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726"/>
  <workbookPr defaultThemeVersion="166925"/>
  <mc:AlternateContent xmlns:mc="http://schemas.openxmlformats.org/markup-compatibility/2006">
    <mc:Choice Requires="x15">
      <x15ac:absPath xmlns:x15ac="http://schemas.microsoft.com/office/spreadsheetml/2010/11/ac" url="H:\石綿疾患労災事例データベース\機関誌ニュース事例記事\joshrc投稿記事\労働安全衛生の状況\202209\"/>
    </mc:Choice>
  </mc:AlternateContent>
  <xr:revisionPtr revIDLastSave="0" documentId="13_ncr:1_{21235D1C-213B-4A9D-8F91-2E1B6F236659}" xr6:coauthVersionLast="47" xr6:coauthVersionMax="47" xr10:uidLastSave="{00000000-0000-0000-0000-000000000000}"/>
  <bookViews>
    <workbookView xWindow="-120" yWindow="-120" windowWidth="38640" windowHeight="21240" firstSheet="6" activeTab="15" xr2:uid="{8ABBAC47-97A3-4EE0-A7C3-BAA687A9ED6D}"/>
  </bookViews>
  <sheets>
    <sheet name="死亡・休業・不休災害比較" sheetId="24" r:id="rId1"/>
    <sheet name="業種別新規受給者数内訳" sheetId="20" r:id="rId2"/>
    <sheet name="負傷の年度別労災補償状況と疾病との合計" sheetId="21" r:id="rId3"/>
    <sheet name="休業４日以上の死傷者数" sheetId="22" r:id="rId4"/>
    <sheet name="業務上疾病統計比較" sheetId="23" r:id="rId5"/>
    <sheet name="表1" sheetId="3" r:id="rId6"/>
    <sheet name="表2-1" sheetId="4" r:id="rId7"/>
    <sheet name="表2-2" sheetId="5" r:id="rId8"/>
    <sheet name="表2-3" sheetId="6" r:id="rId9"/>
    <sheet name="表2-4" sheetId="2" r:id="rId10"/>
    <sheet name="表3-1" sheetId="7" r:id="rId11"/>
    <sheet name="表3-2" sheetId="8" r:id="rId12"/>
    <sheet name="表4" sheetId="9" r:id="rId13"/>
    <sheet name="表5" sheetId="1" r:id="rId14"/>
    <sheet name="表6" sheetId="10" r:id="rId15"/>
    <sheet name="表7-1年度別・傷病別" sheetId="28" r:id="rId16"/>
    <sheet name="表7-2 傷病別長期療養者推移状況（2020年度）" sheetId="30" r:id="rId17"/>
    <sheet name="表7-3都道府県別・傷病別長期（1年以上）療養者数2020末" sheetId="31" r:id="rId18"/>
    <sheet name="表8" sheetId="32" r:id="rId19"/>
    <sheet name="表9" sheetId="15" r:id="rId20"/>
    <sheet name="Sheet2" sheetId="18" r:id="rId21"/>
  </sheets>
  <definedNames>
    <definedName name="_xlnm.Print_Area" localSheetId="3">休業４日以上の死傷者数!$B$2:$E$38</definedName>
    <definedName name="_xlnm.Print_Area" localSheetId="1">業種別新規受給者数内訳!$B$15:$I$24</definedName>
    <definedName name="_xlnm.Print_Area" localSheetId="4">業務上疾病統計比較!$B$2:$E$16</definedName>
    <definedName name="_xlnm.Print_Area" localSheetId="0">死亡・休業・不休災害比較!$A$2:$I$35</definedName>
    <definedName name="_xlnm.Print_Area" localSheetId="5">表1!$A$1:$W$89</definedName>
    <definedName name="_xlnm.Print_Area" localSheetId="6">'表2-1'!$Q$1:$AF$51</definedName>
    <definedName name="_xlnm.Print_Area" localSheetId="7">'表2-2'!$A$1:$P$44</definedName>
    <definedName name="_xlnm.Print_Area" localSheetId="8">'表2-3'!$A$1:$AE$30</definedName>
    <definedName name="_xlnm.Print_Area" localSheetId="9">'表2-4'!$A$1:$P$14</definedName>
    <definedName name="_xlnm.Print_Area" localSheetId="10">'表3-1'!$A$1:$R$60</definedName>
    <definedName name="_xlnm.Print_Area" localSheetId="11">'表3-2'!$A$1:$O$34</definedName>
    <definedName name="_xlnm.Print_Area" localSheetId="12">表4!$A$1:$AZ$132</definedName>
    <definedName name="_xlnm.Print_Area" localSheetId="13">表5!$B$1:$W$38</definedName>
    <definedName name="_xlnm.Print_Area" localSheetId="14">表6!$A$1:$AZ$174</definedName>
    <definedName name="_xlnm.Print_Area" localSheetId="15">'表7-1年度別・傷病別'!$A$1:$Q$34</definedName>
    <definedName name="_xlnm.Print_Area" localSheetId="16">'表7-2 傷病別長期療養者推移状況（2020年度）'!$A$1:$L$50</definedName>
    <definedName name="_xlnm.Print_Area" localSheetId="17">'表7-3都道府県別・傷病別長期（1年以上）療養者数2020末'!$A$1:$V$53</definedName>
    <definedName name="_xlnm.Print_Area" localSheetId="18">表8!$A$1:$W$53</definedName>
    <definedName name="_xlnm.Print_Area" localSheetId="19">表9!$A$1:$AZ$131</definedName>
    <definedName name="_xlnm.Print_Area" localSheetId="2">負傷の年度別労災補償状況と疾病との合計!$B$2:$X$15</definedName>
    <definedName name="_xlnm.Print_Titles" localSheetId="12">表4!$1:$3</definedName>
    <definedName name="_xlnm.Print_Titles" localSheetId="14">表6!$1:$3</definedName>
    <definedName name="_xlnm.Print_Titles" localSheetId="19">表9!$1:$3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W15" i="21" l="1"/>
  <c r="W4" i="21"/>
  <c r="W52" i="32"/>
  <c r="V52" i="32"/>
  <c r="U52" i="32"/>
  <c r="T52" i="32"/>
  <c r="S52" i="32"/>
  <c r="N52" i="32"/>
  <c r="L52" i="32"/>
  <c r="J52" i="32"/>
  <c r="I52" i="32"/>
  <c r="H52" i="32"/>
  <c r="F52" i="32"/>
  <c r="E52" i="32"/>
  <c r="D52" i="32"/>
  <c r="C52" i="32"/>
  <c r="B52" i="32"/>
  <c r="R51" i="32"/>
  <c r="Q51" i="32" s="1"/>
  <c r="O51" i="32"/>
  <c r="P51" i="32" s="1"/>
  <c r="G51" i="32"/>
  <c r="K51" i="32" s="1"/>
  <c r="R50" i="32"/>
  <c r="Q50" i="32" s="1"/>
  <c r="O50" i="32"/>
  <c r="M50" i="32" s="1"/>
  <c r="G50" i="32"/>
  <c r="K50" i="32" s="1"/>
  <c r="R49" i="32"/>
  <c r="Q49" i="32" s="1"/>
  <c r="P49" i="32"/>
  <c r="O49" i="32"/>
  <c r="M49" i="32" s="1"/>
  <c r="G49" i="32"/>
  <c r="K49" i="32" s="1"/>
  <c r="R48" i="32"/>
  <c r="Q48" i="32" s="1"/>
  <c r="O48" i="32"/>
  <c r="M48" i="32" s="1"/>
  <c r="G48" i="32"/>
  <c r="K48" i="32" s="1"/>
  <c r="R47" i="32"/>
  <c r="Q47" i="32" s="1"/>
  <c r="O47" i="32"/>
  <c r="P47" i="32" s="1"/>
  <c r="G47" i="32"/>
  <c r="K47" i="32" s="1"/>
  <c r="R46" i="32"/>
  <c r="Q46" i="32" s="1"/>
  <c r="O46" i="32"/>
  <c r="P46" i="32" s="1"/>
  <c r="G46" i="32"/>
  <c r="K46" i="32" s="1"/>
  <c r="R45" i="32"/>
  <c r="Q45" i="32" s="1"/>
  <c r="O45" i="32"/>
  <c r="P45" i="32" s="1"/>
  <c r="G45" i="32"/>
  <c r="K45" i="32" s="1"/>
  <c r="R44" i="32"/>
  <c r="Q44" i="32" s="1"/>
  <c r="O44" i="32"/>
  <c r="P44" i="32" s="1"/>
  <c r="G44" i="32"/>
  <c r="K44" i="32" s="1"/>
  <c r="R43" i="32"/>
  <c r="Q43" i="32" s="1"/>
  <c r="O43" i="32"/>
  <c r="P43" i="32" s="1"/>
  <c r="G43" i="32"/>
  <c r="K43" i="32" s="1"/>
  <c r="R42" i="32"/>
  <c r="Q42" i="32" s="1"/>
  <c r="O42" i="32"/>
  <c r="P42" i="32" s="1"/>
  <c r="G42" i="32"/>
  <c r="K42" i="32" s="1"/>
  <c r="R41" i="32"/>
  <c r="Q41" i="32"/>
  <c r="P41" i="32"/>
  <c r="O41" i="32"/>
  <c r="M41" i="32" s="1"/>
  <c r="G41" i="32"/>
  <c r="K41" i="32" s="1"/>
  <c r="R40" i="32"/>
  <c r="Q40" i="32" s="1"/>
  <c r="O40" i="32"/>
  <c r="M40" i="32" s="1"/>
  <c r="G40" i="32"/>
  <c r="K40" i="32" s="1"/>
  <c r="R39" i="32"/>
  <c r="Q39" i="32"/>
  <c r="O39" i="32"/>
  <c r="P39" i="32" s="1"/>
  <c r="G39" i="32"/>
  <c r="K39" i="32" s="1"/>
  <c r="R38" i="32"/>
  <c r="Q38" i="32" s="1"/>
  <c r="O38" i="32"/>
  <c r="P38" i="32" s="1"/>
  <c r="G38" i="32"/>
  <c r="K38" i="32" s="1"/>
  <c r="R37" i="32"/>
  <c r="Q37" i="32" s="1"/>
  <c r="O37" i="32"/>
  <c r="P37" i="32" s="1"/>
  <c r="G37" i="32"/>
  <c r="K37" i="32" s="1"/>
  <c r="R36" i="32"/>
  <c r="Q36" i="32" s="1"/>
  <c r="O36" i="32"/>
  <c r="P36" i="32" s="1"/>
  <c r="G36" i="32"/>
  <c r="K36" i="32" s="1"/>
  <c r="R35" i="32"/>
  <c r="Q35" i="32" s="1"/>
  <c r="O35" i="32"/>
  <c r="P35" i="32" s="1"/>
  <c r="G35" i="32"/>
  <c r="K35" i="32" s="1"/>
  <c r="R34" i="32"/>
  <c r="Q34" i="32" s="1"/>
  <c r="O34" i="32"/>
  <c r="P34" i="32" s="1"/>
  <c r="G34" i="32"/>
  <c r="K34" i="32" s="1"/>
  <c r="R33" i="32"/>
  <c r="Q33" i="32" s="1"/>
  <c r="P33" i="32"/>
  <c r="O33" i="32"/>
  <c r="M33" i="32" s="1"/>
  <c r="G33" i="32"/>
  <c r="K33" i="32" s="1"/>
  <c r="R32" i="32"/>
  <c r="Q32" i="32" s="1"/>
  <c r="O32" i="32"/>
  <c r="M32" i="32" s="1"/>
  <c r="G32" i="32"/>
  <c r="K32" i="32" s="1"/>
  <c r="R31" i="32"/>
  <c r="Q31" i="32" s="1"/>
  <c r="O31" i="32"/>
  <c r="P31" i="32" s="1"/>
  <c r="G31" i="32"/>
  <c r="K31" i="32" s="1"/>
  <c r="R30" i="32"/>
  <c r="Q30" i="32" s="1"/>
  <c r="O30" i="32"/>
  <c r="P30" i="32" s="1"/>
  <c r="G30" i="32"/>
  <c r="K30" i="32" s="1"/>
  <c r="R29" i="32"/>
  <c r="Q29" i="32"/>
  <c r="O29" i="32"/>
  <c r="P29" i="32" s="1"/>
  <c r="G29" i="32"/>
  <c r="K29" i="32" s="1"/>
  <c r="R28" i="32"/>
  <c r="Q28" i="32" s="1"/>
  <c r="O28" i="32"/>
  <c r="P28" i="32" s="1"/>
  <c r="G28" i="32"/>
  <c r="K28" i="32" s="1"/>
  <c r="R27" i="32"/>
  <c r="Q27" i="32" s="1"/>
  <c r="O27" i="32"/>
  <c r="P27" i="32" s="1"/>
  <c r="G27" i="32"/>
  <c r="K27" i="32" s="1"/>
  <c r="R26" i="32"/>
  <c r="Q26" i="32" s="1"/>
  <c r="O26" i="32"/>
  <c r="P26" i="32" s="1"/>
  <c r="G26" i="32"/>
  <c r="K26" i="32" s="1"/>
  <c r="R25" i="32"/>
  <c r="Q25" i="32" s="1"/>
  <c r="O25" i="32"/>
  <c r="M25" i="32" s="1"/>
  <c r="G25" i="32"/>
  <c r="K25" i="32" s="1"/>
  <c r="R24" i="32"/>
  <c r="Q24" i="32" s="1"/>
  <c r="O24" i="32"/>
  <c r="M24" i="32" s="1"/>
  <c r="G24" i="32"/>
  <c r="K24" i="32" s="1"/>
  <c r="R23" i="32"/>
  <c r="Q23" i="32" s="1"/>
  <c r="O23" i="32"/>
  <c r="P23" i="32" s="1"/>
  <c r="M23" i="32"/>
  <c r="G23" i="32"/>
  <c r="K23" i="32" s="1"/>
  <c r="R22" i="32"/>
  <c r="Q22" i="32" s="1"/>
  <c r="O22" i="32"/>
  <c r="P22" i="32" s="1"/>
  <c r="G22" i="32"/>
  <c r="K22" i="32" s="1"/>
  <c r="R21" i="32"/>
  <c r="Q21" i="32" s="1"/>
  <c r="O21" i="32"/>
  <c r="P21" i="32" s="1"/>
  <c r="G21" i="32"/>
  <c r="K21" i="32" s="1"/>
  <c r="R20" i="32"/>
  <c r="Q20" i="32" s="1"/>
  <c r="O20" i="32"/>
  <c r="P20" i="32" s="1"/>
  <c r="G20" i="32"/>
  <c r="K20" i="32" s="1"/>
  <c r="R19" i="32"/>
  <c r="Q19" i="32" s="1"/>
  <c r="O19" i="32"/>
  <c r="P19" i="32" s="1"/>
  <c r="G19" i="32"/>
  <c r="K19" i="32" s="1"/>
  <c r="R18" i="32"/>
  <c r="Q18" i="32" s="1"/>
  <c r="O18" i="32"/>
  <c r="P18" i="32" s="1"/>
  <c r="M18" i="32"/>
  <c r="G18" i="32"/>
  <c r="K18" i="32" s="1"/>
  <c r="R17" i="32"/>
  <c r="Q17" i="32" s="1"/>
  <c r="O17" i="32"/>
  <c r="M17" i="32" s="1"/>
  <c r="G17" i="32"/>
  <c r="K17" i="32" s="1"/>
  <c r="R16" i="32"/>
  <c r="Q16" i="32" s="1"/>
  <c r="O16" i="32"/>
  <c r="M16" i="32" s="1"/>
  <c r="G16" i="32"/>
  <c r="K16" i="32" s="1"/>
  <c r="R15" i="32"/>
  <c r="Q15" i="32" s="1"/>
  <c r="O15" i="32"/>
  <c r="P15" i="32" s="1"/>
  <c r="M15" i="32"/>
  <c r="G15" i="32"/>
  <c r="K15" i="32" s="1"/>
  <c r="R14" i="32"/>
  <c r="Q14" i="32" s="1"/>
  <c r="O14" i="32"/>
  <c r="P14" i="32" s="1"/>
  <c r="K14" i="32"/>
  <c r="G14" i="32"/>
  <c r="R13" i="32"/>
  <c r="Q13" i="32"/>
  <c r="O13" i="32"/>
  <c r="P13" i="32" s="1"/>
  <c r="G13" i="32"/>
  <c r="K13" i="32" s="1"/>
  <c r="R12" i="32"/>
  <c r="Q12" i="32" s="1"/>
  <c r="O12" i="32"/>
  <c r="P12" i="32" s="1"/>
  <c r="G12" i="32"/>
  <c r="K12" i="32" s="1"/>
  <c r="R11" i="32"/>
  <c r="Q11" i="32" s="1"/>
  <c r="O11" i="32"/>
  <c r="P11" i="32" s="1"/>
  <c r="G11" i="32"/>
  <c r="K11" i="32" s="1"/>
  <c r="R10" i="32"/>
  <c r="Q10" i="32" s="1"/>
  <c r="O10" i="32"/>
  <c r="P10" i="32" s="1"/>
  <c r="M10" i="32"/>
  <c r="G10" i="32"/>
  <c r="K10" i="32" s="1"/>
  <c r="R9" i="32"/>
  <c r="Q9" i="32" s="1"/>
  <c r="O9" i="32"/>
  <c r="M9" i="32" s="1"/>
  <c r="G9" i="32"/>
  <c r="K9" i="32" s="1"/>
  <c r="R8" i="32"/>
  <c r="Q8" i="32" s="1"/>
  <c r="O8" i="32"/>
  <c r="M8" i="32" s="1"/>
  <c r="G8" i="32"/>
  <c r="K8" i="32" s="1"/>
  <c r="R7" i="32"/>
  <c r="Q7" i="32" s="1"/>
  <c r="O7" i="32"/>
  <c r="P7" i="32" s="1"/>
  <c r="G7" i="32"/>
  <c r="K7" i="32" s="1"/>
  <c r="R6" i="32"/>
  <c r="Q6" i="32" s="1"/>
  <c r="O6" i="32"/>
  <c r="P6" i="32" s="1"/>
  <c r="G6" i="32"/>
  <c r="K6" i="32" s="1"/>
  <c r="R5" i="32"/>
  <c r="Q5" i="32"/>
  <c r="O5" i="32"/>
  <c r="G5" i="32"/>
  <c r="AZ172" i="10"/>
  <c r="AZ171" i="10"/>
  <c r="AZ170" i="10"/>
  <c r="AZ169" i="10"/>
  <c r="AZ168" i="10"/>
  <c r="AZ167" i="10"/>
  <c r="AZ166" i="10"/>
  <c r="AZ165" i="10"/>
  <c r="AZ164" i="10"/>
  <c r="AZ163" i="10"/>
  <c r="AZ162" i="10"/>
  <c r="AZ161" i="10"/>
  <c r="AZ160" i="10"/>
  <c r="AZ159" i="10"/>
  <c r="AZ158" i="10"/>
  <c r="AZ157" i="10"/>
  <c r="AZ156" i="10"/>
  <c r="AZ155" i="10"/>
  <c r="AZ154" i="10"/>
  <c r="AZ153" i="10"/>
  <c r="AZ152" i="10"/>
  <c r="AZ151" i="10"/>
  <c r="AZ150" i="10"/>
  <c r="AZ149" i="10"/>
  <c r="AZ148" i="10"/>
  <c r="AZ147" i="10"/>
  <c r="AZ146" i="10"/>
  <c r="AZ145" i="10"/>
  <c r="AZ144" i="10"/>
  <c r="AZ143" i="10"/>
  <c r="AZ142" i="10"/>
  <c r="AZ141" i="10"/>
  <c r="AZ140" i="10"/>
  <c r="AZ139" i="10"/>
  <c r="AZ138" i="10"/>
  <c r="AZ137" i="10"/>
  <c r="AZ136" i="10"/>
  <c r="AZ135" i="10"/>
  <c r="AZ134" i="10"/>
  <c r="AZ133" i="10"/>
  <c r="AZ132" i="10"/>
  <c r="AZ131" i="10"/>
  <c r="AZ130" i="10"/>
  <c r="AZ129" i="10"/>
  <c r="AZ128" i="10"/>
  <c r="AZ127" i="10"/>
  <c r="AZ126" i="10"/>
  <c r="AZ125" i="10"/>
  <c r="AZ124" i="10"/>
  <c r="AZ123" i="10"/>
  <c r="AZ122" i="10"/>
  <c r="AZ121" i="10"/>
  <c r="AZ120" i="10"/>
  <c r="AZ119" i="10"/>
  <c r="AZ118" i="10"/>
  <c r="AZ117" i="10"/>
  <c r="AZ116" i="10"/>
  <c r="AZ115" i="10"/>
  <c r="AZ114" i="10"/>
  <c r="AZ113" i="10"/>
  <c r="AZ112" i="10"/>
  <c r="AZ111" i="10"/>
  <c r="AZ110" i="10"/>
  <c r="AZ109" i="10"/>
  <c r="AZ108" i="10"/>
  <c r="AZ107" i="10"/>
  <c r="AZ106" i="10"/>
  <c r="AZ105" i="10"/>
  <c r="AZ104" i="10"/>
  <c r="AZ103" i="10"/>
  <c r="AZ102" i="10"/>
  <c r="AZ101" i="10"/>
  <c r="AZ100" i="10"/>
  <c r="AZ99" i="10"/>
  <c r="AZ98" i="10"/>
  <c r="AZ97" i="10"/>
  <c r="AZ96" i="10"/>
  <c r="AZ95" i="10"/>
  <c r="AZ94" i="10"/>
  <c r="AZ93" i="10"/>
  <c r="AZ92" i="10"/>
  <c r="AZ91" i="10"/>
  <c r="AZ90" i="10"/>
  <c r="AZ89" i="10"/>
  <c r="AZ88" i="10"/>
  <c r="AZ87" i="10"/>
  <c r="AZ86" i="10"/>
  <c r="AZ85" i="10"/>
  <c r="AZ84" i="10"/>
  <c r="AZ83" i="10"/>
  <c r="AZ82" i="10"/>
  <c r="AZ81" i="10"/>
  <c r="AZ80" i="10"/>
  <c r="AZ79" i="10"/>
  <c r="AZ78" i="10"/>
  <c r="AZ77" i="10"/>
  <c r="AZ76" i="10"/>
  <c r="AZ75" i="10"/>
  <c r="AZ74" i="10"/>
  <c r="AZ73" i="10"/>
  <c r="AZ72" i="10"/>
  <c r="AZ71" i="10"/>
  <c r="AZ70" i="10"/>
  <c r="AZ69" i="10"/>
  <c r="AZ68" i="10"/>
  <c r="AZ67" i="10"/>
  <c r="AZ66" i="10"/>
  <c r="AZ65" i="10"/>
  <c r="AZ64" i="10"/>
  <c r="AZ63" i="10"/>
  <c r="AZ62" i="10"/>
  <c r="AZ61" i="10"/>
  <c r="AZ60" i="10"/>
  <c r="AZ59" i="10"/>
  <c r="AZ58" i="10"/>
  <c r="AZ57" i="10"/>
  <c r="AZ56" i="10"/>
  <c r="AZ55" i="10"/>
  <c r="AZ54" i="10"/>
  <c r="AZ53" i="10"/>
  <c r="AZ52" i="10"/>
  <c r="AZ51" i="10"/>
  <c r="AZ50" i="10"/>
  <c r="AZ49" i="10"/>
  <c r="AZ48" i="10"/>
  <c r="AZ47" i="10"/>
  <c r="AZ46" i="10"/>
  <c r="AZ45" i="10"/>
  <c r="AZ44" i="10"/>
  <c r="AZ43" i="10"/>
  <c r="AZ42" i="10"/>
  <c r="AZ41" i="10"/>
  <c r="AZ40" i="10"/>
  <c r="AZ39" i="10"/>
  <c r="AZ38" i="10"/>
  <c r="AZ37" i="10"/>
  <c r="AZ36" i="10"/>
  <c r="AZ35" i="10"/>
  <c r="AZ34" i="10"/>
  <c r="AZ33" i="10"/>
  <c r="AZ32" i="10"/>
  <c r="AZ31" i="10"/>
  <c r="AZ30" i="10"/>
  <c r="AZ29" i="10"/>
  <c r="AZ28" i="10"/>
  <c r="AZ27" i="10"/>
  <c r="AZ26" i="10"/>
  <c r="AZ25" i="10"/>
  <c r="AZ24" i="10"/>
  <c r="AZ23" i="10"/>
  <c r="AZ22" i="10"/>
  <c r="AZ21" i="10"/>
  <c r="AZ20" i="10"/>
  <c r="AZ19" i="10"/>
  <c r="AZ18" i="10"/>
  <c r="AZ17" i="10"/>
  <c r="AZ16" i="10"/>
  <c r="AZ15" i="10"/>
  <c r="AZ14" i="10"/>
  <c r="AZ13" i="10"/>
  <c r="AZ12" i="10"/>
  <c r="AZ11" i="10"/>
  <c r="AZ10" i="10"/>
  <c r="AZ9" i="10"/>
  <c r="AZ8" i="10"/>
  <c r="AZ7" i="10"/>
  <c r="AZ6" i="10"/>
  <c r="AZ5" i="10"/>
  <c r="AZ4" i="10"/>
  <c r="AY4" i="10"/>
  <c r="AX122" i="9"/>
  <c r="AX121" i="9"/>
  <c r="AX120" i="9" s="1"/>
  <c r="AX119" i="9"/>
  <c r="AX110" i="9"/>
  <c r="AX106" i="9"/>
  <c r="AX86" i="9"/>
  <c r="AX81" i="9"/>
  <c r="AX74" i="9" s="1"/>
  <c r="AX63" i="9"/>
  <c r="AX64" i="9"/>
  <c r="AX55" i="9"/>
  <c r="AX50" i="9"/>
  <c r="AX42" i="9" s="1"/>
  <c r="AX36" i="9"/>
  <c r="AX14" i="9"/>
  <c r="AX4" i="9"/>
  <c r="M34" i="32" l="1"/>
  <c r="M26" i="32"/>
  <c r="P9" i="32"/>
  <c r="M42" i="32"/>
  <c r="R52" i="32"/>
  <c r="P50" i="32"/>
  <c r="M7" i="32"/>
  <c r="M12" i="32"/>
  <c r="M20" i="32"/>
  <c r="M28" i="32"/>
  <c r="M31" i="32"/>
  <c r="M36" i="32"/>
  <c r="M39" i="32"/>
  <c r="M44" i="32"/>
  <c r="M47" i="32"/>
  <c r="M6" i="32"/>
  <c r="M14" i="32"/>
  <c r="P17" i="32"/>
  <c r="M22" i="32"/>
  <c r="P25" i="32"/>
  <c r="M30" i="32"/>
  <c r="M38" i="32"/>
  <c r="M46" i="32"/>
  <c r="G52" i="32"/>
  <c r="M51" i="32"/>
  <c r="O52" i="32"/>
  <c r="M11" i="32"/>
  <c r="M19" i="32"/>
  <c r="M27" i="32"/>
  <c r="M35" i="32"/>
  <c r="M43" i="32"/>
  <c r="Q52" i="32"/>
  <c r="K5" i="32"/>
  <c r="K52" i="32" s="1"/>
  <c r="P8" i="32"/>
  <c r="P16" i="32"/>
  <c r="P24" i="32"/>
  <c r="P32" i="32"/>
  <c r="P40" i="32"/>
  <c r="P48" i="32"/>
  <c r="M5" i="32"/>
  <c r="M13" i="32"/>
  <c r="M21" i="32"/>
  <c r="M29" i="32"/>
  <c r="M37" i="32"/>
  <c r="M45" i="32"/>
  <c r="P5" i="32"/>
  <c r="P52" i="32" l="1"/>
  <c r="M52" i="32"/>
  <c r="U51" i="31"/>
  <c r="T51" i="31"/>
  <c r="S51" i="31"/>
  <c r="R51" i="31"/>
  <c r="Q51" i="31"/>
  <c r="P51" i="31"/>
  <c r="O51" i="31"/>
  <c r="N51" i="31"/>
  <c r="M51" i="31"/>
  <c r="L51" i="31"/>
  <c r="K51" i="31"/>
  <c r="I51" i="31"/>
  <c r="H51" i="31"/>
  <c r="G51" i="31"/>
  <c r="F51" i="31"/>
  <c r="E51" i="31"/>
  <c r="D51" i="31"/>
  <c r="C51" i="31"/>
  <c r="B51" i="31"/>
  <c r="J50" i="31"/>
  <c r="V50" i="31" s="1"/>
  <c r="J49" i="31"/>
  <c r="V49" i="31" s="1"/>
  <c r="J48" i="31"/>
  <c r="V48" i="31" s="1"/>
  <c r="V47" i="31"/>
  <c r="J47" i="31"/>
  <c r="V46" i="31"/>
  <c r="J46" i="31"/>
  <c r="J45" i="31"/>
  <c r="V45" i="31" s="1"/>
  <c r="J44" i="31"/>
  <c r="V44" i="31" s="1"/>
  <c r="J43" i="31"/>
  <c r="V43" i="31" s="1"/>
  <c r="J42" i="31"/>
  <c r="V42" i="31" s="1"/>
  <c r="J41" i="31"/>
  <c r="V41" i="31" s="1"/>
  <c r="J40" i="31"/>
  <c r="V40" i="31" s="1"/>
  <c r="J39" i="31"/>
  <c r="V39" i="31" s="1"/>
  <c r="J38" i="31"/>
  <c r="V38" i="31" s="1"/>
  <c r="J37" i="31"/>
  <c r="V37" i="31" s="1"/>
  <c r="J36" i="31"/>
  <c r="V36" i="31" s="1"/>
  <c r="J35" i="31"/>
  <c r="V35" i="31" s="1"/>
  <c r="J34" i="31"/>
  <c r="V34" i="31" s="1"/>
  <c r="J33" i="31"/>
  <c r="V33" i="31" s="1"/>
  <c r="J32" i="31"/>
  <c r="V32" i="31" s="1"/>
  <c r="J31" i="31"/>
  <c r="V31" i="31" s="1"/>
  <c r="J30" i="31"/>
  <c r="V30" i="31" s="1"/>
  <c r="J29" i="31"/>
  <c r="V29" i="31" s="1"/>
  <c r="J28" i="31"/>
  <c r="V28" i="31" s="1"/>
  <c r="J27" i="31"/>
  <c r="V27" i="31" s="1"/>
  <c r="V26" i="31"/>
  <c r="J26" i="31"/>
  <c r="J25" i="31"/>
  <c r="V25" i="31" s="1"/>
  <c r="J24" i="31"/>
  <c r="V24" i="31" s="1"/>
  <c r="J23" i="31"/>
  <c r="V23" i="31" s="1"/>
  <c r="J22" i="31"/>
  <c r="V22" i="31" s="1"/>
  <c r="J21" i="31"/>
  <c r="V21" i="31" s="1"/>
  <c r="J20" i="31"/>
  <c r="V20" i="31" s="1"/>
  <c r="J19" i="31"/>
  <c r="V19" i="31" s="1"/>
  <c r="J18" i="31"/>
  <c r="V18" i="31" s="1"/>
  <c r="J17" i="31"/>
  <c r="V17" i="31" s="1"/>
  <c r="J16" i="31"/>
  <c r="V16" i="31" s="1"/>
  <c r="V15" i="31"/>
  <c r="J15" i="31"/>
  <c r="J14" i="31"/>
  <c r="V14" i="31" s="1"/>
  <c r="J13" i="31"/>
  <c r="V13" i="31" s="1"/>
  <c r="J12" i="31"/>
  <c r="V12" i="31" s="1"/>
  <c r="J11" i="31"/>
  <c r="V11" i="31" s="1"/>
  <c r="J10" i="31"/>
  <c r="V10" i="31" s="1"/>
  <c r="J9" i="31"/>
  <c r="V9" i="31" s="1"/>
  <c r="J8" i="31"/>
  <c r="V8" i="31" s="1"/>
  <c r="J7" i="31"/>
  <c r="V7" i="31" s="1"/>
  <c r="J6" i="31"/>
  <c r="V6" i="31" s="1"/>
  <c r="J5" i="31"/>
  <c r="V5" i="31" s="1"/>
  <c r="J4" i="31"/>
  <c r="V4" i="31" s="1"/>
  <c r="L43" i="30"/>
  <c r="H43" i="30"/>
  <c r="H42" i="30"/>
  <c r="L42" i="30" s="1"/>
  <c r="H41" i="30"/>
  <c r="L41" i="30" s="1"/>
  <c r="H40" i="30"/>
  <c r="L40" i="30" s="1"/>
  <c r="L39" i="30"/>
  <c r="H39" i="30"/>
  <c r="H38" i="30"/>
  <c r="L38" i="30" s="1"/>
  <c r="H37" i="30"/>
  <c r="L37" i="30" s="1"/>
  <c r="H36" i="30"/>
  <c r="L36" i="30" s="1"/>
  <c r="L35" i="30"/>
  <c r="H35" i="30"/>
  <c r="H34" i="30"/>
  <c r="L34" i="30" s="1"/>
  <c r="H33" i="30"/>
  <c r="L33" i="30" s="1"/>
  <c r="H32" i="30"/>
  <c r="L32" i="30" s="1"/>
  <c r="L31" i="30"/>
  <c r="H31" i="30"/>
  <c r="H30" i="30"/>
  <c r="L30" i="30" s="1"/>
  <c r="H29" i="30"/>
  <c r="L29" i="30" s="1"/>
  <c r="H28" i="30"/>
  <c r="L28" i="30" s="1"/>
  <c r="L27" i="30"/>
  <c r="H27" i="30"/>
  <c r="H26" i="30"/>
  <c r="L26" i="30" s="1"/>
  <c r="H25" i="30"/>
  <c r="L25" i="30" s="1"/>
  <c r="H24" i="30"/>
  <c r="L24" i="30" s="1"/>
  <c r="L23" i="30"/>
  <c r="H23" i="30"/>
  <c r="H22" i="30"/>
  <c r="L22" i="30" s="1"/>
  <c r="K21" i="30"/>
  <c r="K45" i="30" s="1"/>
  <c r="J21" i="30"/>
  <c r="J45" i="30" s="1"/>
  <c r="I21" i="30"/>
  <c r="I45" i="30" s="1"/>
  <c r="H21" i="30"/>
  <c r="G21" i="30"/>
  <c r="G45" i="30" s="1"/>
  <c r="F21" i="30"/>
  <c r="F45" i="30" s="1"/>
  <c r="E21" i="30"/>
  <c r="E45" i="30" s="1"/>
  <c r="D21" i="30"/>
  <c r="D45" i="30" s="1"/>
  <c r="C21" i="30"/>
  <c r="C45" i="30" s="1"/>
  <c r="H45" i="30" s="1"/>
  <c r="L45" i="30" s="1"/>
  <c r="K20" i="30"/>
  <c r="K44" i="30" s="1"/>
  <c r="J20" i="30"/>
  <c r="J44" i="30" s="1"/>
  <c r="I20" i="30"/>
  <c r="I44" i="30" s="1"/>
  <c r="G20" i="30"/>
  <c r="G44" i="30" s="1"/>
  <c r="F20" i="30"/>
  <c r="F44" i="30" s="1"/>
  <c r="E20" i="30"/>
  <c r="E44" i="30" s="1"/>
  <c r="D20" i="30"/>
  <c r="D44" i="30" s="1"/>
  <c r="C20" i="30"/>
  <c r="C44" i="30" s="1"/>
  <c r="H18" i="30"/>
  <c r="L18" i="30" s="1"/>
  <c r="H16" i="30"/>
  <c r="L16" i="30" s="1"/>
  <c r="H14" i="30"/>
  <c r="L14" i="30" s="1"/>
  <c r="H12" i="30"/>
  <c r="L12" i="30" s="1"/>
  <c r="L11" i="30"/>
  <c r="H11" i="30"/>
  <c r="H10" i="30"/>
  <c r="L10" i="30" s="1"/>
  <c r="H9" i="30"/>
  <c r="L9" i="30" s="1"/>
  <c r="H8" i="30"/>
  <c r="L8" i="30" s="1"/>
  <c r="L7" i="30"/>
  <c r="H7" i="30"/>
  <c r="H6" i="30"/>
  <c r="L6" i="30" s="1"/>
  <c r="H4" i="30"/>
  <c r="L4" i="30" s="1"/>
  <c r="B28" i="28"/>
  <c r="J24" i="28"/>
  <c r="Q24" i="28" s="1"/>
  <c r="P24" i="28"/>
  <c r="O24" i="28"/>
  <c r="N24" i="28"/>
  <c r="M24" i="28"/>
  <c r="K24" i="28"/>
  <c r="J23" i="28"/>
  <c r="Q23" i="28" s="1"/>
  <c r="J22" i="28"/>
  <c r="Q22" i="28" s="1"/>
  <c r="J21" i="28"/>
  <c r="Q21" i="28" s="1"/>
  <c r="J20" i="28"/>
  <c r="Q20" i="28" s="1"/>
  <c r="J19" i="28"/>
  <c r="Q19" i="28" s="1"/>
  <c r="J18" i="28"/>
  <c r="Q18" i="28" s="1"/>
  <c r="J17" i="28"/>
  <c r="Q17" i="28" s="1"/>
  <c r="J16" i="28"/>
  <c r="Q16" i="28" s="1"/>
  <c r="J15" i="28"/>
  <c r="Q15" i="28" s="1"/>
  <c r="Q10" i="28"/>
  <c r="Q9" i="28"/>
  <c r="J8" i="28"/>
  <c r="Q8" i="28" s="1"/>
  <c r="J7" i="28"/>
  <c r="Q7" i="28" s="1"/>
  <c r="J6" i="28"/>
  <c r="Q6" i="28" s="1"/>
  <c r="J5" i="28"/>
  <c r="Q5" i="28" s="1"/>
  <c r="J4" i="28"/>
  <c r="Q4" i="28" s="1"/>
  <c r="O12" i="2"/>
  <c r="N12" i="2"/>
  <c r="P12" i="2" s="1"/>
  <c r="M12" i="2"/>
  <c r="J12" i="2"/>
  <c r="G12" i="2"/>
  <c r="D12" i="2"/>
  <c r="AD27" i="6"/>
  <c r="AE27" i="6" s="1"/>
  <c r="AB27" i="6"/>
  <c r="Y27" i="6"/>
  <c r="V27" i="6"/>
  <c r="R27" i="6"/>
  <c r="S27" i="6" s="1"/>
  <c r="P27" i="6"/>
  <c r="M27" i="6"/>
  <c r="J27" i="6"/>
  <c r="F27" i="6"/>
  <c r="E27" i="6"/>
  <c r="G27" i="6" s="1"/>
  <c r="D27" i="6"/>
  <c r="E13" i="6"/>
  <c r="P40" i="5"/>
  <c r="M40" i="5"/>
  <c r="J40" i="5"/>
  <c r="G40" i="5"/>
  <c r="D40" i="5"/>
  <c r="Z46" i="4"/>
  <c r="W46" i="4"/>
  <c r="AB46" i="4"/>
  <c r="AE46" i="4" s="1"/>
  <c r="T46" i="4"/>
  <c r="U47" i="4" s="1"/>
  <c r="S47" i="4"/>
  <c r="R47" i="4"/>
  <c r="V47" i="4"/>
  <c r="O47" i="4"/>
  <c r="N47" i="4"/>
  <c r="L47" i="4"/>
  <c r="I47" i="4"/>
  <c r="F47" i="4"/>
  <c r="C47" i="4"/>
  <c r="B47" i="4"/>
  <c r="P46" i="4"/>
  <c r="K46" i="4"/>
  <c r="M46" i="4" s="1"/>
  <c r="H46" i="4"/>
  <c r="J46" i="4" s="1"/>
  <c r="E46" i="4"/>
  <c r="G46" i="4" s="1"/>
  <c r="D46" i="4"/>
  <c r="W6" i="1"/>
  <c r="W36" i="1" s="1"/>
  <c r="U6" i="1"/>
  <c r="U36" i="1" s="1"/>
  <c r="T6" i="1"/>
  <c r="T36" i="1" s="1"/>
  <c r="J51" i="31" l="1"/>
  <c r="V51" i="31" s="1"/>
  <c r="H44" i="30"/>
  <c r="L44" i="30" s="1"/>
  <c r="L21" i="30"/>
  <c r="L20" i="30"/>
  <c r="H20" i="30"/>
  <c r="AA46" i="4"/>
  <c r="V38" i="1"/>
  <c r="T38" i="1"/>
  <c r="AD46" i="4" l="1"/>
  <c r="AF46" i="4" s="1"/>
  <c r="AC46" i="4"/>
  <c r="G35" i="24"/>
  <c r="H34" i="24"/>
  <c r="I34" i="24" s="1"/>
  <c r="G34" i="24"/>
  <c r="H33" i="24"/>
  <c r="I33" i="24" s="1"/>
  <c r="G33" i="24"/>
  <c r="H32" i="24"/>
  <c r="I32" i="24" s="1"/>
  <c r="G32" i="24"/>
  <c r="H31" i="24"/>
  <c r="I31" i="24" s="1"/>
  <c r="G31" i="24"/>
  <c r="H30" i="24"/>
  <c r="I30" i="24" s="1"/>
  <c r="G30" i="24"/>
  <c r="D29" i="24"/>
  <c r="C29" i="24"/>
  <c r="H28" i="24"/>
  <c r="I28" i="24" s="1"/>
  <c r="G28" i="24"/>
  <c r="I27" i="24"/>
  <c r="H27" i="24"/>
  <c r="G27" i="24"/>
  <c r="H26" i="24"/>
  <c r="I26" i="24" s="1"/>
  <c r="G26" i="24"/>
  <c r="H25" i="24"/>
  <c r="I25" i="24" s="1"/>
  <c r="G25" i="24"/>
  <c r="H24" i="24"/>
  <c r="I24" i="24" s="1"/>
  <c r="G24" i="24"/>
  <c r="H23" i="24"/>
  <c r="I23" i="24" s="1"/>
  <c r="G23" i="24"/>
  <c r="H22" i="24"/>
  <c r="I22" i="24" s="1"/>
  <c r="G22" i="24"/>
  <c r="H21" i="24"/>
  <c r="I21" i="24" s="1"/>
  <c r="G21" i="24"/>
  <c r="H20" i="24"/>
  <c r="I20" i="24" s="1"/>
  <c r="G20" i="24"/>
  <c r="H19" i="24"/>
  <c r="I19" i="24" s="1"/>
  <c r="G19" i="24"/>
  <c r="H18" i="24"/>
  <c r="I18" i="24" s="1"/>
  <c r="G18" i="24"/>
  <c r="H17" i="24"/>
  <c r="I17" i="24" s="1"/>
  <c r="G17" i="24"/>
  <c r="H16" i="24"/>
  <c r="I16" i="24" s="1"/>
  <c r="G16" i="24"/>
  <c r="F15" i="24"/>
  <c r="H15" i="24" s="1"/>
  <c r="I15" i="24" s="1"/>
  <c r="G14" i="24"/>
  <c r="F14" i="24"/>
  <c r="H14" i="24" s="1"/>
  <c r="I14" i="24" s="1"/>
  <c r="F13" i="24"/>
  <c r="H13" i="24" s="1"/>
  <c r="I13" i="24" s="1"/>
  <c r="F12" i="24"/>
  <c r="H12" i="24" s="1"/>
  <c r="I12" i="24" s="1"/>
  <c r="F11" i="24"/>
  <c r="H11" i="24" s="1"/>
  <c r="I11" i="24" s="1"/>
  <c r="F10" i="24"/>
  <c r="H10" i="24" s="1"/>
  <c r="I10" i="24" s="1"/>
  <c r="F9" i="24"/>
  <c r="H9" i="24" s="1"/>
  <c r="I9" i="24" s="1"/>
  <c r="F8" i="24"/>
  <c r="H8" i="24" s="1"/>
  <c r="I8" i="24" s="1"/>
  <c r="H7" i="24"/>
  <c r="I7" i="24" s="1"/>
  <c r="G7" i="24"/>
  <c r="F6" i="24"/>
  <c r="G6" i="24" s="1"/>
  <c r="F5" i="24"/>
  <c r="H5" i="24" s="1"/>
  <c r="I5" i="24" s="1"/>
  <c r="F4" i="24"/>
  <c r="G4" i="24" s="1"/>
  <c r="AZ117" i="15"/>
  <c r="AZ116" i="15"/>
  <c r="AZ115" i="15"/>
  <c r="AZ114" i="15"/>
  <c r="AZ113" i="15"/>
  <c r="AZ112" i="15"/>
  <c r="AZ111" i="15"/>
  <c r="AZ110" i="15"/>
  <c r="AZ108" i="15"/>
  <c r="AZ107" i="15"/>
  <c r="AZ106" i="15"/>
  <c r="AZ104" i="15"/>
  <c r="AZ103" i="15"/>
  <c r="AZ102" i="15"/>
  <c r="AZ101" i="15"/>
  <c r="AZ100" i="15"/>
  <c r="AZ99" i="15"/>
  <c r="AZ98" i="15"/>
  <c r="AZ97" i="15"/>
  <c r="AZ96" i="15"/>
  <c r="AZ95" i="15"/>
  <c r="AZ94" i="15"/>
  <c r="AZ93" i="15"/>
  <c r="AZ85" i="15"/>
  <c r="AZ84" i="15"/>
  <c r="AZ83" i="15"/>
  <c r="AZ82" i="15"/>
  <c r="AZ81" i="15"/>
  <c r="AZ79" i="15"/>
  <c r="AZ78" i="15"/>
  <c r="AZ77" i="15"/>
  <c r="AZ76" i="15"/>
  <c r="AZ75" i="15"/>
  <c r="AZ74" i="15"/>
  <c r="AZ72" i="15"/>
  <c r="AZ71" i="15"/>
  <c r="AZ70" i="15"/>
  <c r="AZ69" i="15"/>
  <c r="AZ64" i="15"/>
  <c r="AZ62" i="15"/>
  <c r="AZ61" i="15"/>
  <c r="AZ60" i="15"/>
  <c r="AZ59" i="15"/>
  <c r="AZ58" i="15"/>
  <c r="AZ57" i="15"/>
  <c r="AZ56" i="15"/>
  <c r="AZ54" i="15"/>
  <c r="AZ53" i="15"/>
  <c r="AZ52" i="15"/>
  <c r="AZ51" i="15"/>
  <c r="AZ49" i="15"/>
  <c r="AZ48" i="15"/>
  <c r="AZ47" i="15"/>
  <c r="AZ46" i="15"/>
  <c r="AZ45" i="15"/>
  <c r="AZ44" i="15"/>
  <c r="AZ43" i="15"/>
  <c r="AZ41" i="15"/>
  <c r="AZ40" i="15"/>
  <c r="AZ39" i="15"/>
  <c r="AZ38" i="15"/>
  <c r="AZ37" i="15"/>
  <c r="AZ36" i="15"/>
  <c r="AZ35" i="15"/>
  <c r="AZ34" i="15"/>
  <c r="AZ33" i="15"/>
  <c r="AZ32" i="15"/>
  <c r="AZ31" i="15"/>
  <c r="AZ30" i="15"/>
  <c r="AZ28" i="15"/>
  <c r="AZ27" i="15"/>
  <c r="AZ20" i="15"/>
  <c r="AZ19" i="15"/>
  <c r="AZ18" i="15"/>
  <c r="AZ17" i="15"/>
  <c r="AZ16" i="15"/>
  <c r="AZ14" i="15"/>
  <c r="AZ13" i="15"/>
  <c r="AZ12" i="15"/>
  <c r="AZ11" i="15"/>
  <c r="AZ10" i="15"/>
  <c r="AZ9" i="15"/>
  <c r="AZ8" i="15"/>
  <c r="AZ7" i="15"/>
  <c r="AZ6" i="15"/>
  <c r="AZ5" i="15"/>
  <c r="AZ4" i="15"/>
  <c r="AX4" i="10"/>
  <c r="S6" i="1"/>
  <c r="S36" i="1" s="1"/>
  <c r="Q6" i="1"/>
  <c r="Q36" i="1" s="1"/>
  <c r="P6" i="1"/>
  <c r="P36" i="1" s="1"/>
  <c r="AW121" i="9"/>
  <c r="AY114" i="9"/>
  <c r="AW110" i="9"/>
  <c r="AY109" i="9"/>
  <c r="AW106" i="9"/>
  <c r="AW86" i="9"/>
  <c r="AW81" i="9"/>
  <c r="AW64" i="9"/>
  <c r="AW63" i="9" s="1"/>
  <c r="AW55" i="9"/>
  <c r="AW42" i="9"/>
  <c r="AW50" i="9"/>
  <c r="AW36" i="9"/>
  <c r="AW14" i="9"/>
  <c r="AW4" i="9"/>
  <c r="P55" i="7"/>
  <c r="R55" i="7" s="1"/>
  <c r="P54" i="7"/>
  <c r="R54" i="7" s="1"/>
  <c r="J55" i="7"/>
  <c r="E55" i="7"/>
  <c r="J54" i="7"/>
  <c r="E54" i="7"/>
  <c r="O11" i="2"/>
  <c r="N11" i="2"/>
  <c r="P11" i="2" s="1"/>
  <c r="M11" i="2"/>
  <c r="J11" i="2"/>
  <c r="G11" i="2"/>
  <c r="D11" i="2"/>
  <c r="AD26" i="6"/>
  <c r="AE26" i="6" s="1"/>
  <c r="AB26" i="6"/>
  <c r="Y26" i="6"/>
  <c r="V26" i="6"/>
  <c r="R26" i="6"/>
  <c r="S26" i="6" s="1"/>
  <c r="P26" i="6"/>
  <c r="M26" i="6"/>
  <c r="J26" i="6"/>
  <c r="F26" i="6"/>
  <c r="G26" i="6" s="1"/>
  <c r="E26" i="6"/>
  <c r="D26" i="6"/>
  <c r="P39" i="5"/>
  <c r="M39" i="5"/>
  <c r="J39" i="5"/>
  <c r="G39" i="5"/>
  <c r="D39" i="5"/>
  <c r="Y42" i="4"/>
  <c r="AB42" i="4" s="1"/>
  <c r="X42" i="4"/>
  <c r="W42" i="4"/>
  <c r="T42" i="4"/>
  <c r="P42" i="4"/>
  <c r="K42" i="4"/>
  <c r="H42" i="4"/>
  <c r="E42" i="4"/>
  <c r="D42" i="4"/>
  <c r="Y45" i="4"/>
  <c r="AB45" i="4" s="1"/>
  <c r="AE45" i="4" s="1"/>
  <c r="X45" i="4"/>
  <c r="W45" i="4"/>
  <c r="T45" i="4"/>
  <c r="P45" i="4"/>
  <c r="K45" i="4"/>
  <c r="M45" i="4" s="1"/>
  <c r="H45" i="4"/>
  <c r="J45" i="4" s="1"/>
  <c r="E45" i="4"/>
  <c r="G45" i="4" s="1"/>
  <c r="D45" i="4"/>
  <c r="M78" i="3"/>
  <c r="R77" i="3"/>
  <c r="Q77" i="3" s="1"/>
  <c r="P77" i="3"/>
  <c r="M77" i="3"/>
  <c r="G77" i="3"/>
  <c r="K77" i="3" s="1"/>
  <c r="C28" i="22"/>
  <c r="V14" i="21"/>
  <c r="X4" i="21"/>
  <c r="X15" i="21" s="1"/>
  <c r="V4" i="21"/>
  <c r="U4" i="21"/>
  <c r="U15" i="21" s="1"/>
  <c r="S4" i="21"/>
  <c r="S15" i="21" s="1"/>
  <c r="R4" i="21"/>
  <c r="R15" i="21" s="1"/>
  <c r="Q4" i="21"/>
  <c r="Q15" i="21" s="1"/>
  <c r="P4" i="21"/>
  <c r="P15" i="21" s="1"/>
  <c r="O4" i="21"/>
  <c r="O15" i="21" s="1"/>
  <c r="N4" i="21"/>
  <c r="N15" i="21" s="1"/>
  <c r="M4" i="21"/>
  <c r="M15" i="21" s="1"/>
  <c r="L4" i="21"/>
  <c r="L15" i="21" s="1"/>
  <c r="K4" i="21"/>
  <c r="K15" i="21" s="1"/>
  <c r="J4" i="21"/>
  <c r="J15" i="21" s="1"/>
  <c r="I4" i="21"/>
  <c r="I15" i="21" s="1"/>
  <c r="H4" i="21"/>
  <c r="H15" i="21" s="1"/>
  <c r="G4" i="21"/>
  <c r="G15" i="21" s="1"/>
  <c r="F4" i="21"/>
  <c r="F15" i="21" s="1"/>
  <c r="G9" i="24" l="1"/>
  <c r="H6" i="24"/>
  <c r="I6" i="24" s="1"/>
  <c r="G10" i="24"/>
  <c r="G13" i="24"/>
  <c r="G11" i="24"/>
  <c r="G15" i="24"/>
  <c r="H4" i="24"/>
  <c r="H29" i="24" s="1"/>
  <c r="I29" i="24" s="1"/>
  <c r="G8" i="24"/>
  <c r="G12" i="24"/>
  <c r="AZ120" i="15"/>
  <c r="AW74" i="9"/>
  <c r="G42" i="4"/>
  <c r="J42" i="4"/>
  <c r="M42" i="4"/>
  <c r="AA45" i="4"/>
  <c r="AC45" i="4" s="1"/>
  <c r="Z42" i="4"/>
  <c r="H35" i="24"/>
  <c r="I35" i="24" s="1"/>
  <c r="G5" i="24"/>
  <c r="F29" i="24"/>
  <c r="G29" i="24" s="1"/>
  <c r="AW119" i="9"/>
  <c r="AW120" i="9" s="1"/>
  <c r="AW122" i="9" s="1"/>
  <c r="AZ55" i="15"/>
  <c r="AZ63" i="15"/>
  <c r="AZ80" i="15"/>
  <c r="AZ73" i="15" s="1"/>
  <c r="AZ105" i="15"/>
  <c r="AA42" i="4"/>
  <c r="AC42" i="4" s="1"/>
  <c r="R38" i="1"/>
  <c r="AZ109" i="15"/>
  <c r="AZ50" i="15"/>
  <c r="AZ42" i="15" s="1"/>
  <c r="P38" i="1"/>
  <c r="Z45" i="4"/>
  <c r="V15" i="21"/>
  <c r="I4" i="24" l="1"/>
  <c r="AZ118" i="15"/>
  <c r="AZ119" i="15" s="1"/>
  <c r="AZ121" i="15" s="1"/>
  <c r="AD45" i="4"/>
  <c r="AF45" i="4" s="1"/>
  <c r="BB172" i="10"/>
  <c r="BB171" i="10"/>
  <c r="BB170" i="10"/>
  <c r="BB169" i="10"/>
  <c r="BB168" i="10"/>
  <c r="BB167" i="10"/>
  <c r="BB166" i="10"/>
  <c r="BB165" i="10"/>
  <c r="BB164" i="10"/>
  <c r="BB163" i="10"/>
  <c r="BB162" i="10"/>
  <c r="BB161" i="10"/>
  <c r="BB160" i="10"/>
  <c r="BB159" i="10"/>
  <c r="BB158" i="10"/>
  <c r="BB157" i="10"/>
  <c r="BB156" i="10"/>
  <c r="BB155" i="10"/>
  <c r="BB154" i="10"/>
  <c r="BB153" i="10"/>
  <c r="BB152" i="10"/>
  <c r="BB151" i="10"/>
  <c r="BB150" i="10"/>
  <c r="BB149" i="10"/>
  <c r="BB148" i="10"/>
  <c r="BB147" i="10"/>
  <c r="BB146" i="10"/>
  <c r="BB145" i="10"/>
  <c r="BB144" i="10"/>
  <c r="BB143" i="10"/>
  <c r="BB142" i="10"/>
  <c r="BB141" i="10"/>
  <c r="BB140" i="10"/>
  <c r="BB139" i="10"/>
  <c r="BB138" i="10"/>
  <c r="BB137" i="10"/>
  <c r="BB136" i="10"/>
  <c r="BB135" i="10"/>
  <c r="BB134" i="10"/>
  <c r="BB133" i="10"/>
  <c r="BB132" i="10"/>
  <c r="BB131" i="10"/>
  <c r="BB130" i="10"/>
  <c r="BB129" i="10"/>
  <c r="BB128" i="10"/>
  <c r="BB127" i="10"/>
  <c r="BB126" i="10"/>
  <c r="BB125" i="10"/>
  <c r="BB124" i="10"/>
  <c r="BB123" i="10"/>
  <c r="BB122" i="10"/>
  <c r="BB121" i="10"/>
  <c r="BB120" i="10"/>
  <c r="BB119" i="10"/>
  <c r="BB118" i="10"/>
  <c r="BB117" i="10"/>
  <c r="BB116" i="10"/>
  <c r="BB115" i="10"/>
  <c r="BB114" i="10"/>
  <c r="BB113" i="10"/>
  <c r="BB112" i="10"/>
  <c r="BB111" i="10"/>
  <c r="BB110" i="10"/>
  <c r="BB109" i="10"/>
  <c r="BB108" i="10"/>
  <c r="BB107" i="10"/>
  <c r="BB106" i="10"/>
  <c r="BB105" i="10"/>
  <c r="BB104" i="10"/>
  <c r="BB103" i="10"/>
  <c r="BB102" i="10"/>
  <c r="BB101" i="10"/>
  <c r="BB100" i="10"/>
  <c r="BB99" i="10"/>
  <c r="BB98" i="10"/>
  <c r="BB97" i="10"/>
  <c r="BB96" i="10"/>
  <c r="BB95" i="10"/>
  <c r="BB94" i="10"/>
  <c r="BB93" i="10"/>
  <c r="BB92" i="10"/>
  <c r="BB91" i="10"/>
  <c r="BB90" i="10"/>
  <c r="BB89" i="10"/>
  <c r="BB88" i="10"/>
  <c r="BB87" i="10"/>
  <c r="BB86" i="10"/>
  <c r="BB85" i="10"/>
  <c r="BB84" i="10"/>
  <c r="BB83" i="10"/>
  <c r="BB82" i="10"/>
  <c r="BB81" i="10"/>
  <c r="BB80" i="10"/>
  <c r="BB79" i="10"/>
  <c r="BB78" i="10"/>
  <c r="BB77" i="10"/>
  <c r="BB76" i="10"/>
  <c r="BB75" i="10"/>
  <c r="BB74" i="10"/>
  <c r="BB73" i="10"/>
  <c r="BB72" i="10"/>
  <c r="BB71" i="10"/>
  <c r="BB70" i="10"/>
  <c r="BB69" i="10"/>
  <c r="BB68" i="10"/>
  <c r="BB67" i="10"/>
  <c r="BB66" i="10"/>
  <c r="BB65" i="10"/>
  <c r="BB64" i="10"/>
  <c r="BB63" i="10"/>
  <c r="BB62" i="10"/>
  <c r="BB61" i="10"/>
  <c r="BB60" i="10"/>
  <c r="BB59" i="10"/>
  <c r="BB58" i="10"/>
  <c r="BB57" i="10"/>
  <c r="BB56" i="10"/>
  <c r="BB55" i="10"/>
  <c r="BB54" i="10"/>
  <c r="BB53" i="10"/>
  <c r="BB52" i="10"/>
  <c r="BB51" i="10"/>
  <c r="BB50" i="10"/>
  <c r="BB49" i="10"/>
  <c r="BB48" i="10"/>
  <c r="BB47" i="10"/>
  <c r="BB46" i="10"/>
  <c r="BB45" i="10"/>
  <c r="BB44" i="10"/>
  <c r="BB43" i="10"/>
  <c r="BB42" i="10"/>
  <c r="BB41" i="10"/>
  <c r="BB40" i="10"/>
  <c r="BB39" i="10"/>
  <c r="BB38" i="10"/>
  <c r="BB37" i="10"/>
  <c r="BB36" i="10"/>
  <c r="BB35" i="10"/>
  <c r="BB34" i="10"/>
  <c r="BB33" i="10"/>
  <c r="BB32" i="10"/>
  <c r="BB31" i="10"/>
  <c r="BB30" i="10"/>
  <c r="BB29" i="10"/>
  <c r="BB28" i="10"/>
  <c r="BB27" i="10"/>
  <c r="BB26" i="10"/>
  <c r="BB25" i="10"/>
  <c r="BB24" i="10"/>
  <c r="BB23" i="10"/>
  <c r="BB22" i="10"/>
  <c r="BB21" i="10"/>
  <c r="BB20" i="10"/>
  <c r="BB19" i="10"/>
  <c r="BB18" i="10"/>
  <c r="BB17" i="10"/>
  <c r="BB16" i="10"/>
  <c r="BB15" i="10"/>
  <c r="BB14" i="10"/>
  <c r="BB13" i="10"/>
  <c r="BB12" i="10"/>
  <c r="BB11" i="10"/>
  <c r="BB10" i="10"/>
  <c r="BB9" i="10"/>
  <c r="BB8" i="10"/>
  <c r="BB7" i="10"/>
  <c r="BB6" i="10"/>
  <c r="BB5" i="10"/>
  <c r="AW4" i="10"/>
  <c r="AV4" i="10"/>
  <c r="AU4" i="10"/>
  <c r="AT4" i="10"/>
  <c r="AS4" i="10"/>
  <c r="AR4" i="10"/>
  <c r="AQ4" i="10"/>
  <c r="AP4" i="10"/>
  <c r="AO4" i="10"/>
  <c r="AN4" i="10"/>
  <c r="AM4" i="10"/>
  <c r="AL4" i="10"/>
  <c r="AK4" i="10"/>
  <c r="AJ4" i="10"/>
  <c r="AI4" i="10"/>
  <c r="AH4" i="10"/>
  <c r="AG4" i="10"/>
  <c r="AF4" i="10"/>
  <c r="AE4" i="10"/>
  <c r="AD4" i="10"/>
  <c r="AC4" i="10"/>
  <c r="AA4" i="10"/>
  <c r="AV121" i="9"/>
  <c r="AU121" i="9"/>
  <c r="AT121" i="9"/>
  <c r="AS121" i="9"/>
  <c r="AR121" i="9"/>
  <c r="AQ121" i="9"/>
  <c r="AP121" i="9"/>
  <c r="AO121" i="9"/>
  <c r="AN121" i="9"/>
  <c r="AM121" i="9"/>
  <c r="AL121" i="9"/>
  <c r="AK121" i="9"/>
  <c r="AJ121" i="9"/>
  <c r="AI121" i="9"/>
  <c r="AH121" i="9"/>
  <c r="AG121" i="9"/>
  <c r="AF121" i="9"/>
  <c r="AE121" i="9"/>
  <c r="AD121" i="9"/>
  <c r="AC121" i="9"/>
  <c r="AB121" i="9"/>
  <c r="AA121" i="9"/>
  <c r="Z121" i="9"/>
  <c r="Y121" i="9"/>
  <c r="X121" i="9"/>
  <c r="W121" i="9"/>
  <c r="V121" i="9"/>
  <c r="U121" i="9"/>
  <c r="T121" i="9"/>
  <c r="S121" i="9"/>
  <c r="R121" i="9"/>
  <c r="Q121" i="9"/>
  <c r="P121" i="9"/>
  <c r="O121" i="9"/>
  <c r="N121" i="9"/>
  <c r="M121" i="9"/>
  <c r="L121" i="9"/>
  <c r="K121" i="9"/>
  <c r="J121" i="9"/>
  <c r="I121" i="9"/>
  <c r="H121" i="9"/>
  <c r="V119" i="9"/>
  <c r="AV110" i="9"/>
  <c r="AU110" i="9"/>
  <c r="AT110" i="9"/>
  <c r="AS110" i="9"/>
  <c r="AR110" i="9"/>
  <c r="AQ110" i="9"/>
  <c r="AP110" i="9"/>
  <c r="AO110" i="9"/>
  <c r="AN110" i="9"/>
  <c r="AM110" i="9"/>
  <c r="AL110" i="9"/>
  <c r="AK110" i="9"/>
  <c r="AJ110" i="9"/>
  <c r="AV106" i="9"/>
  <c r="AU106" i="9"/>
  <c r="AT106" i="9"/>
  <c r="AS106" i="9"/>
  <c r="AR106" i="9"/>
  <c r="AP106" i="9"/>
  <c r="AO106" i="9"/>
  <c r="AN106" i="9"/>
  <c r="G100" i="9"/>
  <c r="G74" i="9" s="1"/>
  <c r="E96" i="9"/>
  <c r="AV86" i="9"/>
  <c r="AU86" i="9"/>
  <c r="AT86" i="9"/>
  <c r="AS86" i="9"/>
  <c r="AR86" i="9"/>
  <c r="AE86" i="9"/>
  <c r="AE74" i="9" s="1"/>
  <c r="AD86" i="9"/>
  <c r="AB86" i="9"/>
  <c r="Z86" i="9"/>
  <c r="Y86" i="9"/>
  <c r="X86" i="9"/>
  <c r="W86" i="9"/>
  <c r="V86" i="9"/>
  <c r="U86" i="9"/>
  <c r="T86" i="9"/>
  <c r="S86" i="9"/>
  <c r="R86" i="9"/>
  <c r="Q86" i="9"/>
  <c r="P86" i="9"/>
  <c r="O86" i="9"/>
  <c r="O74" i="9" s="1"/>
  <c r="O119" i="9" s="1"/>
  <c r="N86" i="9"/>
  <c r="K86" i="9"/>
  <c r="I86" i="9"/>
  <c r="H86" i="9"/>
  <c r="F86" i="9"/>
  <c r="E86" i="9" s="1"/>
  <c r="E85" i="9"/>
  <c r="E84" i="9"/>
  <c r="AV81" i="9"/>
  <c r="AU81" i="9"/>
  <c r="AT81" i="9"/>
  <c r="AS81" i="9"/>
  <c r="AR81" i="9"/>
  <c r="AQ81" i="9"/>
  <c r="AQ74" i="9" s="1"/>
  <c r="AP81" i="9"/>
  <c r="AP74" i="9" s="1"/>
  <c r="AO81" i="9"/>
  <c r="AO74" i="9" s="1"/>
  <c r="AN81" i="9"/>
  <c r="AN74" i="9" s="1"/>
  <c r="AL81" i="9"/>
  <c r="AL74" i="9" s="1"/>
  <c r="AK81" i="9"/>
  <c r="AK74" i="9" s="1"/>
  <c r="AJ81" i="9"/>
  <c r="AJ74" i="9" s="1"/>
  <c r="AI81" i="9"/>
  <c r="AI74" i="9" s="1"/>
  <c r="AH81" i="9"/>
  <c r="AH74" i="9" s="1"/>
  <c r="AG81" i="9"/>
  <c r="AG74" i="9" s="1"/>
  <c r="AF81" i="9"/>
  <c r="AF74" i="9" s="1"/>
  <c r="AD81" i="9"/>
  <c r="AC81" i="9"/>
  <c r="AC74" i="9" s="1"/>
  <c r="AB81" i="9"/>
  <c r="AA81" i="9"/>
  <c r="AA74" i="9" s="1"/>
  <c r="Z81" i="9"/>
  <c r="Y81" i="9"/>
  <c r="X81" i="9"/>
  <c r="W81" i="9"/>
  <c r="V81" i="9"/>
  <c r="U81" i="9"/>
  <c r="T81" i="9"/>
  <c r="S81" i="9"/>
  <c r="R81" i="9"/>
  <c r="Q81" i="9"/>
  <c r="P81" i="9"/>
  <c r="N81" i="9"/>
  <c r="M81" i="9"/>
  <c r="M74" i="9" s="1"/>
  <c r="M119" i="9" s="1"/>
  <c r="L81" i="9"/>
  <c r="L74" i="9" s="1"/>
  <c r="L119" i="9" s="1"/>
  <c r="K81" i="9"/>
  <c r="K74" i="9" s="1"/>
  <c r="K119" i="9" s="1"/>
  <c r="J81" i="9"/>
  <c r="J74" i="9" s="1"/>
  <c r="J119" i="9" s="1"/>
  <c r="I81" i="9"/>
  <c r="H81" i="9"/>
  <c r="F81" i="9"/>
  <c r="E80" i="9"/>
  <c r="E79" i="9"/>
  <c r="E75" i="9"/>
  <c r="AM74" i="9"/>
  <c r="AV64" i="9"/>
  <c r="AV63" i="9" s="1"/>
  <c r="AU64" i="9"/>
  <c r="AU63" i="9" s="1"/>
  <c r="AT64" i="9"/>
  <c r="AT63" i="9" s="1"/>
  <c r="AS64" i="9"/>
  <c r="AS63" i="9" s="1"/>
  <c r="AR64" i="9"/>
  <c r="AR63" i="9" s="1"/>
  <c r="AQ63" i="9"/>
  <c r="AP63" i="9"/>
  <c r="AO63" i="9"/>
  <c r="AN63" i="9"/>
  <c r="AM63" i="9"/>
  <c r="AL63" i="9"/>
  <c r="AK63" i="9"/>
  <c r="AJ63" i="9"/>
  <c r="AI63" i="9"/>
  <c r="AH63" i="9"/>
  <c r="AG63" i="9"/>
  <c r="AF63" i="9"/>
  <c r="AE63" i="9"/>
  <c r="AD63" i="9"/>
  <c r="AC63" i="9"/>
  <c r="AV55" i="9"/>
  <c r="AU55" i="9"/>
  <c r="AT55" i="9"/>
  <c r="AS55" i="9"/>
  <c r="AR55" i="9"/>
  <c r="AQ55" i="9"/>
  <c r="AP55" i="9"/>
  <c r="AO55" i="9"/>
  <c r="AN55" i="9"/>
  <c r="AL55" i="9"/>
  <c r="AK55" i="9"/>
  <c r="AJ55" i="9"/>
  <c r="AI55" i="9"/>
  <c r="AH55" i="9"/>
  <c r="AG55" i="9"/>
  <c r="AF55" i="9"/>
  <c r="AE55" i="9"/>
  <c r="AD55" i="9"/>
  <c r="AC55" i="9"/>
  <c r="AB55" i="9"/>
  <c r="AA55" i="9"/>
  <c r="Z55" i="9"/>
  <c r="Y55" i="9"/>
  <c r="X55" i="9"/>
  <c r="AV50" i="9"/>
  <c r="AV42" i="9" s="1"/>
  <c r="AU50" i="9"/>
  <c r="AU42" i="9" s="1"/>
  <c r="AT50" i="9"/>
  <c r="AT42" i="9" s="1"/>
  <c r="AS50" i="9"/>
  <c r="AS42" i="9" s="1"/>
  <c r="AR50" i="9"/>
  <c r="AR42" i="9" s="1"/>
  <c r="AQ50" i="9"/>
  <c r="AQ42" i="9" s="1"/>
  <c r="AP50" i="9"/>
  <c r="AP42" i="9" s="1"/>
  <c r="AO50" i="9"/>
  <c r="AO42" i="9" s="1"/>
  <c r="AN50" i="9"/>
  <c r="AN42" i="9" s="1"/>
  <c r="AM42" i="9"/>
  <c r="AL42" i="9"/>
  <c r="AK42" i="9"/>
  <c r="AJ42" i="9"/>
  <c r="AI42" i="9"/>
  <c r="AH42" i="9"/>
  <c r="AG42" i="9"/>
  <c r="AF42" i="9"/>
  <c r="AE42" i="9"/>
  <c r="AD42" i="9"/>
  <c r="AC42" i="9"/>
  <c r="AB37" i="9"/>
  <c r="AA37" i="9"/>
  <c r="Z37" i="9"/>
  <c r="Y37" i="9"/>
  <c r="X37" i="9"/>
  <c r="W37" i="9"/>
  <c r="V37" i="9"/>
  <c r="U37" i="9"/>
  <c r="T37" i="9"/>
  <c r="S37" i="9"/>
  <c r="R37" i="9"/>
  <c r="Q37" i="9"/>
  <c r="P37" i="9"/>
  <c r="O37" i="9"/>
  <c r="N37" i="9"/>
  <c r="M37" i="9"/>
  <c r="L37" i="9"/>
  <c r="K37" i="9"/>
  <c r="J37" i="9"/>
  <c r="AV36" i="9"/>
  <c r="AU36" i="9"/>
  <c r="AT36" i="9"/>
  <c r="AS36" i="9"/>
  <c r="AR36" i="9"/>
  <c r="AQ36" i="9"/>
  <c r="AP36" i="9"/>
  <c r="AO36" i="9"/>
  <c r="AN36" i="9"/>
  <c r="AM36" i="9"/>
  <c r="AL36" i="9"/>
  <c r="AK36" i="9"/>
  <c r="AJ36" i="9"/>
  <c r="AI36" i="9"/>
  <c r="AH36" i="9"/>
  <c r="AG36" i="9"/>
  <c r="AF36" i="9"/>
  <c r="AE36" i="9"/>
  <c r="AD36" i="9"/>
  <c r="AC36" i="9"/>
  <c r="AD20" i="9"/>
  <c r="AD14" i="9" s="1"/>
  <c r="AC20" i="9"/>
  <c r="AC14" i="9" s="1"/>
  <c r="AB20" i="9"/>
  <c r="AA20" i="9"/>
  <c r="Z20" i="9"/>
  <c r="Y20" i="9"/>
  <c r="X20" i="9"/>
  <c r="W20" i="9"/>
  <c r="V20" i="9"/>
  <c r="U20" i="9"/>
  <c r="T20" i="9"/>
  <c r="S20" i="9"/>
  <c r="R20" i="9"/>
  <c r="Q20" i="9"/>
  <c r="P20" i="9"/>
  <c r="O20" i="9"/>
  <c r="N20" i="9"/>
  <c r="M20" i="9"/>
  <c r="L20" i="9"/>
  <c r="K20" i="9"/>
  <c r="J20" i="9"/>
  <c r="I20" i="9"/>
  <c r="H20" i="9"/>
  <c r="G20" i="9"/>
  <c r="F20" i="9"/>
  <c r="E20" i="9"/>
  <c r="AV14" i="9"/>
  <c r="AU14" i="9"/>
  <c r="AT14" i="9"/>
  <c r="AS14" i="9"/>
  <c r="AR14" i="9"/>
  <c r="AQ14" i="9"/>
  <c r="AP14" i="9"/>
  <c r="AO14" i="9"/>
  <c r="AN14" i="9"/>
  <c r="AM14" i="9"/>
  <c r="AL14" i="9"/>
  <c r="AK14" i="9"/>
  <c r="AJ14" i="9"/>
  <c r="AI14" i="9"/>
  <c r="AH14" i="9"/>
  <c r="AG14" i="9"/>
  <c r="AF14" i="9"/>
  <c r="AE14" i="9"/>
  <c r="AV4" i="9"/>
  <c r="AU4" i="9"/>
  <c r="AT4" i="9"/>
  <c r="AS4" i="9"/>
  <c r="AR4" i="9"/>
  <c r="AQ4" i="9"/>
  <c r="AP4" i="9"/>
  <c r="AO4" i="9"/>
  <c r="AN4" i="9"/>
  <c r="AM4" i="9"/>
  <c r="AL4" i="9"/>
  <c r="AK4" i="9"/>
  <c r="AJ4" i="9"/>
  <c r="AI4" i="9"/>
  <c r="AH4" i="9"/>
  <c r="AG4" i="9"/>
  <c r="AF4" i="9"/>
  <c r="AE4" i="9"/>
  <c r="AD4" i="9"/>
  <c r="AC4" i="9"/>
  <c r="P10" i="2"/>
  <c r="M10" i="2"/>
  <c r="J10" i="2"/>
  <c r="G10" i="2"/>
  <c r="D10" i="2"/>
  <c r="P9" i="2"/>
  <c r="M9" i="2"/>
  <c r="J9" i="2"/>
  <c r="G9" i="2"/>
  <c r="D9" i="2"/>
  <c r="P8" i="2"/>
  <c r="M8" i="2"/>
  <c r="J8" i="2"/>
  <c r="G8" i="2"/>
  <c r="D8" i="2"/>
  <c r="P7" i="2"/>
  <c r="M7" i="2"/>
  <c r="J7" i="2"/>
  <c r="G7" i="2"/>
  <c r="D7" i="2"/>
  <c r="P6" i="2"/>
  <c r="M6" i="2"/>
  <c r="J6" i="2"/>
  <c r="G6" i="2"/>
  <c r="D6" i="2"/>
  <c r="P53" i="7"/>
  <c r="R53" i="7" s="1"/>
  <c r="J53" i="7"/>
  <c r="E53" i="7"/>
  <c r="P52" i="7"/>
  <c r="R52" i="7" s="1"/>
  <c r="J52" i="7"/>
  <c r="E52" i="7"/>
  <c r="R51" i="7"/>
  <c r="J51" i="7"/>
  <c r="E51" i="7"/>
  <c r="R50" i="7"/>
  <c r="J50" i="7"/>
  <c r="E50" i="7"/>
  <c r="R49" i="7"/>
  <c r="J49" i="7"/>
  <c r="E49" i="7"/>
  <c r="R48" i="7"/>
  <c r="J48" i="7"/>
  <c r="E48" i="7"/>
  <c r="R47" i="7"/>
  <c r="J47" i="7"/>
  <c r="E47" i="7"/>
  <c r="R46" i="7"/>
  <c r="J46" i="7"/>
  <c r="E46" i="7"/>
  <c r="R45" i="7"/>
  <c r="J45" i="7"/>
  <c r="E45" i="7"/>
  <c r="R44" i="7"/>
  <c r="J44" i="7"/>
  <c r="E44" i="7"/>
  <c r="R43" i="7"/>
  <c r="J43" i="7"/>
  <c r="E43" i="7"/>
  <c r="R42" i="7"/>
  <c r="J42" i="7"/>
  <c r="E42" i="7"/>
  <c r="R41" i="7"/>
  <c r="J41" i="7"/>
  <c r="E41" i="7"/>
  <c r="R40" i="7"/>
  <c r="J40" i="7"/>
  <c r="E40" i="7"/>
  <c r="R39" i="7"/>
  <c r="J39" i="7"/>
  <c r="E39" i="7"/>
  <c r="R38" i="7"/>
  <c r="J38" i="7"/>
  <c r="E38" i="7"/>
  <c r="R37" i="7"/>
  <c r="J37" i="7"/>
  <c r="E37" i="7"/>
  <c r="R36" i="7"/>
  <c r="J36" i="7"/>
  <c r="E36" i="7"/>
  <c r="R35" i="7"/>
  <c r="E35" i="7"/>
  <c r="R34" i="7"/>
  <c r="J34" i="7"/>
  <c r="E34" i="7"/>
  <c r="R33" i="7"/>
  <c r="J33" i="7"/>
  <c r="E33" i="7"/>
  <c r="P32" i="7"/>
  <c r="R32" i="7" s="1"/>
  <c r="J32" i="7"/>
  <c r="E32" i="7"/>
  <c r="P31" i="7"/>
  <c r="R31" i="7" s="1"/>
  <c r="J31" i="7"/>
  <c r="E31" i="7"/>
  <c r="P30" i="7"/>
  <c r="R30" i="7" s="1"/>
  <c r="J30" i="7"/>
  <c r="E30" i="7"/>
  <c r="B30" i="7"/>
  <c r="P29" i="7"/>
  <c r="R29" i="7" s="1"/>
  <c r="J29" i="7"/>
  <c r="E29" i="7"/>
  <c r="B29" i="7"/>
  <c r="P28" i="7"/>
  <c r="R28" i="7" s="1"/>
  <c r="J28" i="7"/>
  <c r="E28" i="7"/>
  <c r="B28" i="7"/>
  <c r="P27" i="7"/>
  <c r="R27" i="7" s="1"/>
  <c r="J27" i="7"/>
  <c r="E27" i="7"/>
  <c r="B27" i="7"/>
  <c r="P26" i="7"/>
  <c r="R26" i="7" s="1"/>
  <c r="J26" i="7"/>
  <c r="E26" i="7"/>
  <c r="B26" i="7"/>
  <c r="P25" i="7"/>
  <c r="R25" i="7" s="1"/>
  <c r="J25" i="7"/>
  <c r="E25" i="7"/>
  <c r="B25" i="7"/>
  <c r="P24" i="7"/>
  <c r="R24" i="7" s="1"/>
  <c r="J24" i="7"/>
  <c r="E24" i="7"/>
  <c r="B24" i="7"/>
  <c r="P23" i="7"/>
  <c r="R23" i="7" s="1"/>
  <c r="J23" i="7"/>
  <c r="E23" i="7"/>
  <c r="P22" i="7"/>
  <c r="R22" i="7" s="1"/>
  <c r="J22" i="7"/>
  <c r="E22" i="7"/>
  <c r="P21" i="7"/>
  <c r="R21" i="7" s="1"/>
  <c r="J21" i="7"/>
  <c r="E21" i="7"/>
  <c r="P20" i="7"/>
  <c r="R20" i="7" s="1"/>
  <c r="J20" i="7"/>
  <c r="E20" i="7"/>
  <c r="P19" i="7"/>
  <c r="R19" i="7" s="1"/>
  <c r="J19" i="7"/>
  <c r="E19" i="7"/>
  <c r="P18" i="7"/>
  <c r="R18" i="7" s="1"/>
  <c r="J18" i="7"/>
  <c r="E18" i="7"/>
  <c r="P17" i="7"/>
  <c r="R17" i="7" s="1"/>
  <c r="J17" i="7"/>
  <c r="E17" i="7"/>
  <c r="P16" i="7"/>
  <c r="R16" i="7" s="1"/>
  <c r="J16" i="7"/>
  <c r="E16" i="7"/>
  <c r="P15" i="7"/>
  <c r="R15" i="7" s="1"/>
  <c r="J15" i="7"/>
  <c r="E15" i="7"/>
  <c r="P14" i="7"/>
  <c r="R14" i="7" s="1"/>
  <c r="J14" i="7"/>
  <c r="E14" i="7"/>
  <c r="P13" i="7"/>
  <c r="R13" i="7" s="1"/>
  <c r="J13" i="7"/>
  <c r="E13" i="7"/>
  <c r="P12" i="7"/>
  <c r="R12" i="7" s="1"/>
  <c r="J12" i="7"/>
  <c r="E12" i="7"/>
  <c r="P11" i="7"/>
  <c r="R11" i="7" s="1"/>
  <c r="J11" i="7"/>
  <c r="E11" i="7"/>
  <c r="P10" i="7"/>
  <c r="R10" i="7" s="1"/>
  <c r="J10" i="7"/>
  <c r="E10" i="7"/>
  <c r="P9" i="7"/>
  <c r="R9" i="7" s="1"/>
  <c r="J9" i="7"/>
  <c r="E9" i="7"/>
  <c r="P8" i="7"/>
  <c r="R8" i="7" s="1"/>
  <c r="J8" i="7"/>
  <c r="E8" i="7"/>
  <c r="P7" i="7"/>
  <c r="R7" i="7" s="1"/>
  <c r="J7" i="7"/>
  <c r="E7" i="7"/>
  <c r="P6" i="7"/>
  <c r="R6" i="7" s="1"/>
  <c r="J6" i="7"/>
  <c r="E6" i="7"/>
  <c r="P5" i="7"/>
  <c r="R5" i="7" s="1"/>
  <c r="J5" i="7"/>
  <c r="E5" i="7"/>
  <c r="P4" i="7"/>
  <c r="R4" i="7" s="1"/>
  <c r="J4" i="7"/>
  <c r="E4" i="7"/>
  <c r="AY14" i="9" l="1"/>
  <c r="AY110" i="9"/>
  <c r="AY42" i="9"/>
  <c r="AY55" i="9"/>
  <c r="AY63" i="9"/>
  <c r="AY106" i="9"/>
  <c r="AY4" i="9"/>
  <c r="AY36" i="9"/>
  <c r="W74" i="9"/>
  <c r="W119" i="9" s="1"/>
  <c r="W120" i="9" s="1"/>
  <c r="W122" i="9" s="1"/>
  <c r="AS74" i="9"/>
  <c r="AS119" i="9" s="1"/>
  <c r="AS120" i="9" s="1"/>
  <c r="AS122" i="9" s="1"/>
  <c r="V120" i="9"/>
  <c r="V122" i="9" s="1"/>
  <c r="U74" i="9"/>
  <c r="U119" i="9" s="1"/>
  <c r="U120" i="9" s="1"/>
  <c r="U122" i="9" s="1"/>
  <c r="I74" i="9"/>
  <c r="I119" i="9" s="1"/>
  <c r="I120" i="9" s="1"/>
  <c r="I122" i="9" s="1"/>
  <c r="T74" i="9"/>
  <c r="T119" i="9" s="1"/>
  <c r="T120" i="9" s="1"/>
  <c r="T122" i="9" s="1"/>
  <c r="H74" i="9"/>
  <c r="L120" i="9"/>
  <c r="L122" i="9" s="1"/>
  <c r="BB4" i="10"/>
  <c r="AA119" i="9"/>
  <c r="AA120" i="9" s="1"/>
  <c r="AA122" i="9" s="1"/>
  <c r="AV74" i="9"/>
  <c r="AV119" i="9" s="1"/>
  <c r="AV120" i="9" s="1"/>
  <c r="AV122" i="9" s="1"/>
  <c r="F74" i="9"/>
  <c r="P74" i="9"/>
  <c r="P119" i="9" s="1"/>
  <c r="P120" i="9" s="1"/>
  <c r="P122" i="9" s="1"/>
  <c r="Q74" i="9"/>
  <c r="Q119" i="9" s="1"/>
  <c r="Q120" i="9" s="1"/>
  <c r="Q122" i="9" s="1"/>
  <c r="Y74" i="9"/>
  <c r="Y119" i="9" s="1"/>
  <c r="Y120" i="9" s="1"/>
  <c r="Y122" i="9" s="1"/>
  <c r="R74" i="9"/>
  <c r="R119" i="9" s="1"/>
  <c r="R120" i="9" s="1"/>
  <c r="R122" i="9" s="1"/>
  <c r="Z74" i="9"/>
  <c r="Z119" i="9" s="1"/>
  <c r="Z120" i="9" s="1"/>
  <c r="Z122" i="9" s="1"/>
  <c r="N74" i="9"/>
  <c r="N119" i="9" s="1"/>
  <c r="N120" i="9" s="1"/>
  <c r="N122" i="9" s="1"/>
  <c r="J120" i="9"/>
  <c r="J122" i="9" s="1"/>
  <c r="M120" i="9"/>
  <c r="M122" i="9" s="1"/>
  <c r="K120" i="9"/>
  <c r="K122" i="9" s="1"/>
  <c r="AH119" i="9"/>
  <c r="AH120" i="9" s="1"/>
  <c r="AH122" i="9" s="1"/>
  <c r="X74" i="9"/>
  <c r="X119" i="9" s="1"/>
  <c r="X120" i="9" s="1"/>
  <c r="X122" i="9" s="1"/>
  <c r="AJ119" i="9"/>
  <c r="AJ120" i="9" s="1"/>
  <c r="AJ122" i="9" s="1"/>
  <c r="AI119" i="9"/>
  <c r="AI120" i="9" s="1"/>
  <c r="AI122" i="9" s="1"/>
  <c r="AR74" i="9"/>
  <c r="AR119" i="9" s="1"/>
  <c r="AR120" i="9" s="1"/>
  <c r="AR122" i="9" s="1"/>
  <c r="AQ119" i="9"/>
  <c r="AQ120" i="9" s="1"/>
  <c r="AQ122" i="9" s="1"/>
  <c r="AL119" i="9"/>
  <c r="AL120" i="9" s="1"/>
  <c r="AL122" i="9" s="1"/>
  <c r="S74" i="9"/>
  <c r="S119" i="9" s="1"/>
  <c r="S120" i="9" s="1"/>
  <c r="S122" i="9" s="1"/>
  <c r="AD74" i="9"/>
  <c r="AD119" i="9" s="1"/>
  <c r="AD120" i="9" s="1"/>
  <c r="AD122" i="9" s="1"/>
  <c r="AP119" i="9"/>
  <c r="AP120" i="9" s="1"/>
  <c r="AP122" i="9" s="1"/>
  <c r="AE119" i="9"/>
  <c r="AE120" i="9" s="1"/>
  <c r="AE122" i="9" s="1"/>
  <c r="AM119" i="9"/>
  <c r="AM120" i="9" s="1"/>
  <c r="AM122" i="9" s="1"/>
  <c r="AB74" i="9"/>
  <c r="AB119" i="9" s="1"/>
  <c r="AB120" i="9" s="1"/>
  <c r="AB122" i="9" s="1"/>
  <c r="AT74" i="9"/>
  <c r="AT119" i="9" s="1"/>
  <c r="AT120" i="9" s="1"/>
  <c r="AT122" i="9" s="1"/>
  <c r="AF119" i="9"/>
  <c r="AF120" i="9" s="1"/>
  <c r="AF122" i="9" s="1"/>
  <c r="AN119" i="9"/>
  <c r="AN120" i="9" s="1"/>
  <c r="AN122" i="9" s="1"/>
  <c r="AU74" i="9"/>
  <c r="AU119" i="9" s="1"/>
  <c r="AU120" i="9" s="1"/>
  <c r="AU122" i="9" s="1"/>
  <c r="O120" i="9"/>
  <c r="O122" i="9" s="1"/>
  <c r="AG119" i="9"/>
  <c r="AG120" i="9" s="1"/>
  <c r="AG122" i="9" s="1"/>
  <c r="AO119" i="9"/>
  <c r="AO120" i="9" s="1"/>
  <c r="AO122" i="9" s="1"/>
  <c r="AC119" i="9"/>
  <c r="AC120" i="9" s="1"/>
  <c r="AC122" i="9" s="1"/>
  <c r="AK119" i="9"/>
  <c r="AK120" i="9" s="1"/>
  <c r="AK122" i="9" s="1"/>
  <c r="E81" i="9"/>
  <c r="E74" i="9" s="1"/>
  <c r="AD25" i="6"/>
  <c r="AE25" i="6" s="1"/>
  <c r="AB25" i="6"/>
  <c r="Y25" i="6"/>
  <c r="V25" i="6"/>
  <c r="R25" i="6"/>
  <c r="S25" i="6" s="1"/>
  <c r="AD24" i="6"/>
  <c r="AE24" i="6" s="1"/>
  <c r="AB24" i="6"/>
  <c r="Y24" i="6"/>
  <c r="V24" i="6"/>
  <c r="R24" i="6"/>
  <c r="S24" i="6" s="1"/>
  <c r="AD23" i="6"/>
  <c r="AE23" i="6" s="1"/>
  <c r="AB23" i="6"/>
  <c r="Y23" i="6"/>
  <c r="V23" i="6"/>
  <c r="S23" i="6"/>
  <c r="AE22" i="6"/>
  <c r="AB22" i="6"/>
  <c r="Y22" i="6"/>
  <c r="V22" i="6"/>
  <c r="S22" i="6"/>
  <c r="AD21" i="6"/>
  <c r="AE21" i="6" s="1"/>
  <c r="AB21" i="6"/>
  <c r="Y21" i="6"/>
  <c r="V21" i="6"/>
  <c r="R21" i="6"/>
  <c r="S21" i="6" s="1"/>
  <c r="AE20" i="6"/>
  <c r="AB20" i="6"/>
  <c r="Y20" i="6"/>
  <c r="V20" i="6"/>
  <c r="S20" i="6"/>
  <c r="AE19" i="6"/>
  <c r="AB19" i="6"/>
  <c r="Y19" i="6"/>
  <c r="V19" i="6"/>
  <c r="S19" i="6"/>
  <c r="AE18" i="6"/>
  <c r="AB18" i="6"/>
  <c r="Y18" i="6"/>
  <c r="V18" i="6"/>
  <c r="S18" i="6"/>
  <c r="AE17" i="6"/>
  <c r="AB17" i="6"/>
  <c r="Y17" i="6"/>
  <c r="V17" i="6"/>
  <c r="S17" i="6"/>
  <c r="AD16" i="6"/>
  <c r="AE16" i="6" s="1"/>
  <c r="AB16" i="6"/>
  <c r="Y16" i="6"/>
  <c r="V16" i="6"/>
  <c r="S16" i="6"/>
  <c r="AD15" i="6"/>
  <c r="AE15" i="6" s="1"/>
  <c r="AB15" i="6"/>
  <c r="Y15" i="6"/>
  <c r="V15" i="6"/>
  <c r="S15" i="6"/>
  <c r="AD14" i="6"/>
  <c r="AE14" i="6" s="1"/>
  <c r="AB14" i="6"/>
  <c r="Y14" i="6"/>
  <c r="V14" i="6"/>
  <c r="S14" i="6"/>
  <c r="AD13" i="6"/>
  <c r="AE13" i="6" s="1"/>
  <c r="AB13" i="6"/>
  <c r="Y13" i="6"/>
  <c r="V13" i="6"/>
  <c r="S13" i="6"/>
  <c r="AD12" i="6"/>
  <c r="AE12" i="6" s="1"/>
  <c r="AB12" i="6"/>
  <c r="Y12" i="6"/>
  <c r="V12" i="6"/>
  <c r="S12" i="6"/>
  <c r="AD11" i="6"/>
  <c r="AE11" i="6" s="1"/>
  <c r="AB11" i="6"/>
  <c r="Y11" i="6"/>
  <c r="V11" i="6"/>
  <c r="S11" i="6"/>
  <c r="AD10" i="6"/>
  <c r="AE10" i="6" s="1"/>
  <c r="AB10" i="6"/>
  <c r="Y10" i="6"/>
  <c r="V10" i="6"/>
  <c r="S10" i="6"/>
  <c r="AD9" i="6"/>
  <c r="AE9" i="6" s="1"/>
  <c r="AB9" i="6"/>
  <c r="Y9" i="6"/>
  <c r="V9" i="6"/>
  <c r="S9" i="6"/>
  <c r="AD8" i="6"/>
  <c r="AE8" i="6" s="1"/>
  <c r="AB8" i="6"/>
  <c r="Y8" i="6"/>
  <c r="V8" i="6"/>
  <c r="S8" i="6"/>
  <c r="AD7" i="6"/>
  <c r="AE7" i="6" s="1"/>
  <c r="AB7" i="6"/>
  <c r="Y7" i="6"/>
  <c r="V7" i="6"/>
  <c r="S7" i="6"/>
  <c r="AD6" i="6"/>
  <c r="AE6" i="6" s="1"/>
  <c r="AB6" i="6"/>
  <c r="Y6" i="6"/>
  <c r="V6" i="6"/>
  <c r="S6" i="6"/>
  <c r="D6" i="6"/>
  <c r="E6" i="6"/>
  <c r="F6" i="6"/>
  <c r="J6" i="6"/>
  <c r="M6" i="6"/>
  <c r="P6" i="6"/>
  <c r="D7" i="6"/>
  <c r="E7" i="6"/>
  <c r="G7" i="6" s="1"/>
  <c r="F7" i="6"/>
  <c r="J7" i="6"/>
  <c r="M7" i="6"/>
  <c r="P7" i="6"/>
  <c r="D8" i="6"/>
  <c r="E8" i="6"/>
  <c r="F8" i="6"/>
  <c r="J8" i="6"/>
  <c r="M8" i="6"/>
  <c r="P8" i="6"/>
  <c r="D9" i="6"/>
  <c r="E9" i="6"/>
  <c r="F9" i="6"/>
  <c r="J9" i="6"/>
  <c r="M9" i="6"/>
  <c r="P9" i="6"/>
  <c r="D10" i="6"/>
  <c r="E10" i="6"/>
  <c r="F10" i="6"/>
  <c r="J10" i="6"/>
  <c r="M10" i="6"/>
  <c r="P10" i="6"/>
  <c r="D11" i="6"/>
  <c r="E11" i="6"/>
  <c r="F11" i="6"/>
  <c r="J11" i="6"/>
  <c r="M11" i="6"/>
  <c r="P11" i="6"/>
  <c r="D12" i="6"/>
  <c r="E12" i="6"/>
  <c r="F12" i="6"/>
  <c r="J12" i="6"/>
  <c r="M12" i="6"/>
  <c r="P12" i="6"/>
  <c r="D13" i="6"/>
  <c r="G13" i="6"/>
  <c r="F13" i="6"/>
  <c r="J13" i="6"/>
  <c r="M13" i="6"/>
  <c r="P13" i="6"/>
  <c r="D14" i="6"/>
  <c r="E14" i="6"/>
  <c r="F14" i="6"/>
  <c r="J14" i="6"/>
  <c r="M14" i="6"/>
  <c r="P14" i="6"/>
  <c r="D15" i="6"/>
  <c r="E15" i="6"/>
  <c r="F15" i="6"/>
  <c r="J15" i="6"/>
  <c r="M15" i="6"/>
  <c r="P15" i="6"/>
  <c r="D16" i="6"/>
  <c r="E16" i="6"/>
  <c r="F16" i="6"/>
  <c r="J16" i="6"/>
  <c r="M16" i="6"/>
  <c r="P16" i="6"/>
  <c r="D17" i="6"/>
  <c r="F17" i="6"/>
  <c r="G17" i="6" s="1"/>
  <c r="J17" i="6"/>
  <c r="M17" i="6"/>
  <c r="P17" i="6"/>
  <c r="D18" i="6"/>
  <c r="G18" i="6"/>
  <c r="J18" i="6"/>
  <c r="M18" i="6"/>
  <c r="P18" i="6"/>
  <c r="D19" i="6"/>
  <c r="G19" i="6"/>
  <c r="J19" i="6"/>
  <c r="M19" i="6"/>
  <c r="P19" i="6"/>
  <c r="D20" i="6"/>
  <c r="G20" i="6"/>
  <c r="J20" i="6"/>
  <c r="M20" i="6"/>
  <c r="P20" i="6"/>
  <c r="D21" i="6"/>
  <c r="E21" i="6"/>
  <c r="F21" i="6"/>
  <c r="J21" i="6"/>
  <c r="M21" i="6"/>
  <c r="P21" i="6"/>
  <c r="D22" i="6"/>
  <c r="G22" i="6"/>
  <c r="J22" i="6"/>
  <c r="M22" i="6"/>
  <c r="P22" i="6"/>
  <c r="D23" i="6"/>
  <c r="F23" i="6"/>
  <c r="J23" i="6"/>
  <c r="M23" i="6"/>
  <c r="P23" i="6"/>
  <c r="D24" i="6"/>
  <c r="E24" i="6"/>
  <c r="F24" i="6"/>
  <c r="J24" i="6"/>
  <c r="M24" i="6"/>
  <c r="P24" i="6"/>
  <c r="D25" i="6"/>
  <c r="E25" i="6"/>
  <c r="F25" i="6"/>
  <c r="J25" i="6"/>
  <c r="M25" i="6"/>
  <c r="P25" i="6"/>
  <c r="D6" i="5"/>
  <c r="G6" i="5"/>
  <c r="J6" i="5"/>
  <c r="M6" i="5"/>
  <c r="P6" i="5"/>
  <c r="D7" i="5"/>
  <c r="G7" i="5"/>
  <c r="J7" i="5"/>
  <c r="M7" i="5"/>
  <c r="P7" i="5"/>
  <c r="D8" i="5"/>
  <c r="G8" i="5"/>
  <c r="J8" i="5"/>
  <c r="M8" i="5"/>
  <c r="P8" i="5"/>
  <c r="D9" i="5"/>
  <c r="G9" i="5"/>
  <c r="J9" i="5"/>
  <c r="M9" i="5"/>
  <c r="P9" i="5"/>
  <c r="D10" i="5"/>
  <c r="G10" i="5"/>
  <c r="J10" i="5"/>
  <c r="M10" i="5"/>
  <c r="P10" i="5"/>
  <c r="D11" i="5"/>
  <c r="G11" i="5"/>
  <c r="J11" i="5"/>
  <c r="M11" i="5"/>
  <c r="P11" i="5"/>
  <c r="D12" i="5"/>
  <c r="G12" i="5"/>
  <c r="J12" i="5"/>
  <c r="M12" i="5"/>
  <c r="P12" i="5"/>
  <c r="D13" i="5"/>
  <c r="G13" i="5"/>
  <c r="J13" i="5"/>
  <c r="M13" i="5"/>
  <c r="P13" i="5"/>
  <c r="D14" i="5"/>
  <c r="G14" i="5"/>
  <c r="J14" i="5"/>
  <c r="M14" i="5"/>
  <c r="P14" i="5"/>
  <c r="D15" i="5"/>
  <c r="G15" i="5"/>
  <c r="J15" i="5"/>
  <c r="M15" i="5"/>
  <c r="P15" i="5"/>
  <c r="D16" i="5"/>
  <c r="G16" i="5"/>
  <c r="J16" i="5"/>
  <c r="M16" i="5"/>
  <c r="P16" i="5"/>
  <c r="D17" i="5"/>
  <c r="G17" i="5"/>
  <c r="J17" i="5"/>
  <c r="M17" i="5"/>
  <c r="P17" i="5"/>
  <c r="D18" i="5"/>
  <c r="G18" i="5"/>
  <c r="J18" i="5"/>
  <c r="M18" i="5"/>
  <c r="P18" i="5"/>
  <c r="D19" i="5"/>
  <c r="G19" i="5"/>
  <c r="J19" i="5"/>
  <c r="M19" i="5"/>
  <c r="P19" i="5"/>
  <c r="D20" i="5"/>
  <c r="G20" i="5"/>
  <c r="J20" i="5"/>
  <c r="M20" i="5"/>
  <c r="P20" i="5"/>
  <c r="D21" i="5"/>
  <c r="G21" i="5"/>
  <c r="J21" i="5"/>
  <c r="M21" i="5"/>
  <c r="P21" i="5"/>
  <c r="D22" i="5"/>
  <c r="G22" i="5"/>
  <c r="J22" i="5"/>
  <c r="M22" i="5"/>
  <c r="P22" i="5"/>
  <c r="D23" i="5"/>
  <c r="G23" i="5"/>
  <c r="J23" i="5"/>
  <c r="M23" i="5"/>
  <c r="P23" i="5"/>
  <c r="D24" i="5"/>
  <c r="G24" i="5"/>
  <c r="J24" i="5"/>
  <c r="M24" i="5"/>
  <c r="P24" i="5"/>
  <c r="D25" i="5"/>
  <c r="G25" i="5"/>
  <c r="J25" i="5"/>
  <c r="M25" i="5"/>
  <c r="P25" i="5"/>
  <c r="D26" i="5"/>
  <c r="G26" i="5"/>
  <c r="J26" i="5"/>
  <c r="M26" i="5"/>
  <c r="P26" i="5"/>
  <c r="D27" i="5"/>
  <c r="G27" i="5"/>
  <c r="J27" i="5"/>
  <c r="M27" i="5"/>
  <c r="P27" i="5"/>
  <c r="D28" i="5"/>
  <c r="G28" i="5"/>
  <c r="J28" i="5"/>
  <c r="M28" i="5"/>
  <c r="P28" i="5"/>
  <c r="D29" i="5"/>
  <c r="G29" i="5"/>
  <c r="J29" i="5"/>
  <c r="M29" i="5"/>
  <c r="P29" i="5"/>
  <c r="D30" i="5"/>
  <c r="G30" i="5"/>
  <c r="J30" i="5"/>
  <c r="M30" i="5"/>
  <c r="P30" i="5"/>
  <c r="D31" i="5"/>
  <c r="G31" i="5"/>
  <c r="J31" i="5"/>
  <c r="M31" i="5"/>
  <c r="P31" i="5"/>
  <c r="D32" i="5"/>
  <c r="G32" i="5"/>
  <c r="J32" i="5"/>
  <c r="M32" i="5"/>
  <c r="P32" i="5"/>
  <c r="D33" i="5"/>
  <c r="G33" i="5"/>
  <c r="J33" i="5"/>
  <c r="M33" i="5"/>
  <c r="P33" i="5"/>
  <c r="D34" i="5"/>
  <c r="G34" i="5"/>
  <c r="J34" i="5"/>
  <c r="M34" i="5"/>
  <c r="P34" i="5"/>
  <c r="D35" i="5"/>
  <c r="G35" i="5"/>
  <c r="J35" i="5"/>
  <c r="M35" i="5"/>
  <c r="P35" i="5"/>
  <c r="D36" i="5"/>
  <c r="G36" i="5"/>
  <c r="J36" i="5"/>
  <c r="M36" i="5"/>
  <c r="P36" i="5"/>
  <c r="D37" i="5"/>
  <c r="G37" i="5"/>
  <c r="J37" i="5"/>
  <c r="M37" i="5"/>
  <c r="P37" i="5"/>
  <c r="D38" i="5"/>
  <c r="G38" i="5"/>
  <c r="J38" i="5"/>
  <c r="M38" i="5"/>
  <c r="P38" i="5"/>
  <c r="H119" i="9" l="1"/>
  <c r="H120" i="9" s="1"/>
  <c r="H122" i="9" s="1"/>
  <c r="AY74" i="9"/>
  <c r="AY119" i="9" s="1"/>
  <c r="G12" i="6"/>
  <c r="G11" i="6"/>
  <c r="G24" i="6"/>
  <c r="G10" i="6"/>
  <c r="G6" i="6"/>
  <c r="G21" i="6"/>
  <c r="G23" i="6"/>
  <c r="G25" i="6"/>
  <c r="G14" i="6"/>
  <c r="G9" i="6"/>
  <c r="G15" i="6"/>
  <c r="G16" i="6"/>
  <c r="G8" i="6"/>
  <c r="D5" i="4"/>
  <c r="G5" i="4"/>
  <c r="J5" i="4"/>
  <c r="M5" i="4"/>
  <c r="P5" i="4"/>
  <c r="T5" i="4"/>
  <c r="W5" i="4"/>
  <c r="Z5" i="4"/>
  <c r="AA5" i="4"/>
  <c r="AB5" i="4"/>
  <c r="D6" i="4"/>
  <c r="G6" i="4"/>
  <c r="J6" i="4"/>
  <c r="M6" i="4"/>
  <c r="P6" i="4"/>
  <c r="T6" i="4"/>
  <c r="W6" i="4"/>
  <c r="Z6" i="4"/>
  <c r="AA6" i="4"/>
  <c r="AB6" i="4"/>
  <c r="D7" i="4"/>
  <c r="G7" i="4"/>
  <c r="J7" i="4"/>
  <c r="M7" i="4"/>
  <c r="P7" i="4"/>
  <c r="T7" i="4"/>
  <c r="W7" i="4"/>
  <c r="Z7" i="4"/>
  <c r="AA7" i="4"/>
  <c r="AB7" i="4"/>
  <c r="AE7" i="4" s="1"/>
  <c r="D8" i="4"/>
  <c r="G8" i="4"/>
  <c r="J8" i="4"/>
  <c r="M8" i="4"/>
  <c r="P8" i="4"/>
  <c r="T8" i="4"/>
  <c r="W8" i="4"/>
  <c r="Z8" i="4"/>
  <c r="AA8" i="4"/>
  <c r="AB8" i="4"/>
  <c r="AE8" i="4" s="1"/>
  <c r="D9" i="4"/>
  <c r="G9" i="4"/>
  <c r="J9" i="4"/>
  <c r="M9" i="4"/>
  <c r="P9" i="4"/>
  <c r="T9" i="4"/>
  <c r="W9" i="4"/>
  <c r="Z9" i="4"/>
  <c r="AA9" i="4"/>
  <c r="AD9" i="4" s="1"/>
  <c r="AB9" i="4"/>
  <c r="AE9" i="4" s="1"/>
  <c r="D10" i="4"/>
  <c r="G10" i="4"/>
  <c r="J10" i="4"/>
  <c r="M10" i="4"/>
  <c r="P10" i="4"/>
  <c r="T10" i="4"/>
  <c r="W10" i="4"/>
  <c r="Z10" i="4"/>
  <c r="AA10" i="4"/>
  <c r="AB10" i="4"/>
  <c r="AE10" i="4" s="1"/>
  <c r="D11" i="4"/>
  <c r="G11" i="4"/>
  <c r="J11" i="4"/>
  <c r="M11" i="4"/>
  <c r="P11" i="4"/>
  <c r="T11" i="4"/>
  <c r="W11" i="4"/>
  <c r="Z11" i="4"/>
  <c r="AA11" i="4"/>
  <c r="AB11" i="4"/>
  <c r="AE11" i="4" s="1"/>
  <c r="D12" i="4"/>
  <c r="G12" i="4"/>
  <c r="J12" i="4"/>
  <c r="M12" i="4"/>
  <c r="P12" i="4"/>
  <c r="T12" i="4"/>
  <c r="W12" i="4"/>
  <c r="Z12" i="4"/>
  <c r="AA12" i="4"/>
  <c r="AD12" i="4" s="1"/>
  <c r="AB12" i="4"/>
  <c r="AE12" i="4" s="1"/>
  <c r="D13" i="4"/>
  <c r="G13" i="4"/>
  <c r="J13" i="4"/>
  <c r="M13" i="4"/>
  <c r="P13" i="4"/>
  <c r="T13" i="4"/>
  <c r="W13" i="4"/>
  <c r="Z13" i="4"/>
  <c r="AA13" i="4"/>
  <c r="AD13" i="4" s="1"/>
  <c r="AB13" i="4"/>
  <c r="AE13" i="4" s="1"/>
  <c r="D14" i="4"/>
  <c r="G14" i="4"/>
  <c r="J14" i="4"/>
  <c r="M14" i="4"/>
  <c r="P14" i="4"/>
  <c r="T14" i="4"/>
  <c r="W14" i="4"/>
  <c r="Z14" i="4"/>
  <c r="AA14" i="4"/>
  <c r="AB14" i="4"/>
  <c r="AE14" i="4" s="1"/>
  <c r="D15" i="4"/>
  <c r="G15" i="4"/>
  <c r="J15" i="4"/>
  <c r="M15" i="4"/>
  <c r="P15" i="4"/>
  <c r="T15" i="4"/>
  <c r="W15" i="4"/>
  <c r="Z15" i="4"/>
  <c r="AA15" i="4"/>
  <c r="AD15" i="4" s="1"/>
  <c r="AB15" i="4"/>
  <c r="AE15" i="4" s="1"/>
  <c r="D16" i="4"/>
  <c r="G16" i="4"/>
  <c r="J16" i="4"/>
  <c r="M16" i="4"/>
  <c r="P16" i="4"/>
  <c r="T16" i="4"/>
  <c r="W16" i="4"/>
  <c r="Z16" i="4"/>
  <c r="AA16" i="4"/>
  <c r="AD16" i="4" s="1"/>
  <c r="AB16" i="4"/>
  <c r="AE16" i="4" s="1"/>
  <c r="D17" i="4"/>
  <c r="G17" i="4"/>
  <c r="J17" i="4"/>
  <c r="M17" i="4"/>
  <c r="P17" i="4"/>
  <c r="T17" i="4"/>
  <c r="W17" i="4"/>
  <c r="Z17" i="4"/>
  <c r="AA17" i="4"/>
  <c r="AB17" i="4"/>
  <c r="AE17" i="4" s="1"/>
  <c r="D18" i="4"/>
  <c r="G18" i="4"/>
  <c r="J18" i="4"/>
  <c r="M18" i="4"/>
  <c r="P18" i="4"/>
  <c r="T18" i="4"/>
  <c r="W18" i="4"/>
  <c r="Z18" i="4"/>
  <c r="AA18" i="4"/>
  <c r="AB18" i="4"/>
  <c r="AE18" i="4" s="1"/>
  <c r="D19" i="4"/>
  <c r="G19" i="4"/>
  <c r="J19" i="4"/>
  <c r="M19" i="4"/>
  <c r="P19" i="4"/>
  <c r="T19" i="4"/>
  <c r="W19" i="4"/>
  <c r="Z19" i="4"/>
  <c r="AA19" i="4"/>
  <c r="AD19" i="4" s="1"/>
  <c r="AB19" i="4"/>
  <c r="AE19" i="4" s="1"/>
  <c r="D20" i="4"/>
  <c r="G20" i="4"/>
  <c r="J20" i="4"/>
  <c r="M20" i="4"/>
  <c r="P20" i="4"/>
  <c r="T20" i="4"/>
  <c r="W20" i="4"/>
  <c r="Z20" i="4"/>
  <c r="AA20" i="4"/>
  <c r="AB20" i="4"/>
  <c r="AE20" i="4" s="1"/>
  <c r="D21" i="4"/>
  <c r="G21" i="4"/>
  <c r="J21" i="4"/>
  <c r="M21" i="4"/>
  <c r="P21" i="4"/>
  <c r="T21" i="4"/>
  <c r="W21" i="4"/>
  <c r="Z21" i="4"/>
  <c r="AA21" i="4"/>
  <c r="AB21" i="4"/>
  <c r="AE21" i="4" s="1"/>
  <c r="D22" i="4"/>
  <c r="G22" i="4"/>
  <c r="J22" i="4"/>
  <c r="M22" i="4"/>
  <c r="P22" i="4"/>
  <c r="T22" i="4"/>
  <c r="W22" i="4"/>
  <c r="Z22" i="4"/>
  <c r="AA22" i="4"/>
  <c r="AB22" i="4"/>
  <c r="AE22" i="4" s="1"/>
  <c r="D23" i="4"/>
  <c r="G23" i="4"/>
  <c r="J23" i="4"/>
  <c r="M23" i="4"/>
  <c r="P23" i="4"/>
  <c r="T23" i="4"/>
  <c r="W23" i="4"/>
  <c r="Z23" i="4"/>
  <c r="AA23" i="4"/>
  <c r="AB23" i="4"/>
  <c r="AE23" i="4" s="1"/>
  <c r="D24" i="4"/>
  <c r="G24" i="4"/>
  <c r="J24" i="4"/>
  <c r="M24" i="4"/>
  <c r="P24" i="4"/>
  <c r="T24" i="4"/>
  <c r="W24" i="4"/>
  <c r="Z24" i="4"/>
  <c r="AA24" i="4"/>
  <c r="AB24" i="4"/>
  <c r="AE24" i="4" s="1"/>
  <c r="D25" i="4"/>
  <c r="G25" i="4"/>
  <c r="J25" i="4"/>
  <c r="M25" i="4"/>
  <c r="P25" i="4"/>
  <c r="T25" i="4"/>
  <c r="W25" i="4"/>
  <c r="Z25" i="4"/>
  <c r="AA25" i="4"/>
  <c r="AD25" i="4" s="1"/>
  <c r="AB25" i="4"/>
  <c r="AE25" i="4" s="1"/>
  <c r="D26" i="4"/>
  <c r="G26" i="4"/>
  <c r="J26" i="4"/>
  <c r="M26" i="4"/>
  <c r="P26" i="4"/>
  <c r="T26" i="4"/>
  <c r="W26" i="4"/>
  <c r="Z26" i="4"/>
  <c r="AA26" i="4"/>
  <c r="AB26" i="4"/>
  <c r="AE26" i="4" s="1"/>
  <c r="D27" i="4"/>
  <c r="G27" i="4"/>
  <c r="J27" i="4"/>
  <c r="M27" i="4"/>
  <c r="P27" i="4"/>
  <c r="T27" i="4"/>
  <c r="W27" i="4"/>
  <c r="Z27" i="4"/>
  <c r="AA27" i="4"/>
  <c r="AB27" i="4"/>
  <c r="AE27" i="4" s="1"/>
  <c r="D28" i="4"/>
  <c r="G28" i="4"/>
  <c r="J28" i="4"/>
  <c r="M28" i="4"/>
  <c r="P28" i="4"/>
  <c r="T28" i="4"/>
  <c r="W28" i="4"/>
  <c r="Z28" i="4"/>
  <c r="AA28" i="4"/>
  <c r="AD28" i="4" s="1"/>
  <c r="AB28" i="4"/>
  <c r="D29" i="4"/>
  <c r="G29" i="4"/>
  <c r="J29" i="4"/>
  <c r="M29" i="4"/>
  <c r="P29" i="4"/>
  <c r="T29" i="4"/>
  <c r="W29" i="4"/>
  <c r="Z29" i="4"/>
  <c r="AA29" i="4"/>
  <c r="AD29" i="4" s="1"/>
  <c r="AB29" i="4"/>
  <c r="AE29" i="4" s="1"/>
  <c r="D30" i="4"/>
  <c r="G30" i="4"/>
  <c r="J30" i="4"/>
  <c r="M30" i="4"/>
  <c r="P30" i="4"/>
  <c r="T30" i="4"/>
  <c r="W30" i="4"/>
  <c r="Z30" i="4"/>
  <c r="AA30" i="4"/>
  <c r="AB30" i="4"/>
  <c r="AE30" i="4" s="1"/>
  <c r="D31" i="4"/>
  <c r="G31" i="4"/>
  <c r="J31" i="4"/>
  <c r="M31" i="4"/>
  <c r="P31" i="4"/>
  <c r="T31" i="4"/>
  <c r="W31" i="4"/>
  <c r="Z31" i="4"/>
  <c r="AA31" i="4"/>
  <c r="AD31" i="4" s="1"/>
  <c r="AB31" i="4"/>
  <c r="AE31" i="4" s="1"/>
  <c r="D32" i="4"/>
  <c r="G32" i="4"/>
  <c r="J32" i="4"/>
  <c r="M32" i="4"/>
  <c r="P32" i="4"/>
  <c r="T32" i="4"/>
  <c r="W32" i="4"/>
  <c r="Z32" i="4"/>
  <c r="AA32" i="4"/>
  <c r="AB32" i="4"/>
  <c r="AE32" i="4" s="1"/>
  <c r="D33" i="4"/>
  <c r="G33" i="4"/>
  <c r="J33" i="4"/>
  <c r="M33" i="4"/>
  <c r="P33" i="4"/>
  <c r="T33" i="4"/>
  <c r="W33" i="4"/>
  <c r="Z33" i="4"/>
  <c r="AA33" i="4"/>
  <c r="AD33" i="4" s="1"/>
  <c r="AB33" i="4"/>
  <c r="AE33" i="4" s="1"/>
  <c r="D34" i="4"/>
  <c r="G34" i="4"/>
  <c r="J34" i="4"/>
  <c r="M34" i="4"/>
  <c r="P34" i="4"/>
  <c r="T34" i="4"/>
  <c r="W34" i="4"/>
  <c r="Z34" i="4"/>
  <c r="AA34" i="4"/>
  <c r="AB34" i="4"/>
  <c r="AE34" i="4" s="1"/>
  <c r="D35" i="4"/>
  <c r="G35" i="4"/>
  <c r="J35" i="4"/>
  <c r="M35" i="4"/>
  <c r="P35" i="4"/>
  <c r="T35" i="4"/>
  <c r="W35" i="4"/>
  <c r="Z35" i="4"/>
  <c r="AA35" i="4"/>
  <c r="AD35" i="4" s="1"/>
  <c r="AB35" i="4"/>
  <c r="AE35" i="4" s="1"/>
  <c r="D36" i="4"/>
  <c r="G36" i="4"/>
  <c r="J36" i="4"/>
  <c r="M36" i="4"/>
  <c r="P36" i="4"/>
  <c r="T36" i="4"/>
  <c r="W36" i="4"/>
  <c r="Z36" i="4"/>
  <c r="AA36" i="4"/>
  <c r="AB36" i="4"/>
  <c r="AE36" i="4" s="1"/>
  <c r="D37" i="4"/>
  <c r="G37" i="4"/>
  <c r="J37" i="4"/>
  <c r="M37" i="4"/>
  <c r="P37" i="4"/>
  <c r="T37" i="4"/>
  <c r="W37" i="4"/>
  <c r="Z37" i="4"/>
  <c r="AA37" i="4"/>
  <c r="AD37" i="4" s="1"/>
  <c r="AB37" i="4"/>
  <c r="AE37" i="4" s="1"/>
  <c r="D38" i="4"/>
  <c r="G38" i="4"/>
  <c r="J38" i="4"/>
  <c r="M38" i="4"/>
  <c r="P38" i="4"/>
  <c r="T38" i="4"/>
  <c r="W38" i="4"/>
  <c r="Z38" i="4"/>
  <c r="AA38" i="4"/>
  <c r="AB38" i="4"/>
  <c r="AE38" i="4" s="1"/>
  <c r="D39" i="4"/>
  <c r="G39" i="4"/>
  <c r="J39" i="4"/>
  <c r="M39" i="4"/>
  <c r="P39" i="4"/>
  <c r="T39" i="4"/>
  <c r="W39" i="4"/>
  <c r="Z39" i="4"/>
  <c r="AA39" i="4"/>
  <c r="AB39" i="4"/>
  <c r="AE39" i="4" s="1"/>
  <c r="D40" i="4"/>
  <c r="G40" i="4"/>
  <c r="J40" i="4"/>
  <c r="M40" i="4"/>
  <c r="P40" i="4"/>
  <c r="T40" i="4"/>
  <c r="W40" i="4"/>
  <c r="Y40" i="4"/>
  <c r="Y47" i="4" s="1"/>
  <c r="AA40" i="4"/>
  <c r="AD40" i="4" s="1"/>
  <c r="D41" i="4"/>
  <c r="G41" i="4"/>
  <c r="J41" i="4"/>
  <c r="M41" i="4"/>
  <c r="P41" i="4"/>
  <c r="T41" i="4"/>
  <c r="W41" i="4"/>
  <c r="Z41" i="4"/>
  <c r="AA41" i="4"/>
  <c r="AD41" i="4" s="1"/>
  <c r="AB41" i="4"/>
  <c r="AE41" i="4" s="1"/>
  <c r="D43" i="4"/>
  <c r="G43" i="4"/>
  <c r="J43" i="4"/>
  <c r="M43" i="4"/>
  <c r="P43" i="4"/>
  <c r="T43" i="4"/>
  <c r="W43" i="4"/>
  <c r="Y43" i="4"/>
  <c r="AB43" i="4" s="1"/>
  <c r="AE43" i="4" s="1"/>
  <c r="AA43" i="4"/>
  <c r="D44" i="4"/>
  <c r="E44" i="4"/>
  <c r="E47" i="4" s="1"/>
  <c r="H44" i="4"/>
  <c r="H47" i="4" s="1"/>
  <c r="K44" i="4"/>
  <c r="K47" i="4" s="1"/>
  <c r="P44" i="4"/>
  <c r="T44" i="4"/>
  <c r="W44" i="4"/>
  <c r="X44" i="4"/>
  <c r="X47" i="4" s="1"/>
  <c r="Y44" i="4"/>
  <c r="AB44" i="4" s="1"/>
  <c r="AE44" i="4" s="1"/>
  <c r="R76" i="3"/>
  <c r="Q76" i="3" s="1"/>
  <c r="O76" i="3"/>
  <c r="P76" i="3" s="1"/>
  <c r="G76" i="3"/>
  <c r="K76" i="3" s="1"/>
  <c r="O75" i="3"/>
  <c r="G75" i="3"/>
  <c r="R74" i="3"/>
  <c r="Q74" i="3" s="1"/>
  <c r="P74" i="3"/>
  <c r="M74" i="3"/>
  <c r="G74" i="3"/>
  <c r="K74" i="3" s="1"/>
  <c r="R73" i="3"/>
  <c r="Q73" i="3" s="1"/>
  <c r="P73" i="3"/>
  <c r="M73" i="3"/>
  <c r="G73" i="3"/>
  <c r="K73" i="3" s="1"/>
  <c r="R72" i="3"/>
  <c r="Q72" i="3" s="1"/>
  <c r="P72" i="3"/>
  <c r="M72" i="3"/>
  <c r="G72" i="3"/>
  <c r="K72" i="3" s="1"/>
  <c r="R71" i="3"/>
  <c r="Q71" i="3" s="1"/>
  <c r="P71" i="3"/>
  <c r="M71" i="3"/>
  <c r="G71" i="3"/>
  <c r="K71" i="3" s="1"/>
  <c r="R70" i="3"/>
  <c r="Q70" i="3" s="1"/>
  <c r="P70" i="3"/>
  <c r="M70" i="3"/>
  <c r="G70" i="3"/>
  <c r="K70" i="3" s="1"/>
  <c r="R69" i="3"/>
  <c r="Q69" i="3" s="1"/>
  <c r="P69" i="3"/>
  <c r="M69" i="3"/>
  <c r="K69" i="3"/>
  <c r="H69" i="3"/>
  <c r="R68" i="3"/>
  <c r="Q68" i="3" s="1"/>
  <c r="P68" i="3"/>
  <c r="M68" i="3"/>
  <c r="G68" i="3"/>
  <c r="K68" i="3" s="1"/>
  <c r="R67" i="3"/>
  <c r="Q67" i="3" s="1"/>
  <c r="P67" i="3"/>
  <c r="M67" i="3"/>
  <c r="G67" i="3"/>
  <c r="K67" i="3" s="1"/>
  <c r="R66" i="3"/>
  <c r="Q66" i="3" s="1"/>
  <c r="P66" i="3"/>
  <c r="M66" i="3"/>
  <c r="G66" i="3"/>
  <c r="K66" i="3" s="1"/>
  <c r="R65" i="3"/>
  <c r="Q65" i="3" s="1"/>
  <c r="P65" i="3"/>
  <c r="M65" i="3"/>
  <c r="G65" i="3"/>
  <c r="K65" i="3" s="1"/>
  <c r="R64" i="3"/>
  <c r="Q64" i="3" s="1"/>
  <c r="P64" i="3"/>
  <c r="M64" i="3"/>
  <c r="G64" i="3"/>
  <c r="K64" i="3" s="1"/>
  <c r="R63" i="3"/>
  <c r="Q63" i="3" s="1"/>
  <c r="P63" i="3"/>
  <c r="M63" i="3"/>
  <c r="G63" i="3"/>
  <c r="K63" i="3" s="1"/>
  <c r="R62" i="3"/>
  <c r="Q62" i="3" s="1"/>
  <c r="P62" i="3"/>
  <c r="M62" i="3"/>
  <c r="K62" i="3"/>
  <c r="H62" i="3"/>
  <c r="R61" i="3"/>
  <c r="Q61" i="3" s="1"/>
  <c r="P61" i="3"/>
  <c r="M61" i="3"/>
  <c r="K61" i="3"/>
  <c r="H61" i="3"/>
  <c r="R60" i="3"/>
  <c r="Q60" i="3" s="1"/>
  <c r="P60" i="3"/>
  <c r="M60" i="3"/>
  <c r="G60" i="3"/>
  <c r="K60" i="3" s="1"/>
  <c r="R59" i="3"/>
  <c r="Q59" i="3" s="1"/>
  <c r="P59" i="3"/>
  <c r="M59" i="3"/>
  <c r="G59" i="3"/>
  <c r="K59" i="3" s="1"/>
  <c r="R58" i="3"/>
  <c r="Q58" i="3" s="1"/>
  <c r="P58" i="3"/>
  <c r="M58" i="3"/>
  <c r="K58" i="3"/>
  <c r="H58" i="3"/>
  <c r="R57" i="3"/>
  <c r="Q57" i="3" s="1"/>
  <c r="P57" i="3"/>
  <c r="M57" i="3"/>
  <c r="K57" i="3"/>
  <c r="H57" i="3"/>
  <c r="R56" i="3"/>
  <c r="Q56" i="3" s="1"/>
  <c r="P56" i="3"/>
  <c r="M56" i="3"/>
  <c r="G56" i="3"/>
  <c r="K56" i="3" s="1"/>
  <c r="R55" i="3"/>
  <c r="Q55" i="3" s="1"/>
  <c r="P55" i="3"/>
  <c r="M55" i="3"/>
  <c r="G55" i="3"/>
  <c r="K55" i="3" s="1"/>
  <c r="R54" i="3"/>
  <c r="Q54" i="3" s="1"/>
  <c r="O54" i="3"/>
  <c r="P54" i="3" s="1"/>
  <c r="G54" i="3"/>
  <c r="K54" i="3" s="1"/>
  <c r="R53" i="3"/>
  <c r="Q53" i="3" s="1"/>
  <c r="P53" i="3"/>
  <c r="M53" i="3"/>
  <c r="G53" i="3"/>
  <c r="K53" i="3" s="1"/>
  <c r="R52" i="3"/>
  <c r="Q52" i="3" s="1"/>
  <c r="P52" i="3"/>
  <c r="M52" i="3"/>
  <c r="G52" i="3"/>
  <c r="K52" i="3" s="1"/>
  <c r="R51" i="3"/>
  <c r="Q51" i="3" s="1"/>
  <c r="P51" i="3"/>
  <c r="M51" i="3"/>
  <c r="G51" i="3"/>
  <c r="K51" i="3" s="1"/>
  <c r="R50" i="3"/>
  <c r="Q50" i="3" s="1"/>
  <c r="P50" i="3"/>
  <c r="M50" i="3"/>
  <c r="G50" i="3"/>
  <c r="K50" i="3" s="1"/>
  <c r="R49" i="3"/>
  <c r="Q49" i="3" s="1"/>
  <c r="P49" i="3"/>
  <c r="M49" i="3"/>
  <c r="G49" i="3"/>
  <c r="K49" i="3" s="1"/>
  <c r="R48" i="3"/>
  <c r="Q48" i="3" s="1"/>
  <c r="P48" i="3"/>
  <c r="M48" i="3"/>
  <c r="G48" i="3"/>
  <c r="K48" i="3" s="1"/>
  <c r="R47" i="3"/>
  <c r="Q47" i="3" s="1"/>
  <c r="P47" i="3"/>
  <c r="M47" i="3"/>
  <c r="G47" i="3"/>
  <c r="K47" i="3" s="1"/>
  <c r="R46" i="3"/>
  <c r="Q46" i="3" s="1"/>
  <c r="P46" i="3"/>
  <c r="M46" i="3"/>
  <c r="G46" i="3"/>
  <c r="K46" i="3" s="1"/>
  <c r="R45" i="3"/>
  <c r="Q45" i="3" s="1"/>
  <c r="P45" i="3"/>
  <c r="M45" i="3"/>
  <c r="G45" i="3"/>
  <c r="K45" i="3" s="1"/>
  <c r="R44" i="3"/>
  <c r="Q44" i="3" s="1"/>
  <c r="P44" i="3"/>
  <c r="M44" i="3"/>
  <c r="G44" i="3"/>
  <c r="K44" i="3" s="1"/>
  <c r="R43" i="3"/>
  <c r="Q43" i="3" s="1"/>
  <c r="P43" i="3"/>
  <c r="M43" i="3"/>
  <c r="G43" i="3"/>
  <c r="K43" i="3" s="1"/>
  <c r="R42" i="3"/>
  <c r="Q42" i="3" s="1"/>
  <c r="P42" i="3"/>
  <c r="M42" i="3"/>
  <c r="G42" i="3"/>
  <c r="K42" i="3" s="1"/>
  <c r="R41" i="3"/>
  <c r="Q41" i="3" s="1"/>
  <c r="P41" i="3"/>
  <c r="M41" i="3"/>
  <c r="G41" i="3"/>
  <c r="K41" i="3" s="1"/>
  <c r="R40" i="3"/>
  <c r="Q40" i="3" s="1"/>
  <c r="P40" i="3"/>
  <c r="M40" i="3"/>
  <c r="G40" i="3"/>
  <c r="K40" i="3" s="1"/>
  <c r="R39" i="3"/>
  <c r="Q39" i="3" s="1"/>
  <c r="P39" i="3"/>
  <c r="M39" i="3"/>
  <c r="G39" i="3"/>
  <c r="K39" i="3" s="1"/>
  <c r="R38" i="3"/>
  <c r="Q38" i="3" s="1"/>
  <c r="P38" i="3"/>
  <c r="M38" i="3"/>
  <c r="G38" i="3"/>
  <c r="K38" i="3" s="1"/>
  <c r="R37" i="3"/>
  <c r="Q37" i="3" s="1"/>
  <c r="P37" i="3"/>
  <c r="M37" i="3"/>
  <c r="G37" i="3"/>
  <c r="K37" i="3" s="1"/>
  <c r="R36" i="3"/>
  <c r="Q36" i="3" s="1"/>
  <c r="P36" i="3"/>
  <c r="M36" i="3"/>
  <c r="G36" i="3"/>
  <c r="K36" i="3" s="1"/>
  <c r="R35" i="3"/>
  <c r="Q35" i="3" s="1"/>
  <c r="P35" i="3"/>
  <c r="M35" i="3"/>
  <c r="G35" i="3"/>
  <c r="K35" i="3" s="1"/>
  <c r="R34" i="3"/>
  <c r="Q34" i="3" s="1"/>
  <c r="P34" i="3"/>
  <c r="M34" i="3"/>
  <c r="G34" i="3"/>
  <c r="K34" i="3" s="1"/>
  <c r="R33" i="3"/>
  <c r="Q33" i="3" s="1"/>
  <c r="P33" i="3"/>
  <c r="M33" i="3"/>
  <c r="G33" i="3"/>
  <c r="K33" i="3" s="1"/>
  <c r="R32" i="3"/>
  <c r="Q32" i="3" s="1"/>
  <c r="P32" i="3"/>
  <c r="M32" i="3"/>
  <c r="G32" i="3"/>
  <c r="K32" i="3" s="1"/>
  <c r="R31" i="3"/>
  <c r="Q31" i="3" s="1"/>
  <c r="P31" i="3"/>
  <c r="M31" i="3"/>
  <c r="G31" i="3"/>
  <c r="K31" i="3" s="1"/>
  <c r="R30" i="3"/>
  <c r="Q30" i="3" s="1"/>
  <c r="P30" i="3"/>
  <c r="M30" i="3"/>
  <c r="G30" i="3"/>
  <c r="K30" i="3" s="1"/>
  <c r="R29" i="3"/>
  <c r="Q29" i="3" s="1"/>
  <c r="P29" i="3"/>
  <c r="M29" i="3"/>
  <c r="G29" i="3"/>
  <c r="K29" i="3" s="1"/>
  <c r="R28" i="3"/>
  <c r="Q28" i="3" s="1"/>
  <c r="P28" i="3"/>
  <c r="M28" i="3"/>
  <c r="G28" i="3"/>
  <c r="K28" i="3" s="1"/>
  <c r="R27" i="3"/>
  <c r="Q27" i="3" s="1"/>
  <c r="P27" i="3"/>
  <c r="M27" i="3"/>
  <c r="G27" i="3"/>
  <c r="K27" i="3" s="1"/>
  <c r="R26" i="3"/>
  <c r="Q26" i="3" s="1"/>
  <c r="P26" i="3"/>
  <c r="M26" i="3"/>
  <c r="G26" i="3"/>
  <c r="K26" i="3" s="1"/>
  <c r="R25" i="3"/>
  <c r="Q25" i="3" s="1"/>
  <c r="P25" i="3"/>
  <c r="M25" i="3"/>
  <c r="G25" i="3"/>
  <c r="K25" i="3" s="1"/>
  <c r="R24" i="3"/>
  <c r="Q24" i="3" s="1"/>
  <c r="P24" i="3"/>
  <c r="M24" i="3"/>
  <c r="G24" i="3"/>
  <c r="K24" i="3" s="1"/>
  <c r="R23" i="3"/>
  <c r="Q23" i="3" s="1"/>
  <c r="P23" i="3"/>
  <c r="M23" i="3"/>
  <c r="G23" i="3"/>
  <c r="K23" i="3" s="1"/>
  <c r="R22" i="3"/>
  <c r="Q22" i="3" s="1"/>
  <c r="P22" i="3"/>
  <c r="M22" i="3"/>
  <c r="G22" i="3"/>
  <c r="K22" i="3" s="1"/>
  <c r="R21" i="3"/>
  <c r="Q21" i="3" s="1"/>
  <c r="P21" i="3"/>
  <c r="M21" i="3"/>
  <c r="G21" i="3"/>
  <c r="K21" i="3" s="1"/>
  <c r="R20" i="3"/>
  <c r="P20" i="3"/>
  <c r="M20" i="3"/>
  <c r="G20" i="3"/>
  <c r="K20" i="3" s="1"/>
  <c r="R19" i="3"/>
  <c r="P19" i="3"/>
  <c r="M19" i="3"/>
  <c r="G19" i="3"/>
  <c r="K19" i="3" s="1"/>
  <c r="R18" i="3"/>
  <c r="Q18" i="3" s="1"/>
  <c r="P18" i="3"/>
  <c r="M18" i="3"/>
  <c r="G18" i="3"/>
  <c r="K18" i="3" s="1"/>
  <c r="R17" i="3"/>
  <c r="Q17" i="3" s="1"/>
  <c r="P17" i="3"/>
  <c r="M17" i="3"/>
  <c r="G17" i="3"/>
  <c r="K17" i="3" s="1"/>
  <c r="M16" i="3"/>
  <c r="G16" i="3"/>
  <c r="K16" i="3" s="1"/>
  <c r="M15" i="3"/>
  <c r="G15" i="3"/>
  <c r="K15" i="3" s="1"/>
  <c r="M14" i="3"/>
  <c r="G14" i="3"/>
  <c r="K14" i="3" s="1"/>
  <c r="M13" i="3"/>
  <c r="G13" i="3"/>
  <c r="K13" i="3" s="1"/>
  <c r="M12" i="3"/>
  <c r="H12" i="3"/>
  <c r="G12" i="3" s="1"/>
  <c r="K12" i="3" s="1"/>
  <c r="M11" i="3"/>
  <c r="H11" i="3"/>
  <c r="G11" i="3" s="1"/>
  <c r="K11" i="3" s="1"/>
  <c r="M10" i="3"/>
  <c r="H10" i="3"/>
  <c r="G10" i="3" s="1"/>
  <c r="K10" i="3" s="1"/>
  <c r="M9" i="3"/>
  <c r="G9" i="3"/>
  <c r="K9" i="3" s="1"/>
  <c r="M8" i="3"/>
  <c r="G8" i="3"/>
  <c r="K8" i="3" s="1"/>
  <c r="M7" i="3"/>
  <c r="G7" i="3"/>
  <c r="K7" i="3" s="1"/>
  <c r="M6" i="3"/>
  <c r="G6" i="3"/>
  <c r="K6" i="3" s="1"/>
  <c r="M5" i="3"/>
  <c r="G5" i="3"/>
  <c r="K5" i="3" s="1"/>
  <c r="AE5" i="4" l="1"/>
  <c r="AD5" i="4"/>
  <c r="G44" i="4"/>
  <c r="G47" i="4"/>
  <c r="M44" i="4"/>
  <c r="M47" i="4"/>
  <c r="J44" i="4"/>
  <c r="J47" i="4"/>
  <c r="Z40" i="4"/>
  <c r="AC8" i="4"/>
  <c r="W47" i="4"/>
  <c r="AD42" i="4"/>
  <c r="AC21" i="4"/>
  <c r="AC15" i="4"/>
  <c r="AC9" i="4"/>
  <c r="AC24" i="4"/>
  <c r="AC16" i="4"/>
  <c r="AC32" i="4"/>
  <c r="AC19" i="4"/>
  <c r="AC27" i="4"/>
  <c r="AF15" i="4"/>
  <c r="AC31" i="4"/>
  <c r="AC28" i="4"/>
  <c r="AC25" i="4"/>
  <c r="AC23" i="4"/>
  <c r="AC36" i="4"/>
  <c r="AF31" i="4"/>
  <c r="AD27" i="4"/>
  <c r="AF27" i="4" s="1"/>
  <c r="AC43" i="4"/>
  <c r="AF35" i="4"/>
  <c r="AC18" i="4"/>
  <c r="Z43" i="4"/>
  <c r="AC39" i="4"/>
  <c r="AC35" i="4"/>
  <c r="AD32" i="4"/>
  <c r="AF32" i="4" s="1"/>
  <c r="AD8" i="4"/>
  <c r="AF8" i="4" s="1"/>
  <c r="AF5" i="4"/>
  <c r="AD23" i="4"/>
  <c r="AF23" i="4" s="1"/>
  <c r="AC20" i="4"/>
  <c r="AC11" i="4"/>
  <c r="AA44" i="4"/>
  <c r="AC44" i="4" s="1"/>
  <c r="AC41" i="4"/>
  <c r="AC17" i="4"/>
  <c r="AC14" i="4"/>
  <c r="AC7" i="4"/>
  <c r="D47" i="4"/>
  <c r="AD39" i="4"/>
  <c r="AF39" i="4" s="1"/>
  <c r="AD21" i="4"/>
  <c r="AF21" i="4" s="1"/>
  <c r="AF19" i="4"/>
  <c r="AD11" i="4"/>
  <c r="AF11" i="4" s="1"/>
  <c r="AF9" i="4"/>
  <c r="P47" i="4"/>
  <c r="AD36" i="4"/>
  <c r="AF36" i="4" s="1"/>
  <c r="AF16" i="4"/>
  <c r="AC13" i="4"/>
  <c r="AE28" i="4"/>
  <c r="AF28" i="4" s="1"/>
  <c r="AF41" i="4"/>
  <c r="AD17" i="4"/>
  <c r="AF17" i="4" s="1"/>
  <c r="AC12" i="4"/>
  <c r="AC5" i="4"/>
  <c r="AF25" i="4"/>
  <c r="AF12" i="4"/>
  <c r="AF37" i="4"/>
  <c r="AF33" i="4"/>
  <c r="AF29" i="4"/>
  <c r="AF13" i="4"/>
  <c r="AC10" i="4"/>
  <c r="AC6" i="4"/>
  <c r="AC38" i="4"/>
  <c r="AC30" i="4"/>
  <c r="AC26" i="4"/>
  <c r="AD24" i="4"/>
  <c r="AF24" i="4" s="1"/>
  <c r="AD7" i="4"/>
  <c r="AF7" i="4" s="1"/>
  <c r="T47" i="4"/>
  <c r="AC34" i="4"/>
  <c r="AB40" i="4"/>
  <c r="AB47" i="4" s="1"/>
  <c r="AC22" i="4"/>
  <c r="AD20" i="4"/>
  <c r="AF20" i="4" s="1"/>
  <c r="Z44" i="4"/>
  <c r="AC37" i="4"/>
  <c r="AC33" i="4"/>
  <c r="AC29" i="4"/>
  <c r="AE42" i="4"/>
  <c r="AD43" i="4"/>
  <c r="AF43" i="4" s="1"/>
  <c r="AE6" i="4"/>
  <c r="AD38" i="4"/>
  <c r="AF38" i="4" s="1"/>
  <c r="AD34" i="4"/>
  <c r="AF34" i="4" s="1"/>
  <c r="AD30" i="4"/>
  <c r="AF30" i="4" s="1"/>
  <c r="AD26" i="4"/>
  <c r="AF26" i="4" s="1"/>
  <c r="AD22" i="4"/>
  <c r="AF22" i="4" s="1"/>
  <c r="AD18" i="4"/>
  <c r="AF18" i="4" s="1"/>
  <c r="AD14" i="4"/>
  <c r="AF14" i="4" s="1"/>
  <c r="AD10" i="4"/>
  <c r="AF10" i="4" s="1"/>
  <c r="AD6" i="4"/>
  <c r="M54" i="3"/>
  <c r="M76" i="3"/>
  <c r="AA47" i="4" l="1"/>
  <c r="AE47" i="4"/>
  <c r="AF42" i="4"/>
  <c r="Z47" i="4"/>
  <c r="AC47" i="4"/>
  <c r="AD44" i="4"/>
  <c r="AF44" i="4" s="1"/>
  <c r="AC40" i="4"/>
  <c r="AE40" i="4"/>
  <c r="AF40" i="4" s="1"/>
  <c r="AF6" i="4"/>
  <c r="AF47" i="4" s="1"/>
  <c r="AD47" i="4" l="1"/>
  <c r="O6" i="1"/>
  <c r="O36" i="1" s="1"/>
  <c r="M6" i="1"/>
  <c r="M36" i="1" s="1"/>
  <c r="L6" i="1"/>
  <c r="L36" i="1" s="1"/>
  <c r="K6" i="1"/>
  <c r="K36" i="1" s="1"/>
  <c r="J6" i="1"/>
  <c r="I6" i="1"/>
  <c r="I36" i="1" s="1"/>
  <c r="H6" i="1"/>
  <c r="H36" i="1" s="1"/>
  <c r="G6" i="1"/>
  <c r="G36" i="1" s="1"/>
  <c r="E6" i="1"/>
  <c r="E36" i="1" s="1"/>
  <c r="D6" i="1"/>
  <c r="D36" i="1" s="1"/>
  <c r="N38" i="1" l="1"/>
  <c r="J38" i="1"/>
  <c r="F38" i="1"/>
  <c r="L38" i="1"/>
  <c r="D38" i="1"/>
</calcChain>
</file>

<file path=xl/sharedStrings.xml><?xml version="1.0" encoding="utf-8"?>
<sst xmlns="http://schemas.openxmlformats.org/spreadsheetml/2006/main" count="1697" uniqueCount="847">
  <si>
    <t>分類</t>
    <rPh sb="0" eb="2">
      <t>ブンルイ</t>
    </rPh>
    <phoneticPr fontId="3"/>
  </si>
  <si>
    <t>疾病分類項目（労基則別表第1の2）</t>
    <rPh sb="0" eb="2">
      <t>シッペイ</t>
    </rPh>
    <rPh sb="2" eb="4">
      <t>ブンルイ</t>
    </rPh>
    <rPh sb="4" eb="6">
      <t>コウモク</t>
    </rPh>
    <rPh sb="7" eb="8">
      <t>ロウ</t>
    </rPh>
    <rPh sb="8" eb="9">
      <t>キ</t>
    </rPh>
    <rPh sb="9" eb="10">
      <t>ノリ</t>
    </rPh>
    <rPh sb="10" eb="12">
      <t>ベッピョウ</t>
    </rPh>
    <rPh sb="12" eb="13">
      <t>ダイ</t>
    </rPh>
    <phoneticPr fontId="3"/>
  </si>
  <si>
    <t>重量物を取り扱う業務、腰部に過度の負担を与える不自然な作業姿勢により行う業務その他腰部に過度の負担のかかる業務による腰痛</t>
  </si>
  <si>
    <t>せん孔、印書、電話交換又は速記の業務、金銭登録機を使用する業務、引金付き工具を使用する業務その他上肢に過度の負担のかかる業務による手指の痙攣、手指、前腕等の腱、腱鞘若しくは腱周囲の炎症又は頚肩腕症候群</t>
  </si>
  <si>
    <t>七</t>
  </si>
  <si>
    <t>がん原性物質若しくはがん原性因子又はがん原性工程における業務による次に掲げる疾病</t>
  </si>
  <si>
    <t>ベンジジンにさらされる業務による尿路系腫瘍</t>
  </si>
  <si>
    <t>ベーターナフチルアミンにさらされる業務による尿路系腫瘍</t>
    <phoneticPr fontId="3"/>
  </si>
  <si>
    <t>4-アミノジフエニルにさらされる業務による尿路系腫瘍</t>
    <phoneticPr fontId="3"/>
  </si>
  <si>
    <t>4-ニトロジフエニルにさらされる業務による尿路系腫瘍</t>
    <phoneticPr fontId="3"/>
  </si>
  <si>
    <t>ビス（クロロメチル）エーテルにさらされる業務による肺がん</t>
  </si>
  <si>
    <t>ベンゾトリクロライドにさらされる業務による肺がん</t>
  </si>
  <si>
    <t>ベンゼンにさらされる業務による白血病</t>
  </si>
  <si>
    <t>塩化ビニルにさらされる業務による肝血管肉腫</t>
  </si>
  <si>
    <t>電離放射線にさらされる業務による白血病、肺がん、皮膚がん、骨肉腫、甲状腺がん、多発性骨髄腫又は非ホジキンリンパ腫</t>
    <phoneticPr fontId="3"/>
  </si>
  <si>
    <t xml:space="preserve">オーラミンを製造する工程における業務による尿路系腫瘍 </t>
  </si>
  <si>
    <t>マゼンタを製造する工程における業務による尿路系腫瘍</t>
  </si>
  <si>
    <t>コークス又は発生炉ガスを製造する工程における業務による肺がん</t>
  </si>
  <si>
    <t>クロム酸塩又は重クロム酸塩を製造する工程における業務による肺がん又は上気道のがん</t>
    <phoneticPr fontId="3"/>
  </si>
  <si>
    <t>ニッケルの製錬又は精錬を行う工程における業務による肺がん又は上気道のがん</t>
    <phoneticPr fontId="3"/>
  </si>
  <si>
    <t>砒素を含有する鉱石を原料として金属の製錬若しくは精錬を行う工程又は無機砒素化合物を製造する工程における業務による肺がん又は皮膚がん</t>
    <phoneticPr fontId="3"/>
  </si>
  <si>
    <t>1から17までに掲げるもののほか、これらの疾病に付随する疾病その他がん原性物質若しくはがん原性因子にさらされる業務又はがん原性工程における業務に起因することの明らかな疾病</t>
  </si>
  <si>
    <t>ジアニシジンにさらされる業務による尿路系腫瘍</t>
    <phoneticPr fontId="3"/>
  </si>
  <si>
    <t>非災害性脳血管疾患</t>
    <rPh sb="0" eb="4">
      <t>ヒサイガイセイ</t>
    </rPh>
    <rPh sb="4" eb="7">
      <t>ノウケッカン</t>
    </rPh>
    <rPh sb="7" eb="9">
      <t>シッカン</t>
    </rPh>
    <phoneticPr fontId="3"/>
  </si>
  <si>
    <t>非災害性虚血性心疾患等</t>
    <rPh sb="0" eb="4">
      <t>ヒサイガイセイ</t>
    </rPh>
    <rPh sb="10" eb="11">
      <t>トウ</t>
    </rPh>
    <phoneticPr fontId="3"/>
  </si>
  <si>
    <t>精神障害等</t>
    <rPh sb="0" eb="4">
      <t>セイシンショウガイ</t>
    </rPh>
    <rPh sb="4" eb="5">
      <t>トウ</t>
    </rPh>
    <phoneticPr fontId="3"/>
  </si>
  <si>
    <t>石綿にさらされる業務による肺がん又は中皮腫</t>
  </si>
  <si>
    <t xml:space="preserve">すず、鉱物油、タール、ピッチ、アスファルト又はパラフィンにさらされる業務による皮膚がん    </t>
  </si>
  <si>
    <t>2016（平成28）年度</t>
    <rPh sb="5" eb="7">
      <t>ヘイセイ</t>
    </rPh>
    <rPh sb="10" eb="12">
      <t>ネンド</t>
    </rPh>
    <phoneticPr fontId="3"/>
  </si>
  <si>
    <t>2017（平成29）年度</t>
    <rPh sb="5" eb="7">
      <t>ヘイセイ</t>
    </rPh>
    <rPh sb="10" eb="12">
      <t>ネンド</t>
    </rPh>
    <phoneticPr fontId="3"/>
  </si>
  <si>
    <t>請求</t>
    <rPh sb="0" eb="2">
      <t>セイキュウ</t>
    </rPh>
    <phoneticPr fontId="3"/>
  </si>
  <si>
    <t>支給</t>
    <rPh sb="0" eb="2">
      <t>シキュウ</t>
    </rPh>
    <phoneticPr fontId="3"/>
  </si>
  <si>
    <t>不支給</t>
    <rPh sb="0" eb="3">
      <t>フシキュウ</t>
    </rPh>
    <phoneticPr fontId="3"/>
  </si>
  <si>
    <t>表5 業務上疾病の新規請求件数、支給・不支給決定件数（情報が開示されているもの）</t>
    <rPh sb="0" eb="1">
      <t>ヒョウ</t>
    </rPh>
    <rPh sb="3" eb="5">
      <t>ギョウム</t>
    </rPh>
    <rPh sb="5" eb="6">
      <t>ウエ</t>
    </rPh>
    <rPh sb="6" eb="8">
      <t>シッペイ</t>
    </rPh>
    <rPh sb="9" eb="11">
      <t>シンキ</t>
    </rPh>
    <rPh sb="11" eb="13">
      <t>セイキュウ</t>
    </rPh>
    <rPh sb="13" eb="15">
      <t>ケンスウ</t>
    </rPh>
    <rPh sb="16" eb="18">
      <t>シキュウ</t>
    </rPh>
    <rPh sb="19" eb="22">
      <t>フシキュウ</t>
    </rPh>
    <rPh sb="22" eb="24">
      <t>ケッテイ</t>
    </rPh>
    <rPh sb="24" eb="26">
      <t>ケンスウ</t>
    </rPh>
    <rPh sb="27" eb="29">
      <t>ジョウホウ</t>
    </rPh>
    <rPh sb="30" eb="32">
      <t>カイジ</t>
    </rPh>
    <phoneticPr fontId="3"/>
  </si>
  <si>
    <t>三
2</t>
    <rPh sb="0" eb="1">
      <t>サン</t>
    </rPh>
    <phoneticPr fontId="1"/>
  </si>
  <si>
    <t>三
4</t>
    <rPh sb="0" eb="1">
      <t>サン</t>
    </rPh>
    <phoneticPr fontId="1"/>
  </si>
  <si>
    <t>ベリリウムにさらされる業務による肺がん</t>
    <rPh sb="11" eb="13">
      <t>ギョウム</t>
    </rPh>
    <rPh sb="16" eb="17">
      <t>ハイ</t>
    </rPh>
    <phoneticPr fontId="1"/>
  </si>
  <si>
    <t>1,2-ジクロロプロパンにさらされる業務による胆管がん</t>
    <rPh sb="18" eb="20">
      <t>ギョウム</t>
    </rPh>
    <rPh sb="23" eb="25">
      <t>タンカン</t>
    </rPh>
    <phoneticPr fontId="1"/>
  </si>
  <si>
    <t>ジクロロメタンにさらされる業務による胆管がん</t>
    <rPh sb="13" eb="15">
      <t>ギョウム</t>
    </rPh>
    <rPh sb="18" eb="20">
      <t>タンカン</t>
    </rPh>
    <phoneticPr fontId="1"/>
  </si>
  <si>
    <t>亜鉛黄又は黄鉛を製造する工程における業務による肺がん</t>
    <rPh sb="0" eb="3">
      <t>アエンキ</t>
    </rPh>
    <rPh sb="3" eb="4">
      <t>マタ</t>
    </rPh>
    <rPh sb="5" eb="7">
      <t>オウエン</t>
    </rPh>
    <rPh sb="8" eb="10">
      <t>セイゾウ</t>
    </rPh>
    <rPh sb="12" eb="14">
      <t>コウテイ</t>
    </rPh>
    <rPh sb="18" eb="20">
      <t>ギョウム</t>
    </rPh>
    <rPh sb="23" eb="24">
      <t>ハイ</t>
    </rPh>
    <phoneticPr fontId="1"/>
  </si>
  <si>
    <t>十</t>
    <rPh sb="0" eb="1">
      <t>ジュウ</t>
    </rPh>
    <phoneticPr fontId="1"/>
  </si>
  <si>
    <t>九</t>
    <rPh sb="0" eb="1">
      <t>キュウ</t>
    </rPh>
    <phoneticPr fontId="1"/>
  </si>
  <si>
    <t>八</t>
    <rPh sb="0" eb="1">
      <t>ハチ</t>
    </rPh>
    <phoneticPr fontId="1"/>
  </si>
  <si>
    <t>請求・不支給件数が判明しているものの合計
（振動障害、じん肺・合併症を除く）</t>
    <rPh sb="0" eb="1">
      <t>ショウ</t>
    </rPh>
    <rPh sb="1" eb="2">
      <t>モトム</t>
    </rPh>
    <rPh sb="3" eb="6">
      <t>フシキュウ</t>
    </rPh>
    <rPh sb="6" eb="8">
      <t>ケンスウ</t>
    </rPh>
    <rPh sb="9" eb="11">
      <t>ハンメイ</t>
    </rPh>
    <rPh sb="18" eb="20">
      <t>ゴウケイ</t>
    </rPh>
    <phoneticPr fontId="3"/>
  </si>
  <si>
    <t>表1  死亡災害・死傷災害発生状況、労災保険適用状況及び給付種類別受給者数の推移</t>
    <rPh sb="0" eb="1">
      <t>ヒョウ</t>
    </rPh>
    <rPh sb="4" eb="6">
      <t>シボウ</t>
    </rPh>
    <rPh sb="6" eb="8">
      <t>サイガイ</t>
    </rPh>
    <rPh sb="9" eb="11">
      <t>シショウ</t>
    </rPh>
    <rPh sb="11" eb="13">
      <t>サイガイ</t>
    </rPh>
    <rPh sb="13" eb="15">
      <t>ハッセイ</t>
    </rPh>
    <rPh sb="15" eb="17">
      <t>ジョウキョウ</t>
    </rPh>
    <rPh sb="18" eb="22">
      <t>ロウサイホケン</t>
    </rPh>
    <rPh sb="22" eb="24">
      <t>テキヨウ</t>
    </rPh>
    <rPh sb="24" eb="26">
      <t>ジョウキョウ</t>
    </rPh>
    <rPh sb="26" eb="27">
      <t>オヨ</t>
    </rPh>
    <rPh sb="28" eb="30">
      <t>キュウフ</t>
    </rPh>
    <rPh sb="30" eb="33">
      <t>シュルイベツ</t>
    </rPh>
    <rPh sb="33" eb="36">
      <t>ジュキュウシャ</t>
    </rPh>
    <rPh sb="36" eb="37">
      <t>スウ</t>
    </rPh>
    <rPh sb="38" eb="40">
      <t>スイイ</t>
    </rPh>
    <phoneticPr fontId="3"/>
  </si>
  <si>
    <t>労災保険適用事業場数</t>
    <rPh sb="0" eb="4">
      <t>ロウサイホケン</t>
    </rPh>
    <phoneticPr fontId="3"/>
  </si>
  <si>
    <t>労災保険適用労働者数</t>
    <rPh sb="0" eb="4">
      <t>ロウサイホケン</t>
    </rPh>
    <phoneticPr fontId="3"/>
  </si>
  <si>
    <t>労災保険新規受給者数</t>
    <rPh sb="0" eb="4">
      <t>ロウサイホケン</t>
    </rPh>
    <rPh sb="4" eb="6">
      <t>シンキ</t>
    </rPh>
    <rPh sb="6" eb="9">
      <t>ジュキュウシャ</t>
    </rPh>
    <rPh sb="9" eb="10">
      <t>スウ</t>
    </rPh>
    <phoneticPr fontId="3"/>
  </si>
  <si>
    <t>障害（補償）給付</t>
    <rPh sb="0" eb="2">
      <t>ショウガイ</t>
    </rPh>
    <rPh sb="3" eb="5">
      <t>ホショウ</t>
    </rPh>
    <rPh sb="6" eb="8">
      <t>キュウフ</t>
    </rPh>
    <phoneticPr fontId="3"/>
  </si>
  <si>
    <t>障害・傷病新規受給者数合計</t>
    <rPh sb="0" eb="2">
      <t>ショウガイ</t>
    </rPh>
    <rPh sb="3" eb="5">
      <t>ショウビョウ</t>
    </rPh>
    <rPh sb="5" eb="7">
      <t>シンキ</t>
    </rPh>
    <rPh sb="7" eb="10">
      <t>ジュキュウシャ</t>
    </rPh>
    <rPh sb="10" eb="11">
      <t>スウ</t>
    </rPh>
    <rPh sb="11" eb="13">
      <t>ゴウケイ</t>
    </rPh>
    <phoneticPr fontId="3"/>
  </si>
  <si>
    <t>葬祭料 ・  葬祭給付  受給者数</t>
    <rPh sb="0" eb="3">
      <t>ソウサイリョウ</t>
    </rPh>
    <rPh sb="7" eb="9">
      <t>ソウサイ</t>
    </rPh>
    <rPh sb="9" eb="11">
      <t>キュウフ</t>
    </rPh>
    <rPh sb="13" eb="16">
      <t>ジュキュウシャ</t>
    </rPh>
    <rPh sb="16" eb="17">
      <t>スウ</t>
    </rPh>
    <phoneticPr fontId="3"/>
  </si>
  <si>
    <t>遺族（補償）給付</t>
    <rPh sb="0" eb="2">
      <t>イゾク</t>
    </rPh>
    <rPh sb="3" eb="5">
      <t>ホショウ</t>
    </rPh>
    <rPh sb="6" eb="8">
      <t>キュウフ</t>
    </rPh>
    <phoneticPr fontId="3"/>
  </si>
  <si>
    <t>新規年金受給者数合計</t>
    <rPh sb="0" eb="2">
      <t>シンキ</t>
    </rPh>
    <rPh sb="2" eb="4">
      <t>ネンキン</t>
    </rPh>
    <rPh sb="4" eb="7">
      <t>ジュキュウシャ</t>
    </rPh>
    <rPh sb="7" eb="8">
      <t>スウ</t>
    </rPh>
    <rPh sb="8" eb="10">
      <t>ゴウケイ</t>
    </rPh>
    <phoneticPr fontId="3"/>
  </si>
  <si>
    <t>各年度末年金受給者数</t>
    <rPh sb="0" eb="1">
      <t>カク</t>
    </rPh>
    <rPh sb="1" eb="4">
      <t>ネンドマツ</t>
    </rPh>
    <rPh sb="4" eb="6">
      <t>ネンキン</t>
    </rPh>
    <rPh sb="6" eb="9">
      <t>ジュキュウシャ</t>
    </rPh>
    <rPh sb="9" eb="10">
      <t>スウ</t>
    </rPh>
    <phoneticPr fontId="3"/>
  </si>
  <si>
    <t>新規受給者数</t>
    <rPh sb="0" eb="2">
      <t>シンキ</t>
    </rPh>
    <rPh sb="2" eb="5">
      <t>ジュキュウシャ</t>
    </rPh>
    <rPh sb="5" eb="6">
      <t>スウ</t>
    </rPh>
    <phoneticPr fontId="3"/>
  </si>
  <si>
    <t>一時金</t>
    <rPh sb="0" eb="3">
      <t>イチジキン</t>
    </rPh>
    <phoneticPr fontId="3"/>
  </si>
  <si>
    <t>合   計</t>
    <rPh sb="0" eb="5">
      <t>ゴウケイ</t>
    </rPh>
    <phoneticPr fontId="3"/>
  </si>
  <si>
    <t>傷病（補償）年金</t>
    <rPh sb="0" eb="2">
      <t>ショウビョウ</t>
    </rPh>
    <rPh sb="3" eb="5">
      <t>ホショウ</t>
    </rPh>
    <rPh sb="6" eb="8">
      <t>ネンキン</t>
    </rPh>
    <phoneticPr fontId="3"/>
  </si>
  <si>
    <t>障害（補償）年金</t>
    <rPh sb="0" eb="2">
      <t>ショウガイ</t>
    </rPh>
    <rPh sb="3" eb="5">
      <t>ホショウ</t>
    </rPh>
    <rPh sb="6" eb="8">
      <t>ネンキン</t>
    </rPh>
    <phoneticPr fontId="3"/>
  </si>
  <si>
    <t>遺族（補償）年金</t>
    <rPh sb="0" eb="2">
      <t>イゾク</t>
    </rPh>
    <rPh sb="3" eb="5">
      <t>ホショウ</t>
    </rPh>
    <rPh sb="6" eb="8">
      <t>ネンキン</t>
    </rPh>
    <phoneticPr fontId="3"/>
  </si>
  <si>
    <t>計</t>
    <rPh sb="0" eb="1">
      <t>ケイ</t>
    </rPh>
    <phoneticPr fontId="3"/>
  </si>
  <si>
    <t>じん肺</t>
    <rPh sb="0" eb="3">
      <t>ジンハイ</t>
    </rPh>
    <phoneticPr fontId="3"/>
  </si>
  <si>
    <t>せき損</t>
    <rPh sb="2" eb="3">
      <t>ソン</t>
    </rPh>
    <phoneticPr fontId="3"/>
  </si>
  <si>
    <t>その他</t>
    <rPh sb="0" eb="3">
      <t>ソノタ</t>
    </rPh>
    <phoneticPr fontId="3"/>
  </si>
  <si>
    <t>「死亡災害発生状況」及び「死傷災害発生状況」は暦年。それ以外は年度で、業務災害及び通勤災害を含む。</t>
  </si>
  <si>
    <t>「死傷災害発生状況」は、1973年以降は休業4日以上、1972年以前は休業8日以上のものである。</t>
  </si>
  <si>
    <t>「死傷災害発生状況」は、2011年以前は労災保険給付データ及び労働者死傷病報告（労災非適）、2012年以降は労働者死傷病報告による。</t>
  </si>
  <si>
    <t>1995年の「死亡災害発生状況」には、阪神・淡路大震災を直接の原因とする64人、地下鉄サリン事件による2人を含んでいない。</t>
  </si>
  <si>
    <t>2011年の「死亡災害発生状況」「死傷災害発生状況」には、東日本大震災による1,314人、2,827人を含んでいない。</t>
  </si>
  <si>
    <t>遺族（補償）年金新規受給者数は、1982年度以降は年金と前払一時金、1968年度以降は年金と附則第42条の新規受給者数の合計</t>
  </si>
  <si>
    <t>障害（補償）年金は、1965年度以前は1～3級、1966年度以降は1～7級になっている。</t>
  </si>
  <si>
    <t>傷病（補償）年金は、1976年度以前は長期傷病補償給付の件数である。1959年度の数字は、1960年度当初、長期傷病者補補償へ移行した者の件数である。</t>
  </si>
  <si>
    <t>厚生労働省資料により全国労働安全衛生センター連絡会議が作成。</t>
  </si>
  <si>
    <t>*注）</t>
    <phoneticPr fontId="1"/>
  </si>
  <si>
    <t>年度/年*</t>
    <phoneticPr fontId="3"/>
  </si>
  <si>
    <t>死亡災害発生状況*</t>
    <rPh sb="0" eb="2">
      <t>シボウ</t>
    </rPh>
    <rPh sb="2" eb="4">
      <t>サイガイ</t>
    </rPh>
    <rPh sb="4" eb="6">
      <t>ハッセイ</t>
    </rPh>
    <rPh sb="6" eb="7">
      <t>ジョウ</t>
    </rPh>
    <rPh sb="7" eb="8">
      <t>キョウ</t>
    </rPh>
    <phoneticPr fontId="3"/>
  </si>
  <si>
    <t>年   金*</t>
    <rPh sb="0" eb="5">
      <t>ネンキン</t>
    </rPh>
    <phoneticPr fontId="3"/>
  </si>
  <si>
    <t>傷病（補償）年金新規受給者数*</t>
    <rPh sb="0" eb="2">
      <t>ショウビョウ</t>
    </rPh>
    <rPh sb="3" eb="5">
      <t>ホショウ</t>
    </rPh>
    <rPh sb="6" eb="8">
      <t>ネンキン</t>
    </rPh>
    <rPh sb="8" eb="10">
      <t>シンキ</t>
    </rPh>
    <rPh sb="10" eb="13">
      <t>ジュキュウシャ</t>
    </rPh>
    <rPh sb="13" eb="14">
      <t>スウ</t>
    </rPh>
    <phoneticPr fontId="3"/>
  </si>
  <si>
    <t>補償</t>
    <rPh sb="0" eb="2">
      <t>ホショウ</t>
    </rPh>
    <phoneticPr fontId="3"/>
  </si>
  <si>
    <t>公表</t>
    <rPh sb="0" eb="2">
      <t>コウヒョウ</t>
    </rPh>
    <phoneticPr fontId="3"/>
  </si>
  <si>
    <t>計</t>
    <rPh sb="0" eb="1">
      <t>ゴウケイ</t>
    </rPh>
    <phoneticPr fontId="3"/>
  </si>
  <si>
    <t>その他業務に起因することの明らかな疾病等</t>
    <rPh sb="19" eb="20">
      <t>トウ</t>
    </rPh>
    <phoneticPr fontId="3"/>
  </si>
  <si>
    <t>がん原性物質若しくはがん原性因子又はがん原性工程における業務による疾病</t>
  </si>
  <si>
    <t>細菌、ウイルス等の病原体による疾病</t>
  </si>
  <si>
    <t>粉じんの吸入による疾病―じん肺及びその合併症</t>
  </si>
  <si>
    <t>化学物質等による疾病（がんを除く）―労働大臣が指定する化学物質等による疾病を含む。</t>
    <phoneticPr fontId="3"/>
  </si>
  <si>
    <t>身体に過度の負担のかかる作業態様に起因する疾病―腰痛、振動障害、頚肩腕障害等</t>
    <phoneticPr fontId="3"/>
  </si>
  <si>
    <t>物理的因子による疾病（がんを除く）―有害光線、電離放射線、異常気圧、異常温度、騒音、超音波等</t>
    <phoneticPr fontId="3"/>
  </si>
  <si>
    <t>業務上の負傷に起因する疾病</t>
    <phoneticPr fontId="3"/>
  </si>
  <si>
    <t>号</t>
    <rPh sb="0" eb="1">
      <t>ゴウ</t>
    </rPh>
    <phoneticPr fontId="3"/>
  </si>
  <si>
    <t>注）</t>
    <rPh sb="0" eb="1">
      <t>チュウ</t>
    </rPh>
    <phoneticPr fontId="3"/>
  </si>
  <si>
    <t>合計</t>
    <rPh sb="0" eb="2">
      <t>ゴウケイ</t>
    </rPh>
    <phoneticPr fontId="3"/>
  </si>
  <si>
    <t>格差</t>
    <rPh sb="0" eb="2">
      <t>カクサ</t>
    </rPh>
    <phoneticPr fontId="3"/>
  </si>
  <si>
    <t>表2-1  業務上疾病の発生状況</t>
    <rPh sb="0" eb="1">
      <t>ヒョウ</t>
    </rPh>
    <phoneticPr fontId="3"/>
  </si>
  <si>
    <t>一</t>
    <rPh sb="0" eb="1">
      <t>イチ</t>
    </rPh>
    <phoneticPr fontId="1"/>
  </si>
  <si>
    <t>二</t>
    <rPh sb="0" eb="1">
      <t>ニ</t>
    </rPh>
    <phoneticPr fontId="1"/>
  </si>
  <si>
    <t>三</t>
    <rPh sb="0" eb="1">
      <t>サン</t>
    </rPh>
    <phoneticPr fontId="1"/>
  </si>
  <si>
    <t>四</t>
    <rPh sb="0" eb="1">
      <t>ヨン</t>
    </rPh>
    <phoneticPr fontId="1"/>
  </si>
  <si>
    <t>五</t>
    <rPh sb="0" eb="1">
      <t>ゴ</t>
    </rPh>
    <phoneticPr fontId="1"/>
  </si>
  <si>
    <t>六</t>
    <rPh sb="0" eb="1">
      <t>ロク</t>
    </rPh>
    <phoneticPr fontId="1"/>
  </si>
  <si>
    <t>七</t>
    <rPh sb="0" eb="1">
      <t>ナナ</t>
    </rPh>
    <phoneticPr fontId="1"/>
  </si>
  <si>
    <t>八,九,十,十一</t>
    <rPh sb="0" eb="1">
      <t>ハチ</t>
    </rPh>
    <rPh sb="2" eb="3">
      <t>ク</t>
    </rPh>
    <rPh sb="4" eb="5">
      <t>ジュウ</t>
    </rPh>
    <rPh sb="6" eb="8">
      <t>ジュウイチ</t>
    </rPh>
    <phoneticPr fontId="3"/>
  </si>
  <si>
    <t>二～十一</t>
    <rPh sb="0" eb="1">
      <t>ニ</t>
    </rPh>
    <rPh sb="2" eb="4">
      <t>ジュウイチ</t>
    </rPh>
    <phoneticPr fontId="3"/>
  </si>
  <si>
    <t>一～十一</t>
    <rPh sb="0" eb="1">
      <t>イチ</t>
    </rPh>
    <rPh sb="2" eb="4">
      <t>ジュウイチ</t>
    </rPh>
    <phoneticPr fontId="3"/>
  </si>
  <si>
    <t>職業性疾病（二号から九号までの小計）</t>
    <rPh sb="6" eb="7">
      <t>ニ</t>
    </rPh>
    <rPh sb="10" eb="11">
      <t>ク</t>
    </rPh>
    <phoneticPr fontId="3"/>
  </si>
  <si>
    <t xml:space="preserve">各号の左欄の数字は、厚生労働省「業務上疾病発生状況」から、疾病分類を労働基準法施行規則別表第1の2に各号別に組み替えたもの。休業4日以上のもの、当該年（暦年）中に発生した疾病で翌年3月末日までに把握したもの、と説明されている。中欄の数字は、「年度別業務上疾病の労災保険新規支給決定件数」（被災労働者等から労災保険の給付請求がなされ、その年度（暦年ではない）中に支給決定がなされたもの。厚生労働省労働基準局「業務上疾病の労災補償状況調査結果」等。右欄の数字は、左欄の数字から中欄の数字を差し引いたもの。
 </t>
    <phoneticPr fontId="1"/>
  </si>
  <si>
    <t xml:space="preserve"> 厚生労働省資料により全国労働安全衛生センター連絡会議が作成。</t>
  </si>
  <si>
    <t>届出</t>
    <rPh sb="0" eb="2">
      <t>トドケデ</t>
    </rPh>
    <phoneticPr fontId="3"/>
  </si>
  <si>
    <t>1から4までに掲げるもののほか、これらの疾病に付随する疾病その他身体に過度の負担のかかる作業態様の業務に起因することの明らかな疾病</t>
    <phoneticPr fontId="3"/>
  </si>
  <si>
    <t>重激な業務による筋肉、腱、骨若しくは関節の疾患又は内蔵脱</t>
    <phoneticPr fontId="3"/>
  </si>
  <si>
    <t>表2-2  「身体に過度の負担のかかる作業態様に起因する疾病」の発生状況</t>
    <rPh sb="0" eb="1">
      <t>ヒョウ</t>
    </rPh>
    <rPh sb="7" eb="9">
      <t>シンタイ</t>
    </rPh>
    <rPh sb="10" eb="12">
      <t>カド</t>
    </rPh>
    <rPh sb="13" eb="15">
      <t>フタン</t>
    </rPh>
    <rPh sb="19" eb="21">
      <t>サギョウ</t>
    </rPh>
    <rPh sb="21" eb="23">
      <t>タイヨウ</t>
    </rPh>
    <rPh sb="24" eb="26">
      <t>キイン</t>
    </rPh>
    <rPh sb="28" eb="30">
      <t>シッペイ</t>
    </rPh>
    <rPh sb="32" eb="34">
      <t>ハッセイ</t>
    </rPh>
    <rPh sb="34" eb="36">
      <t>ジョウキョウ</t>
    </rPh>
    <phoneticPr fontId="3"/>
  </si>
  <si>
    <t>三  身体に過度の負担のかかる作業態様に起因する疾病</t>
    <rPh sb="0" eb="1">
      <t>サン</t>
    </rPh>
    <phoneticPr fontId="3"/>
  </si>
  <si>
    <t>三-1</t>
    <rPh sb="0" eb="1">
      <t>サン</t>
    </rPh>
    <phoneticPr fontId="3"/>
  </si>
  <si>
    <t>三-2</t>
    <rPh sb="0" eb="1">
      <t>サン</t>
    </rPh>
    <phoneticPr fontId="3"/>
  </si>
  <si>
    <t>三-3</t>
    <rPh sb="0" eb="1">
      <t>サン</t>
    </rPh>
    <phoneticPr fontId="3"/>
  </si>
  <si>
    <t>三-4</t>
    <rPh sb="0" eb="1">
      <t>サン</t>
    </rPh>
    <phoneticPr fontId="3"/>
  </si>
  <si>
    <t>三-5</t>
    <rPh sb="0" eb="1">
      <t>サン</t>
    </rPh>
    <phoneticPr fontId="3"/>
  </si>
  <si>
    <t>各号の左欄の数字は、厚生労働省「業務上疾病発生状況」から、疾病分類を労働基準法施行規則別表第1の2に各号別に組み替えたもの。休業4日以上のもの、当該年（暦年）中に発生した疾病で翌年3月末日までに把握したもの、と説明されている。中欄の数字は、「年度別業務上疾病の労災保険新規支給決定件数」（被災労働者等から労災保険の給付請求がなされ、その年度（暦年ではない）中に支給決定がなされたもの。厚生労働省労働基準局「業務上疾病の労災補償状況調査結果」等。右欄の数字は、左欄の数字から中欄の数字を差し引いたもの。</t>
    <phoneticPr fontId="1"/>
  </si>
  <si>
    <t>熱中症以外の異常温度条件による疾病</t>
    <rPh sb="0" eb="2">
      <t>ネッチュウ</t>
    </rPh>
    <rPh sb="2" eb="3">
      <t>ショウ</t>
    </rPh>
    <rPh sb="3" eb="5">
      <t>イガイ</t>
    </rPh>
    <phoneticPr fontId="3"/>
  </si>
  <si>
    <t>熱中症</t>
    <rPh sb="0" eb="2">
      <t>ネッチュウ</t>
    </rPh>
    <rPh sb="2" eb="3">
      <t>ショウ</t>
    </rPh>
    <phoneticPr fontId="3"/>
  </si>
  <si>
    <t>その他の業務に起因することの明らかな疾病</t>
    <phoneticPr fontId="3"/>
  </si>
  <si>
    <t>強い心理的負荷を伴う業務による精神障害</t>
    <rPh sb="0" eb="1">
      <t>ツヨ</t>
    </rPh>
    <rPh sb="2" eb="5">
      <t>シンリテキ</t>
    </rPh>
    <rPh sb="5" eb="7">
      <t>フカ</t>
    </rPh>
    <rPh sb="8" eb="9">
      <t>トモナ</t>
    </rPh>
    <rPh sb="10" eb="12">
      <t>ギョウム</t>
    </rPh>
    <rPh sb="15" eb="17">
      <t>セイシン</t>
    </rPh>
    <rPh sb="17" eb="19">
      <t>ショウガイ</t>
    </rPh>
    <phoneticPr fontId="3"/>
  </si>
  <si>
    <t>過重な業務による脳血管疾患・心臓疾患等</t>
    <rPh sb="0" eb="2">
      <t>カジュウ</t>
    </rPh>
    <rPh sb="3" eb="5">
      <t>ギョウム</t>
    </rPh>
    <rPh sb="8" eb="9">
      <t>ノウ</t>
    </rPh>
    <rPh sb="9" eb="11">
      <t>ケッカン</t>
    </rPh>
    <rPh sb="11" eb="13">
      <t>シッカン</t>
    </rPh>
    <rPh sb="14" eb="16">
      <t>シンゾウ</t>
    </rPh>
    <rPh sb="16" eb="18">
      <t>シッカン</t>
    </rPh>
    <rPh sb="18" eb="19">
      <t>トウ</t>
    </rPh>
    <phoneticPr fontId="3"/>
  </si>
  <si>
    <t>異常温度条件による疾病</t>
    <phoneticPr fontId="3"/>
  </si>
  <si>
    <t>十一</t>
    <rPh sb="0" eb="2">
      <t>１１</t>
    </rPh>
    <phoneticPr fontId="3"/>
  </si>
  <si>
    <t>九</t>
    <rPh sb="0" eb="1">
      <t>９</t>
    </rPh>
    <phoneticPr fontId="3"/>
  </si>
  <si>
    <t>酸素欠乏症</t>
    <rPh sb="0" eb="2">
      <t>サンソ</t>
    </rPh>
    <rPh sb="2" eb="5">
      <t>ケツボウショウ</t>
    </rPh>
    <phoneticPr fontId="3"/>
  </si>
  <si>
    <t>2-1～2-5以外の「物理的因子による疾病」</t>
    <rPh sb="7" eb="9">
      <t>イガイ</t>
    </rPh>
    <rPh sb="11" eb="14">
      <t>ブツリテキ</t>
    </rPh>
    <rPh sb="14" eb="16">
      <t>インシ</t>
    </rPh>
    <rPh sb="19" eb="21">
      <t>シッペイ</t>
    </rPh>
    <phoneticPr fontId="3"/>
  </si>
  <si>
    <t>騒音による耳の疾病</t>
    <rPh sb="0" eb="2">
      <t>ソウオン</t>
    </rPh>
    <rPh sb="5" eb="6">
      <t>ミミ</t>
    </rPh>
    <rPh sb="7" eb="9">
      <t>シッペイ</t>
    </rPh>
    <phoneticPr fontId="3"/>
  </si>
  <si>
    <t>異常温度条件による疾病</t>
    <rPh sb="0" eb="2">
      <t>イジョウ</t>
    </rPh>
    <rPh sb="2" eb="4">
      <t>オンド</t>
    </rPh>
    <rPh sb="4" eb="6">
      <t>ジョウケン</t>
    </rPh>
    <rPh sb="9" eb="11">
      <t>シッペイ</t>
    </rPh>
    <phoneticPr fontId="3"/>
  </si>
  <si>
    <t>異常気圧下における疾病</t>
    <rPh sb="0" eb="2">
      <t>イジョウ</t>
    </rPh>
    <rPh sb="2" eb="5">
      <t>キアツカ</t>
    </rPh>
    <rPh sb="9" eb="11">
      <t>シッペイ</t>
    </rPh>
    <phoneticPr fontId="3"/>
  </si>
  <si>
    <t>電離放射線による疾病</t>
    <rPh sb="0" eb="2">
      <t>デンリ</t>
    </rPh>
    <rPh sb="2" eb="5">
      <t>ホウシャセン</t>
    </rPh>
    <rPh sb="8" eb="10">
      <t>シッペイ</t>
    </rPh>
    <phoneticPr fontId="3"/>
  </si>
  <si>
    <t>有害光線による疾病</t>
    <rPh sb="0" eb="2">
      <t>ユウガイ</t>
    </rPh>
    <rPh sb="2" eb="4">
      <t>コウセン</t>
    </rPh>
    <rPh sb="7" eb="9">
      <t>シッペイ</t>
    </rPh>
    <phoneticPr fontId="3"/>
  </si>
  <si>
    <t>1-1以外の「業務上の負傷に起因する疾病」</t>
    <rPh sb="3" eb="5">
      <t>イガイ</t>
    </rPh>
    <rPh sb="7" eb="10">
      <t>ギョウムジョウ</t>
    </rPh>
    <rPh sb="11" eb="13">
      <t>フショウ</t>
    </rPh>
    <rPh sb="14" eb="16">
      <t>キイン</t>
    </rPh>
    <rPh sb="18" eb="20">
      <t>シッペイ</t>
    </rPh>
    <phoneticPr fontId="3"/>
  </si>
  <si>
    <t>負傷による腰痛</t>
    <rPh sb="0" eb="2">
      <t>フショウ</t>
    </rPh>
    <rPh sb="5" eb="7">
      <t>ヨウツウ</t>
    </rPh>
    <phoneticPr fontId="3"/>
  </si>
  <si>
    <t>二-3</t>
    <rPh sb="0" eb="1">
      <t>ニ</t>
    </rPh>
    <phoneticPr fontId="3"/>
  </si>
  <si>
    <t>二-2</t>
    <rPh sb="0" eb="1">
      <t>ニ</t>
    </rPh>
    <phoneticPr fontId="3"/>
  </si>
  <si>
    <t>二-1</t>
    <rPh sb="0" eb="1">
      <t>ニ</t>
    </rPh>
    <phoneticPr fontId="3"/>
  </si>
  <si>
    <t>一-2</t>
    <rPh sb="0" eb="1">
      <t>イチ</t>
    </rPh>
    <phoneticPr fontId="3"/>
  </si>
  <si>
    <t>一-1</t>
    <rPh sb="0" eb="1">
      <t>イチ</t>
    </rPh>
    <phoneticPr fontId="3"/>
  </si>
  <si>
    <t>二  物理的因子による疾病（がんを除く）</t>
    <rPh sb="0" eb="1">
      <t>ニ</t>
    </rPh>
    <phoneticPr fontId="3"/>
  </si>
  <si>
    <t>一  業務上の負傷に起因する疾病</t>
    <rPh sb="0" eb="1">
      <t>イチ</t>
    </rPh>
    <phoneticPr fontId="3"/>
  </si>
  <si>
    <t>表2-3  「業務上の負傷に起因する疾病」等の発生状況</t>
    <rPh sb="0" eb="1">
      <t>ヒョウ</t>
    </rPh>
    <rPh sb="21" eb="22">
      <t>トウ</t>
    </rPh>
    <rPh sb="23" eb="25">
      <t>ハッセイ</t>
    </rPh>
    <rPh sb="25" eb="27">
      <t>ジョウキョウ</t>
    </rPh>
    <phoneticPr fontId="3"/>
  </si>
  <si>
    <t>年度</t>
    <phoneticPr fontId="3"/>
  </si>
  <si>
    <t>定期健康診断</t>
    <rPh sb="0" eb="2">
      <t>テイキ</t>
    </rPh>
    <rPh sb="2" eb="6">
      <t>ケンコウシンダン</t>
    </rPh>
    <phoneticPr fontId="3"/>
  </si>
  <si>
    <t>特殊健康診断</t>
    <rPh sb="0" eb="2">
      <t>トクシュ</t>
    </rPh>
    <rPh sb="2" eb="6">
      <t>ケンコウシンダン</t>
    </rPh>
    <phoneticPr fontId="3"/>
  </si>
  <si>
    <t>じん肺健康診断</t>
    <rPh sb="0" eb="3">
      <t>ジンハイ</t>
    </rPh>
    <rPh sb="3" eb="7">
      <t>ケンコウシンダン</t>
    </rPh>
    <phoneticPr fontId="3"/>
  </si>
  <si>
    <t>有所見率</t>
    <rPh sb="0" eb="4">
      <t>ユウショケンリツ</t>
    </rPh>
    <phoneticPr fontId="3"/>
  </si>
  <si>
    <t>対象業務数</t>
    <rPh sb="0" eb="1">
      <t>タイ</t>
    </rPh>
    <rPh sb="1" eb="2">
      <t>ゾウ</t>
    </rPh>
    <rPh sb="2" eb="4">
      <t>ギョウム</t>
    </rPh>
    <rPh sb="4" eb="5">
      <t>スウ</t>
    </rPh>
    <phoneticPr fontId="3"/>
  </si>
  <si>
    <t>管理2</t>
    <rPh sb="0" eb="2">
      <t>カンリ</t>
    </rPh>
    <phoneticPr fontId="3"/>
  </si>
  <si>
    <t>管理3</t>
    <rPh sb="0" eb="2">
      <t>カンリ</t>
    </rPh>
    <phoneticPr fontId="3"/>
  </si>
  <si>
    <t>管理4</t>
    <rPh sb="0" eb="2">
      <t>カンリ</t>
    </rPh>
    <phoneticPr fontId="3"/>
  </si>
  <si>
    <t>1978年にじん肺管理区分が改正されている。じん肺管理区分の決定状況には、随時申請によるものは含まれていない。</t>
    <rPh sb="4" eb="5">
      <t>ネン</t>
    </rPh>
    <rPh sb="6" eb="9">
      <t>ジンハイ</t>
    </rPh>
    <rPh sb="9" eb="11">
      <t>カンリ</t>
    </rPh>
    <rPh sb="11" eb="13">
      <t>クブン</t>
    </rPh>
    <rPh sb="14" eb="16">
      <t>カイセイ</t>
    </rPh>
    <rPh sb="22" eb="25">
      <t>ジンハイ</t>
    </rPh>
    <rPh sb="25" eb="27">
      <t>カンリ</t>
    </rPh>
    <rPh sb="27" eb="29">
      <t>クブン</t>
    </rPh>
    <rPh sb="30" eb="32">
      <t>ケッテイ</t>
    </rPh>
    <rPh sb="32" eb="34">
      <t>ジョウキョウ</t>
    </rPh>
    <rPh sb="37" eb="39">
      <t>ズイジ</t>
    </rPh>
    <rPh sb="39" eb="41">
      <t>シンセイ</t>
    </rPh>
    <phoneticPr fontId="3"/>
  </si>
  <si>
    <t>1989年10月より、定期健康診断の項目等が改正。特殊健康診断では、1989年10月より、有機溶剤及び鉛健康診断の項目等が改正。</t>
    <rPh sb="4" eb="5">
      <t>ネン</t>
    </rPh>
    <rPh sb="7" eb="8">
      <t>ガツ</t>
    </rPh>
    <rPh sb="11" eb="13">
      <t>テイキ</t>
    </rPh>
    <rPh sb="13" eb="17">
      <t>ケンコウシンダン</t>
    </rPh>
    <rPh sb="18" eb="20">
      <t>コウモク</t>
    </rPh>
    <rPh sb="20" eb="21">
      <t>トウ</t>
    </rPh>
    <rPh sb="22" eb="24">
      <t>カイセイ</t>
    </rPh>
    <rPh sb="25" eb="27">
      <t>トクシュ</t>
    </rPh>
    <rPh sb="27" eb="31">
      <t>ケンコウシンダン</t>
    </rPh>
    <rPh sb="38" eb="39">
      <t>ネン</t>
    </rPh>
    <rPh sb="41" eb="42">
      <t>ガツ</t>
    </rPh>
    <rPh sb="45" eb="47">
      <t>ユウキ</t>
    </rPh>
    <rPh sb="47" eb="49">
      <t>ヨウザイ</t>
    </rPh>
    <rPh sb="49" eb="50">
      <t>オヨ</t>
    </rPh>
    <rPh sb="51" eb="52">
      <t>ナマリ</t>
    </rPh>
    <phoneticPr fontId="3"/>
  </si>
  <si>
    <t>（％）</t>
    <phoneticPr fontId="3"/>
  </si>
  <si>
    <t>聴力（1000Hz）</t>
    <rPh sb="0" eb="2">
      <t>チョウリョク</t>
    </rPh>
    <phoneticPr fontId="3"/>
  </si>
  <si>
    <t>聴力（4000Hz）</t>
    <rPh sb="0" eb="2">
      <t>チョウリョク</t>
    </rPh>
    <phoneticPr fontId="3"/>
  </si>
  <si>
    <t>胸部X線検査</t>
    <rPh sb="0" eb="2">
      <t>キョウブ</t>
    </rPh>
    <rPh sb="3" eb="4">
      <t>セン</t>
    </rPh>
    <rPh sb="4" eb="6">
      <t>ケンサ</t>
    </rPh>
    <phoneticPr fontId="3"/>
  </si>
  <si>
    <t>喀痰   検査</t>
    <rPh sb="0" eb="2">
      <t>カクタン</t>
    </rPh>
    <rPh sb="5" eb="7">
      <t>ケンサ</t>
    </rPh>
    <phoneticPr fontId="3"/>
  </si>
  <si>
    <t>血圧</t>
    <rPh sb="0" eb="2">
      <t>ケツアツ</t>
    </rPh>
    <phoneticPr fontId="3"/>
  </si>
  <si>
    <t>貧血   検査</t>
    <rPh sb="0" eb="2">
      <t>ヒンケツ</t>
    </rPh>
    <rPh sb="5" eb="7">
      <t>ケンサ</t>
    </rPh>
    <phoneticPr fontId="3"/>
  </si>
  <si>
    <t>肝機能検査</t>
    <rPh sb="0" eb="3">
      <t>カンキノウ</t>
    </rPh>
    <rPh sb="3" eb="5">
      <t>ケンサ</t>
    </rPh>
    <phoneticPr fontId="3"/>
  </si>
  <si>
    <t>血中脂質検査</t>
    <rPh sb="0" eb="2">
      <t>ケッチュウ</t>
    </rPh>
    <rPh sb="2" eb="4">
      <t>シシツ</t>
    </rPh>
    <rPh sb="4" eb="6">
      <t>ケンサ</t>
    </rPh>
    <phoneticPr fontId="3"/>
  </si>
  <si>
    <t>血糖   検査</t>
    <rPh sb="0" eb="2">
      <t>ケットウ</t>
    </rPh>
    <rPh sb="5" eb="7">
      <t>ケンサ</t>
    </rPh>
    <phoneticPr fontId="3"/>
  </si>
  <si>
    <t>尿検査（糖）</t>
    <rPh sb="0" eb="1">
      <t>ニョウ</t>
    </rPh>
    <rPh sb="1" eb="3">
      <t>ケンサ</t>
    </rPh>
    <rPh sb="4" eb="5">
      <t>トウ</t>
    </rPh>
    <phoneticPr fontId="3"/>
  </si>
  <si>
    <t>尿検査（蛋白）</t>
    <rPh sb="0" eb="3">
      <t>ニョウケンサ</t>
    </rPh>
    <rPh sb="4" eb="6">
      <t>タンパク</t>
    </rPh>
    <phoneticPr fontId="3"/>
  </si>
  <si>
    <t>心電図検査</t>
    <rPh sb="0" eb="3">
      <t>シンデンズ</t>
    </rPh>
    <rPh sb="3" eb="5">
      <t>ケンサ</t>
    </rPh>
    <phoneticPr fontId="3"/>
  </si>
  <si>
    <t>有所見者率</t>
    <rPh sb="0" eb="5">
      <t>ユウショケンシャリツ</t>
    </rPh>
    <phoneticPr fontId="3"/>
  </si>
  <si>
    <t>「有所見者率」は労働安全衛生規則第44条及び第45条で規定する健康診断項目のいずれかが有所見であった者（他覚所見のみを除く）の人数を受診者数で割った値である。</t>
    <rPh sb="1" eb="2">
      <t>ユウ</t>
    </rPh>
    <rPh sb="2" eb="4">
      <t>ショケン</t>
    </rPh>
    <rPh sb="4" eb="5">
      <t>モノ</t>
    </rPh>
    <rPh sb="5" eb="6">
      <t>リツ</t>
    </rPh>
    <rPh sb="8" eb="12">
      <t>ロウドウアンゼン</t>
    </rPh>
    <rPh sb="12" eb="14">
      <t>エイセイ</t>
    </rPh>
    <rPh sb="14" eb="16">
      <t>キソク</t>
    </rPh>
    <rPh sb="16" eb="17">
      <t>ダイ</t>
    </rPh>
    <rPh sb="19" eb="20">
      <t>ジョウ</t>
    </rPh>
    <rPh sb="20" eb="21">
      <t>オヨ</t>
    </rPh>
    <rPh sb="22" eb="23">
      <t>ダイ</t>
    </rPh>
    <rPh sb="25" eb="26">
      <t>ジョウ</t>
    </rPh>
    <rPh sb="27" eb="29">
      <t>キテイ</t>
    </rPh>
    <rPh sb="31" eb="35">
      <t>ケンコウシンダン</t>
    </rPh>
    <rPh sb="35" eb="37">
      <t>コウモク</t>
    </rPh>
    <rPh sb="43" eb="46">
      <t>ユウショケン</t>
    </rPh>
    <rPh sb="50" eb="51">
      <t>モノ</t>
    </rPh>
    <rPh sb="52" eb="54">
      <t>タカク</t>
    </rPh>
    <rPh sb="54" eb="56">
      <t>ショケン</t>
    </rPh>
    <rPh sb="59" eb="60">
      <t>ノゾ</t>
    </rPh>
    <rPh sb="63" eb="65">
      <t>ニンズウ</t>
    </rPh>
    <rPh sb="66" eb="69">
      <t>ジュシンシャ</t>
    </rPh>
    <rPh sb="69" eb="70">
      <t>スウ</t>
    </rPh>
    <rPh sb="71" eb="72">
      <t>ワ</t>
    </rPh>
    <rPh sb="74" eb="75">
      <t>アタイ</t>
    </rPh>
    <phoneticPr fontId="3"/>
  </si>
  <si>
    <t>表3-2  定期健康診断実施結果（項目別の有所見率等）</t>
    <rPh sb="0" eb="1">
      <t>ヒョウ</t>
    </rPh>
    <rPh sb="6" eb="8">
      <t>テイキ</t>
    </rPh>
    <rPh sb="8" eb="10">
      <t>ケンコウ</t>
    </rPh>
    <rPh sb="10" eb="12">
      <t>シンダン</t>
    </rPh>
    <rPh sb="12" eb="14">
      <t>ジッシ</t>
    </rPh>
    <rPh sb="14" eb="16">
      <t>ケッカ</t>
    </rPh>
    <rPh sb="17" eb="19">
      <t>コウモク</t>
    </rPh>
    <rPh sb="19" eb="20">
      <t>ベツ</t>
    </rPh>
    <rPh sb="21" eb="22">
      <t>ユウ</t>
    </rPh>
    <rPh sb="22" eb="24">
      <t>ショケン</t>
    </rPh>
    <rPh sb="24" eb="26">
      <t>リツナド</t>
    </rPh>
    <phoneticPr fontId="3"/>
  </si>
  <si>
    <t>二-4</t>
    <rPh sb="0" eb="1">
      <t>ニ</t>
    </rPh>
    <phoneticPr fontId="3"/>
  </si>
  <si>
    <t>疾病分類項目</t>
    <rPh sb="0" eb="2">
      <t>シッペイ</t>
    </rPh>
    <rPh sb="2" eb="4">
      <t>ブンルイ</t>
    </rPh>
    <rPh sb="4" eb="6">
      <t>コウモク</t>
    </rPh>
    <phoneticPr fontId="3"/>
  </si>
  <si>
    <t>大</t>
    <rPh sb="0" eb="1">
      <t>オオ</t>
    </rPh>
    <phoneticPr fontId="3"/>
  </si>
  <si>
    <t>小</t>
    <rPh sb="0" eb="1">
      <t>ショウ</t>
    </rPh>
    <phoneticPr fontId="3"/>
  </si>
  <si>
    <t>CODE</t>
    <phoneticPr fontId="3"/>
  </si>
  <si>
    <t>一</t>
  </si>
  <si>
    <t>業務上の負傷に起因する疾病</t>
  </si>
  <si>
    <t>01</t>
    <phoneticPr fontId="3"/>
  </si>
  <si>
    <t>頭部又は顔面部の負傷による慢性硬膜下血腫、外傷性遅発性脳卒中、外傷性てんかん等の頭蓋内疾患</t>
    <rPh sb="0" eb="2">
      <t>トウブ</t>
    </rPh>
    <rPh sb="2" eb="3">
      <t>マタ</t>
    </rPh>
    <rPh sb="4" eb="6">
      <t>ガンメン</t>
    </rPh>
    <rPh sb="6" eb="7">
      <t>ブ</t>
    </rPh>
    <rPh sb="8" eb="10">
      <t>フショウ</t>
    </rPh>
    <rPh sb="13" eb="15">
      <t>マンセイ</t>
    </rPh>
    <rPh sb="15" eb="17">
      <t>コウマク</t>
    </rPh>
    <rPh sb="17" eb="18">
      <t>シタ</t>
    </rPh>
    <rPh sb="18" eb="20">
      <t>ケッシュ</t>
    </rPh>
    <rPh sb="21" eb="24">
      <t>ガイショウセイ</t>
    </rPh>
    <rPh sb="24" eb="27">
      <t>チハツセイ</t>
    </rPh>
    <rPh sb="27" eb="30">
      <t>ノウソッチュウ</t>
    </rPh>
    <rPh sb="31" eb="34">
      <t>ガイショウセイ</t>
    </rPh>
    <rPh sb="38" eb="39">
      <t>トウ</t>
    </rPh>
    <rPh sb="40" eb="42">
      <t>ズガイ</t>
    </rPh>
    <rPh sb="42" eb="43">
      <t>ナイ</t>
    </rPh>
    <rPh sb="43" eb="45">
      <t>シッカン</t>
    </rPh>
    <phoneticPr fontId="3"/>
  </si>
  <si>
    <t>02</t>
    <phoneticPr fontId="3"/>
  </si>
  <si>
    <t>脳、脊髄及び末梢神経等神経系の負傷による皮膚、筋肉、骨及び胸腹部臓器の疾患</t>
    <rPh sb="0" eb="1">
      <t>ノウ</t>
    </rPh>
    <rPh sb="2" eb="4">
      <t>セキズイ</t>
    </rPh>
    <rPh sb="4" eb="5">
      <t>オヨ</t>
    </rPh>
    <rPh sb="6" eb="10">
      <t>マッショウシンケイ</t>
    </rPh>
    <rPh sb="10" eb="11">
      <t>トウ</t>
    </rPh>
    <rPh sb="11" eb="14">
      <t>シンケイケイ</t>
    </rPh>
    <rPh sb="15" eb="17">
      <t>フショウ</t>
    </rPh>
    <rPh sb="20" eb="22">
      <t>ヒフ</t>
    </rPh>
    <rPh sb="23" eb="25">
      <t>キンニク</t>
    </rPh>
    <rPh sb="26" eb="27">
      <t>ホネ</t>
    </rPh>
    <rPh sb="27" eb="28">
      <t>オヨ</t>
    </rPh>
    <rPh sb="29" eb="30">
      <t>キョウ</t>
    </rPh>
    <rPh sb="30" eb="32">
      <t>フクブ</t>
    </rPh>
    <rPh sb="32" eb="34">
      <t>ゾウキ</t>
    </rPh>
    <rPh sb="35" eb="37">
      <t>シッカン</t>
    </rPh>
    <phoneticPr fontId="3"/>
  </si>
  <si>
    <t>03</t>
    <phoneticPr fontId="3"/>
  </si>
  <si>
    <t>胸部又は腹部の負傷による胸膜炎、心膜炎、ヘルニア（横隔膜ヘルニア、腹膜瘢痕ヘルニア等）等の胸腹部臓器の疾患</t>
    <rPh sb="0" eb="2">
      <t>キョウブ</t>
    </rPh>
    <rPh sb="2" eb="3">
      <t>マタ</t>
    </rPh>
    <rPh sb="4" eb="6">
      <t>フクブ</t>
    </rPh>
    <rPh sb="7" eb="9">
      <t>フショウ</t>
    </rPh>
    <rPh sb="12" eb="15">
      <t>キョウマクエン</t>
    </rPh>
    <rPh sb="16" eb="17">
      <t>シン</t>
    </rPh>
    <rPh sb="17" eb="18">
      <t>マク</t>
    </rPh>
    <rPh sb="18" eb="19">
      <t>エン</t>
    </rPh>
    <rPh sb="25" eb="28">
      <t>オウカクマク</t>
    </rPh>
    <rPh sb="33" eb="35">
      <t>フクマク</t>
    </rPh>
    <rPh sb="35" eb="37">
      <t>ハンコン</t>
    </rPh>
    <rPh sb="41" eb="42">
      <t>トウ</t>
    </rPh>
    <rPh sb="43" eb="44">
      <t>トウ</t>
    </rPh>
    <rPh sb="45" eb="48">
      <t>キョウフクブ</t>
    </rPh>
    <rPh sb="48" eb="50">
      <t>ゾウキ</t>
    </rPh>
    <rPh sb="51" eb="53">
      <t>シッカン</t>
    </rPh>
    <phoneticPr fontId="3"/>
  </si>
  <si>
    <t>04</t>
    <phoneticPr fontId="3"/>
  </si>
  <si>
    <t>負傷（急激な力の作用による内部組織の負傷を含む）による腰痛</t>
    <rPh sb="0" eb="2">
      <t>フショウ</t>
    </rPh>
    <rPh sb="3" eb="5">
      <t>キュウゲキ</t>
    </rPh>
    <rPh sb="6" eb="7">
      <t>チカラ</t>
    </rPh>
    <rPh sb="8" eb="10">
      <t>サヨウ</t>
    </rPh>
    <rPh sb="13" eb="15">
      <t>ナイブ</t>
    </rPh>
    <rPh sb="15" eb="17">
      <t>ソシキ</t>
    </rPh>
    <rPh sb="18" eb="20">
      <t>フショウ</t>
    </rPh>
    <rPh sb="21" eb="22">
      <t>フク</t>
    </rPh>
    <rPh sb="27" eb="29">
      <t>ヨウツウ</t>
    </rPh>
    <phoneticPr fontId="3"/>
  </si>
  <si>
    <t>05</t>
    <phoneticPr fontId="3"/>
  </si>
  <si>
    <t>脊柱又は四肢の負傷による破傷風等の細菌感染症（負傷による腰痛を除く）</t>
    <rPh sb="0" eb="2">
      <t>セキチュウ</t>
    </rPh>
    <rPh sb="2" eb="3">
      <t>マタ</t>
    </rPh>
    <rPh sb="4" eb="6">
      <t>シシ</t>
    </rPh>
    <rPh sb="7" eb="9">
      <t>フショウ</t>
    </rPh>
    <rPh sb="12" eb="15">
      <t>ハショウフウ</t>
    </rPh>
    <rPh sb="15" eb="16">
      <t>トウ</t>
    </rPh>
    <rPh sb="17" eb="19">
      <t>サイキン</t>
    </rPh>
    <rPh sb="19" eb="22">
      <t>カンセンショウ</t>
    </rPh>
    <rPh sb="23" eb="25">
      <t>フショウ</t>
    </rPh>
    <rPh sb="28" eb="30">
      <t>ヨウツウ</t>
    </rPh>
    <rPh sb="31" eb="32">
      <t>ノゾ</t>
    </rPh>
    <phoneticPr fontId="3"/>
  </si>
  <si>
    <t>06</t>
    <phoneticPr fontId="3"/>
  </si>
  <si>
    <t>皮膚等の負傷による破傷風等の細菌感染症</t>
    <rPh sb="0" eb="2">
      <t>ヒフ</t>
    </rPh>
    <rPh sb="2" eb="3">
      <t>トウ</t>
    </rPh>
    <rPh sb="4" eb="6">
      <t>フショウ</t>
    </rPh>
    <rPh sb="9" eb="12">
      <t>ハショウフウ</t>
    </rPh>
    <rPh sb="12" eb="13">
      <t>トウ</t>
    </rPh>
    <rPh sb="14" eb="16">
      <t>サイキン</t>
    </rPh>
    <rPh sb="16" eb="19">
      <t>カンセンショウ</t>
    </rPh>
    <phoneticPr fontId="3"/>
  </si>
  <si>
    <t>07</t>
    <phoneticPr fontId="3"/>
  </si>
  <si>
    <t>業務上の負傷又は異物の侵入、残留による眼疾患その他の臓器の疾患</t>
    <rPh sb="0" eb="3">
      <t>ギョウムジョウ</t>
    </rPh>
    <rPh sb="4" eb="6">
      <t>フショウ</t>
    </rPh>
    <rPh sb="6" eb="7">
      <t>マタ</t>
    </rPh>
    <rPh sb="8" eb="10">
      <t>イブツ</t>
    </rPh>
    <rPh sb="11" eb="13">
      <t>シンニュウ</t>
    </rPh>
    <rPh sb="14" eb="16">
      <t>ザンリュウ</t>
    </rPh>
    <rPh sb="19" eb="20">
      <t>メ</t>
    </rPh>
    <rPh sb="20" eb="22">
      <t>シッカン</t>
    </rPh>
    <rPh sb="24" eb="25">
      <t>タ</t>
    </rPh>
    <rPh sb="26" eb="28">
      <t>ゾウキ</t>
    </rPh>
    <rPh sb="29" eb="31">
      <t>シッカン</t>
    </rPh>
    <phoneticPr fontId="3"/>
  </si>
  <si>
    <t>08</t>
    <phoneticPr fontId="3"/>
  </si>
  <si>
    <t>爆発その他事故的な事由による風圧、音響等に起因する業務性難聴等の耳の疾患</t>
    <rPh sb="0" eb="2">
      <t>バクハツ</t>
    </rPh>
    <rPh sb="4" eb="5">
      <t>タ</t>
    </rPh>
    <rPh sb="5" eb="7">
      <t>ジコ</t>
    </rPh>
    <rPh sb="7" eb="8">
      <t>テキ</t>
    </rPh>
    <rPh sb="9" eb="11">
      <t>ジユウ</t>
    </rPh>
    <rPh sb="14" eb="16">
      <t>フウアツ</t>
    </rPh>
    <rPh sb="17" eb="19">
      <t>オンキョウ</t>
    </rPh>
    <rPh sb="19" eb="20">
      <t>トウ</t>
    </rPh>
    <rPh sb="21" eb="23">
      <t>キイン</t>
    </rPh>
    <rPh sb="25" eb="27">
      <t>ギョウム</t>
    </rPh>
    <rPh sb="27" eb="28">
      <t>セイ</t>
    </rPh>
    <rPh sb="28" eb="30">
      <t>ナンチョウ</t>
    </rPh>
    <rPh sb="30" eb="31">
      <t>トウ</t>
    </rPh>
    <rPh sb="32" eb="33">
      <t>ミミ</t>
    </rPh>
    <rPh sb="34" eb="36">
      <t>シッカン</t>
    </rPh>
    <phoneticPr fontId="3"/>
  </si>
  <si>
    <t>99</t>
    <phoneticPr fontId="3"/>
  </si>
  <si>
    <t>二</t>
  </si>
  <si>
    <t>物理的因子による次に掲げる疾病</t>
  </si>
  <si>
    <t>（有害光線による疾病）</t>
    <rPh sb="1" eb="3">
      <t>ユウガイ</t>
    </rPh>
    <rPh sb="3" eb="5">
      <t>コウセン</t>
    </rPh>
    <rPh sb="8" eb="10">
      <t>シッペイ</t>
    </rPh>
    <phoneticPr fontId="3"/>
  </si>
  <si>
    <t>紫外線にさらされる業務による前眼部疾患又は皮膚疾患</t>
  </si>
  <si>
    <t>赤外線にさらされる業務による網膜火傷、白内障等の眼疾患又は皮膚疾患</t>
  </si>
  <si>
    <t xml:space="preserve">レーザー光線にさらされる業務による網膜火傷等の眼疾患又は皮膚疾患 </t>
  </si>
  <si>
    <t xml:space="preserve">マイクロ波にさらされる業務による白内障等の眼疾患  </t>
  </si>
  <si>
    <t>電離放射線にさらされる業務による急性放射線症、皮膚潰瘍等の放射線皮膚障害、白内障等の放射線眼疾患、放射線肺炎、再生不良性貧血等の造血器障害、骨壊死その他の放射線障害</t>
    <phoneticPr fontId="3"/>
  </si>
  <si>
    <t>（皮膚障害）</t>
    <rPh sb="1" eb="3">
      <t>ヒフ</t>
    </rPh>
    <rPh sb="3" eb="5">
      <t>ショウガイ</t>
    </rPh>
    <phoneticPr fontId="3"/>
  </si>
  <si>
    <t>（白内障）</t>
    <rPh sb="1" eb="4">
      <t>ハクナイショウ</t>
    </rPh>
    <phoneticPr fontId="3"/>
  </si>
  <si>
    <t>（急性放射線症）</t>
    <rPh sb="1" eb="3">
      <t>キュウセイ</t>
    </rPh>
    <rPh sb="3" eb="6">
      <t>ホウシャセン</t>
    </rPh>
    <rPh sb="6" eb="7">
      <t>ショウ</t>
    </rPh>
    <phoneticPr fontId="3"/>
  </si>
  <si>
    <t>（再生不良性貧血）</t>
    <rPh sb="1" eb="3">
      <t>サイセイ</t>
    </rPh>
    <rPh sb="3" eb="6">
      <t>フリョウセイ</t>
    </rPh>
    <rPh sb="6" eb="8">
      <t>ヒンケツ</t>
    </rPh>
    <phoneticPr fontId="3"/>
  </si>
  <si>
    <t>（造血器障害）</t>
    <phoneticPr fontId="3"/>
  </si>
  <si>
    <t>（異常気圧による疾病）</t>
    <rPh sb="1" eb="3">
      <t>イジョウ</t>
    </rPh>
    <rPh sb="3" eb="5">
      <t>キアツ</t>
    </rPh>
    <rPh sb="8" eb="10">
      <t>シッペイ</t>
    </rPh>
    <phoneticPr fontId="3"/>
  </si>
  <si>
    <t xml:space="preserve">高圧室内作業又は潜水作業に係る業務による潜函病又は潜水病 </t>
  </si>
  <si>
    <t xml:space="preserve">気圧の低い場所における業務による高山病又は航空減圧症 </t>
  </si>
  <si>
    <t>（異常温度条件による疾病）</t>
    <rPh sb="1" eb="3">
      <t>イジョウ</t>
    </rPh>
    <rPh sb="3" eb="5">
      <t>オンド</t>
    </rPh>
    <rPh sb="5" eb="7">
      <t>ジョウケン</t>
    </rPh>
    <rPh sb="10" eb="12">
      <t>シッペイ</t>
    </rPh>
    <phoneticPr fontId="3"/>
  </si>
  <si>
    <t>暑熱な場所における業務による熱中症</t>
  </si>
  <si>
    <t>09</t>
    <phoneticPr fontId="3"/>
  </si>
  <si>
    <t xml:space="preserve">高熱物体を取り扱う業務による熱傷  </t>
  </si>
  <si>
    <t>10</t>
    <phoneticPr fontId="3"/>
  </si>
  <si>
    <t>寒冷な場所における業務又は低温物体を取り扱う業務による凍傷</t>
  </si>
  <si>
    <t>11</t>
    <phoneticPr fontId="3"/>
  </si>
  <si>
    <t xml:space="preserve">著しい騒音を発する場所における業務による難聴等の耳の疾患  </t>
  </si>
  <si>
    <t>12</t>
    <phoneticPr fontId="3"/>
  </si>
  <si>
    <t>超音波にさらされる業務による手指等の組織壊死</t>
  </si>
  <si>
    <t>三</t>
  </si>
  <si>
    <t>身体に過度の負担のかかる作業態様に起因する次に掲げる疾病</t>
  </si>
  <si>
    <t>重激な業務による筋肉、腱、骨若しくは関節の疾患又は内臓脱（腰痛を除く）</t>
    <rPh sb="29" eb="31">
      <t>ヨウツウ</t>
    </rPh>
    <rPh sb="32" eb="33">
      <t>ノゾ</t>
    </rPh>
    <phoneticPr fontId="3"/>
  </si>
  <si>
    <t>重量物を取り扱う業務、腰部に過度の負担を与える不自然な作業姿勢により行う業務その他腰部に過度の負担のかかる業務による腰痛（負傷に起因する腰痛を除く。）</t>
    <phoneticPr fontId="3"/>
  </si>
  <si>
    <t>さく岩機、鋲打ち機、チェーンソー等の機械器具の使用により身体に振動を与える業務による手指、前腕等の抹梢循環障害、抹梢神経障害又は運動器障害</t>
  </si>
  <si>
    <t>04-09</t>
    <phoneticPr fontId="3"/>
  </si>
  <si>
    <t>電子計算機への入力を反復して行う業務その他上肢に過度の負担のかかる業務による後頭部、頸部、肩甲帯、上腕、前腕又は手指の運動器障害</t>
    <rPh sb="0" eb="2">
      <t>デンシ</t>
    </rPh>
    <rPh sb="2" eb="5">
      <t>ケイサンキ</t>
    </rPh>
    <rPh sb="7" eb="9">
      <t>ニュウリョク</t>
    </rPh>
    <rPh sb="10" eb="12">
      <t>ハンプク</t>
    </rPh>
    <rPh sb="14" eb="15">
      <t>オコナ</t>
    </rPh>
    <rPh sb="16" eb="18">
      <t>ギョウム</t>
    </rPh>
    <rPh sb="20" eb="21">
      <t>タ</t>
    </rPh>
    <rPh sb="21" eb="23">
      <t>ジョウシ</t>
    </rPh>
    <rPh sb="24" eb="26">
      <t>カド</t>
    </rPh>
    <rPh sb="27" eb="29">
      <t>フタン</t>
    </rPh>
    <rPh sb="33" eb="35">
      <t>ギョウム</t>
    </rPh>
    <rPh sb="38" eb="41">
      <t>コウトウブ</t>
    </rPh>
    <rPh sb="42" eb="44">
      <t>ケイブ</t>
    </rPh>
    <rPh sb="45" eb="48">
      <t>ケンコウタイ</t>
    </rPh>
    <rPh sb="49" eb="51">
      <t>ジョウワン</t>
    </rPh>
    <rPh sb="52" eb="54">
      <t>ゼンワン</t>
    </rPh>
    <rPh sb="54" eb="55">
      <t>マタ</t>
    </rPh>
    <rPh sb="56" eb="57">
      <t>テ</t>
    </rPh>
    <rPh sb="57" eb="58">
      <t>ユビ</t>
    </rPh>
    <rPh sb="59" eb="61">
      <t>ウンドウ</t>
    </rPh>
    <rPh sb="61" eb="62">
      <t>キ</t>
    </rPh>
    <rPh sb="62" eb="64">
      <t>ショウガイ</t>
    </rPh>
    <phoneticPr fontId="3"/>
  </si>
  <si>
    <t>四</t>
  </si>
  <si>
    <t>化学物質等による次に掲げる疾病</t>
  </si>
  <si>
    <t>労働大臣の指定する単体たる化学物質及び化合物（合金を含む。）にさらされる業務による疾病であって、労働大臣が定めるもの</t>
  </si>
  <si>
    <t>フッ素樹脂の熱分解生成物にさらされる業務による悪寒、発熱等の症状を伴う呼吸器疾患</t>
    <rPh sb="2" eb="3">
      <t>ソ</t>
    </rPh>
    <rPh sb="3" eb="5">
      <t>ジュシ</t>
    </rPh>
    <rPh sb="6" eb="9">
      <t>ネツブンカイ</t>
    </rPh>
    <rPh sb="9" eb="12">
      <t>セイセイブツ</t>
    </rPh>
    <rPh sb="18" eb="20">
      <t>ギョウム</t>
    </rPh>
    <rPh sb="23" eb="25">
      <t>オカン</t>
    </rPh>
    <rPh sb="26" eb="29">
      <t>ハツネツナド</t>
    </rPh>
    <rPh sb="30" eb="32">
      <t>ショウジョウ</t>
    </rPh>
    <rPh sb="33" eb="34">
      <t>トモナ</t>
    </rPh>
    <rPh sb="35" eb="38">
      <t>コキュウキ</t>
    </rPh>
    <rPh sb="38" eb="40">
      <t>シッカン</t>
    </rPh>
    <phoneticPr fontId="3"/>
  </si>
  <si>
    <t>塩化ビニル樹脂、アクリル樹脂等の合成樹脂の熱分解生成物にさらされる業務による眼粘膜及び気道粘膜の炎症等の疾患</t>
    <rPh sb="0" eb="2">
      <t>エンカ</t>
    </rPh>
    <rPh sb="5" eb="7">
      <t>ジュシ</t>
    </rPh>
    <rPh sb="12" eb="15">
      <t>ジュシナド</t>
    </rPh>
    <rPh sb="16" eb="18">
      <t>ゴウセイ</t>
    </rPh>
    <rPh sb="18" eb="20">
      <t>ジュシ</t>
    </rPh>
    <rPh sb="21" eb="24">
      <t>ネツブンカイ</t>
    </rPh>
    <rPh sb="24" eb="27">
      <t>セイセイブツ</t>
    </rPh>
    <rPh sb="33" eb="35">
      <t>ギョウム</t>
    </rPh>
    <rPh sb="38" eb="39">
      <t>メ</t>
    </rPh>
    <rPh sb="39" eb="41">
      <t>ネンマク</t>
    </rPh>
    <rPh sb="41" eb="42">
      <t>オヨ</t>
    </rPh>
    <rPh sb="43" eb="45">
      <t>キドウ</t>
    </rPh>
    <rPh sb="45" eb="47">
      <t>ネンマク</t>
    </rPh>
    <rPh sb="48" eb="51">
      <t>エンショウナド</t>
    </rPh>
    <rPh sb="52" eb="54">
      <t>シッカン</t>
    </rPh>
    <phoneticPr fontId="3"/>
  </si>
  <si>
    <t xml:space="preserve">すす、鉱物油、うるし、タール、セメント、アミン糸の樹脂硬化剤等にさらされる業務による皮膚疾患 </t>
    <phoneticPr fontId="3"/>
  </si>
  <si>
    <t>蛋白分解酵素にさらされる業務による皮膚炎、結膜炎又は鼻炎、気管支喘息等の呼吸器疾患</t>
  </si>
  <si>
    <t>木材の粉じん、獣毛のじんあい等を飛散する場合における業務又は抗生物質等にさされる業務によるアレルギー性の鼻炎、気管支喘息等の呼吸器疾患</t>
  </si>
  <si>
    <t>落綿等の粉じんを飛散する場所における業務による呼吸器疾患</t>
  </si>
  <si>
    <t>石綿にさらされる業務による良性石綿胸水又はびまん性胸膜肥厚</t>
    <rPh sb="0" eb="2">
      <t>イシワタ</t>
    </rPh>
    <rPh sb="8" eb="10">
      <t>ギョウム</t>
    </rPh>
    <rPh sb="13" eb="15">
      <t>リョウセイ</t>
    </rPh>
    <rPh sb="15" eb="17">
      <t>イシワタ</t>
    </rPh>
    <rPh sb="17" eb="19">
      <t>キョウスイ</t>
    </rPh>
    <rPh sb="19" eb="20">
      <t>マタ</t>
    </rPh>
    <rPh sb="24" eb="25">
      <t>セイ</t>
    </rPh>
    <rPh sb="25" eb="27">
      <t>キョウマク</t>
    </rPh>
    <rPh sb="27" eb="29">
      <t>ヒコウ</t>
    </rPh>
    <phoneticPr fontId="3"/>
  </si>
  <si>
    <t>（良性石綿胸水）</t>
    <phoneticPr fontId="3"/>
  </si>
  <si>
    <t>（びまん性胸膜肥厚）</t>
    <phoneticPr fontId="3"/>
  </si>
  <si>
    <t>空気中の酸素濃度の低い場所における業務による酸素欠乏症</t>
  </si>
  <si>
    <t>五</t>
  </si>
  <si>
    <t xml:space="preserve">粉じんを飛散する場合における業務によるじん肺症又はじん肺法（昭和35年法律第30号）に規定するじん肺と合併したじん肺法施行規則（昭和35年労働省令第6号）第1条各号に掲げる疾病 </t>
  </si>
  <si>
    <t>（管理4）</t>
    <rPh sb="1" eb="3">
      <t>カンリ</t>
    </rPh>
    <phoneticPr fontId="3"/>
  </si>
  <si>
    <t>（肺結核）</t>
    <rPh sb="1" eb="4">
      <t>ハイケッカク</t>
    </rPh>
    <phoneticPr fontId="3"/>
  </si>
  <si>
    <t>（結核性胸膜炎）</t>
    <rPh sb="1" eb="7">
      <t>ケッカクセイキョウマクエン</t>
    </rPh>
    <phoneticPr fontId="3"/>
  </si>
  <si>
    <t>（続発性気管支炎）</t>
    <rPh sb="1" eb="4">
      <t>ゾクハツセイ</t>
    </rPh>
    <rPh sb="4" eb="8">
      <t>キカンシエン</t>
    </rPh>
    <phoneticPr fontId="3"/>
  </si>
  <si>
    <t>（続発性気管支拡張症）</t>
    <rPh sb="1" eb="4">
      <t>ゾクハツセイ</t>
    </rPh>
    <rPh sb="4" eb="7">
      <t>キカンシ</t>
    </rPh>
    <rPh sb="7" eb="10">
      <t>カクチョウショウ</t>
    </rPh>
    <phoneticPr fontId="3"/>
  </si>
  <si>
    <t>（続発性気胸）</t>
    <rPh sb="1" eb="4">
      <t>ゾクハツセイ</t>
    </rPh>
    <rPh sb="4" eb="6">
      <t>キキョウ</t>
    </rPh>
    <phoneticPr fontId="3"/>
  </si>
  <si>
    <t>（原発性肺がん）</t>
    <phoneticPr fontId="3"/>
  </si>
  <si>
    <t>六</t>
  </si>
  <si>
    <t xml:space="preserve">細菌、ウイルス等の病原体による次に掲げる疾病 </t>
  </si>
  <si>
    <t>01-04</t>
    <phoneticPr fontId="3"/>
  </si>
  <si>
    <t>患者の診療若しくは看護の業務、介護の業務又は研究その他の目的で病原体を取り扱う業務による伝染性疾患</t>
    <phoneticPr fontId="3"/>
  </si>
  <si>
    <t>（患者の診療の業務）</t>
    <rPh sb="1" eb="3">
      <t>カンジャ</t>
    </rPh>
    <rPh sb="4" eb="6">
      <t>シンリョウ</t>
    </rPh>
    <rPh sb="7" eb="9">
      <t>ギョウム</t>
    </rPh>
    <phoneticPr fontId="3"/>
  </si>
  <si>
    <t>（B型肝炎）</t>
    <rPh sb="2" eb="3">
      <t>カタ</t>
    </rPh>
    <rPh sb="3" eb="5">
      <t>カンエン</t>
    </rPh>
    <phoneticPr fontId="3"/>
  </si>
  <si>
    <t>（患者の看護の業務）</t>
    <rPh sb="1" eb="3">
      <t>カンジャ</t>
    </rPh>
    <rPh sb="4" eb="6">
      <t>カンゴ</t>
    </rPh>
    <rPh sb="7" eb="9">
      <t>ギョウム</t>
    </rPh>
    <phoneticPr fontId="3"/>
  </si>
  <si>
    <t>（C型肝炎）</t>
    <rPh sb="2" eb="3">
      <t>ガタ</t>
    </rPh>
    <rPh sb="3" eb="5">
      <t>カンエン</t>
    </rPh>
    <phoneticPr fontId="3"/>
  </si>
  <si>
    <t>（介護の業務）</t>
    <rPh sb="1" eb="3">
      <t>カイゴ</t>
    </rPh>
    <rPh sb="4" eb="6">
      <t>ギョウム</t>
    </rPh>
    <phoneticPr fontId="3"/>
  </si>
  <si>
    <t>（その他の肝炎）</t>
    <rPh sb="3" eb="4">
      <t>タ</t>
    </rPh>
    <rPh sb="5" eb="7">
      <t>カンエン</t>
    </rPh>
    <phoneticPr fontId="3"/>
  </si>
  <si>
    <t>（研究その他の目的で病原体を取り扱う業務）</t>
    <rPh sb="1" eb="3">
      <t>ケンキュウ</t>
    </rPh>
    <rPh sb="5" eb="6">
      <t>タ</t>
    </rPh>
    <rPh sb="7" eb="9">
      <t>モクテキ</t>
    </rPh>
    <rPh sb="10" eb="13">
      <t>ビョウゲンタイ</t>
    </rPh>
    <rPh sb="14" eb="15">
      <t>ト</t>
    </rPh>
    <rPh sb="16" eb="17">
      <t>アツカ</t>
    </rPh>
    <rPh sb="18" eb="20">
      <t>ギョウム</t>
    </rPh>
    <phoneticPr fontId="3"/>
  </si>
  <si>
    <t xml:space="preserve">動物若しくはその死体、獣毛、革その他動物性の物又はぼろ等の古物を取り扱う業務によるブルセラ症、炭疽病等の伝染性疾患  </t>
  </si>
  <si>
    <t>湿潤地における業務によるワイル病等のレプトスピラ症</t>
  </si>
  <si>
    <t>屋外における業務による恙虫病</t>
  </si>
  <si>
    <t>（石綿に曝される業務による肺がん）</t>
    <rPh sb="1" eb="3">
      <t>イシワタ</t>
    </rPh>
    <rPh sb="4" eb="5">
      <t>サラ</t>
    </rPh>
    <rPh sb="8" eb="10">
      <t>ギョウム</t>
    </rPh>
    <rPh sb="13" eb="14">
      <t>ハイ</t>
    </rPh>
    <phoneticPr fontId="3"/>
  </si>
  <si>
    <t>（石綿に曝される業務による中皮腫）</t>
    <rPh sb="1" eb="3">
      <t>イシワタ</t>
    </rPh>
    <rPh sb="4" eb="5">
      <t>サラ</t>
    </rPh>
    <rPh sb="8" eb="10">
      <t>ギョウム</t>
    </rPh>
    <rPh sb="13" eb="14">
      <t>チュウ</t>
    </rPh>
    <rPh sb="14" eb="16">
      <t>ヒシュ</t>
    </rPh>
    <phoneticPr fontId="3"/>
  </si>
  <si>
    <t>10-11</t>
    <phoneticPr fontId="3"/>
  </si>
  <si>
    <t>塩化ビニルにさらされる業務による肝血管肉腫又は又は肝細胞がん</t>
    <rPh sb="21" eb="22">
      <t>マタ</t>
    </rPh>
    <rPh sb="23" eb="24">
      <t>マタ</t>
    </rPh>
    <rPh sb="25" eb="28">
      <t>カンサイボウ</t>
    </rPh>
    <phoneticPr fontId="3"/>
  </si>
  <si>
    <t>12-18</t>
    <phoneticPr fontId="3"/>
  </si>
  <si>
    <t>電離放射線にさらされる業務による白血病、肺がん、皮膚がん、骨肉腫、甲状腺がん、多発性骨髄腫又は非ホジキンリンパ腫</t>
    <rPh sb="39" eb="42">
      <t>タハツセイ</t>
    </rPh>
    <rPh sb="42" eb="45">
      <t>コツズイシュ</t>
    </rPh>
    <rPh sb="45" eb="46">
      <t>マタ</t>
    </rPh>
    <rPh sb="47" eb="48">
      <t>ヒ</t>
    </rPh>
    <rPh sb="55" eb="56">
      <t>シュ</t>
    </rPh>
    <phoneticPr fontId="3"/>
  </si>
  <si>
    <t>（白血病）</t>
    <phoneticPr fontId="3"/>
  </si>
  <si>
    <t>13</t>
    <phoneticPr fontId="3"/>
  </si>
  <si>
    <t>（肺がん）</t>
    <phoneticPr fontId="3"/>
  </si>
  <si>
    <t>14</t>
    <phoneticPr fontId="3"/>
  </si>
  <si>
    <t>（皮膚がん）</t>
    <phoneticPr fontId="3"/>
  </si>
  <si>
    <t>15</t>
    <phoneticPr fontId="3"/>
  </si>
  <si>
    <t>（骨肉腫）</t>
    <phoneticPr fontId="3"/>
  </si>
  <si>
    <t>16</t>
    <phoneticPr fontId="3"/>
  </si>
  <si>
    <t>（甲状腺がん）</t>
    <phoneticPr fontId="3"/>
  </si>
  <si>
    <t>17</t>
    <phoneticPr fontId="3"/>
  </si>
  <si>
    <t>（多発性骨髄腫）</t>
    <phoneticPr fontId="3"/>
  </si>
  <si>
    <t>18</t>
    <phoneticPr fontId="3"/>
  </si>
  <si>
    <t>（非ホジキンリンパ腫）</t>
    <phoneticPr fontId="3"/>
  </si>
  <si>
    <t>19</t>
    <phoneticPr fontId="3"/>
  </si>
  <si>
    <t>20</t>
    <phoneticPr fontId="3"/>
  </si>
  <si>
    <t>21</t>
    <phoneticPr fontId="3"/>
  </si>
  <si>
    <t>22</t>
    <phoneticPr fontId="3"/>
  </si>
  <si>
    <t>23</t>
    <phoneticPr fontId="3"/>
  </si>
  <si>
    <t>24</t>
    <phoneticPr fontId="3"/>
  </si>
  <si>
    <t>25</t>
    <phoneticPr fontId="3"/>
  </si>
  <si>
    <t>26</t>
    <phoneticPr fontId="3"/>
  </si>
  <si>
    <t>ベリリウムにさらされる業務による肺がん</t>
    <rPh sb="11" eb="13">
      <t>ギョウム</t>
    </rPh>
    <rPh sb="16" eb="17">
      <t>ハイ</t>
    </rPh>
    <phoneticPr fontId="3"/>
  </si>
  <si>
    <t>27</t>
    <phoneticPr fontId="3"/>
  </si>
  <si>
    <t>1,2-ジクロロプロパンにさらされる業務による胆管がん</t>
    <rPh sb="18" eb="20">
      <t>ギョウム</t>
    </rPh>
    <rPh sb="23" eb="25">
      <t>タンカン</t>
    </rPh>
    <phoneticPr fontId="3"/>
  </si>
  <si>
    <t>28</t>
    <phoneticPr fontId="3"/>
  </si>
  <si>
    <t>ジクロロメタンロパンにさらされる業務による胆管がん</t>
    <rPh sb="16" eb="18">
      <t>ギョウム</t>
    </rPh>
    <rPh sb="21" eb="23">
      <t>タンカン</t>
    </rPh>
    <phoneticPr fontId="3"/>
  </si>
  <si>
    <t>八</t>
  </si>
  <si>
    <t>長期間にわたる長時間の業務その他血管病変等を著しく増悪させる業務による脳出血、くも膜下出血、脳梗塞、高血圧性脳症、心筋梗塞、狭心症、心停止（心臓性突然死を含む。）若しくは解離性大動脈瘤又はこれらの疾病に付随する疾病</t>
    <rPh sb="0" eb="3">
      <t>チョウキカン</t>
    </rPh>
    <rPh sb="7" eb="10">
      <t>チョウジカン</t>
    </rPh>
    <rPh sb="11" eb="13">
      <t>ギョウム</t>
    </rPh>
    <rPh sb="15" eb="16">
      <t>タ</t>
    </rPh>
    <rPh sb="16" eb="18">
      <t>ケッカン</t>
    </rPh>
    <rPh sb="18" eb="20">
      <t>ビョウヘン</t>
    </rPh>
    <rPh sb="20" eb="21">
      <t>トウ</t>
    </rPh>
    <rPh sb="22" eb="23">
      <t>イチジル</t>
    </rPh>
    <rPh sb="25" eb="27">
      <t>ゾウアク</t>
    </rPh>
    <rPh sb="30" eb="32">
      <t>ギョウム</t>
    </rPh>
    <rPh sb="35" eb="38">
      <t>ノウシュッケツ</t>
    </rPh>
    <rPh sb="41" eb="42">
      <t>マク</t>
    </rPh>
    <rPh sb="42" eb="43">
      <t>シタ</t>
    </rPh>
    <rPh sb="43" eb="45">
      <t>シュッケツ</t>
    </rPh>
    <rPh sb="46" eb="49">
      <t>ノウコウソク</t>
    </rPh>
    <rPh sb="50" eb="54">
      <t>コウケツアツセイ</t>
    </rPh>
    <rPh sb="54" eb="56">
      <t>ノウショウ</t>
    </rPh>
    <rPh sb="57" eb="59">
      <t>シンキン</t>
    </rPh>
    <rPh sb="59" eb="61">
      <t>コウソク</t>
    </rPh>
    <rPh sb="62" eb="65">
      <t>キョウシンショウ</t>
    </rPh>
    <rPh sb="66" eb="69">
      <t>シンテイシ</t>
    </rPh>
    <rPh sb="70" eb="73">
      <t>シンゾウセイ</t>
    </rPh>
    <rPh sb="73" eb="75">
      <t>トツゼン</t>
    </rPh>
    <rPh sb="75" eb="76">
      <t>シ</t>
    </rPh>
    <rPh sb="77" eb="78">
      <t>フク</t>
    </rPh>
    <rPh sb="81" eb="82">
      <t>モ</t>
    </rPh>
    <rPh sb="85" eb="88">
      <t>カイリセイ</t>
    </rPh>
    <rPh sb="88" eb="89">
      <t>ダイ</t>
    </rPh>
    <rPh sb="89" eb="91">
      <t>ドウミャク</t>
    </rPh>
    <rPh sb="91" eb="92">
      <t>コブ</t>
    </rPh>
    <rPh sb="92" eb="93">
      <t>マタ</t>
    </rPh>
    <rPh sb="98" eb="100">
      <t>シッペイ</t>
    </rPh>
    <rPh sb="101" eb="103">
      <t>フズイ</t>
    </rPh>
    <rPh sb="105" eb="107">
      <t>シッペイ</t>
    </rPh>
    <phoneticPr fontId="3"/>
  </si>
  <si>
    <t>（脳血管疾患）</t>
    <rPh sb="1" eb="4">
      <t>ノウケッカン</t>
    </rPh>
    <rPh sb="4" eb="6">
      <t>シッカン</t>
    </rPh>
    <phoneticPr fontId="3"/>
  </si>
  <si>
    <t>（虚血性心疾患等）</t>
    <rPh sb="1" eb="4">
      <t>キョケツセイ</t>
    </rPh>
    <rPh sb="7" eb="8">
      <t>トウ</t>
    </rPh>
    <phoneticPr fontId="3"/>
  </si>
  <si>
    <t>九</t>
    <phoneticPr fontId="3"/>
  </si>
  <si>
    <t>人の生命に関わる事故への遭遇その他心理的に過度の負担を与える事象を伴う業務による精神及び行動の障害又はこれに付随する疾病</t>
    <rPh sb="0" eb="1">
      <t>ヒト</t>
    </rPh>
    <rPh sb="2" eb="4">
      <t>セイメイ</t>
    </rPh>
    <rPh sb="5" eb="6">
      <t>カカ</t>
    </rPh>
    <rPh sb="8" eb="10">
      <t>ジコ</t>
    </rPh>
    <rPh sb="12" eb="14">
      <t>ソウグウ</t>
    </rPh>
    <rPh sb="16" eb="17">
      <t>タ</t>
    </rPh>
    <rPh sb="17" eb="20">
      <t>シンリテキ</t>
    </rPh>
    <rPh sb="21" eb="23">
      <t>カド</t>
    </rPh>
    <rPh sb="24" eb="26">
      <t>フタン</t>
    </rPh>
    <rPh sb="27" eb="28">
      <t>アタ</t>
    </rPh>
    <rPh sb="30" eb="32">
      <t>ジショウ</t>
    </rPh>
    <rPh sb="33" eb="34">
      <t>トモナ</t>
    </rPh>
    <rPh sb="35" eb="37">
      <t>ギョウム</t>
    </rPh>
    <rPh sb="40" eb="42">
      <t>セイシン</t>
    </rPh>
    <rPh sb="42" eb="43">
      <t>オヨ</t>
    </rPh>
    <rPh sb="44" eb="46">
      <t>コウドウ</t>
    </rPh>
    <rPh sb="47" eb="49">
      <t>ショウガイ</t>
    </rPh>
    <rPh sb="49" eb="50">
      <t>マタ</t>
    </rPh>
    <rPh sb="54" eb="56">
      <t>フズイ</t>
    </rPh>
    <rPh sb="58" eb="60">
      <t>シッペイ</t>
    </rPh>
    <phoneticPr fontId="3"/>
  </si>
  <si>
    <t>十</t>
    <rPh sb="0" eb="1">
      <t>１０</t>
    </rPh>
    <phoneticPr fontId="3"/>
  </si>
  <si>
    <t>前各号に掲げるもののほか、中央労働基準審議会の議を経て労働大臣の指定する疾病</t>
    <phoneticPr fontId="3"/>
  </si>
  <si>
    <t>超硬合金の粉じんを飛散する場所における業務による気管支肺疾患</t>
    <rPh sb="0" eb="4">
      <t>チョウコウゴウキン</t>
    </rPh>
    <rPh sb="5" eb="6">
      <t>フン</t>
    </rPh>
    <rPh sb="9" eb="11">
      <t>ヒサン</t>
    </rPh>
    <rPh sb="13" eb="15">
      <t>バショ</t>
    </rPh>
    <rPh sb="19" eb="21">
      <t>ギョウム</t>
    </rPh>
    <rPh sb="24" eb="27">
      <t>キカンシ</t>
    </rPh>
    <rPh sb="27" eb="28">
      <t>ハイ</t>
    </rPh>
    <rPh sb="28" eb="30">
      <t>シッカン</t>
    </rPh>
    <phoneticPr fontId="3"/>
  </si>
  <si>
    <t>亜鉛黄又は黄鉛を製造する工程における業務による肺がん</t>
    <rPh sb="0" eb="2">
      <t>アエン</t>
    </rPh>
    <rPh sb="2" eb="3">
      <t>キ</t>
    </rPh>
    <rPh sb="3" eb="4">
      <t>マタ</t>
    </rPh>
    <rPh sb="5" eb="6">
      <t>キ</t>
    </rPh>
    <rPh sb="6" eb="7">
      <t>ナマリ</t>
    </rPh>
    <rPh sb="8" eb="10">
      <t>セイゾウ</t>
    </rPh>
    <rPh sb="12" eb="14">
      <t>コウテイ</t>
    </rPh>
    <rPh sb="18" eb="20">
      <t>ギョウム</t>
    </rPh>
    <rPh sb="23" eb="24">
      <t>ハイ</t>
    </rPh>
    <phoneticPr fontId="3"/>
  </si>
  <si>
    <t>ジアニシジンにさらされる業務による尿路系腫瘍</t>
    <rPh sb="12" eb="14">
      <t>ギョウム</t>
    </rPh>
    <rPh sb="17" eb="19">
      <t>ニョウロ</t>
    </rPh>
    <rPh sb="19" eb="20">
      <t>ケイ</t>
    </rPh>
    <rPh sb="20" eb="22">
      <t>シュヨウ</t>
    </rPh>
    <phoneticPr fontId="3"/>
  </si>
  <si>
    <t>その他業務に起因することの明らかな疾病</t>
    <phoneticPr fontId="3"/>
  </si>
  <si>
    <t>［じん肺症患者に発生した肺がん］2003年度以降第五号へ移行</t>
    <rPh sb="3" eb="4">
      <t>ハイ</t>
    </rPh>
    <rPh sb="4" eb="5">
      <t>ショウ</t>
    </rPh>
    <rPh sb="5" eb="7">
      <t>カンジャ</t>
    </rPh>
    <rPh sb="8" eb="10">
      <t>ハッセイ</t>
    </rPh>
    <rPh sb="12" eb="13">
      <t>ハイ</t>
    </rPh>
    <rPh sb="28" eb="30">
      <t>イコウ</t>
    </rPh>
    <phoneticPr fontId="3"/>
  </si>
  <si>
    <t>［非災害性脳血管疾患］2010年度以降第八号へ移行</t>
    <rPh sb="1" eb="5">
      <t>ヒサイガイセイ</t>
    </rPh>
    <rPh sb="5" eb="8">
      <t>ノウケッカン</t>
    </rPh>
    <rPh sb="8" eb="10">
      <t>シッカン</t>
    </rPh>
    <rPh sb="20" eb="21">
      <t>８</t>
    </rPh>
    <phoneticPr fontId="3"/>
  </si>
  <si>
    <t>［非災害性虚血性心疾患等］2010年度以降第八号へ移行</t>
    <rPh sb="1" eb="5">
      <t>ヒサイガイセイ</t>
    </rPh>
    <rPh sb="11" eb="12">
      <t>トウ</t>
    </rPh>
    <phoneticPr fontId="3"/>
  </si>
  <si>
    <t>［精神障害等］2010年度以降第九号へ移行</t>
    <rPh sb="1" eb="5">
      <t>セイシンショウガイ</t>
    </rPh>
    <rPh sb="5" eb="6">
      <t>トウ</t>
    </rPh>
    <rPh sb="16" eb="17">
      <t>９</t>
    </rPh>
    <phoneticPr fontId="3"/>
  </si>
  <si>
    <t>A： 具体的列挙規定に係る業務上疾病の合計</t>
    <rPh sb="3" eb="6">
      <t>グタイテキ</t>
    </rPh>
    <rPh sb="6" eb="8">
      <t>レッキョ</t>
    </rPh>
    <rPh sb="8" eb="10">
      <t>キテイ</t>
    </rPh>
    <rPh sb="11" eb="12">
      <t>カカ</t>
    </rPh>
    <rPh sb="13" eb="16">
      <t>ギョウムジョウ</t>
    </rPh>
    <rPh sb="16" eb="18">
      <t>シッペイ</t>
    </rPh>
    <rPh sb="19" eb="21">
      <t>ゴウケイ</t>
    </rPh>
    <phoneticPr fontId="3"/>
  </si>
  <si>
    <t>B： 包括的救済規定に係る業務上疾病の合計</t>
    <rPh sb="3" eb="5">
      <t>ホウカツ</t>
    </rPh>
    <rPh sb="5" eb="6">
      <t>テキ</t>
    </rPh>
    <rPh sb="6" eb="8">
      <t>キュウサイ</t>
    </rPh>
    <rPh sb="8" eb="10">
      <t>キテイ</t>
    </rPh>
    <rPh sb="11" eb="12">
      <t>カカ</t>
    </rPh>
    <rPh sb="13" eb="16">
      <t>ギョウムジョウ</t>
    </rPh>
    <rPh sb="16" eb="18">
      <t>シッペイ</t>
    </rPh>
    <rPh sb="19" eb="21">
      <t>ゴウケイ</t>
    </rPh>
    <phoneticPr fontId="3"/>
  </si>
  <si>
    <t>A/（A＋B）</t>
    <phoneticPr fontId="3"/>
  </si>
  <si>
    <t>※厚生労働省資料により、全国労働安全衛生センター連絡会議が作成。</t>
    <rPh sb="1" eb="3">
      <t>コウセイ</t>
    </rPh>
    <rPh sb="3" eb="6">
      <t>ロウドウショウ</t>
    </rPh>
    <rPh sb="6" eb="8">
      <t>シリョウ</t>
    </rPh>
    <rPh sb="12" eb="14">
      <t>ゼンコク</t>
    </rPh>
    <rPh sb="14" eb="18">
      <t>ロウドウアンゼン</t>
    </rPh>
    <rPh sb="18" eb="20">
      <t>エイセイ</t>
    </rPh>
    <rPh sb="24" eb="26">
      <t>レンラク</t>
    </rPh>
    <rPh sb="26" eb="28">
      <t>カイギ</t>
    </rPh>
    <rPh sb="29" eb="31">
      <t>サクセイ</t>
    </rPh>
    <phoneticPr fontId="3"/>
  </si>
  <si>
    <t>化学物質による業務上疾病（第四号1）の内訳別新規支給決定件数</t>
    <rPh sb="0" eb="2">
      <t>カガク</t>
    </rPh>
    <rPh sb="2" eb="4">
      <t>ブッシツ</t>
    </rPh>
    <rPh sb="7" eb="9">
      <t>ギョウム</t>
    </rPh>
    <rPh sb="9" eb="10">
      <t>ウエ</t>
    </rPh>
    <rPh sb="10" eb="12">
      <t>シッペイ</t>
    </rPh>
    <rPh sb="13" eb="14">
      <t>ダイ</t>
    </rPh>
    <rPh sb="14" eb="15">
      <t>4</t>
    </rPh>
    <rPh sb="15" eb="16">
      <t>ゴウ</t>
    </rPh>
    <rPh sb="19" eb="21">
      <t>ウチワケ</t>
    </rPh>
    <rPh sb="21" eb="22">
      <t>ベツ</t>
    </rPh>
    <rPh sb="22" eb="24">
      <t>シンキ</t>
    </rPh>
    <rPh sb="24" eb="26">
      <t>シキュウ</t>
    </rPh>
    <rPh sb="26" eb="28">
      <t>ケッテイ</t>
    </rPh>
    <rPh sb="28" eb="30">
      <t>ケンスウ</t>
    </rPh>
    <phoneticPr fontId="3"/>
  </si>
  <si>
    <t>～1997合計</t>
    <phoneticPr fontId="3"/>
  </si>
  <si>
    <t>四</t>
    <rPh sb="0" eb="1">
      <t>4</t>
    </rPh>
    <phoneticPr fontId="3"/>
  </si>
  <si>
    <t>枝番</t>
    <rPh sb="0" eb="1">
      <t>エダ</t>
    </rPh>
    <rPh sb="1" eb="2">
      <t>バン</t>
    </rPh>
    <phoneticPr fontId="3"/>
  </si>
  <si>
    <t>労働大臣の指定する単体たる化学物質及び化合物（合金を含む。）にさらされる業務による疾病であって、労働大臣が定めるもの</t>
    <phoneticPr fontId="3"/>
  </si>
  <si>
    <t>アンモニア</t>
    <phoneticPr fontId="3"/>
  </si>
  <si>
    <t>塩酸（塩化水素を含む。）</t>
    <rPh sb="0" eb="2">
      <t>エンサン</t>
    </rPh>
    <rPh sb="3" eb="7">
      <t>エンカスイソ</t>
    </rPh>
    <rPh sb="8" eb="9">
      <t>フク</t>
    </rPh>
    <phoneticPr fontId="3"/>
  </si>
  <si>
    <t>硝酸</t>
    <rPh sb="0" eb="2">
      <t>ショウサン</t>
    </rPh>
    <phoneticPr fontId="3"/>
  </si>
  <si>
    <t>水酸化カリウム</t>
    <rPh sb="0" eb="3">
      <t>スイサンカ</t>
    </rPh>
    <phoneticPr fontId="3"/>
  </si>
  <si>
    <t>水酸化ナトリウム</t>
    <rPh sb="0" eb="3">
      <t>スイサンカ</t>
    </rPh>
    <phoneticPr fontId="3"/>
  </si>
  <si>
    <t>水酸化リチウム</t>
    <rPh sb="0" eb="3">
      <t>スイサンカ</t>
    </rPh>
    <phoneticPr fontId="3"/>
  </si>
  <si>
    <t>弗化水素酸（弗化水素を含む。以下同じ）</t>
    <rPh sb="0" eb="2">
      <t>フッカ</t>
    </rPh>
    <rPh sb="2" eb="4">
      <t>スイソ</t>
    </rPh>
    <rPh sb="4" eb="5">
      <t>サン</t>
    </rPh>
    <rPh sb="6" eb="8">
      <t>フッカ</t>
    </rPh>
    <rPh sb="8" eb="10">
      <t>スイソ</t>
    </rPh>
    <rPh sb="11" eb="12">
      <t>フク</t>
    </rPh>
    <rPh sb="14" eb="16">
      <t>イカ</t>
    </rPh>
    <rPh sb="16" eb="17">
      <t>オナ</t>
    </rPh>
    <phoneticPr fontId="3"/>
  </si>
  <si>
    <t>硫酸</t>
    <rPh sb="0" eb="2">
      <t>リュウサン</t>
    </rPh>
    <phoneticPr fontId="3"/>
  </si>
  <si>
    <t>亜鉛等の金属ヒューム</t>
    <rPh sb="0" eb="2">
      <t>アエン</t>
    </rPh>
    <rPh sb="2" eb="3">
      <t>トウ</t>
    </rPh>
    <rPh sb="4" eb="6">
      <t>キンゾク</t>
    </rPh>
    <phoneticPr fontId="3"/>
  </si>
  <si>
    <t>アルキル水銀化合物（アルキル基がメチル基又はエチル基である物に限る。以下同じ。）</t>
    <rPh sb="4" eb="6">
      <t>スイギン</t>
    </rPh>
    <rPh sb="6" eb="9">
      <t>カゴウブツ</t>
    </rPh>
    <rPh sb="14" eb="15">
      <t>キ</t>
    </rPh>
    <rPh sb="19" eb="20">
      <t>キ</t>
    </rPh>
    <rPh sb="20" eb="21">
      <t>マタ</t>
    </rPh>
    <rPh sb="25" eb="26">
      <t>キ</t>
    </rPh>
    <rPh sb="29" eb="30">
      <t>モノ</t>
    </rPh>
    <rPh sb="31" eb="32">
      <t>カギ</t>
    </rPh>
    <rPh sb="34" eb="36">
      <t>イカ</t>
    </rPh>
    <rPh sb="36" eb="37">
      <t>オナ</t>
    </rPh>
    <phoneticPr fontId="3"/>
  </si>
  <si>
    <t>アンチモン及びその化合物</t>
    <rPh sb="5" eb="6">
      <t>オヨ</t>
    </rPh>
    <rPh sb="9" eb="12">
      <t>カゴウブツ</t>
    </rPh>
    <phoneticPr fontId="3"/>
  </si>
  <si>
    <t>塩化亜鉛</t>
    <rPh sb="0" eb="2">
      <t>エンカ</t>
    </rPh>
    <rPh sb="2" eb="4">
      <t>アエン</t>
    </rPh>
    <phoneticPr fontId="3"/>
  </si>
  <si>
    <t>塩化白金酸及びその化合物</t>
    <rPh sb="0" eb="2">
      <t>エンカ</t>
    </rPh>
    <rPh sb="2" eb="4">
      <t>ハッキン</t>
    </rPh>
    <rPh sb="4" eb="5">
      <t>サン</t>
    </rPh>
    <rPh sb="5" eb="6">
      <t>オヨ</t>
    </rPh>
    <rPh sb="9" eb="12">
      <t>カゴウブツ</t>
    </rPh>
    <phoneticPr fontId="3"/>
  </si>
  <si>
    <t>カドミウム及びその化合物</t>
    <rPh sb="5" eb="6">
      <t>オヨ</t>
    </rPh>
    <rPh sb="9" eb="12">
      <t>カゴウブツ</t>
    </rPh>
    <phoneticPr fontId="3"/>
  </si>
  <si>
    <t>クロム及びその化合物</t>
    <rPh sb="3" eb="4">
      <t>オヨ</t>
    </rPh>
    <rPh sb="7" eb="10">
      <t>カゴウブツ</t>
    </rPh>
    <phoneticPr fontId="3"/>
  </si>
  <si>
    <t>コバルト及びその化合物</t>
    <rPh sb="4" eb="5">
      <t>オヨ</t>
    </rPh>
    <rPh sb="8" eb="11">
      <t>カゴウブツ</t>
    </rPh>
    <phoneticPr fontId="3"/>
  </si>
  <si>
    <t>四アルキル鉛化合物</t>
    <rPh sb="0" eb="1">
      <t>4</t>
    </rPh>
    <rPh sb="5" eb="6">
      <t>ナマリ</t>
    </rPh>
    <rPh sb="6" eb="9">
      <t>カゴウブツ</t>
    </rPh>
    <phoneticPr fontId="3"/>
  </si>
  <si>
    <t>水銀及びその化合物（アルキル水銀化合物を含む。）</t>
    <rPh sb="0" eb="2">
      <t>スイギン</t>
    </rPh>
    <rPh sb="2" eb="3">
      <t>オヨ</t>
    </rPh>
    <rPh sb="6" eb="9">
      <t>カゴウブツ</t>
    </rPh>
    <rPh sb="14" eb="16">
      <t>スイギン</t>
    </rPh>
    <rPh sb="16" eb="19">
      <t>カゴウブツ</t>
    </rPh>
    <rPh sb="20" eb="21">
      <t>フク</t>
    </rPh>
    <phoneticPr fontId="3"/>
  </si>
  <si>
    <t>セレン及びその化合物（セレン化水素を除く。）</t>
    <rPh sb="3" eb="4">
      <t>オヨ</t>
    </rPh>
    <rPh sb="7" eb="10">
      <t>カゴウブツ</t>
    </rPh>
    <rPh sb="14" eb="15">
      <t>カ</t>
    </rPh>
    <rPh sb="15" eb="17">
      <t>スイソ</t>
    </rPh>
    <rPh sb="18" eb="19">
      <t>ノゾ</t>
    </rPh>
    <phoneticPr fontId="3"/>
  </si>
  <si>
    <t>セレン化水素</t>
    <rPh sb="3" eb="6">
      <t>カスイソ</t>
    </rPh>
    <phoneticPr fontId="3"/>
  </si>
  <si>
    <t>鉛及びその化合物（四アルキル鉛化合物を除く。）</t>
    <rPh sb="0" eb="1">
      <t>ナマリ</t>
    </rPh>
    <rPh sb="1" eb="2">
      <t>オヨ</t>
    </rPh>
    <rPh sb="5" eb="8">
      <t>カゴウブツ</t>
    </rPh>
    <rPh sb="9" eb="10">
      <t>4</t>
    </rPh>
    <rPh sb="14" eb="15">
      <t>ナマリ</t>
    </rPh>
    <rPh sb="15" eb="18">
      <t>カゴウブツ</t>
    </rPh>
    <rPh sb="19" eb="20">
      <t>ノゾ</t>
    </rPh>
    <phoneticPr fontId="3"/>
  </si>
  <si>
    <t>ニッケルカルボニル</t>
    <phoneticPr fontId="3"/>
  </si>
  <si>
    <t>バナジウム及びその化合物</t>
    <rPh sb="5" eb="6">
      <t>オヨ</t>
    </rPh>
    <rPh sb="9" eb="12">
      <t>カゴウブツ</t>
    </rPh>
    <phoneticPr fontId="3"/>
  </si>
  <si>
    <t>砒化水素</t>
    <rPh sb="0" eb="1">
      <t>ヘイ</t>
    </rPh>
    <rPh sb="1" eb="2">
      <t>カ</t>
    </rPh>
    <rPh sb="2" eb="4">
      <t>スイソ</t>
    </rPh>
    <phoneticPr fontId="3"/>
  </si>
  <si>
    <t>砒素及びその化合物（砒化水素を除く。）</t>
    <rPh sb="0" eb="2">
      <t>ヒソ</t>
    </rPh>
    <rPh sb="2" eb="3">
      <t>オヨ</t>
    </rPh>
    <rPh sb="6" eb="9">
      <t>カゴウブツ</t>
    </rPh>
    <rPh sb="10" eb="11">
      <t>ヘイ</t>
    </rPh>
    <rPh sb="11" eb="12">
      <t>カ</t>
    </rPh>
    <rPh sb="12" eb="14">
      <t>スイソ</t>
    </rPh>
    <rPh sb="15" eb="16">
      <t>ノゾ</t>
    </rPh>
    <phoneticPr fontId="3"/>
  </si>
  <si>
    <t>ブチル錫</t>
    <rPh sb="3" eb="4">
      <t>スズ</t>
    </rPh>
    <phoneticPr fontId="3"/>
  </si>
  <si>
    <t>ベリリウム及びその化合物</t>
    <rPh sb="5" eb="6">
      <t>オヨ</t>
    </rPh>
    <rPh sb="9" eb="12">
      <t>カゴウブツ</t>
    </rPh>
    <phoneticPr fontId="3"/>
  </si>
  <si>
    <t>マンガン及びその化合物</t>
    <rPh sb="4" eb="5">
      <t>オヨ</t>
    </rPh>
    <rPh sb="8" eb="11">
      <t>カゴウブツ</t>
    </rPh>
    <phoneticPr fontId="3"/>
  </si>
  <si>
    <t>塩素</t>
    <rPh sb="0" eb="2">
      <t>エンソ</t>
    </rPh>
    <phoneticPr fontId="3"/>
  </si>
  <si>
    <t>臭素</t>
    <rPh sb="0" eb="2">
      <t>シュウソ</t>
    </rPh>
    <phoneticPr fontId="3"/>
  </si>
  <si>
    <t>弗素及びその無機化合物（弗化水素酸を除く。）</t>
    <rPh sb="0" eb="2">
      <t>フッソ</t>
    </rPh>
    <rPh sb="2" eb="3">
      <t>オヨ</t>
    </rPh>
    <rPh sb="6" eb="11">
      <t>ムキカゴウブツ</t>
    </rPh>
    <rPh sb="12" eb="14">
      <t>フッカ</t>
    </rPh>
    <rPh sb="14" eb="16">
      <t>スイソ</t>
    </rPh>
    <rPh sb="16" eb="17">
      <t>サン</t>
    </rPh>
    <rPh sb="18" eb="19">
      <t>ノゾ</t>
    </rPh>
    <phoneticPr fontId="3"/>
  </si>
  <si>
    <t>沃素</t>
    <rPh sb="0" eb="2">
      <t>ヨウソ</t>
    </rPh>
    <phoneticPr fontId="3"/>
  </si>
  <si>
    <t>一酸化炭素</t>
    <rPh sb="0" eb="3">
      <t>イッサンカ</t>
    </rPh>
    <rPh sb="3" eb="5">
      <t>タンソ</t>
    </rPh>
    <phoneticPr fontId="3"/>
  </si>
  <si>
    <t>黄りん</t>
    <rPh sb="0" eb="1">
      <t>キ</t>
    </rPh>
    <phoneticPr fontId="3"/>
  </si>
  <si>
    <t>カルシウムシアナミド</t>
    <phoneticPr fontId="3"/>
  </si>
  <si>
    <t>シアン化水素、シアン化ナトリウム等のシアン化合物</t>
    <rPh sb="3" eb="4">
      <t>カ</t>
    </rPh>
    <rPh sb="4" eb="6">
      <t>スイソ</t>
    </rPh>
    <rPh sb="10" eb="11">
      <t>カ</t>
    </rPh>
    <rPh sb="16" eb="17">
      <t>トウ</t>
    </rPh>
    <rPh sb="21" eb="24">
      <t>カゴウブツ</t>
    </rPh>
    <phoneticPr fontId="3"/>
  </si>
  <si>
    <t>37＊</t>
    <phoneticPr fontId="3"/>
  </si>
  <si>
    <t>二酸化硫黄</t>
    <rPh sb="0" eb="3">
      <t>ニサンカ</t>
    </rPh>
    <rPh sb="3" eb="5">
      <t>イオウ</t>
    </rPh>
    <phoneticPr fontId="3"/>
  </si>
  <si>
    <t>二酸化窒素</t>
    <rPh sb="0" eb="3">
      <t>ニサンカ</t>
    </rPh>
    <rPh sb="3" eb="5">
      <t>チッソ</t>
    </rPh>
    <phoneticPr fontId="3"/>
  </si>
  <si>
    <t>二酸化炭素</t>
    <rPh sb="0" eb="5">
      <t>ニサンカタンソ</t>
    </rPh>
    <phoneticPr fontId="3"/>
  </si>
  <si>
    <t>ヒドラジン</t>
    <phoneticPr fontId="3"/>
  </si>
  <si>
    <t>ホスゲン</t>
    <phoneticPr fontId="3"/>
  </si>
  <si>
    <t>ホスフィン</t>
    <phoneticPr fontId="3"/>
  </si>
  <si>
    <t>硫化水素</t>
    <rPh sb="0" eb="4">
      <t>リュウカスイソ</t>
    </rPh>
    <phoneticPr fontId="3"/>
  </si>
  <si>
    <t>塩化ビニル</t>
    <rPh sb="0" eb="2">
      <t>エンカ</t>
    </rPh>
    <phoneticPr fontId="3"/>
  </si>
  <si>
    <t>塩化メチル</t>
    <rPh sb="0" eb="2">
      <t>エンカ</t>
    </rPh>
    <phoneticPr fontId="3"/>
  </si>
  <si>
    <t>クロロプレン</t>
    <phoneticPr fontId="3"/>
  </si>
  <si>
    <t>47＊</t>
    <phoneticPr fontId="3"/>
  </si>
  <si>
    <t>クロロホルム</t>
    <phoneticPr fontId="3"/>
  </si>
  <si>
    <t>48＊</t>
    <phoneticPr fontId="3"/>
  </si>
  <si>
    <t>四塩化炭素</t>
    <rPh sb="0" eb="1">
      <t>4</t>
    </rPh>
    <rPh sb="1" eb="3">
      <t>エンカ</t>
    </rPh>
    <rPh sb="3" eb="5">
      <t>タンソ</t>
    </rPh>
    <phoneticPr fontId="3"/>
  </si>
  <si>
    <t>49＊</t>
    <phoneticPr fontId="3"/>
  </si>
  <si>
    <t>1・2-ジクロルエタン（別名二塩化エチレン）</t>
    <rPh sb="12" eb="14">
      <t>ベツメイ</t>
    </rPh>
    <rPh sb="14" eb="17">
      <t>ニエンカ</t>
    </rPh>
    <phoneticPr fontId="3"/>
  </si>
  <si>
    <t>50＊</t>
    <phoneticPr fontId="3"/>
  </si>
  <si>
    <t>1・2-ジクロルエチレン（別名二塩化アセチレン）</t>
    <rPh sb="13" eb="15">
      <t>ベツメイ</t>
    </rPh>
    <rPh sb="15" eb="18">
      <t>ニエンカ</t>
    </rPh>
    <phoneticPr fontId="3"/>
  </si>
  <si>
    <t>51＊</t>
    <phoneticPr fontId="3"/>
  </si>
  <si>
    <t>ジクロルメタン</t>
    <phoneticPr fontId="3"/>
  </si>
  <si>
    <t>臭化エチル</t>
    <rPh sb="0" eb="2">
      <t>シュウカ</t>
    </rPh>
    <phoneticPr fontId="3"/>
  </si>
  <si>
    <t>臭化メチル</t>
    <rPh sb="0" eb="2">
      <t>シュウカ</t>
    </rPh>
    <phoneticPr fontId="3"/>
  </si>
  <si>
    <t>54＊</t>
    <phoneticPr fontId="3"/>
  </si>
  <si>
    <t>1・1・2・2-テトラクロルエタン（別名四塩化アセチレン）</t>
    <rPh sb="18" eb="20">
      <t>ベツメイ</t>
    </rPh>
    <rPh sb="20" eb="21">
      <t>4</t>
    </rPh>
    <rPh sb="21" eb="23">
      <t>エンカ</t>
    </rPh>
    <phoneticPr fontId="3"/>
  </si>
  <si>
    <t>55＊</t>
    <phoneticPr fontId="3"/>
  </si>
  <si>
    <t>テトラクロルエチレン（別名パークロルエチレン）</t>
    <rPh sb="11" eb="13">
      <t>ベツメイ</t>
    </rPh>
    <phoneticPr fontId="3"/>
  </si>
  <si>
    <t>56＊</t>
    <phoneticPr fontId="3"/>
  </si>
  <si>
    <t>1・1・1-トリクロルエタン</t>
    <phoneticPr fontId="3"/>
  </si>
  <si>
    <t>57＊</t>
    <phoneticPr fontId="3"/>
  </si>
  <si>
    <t>1・1・2-トリクロルエタン</t>
    <phoneticPr fontId="3"/>
  </si>
  <si>
    <t>58＊</t>
    <phoneticPr fontId="3"/>
  </si>
  <si>
    <t>トリクロルエチレン</t>
    <phoneticPr fontId="3"/>
  </si>
  <si>
    <t>59＊</t>
    <phoneticPr fontId="3"/>
  </si>
  <si>
    <t>ノｒｙマルヘキサン</t>
    <phoneticPr fontId="3"/>
  </si>
  <si>
    <t>沃化メチル</t>
    <rPh sb="0" eb="2">
      <t>ヨウカ</t>
    </rPh>
    <phoneticPr fontId="3"/>
  </si>
  <si>
    <t>アクリル酸エチル</t>
    <rPh sb="4" eb="5">
      <t>サン</t>
    </rPh>
    <phoneticPr fontId="3"/>
  </si>
  <si>
    <t>アクリル酸ブチル</t>
    <rPh sb="4" eb="5">
      <t>サン</t>
    </rPh>
    <phoneticPr fontId="3"/>
  </si>
  <si>
    <t>アクロレイン</t>
    <phoneticPr fontId="3"/>
  </si>
  <si>
    <t>64＊</t>
    <phoneticPr fontId="3"/>
  </si>
  <si>
    <t>アセトン</t>
    <phoneticPr fontId="3"/>
  </si>
  <si>
    <t>65＊</t>
    <phoneticPr fontId="3"/>
  </si>
  <si>
    <t>イソアミルアルコール（別名イソペンチルアルコール）</t>
    <rPh sb="11" eb="13">
      <t>ベツメイ</t>
    </rPh>
    <phoneticPr fontId="3"/>
  </si>
  <si>
    <t>66＊</t>
    <phoneticPr fontId="3"/>
  </si>
  <si>
    <t>エチルエーテル</t>
    <phoneticPr fontId="3"/>
  </si>
  <si>
    <t>エチレンクロルヒドリン</t>
    <phoneticPr fontId="3"/>
  </si>
  <si>
    <t>68＊</t>
    <phoneticPr fontId="3"/>
  </si>
  <si>
    <t>エチレングリコールモノメチルエーテル（別名メチルセロソルブ）</t>
    <rPh sb="19" eb="21">
      <t>ベツメイ</t>
    </rPh>
    <phoneticPr fontId="3"/>
  </si>
  <si>
    <t>69＊</t>
    <phoneticPr fontId="3"/>
  </si>
  <si>
    <t>酢酸アミル</t>
    <rPh sb="0" eb="2">
      <t>サクサン</t>
    </rPh>
    <phoneticPr fontId="3"/>
  </si>
  <si>
    <t>70＊</t>
    <phoneticPr fontId="3"/>
  </si>
  <si>
    <t>酢酸エチル</t>
    <rPh sb="0" eb="2">
      <t>サクサン</t>
    </rPh>
    <phoneticPr fontId="3"/>
  </si>
  <si>
    <t>71＊</t>
    <phoneticPr fontId="3"/>
  </si>
  <si>
    <t>酢酸ブチル</t>
    <rPh sb="0" eb="2">
      <t>サクサン</t>
    </rPh>
    <phoneticPr fontId="3"/>
  </si>
  <si>
    <t>72＊</t>
    <phoneticPr fontId="3"/>
  </si>
  <si>
    <t>酢酸プロピル</t>
    <rPh sb="0" eb="2">
      <t>サクサン</t>
    </rPh>
    <phoneticPr fontId="3"/>
  </si>
  <si>
    <t>73＊</t>
    <phoneticPr fontId="3"/>
  </si>
  <si>
    <t>酢酸メチル</t>
    <rPh sb="0" eb="2">
      <t>サクサン</t>
    </rPh>
    <phoneticPr fontId="3"/>
  </si>
  <si>
    <t>2-シアノアクリル酸メチル</t>
    <rPh sb="9" eb="10">
      <t>サン</t>
    </rPh>
    <phoneticPr fontId="3"/>
  </si>
  <si>
    <t>ニトログリコール</t>
    <phoneticPr fontId="3"/>
  </si>
  <si>
    <t>ニトログリセリン</t>
    <phoneticPr fontId="3"/>
  </si>
  <si>
    <t>2-ヒドロキシエチルメタクリレート</t>
    <phoneticPr fontId="3"/>
  </si>
  <si>
    <t>ホルムアルデヒド</t>
    <phoneticPr fontId="3"/>
  </si>
  <si>
    <t>メタクリル酸メチル</t>
    <rPh sb="5" eb="6">
      <t>サン</t>
    </rPh>
    <phoneticPr fontId="3"/>
  </si>
  <si>
    <t>80＊</t>
    <phoneticPr fontId="3"/>
  </si>
  <si>
    <t>メチルアルコール</t>
    <phoneticPr fontId="3"/>
  </si>
  <si>
    <t>メチルブチルケトン</t>
    <phoneticPr fontId="3"/>
  </si>
  <si>
    <t>82＊</t>
    <phoneticPr fontId="3"/>
  </si>
  <si>
    <t>硫酸ジメチル</t>
    <rPh sb="0" eb="2">
      <t>リュウサン</t>
    </rPh>
    <phoneticPr fontId="3"/>
  </si>
  <si>
    <t>アクリルアミド</t>
    <phoneticPr fontId="3"/>
  </si>
  <si>
    <t>アクリルニトリル</t>
    <phoneticPr fontId="3"/>
  </si>
  <si>
    <t>エチレンイミン</t>
    <phoneticPr fontId="3"/>
  </si>
  <si>
    <t>エチレンジアミン</t>
    <phoneticPr fontId="3"/>
  </si>
  <si>
    <t>エピクロルヒドリン</t>
    <phoneticPr fontId="3"/>
  </si>
  <si>
    <t>酸化エチレン</t>
    <rPh sb="0" eb="2">
      <t>サンカ</t>
    </rPh>
    <phoneticPr fontId="3"/>
  </si>
  <si>
    <t>ジアゾメタン</t>
    <phoneticPr fontId="3"/>
  </si>
  <si>
    <t>ジメチルアセトアミド</t>
    <phoneticPr fontId="3"/>
  </si>
  <si>
    <t>91＊</t>
    <phoneticPr fontId="3"/>
  </si>
  <si>
    <t>ジメチルホルムアミド</t>
    <phoneticPr fontId="3"/>
  </si>
  <si>
    <t>ヘキサメチレンジイソシアネート</t>
    <phoneticPr fontId="3"/>
  </si>
  <si>
    <t>無水マレイン酸</t>
    <rPh sb="0" eb="2">
      <t>ムスイ</t>
    </rPh>
    <rPh sb="6" eb="7">
      <t>サン</t>
    </rPh>
    <phoneticPr fontId="3"/>
  </si>
  <si>
    <t>イソホロンジイソシアネート</t>
    <phoneticPr fontId="3"/>
  </si>
  <si>
    <t>95＊</t>
    <phoneticPr fontId="3"/>
  </si>
  <si>
    <t>シクロヘキサノール</t>
    <phoneticPr fontId="3"/>
  </si>
  <si>
    <t>96＊</t>
    <phoneticPr fontId="3"/>
  </si>
  <si>
    <t>シクロヘキサン</t>
    <phoneticPr fontId="3"/>
  </si>
  <si>
    <t>ジシクロヘキシルメタン-4・4'-ジイソシアネート</t>
    <phoneticPr fontId="3"/>
  </si>
  <si>
    <t>98＊</t>
    <phoneticPr fontId="3"/>
  </si>
  <si>
    <t>キシレン</t>
    <phoneticPr fontId="3"/>
  </si>
  <si>
    <t>99＊</t>
    <phoneticPr fontId="3"/>
  </si>
  <si>
    <t>スチレン</t>
    <phoneticPr fontId="3"/>
  </si>
  <si>
    <t>100＊</t>
    <phoneticPr fontId="3"/>
  </si>
  <si>
    <t>トルエン</t>
    <phoneticPr fontId="3"/>
  </si>
  <si>
    <t>パラ－tert-ブチルフェノール</t>
    <phoneticPr fontId="3"/>
  </si>
  <si>
    <t>ベンゼン</t>
    <phoneticPr fontId="3"/>
  </si>
  <si>
    <t>塩素化ナフタリン</t>
    <rPh sb="0" eb="2">
      <t>エンソ</t>
    </rPh>
    <rPh sb="2" eb="3">
      <t>カ</t>
    </rPh>
    <phoneticPr fontId="3"/>
  </si>
  <si>
    <t>塩素化ビフェニル（別名PCB）</t>
    <rPh sb="0" eb="2">
      <t>エンソ</t>
    </rPh>
    <rPh sb="2" eb="3">
      <t>カ</t>
    </rPh>
    <rPh sb="9" eb="11">
      <t>ベツメイ</t>
    </rPh>
    <phoneticPr fontId="3"/>
  </si>
  <si>
    <t>105＊</t>
    <phoneticPr fontId="3"/>
  </si>
  <si>
    <t>ベンゼンの塩化物</t>
    <rPh sb="5" eb="8">
      <t>エンカブツ</t>
    </rPh>
    <phoneticPr fontId="3"/>
  </si>
  <si>
    <t>アニシジン</t>
    <phoneticPr fontId="3"/>
  </si>
  <si>
    <t>アニリン</t>
    <phoneticPr fontId="3"/>
  </si>
  <si>
    <t>クロルジニトロベンゼン</t>
    <phoneticPr fontId="3"/>
  </si>
  <si>
    <t>4・4'-ジアミノジフェニルメタン</t>
    <phoneticPr fontId="3"/>
  </si>
  <si>
    <t>ジニトロフェノール</t>
    <phoneticPr fontId="3"/>
  </si>
  <si>
    <t>ジニトロベンゼン</t>
    <phoneticPr fontId="3"/>
  </si>
  <si>
    <t>ジメチルアニリン</t>
    <phoneticPr fontId="3"/>
  </si>
  <si>
    <t>トリニトロトルエン（別名TNT）</t>
    <rPh sb="10" eb="12">
      <t>ベツメイ</t>
    </rPh>
    <phoneticPr fontId="3"/>
  </si>
  <si>
    <t>2・4・6-トリニトロフェニルメチルニトロアミン（別名テトリル）</t>
    <rPh sb="25" eb="27">
      <t>ベツメイ</t>
    </rPh>
    <phoneticPr fontId="3"/>
  </si>
  <si>
    <t>トルイジン</t>
    <phoneticPr fontId="3"/>
  </si>
  <si>
    <t>パラ－ニトロアニリン</t>
    <phoneticPr fontId="3"/>
  </si>
  <si>
    <t>パラ－ニトロクロルベンゼン</t>
    <phoneticPr fontId="3"/>
  </si>
  <si>
    <t>ニトロベンゼン</t>
    <phoneticPr fontId="3"/>
  </si>
  <si>
    <t>パラ－フェニレンジアミン</t>
    <phoneticPr fontId="3"/>
  </si>
  <si>
    <t>フェネチジン</t>
    <phoneticPr fontId="3"/>
  </si>
  <si>
    <t>121＊</t>
    <phoneticPr fontId="3"/>
  </si>
  <si>
    <t>クレゾール</t>
    <phoneticPr fontId="3"/>
  </si>
  <si>
    <t>クロルヘキシジン</t>
    <phoneticPr fontId="3"/>
  </si>
  <si>
    <t>トリレンジイソシアネート（別名TDI）</t>
    <rPh sb="13" eb="15">
      <t>ベツメイ</t>
    </rPh>
    <phoneticPr fontId="3"/>
  </si>
  <si>
    <t>1・5-ナフチレンジイソシアネート</t>
    <phoneticPr fontId="3"/>
  </si>
  <si>
    <t>ビスフェノールA型及びF型エポキシ樹脂</t>
    <rPh sb="8" eb="9">
      <t>カタ</t>
    </rPh>
    <rPh sb="9" eb="10">
      <t>オヨ</t>
    </rPh>
    <rPh sb="12" eb="13">
      <t>カタ</t>
    </rPh>
    <rPh sb="17" eb="19">
      <t>ジュシ</t>
    </rPh>
    <phoneticPr fontId="3"/>
  </si>
  <si>
    <t>フェニルフェノール</t>
    <phoneticPr fontId="3"/>
  </si>
  <si>
    <t>フェノール（別名石炭酸）</t>
    <rPh sb="6" eb="8">
      <t>ベツメイ</t>
    </rPh>
    <rPh sb="8" eb="11">
      <t>セキタンサン</t>
    </rPh>
    <phoneticPr fontId="3"/>
  </si>
  <si>
    <t>オルト－フタロジニトリル</t>
    <phoneticPr fontId="3"/>
  </si>
  <si>
    <t>ベンゾトリクロライド</t>
    <phoneticPr fontId="3"/>
  </si>
  <si>
    <t>無水トリメリット酸</t>
    <rPh sb="0" eb="2">
      <t>ムスイ</t>
    </rPh>
    <rPh sb="8" eb="9">
      <t>サン</t>
    </rPh>
    <phoneticPr fontId="3"/>
  </si>
  <si>
    <t>無水フタル酸</t>
    <rPh sb="0" eb="2">
      <t>ムスイ</t>
    </rPh>
    <rPh sb="5" eb="6">
      <t>サン</t>
    </rPh>
    <phoneticPr fontId="3"/>
  </si>
  <si>
    <t>メチレンビスフェニルイソシアネート（別名MDI）</t>
    <rPh sb="18" eb="20">
      <t>ベツメイ</t>
    </rPh>
    <phoneticPr fontId="3"/>
  </si>
  <si>
    <t>4-メトキシフェノール</t>
    <phoneticPr fontId="3"/>
  </si>
  <si>
    <t>りん酸トリ－オルト-クレジル</t>
    <rPh sb="2" eb="3">
      <t>サン</t>
    </rPh>
    <phoneticPr fontId="3"/>
  </si>
  <si>
    <t>レゾルシン</t>
    <phoneticPr fontId="3"/>
  </si>
  <si>
    <t>136＊</t>
    <phoneticPr fontId="3"/>
  </si>
  <si>
    <t>1・4-ジオキサン</t>
    <phoneticPr fontId="3"/>
  </si>
  <si>
    <t>137＊</t>
    <phoneticPr fontId="3"/>
  </si>
  <si>
    <t>テトラヒドロフラン</t>
    <phoneticPr fontId="3"/>
  </si>
  <si>
    <t>ピリジン</t>
    <phoneticPr fontId="3"/>
  </si>
  <si>
    <t>有機りん化合物（ジチオリン酸O-エチル=S・S-ジフェニル（別名EDDP）、ジチオリン酸O・O-ジエチル=S-（2-エチルチオエル）（別名エチルチオメトン）、チオリン酸O・O-ジエチル=O-2-イソプロピル-4-メチル6-ピリミジニル（別名ダイアジノン）、チオリン酸O・O-ジメチル=O-4-ニトロ－メタ－トリル（別名MEP）、チオリン酸S-ベニル=O・O-ジイソプロピル（別名IBP）、フェニルホスホノチオン酸O-エチル=O-パラ－ニトロフェニル（別名EPN）、りん酸2・2-ジクロルビニル=ジメチル（別名DDVP）及びりん酸パラ－メチルチオフェニル＝ジプロピル（別名プロパホス）</t>
    <rPh sb="0" eb="2">
      <t>ユウキ</t>
    </rPh>
    <rPh sb="4" eb="7">
      <t>カゴウブツ</t>
    </rPh>
    <rPh sb="13" eb="14">
      <t>サン</t>
    </rPh>
    <rPh sb="30" eb="32">
      <t>ベツメイ</t>
    </rPh>
    <rPh sb="43" eb="44">
      <t>サン</t>
    </rPh>
    <rPh sb="67" eb="69">
      <t>ベツメイ</t>
    </rPh>
    <rPh sb="83" eb="84">
      <t>サン</t>
    </rPh>
    <rPh sb="118" eb="120">
      <t>ベツメイ</t>
    </rPh>
    <rPh sb="132" eb="133">
      <t>サン</t>
    </rPh>
    <rPh sb="157" eb="159">
      <t>ベツメイ</t>
    </rPh>
    <rPh sb="168" eb="169">
      <t>サン</t>
    </rPh>
    <rPh sb="187" eb="189">
      <t>ベツメイ</t>
    </rPh>
    <rPh sb="205" eb="206">
      <t>サン</t>
    </rPh>
    <rPh sb="225" eb="227">
      <t>ベツメイ</t>
    </rPh>
    <rPh sb="252" eb="254">
      <t>ベツメイ</t>
    </rPh>
    <rPh sb="259" eb="260">
      <t>オヨ</t>
    </rPh>
    <rPh sb="263" eb="264">
      <t>サン</t>
    </rPh>
    <rPh sb="283" eb="285">
      <t>ベツメイ</t>
    </rPh>
    <phoneticPr fontId="3"/>
  </si>
  <si>
    <t>カーバメート系化合物（メチルアルバミド酸オルト－セコンダリーブチルフェニル（別名BPMC）、メチルカルバミド酸メタ－トリル（別名MTMC）及びN-（メチルカルバモイルオキシ）チオアセトイミド酸S-メチル（別名メソミル）</t>
    <rPh sb="6" eb="7">
      <t>ケイ</t>
    </rPh>
    <rPh sb="7" eb="10">
      <t>カゴウブツ</t>
    </rPh>
    <rPh sb="19" eb="20">
      <t>サン</t>
    </rPh>
    <rPh sb="38" eb="40">
      <t>ベツメイ</t>
    </rPh>
    <rPh sb="54" eb="55">
      <t>サン</t>
    </rPh>
    <rPh sb="62" eb="64">
      <t>ベツメイ</t>
    </rPh>
    <rPh sb="69" eb="70">
      <t>オヨ</t>
    </rPh>
    <rPh sb="95" eb="96">
      <t>サン</t>
    </rPh>
    <rPh sb="102" eb="104">
      <t>ベツメイ</t>
    </rPh>
    <phoneticPr fontId="3"/>
  </si>
  <si>
    <t>2・4-ジクロルフェニル=パラ－ニトロフェニル=エーテル（別名NIP）</t>
    <rPh sb="29" eb="31">
      <t>ベツメイ</t>
    </rPh>
    <phoneticPr fontId="3"/>
  </si>
  <si>
    <t>ジチオカーバメート系化合物（エチレンビス（ジチオカルバミド酸）亜鉛（別名ジネブ）及びエチレンビス（ジチオカルバミド酸）マンガン（別名マンネブ）</t>
    <rPh sb="9" eb="10">
      <t>ケイ</t>
    </rPh>
    <rPh sb="10" eb="13">
      <t>カゴウブツ</t>
    </rPh>
    <rPh sb="29" eb="30">
      <t>サン</t>
    </rPh>
    <rPh sb="31" eb="33">
      <t>アエン</t>
    </rPh>
    <rPh sb="34" eb="36">
      <t>ベツメイ</t>
    </rPh>
    <rPh sb="40" eb="41">
      <t>オヨ</t>
    </rPh>
    <rPh sb="57" eb="58">
      <t>サン</t>
    </rPh>
    <rPh sb="64" eb="66">
      <t>ベツメイ</t>
    </rPh>
    <phoneticPr fontId="3"/>
  </si>
  <si>
    <t>N-（1・1 ・2・2-テトラクロルエルチオ）-4-シクロヘキサン-1・2-ジカルボキシミド（別名ダイホルタン）</t>
    <rPh sb="47" eb="49">
      <t>ベツメイ</t>
    </rPh>
    <phoneticPr fontId="3"/>
  </si>
  <si>
    <t>トリクロルニトロメタン（別名クロルピクリン）</t>
    <rPh sb="12" eb="14">
      <t>ベツメイ</t>
    </rPh>
    <phoneticPr fontId="3"/>
  </si>
  <si>
    <t>二塩化1・1'-ジメチル-4・4'-ビピリジニウム（別名パラコート）</t>
    <rPh sb="0" eb="3">
      <t>ニエンカ</t>
    </rPh>
    <rPh sb="26" eb="28">
      <t>ベツメイ</t>
    </rPh>
    <phoneticPr fontId="3"/>
  </si>
  <si>
    <t>パラ－ニトロフェニル=2・4・6-トリクロルフェニル=エーテル（別名CNP）</t>
    <rPh sb="32" eb="34">
      <t>ベツメイ</t>
    </rPh>
    <phoneticPr fontId="3"/>
  </si>
  <si>
    <t>ブラストサイジンS</t>
    <phoneticPr fontId="3"/>
  </si>
  <si>
    <t>6・7・8・9・10・10-ヘキサクロル－5・5a・6・9・9a-ヘキサヒドロ－6・9-メタノ－2・4・3-ベンゾジオキサチエピン3-オキシド（別名ベンゾエピン）</t>
    <rPh sb="72" eb="74">
      <t>ベツメイ</t>
    </rPh>
    <phoneticPr fontId="3"/>
  </si>
  <si>
    <t>ペンタクロルフェノール（別名PCP）</t>
    <rPh sb="12" eb="14">
      <t>ベツメイ</t>
    </rPh>
    <phoneticPr fontId="3"/>
  </si>
  <si>
    <t>モノフルオル酢酸ナトリウム</t>
    <rPh sb="6" eb="8">
      <t>サクサン</t>
    </rPh>
    <phoneticPr fontId="3"/>
  </si>
  <si>
    <t>硫酸ニコチン</t>
    <rPh sb="0" eb="2">
      <t>リュウサン</t>
    </rPh>
    <phoneticPr fontId="3"/>
  </si>
  <si>
    <t>152</t>
    <phoneticPr fontId="3"/>
  </si>
  <si>
    <t>アジ化ナトリウム</t>
  </si>
  <si>
    <t>153</t>
    <phoneticPr fontId="3"/>
  </si>
  <si>
    <t>インジウム及びその化合物</t>
  </si>
  <si>
    <t>154</t>
    <phoneticPr fontId="3"/>
  </si>
  <si>
    <t>2,3-エポキシプロピル＝フェニルエーテル</t>
  </si>
  <si>
    <t>155</t>
    <phoneticPr fontId="3"/>
  </si>
  <si>
    <t>過酸化水素</t>
  </si>
  <si>
    <t>156</t>
    <phoneticPr fontId="3"/>
  </si>
  <si>
    <t>グルタルアルデヒド</t>
  </si>
  <si>
    <t>157</t>
    <phoneticPr fontId="3"/>
  </si>
  <si>
    <t>タリウム及びその化合物</t>
  </si>
  <si>
    <t>158</t>
    <phoneticPr fontId="3"/>
  </si>
  <si>
    <t>テトラメチルチウラムジスルフィド</t>
  </si>
  <si>
    <t>159</t>
    <phoneticPr fontId="3"/>
  </si>
  <si>
    <t>N-（トリクロロメチルチオ）-1,2,3,6-テトラヒドロフタルイミド</t>
  </si>
  <si>
    <t>160</t>
    <phoneticPr fontId="3"/>
  </si>
  <si>
    <t>二亜硫酸ナトリウム</t>
  </si>
  <si>
    <t>161</t>
    <phoneticPr fontId="3"/>
  </si>
  <si>
    <t>ニッケル及びその化合物</t>
  </si>
  <si>
    <t>162</t>
    <phoneticPr fontId="3"/>
  </si>
  <si>
    <t>ヒドロキノン 皮膚障害</t>
  </si>
  <si>
    <t>163</t>
    <phoneticPr fontId="3"/>
  </si>
  <si>
    <t>1-ブロモプロパン</t>
  </si>
  <si>
    <t>164</t>
    <phoneticPr fontId="3"/>
  </si>
  <si>
    <t>2-ブロモプロパン</t>
  </si>
  <si>
    <t>165</t>
    <phoneticPr fontId="3"/>
  </si>
  <si>
    <t>ヘキサヒドロ-1,3,5-トリニトロ-1,3,5-トリアジン</t>
  </si>
  <si>
    <t>166</t>
    <phoneticPr fontId="3"/>
  </si>
  <si>
    <t>ペルオキソ二硫酸アンモニウム</t>
  </si>
  <si>
    <t>167</t>
    <phoneticPr fontId="3"/>
  </si>
  <si>
    <t>ペルオキソ二硫酸カリウム</t>
  </si>
  <si>
    <t>168</t>
    <phoneticPr fontId="3"/>
  </si>
  <si>
    <t>ロジウム及びその化合物</t>
  </si>
  <si>
    <t>その他</t>
    <rPh sb="2" eb="3">
      <t>タ</t>
    </rPh>
    <phoneticPr fontId="3"/>
  </si>
  <si>
    <t>表4　業務上疾病の新規支給決定件数</t>
    <rPh sb="0" eb="1">
      <t>ヒョウ</t>
    </rPh>
    <rPh sb="3" eb="5">
      <t>ギョウム</t>
    </rPh>
    <rPh sb="5" eb="6">
      <t>ウエ</t>
    </rPh>
    <rPh sb="6" eb="8">
      <t>シッペイ</t>
    </rPh>
    <rPh sb="9" eb="11">
      <t>シンキ</t>
    </rPh>
    <rPh sb="11" eb="13">
      <t>シキュウ</t>
    </rPh>
    <rPh sb="13" eb="15">
      <t>ケッテイ</t>
    </rPh>
    <rPh sb="15" eb="17">
      <t>ケンスウ</t>
    </rPh>
    <phoneticPr fontId="3"/>
  </si>
  <si>
    <t>29</t>
    <phoneticPr fontId="1"/>
  </si>
  <si>
    <t>分類コード</t>
    <rPh sb="0" eb="2">
      <t>ブンルイ</t>
    </rPh>
    <phoneticPr fontId="3"/>
  </si>
  <si>
    <t>号番号</t>
    <rPh sb="0" eb="1">
      <t>ゴウ</t>
    </rPh>
    <rPh sb="1" eb="3">
      <t>バンゴウ</t>
    </rPh>
    <phoneticPr fontId="3"/>
  </si>
  <si>
    <t>傷病性質コード</t>
    <rPh sb="0" eb="4">
      <t>ショウビョウセイシツ</t>
    </rPh>
    <phoneticPr fontId="3"/>
  </si>
  <si>
    <t>大分類
（職業病リスト号-番号）</t>
    <rPh sb="0" eb="3">
      <t>ダイブンルイ</t>
    </rPh>
    <rPh sb="5" eb="8">
      <t>シビ</t>
    </rPh>
    <rPh sb="11" eb="12">
      <t>ゴウ</t>
    </rPh>
    <rPh sb="13" eb="15">
      <t>バンゴウ</t>
    </rPh>
    <phoneticPr fontId="3"/>
  </si>
  <si>
    <t>（結核性胸膜炎）同上</t>
    <rPh sb="1" eb="7">
      <t>ケッカクセイキョウマクエン</t>
    </rPh>
    <rPh sb="8" eb="10">
      <t>ドウジョウ</t>
    </rPh>
    <phoneticPr fontId="3"/>
  </si>
  <si>
    <t>（続発性気管支炎）同上</t>
    <rPh sb="1" eb="4">
      <t>ゾクハツセイ</t>
    </rPh>
    <rPh sb="4" eb="8">
      <t>キカンシエン</t>
    </rPh>
    <rPh sb="9" eb="11">
      <t>ドウジョウ</t>
    </rPh>
    <phoneticPr fontId="3"/>
  </si>
  <si>
    <t>（続発性気管支拡張症）同上</t>
    <rPh sb="1" eb="4">
      <t>ゾクハツセイ</t>
    </rPh>
    <rPh sb="4" eb="7">
      <t>キカンシ</t>
    </rPh>
    <rPh sb="7" eb="10">
      <t>カクチョウショウ</t>
    </rPh>
    <rPh sb="11" eb="13">
      <t>ドウジョウ</t>
    </rPh>
    <phoneticPr fontId="3"/>
  </si>
  <si>
    <t>（続発性気胸）同上</t>
    <rPh sb="1" eb="4">
      <t>ゾクハツセイ</t>
    </rPh>
    <rPh sb="4" eb="6">
      <t>キキョウ</t>
    </rPh>
    <rPh sb="7" eb="9">
      <t>ドウジョウ</t>
    </rPh>
    <phoneticPr fontId="3"/>
  </si>
  <si>
    <t>（原発性肺がん）同上</t>
    <rPh sb="8" eb="10">
      <t>ドウジョウ</t>
    </rPh>
    <phoneticPr fontId="3"/>
  </si>
  <si>
    <t>（管理4）じん肺症</t>
    <rPh sb="1" eb="3">
      <t>カンリ</t>
    </rPh>
    <rPh sb="7" eb="9">
      <t>パイショウ</t>
    </rPh>
    <phoneticPr fontId="3"/>
  </si>
  <si>
    <t>（肺結核）管理２又は3のじん肺に係る合併症</t>
    <rPh sb="1" eb="4">
      <t>ハイケッカク</t>
    </rPh>
    <rPh sb="5" eb="7">
      <t>カンリ</t>
    </rPh>
    <rPh sb="8" eb="9">
      <t>マタ</t>
    </rPh>
    <rPh sb="14" eb="15">
      <t>パイ</t>
    </rPh>
    <rPh sb="16" eb="17">
      <t>カカ</t>
    </rPh>
    <rPh sb="18" eb="21">
      <t>ガッペイショウ</t>
    </rPh>
    <phoneticPr fontId="3"/>
  </si>
  <si>
    <t>1.同一労働災害で異なる性質の疾病を数種受けた場合又は同一の業務で異なる有害因子を二以上受けて複合的な疾病が発生した場合は、比較的重い傷病性質により分類すること。</t>
    <phoneticPr fontId="35"/>
  </si>
  <si>
    <t>2.その数種の傷病の重さが同程度である場合は、この表の上位のコード(小さな番号)に分類すること。</t>
    <phoneticPr fontId="35"/>
  </si>
  <si>
    <t>3.がんについては、全て号番号(2桁)が07の分類コードに分類すること。</t>
    <phoneticPr fontId="35"/>
  </si>
  <si>
    <t>4.原疾患に付随して生じた疾病については、原疾患と同一コードに分類すること。</t>
    <phoneticPr fontId="35"/>
  </si>
  <si>
    <t>※「傷病性質コード」については</t>
    <rPh sb="2" eb="4">
      <t>ショウビョウ</t>
    </rPh>
    <rPh sb="4" eb="6">
      <t>セイシツ</t>
    </rPh>
    <phoneticPr fontId="35"/>
  </si>
  <si>
    <t>※「職業がん（第七号）」については、「1975」年度の欄は1975年度分までの累計、「合計」欄は1978年度以降の分を記載。1996年度分までは「その他のがん」に「じん肺肺がん」を含む。1992年度の数字は、内訳の合計が55にならず（54）、ミスがあると思われる。1985年の石綿による「肺がん」と「中皮腫」は内数が合計と合わず、ミスがあると思われる。1979年度分までの「ベンジジンによる尿路経腫瘍」には「ベンジジン又はベータナフチルアミンによる尿路経腫瘍」という区分に記載された数字を掲げた。1979年度分までの「タールによる肺がん」の区分に掲げられた数字は「その他の職業がん」の内数として計上した。</t>
    <rPh sb="2" eb="4">
      <t>ショクギョウ</t>
    </rPh>
    <rPh sb="7" eb="8">
      <t>ダイ</t>
    </rPh>
    <rPh sb="8" eb="9">
      <t>7</t>
    </rPh>
    <rPh sb="9" eb="10">
      <t>ゴウ</t>
    </rPh>
    <rPh sb="24" eb="26">
      <t>ネンド</t>
    </rPh>
    <rPh sb="27" eb="28">
      <t>ラン</t>
    </rPh>
    <rPh sb="33" eb="36">
      <t>ネンドブン</t>
    </rPh>
    <rPh sb="39" eb="41">
      <t>ルイケイ</t>
    </rPh>
    <rPh sb="43" eb="45">
      <t>ゴウケイ</t>
    </rPh>
    <rPh sb="46" eb="47">
      <t>ラン</t>
    </rPh>
    <rPh sb="52" eb="54">
      <t>ネンド</t>
    </rPh>
    <rPh sb="54" eb="56">
      <t>イコウ</t>
    </rPh>
    <rPh sb="57" eb="58">
      <t>ブン</t>
    </rPh>
    <rPh sb="59" eb="61">
      <t>キサイ</t>
    </rPh>
    <rPh sb="66" eb="69">
      <t>ネンドブン</t>
    </rPh>
    <rPh sb="75" eb="76">
      <t>タ</t>
    </rPh>
    <rPh sb="84" eb="85">
      <t>ハイ</t>
    </rPh>
    <rPh sb="85" eb="86">
      <t>ハイ</t>
    </rPh>
    <rPh sb="90" eb="91">
      <t>フク</t>
    </rPh>
    <rPh sb="97" eb="99">
      <t>ネンド</t>
    </rPh>
    <rPh sb="100" eb="102">
      <t>スウジ</t>
    </rPh>
    <rPh sb="104" eb="106">
      <t>ウチワケ</t>
    </rPh>
    <rPh sb="107" eb="109">
      <t>ゴウケイ</t>
    </rPh>
    <rPh sb="127" eb="128">
      <t>オモ</t>
    </rPh>
    <rPh sb="136" eb="137">
      <t>ネン</t>
    </rPh>
    <rPh sb="138" eb="140">
      <t>イシワタ</t>
    </rPh>
    <rPh sb="144" eb="145">
      <t>ハイ</t>
    </rPh>
    <rPh sb="150" eb="151">
      <t>チュウ</t>
    </rPh>
    <rPh sb="151" eb="153">
      <t>ヒシュ</t>
    </rPh>
    <rPh sb="155" eb="156">
      <t>ナイ</t>
    </rPh>
    <rPh sb="156" eb="157">
      <t>スウ</t>
    </rPh>
    <rPh sb="158" eb="160">
      <t>ゴウケイ</t>
    </rPh>
    <rPh sb="161" eb="162">
      <t>ア</t>
    </rPh>
    <rPh sb="171" eb="172">
      <t>オモ</t>
    </rPh>
    <rPh sb="180" eb="183">
      <t>ネンドブン</t>
    </rPh>
    <rPh sb="195" eb="197">
      <t>ニョウロ</t>
    </rPh>
    <rPh sb="197" eb="198">
      <t>ケイ</t>
    </rPh>
    <rPh sb="198" eb="200">
      <t>シュヨウ</t>
    </rPh>
    <rPh sb="209" eb="210">
      <t>マタ</t>
    </rPh>
    <rPh sb="224" eb="226">
      <t>ニョウロ</t>
    </rPh>
    <rPh sb="226" eb="227">
      <t>ケイ</t>
    </rPh>
    <rPh sb="227" eb="229">
      <t>シュヨウ</t>
    </rPh>
    <rPh sb="233" eb="235">
      <t>クブン</t>
    </rPh>
    <rPh sb="236" eb="238">
      <t>キサイ</t>
    </rPh>
    <rPh sb="241" eb="243">
      <t>スウジ</t>
    </rPh>
    <rPh sb="244" eb="245">
      <t>カカ</t>
    </rPh>
    <rPh sb="252" eb="255">
      <t>ネンドブン</t>
    </rPh>
    <rPh sb="265" eb="266">
      <t>ハイ</t>
    </rPh>
    <rPh sb="270" eb="272">
      <t>クブン</t>
    </rPh>
    <rPh sb="273" eb="274">
      <t>カカ</t>
    </rPh>
    <rPh sb="278" eb="280">
      <t>スウジ</t>
    </rPh>
    <rPh sb="284" eb="285">
      <t>タ</t>
    </rPh>
    <rPh sb="286" eb="288">
      <t>ショクギョウ</t>
    </rPh>
    <rPh sb="292" eb="293">
      <t>ナイ</t>
    </rPh>
    <rPh sb="293" eb="294">
      <t>スウ</t>
    </rPh>
    <rPh sb="297" eb="299">
      <t>ケイジョウ</t>
    </rPh>
    <phoneticPr fontId="35"/>
  </si>
  <si>
    <t>※「1975」年度の欄は、振動障害は1975年度分、職業がん及び第二号の5の電離放射線障害は1975年度分までの累計。「合計」欄はいずれも1978年度以降の分の合計。</t>
    <rPh sb="7" eb="9">
      <t>ネンド</t>
    </rPh>
    <rPh sb="10" eb="11">
      <t>ラン</t>
    </rPh>
    <rPh sb="13" eb="15">
      <t>シンドウ</t>
    </rPh>
    <rPh sb="15" eb="17">
      <t>ショウガイ</t>
    </rPh>
    <rPh sb="22" eb="25">
      <t>ネンドブン</t>
    </rPh>
    <rPh sb="26" eb="28">
      <t>ショクギョウ</t>
    </rPh>
    <rPh sb="30" eb="31">
      <t>オヨ</t>
    </rPh>
    <rPh sb="32" eb="35">
      <t>ダイニゴウ</t>
    </rPh>
    <rPh sb="38" eb="40">
      <t>デンリ</t>
    </rPh>
    <rPh sb="40" eb="43">
      <t>ホウシャセン</t>
    </rPh>
    <rPh sb="43" eb="45">
      <t>ショウガイ</t>
    </rPh>
    <rPh sb="50" eb="53">
      <t>ネンドブン</t>
    </rPh>
    <rPh sb="56" eb="58">
      <t>ルイケイ</t>
    </rPh>
    <rPh sb="60" eb="62">
      <t>ゴウケイ</t>
    </rPh>
    <rPh sb="63" eb="64">
      <t>ラン</t>
    </rPh>
    <rPh sb="73" eb="75">
      <t>ネンド</t>
    </rPh>
    <rPh sb="75" eb="77">
      <t>イコウ</t>
    </rPh>
    <rPh sb="78" eb="79">
      <t>ブン</t>
    </rPh>
    <rPh sb="80" eb="82">
      <t>ゴウケイ</t>
    </rPh>
    <phoneticPr fontId="35"/>
  </si>
  <si>
    <t>※厚生労働省資料により、全国労働安全衛生センター連絡会議が作成。</t>
    <rPh sb="1" eb="3">
      <t>コウセイ</t>
    </rPh>
    <rPh sb="3" eb="6">
      <t>ロウドウショウ</t>
    </rPh>
    <rPh sb="6" eb="8">
      <t>シリョウ</t>
    </rPh>
    <rPh sb="12" eb="14">
      <t>ゼンコク</t>
    </rPh>
    <rPh sb="14" eb="18">
      <t>ロウドウアンゼン</t>
    </rPh>
    <rPh sb="18" eb="20">
      <t>エイセイ</t>
    </rPh>
    <rPh sb="24" eb="26">
      <t>レンラク</t>
    </rPh>
    <rPh sb="26" eb="28">
      <t>カイギ</t>
    </rPh>
    <rPh sb="29" eb="31">
      <t>サクセイ</t>
    </rPh>
    <phoneticPr fontId="35"/>
  </si>
  <si>
    <t>労働大臣の指定する単体たる化学物質及び化合物（合金を含む。）にさらされる業務による疾病であって、労働大臣が定めるもの
（傷病性質コードの枝番ごとの内訳は表６）</t>
    <rPh sb="60" eb="62">
      <t>ショウビョウ</t>
    </rPh>
    <rPh sb="62" eb="64">
      <t>セイシツ</t>
    </rPh>
    <rPh sb="68" eb="70">
      <t>エダバン</t>
    </rPh>
    <rPh sb="73" eb="75">
      <t>ウチワケ</t>
    </rPh>
    <rPh sb="76" eb="77">
      <t>ヒョウ</t>
    </rPh>
    <phoneticPr fontId="1"/>
  </si>
  <si>
    <t>表6　化学物質による業務上疾病（第四号1）の内訳別新規支給決定件数</t>
    <rPh sb="0" eb="1">
      <t>ヒョウ</t>
    </rPh>
    <rPh sb="3" eb="5">
      <t>カガク</t>
    </rPh>
    <rPh sb="5" eb="7">
      <t>ブッシツ</t>
    </rPh>
    <rPh sb="10" eb="12">
      <t>ギョウム</t>
    </rPh>
    <rPh sb="12" eb="13">
      <t>ウエ</t>
    </rPh>
    <rPh sb="13" eb="15">
      <t>シッペイ</t>
    </rPh>
    <rPh sb="16" eb="17">
      <t>ダイ</t>
    </rPh>
    <rPh sb="17" eb="18">
      <t>4</t>
    </rPh>
    <rPh sb="18" eb="19">
      <t>ゴウ</t>
    </rPh>
    <rPh sb="22" eb="24">
      <t>ウチワケ</t>
    </rPh>
    <rPh sb="24" eb="25">
      <t>ベツ</t>
    </rPh>
    <rPh sb="25" eb="27">
      <t>シンキ</t>
    </rPh>
    <rPh sb="27" eb="29">
      <t>シキュウ</t>
    </rPh>
    <rPh sb="29" eb="31">
      <t>ケッテイ</t>
    </rPh>
    <rPh sb="31" eb="33">
      <t>ケンスウ</t>
    </rPh>
    <phoneticPr fontId="3"/>
  </si>
  <si>
    <t>大分類
（職業病リスト号-番号）</t>
    <rPh sb="0" eb="3">
      <t>ダイブンルイ</t>
    </rPh>
    <rPh sb="5" eb="8">
      <t>ショクギョウビョウ</t>
    </rPh>
    <rPh sb="11" eb="12">
      <t>ゴウ</t>
    </rPh>
    <rPh sb="13" eb="15">
      <t>バンゴウ</t>
    </rPh>
    <phoneticPr fontId="3"/>
  </si>
  <si>
    <t>傷病性質コード</t>
    <rPh sb="0" eb="2">
      <t>ショウビョウ</t>
    </rPh>
    <rPh sb="2" eb="4">
      <t>セイシツ</t>
    </rPh>
    <phoneticPr fontId="1"/>
  </si>
  <si>
    <t>四-1</t>
    <rPh sb="0" eb="1">
      <t>4</t>
    </rPh>
    <phoneticPr fontId="3"/>
  </si>
  <si>
    <t>＊</t>
    <phoneticPr fontId="1"/>
  </si>
  <si>
    <t>区分</t>
    <rPh sb="0" eb="2">
      <t>クブン</t>
    </rPh>
    <phoneticPr fontId="3"/>
  </si>
  <si>
    <t>療養開始後1年以上経過した者の推移</t>
    <rPh sb="0" eb="2">
      <t>リョウヨウ</t>
    </rPh>
    <rPh sb="2" eb="5">
      <t>カイシゴ</t>
    </rPh>
    <rPh sb="6" eb="9">
      <t>ネンイジョウ</t>
    </rPh>
    <rPh sb="9" eb="11">
      <t>ケイカ</t>
    </rPh>
    <rPh sb="13" eb="14">
      <t>モノ</t>
    </rPh>
    <rPh sb="15" eb="17">
      <t>スイイ</t>
    </rPh>
    <phoneticPr fontId="3"/>
  </si>
  <si>
    <t>傷病名</t>
    <rPh sb="0" eb="2">
      <t>ショウビョウ</t>
    </rPh>
    <rPh sb="2" eb="3">
      <t>メイ</t>
    </rPh>
    <phoneticPr fontId="3"/>
  </si>
  <si>
    <t>新規該当者（再発を含む）</t>
    <rPh sb="0" eb="2">
      <t>シンキ</t>
    </rPh>
    <rPh sb="2" eb="5">
      <t>ガイトウシャ</t>
    </rPh>
    <rPh sb="6" eb="8">
      <t>サイハツ</t>
    </rPh>
    <rPh sb="9" eb="10">
      <t>フク</t>
    </rPh>
    <phoneticPr fontId="3"/>
  </si>
  <si>
    <t>死亡</t>
    <rPh sb="0" eb="2">
      <t>シボウ</t>
    </rPh>
    <phoneticPr fontId="3"/>
  </si>
  <si>
    <t>傷病（補償）年金移行</t>
    <rPh sb="0" eb="2">
      <t>ショウビョウ</t>
    </rPh>
    <rPh sb="3" eb="5">
      <t>ホショウ</t>
    </rPh>
    <rPh sb="6" eb="8">
      <t>ネンキン</t>
    </rPh>
    <rPh sb="8" eb="10">
      <t>イコウ</t>
    </rPh>
    <phoneticPr fontId="3"/>
  </si>
  <si>
    <t>じん肺患者</t>
    <rPh sb="2" eb="5">
      <t>ハイカンジャ</t>
    </rPh>
    <phoneticPr fontId="3"/>
  </si>
  <si>
    <t>外傷性の脳中枢損傷患者</t>
    <rPh sb="0" eb="3">
      <t>ガイショウセイ</t>
    </rPh>
    <rPh sb="4" eb="5">
      <t>ノウ</t>
    </rPh>
    <rPh sb="5" eb="7">
      <t>チュウスウ</t>
    </rPh>
    <rPh sb="7" eb="9">
      <t>ソンショウ</t>
    </rPh>
    <rPh sb="9" eb="11">
      <t>カンジャ</t>
    </rPh>
    <phoneticPr fontId="3"/>
  </si>
  <si>
    <t>頭頸部外傷症候群患者</t>
    <rPh sb="0" eb="1">
      <t>アタマ</t>
    </rPh>
    <rPh sb="1" eb="2">
      <t>クビ</t>
    </rPh>
    <rPh sb="2" eb="3">
      <t>ブ</t>
    </rPh>
    <rPh sb="3" eb="5">
      <t>ガイショウ</t>
    </rPh>
    <rPh sb="5" eb="8">
      <t>ショウコウグン</t>
    </rPh>
    <rPh sb="8" eb="10">
      <t>カンジャ</t>
    </rPh>
    <phoneticPr fontId="3"/>
  </si>
  <si>
    <t>頸肩腕症候群患者</t>
    <rPh sb="0" eb="2">
      <t>ケイケン</t>
    </rPh>
    <rPh sb="2" eb="6">
      <t>ワンショウコウグン</t>
    </rPh>
    <rPh sb="6" eb="8">
      <t>カンジャ</t>
    </rPh>
    <phoneticPr fontId="3"/>
  </si>
  <si>
    <t>腰痛患者</t>
    <rPh sb="0" eb="2">
      <t>ヨウツウ</t>
    </rPh>
    <rPh sb="2" eb="4">
      <t>カンジャ</t>
    </rPh>
    <phoneticPr fontId="3"/>
  </si>
  <si>
    <t>振動障害患者</t>
    <rPh sb="0" eb="2">
      <t>シンドウ</t>
    </rPh>
    <rPh sb="2" eb="4">
      <t>ショウガイ</t>
    </rPh>
    <rPh sb="4" eb="6">
      <t>カンジャ</t>
    </rPh>
    <phoneticPr fontId="3"/>
  </si>
  <si>
    <t>その他の患者</t>
    <rPh sb="2" eb="3">
      <t>タ</t>
    </rPh>
    <rPh sb="4" eb="6">
      <t>カンジャ</t>
    </rPh>
    <phoneticPr fontId="3"/>
  </si>
  <si>
    <t>骨折</t>
    <rPh sb="0" eb="2">
      <t>コッセツ</t>
    </rPh>
    <phoneticPr fontId="3"/>
  </si>
  <si>
    <t>切断</t>
    <rPh sb="0" eb="2">
      <t>セツダン</t>
    </rPh>
    <phoneticPr fontId="3"/>
  </si>
  <si>
    <t>関節の障害</t>
    <rPh sb="0" eb="2">
      <t>カンセツ</t>
    </rPh>
    <rPh sb="3" eb="5">
      <t>ショウガイ</t>
    </rPh>
    <phoneticPr fontId="3"/>
  </si>
  <si>
    <t>打撲傷</t>
    <rPh sb="0" eb="3">
      <t>ダボクショウ</t>
    </rPh>
    <phoneticPr fontId="3"/>
  </si>
  <si>
    <t>創傷</t>
    <rPh sb="0" eb="2">
      <t>ソウショウ</t>
    </rPh>
    <phoneticPr fontId="3"/>
  </si>
  <si>
    <t>合  計</t>
    <rPh sb="0" eb="1">
      <t>ゴウ</t>
    </rPh>
    <rPh sb="3" eb="4">
      <t>ケイ</t>
    </rPh>
    <phoneticPr fontId="3"/>
  </si>
  <si>
    <t>骨  折</t>
    <rPh sb="0" eb="1">
      <t>ホネ</t>
    </rPh>
    <rPh sb="3" eb="4">
      <t>オリ</t>
    </rPh>
    <phoneticPr fontId="3"/>
  </si>
  <si>
    <t>切  断</t>
    <rPh sb="0" eb="1">
      <t>キリ</t>
    </rPh>
    <rPh sb="3" eb="4">
      <t>ダン</t>
    </rPh>
    <phoneticPr fontId="3"/>
  </si>
  <si>
    <t>創  傷</t>
    <rPh sb="0" eb="1">
      <t>キズ</t>
    </rPh>
    <rPh sb="3" eb="4">
      <t>キズ</t>
    </rPh>
    <phoneticPr fontId="3"/>
  </si>
  <si>
    <t>傷病（補償）年金新規     受給者数</t>
    <rPh sb="0" eb="2">
      <t>ショウビョウ</t>
    </rPh>
    <rPh sb="3" eb="5">
      <t>ホショウ</t>
    </rPh>
    <rPh sb="6" eb="8">
      <t>ネンキン</t>
    </rPh>
    <rPh sb="8" eb="10">
      <t>シンキ</t>
    </rPh>
    <rPh sb="15" eb="18">
      <t>ジュキュウシャ</t>
    </rPh>
    <rPh sb="18" eb="19">
      <t>スウ</t>
    </rPh>
    <phoneticPr fontId="3"/>
  </si>
  <si>
    <t>障害・傷病  新規受給者数  合  計</t>
    <rPh sb="0" eb="2">
      <t>ショウガイ</t>
    </rPh>
    <rPh sb="3" eb="5">
      <t>ショウビョウ</t>
    </rPh>
    <rPh sb="7" eb="9">
      <t>シンキ</t>
    </rPh>
    <rPh sb="9" eb="12">
      <t>ジュキュウシャ</t>
    </rPh>
    <rPh sb="12" eb="13">
      <t>スウ</t>
    </rPh>
    <rPh sb="15" eb="19">
      <t>ゴウケイ</t>
    </rPh>
    <phoneticPr fontId="3"/>
  </si>
  <si>
    <t>新規年金  受給者数  合      計</t>
    <rPh sb="0" eb="2">
      <t>シンキ</t>
    </rPh>
    <rPh sb="2" eb="4">
      <t>ネンキン</t>
    </rPh>
    <rPh sb="6" eb="9">
      <t>ジュキュウシャ</t>
    </rPh>
    <rPh sb="9" eb="10">
      <t>スウ</t>
    </rPh>
    <rPh sb="12" eb="20">
      <t>ゴウケイ</t>
    </rPh>
    <phoneticPr fontId="3"/>
  </si>
  <si>
    <t>年   金</t>
    <rPh sb="0" eb="5">
      <t>ネンキン</t>
    </rPh>
    <phoneticPr fontId="3"/>
  </si>
  <si>
    <t>北海道</t>
    <rPh sb="0" eb="3">
      <t>ホッカイドウ</t>
    </rPh>
    <phoneticPr fontId="3"/>
  </si>
  <si>
    <t>青   森</t>
    <rPh sb="0" eb="1">
      <t>アオ</t>
    </rPh>
    <rPh sb="4" eb="5">
      <t>モリ</t>
    </rPh>
    <phoneticPr fontId="3"/>
  </si>
  <si>
    <t>岩   手</t>
    <rPh sb="0" eb="1">
      <t>イワ</t>
    </rPh>
    <rPh sb="4" eb="5">
      <t>テ</t>
    </rPh>
    <phoneticPr fontId="3"/>
  </si>
  <si>
    <t>宮   城</t>
    <rPh sb="0" eb="1">
      <t>ミヤ</t>
    </rPh>
    <rPh sb="4" eb="5">
      <t>シロ</t>
    </rPh>
    <phoneticPr fontId="3"/>
  </si>
  <si>
    <t>秋   田</t>
    <rPh sb="0" eb="1">
      <t>アキ</t>
    </rPh>
    <rPh sb="4" eb="5">
      <t>タ</t>
    </rPh>
    <phoneticPr fontId="3"/>
  </si>
  <si>
    <t>山   形</t>
    <rPh sb="0" eb="1">
      <t>ヤマ</t>
    </rPh>
    <rPh sb="4" eb="5">
      <t>カタチ</t>
    </rPh>
    <phoneticPr fontId="3"/>
  </si>
  <si>
    <t>福   島</t>
    <rPh sb="0" eb="1">
      <t>フク</t>
    </rPh>
    <rPh sb="4" eb="5">
      <t>シマ</t>
    </rPh>
    <phoneticPr fontId="3"/>
  </si>
  <si>
    <t>茨   城</t>
    <rPh sb="0" eb="1">
      <t>イバラ</t>
    </rPh>
    <rPh sb="4" eb="5">
      <t>シロ</t>
    </rPh>
    <phoneticPr fontId="3"/>
  </si>
  <si>
    <t>栃   木</t>
    <rPh sb="0" eb="1">
      <t>トチ</t>
    </rPh>
    <rPh sb="4" eb="5">
      <t>キ</t>
    </rPh>
    <phoneticPr fontId="3"/>
  </si>
  <si>
    <t>群   馬</t>
    <rPh sb="0" eb="1">
      <t>グン</t>
    </rPh>
    <rPh sb="4" eb="5">
      <t>ウマ</t>
    </rPh>
    <phoneticPr fontId="3"/>
  </si>
  <si>
    <t>埼   玉</t>
    <rPh sb="0" eb="1">
      <t>サキ</t>
    </rPh>
    <rPh sb="4" eb="5">
      <t>タマ</t>
    </rPh>
    <phoneticPr fontId="3"/>
  </si>
  <si>
    <t>千   葉</t>
    <rPh sb="0" eb="1">
      <t>セン</t>
    </rPh>
    <rPh sb="4" eb="5">
      <t>ハ</t>
    </rPh>
    <phoneticPr fontId="3"/>
  </si>
  <si>
    <t>東   京</t>
    <rPh sb="0" eb="1">
      <t>ヒガシ</t>
    </rPh>
    <rPh sb="4" eb="5">
      <t>キョウ</t>
    </rPh>
    <phoneticPr fontId="3"/>
  </si>
  <si>
    <t>神奈川</t>
    <rPh sb="0" eb="3">
      <t>カナガワ</t>
    </rPh>
    <phoneticPr fontId="3"/>
  </si>
  <si>
    <t>新   潟</t>
    <rPh sb="0" eb="1">
      <t>シン</t>
    </rPh>
    <rPh sb="4" eb="5">
      <t>カタ</t>
    </rPh>
    <phoneticPr fontId="3"/>
  </si>
  <si>
    <t>富   山</t>
    <rPh sb="0" eb="1">
      <t>トミ</t>
    </rPh>
    <rPh sb="4" eb="5">
      <t>ヤマ</t>
    </rPh>
    <phoneticPr fontId="3"/>
  </si>
  <si>
    <t>石   川</t>
    <rPh sb="0" eb="1">
      <t>イシ</t>
    </rPh>
    <rPh sb="4" eb="5">
      <t>カワ</t>
    </rPh>
    <phoneticPr fontId="3"/>
  </si>
  <si>
    <t>福   井</t>
    <rPh sb="0" eb="1">
      <t>フク</t>
    </rPh>
    <rPh sb="4" eb="5">
      <t>イ</t>
    </rPh>
    <phoneticPr fontId="3"/>
  </si>
  <si>
    <t>山   梨</t>
    <rPh sb="0" eb="1">
      <t>ヤマ</t>
    </rPh>
    <rPh sb="4" eb="5">
      <t>ナシ</t>
    </rPh>
    <phoneticPr fontId="3"/>
  </si>
  <si>
    <t>長   野</t>
    <rPh sb="0" eb="1">
      <t>チョウ</t>
    </rPh>
    <rPh sb="4" eb="5">
      <t>ノ</t>
    </rPh>
    <phoneticPr fontId="3"/>
  </si>
  <si>
    <t>岐   阜</t>
    <rPh sb="0" eb="1">
      <t>チマタ</t>
    </rPh>
    <rPh sb="4" eb="5">
      <t>オカ</t>
    </rPh>
    <phoneticPr fontId="3"/>
  </si>
  <si>
    <t>静   岡</t>
    <rPh sb="0" eb="1">
      <t>セイ</t>
    </rPh>
    <rPh sb="4" eb="5">
      <t>オカ</t>
    </rPh>
    <phoneticPr fontId="3"/>
  </si>
  <si>
    <t>愛   知</t>
    <rPh sb="0" eb="1">
      <t>アイ</t>
    </rPh>
    <rPh sb="4" eb="5">
      <t>チ</t>
    </rPh>
    <phoneticPr fontId="3"/>
  </si>
  <si>
    <t>三   重</t>
    <rPh sb="0" eb="1">
      <t>サン</t>
    </rPh>
    <rPh sb="4" eb="5">
      <t>ジュウ</t>
    </rPh>
    <phoneticPr fontId="3"/>
  </si>
  <si>
    <t>滋   賀</t>
    <rPh sb="0" eb="1">
      <t>シゲル</t>
    </rPh>
    <rPh sb="4" eb="5">
      <t>ガ</t>
    </rPh>
    <phoneticPr fontId="3"/>
  </si>
  <si>
    <t>京   都</t>
    <rPh sb="0" eb="1">
      <t>キョウ</t>
    </rPh>
    <rPh sb="4" eb="5">
      <t>ミヤコ</t>
    </rPh>
    <phoneticPr fontId="3"/>
  </si>
  <si>
    <t>大   阪</t>
    <rPh sb="0" eb="1">
      <t>ダイ</t>
    </rPh>
    <rPh sb="4" eb="5">
      <t>サカ</t>
    </rPh>
    <phoneticPr fontId="3"/>
  </si>
  <si>
    <t>兵   庫</t>
    <rPh sb="0" eb="1">
      <t>ヘイ</t>
    </rPh>
    <rPh sb="4" eb="5">
      <t>コ</t>
    </rPh>
    <phoneticPr fontId="3"/>
  </si>
  <si>
    <t>奈   良</t>
    <rPh sb="0" eb="1">
      <t>ナ</t>
    </rPh>
    <rPh sb="4" eb="5">
      <t>リョウ</t>
    </rPh>
    <phoneticPr fontId="3"/>
  </si>
  <si>
    <t>和歌山</t>
    <rPh sb="0" eb="3">
      <t>ワカヤマ</t>
    </rPh>
    <phoneticPr fontId="3"/>
  </si>
  <si>
    <t>鳥   取</t>
    <rPh sb="0" eb="1">
      <t>トリ</t>
    </rPh>
    <rPh sb="4" eb="5">
      <t>トリ</t>
    </rPh>
    <phoneticPr fontId="3"/>
  </si>
  <si>
    <t>島   根</t>
    <rPh sb="0" eb="1">
      <t>シマ</t>
    </rPh>
    <rPh sb="4" eb="5">
      <t>ネ</t>
    </rPh>
    <phoneticPr fontId="3"/>
  </si>
  <si>
    <t>岡   山</t>
    <rPh sb="0" eb="1">
      <t>オカ</t>
    </rPh>
    <rPh sb="4" eb="5">
      <t>ヤマ</t>
    </rPh>
    <phoneticPr fontId="3"/>
  </si>
  <si>
    <t>広   島</t>
    <rPh sb="0" eb="1">
      <t>ヒロ</t>
    </rPh>
    <rPh sb="4" eb="5">
      <t>シマ</t>
    </rPh>
    <phoneticPr fontId="3"/>
  </si>
  <si>
    <t>山   口</t>
    <rPh sb="0" eb="1">
      <t>ヤマ</t>
    </rPh>
    <rPh sb="4" eb="5">
      <t>クチ</t>
    </rPh>
    <phoneticPr fontId="3"/>
  </si>
  <si>
    <t>徳   島</t>
    <rPh sb="0" eb="1">
      <t>トク</t>
    </rPh>
    <rPh sb="4" eb="5">
      <t>シマ</t>
    </rPh>
    <phoneticPr fontId="3"/>
  </si>
  <si>
    <t>香   川</t>
    <rPh sb="0" eb="1">
      <t>カオリ</t>
    </rPh>
    <rPh sb="4" eb="5">
      <t>カワ</t>
    </rPh>
    <phoneticPr fontId="3"/>
  </si>
  <si>
    <t>愛   媛</t>
    <rPh sb="0" eb="1">
      <t>アイ</t>
    </rPh>
    <rPh sb="4" eb="5">
      <t>ヒメ</t>
    </rPh>
    <phoneticPr fontId="3"/>
  </si>
  <si>
    <t>高   知</t>
    <rPh sb="0" eb="1">
      <t>タカ</t>
    </rPh>
    <rPh sb="4" eb="5">
      <t>チ</t>
    </rPh>
    <phoneticPr fontId="3"/>
  </si>
  <si>
    <t>福   岡</t>
    <rPh sb="0" eb="1">
      <t>フク</t>
    </rPh>
    <rPh sb="4" eb="5">
      <t>オカ</t>
    </rPh>
    <phoneticPr fontId="3"/>
  </si>
  <si>
    <t>佐   賀</t>
    <rPh sb="0" eb="1">
      <t>タスク</t>
    </rPh>
    <rPh sb="4" eb="5">
      <t>ガ</t>
    </rPh>
    <phoneticPr fontId="3"/>
  </si>
  <si>
    <t>長   崎</t>
    <rPh sb="0" eb="1">
      <t>チョウ</t>
    </rPh>
    <rPh sb="4" eb="5">
      <t>ザキ</t>
    </rPh>
    <phoneticPr fontId="3"/>
  </si>
  <si>
    <t>熊   本</t>
    <rPh sb="0" eb="1">
      <t>クマ</t>
    </rPh>
    <rPh sb="4" eb="5">
      <t>ホン</t>
    </rPh>
    <phoneticPr fontId="3"/>
  </si>
  <si>
    <t>大   分</t>
    <rPh sb="0" eb="1">
      <t>ダイ</t>
    </rPh>
    <rPh sb="4" eb="5">
      <t>ブン</t>
    </rPh>
    <phoneticPr fontId="3"/>
  </si>
  <si>
    <t>宮   崎</t>
    <rPh sb="0" eb="1">
      <t>ミヤ</t>
    </rPh>
    <rPh sb="4" eb="5">
      <t>ザキ</t>
    </rPh>
    <phoneticPr fontId="3"/>
  </si>
  <si>
    <t>鹿児島</t>
    <rPh sb="0" eb="3">
      <t>カゴシマ</t>
    </rPh>
    <phoneticPr fontId="3"/>
  </si>
  <si>
    <t>沖   縄</t>
    <rPh sb="0" eb="1">
      <t>オキ</t>
    </rPh>
    <rPh sb="4" eb="5">
      <t>ナワ</t>
    </rPh>
    <phoneticPr fontId="3"/>
  </si>
  <si>
    <t>合   計</t>
    <rPh sb="0" eb="1">
      <t>ゴウ</t>
    </rPh>
    <rPh sb="4" eb="5">
      <t>ケイ</t>
    </rPh>
    <phoneticPr fontId="3"/>
  </si>
  <si>
    <t>オルト－トルイジンにさらされる業務による膀胱がん</t>
    <rPh sb="15" eb="17">
      <t>ギョウム</t>
    </rPh>
    <rPh sb="20" eb="22">
      <t>ボウコウ</t>
    </rPh>
    <phoneticPr fontId="1"/>
  </si>
  <si>
    <r>
      <t>※2019年4月10日付で、「職業がん（第七号）」の「11」に「オルトトルイジンにさらされる業務による膀胱がん」が新たに入る改正省令が公布された。これにより、職業病リスト第七号中の番号が一部変更になった（従来の11番以降が、１番ずつ後ろにずれた）。また、傷病性質コード表において「オルトトルイジンにさされる業務による膀胱がん」が「0729000」として挿入された。</t>
    </r>
    <r>
      <rPr>
        <sz val="9"/>
        <color rgb="FFFF0000"/>
        <rFont val="ＭＳ 明朝"/>
        <family val="1"/>
        <charset val="128"/>
      </rPr>
      <t>本表ではこの改正を加えている。</t>
    </r>
    <rPh sb="5" eb="6">
      <t>ネン</t>
    </rPh>
    <rPh sb="7" eb="8">
      <t>ガツ</t>
    </rPh>
    <rPh sb="10" eb="11">
      <t>ニチ</t>
    </rPh>
    <rPh sb="11" eb="12">
      <t>ヅケ</t>
    </rPh>
    <rPh sb="15" eb="17">
      <t>ショクギョウ</t>
    </rPh>
    <rPh sb="20" eb="21">
      <t>ダイ</t>
    </rPh>
    <rPh sb="21" eb="22">
      <t>ナナ</t>
    </rPh>
    <rPh sb="22" eb="23">
      <t>ゴウ</t>
    </rPh>
    <rPh sb="46" eb="48">
      <t>ギョウム</t>
    </rPh>
    <rPh sb="51" eb="53">
      <t>ボウコウ</t>
    </rPh>
    <rPh sb="57" eb="58">
      <t>アラ</t>
    </rPh>
    <rPh sb="60" eb="61">
      <t>ハイ</t>
    </rPh>
    <rPh sb="62" eb="64">
      <t>カイセイ</t>
    </rPh>
    <rPh sb="64" eb="66">
      <t>ショウレイ</t>
    </rPh>
    <rPh sb="67" eb="69">
      <t>コウフ</t>
    </rPh>
    <rPh sb="79" eb="82">
      <t>ショクギョウビョウ</t>
    </rPh>
    <rPh sb="85" eb="86">
      <t>ダイ</t>
    </rPh>
    <rPh sb="86" eb="87">
      <t>ナナ</t>
    </rPh>
    <rPh sb="87" eb="88">
      <t>ゴウ</t>
    </rPh>
    <rPh sb="88" eb="89">
      <t>チュウ</t>
    </rPh>
    <rPh sb="90" eb="92">
      <t>バンゴウ</t>
    </rPh>
    <rPh sb="93" eb="95">
      <t>イチブ</t>
    </rPh>
    <rPh sb="95" eb="97">
      <t>ヘンコウ</t>
    </rPh>
    <rPh sb="102" eb="104">
      <t>ジュウライ</t>
    </rPh>
    <rPh sb="107" eb="108">
      <t>バン</t>
    </rPh>
    <rPh sb="108" eb="110">
      <t>イコウ</t>
    </rPh>
    <rPh sb="113" eb="114">
      <t>バン</t>
    </rPh>
    <rPh sb="116" eb="117">
      <t>ウシ</t>
    </rPh>
    <rPh sb="127" eb="129">
      <t>ショウビョウ</t>
    </rPh>
    <rPh sb="129" eb="131">
      <t>セイシツ</t>
    </rPh>
    <rPh sb="134" eb="135">
      <t>ヒョウ</t>
    </rPh>
    <rPh sb="153" eb="155">
      <t>ギョウム</t>
    </rPh>
    <rPh sb="158" eb="160">
      <t>ボウコウ</t>
    </rPh>
    <rPh sb="176" eb="178">
      <t>ソウニュウ</t>
    </rPh>
    <rPh sb="182" eb="184">
      <t>ホンピョウ</t>
    </rPh>
    <rPh sb="188" eb="190">
      <t>カイセイ</t>
    </rPh>
    <rPh sb="191" eb="192">
      <t>クワ</t>
    </rPh>
    <phoneticPr fontId="35"/>
  </si>
  <si>
    <t>分類コード01から08までに掲げるもの以外の業務上の負傷に起因する疾病</t>
    <rPh sb="0" eb="2">
      <t>ブンルイ</t>
    </rPh>
    <rPh sb="14" eb="15">
      <t>カカ</t>
    </rPh>
    <rPh sb="19" eb="21">
      <t>イガイ</t>
    </rPh>
    <rPh sb="22" eb="25">
      <t>ギョウムジョウ</t>
    </rPh>
    <rPh sb="26" eb="28">
      <t>フショウ</t>
    </rPh>
    <rPh sb="29" eb="31">
      <t>キイン</t>
    </rPh>
    <rPh sb="33" eb="35">
      <t>シッペイ</t>
    </rPh>
    <phoneticPr fontId="3"/>
  </si>
  <si>
    <t>分類コード01から12までに掲げるもののほか、これらの疾病に付随する疾病その他物理的因子にさらされる業務に起因することの明らかな疾病</t>
    <rPh sb="0" eb="2">
      <t>ブンルイ</t>
    </rPh>
    <phoneticPr fontId="3"/>
  </si>
  <si>
    <t>分類コード01から09までに掲げるもののほか、これらの疾病に付随する疾病その他身体に過度の負担のかかる作業態様の業務に起因することの明らかな疾病</t>
    <rPh sb="0" eb="2">
      <t>ブンルイ</t>
    </rPh>
    <phoneticPr fontId="3"/>
  </si>
  <si>
    <t xml:space="preserve">分類コード01から10までに掲げるもののほか、これらの疾病に付随する疾病その他化学物質等にさらされる業務に起因することの明らかな疾病 </t>
    <rPh sb="0" eb="2">
      <t>ブンルイ</t>
    </rPh>
    <phoneticPr fontId="3"/>
  </si>
  <si>
    <t xml:space="preserve">分類コード01から07までに掲げるもののほか、これらの疾患に付随する疾患その他細菌、ウイルス等の病原体にさらされる業務に起因することの明らかな疾病 </t>
    <rPh sb="0" eb="2">
      <t>ブンルイ</t>
    </rPh>
    <phoneticPr fontId="3"/>
  </si>
  <si>
    <t xml:space="preserve">すす、鉱物油、タール、ピッチ、アスファルト又はパラフィンにさらされる業務による皮膚がん    </t>
    <phoneticPr fontId="3"/>
  </si>
  <si>
    <t>分類コード01から29までに掲げるもののほか、これらの疾病に付随する疾病その他がん原性物質若しくはがん原性因子にさらされる業務又はがん原性工程における業務に起因することの明らかな疾病</t>
    <rPh sb="0" eb="2">
      <t>ブンルイ</t>
    </rPh>
    <phoneticPr fontId="3"/>
  </si>
  <si>
    <t>せき髄損傷患者</t>
    <rPh sb="2" eb="3">
      <t>ズイ</t>
    </rPh>
    <rPh sb="3" eb="5">
      <t>ソンショウ</t>
    </rPh>
    <rPh sb="5" eb="6">
      <t>ワズラ</t>
    </rPh>
    <rPh sb="6" eb="7">
      <t>モノ</t>
    </rPh>
    <phoneticPr fontId="3"/>
  </si>
  <si>
    <t>頸肩腕症候群患者</t>
    <rPh sb="0" eb="3">
      <t>ケイケンワン</t>
    </rPh>
    <rPh sb="3" eb="6">
      <t>ショウコウグン</t>
    </rPh>
    <rPh sb="6" eb="7">
      <t>ワズラ</t>
    </rPh>
    <rPh sb="7" eb="8">
      <t>モノ</t>
    </rPh>
    <phoneticPr fontId="3"/>
  </si>
  <si>
    <t>一酸化炭素中毒患者</t>
    <rPh sb="0" eb="3">
      <t>イッサンカ</t>
    </rPh>
    <rPh sb="3" eb="5">
      <t>タンソ</t>
    </rPh>
    <rPh sb="5" eb="7">
      <t>チュウドク</t>
    </rPh>
    <rPh sb="7" eb="9">
      <t>カンジャ</t>
    </rPh>
    <phoneticPr fontId="3"/>
  </si>
  <si>
    <t>労災保険適用
労働者数</t>
    <rPh sb="0" eb="4">
      <t>ロウサイホケン</t>
    </rPh>
    <phoneticPr fontId="3"/>
  </si>
  <si>
    <t>重量物を取り扱う業務、腰部に過度の負担を与える不自然な作業姿勢により行う業務その他腰部に過度の負担のかかる業務による腰痛
 （非災害性腰痛）</t>
    <phoneticPr fontId="3"/>
  </si>
  <si>
    <t>さく岩機、チェーンソー等の機械器具の使用により身体に振動を与える業務による手指、前腕等の末梢循環障害、末梢神経障害又は運動機能障害
（振動障害）</t>
    <phoneticPr fontId="3"/>
  </si>
  <si>
    <t>電話交換の業務その他上肢に過度の負担のかかる業務による手指の痙攣、手指、前腕等の腱、腱鞘若しくは腱周囲の炎症又は頸肩腕症候群
（頸肩腕症候群等）</t>
    <phoneticPr fontId="3"/>
  </si>
  <si>
    <t>表2-4　「その他業務に起因することの明らかな疾病」等の発生状況</t>
    <rPh sb="0" eb="1">
      <t>ヒョウ</t>
    </rPh>
    <rPh sb="8" eb="9">
      <t>タ</t>
    </rPh>
    <rPh sb="9" eb="11">
      <t>ギョウム</t>
    </rPh>
    <rPh sb="12" eb="14">
      <t>キイン</t>
    </rPh>
    <rPh sb="19" eb="20">
      <t>アキ</t>
    </rPh>
    <rPh sb="23" eb="25">
      <t>シッペイ</t>
    </rPh>
    <rPh sb="26" eb="27">
      <t>トウ</t>
    </rPh>
    <rPh sb="28" eb="30">
      <t>ハッセイ</t>
    </rPh>
    <rPh sb="30" eb="32">
      <t>ジョウキョウ</t>
    </rPh>
    <phoneticPr fontId="1"/>
  </si>
  <si>
    <t>表3-1　定期健康診断･特殊健康診断・じん肺健康診断の実施状況</t>
    <rPh sb="0" eb="1">
      <t>ヒョウ</t>
    </rPh>
    <rPh sb="5" eb="7">
      <t>テイキ</t>
    </rPh>
    <rPh sb="7" eb="11">
      <t>ケンコウシンダン</t>
    </rPh>
    <rPh sb="12" eb="14">
      <t>トクシュ</t>
    </rPh>
    <rPh sb="14" eb="18">
      <t>ケンコウシンダン</t>
    </rPh>
    <rPh sb="19" eb="22">
      <t>ジンハイ</t>
    </rPh>
    <rPh sb="22" eb="26">
      <t>ケンコウシンダン</t>
    </rPh>
    <rPh sb="27" eb="29">
      <t>ジッシ</t>
    </rPh>
    <rPh sb="29" eb="31">
      <t>ジョウキョウ</t>
    </rPh>
    <phoneticPr fontId="3"/>
  </si>
  <si>
    <t>健康診断結果調、特殊健康診断結果調（じん肺健康診断を除く）、じん肺健康診断結果調による。網掛部分は「現在数値を精査中」とされている。</t>
    <rPh sb="0" eb="4">
      <t>ケンコウシンダン</t>
    </rPh>
    <rPh sb="4" eb="6">
      <t>ケッカ</t>
    </rPh>
    <rPh sb="6" eb="7">
      <t>チョウサ</t>
    </rPh>
    <rPh sb="8" eb="10">
      <t>トクシュ</t>
    </rPh>
    <rPh sb="10" eb="14">
      <t>ケンコウシンダン</t>
    </rPh>
    <rPh sb="14" eb="16">
      <t>ケッカ</t>
    </rPh>
    <rPh sb="16" eb="17">
      <t>チョウサ</t>
    </rPh>
    <rPh sb="18" eb="21">
      <t>ジンハイ</t>
    </rPh>
    <rPh sb="21" eb="25">
      <t>ケンコウシンダン</t>
    </rPh>
    <rPh sb="26" eb="27">
      <t>ノゾ</t>
    </rPh>
    <rPh sb="30" eb="33">
      <t>ジンハイ</t>
    </rPh>
    <rPh sb="33" eb="37">
      <t>ケンコウシンダン</t>
    </rPh>
    <rPh sb="37" eb="39">
      <t>ケッカ</t>
    </rPh>
    <rPh sb="39" eb="40">
      <t>チョウサ</t>
    </rPh>
    <rPh sb="44" eb="46">
      <t>アミカケ</t>
    </rPh>
    <rPh sb="46" eb="48">
      <t>ブブン</t>
    </rPh>
    <rPh sb="50" eb="52">
      <t>ゲンザイ</t>
    </rPh>
    <rPh sb="52" eb="54">
      <t>スウチ</t>
    </rPh>
    <rPh sb="55" eb="57">
      <t>セイサ</t>
    </rPh>
    <rPh sb="57" eb="58">
      <t>チュウ</t>
    </rPh>
    <phoneticPr fontId="3"/>
  </si>
  <si>
    <t>聴力
（その他）</t>
    <rPh sb="0" eb="2">
      <t>チョウリョク</t>
    </rPh>
    <rPh sb="6" eb="7">
      <t>タ</t>
    </rPh>
    <phoneticPr fontId="3"/>
  </si>
  <si>
    <t>37</t>
    <phoneticPr fontId="3"/>
  </si>
  <si>
    <t>本年度末
療養中</t>
    <rPh sb="0" eb="3">
      <t>ホンネンド</t>
    </rPh>
    <rPh sb="3" eb="4">
      <t>マツ</t>
    </rPh>
    <rPh sb="5" eb="8">
      <t>リョウヨウチュウ</t>
    </rPh>
    <phoneticPr fontId="3"/>
  </si>
  <si>
    <t>前年度末
療養中</t>
    <rPh sb="0" eb="3">
      <t>ゼンネンド</t>
    </rPh>
    <rPh sb="3" eb="4">
      <t>マツ</t>
    </rPh>
    <rPh sb="5" eb="8">
      <t>リョウヨウチュウ</t>
    </rPh>
    <phoneticPr fontId="3"/>
  </si>
  <si>
    <t>せき髄損傷患者</t>
    <rPh sb="2" eb="3">
      <t>ズイ</t>
    </rPh>
    <rPh sb="3" eb="5">
      <t>ソンショウ</t>
    </rPh>
    <rPh sb="5" eb="7">
      <t>カンジャ</t>
    </rPh>
    <phoneticPr fontId="3"/>
  </si>
  <si>
    <r>
      <t>表1注参照（死傷災害は労働者死傷病報告による）。</t>
    </r>
    <r>
      <rPr>
        <sz val="7"/>
        <color rgb="FFFF0000"/>
        <rFont val="ＭＳ Ｐ明朝"/>
        <family val="1"/>
        <charset val="128"/>
      </rPr>
      <t>厚生労働省資料により全国労働安全衛生センター連絡会議が作成。</t>
    </r>
    <rPh sb="0" eb="1">
      <t>ヒョウ</t>
    </rPh>
    <rPh sb="2" eb="3">
      <t>チュウ</t>
    </rPh>
    <rPh sb="3" eb="5">
      <t>サンショウ</t>
    </rPh>
    <rPh sb="6" eb="8">
      <t>シショウ</t>
    </rPh>
    <rPh sb="8" eb="10">
      <t>サイガイ</t>
    </rPh>
    <rPh sb="11" eb="14">
      <t>ロウドウシャ</t>
    </rPh>
    <rPh sb="14" eb="17">
      <t>シショウビョウ</t>
    </rPh>
    <rPh sb="17" eb="19">
      <t>ホウコク</t>
    </rPh>
    <rPh sb="24" eb="26">
      <t>コウセイ</t>
    </rPh>
    <phoneticPr fontId="3"/>
  </si>
  <si>
    <t>二-5</t>
    <rPh sb="0" eb="1">
      <t>ニ</t>
    </rPh>
    <phoneticPr fontId="3"/>
  </si>
  <si>
    <t>二-6</t>
    <rPh sb="0" eb="1">
      <t>ニ</t>
    </rPh>
    <phoneticPr fontId="3"/>
  </si>
  <si>
    <t>四  化学物質等による疾病（がんを除く）</t>
    <rPh sb="0" eb="1">
      <t>ヨン</t>
    </rPh>
    <phoneticPr fontId="3"/>
  </si>
  <si>
    <t>四-8</t>
    <rPh sb="0" eb="1">
      <t>ヨン</t>
    </rPh>
    <phoneticPr fontId="3"/>
  </si>
  <si>
    <t>四（四-8以外）</t>
    <rPh sb="0" eb="1">
      <t>ヨン</t>
    </rPh>
    <rPh sb="2" eb="3">
      <t>ヨン</t>
    </rPh>
    <rPh sb="5" eb="7">
      <t>イガイ</t>
    </rPh>
    <phoneticPr fontId="3"/>
  </si>
  <si>
    <t>負傷（負傷を伴わない事故を含む。）</t>
    <rPh sb="0" eb="2">
      <t>フショウ</t>
    </rPh>
    <rPh sb="3" eb="5">
      <t>フショウ</t>
    </rPh>
    <rPh sb="6" eb="7">
      <t>トモナ</t>
    </rPh>
    <rPh sb="10" eb="12">
      <t>ジコ</t>
    </rPh>
    <rPh sb="13" eb="14">
      <t>フク</t>
    </rPh>
    <phoneticPr fontId="3"/>
  </si>
  <si>
    <t>関節の障害（捻挫、亜脱臼及び転位を含む。）</t>
    <rPh sb="0" eb="2">
      <t>カンセツ</t>
    </rPh>
    <rPh sb="3" eb="5">
      <t>ショウガイ</t>
    </rPh>
    <rPh sb="6" eb="8">
      <t>ネンザ</t>
    </rPh>
    <rPh sb="9" eb="10">
      <t>ア</t>
    </rPh>
    <rPh sb="10" eb="12">
      <t>ダッキュウ</t>
    </rPh>
    <rPh sb="12" eb="13">
      <t>オヨ</t>
    </rPh>
    <rPh sb="14" eb="16">
      <t>テンイ</t>
    </rPh>
    <rPh sb="17" eb="18">
      <t>フク</t>
    </rPh>
    <phoneticPr fontId="3"/>
  </si>
  <si>
    <t>打撲傷（皮膚の剥離、擦過傷、挫傷及び血腫を含む。）</t>
    <rPh sb="0" eb="3">
      <t>ダボクショウ</t>
    </rPh>
    <rPh sb="4" eb="6">
      <t>ヒフ</t>
    </rPh>
    <rPh sb="7" eb="9">
      <t>ハクリ</t>
    </rPh>
    <rPh sb="10" eb="13">
      <t>サッカショウ</t>
    </rPh>
    <rPh sb="14" eb="16">
      <t>ザショウ</t>
    </rPh>
    <rPh sb="16" eb="17">
      <t>オヨ</t>
    </rPh>
    <rPh sb="18" eb="20">
      <t>ケッシュ</t>
    </rPh>
    <rPh sb="21" eb="22">
      <t>フク</t>
    </rPh>
    <phoneticPr fontId="3"/>
  </si>
  <si>
    <t>創傷（切作、裂創、刺創及び挫滅創を含む。）</t>
    <rPh sb="0" eb="2">
      <t>ソウショウ</t>
    </rPh>
    <rPh sb="3" eb="4">
      <t>キリ</t>
    </rPh>
    <rPh sb="4" eb="5">
      <t>サク</t>
    </rPh>
    <rPh sb="6" eb="7">
      <t>レツ</t>
    </rPh>
    <rPh sb="7" eb="8">
      <t>キズ</t>
    </rPh>
    <rPh sb="9" eb="10">
      <t>トゲ</t>
    </rPh>
    <rPh sb="10" eb="11">
      <t>キズ</t>
    </rPh>
    <rPh sb="11" eb="12">
      <t>オヨ</t>
    </rPh>
    <rPh sb="13" eb="14">
      <t>ザ</t>
    </rPh>
    <rPh sb="14" eb="15">
      <t>メツ</t>
    </rPh>
    <rPh sb="15" eb="16">
      <t>キズ</t>
    </rPh>
    <rPh sb="17" eb="18">
      <t>フク</t>
    </rPh>
    <phoneticPr fontId="3"/>
  </si>
  <si>
    <t>外傷性の脊髄損傷</t>
    <rPh sb="0" eb="3">
      <t>ガイショウセイ</t>
    </rPh>
    <rPh sb="4" eb="6">
      <t>セキズイ</t>
    </rPh>
    <rPh sb="6" eb="8">
      <t>ソンショウ</t>
    </rPh>
    <phoneticPr fontId="3"/>
  </si>
  <si>
    <t>頭頸部外傷症候群（いわゆる「むちうち症」）</t>
    <rPh sb="0" eb="1">
      <t>アタマ</t>
    </rPh>
    <rPh sb="1" eb="2">
      <t>クビ</t>
    </rPh>
    <rPh sb="2" eb="3">
      <t>ブ</t>
    </rPh>
    <rPh sb="3" eb="5">
      <t>ガイショウ</t>
    </rPh>
    <rPh sb="5" eb="8">
      <t>ショウコウグン</t>
    </rPh>
    <rPh sb="18" eb="19">
      <t>ショウ</t>
    </rPh>
    <phoneticPr fontId="3"/>
  </si>
  <si>
    <t>火傷（高熱物体を取り扱う業務による火傷を除く。）</t>
    <rPh sb="0" eb="2">
      <t>ヤケド</t>
    </rPh>
    <rPh sb="3" eb="5">
      <t>コウネツ</t>
    </rPh>
    <rPh sb="5" eb="7">
      <t>ブッタイ</t>
    </rPh>
    <rPh sb="8" eb="9">
      <t>ト</t>
    </rPh>
    <rPh sb="10" eb="11">
      <t>アツカ</t>
    </rPh>
    <rPh sb="12" eb="14">
      <t>ギョウム</t>
    </rPh>
    <rPh sb="17" eb="19">
      <t>ヤケド</t>
    </rPh>
    <rPh sb="20" eb="21">
      <t>ノゾ</t>
    </rPh>
    <phoneticPr fontId="3"/>
  </si>
  <si>
    <t>業  種</t>
    <rPh sb="0" eb="1">
      <t>ギョウ</t>
    </rPh>
    <rPh sb="3" eb="4">
      <t>タネ</t>
    </rPh>
    <phoneticPr fontId="3"/>
  </si>
  <si>
    <t>死亡災害</t>
    <rPh sb="0" eb="2">
      <t>シボウ</t>
    </rPh>
    <rPh sb="2" eb="4">
      <t>サイガイ</t>
    </rPh>
    <phoneticPr fontId="3"/>
  </si>
  <si>
    <t>休業4日以上</t>
    <rPh sb="0" eb="2">
      <t>キュウギョウ</t>
    </rPh>
    <rPh sb="3" eb="6">
      <t>ニチイジョウ</t>
    </rPh>
    <phoneticPr fontId="3"/>
  </si>
  <si>
    <t>休業3日以下・不休</t>
    <rPh sb="0" eb="2">
      <t>キュウギョウ</t>
    </rPh>
    <rPh sb="3" eb="6">
      <t>ニチイカ</t>
    </rPh>
    <rPh sb="7" eb="9">
      <t>フキュウ</t>
    </rPh>
    <phoneticPr fontId="3"/>
  </si>
  <si>
    <t>人数</t>
    <rPh sb="0" eb="2">
      <t>ニンズウ</t>
    </rPh>
    <phoneticPr fontId="3"/>
  </si>
  <si>
    <t>＊</t>
    <phoneticPr fontId="3"/>
  </si>
  <si>
    <t>指数</t>
    <rPh sb="0" eb="2">
      <t>シスウ</t>
    </rPh>
    <phoneticPr fontId="3"/>
  </si>
  <si>
    <t>全業種</t>
    <rPh sb="0" eb="3">
      <t>ゼンギョウシュ</t>
    </rPh>
    <phoneticPr fontId="3"/>
  </si>
  <si>
    <t>製造業</t>
  </si>
  <si>
    <t>建設業</t>
  </si>
  <si>
    <t>運輸業</t>
  </si>
  <si>
    <t>鉱業</t>
    <phoneticPr fontId="3"/>
  </si>
  <si>
    <t>農林水産業</t>
    <rPh sb="0" eb="2">
      <t>ノウリン</t>
    </rPh>
    <rPh sb="2" eb="5">
      <t>スイサンギョウ</t>
    </rPh>
    <phoneticPr fontId="3"/>
  </si>
  <si>
    <t>その他</t>
  </si>
  <si>
    <t>休業4日以上の死傷者数</t>
  </si>
  <si>
    <t>業務上疾病</t>
    <phoneticPr fontId="3"/>
  </si>
  <si>
    <t>年/年度</t>
    <rPh sb="2" eb="4">
      <t>ネンド</t>
    </rPh>
    <phoneticPr fontId="3"/>
  </si>
  <si>
    <t>「届出件数」</t>
  </si>
  <si>
    <t>「公表件数」</t>
  </si>
  <si>
    <t>「補償件数」</t>
    <rPh sb="1" eb="3">
      <t>ホショウ</t>
    </rPh>
    <rPh sb="3" eb="5">
      <t>ケンスウ</t>
    </rPh>
    <phoneticPr fontId="3"/>
  </si>
  <si>
    <t>業   種</t>
  </si>
  <si>
    <t>事業場数</t>
  </si>
  <si>
    <t>労働者数</t>
  </si>
  <si>
    <t>新規受給者数</t>
  </si>
  <si>
    <t>死亡者数</t>
  </si>
  <si>
    <t>重大災害件数</t>
  </si>
  <si>
    <t>死傷者数</t>
  </si>
  <si>
    <t>業務上疾病数</t>
  </si>
  <si>
    <t>鉱   業</t>
  </si>
  <si>
    <t>合   計</t>
  </si>
  <si>
    <t>実   数</t>
  </si>
  <si>
    <t>01から08までに掲げるもの以外の負傷又は負傷を伴わない事故（感電、溺水、窒息等）</t>
    <rPh sb="9" eb="10">
      <t>カカ</t>
    </rPh>
    <rPh sb="14" eb="16">
      <t>イガイ</t>
    </rPh>
    <rPh sb="17" eb="19">
      <t>フショウ</t>
    </rPh>
    <rPh sb="19" eb="20">
      <t>マタ</t>
    </rPh>
    <rPh sb="21" eb="23">
      <t>フショウ</t>
    </rPh>
    <rPh sb="24" eb="25">
      <t>トモナ</t>
    </rPh>
    <rPh sb="28" eb="30">
      <t>ジコ</t>
    </rPh>
    <rPh sb="31" eb="33">
      <t>カンデン</t>
    </rPh>
    <rPh sb="34" eb="36">
      <t>デキスイ</t>
    </rPh>
    <rPh sb="37" eb="39">
      <t>チッソク</t>
    </rPh>
    <rPh sb="39" eb="40">
      <t>トウ</t>
    </rPh>
    <phoneticPr fontId="3"/>
  </si>
  <si>
    <t>2019年度末</t>
  </si>
  <si>
    <t>2019年度</t>
  </si>
  <si>
    <t>2020年（暦年）</t>
  </si>
  <si>
    <t>年度別労災補償状況</t>
    <rPh sb="0" eb="2">
      <t>ネンド</t>
    </rPh>
    <rPh sb="2" eb="3">
      <t>ベツ</t>
    </rPh>
    <rPh sb="3" eb="5">
      <t>ロウサイ</t>
    </rPh>
    <rPh sb="5" eb="9">
      <t>ホショウジョウキョウ</t>
    </rPh>
    <phoneticPr fontId="3"/>
  </si>
  <si>
    <t>労働者
死傷病報告
による</t>
    <phoneticPr fontId="3"/>
  </si>
  <si>
    <t>傷病性質コード別
労災補償状況
による</t>
    <rPh sb="0" eb="2">
      <t>ショウビョウ</t>
    </rPh>
    <rPh sb="2" eb="4">
      <t>セイシツ</t>
    </rPh>
    <rPh sb="7" eb="8">
      <t>ベツ</t>
    </rPh>
    <rPh sb="9" eb="11">
      <t>ロウサイ</t>
    </rPh>
    <rPh sb="11" eb="13">
      <t>ホショウ</t>
    </rPh>
    <rPh sb="13" eb="15">
      <t>ジョウキョウ</t>
    </rPh>
    <phoneticPr fontId="3"/>
  </si>
  <si>
    <t>労働者死傷病報告
による</t>
    <phoneticPr fontId="3"/>
  </si>
  <si>
    <t>注 : 2011年の届出・公表件数は東日本大震災を直接の原因とするもの（届出1,664人、公表2,827人）を除く。</t>
    <rPh sb="0" eb="1">
      <t>チュウ</t>
    </rPh>
    <rPh sb="8" eb="9">
      <t>ネン</t>
    </rPh>
    <rPh sb="10" eb="12">
      <t>トドケデ</t>
    </rPh>
    <rPh sb="13" eb="15">
      <t>コウヒョウ</t>
    </rPh>
    <rPh sb="15" eb="17">
      <t>ケンスウ</t>
    </rPh>
    <rPh sb="18" eb="19">
      <t>ヒガシ</t>
    </rPh>
    <rPh sb="19" eb="21">
      <t>ニホン</t>
    </rPh>
    <rPh sb="21" eb="22">
      <t>ダイ</t>
    </rPh>
    <rPh sb="22" eb="24">
      <t>シンサイ</t>
    </rPh>
    <rPh sb="25" eb="27">
      <t>チョクセツ</t>
    </rPh>
    <rPh sb="28" eb="30">
      <t>ゲンイン</t>
    </rPh>
    <rPh sb="36" eb="38">
      <t>トドケデ</t>
    </rPh>
    <rPh sb="43" eb="44">
      <t>ニン</t>
    </rPh>
    <rPh sb="45" eb="47">
      <t>コウヒョウ</t>
    </rPh>
    <rPh sb="52" eb="53">
      <t>ニン</t>
    </rPh>
    <rPh sb="55" eb="56">
      <t>ノゾ</t>
    </rPh>
    <phoneticPr fontId="1"/>
  </si>
  <si>
    <t>「業務上疾病調」
によるとされる</t>
    <rPh sb="1" eb="4">
      <t>ギョウムジョウ</t>
    </rPh>
    <rPh sb="4" eb="6">
      <t>シッペイ</t>
    </rPh>
    <rPh sb="6" eb="7">
      <t>シラベ</t>
    </rPh>
    <phoneticPr fontId="3"/>
  </si>
  <si>
    <t>2019年度以降の労災保険給付件数データには、毎月勤労統計調査での不適切調査による追加給付の件数が含まれている。</t>
    <phoneticPr fontId="1"/>
  </si>
  <si>
    <t>（とくに2020年度に集中。葬祭料・葬祭給付、障害（補償）給付、遺族（補償）給付、傷病（補償）年金の当該年度新規受給者数については注意が必要である）。</t>
    <phoneticPr fontId="1"/>
  </si>
  <si>
    <t>2020年の六の公表件数6,291件のうち6,041件は新型コロナウイルス感染症である。</t>
    <phoneticPr fontId="1"/>
  </si>
  <si>
    <t>四-8以外の「化学物質等による疾病」</t>
    <rPh sb="0" eb="1">
      <t>ヨン</t>
    </rPh>
    <rPh sb="3" eb="5">
      <t>イガイ</t>
    </rPh>
    <rPh sb="7" eb="9">
      <t>カガク</t>
    </rPh>
    <rPh sb="9" eb="12">
      <t>ブッシツナド</t>
    </rPh>
    <rPh sb="15" eb="17">
      <t>シッペイ</t>
    </rPh>
    <phoneticPr fontId="3"/>
  </si>
  <si>
    <t>年/年度</t>
    <rPh sb="0" eb="1">
      <t>ネン</t>
    </rPh>
    <rPh sb="2" eb="4">
      <t>ネンド</t>
    </rPh>
    <phoneticPr fontId="1"/>
  </si>
  <si>
    <t>年/年度</t>
    <rPh sb="0" eb="1">
      <t>ネン</t>
    </rPh>
    <rPh sb="2" eb="4">
      <t>ネンド</t>
    </rPh>
    <phoneticPr fontId="3"/>
  </si>
  <si>
    <t>2018（平成30）年度</t>
    <rPh sb="5" eb="7">
      <t>ヘイセイ</t>
    </rPh>
    <rPh sb="10" eb="12">
      <t>ネンド</t>
    </rPh>
    <phoneticPr fontId="3"/>
  </si>
  <si>
    <t>2019（令和元）年度</t>
    <rPh sb="5" eb="7">
      <t>レイワ</t>
    </rPh>
    <rPh sb="7" eb="8">
      <t>モト</t>
    </rPh>
    <rPh sb="9" eb="11">
      <t>ネンド</t>
    </rPh>
    <phoneticPr fontId="3"/>
  </si>
  <si>
    <t>石綿にさらされる業務による中皮腫</t>
    <phoneticPr fontId="1"/>
  </si>
  <si>
    <t>石綿にさらされる業務による肺がん</t>
    <phoneticPr fontId="1"/>
  </si>
  <si>
    <t>オルト－トルイジンにさらされる業務による膀胱がん</t>
    <phoneticPr fontId="3"/>
  </si>
  <si>
    <t>＊：有機溶剤中毒予防規則該当物質。</t>
    <rPh sb="2" eb="4">
      <t>ユウキ</t>
    </rPh>
    <rPh sb="4" eb="6">
      <t>ヨウザイ</t>
    </rPh>
    <rPh sb="6" eb="8">
      <t>チュウドク</t>
    </rPh>
    <rPh sb="8" eb="10">
      <t>ヨボウ</t>
    </rPh>
    <rPh sb="10" eb="12">
      <t>キソク</t>
    </rPh>
    <rPh sb="12" eb="14">
      <t>ガイトウ</t>
    </rPh>
    <rPh sb="14" eb="16">
      <t>ブッシツ</t>
    </rPh>
    <phoneticPr fontId="1"/>
  </si>
  <si>
    <t>じん肺
患者</t>
    <rPh sb="4" eb="6">
      <t>カンジャ</t>
    </rPh>
    <phoneticPr fontId="3"/>
  </si>
  <si>
    <t>せき髄損傷
患者</t>
    <rPh sb="2" eb="3">
      <t>ズイ</t>
    </rPh>
    <rPh sb="3" eb="5">
      <t>ソンショウ</t>
    </rPh>
    <rPh sb="6" eb="7">
      <t>ワズラ</t>
    </rPh>
    <rPh sb="7" eb="8">
      <t>モノ</t>
    </rPh>
    <phoneticPr fontId="3"/>
  </si>
  <si>
    <t>外傷性の脳中枢損傷
患者</t>
    <rPh sb="0" eb="3">
      <t>ガイショウセイ</t>
    </rPh>
    <rPh sb="4" eb="5">
      <t>ノウ</t>
    </rPh>
    <rPh sb="5" eb="7">
      <t>チュウスウ</t>
    </rPh>
    <rPh sb="7" eb="9">
      <t>ソンショウ</t>
    </rPh>
    <rPh sb="10" eb="12">
      <t>カンジャ</t>
    </rPh>
    <phoneticPr fontId="3"/>
  </si>
  <si>
    <t>頭頸部外傷症候群
患者</t>
    <rPh sb="0" eb="1">
      <t>アタマ</t>
    </rPh>
    <rPh sb="1" eb="2">
      <t>クビ</t>
    </rPh>
    <rPh sb="2" eb="3">
      <t>ブ</t>
    </rPh>
    <rPh sb="3" eb="5">
      <t>ガイショウ</t>
    </rPh>
    <rPh sb="5" eb="8">
      <t>ショウコウグン</t>
    </rPh>
    <rPh sb="9" eb="11">
      <t>カンジャ</t>
    </rPh>
    <phoneticPr fontId="3"/>
  </si>
  <si>
    <t>腰痛
患者</t>
    <rPh sb="0" eb="2">
      <t>ヨウツウ</t>
    </rPh>
    <rPh sb="3" eb="5">
      <t>カンジャ</t>
    </rPh>
    <phoneticPr fontId="3"/>
  </si>
  <si>
    <t>負傷＋疾病「補償件数」合計</t>
    <rPh sb="0" eb="2">
      <t>フショウ</t>
    </rPh>
    <rPh sb="3" eb="5">
      <t>シッペイ</t>
    </rPh>
    <rPh sb="6" eb="10">
      <t>ホショウケンスウ</t>
    </rPh>
    <rPh sb="11" eb="13">
      <t>ゴウケイ</t>
    </rPh>
    <phoneticPr fontId="3"/>
  </si>
  <si>
    <t>農林水産業</t>
    <rPh sb="0" eb="2">
      <t>ノウリン</t>
    </rPh>
    <rPh sb="2" eb="5">
      <t>スイサンギョウ</t>
    </rPh>
    <phoneticPr fontId="2"/>
  </si>
  <si>
    <t>鉱業</t>
  </si>
  <si>
    <t>2020年度末</t>
  </si>
  <si>
    <t>2020年度</t>
  </si>
  <si>
    <t>2021年（暦年）</t>
  </si>
  <si>
    <t>2020（令和2）年度</t>
    <rPh sb="5" eb="7">
      <t>レイワ</t>
    </rPh>
    <rPh sb="9" eb="11">
      <t>ネンド</t>
    </rPh>
    <phoneticPr fontId="3"/>
  </si>
  <si>
    <t>新型コロナウィルス感染症</t>
    <rPh sb="0" eb="2">
      <t>シンガタ</t>
    </rPh>
    <rPh sb="9" eb="12">
      <t>カンセンショウ</t>
    </rPh>
    <phoneticPr fontId="3"/>
  </si>
  <si>
    <t>認定率①</t>
    <rPh sb="0" eb="2">
      <t>ニンテイ</t>
    </rPh>
    <rPh sb="2" eb="3">
      <t>リツ</t>
    </rPh>
    <phoneticPr fontId="1"/>
  </si>
  <si>
    <t>認定率②</t>
    <rPh sb="0" eb="2">
      <t>ニンテイ</t>
    </rPh>
    <rPh sb="2" eb="3">
      <t>リツ</t>
    </rPh>
    <phoneticPr fontId="1"/>
  </si>
  <si>
    <t>表2-1  業務上疾病の発生状況（続き）</t>
    <rPh sb="0" eb="1">
      <t>ヒョウ</t>
    </rPh>
    <rPh sb="6" eb="9">
      <t>ギョウムジョウ</t>
    </rPh>
    <rPh sb="9" eb="11">
      <t>シッペイ</t>
    </rPh>
    <rPh sb="12" eb="14">
      <t>ハッセイ</t>
    </rPh>
    <rPh sb="14" eb="16">
      <t>ジョウキョウ</t>
    </rPh>
    <rPh sb="17" eb="18">
      <t>ツヅ</t>
    </rPh>
    <phoneticPr fontId="3"/>
  </si>
  <si>
    <t>各号の左欄の数字は、厚生労働省「業務上疾病発生状況」から、疾病分類を労働基準法施行規則別表第1の2に各号別に組み替えたもの。休業4日以上のもの、当該年（暦年）中に発生した疾病で翌年3月末日までに把握したもの、と説明されている。中欄の数字は、「年度別業務上疾病の労災保険新規支給決定件数」（被災労働者等から労災保険の給付請求がなされ、その年度（暦年ではない）中に支給決定がなされたもの。厚生労働省労働基準局「業務上疾病の労災補償状況調査結果」等。右欄の数字は、左欄の数字から中欄の数字を差し引いたもの。</t>
    <phoneticPr fontId="1"/>
  </si>
  <si>
    <t>　</t>
    <phoneticPr fontId="3"/>
  </si>
  <si>
    <t>良性石綿疾患</t>
    <rPh sb="0" eb="6">
      <t>リョウセイイシワタシッカン</t>
    </rPh>
    <phoneticPr fontId="3"/>
  </si>
  <si>
    <t>悪性石綿疾患</t>
    <rPh sb="0" eb="6">
      <t>アクセイイシワタシッカン</t>
    </rPh>
    <phoneticPr fontId="3"/>
  </si>
  <si>
    <t>脳・心臓疾患</t>
    <rPh sb="0" eb="1">
      <t>ノウ</t>
    </rPh>
    <rPh sb="2" eb="6">
      <t>シンゾウシッカン</t>
    </rPh>
    <phoneticPr fontId="3"/>
  </si>
  <si>
    <t>精神障害</t>
    <rPh sb="0" eb="4">
      <t>セイシンショウガイ</t>
    </rPh>
    <phoneticPr fontId="3"/>
  </si>
  <si>
    <t>その他
負傷等</t>
    <rPh sb="2" eb="3">
      <t>タ</t>
    </rPh>
    <rPh sb="4" eb="7">
      <t>フショウトウ</t>
    </rPh>
    <phoneticPr fontId="3"/>
  </si>
  <si>
    <t>注）</t>
    <rPh sb="0" eb="1">
      <t>チュウ</t>
    </rPh>
    <phoneticPr fontId="1"/>
  </si>
  <si>
    <t>「その他負傷等」は「骨折～創傷以外の負傷又は負傷を伴わない事故（外傷性の脊椎損傷、頭頚部外傷症候群を除く）」</t>
    <rPh sb="3" eb="7">
      <t>タフショウトウ</t>
    </rPh>
    <rPh sb="10" eb="12">
      <t>コッセツ</t>
    </rPh>
    <rPh sb="13" eb="15">
      <t>ソウショウ</t>
    </rPh>
    <rPh sb="15" eb="17">
      <t>イガイ</t>
    </rPh>
    <rPh sb="18" eb="20">
      <t>フショウ</t>
    </rPh>
    <rPh sb="20" eb="21">
      <t>マタ</t>
    </rPh>
    <rPh sb="22" eb="24">
      <t>フショウ</t>
    </rPh>
    <rPh sb="25" eb="26">
      <t>トモナ</t>
    </rPh>
    <rPh sb="29" eb="31">
      <t>ジコ</t>
    </rPh>
    <rPh sb="32" eb="35">
      <t>ガイショウセイ</t>
    </rPh>
    <rPh sb="36" eb="40">
      <t>セキツイソンショウ</t>
    </rPh>
    <rPh sb="41" eb="44">
      <t>トウケイブ</t>
    </rPh>
    <rPh sb="44" eb="49">
      <t>ガイショウショウコウグン</t>
    </rPh>
    <rPh sb="50" eb="51">
      <t>ノゾ</t>
    </rPh>
    <phoneticPr fontId="1"/>
  </si>
  <si>
    <t>「良性石綿疾患」は「良性石綿胸水、びまん性胸膜肥厚」</t>
    <rPh sb="1" eb="3">
      <t>リョウセイ</t>
    </rPh>
    <rPh sb="3" eb="5">
      <t>セキメン</t>
    </rPh>
    <rPh sb="5" eb="7">
      <t>シッカン</t>
    </rPh>
    <rPh sb="10" eb="16">
      <t>リョウセイセキメンキョウスイ</t>
    </rPh>
    <rPh sb="21" eb="23">
      <t>キョウマク</t>
    </rPh>
    <rPh sb="23" eb="25">
      <t>ヒコウ</t>
    </rPh>
    <phoneticPr fontId="1"/>
  </si>
  <si>
    <t>「悪性石綿疾患」は「肺がん、中皮腫」</t>
    <rPh sb="1" eb="3">
      <t>アクセイ</t>
    </rPh>
    <rPh sb="3" eb="5">
      <t>セキメン</t>
    </rPh>
    <rPh sb="5" eb="7">
      <t>シッカン</t>
    </rPh>
    <rPh sb="10" eb="11">
      <t>ハイ</t>
    </rPh>
    <rPh sb="14" eb="17">
      <t>チュウヒシュ</t>
    </rPh>
    <phoneticPr fontId="1"/>
  </si>
  <si>
    <t>「脳・心臓疾患」は「脳血管疾患及び虚血性心疾患等（負傷に起因するものを除く）」</t>
    <rPh sb="1" eb="2">
      <t>ノウ</t>
    </rPh>
    <rPh sb="3" eb="5">
      <t>シンゾウ</t>
    </rPh>
    <rPh sb="5" eb="7">
      <t>シッカン</t>
    </rPh>
    <rPh sb="10" eb="13">
      <t>ノウケッカン</t>
    </rPh>
    <rPh sb="13" eb="15">
      <t>シッカン</t>
    </rPh>
    <rPh sb="15" eb="16">
      <t>オヨ</t>
    </rPh>
    <rPh sb="17" eb="20">
      <t>キョケツセイ</t>
    </rPh>
    <rPh sb="20" eb="23">
      <t>シンシッカン</t>
    </rPh>
    <rPh sb="23" eb="24">
      <t>トウ</t>
    </rPh>
    <rPh sb="25" eb="27">
      <t>フショウ</t>
    </rPh>
    <rPh sb="28" eb="30">
      <t>キイン</t>
    </rPh>
    <rPh sb="35" eb="36">
      <t>ノゾ</t>
    </rPh>
    <phoneticPr fontId="1"/>
  </si>
  <si>
    <t>厚生労働省労働基準局「労災保険事業年報」により全国労働安全衛生センター連絡会議が作成。</t>
    <rPh sb="0" eb="2">
      <t>コウセイ</t>
    </rPh>
    <rPh sb="2" eb="5">
      <t>ロウドウショウ</t>
    </rPh>
    <rPh sb="5" eb="7">
      <t>ロウドウ</t>
    </rPh>
    <rPh sb="7" eb="10">
      <t>キジュンキョク</t>
    </rPh>
    <rPh sb="11" eb="13">
      <t>ロウサイ</t>
    </rPh>
    <rPh sb="13" eb="15">
      <t>ホケン</t>
    </rPh>
    <rPh sb="15" eb="17">
      <t>ジギョウ</t>
    </rPh>
    <rPh sb="17" eb="19">
      <t>ネンポウ</t>
    </rPh>
    <rPh sb="23" eb="25">
      <t>ゼンコク</t>
    </rPh>
    <rPh sb="25" eb="29">
      <t>ロウドウアンゼン</t>
    </rPh>
    <rPh sb="29" eb="31">
      <t>エイセイ</t>
    </rPh>
    <rPh sb="35" eb="37">
      <t>レンラク</t>
    </rPh>
    <rPh sb="37" eb="39">
      <t>カイギ</t>
    </rPh>
    <rPh sb="40" eb="42">
      <t>サクセイ</t>
    </rPh>
    <phoneticPr fontId="3"/>
  </si>
  <si>
    <t>表7-1  年度別・傷病別長期（1年以上）療養者数</t>
    <rPh sb="0" eb="1">
      <t>ヒョウ</t>
    </rPh>
    <rPh sb="6" eb="9">
      <t>ネンドベツ</t>
    </rPh>
    <rPh sb="10" eb="12">
      <t>ショウビョウ</t>
    </rPh>
    <rPh sb="12" eb="13">
      <t>ベツ</t>
    </rPh>
    <rPh sb="13" eb="15">
      <t>チョウキ</t>
    </rPh>
    <rPh sb="17" eb="20">
      <t>ネンイジョウ</t>
    </rPh>
    <rPh sb="21" eb="23">
      <t>リョウヨウ</t>
    </rPh>
    <rPh sb="23" eb="24">
      <t>シャ</t>
    </rPh>
    <rPh sb="24" eb="25">
      <t>スウ</t>
    </rPh>
    <phoneticPr fontId="3"/>
  </si>
  <si>
    <t>1年
以上
1年6か月未満</t>
    <rPh sb="1" eb="2">
      <t>ネン</t>
    </rPh>
    <rPh sb="3" eb="5">
      <t>イジョウ</t>
    </rPh>
    <rPh sb="7" eb="8">
      <t>ネン</t>
    </rPh>
    <rPh sb="10" eb="11">
      <t>ゲツ</t>
    </rPh>
    <rPh sb="11" eb="13">
      <t>ミマン</t>
    </rPh>
    <phoneticPr fontId="3"/>
  </si>
  <si>
    <t>1年6か月以上
2年
未満</t>
    <rPh sb="1" eb="2">
      <t>ネン</t>
    </rPh>
    <rPh sb="4" eb="5">
      <t>ゲツ</t>
    </rPh>
    <rPh sb="5" eb="7">
      <t>イジョウ</t>
    </rPh>
    <rPh sb="9" eb="10">
      <t>ネン</t>
    </rPh>
    <rPh sb="11" eb="13">
      <t>ミマン</t>
    </rPh>
    <phoneticPr fontId="3"/>
  </si>
  <si>
    <t>2年
以上
3年
未満</t>
    <rPh sb="1" eb="2">
      <t>ネン</t>
    </rPh>
    <rPh sb="3" eb="5">
      <t>イジョウ</t>
    </rPh>
    <rPh sb="7" eb="8">
      <t>ネン</t>
    </rPh>
    <rPh sb="9" eb="11">
      <t>ミマン</t>
    </rPh>
    <phoneticPr fontId="3"/>
  </si>
  <si>
    <t>3年
以上</t>
    <rPh sb="1" eb="2">
      <t>ネン</t>
    </rPh>
    <rPh sb="3" eb="5">
      <t>イジョウ</t>
    </rPh>
    <phoneticPr fontId="3"/>
  </si>
  <si>
    <t>上記以外の
負傷等</t>
    <rPh sb="0" eb="4">
      <t>ジョウキイガイ</t>
    </rPh>
    <rPh sb="6" eb="8">
      <t>フショウ</t>
    </rPh>
    <rPh sb="8" eb="9">
      <t>トウ</t>
    </rPh>
    <phoneticPr fontId="3"/>
  </si>
  <si>
    <t>外傷性の
脳中枢損傷患者</t>
    <rPh sb="0" eb="3">
      <t>ガイショウセイ</t>
    </rPh>
    <rPh sb="5" eb="6">
      <t>ノウ</t>
    </rPh>
    <rPh sb="6" eb="8">
      <t>チュウスウ</t>
    </rPh>
    <rPh sb="8" eb="10">
      <t>ソンショウ</t>
    </rPh>
    <rPh sb="10" eb="12">
      <t>カンジャ</t>
    </rPh>
    <phoneticPr fontId="3"/>
  </si>
  <si>
    <t>表7-2  傷病別長期療養者推移状況（2020年度）</t>
    <rPh sb="0" eb="1">
      <t>ヒョウ</t>
    </rPh>
    <rPh sb="6" eb="8">
      <t>ショウビョウ</t>
    </rPh>
    <rPh sb="8" eb="9">
      <t>ベツ</t>
    </rPh>
    <rPh sb="9" eb="11">
      <t>チョウキ</t>
    </rPh>
    <rPh sb="11" eb="13">
      <t>リョウヨウ</t>
    </rPh>
    <rPh sb="13" eb="14">
      <t>シャ</t>
    </rPh>
    <rPh sb="14" eb="16">
      <t>スイイ</t>
    </rPh>
    <rPh sb="16" eb="18">
      <t>ジョウキョウ</t>
    </rPh>
    <rPh sb="23" eb="25">
      <t>ネンド</t>
    </rPh>
    <phoneticPr fontId="3"/>
  </si>
  <si>
    <t>本年度末療養中の内訳</t>
    <rPh sb="0" eb="3">
      <t>ホンネンド</t>
    </rPh>
    <rPh sb="3" eb="4">
      <t>マツ</t>
    </rPh>
    <rPh sb="4" eb="7">
      <t>リョウヨウチュウ</t>
    </rPh>
    <rPh sb="8" eb="10">
      <t>ウチワケ</t>
    </rPh>
    <phoneticPr fontId="3"/>
  </si>
  <si>
    <t>治ゆ
又は
中断者</t>
    <rPh sb="0" eb="1">
      <t>チ</t>
    </rPh>
    <rPh sb="3" eb="4">
      <t>マタ</t>
    </rPh>
    <rPh sb="6" eb="8">
      <t>チュウダン</t>
    </rPh>
    <rPh sb="8" eb="9">
      <t>シャ</t>
    </rPh>
    <phoneticPr fontId="3"/>
  </si>
  <si>
    <t>上記以外の負傷等</t>
    <rPh sb="0" eb="2">
      <t>ジョウキ</t>
    </rPh>
    <rPh sb="2" eb="4">
      <t>イガイ</t>
    </rPh>
    <rPh sb="5" eb="7">
      <t>フショウ</t>
    </rPh>
    <rPh sb="7" eb="8">
      <t>トウ</t>
    </rPh>
    <phoneticPr fontId="3"/>
  </si>
  <si>
    <t>良性石綿疾患</t>
    <rPh sb="0" eb="2">
      <t>リョウセイ</t>
    </rPh>
    <rPh sb="2" eb="4">
      <t>イシワタ</t>
    </rPh>
    <rPh sb="4" eb="6">
      <t>シッカン</t>
    </rPh>
    <phoneticPr fontId="3"/>
  </si>
  <si>
    <t>悪性石綿疾患</t>
    <rPh sb="0" eb="2">
      <t>アクセイ</t>
    </rPh>
    <rPh sb="2" eb="4">
      <t>イシワタ</t>
    </rPh>
    <rPh sb="4" eb="6">
      <t>シッカン</t>
    </rPh>
    <phoneticPr fontId="3"/>
  </si>
  <si>
    <t>脳・心臓疾患</t>
    <rPh sb="0" eb="1">
      <t>ノウ</t>
    </rPh>
    <rPh sb="2" eb="4">
      <t>シンゾウ</t>
    </rPh>
    <rPh sb="4" eb="6">
      <t>シッカン</t>
    </rPh>
    <phoneticPr fontId="3"/>
  </si>
  <si>
    <t>精神障害</t>
    <phoneticPr fontId="3"/>
  </si>
  <si>
    <t>表7-3  都道府県別・傷病別長期（1年以上）療養者数（2020年度末）</t>
    <rPh sb="0" eb="1">
      <t>ヒョウ</t>
    </rPh>
    <rPh sb="6" eb="10">
      <t>トドウフケン</t>
    </rPh>
    <rPh sb="10" eb="11">
      <t>ベツ</t>
    </rPh>
    <rPh sb="12" eb="14">
      <t>ショウビョウ</t>
    </rPh>
    <rPh sb="14" eb="15">
      <t>ベツ</t>
    </rPh>
    <rPh sb="15" eb="17">
      <t>チョウキ</t>
    </rPh>
    <rPh sb="19" eb="22">
      <t>ネンイジョウ</t>
    </rPh>
    <rPh sb="23" eb="25">
      <t>リョウヨウ</t>
    </rPh>
    <rPh sb="25" eb="26">
      <t>シャ</t>
    </rPh>
    <rPh sb="26" eb="27">
      <t>スウ</t>
    </rPh>
    <rPh sb="32" eb="35">
      <t>ネンドマツ</t>
    </rPh>
    <phoneticPr fontId="3"/>
  </si>
  <si>
    <t>都道府県</t>
    <rPh sb="0" eb="1">
      <t>ミヤコ</t>
    </rPh>
    <rPh sb="1" eb="2">
      <t>ミチ</t>
    </rPh>
    <rPh sb="2" eb="4">
      <t>フケン</t>
    </rPh>
    <phoneticPr fontId="3"/>
  </si>
  <si>
    <t>骨折</t>
    <rPh sb="0" eb="1">
      <t>ホネ</t>
    </rPh>
    <rPh sb="1" eb="2">
      <t>オリ</t>
    </rPh>
    <phoneticPr fontId="3"/>
  </si>
  <si>
    <t>切断</t>
    <rPh sb="0" eb="1">
      <t>キリ</t>
    </rPh>
    <rPh sb="1" eb="2">
      <t>ダン</t>
    </rPh>
    <phoneticPr fontId="3"/>
  </si>
  <si>
    <t>創傷</t>
    <rPh sb="0" eb="1">
      <t>キズ</t>
    </rPh>
    <rPh sb="1" eb="2">
      <t>キズ</t>
    </rPh>
    <phoneticPr fontId="3"/>
  </si>
  <si>
    <t>合計</t>
    <rPh sb="0" eb="1">
      <t>ゴウ</t>
    </rPh>
    <rPh sb="1" eb="2">
      <t>ケイ</t>
    </rPh>
    <phoneticPr fontId="3"/>
  </si>
  <si>
    <t>実施
事業場数</t>
    <rPh sb="0" eb="1">
      <t>ジツ</t>
    </rPh>
    <rPh sb="1" eb="2">
      <t>シ</t>
    </rPh>
    <rPh sb="3" eb="7">
      <t>ジギョウバスウ</t>
    </rPh>
    <phoneticPr fontId="3"/>
  </si>
  <si>
    <t>受 診
 労働者数</t>
    <rPh sb="0" eb="1">
      <t>ウケ</t>
    </rPh>
    <rPh sb="2" eb="3">
      <t>ミ</t>
    </rPh>
    <rPh sb="5" eb="8">
      <t>ロウドウシャ</t>
    </rPh>
    <rPh sb="8" eb="9">
      <t>ソウスウ</t>
    </rPh>
    <phoneticPr fontId="3"/>
  </si>
  <si>
    <t>有所見者数</t>
    <rPh sb="0" eb="1">
      <t>ユウ</t>
    </rPh>
    <rPh sb="1" eb="3">
      <t>ショケン</t>
    </rPh>
    <rPh sb="3" eb="4">
      <t>シャ</t>
    </rPh>
    <rPh sb="4" eb="5">
      <t>スウ</t>
    </rPh>
    <phoneticPr fontId="3"/>
  </si>
  <si>
    <t>受診
労働者数</t>
    <rPh sb="0" eb="2">
      <t>ジュシン</t>
    </rPh>
    <rPh sb="3" eb="6">
      <t>ロウドウシャ</t>
    </rPh>
    <rPh sb="6" eb="7">
      <t>ソウスウ</t>
    </rPh>
    <phoneticPr fontId="3"/>
  </si>
  <si>
    <t>受診
労働者数</t>
    <rPh sb="0" eb="2">
      <t>ジュシン</t>
    </rPh>
    <rPh sb="3" eb="6">
      <t>ロウドウシャ</t>
    </rPh>
    <rPh sb="6" eb="7">
      <t>スウ</t>
    </rPh>
    <phoneticPr fontId="3"/>
  </si>
  <si>
    <t>管理1
有所見者</t>
    <rPh sb="0" eb="2">
      <t>カンリ</t>
    </rPh>
    <rPh sb="4" eb="8">
      <t>ユウショケンシャ</t>
    </rPh>
    <phoneticPr fontId="3"/>
  </si>
  <si>
    <t>有所見者
合計</t>
    <rPh sb="0" eb="1">
      <t>ユウ</t>
    </rPh>
    <rPh sb="1" eb="3">
      <t>ショケン</t>
    </rPh>
    <rPh sb="3" eb="4">
      <t>モノ</t>
    </rPh>
    <rPh sb="5" eb="7">
      <t>ゴウケイ</t>
    </rPh>
    <phoneticPr fontId="3"/>
  </si>
  <si>
    <t>合併症
り患者数</t>
    <rPh sb="0" eb="2">
      <t>ガッペイ</t>
    </rPh>
    <rPh sb="2" eb="3">
      <t>ショウ</t>
    </rPh>
    <rPh sb="5" eb="8">
      <t>カンジャスウ</t>
    </rPh>
    <phoneticPr fontId="3"/>
  </si>
  <si>
    <t>網掛部分＝2016～2018年度の数値は「現在数値を精査中」とされている。</t>
    <rPh sb="14" eb="16">
      <t>ネンド</t>
    </rPh>
    <rPh sb="17" eb="19">
      <t>スウチ</t>
    </rPh>
    <phoneticPr fontId="1"/>
  </si>
  <si>
    <t>死傷災害発生状況
（休業4（8）日以上）*</t>
    <rPh sb="0" eb="2">
      <t>シショウ</t>
    </rPh>
    <rPh sb="2" eb="4">
      <t>サイガイ</t>
    </rPh>
    <rPh sb="4" eb="6">
      <t>ハッセイ</t>
    </rPh>
    <rPh sb="6" eb="8">
      <t>ジョウキョウ</t>
    </rPh>
    <rPh sb="10" eb="12">
      <t>キュウギョウ</t>
    </rPh>
    <rPh sb="16" eb="17">
      <t>ヒ</t>
    </rPh>
    <rPh sb="17" eb="19">
      <t>イジョウ</t>
    </rPh>
    <phoneticPr fontId="3"/>
  </si>
  <si>
    <t>労災保険給付データ
及び
労働者死傷病報告
（労災非適）による</t>
    <phoneticPr fontId="3"/>
  </si>
  <si>
    <t>厚生労働省資料により全国労働安全衛生センター連絡会議が作成。「定期健康診断」の2016～2018年度の数値（網掛部分）は現在精査中」といされている</t>
    <rPh sb="0" eb="2">
      <t>コウセイ</t>
    </rPh>
    <rPh sb="2" eb="5">
      <t>ロウドウショウ</t>
    </rPh>
    <rPh sb="5" eb="7">
      <t>シリョウ</t>
    </rPh>
    <rPh sb="31" eb="33">
      <t>テイキ</t>
    </rPh>
    <rPh sb="33" eb="35">
      <t>ケンコウ</t>
    </rPh>
    <rPh sb="35" eb="37">
      <t>シンダン</t>
    </rPh>
    <rPh sb="48" eb="50">
      <t>ネンド</t>
    </rPh>
    <rPh sb="51" eb="53">
      <t>スウチ</t>
    </rPh>
    <rPh sb="54" eb="56">
      <t>アミカケ</t>
    </rPh>
    <rPh sb="56" eb="58">
      <t>ブブン</t>
    </rPh>
    <rPh sb="60" eb="62">
      <t>ゲンザイ</t>
    </rPh>
    <rPh sb="62" eb="64">
      <t>セイサ</t>
    </rPh>
    <rPh sb="64" eb="65">
      <t>チュウ</t>
    </rPh>
    <phoneticPr fontId="3"/>
  </si>
  <si>
    <r>
      <rPr>
        <sz val="7"/>
        <rFont val="ＲＦＰ本明朝-Ｌ"/>
        <family val="3"/>
      </rPr>
      <t>-1</t>
    </r>
    <r>
      <rPr>
        <sz val="7"/>
        <rFont val="ＭＳ Ｐ明朝"/>
        <family val="3"/>
        <charset val="128"/>
      </rPr>
      <t>又は</t>
    </r>
    <r>
      <rPr>
        <sz val="7"/>
        <rFont val="ＲＦＰ本明朝-Ｌ"/>
        <family val="3"/>
      </rPr>
      <t>5</t>
    </r>
    <rPh sb="2" eb="3">
      <t>マタ</t>
    </rPh>
    <phoneticPr fontId="35"/>
  </si>
  <si>
    <t>新型コロナウイルス感染症</t>
    <rPh sb="0" eb="2">
      <t>シンガタ</t>
    </rPh>
    <rPh sb="9" eb="12">
      <t>カンセンショウ</t>
    </rPh>
    <phoneticPr fontId="35"/>
  </si>
  <si>
    <r>
      <rPr>
        <sz val="8"/>
        <rFont val="游ゴシック"/>
        <family val="3"/>
        <charset val="128"/>
      </rPr>
      <t xml:space="preserve">1996～
</t>
    </r>
    <r>
      <rPr>
        <sz val="8"/>
        <rFont val="ＲＦＰ本明朝-Ｌ"/>
        <family val="3"/>
        <charset val="128"/>
      </rPr>
      <t>合計</t>
    </r>
    <rPh sb="6" eb="8">
      <t>ゴウケイ</t>
    </rPh>
    <phoneticPr fontId="3"/>
  </si>
  <si>
    <t>死亡災害発生状   況</t>
    <rPh sb="0" eb="2">
      <t>シボウ</t>
    </rPh>
    <rPh sb="2" eb="4">
      <t>サイガイ</t>
    </rPh>
    <rPh sb="4" eb="6">
      <t>ハッセイ</t>
    </rPh>
    <rPh sb="6" eb="11">
      <t>ジョウキョウ</t>
    </rPh>
    <phoneticPr fontId="3"/>
  </si>
  <si>
    <t>死傷災害発生状況（休業4日以上）</t>
    <rPh sb="0" eb="2">
      <t>シショウ</t>
    </rPh>
    <rPh sb="2" eb="4">
      <t>サイガイ</t>
    </rPh>
    <rPh sb="4" eb="6">
      <t>ハッセイ</t>
    </rPh>
    <rPh sb="6" eb="8">
      <t>ジョウキョウ</t>
    </rPh>
    <rPh sb="9" eb="11">
      <t>キュウギョウ</t>
    </rPh>
    <rPh sb="12" eb="13">
      <t>ヒ</t>
    </rPh>
    <rPh sb="13" eb="15">
      <t>イジョウ</t>
    </rPh>
    <phoneticPr fontId="3"/>
  </si>
  <si>
    <t>表８  都道府県別・死亡災害・死傷災害発生状況、労災保険適用状況及び給付種類別受給者数（2020年度／年＊）</t>
    <rPh sb="0" eb="1">
      <t>ヒョウ</t>
    </rPh>
    <rPh sb="4" eb="8">
      <t>トドウフケン</t>
    </rPh>
    <rPh sb="8" eb="9">
      <t>ベツ</t>
    </rPh>
    <rPh sb="10" eb="12">
      <t>シボウ</t>
    </rPh>
    <rPh sb="12" eb="14">
      <t>サイガイ</t>
    </rPh>
    <rPh sb="15" eb="17">
      <t>シショウ</t>
    </rPh>
    <rPh sb="17" eb="19">
      <t>サイガイ</t>
    </rPh>
    <rPh sb="19" eb="21">
      <t>ハッセイ</t>
    </rPh>
    <rPh sb="21" eb="23">
      <t>ジョウキョウ</t>
    </rPh>
    <rPh sb="24" eb="28">
      <t>ロウサイホケン</t>
    </rPh>
    <rPh sb="28" eb="30">
      <t>テキヨウ</t>
    </rPh>
    <rPh sb="30" eb="32">
      <t>ジョウキョウ</t>
    </rPh>
    <rPh sb="32" eb="33">
      <t>オヨ</t>
    </rPh>
    <rPh sb="34" eb="36">
      <t>キュウフ</t>
    </rPh>
    <rPh sb="36" eb="39">
      <t>シュルイベツ</t>
    </rPh>
    <rPh sb="39" eb="42">
      <t>ジュキュウシャ</t>
    </rPh>
    <rPh sb="42" eb="43">
      <t>スウ</t>
    </rPh>
    <rPh sb="48" eb="49">
      <t>ネン</t>
    </rPh>
    <rPh sb="49" eb="50">
      <t>ド</t>
    </rPh>
    <rPh sb="51" eb="52">
      <t>ネン</t>
    </rPh>
    <phoneticPr fontId="3"/>
  </si>
  <si>
    <t>.</t>
    <phoneticPr fontId="3"/>
  </si>
  <si>
    <t>年度末年金受給者数</t>
    <rPh sb="0" eb="3">
      <t>ネンドマツ</t>
    </rPh>
    <rPh sb="3" eb="5">
      <t>ネンキン</t>
    </rPh>
    <rPh sb="5" eb="8">
      <t>ジュキュウシャ</t>
    </rPh>
    <rPh sb="8" eb="9">
      <t>スウ</t>
    </rPh>
    <phoneticPr fontId="3"/>
  </si>
  <si>
    <t>合 計</t>
    <rPh sb="0" eb="1">
      <t>ゴウ</t>
    </rPh>
    <rPh sb="2" eb="3">
      <t>ケイ</t>
    </rPh>
    <phoneticPr fontId="3"/>
  </si>
  <si>
    <t>山形</t>
    <rPh sb="0" eb="1">
      <t>ヤマ</t>
    </rPh>
    <rPh sb="1" eb="2">
      <t>カタチ</t>
    </rPh>
    <phoneticPr fontId="3"/>
  </si>
  <si>
    <t>青森</t>
    <rPh sb="0" eb="2">
      <t>アオモリ</t>
    </rPh>
    <phoneticPr fontId="1"/>
  </si>
  <si>
    <t>岩手</t>
    <rPh sb="0" eb="1">
      <t>イワ</t>
    </rPh>
    <rPh sb="1" eb="2">
      <t>テ</t>
    </rPh>
    <phoneticPr fontId="3"/>
  </si>
  <si>
    <t>宮城</t>
    <rPh sb="0" eb="1">
      <t>ミヤ</t>
    </rPh>
    <rPh sb="1" eb="2">
      <t>シロ</t>
    </rPh>
    <phoneticPr fontId="3"/>
  </si>
  <si>
    <t>秋田</t>
    <rPh sb="0" eb="1">
      <t>アキ</t>
    </rPh>
    <rPh sb="1" eb="2">
      <t>タ</t>
    </rPh>
    <phoneticPr fontId="3"/>
  </si>
  <si>
    <t>福島</t>
    <rPh sb="0" eb="1">
      <t>フク</t>
    </rPh>
    <rPh sb="1" eb="2">
      <t>シマ</t>
    </rPh>
    <phoneticPr fontId="3"/>
  </si>
  <si>
    <t>茨城</t>
    <rPh sb="0" eb="1">
      <t>イバラ</t>
    </rPh>
    <rPh sb="1" eb="2">
      <t>シロ</t>
    </rPh>
    <phoneticPr fontId="3"/>
  </si>
  <si>
    <t>栃木</t>
    <rPh sb="0" eb="1">
      <t>トチ</t>
    </rPh>
    <rPh sb="1" eb="2">
      <t>キ</t>
    </rPh>
    <phoneticPr fontId="3"/>
  </si>
  <si>
    <t>群馬</t>
    <rPh sb="0" eb="1">
      <t>グン</t>
    </rPh>
    <rPh sb="1" eb="2">
      <t>ウマ</t>
    </rPh>
    <phoneticPr fontId="3"/>
  </si>
  <si>
    <t>埼玉</t>
    <rPh sb="0" eb="1">
      <t>サキ</t>
    </rPh>
    <rPh sb="1" eb="2">
      <t>タマ</t>
    </rPh>
    <phoneticPr fontId="3"/>
  </si>
  <si>
    <t>千葉</t>
    <rPh sb="0" eb="1">
      <t>セン</t>
    </rPh>
    <rPh sb="1" eb="2">
      <t>ハ</t>
    </rPh>
    <phoneticPr fontId="3"/>
  </si>
  <si>
    <t>東京</t>
    <rPh sb="0" eb="1">
      <t>ヒガシ</t>
    </rPh>
    <rPh sb="1" eb="2">
      <t>キョウ</t>
    </rPh>
    <phoneticPr fontId="3"/>
  </si>
  <si>
    <t>新潟</t>
    <rPh sb="0" eb="1">
      <t>シン</t>
    </rPh>
    <rPh sb="1" eb="2">
      <t>カタ</t>
    </rPh>
    <phoneticPr fontId="3"/>
  </si>
  <si>
    <t>富山</t>
    <rPh sb="0" eb="1">
      <t>トミ</t>
    </rPh>
    <rPh sb="1" eb="2">
      <t>ヤマ</t>
    </rPh>
    <phoneticPr fontId="3"/>
  </si>
  <si>
    <t>石川</t>
    <rPh sb="0" eb="1">
      <t>イシ</t>
    </rPh>
    <rPh sb="1" eb="2">
      <t>カワ</t>
    </rPh>
    <phoneticPr fontId="3"/>
  </si>
  <si>
    <t>福井</t>
    <rPh sb="0" eb="1">
      <t>フク</t>
    </rPh>
    <rPh sb="1" eb="2">
      <t>イ</t>
    </rPh>
    <phoneticPr fontId="3"/>
  </si>
  <si>
    <t>山梨</t>
    <rPh sb="0" eb="1">
      <t>ヤマ</t>
    </rPh>
    <rPh sb="1" eb="2">
      <t>ナシ</t>
    </rPh>
    <phoneticPr fontId="3"/>
  </si>
  <si>
    <t>長野</t>
    <rPh sb="0" eb="1">
      <t>チョウ</t>
    </rPh>
    <rPh sb="1" eb="2">
      <t>ノ</t>
    </rPh>
    <phoneticPr fontId="3"/>
  </si>
  <si>
    <t>岐阜</t>
    <rPh sb="0" eb="1">
      <t>チマタ</t>
    </rPh>
    <rPh sb="1" eb="2">
      <t>オカ</t>
    </rPh>
    <phoneticPr fontId="3"/>
  </si>
  <si>
    <t>静岡</t>
    <rPh sb="0" eb="1">
      <t>セイ</t>
    </rPh>
    <rPh sb="1" eb="2">
      <t>オカ</t>
    </rPh>
    <phoneticPr fontId="3"/>
  </si>
  <si>
    <t>愛知</t>
    <rPh sb="0" eb="1">
      <t>アイ</t>
    </rPh>
    <rPh sb="1" eb="2">
      <t>チ</t>
    </rPh>
    <phoneticPr fontId="3"/>
  </si>
  <si>
    <t>三重</t>
    <rPh sb="0" eb="1">
      <t>サン</t>
    </rPh>
    <rPh sb="1" eb="2">
      <t>ジュウ</t>
    </rPh>
    <phoneticPr fontId="3"/>
  </si>
  <si>
    <t>滋賀</t>
    <rPh sb="0" eb="1">
      <t>シゲル</t>
    </rPh>
    <rPh sb="1" eb="2">
      <t>ガ</t>
    </rPh>
    <phoneticPr fontId="3"/>
  </si>
  <si>
    <t>京都</t>
    <rPh sb="0" eb="1">
      <t>キョウ</t>
    </rPh>
    <rPh sb="1" eb="2">
      <t>ミヤコ</t>
    </rPh>
    <phoneticPr fontId="3"/>
  </si>
  <si>
    <t>大阪</t>
    <rPh sb="0" eb="1">
      <t>ダイ</t>
    </rPh>
    <rPh sb="1" eb="2">
      <t>サカ</t>
    </rPh>
    <phoneticPr fontId="3"/>
  </si>
  <si>
    <t>兵庫</t>
    <rPh sb="0" eb="1">
      <t>ヘイ</t>
    </rPh>
    <rPh sb="1" eb="2">
      <t>コ</t>
    </rPh>
    <phoneticPr fontId="3"/>
  </si>
  <si>
    <t>奈良</t>
    <rPh sb="0" eb="1">
      <t>ナ</t>
    </rPh>
    <rPh sb="1" eb="2">
      <t>リョウ</t>
    </rPh>
    <phoneticPr fontId="3"/>
  </si>
  <si>
    <t>鳥取</t>
    <rPh sb="0" eb="1">
      <t>トリ</t>
    </rPh>
    <rPh sb="1" eb="2">
      <t>トリ</t>
    </rPh>
    <phoneticPr fontId="3"/>
  </si>
  <si>
    <t>島根</t>
    <rPh sb="0" eb="1">
      <t>シマ</t>
    </rPh>
    <rPh sb="1" eb="2">
      <t>ネ</t>
    </rPh>
    <phoneticPr fontId="3"/>
  </si>
  <si>
    <t>岡山</t>
    <rPh sb="0" eb="1">
      <t>オカ</t>
    </rPh>
    <rPh sb="1" eb="2">
      <t>ヤマ</t>
    </rPh>
    <phoneticPr fontId="3"/>
  </si>
  <si>
    <t>広島</t>
    <rPh sb="0" eb="1">
      <t>ヒロ</t>
    </rPh>
    <rPh sb="1" eb="2">
      <t>シマ</t>
    </rPh>
    <phoneticPr fontId="3"/>
  </si>
  <si>
    <t>山口</t>
    <rPh sb="0" eb="1">
      <t>ヤマ</t>
    </rPh>
    <rPh sb="1" eb="2">
      <t>クチ</t>
    </rPh>
    <phoneticPr fontId="3"/>
  </si>
  <si>
    <t>徳島</t>
    <rPh sb="0" eb="1">
      <t>トク</t>
    </rPh>
    <rPh sb="1" eb="2">
      <t>シマ</t>
    </rPh>
    <phoneticPr fontId="3"/>
  </si>
  <si>
    <t>香川</t>
    <rPh sb="0" eb="1">
      <t>カオリ</t>
    </rPh>
    <rPh sb="1" eb="2">
      <t>カワ</t>
    </rPh>
    <phoneticPr fontId="3"/>
  </si>
  <si>
    <t>愛媛</t>
    <rPh sb="0" eb="1">
      <t>アイ</t>
    </rPh>
    <rPh sb="1" eb="2">
      <t>ヒメ</t>
    </rPh>
    <phoneticPr fontId="3"/>
  </si>
  <si>
    <t>高知</t>
    <rPh sb="0" eb="1">
      <t>タカ</t>
    </rPh>
    <rPh sb="1" eb="2">
      <t>チ</t>
    </rPh>
    <phoneticPr fontId="3"/>
  </si>
  <si>
    <t>福岡</t>
    <rPh sb="0" eb="1">
      <t>フク</t>
    </rPh>
    <rPh sb="1" eb="2">
      <t>オカ</t>
    </rPh>
    <phoneticPr fontId="3"/>
  </si>
  <si>
    <t>佐賀</t>
    <rPh sb="0" eb="1">
      <t>タスク</t>
    </rPh>
    <rPh sb="1" eb="2">
      <t>ガ</t>
    </rPh>
    <phoneticPr fontId="3"/>
  </si>
  <si>
    <t>長崎</t>
    <rPh sb="0" eb="1">
      <t>チョウ</t>
    </rPh>
    <rPh sb="1" eb="2">
      <t>ザキ</t>
    </rPh>
    <phoneticPr fontId="3"/>
  </si>
  <si>
    <t>熊本</t>
    <rPh sb="0" eb="1">
      <t>クマ</t>
    </rPh>
    <rPh sb="1" eb="2">
      <t>ホン</t>
    </rPh>
    <phoneticPr fontId="3"/>
  </si>
  <si>
    <t>大分</t>
    <rPh sb="0" eb="1">
      <t>ダイ</t>
    </rPh>
    <rPh sb="1" eb="2">
      <t>ブン</t>
    </rPh>
    <phoneticPr fontId="3"/>
  </si>
  <si>
    <t>宮崎</t>
    <rPh sb="0" eb="1">
      <t>ミヤ</t>
    </rPh>
    <rPh sb="1" eb="2">
      <t>ザキ</t>
    </rPh>
    <phoneticPr fontId="3"/>
  </si>
  <si>
    <t>沖縄</t>
    <rPh sb="0" eb="1">
      <t>オキ</t>
    </rPh>
    <rPh sb="1" eb="2">
      <t>ナワ</t>
    </rPh>
    <phoneticPr fontId="3"/>
  </si>
  <si>
    <t xml:space="preserve">     </t>
    <phoneticPr fontId="3"/>
  </si>
  <si>
    <t xml:space="preserve"> </t>
    <phoneticPr fontId="3"/>
  </si>
  <si>
    <t>表9　業務上疾病の新規支給決定件数（2020年度・都道府県別）※新型コロナウイルス感染症は含まれていない</t>
    <rPh sb="0" eb="1">
      <t>ヒョウ</t>
    </rPh>
    <rPh sb="3" eb="5">
      <t>ギョウム</t>
    </rPh>
    <rPh sb="5" eb="6">
      <t>ウエ</t>
    </rPh>
    <rPh sb="6" eb="8">
      <t>シッペイ</t>
    </rPh>
    <rPh sb="9" eb="11">
      <t>シンキ</t>
    </rPh>
    <rPh sb="11" eb="13">
      <t>シキュウ</t>
    </rPh>
    <rPh sb="13" eb="15">
      <t>ケッテイ</t>
    </rPh>
    <rPh sb="15" eb="17">
      <t>ケンスウ</t>
    </rPh>
    <rPh sb="22" eb="24">
      <t>ネンド</t>
    </rPh>
    <rPh sb="25" eb="29">
      <t>トドウフケン</t>
    </rPh>
    <rPh sb="29" eb="30">
      <t>ベツ</t>
    </rPh>
    <rPh sb="32" eb="34">
      <t>シンガタ</t>
    </rPh>
    <rPh sb="41" eb="44">
      <t>カンセンショウ</t>
    </rPh>
    <rPh sb="45" eb="46">
      <t>フク</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</si>
</sst>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176" formatCode="#,##0_);\(#,##0\)"/>
    <numFmt numFmtId="177" formatCode="0.0%"/>
    <numFmt numFmtId="178" formatCode="#,##0_ "/>
    <numFmt numFmtId="179" formatCode="#,##0;&quot;△ &quot;#,##0"/>
    <numFmt numFmtId="180" formatCode="#,##0.0_);[Red]\(#,##0.0\)"/>
    <numFmt numFmtId="181" formatCode="0_);\(0\)"/>
    <numFmt numFmtId="182" formatCode="0_ "/>
    <numFmt numFmtId="183" formatCode="00"/>
    <numFmt numFmtId="184" formatCode="\-0"/>
    <numFmt numFmtId="185" formatCode="000"/>
    <numFmt numFmtId="186" formatCode="#,##0_);[Red]\(#,##0\)"/>
    <numFmt numFmtId="187" formatCode="0.0_ "/>
    <numFmt numFmtId="188" formatCode="#,##0.0_ "/>
    <numFmt numFmtId="189" formatCode="\(\-\)"/>
    <numFmt numFmtId="190" formatCode="\-\ "/>
  </numFmts>
  <fonts count="74">
    <font>
      <sz val="11"/>
      <color theme="1"/>
      <name val="游ゴシック"/>
      <family val="2"/>
      <charset val="128"/>
      <scheme val="minor"/>
    </font>
    <font>
      <sz val="6"/>
      <name val="游ゴシック"/>
      <family val="2"/>
      <charset val="128"/>
      <scheme val="minor"/>
    </font>
    <font>
      <sz val="8"/>
      <name val="ＤＦＧ華康ゴシック体W5"/>
      <family val="3"/>
      <charset val="128"/>
    </font>
    <font>
      <sz val="6"/>
      <name val="ＭＳ Ｐゴシック"/>
      <family val="3"/>
      <charset val="128"/>
    </font>
    <font>
      <sz val="7"/>
      <name val="ＲＦＰ本明朝-Ｌ"/>
      <family val="3"/>
      <charset val="128"/>
    </font>
    <font>
      <sz val="6"/>
      <name val="ＲＦＰ本明朝-Ｌ"/>
      <family val="3"/>
      <charset val="128"/>
    </font>
    <font>
      <sz val="8"/>
      <name val="ＤＦＧ平成明朝体W3"/>
      <family val="1"/>
      <charset val="128"/>
    </font>
    <font>
      <sz val="8"/>
      <name val="ＲＦＰ本明朝-Ｌ"/>
      <family val="3"/>
      <charset val="128"/>
    </font>
    <font>
      <sz val="7"/>
      <name val="ＭＳ Ｐ明朝"/>
      <family val="1"/>
      <charset val="128"/>
    </font>
    <font>
      <sz val="6"/>
      <name val="ＭＳ Ｐ明朝"/>
      <family val="1"/>
      <charset val="128"/>
    </font>
    <font>
      <sz val="8"/>
      <name val="ＭＳ Ｐ明朝"/>
      <family val="1"/>
      <charset val="128"/>
    </font>
    <font>
      <sz val="8"/>
      <color theme="1"/>
      <name val="游ゴシック"/>
      <family val="2"/>
      <charset val="128"/>
      <scheme val="minor"/>
    </font>
    <font>
      <sz val="11"/>
      <name val="ＭＳ Ｐゴシック"/>
      <family val="3"/>
      <charset val="128"/>
    </font>
    <font>
      <sz val="8"/>
      <name val="ＭＳ Ｐゴシック"/>
      <family val="3"/>
      <charset val="128"/>
    </font>
    <font>
      <sz val="7"/>
      <color indexed="10"/>
      <name val="ＭＳ Ｐ明朝"/>
      <family val="1"/>
      <charset val="128"/>
    </font>
    <font>
      <sz val="9"/>
      <name val="ＭＳ Ｐ明朝"/>
      <family val="1"/>
      <charset val="128"/>
    </font>
    <font>
      <sz val="9"/>
      <color indexed="10"/>
      <name val="ＭＳ Ｐ明朝"/>
      <family val="1"/>
      <charset val="128"/>
    </font>
    <font>
      <b/>
      <sz val="10"/>
      <color rgb="FFFF0000"/>
      <name val="ＭＳ Ｐ明朝"/>
      <family val="1"/>
      <charset val="128"/>
    </font>
    <font>
      <sz val="9"/>
      <name val="ＭＳ Ｐゴシック"/>
      <family val="3"/>
      <charset val="128"/>
    </font>
    <font>
      <sz val="9"/>
      <color rgb="FFFF0000"/>
      <name val="ＭＳ Ｐゴシック"/>
      <family val="3"/>
      <charset val="128"/>
    </font>
    <font>
      <sz val="6.5"/>
      <name val="ＭＳ Ｐ明朝"/>
      <family val="1"/>
      <charset val="128"/>
    </font>
    <font>
      <sz val="11"/>
      <name val="ＭＳ Ｐ明朝"/>
      <family val="1"/>
      <charset val="128"/>
    </font>
    <font>
      <sz val="6.5"/>
      <name val="ＭＳ Ｐゴシック"/>
      <family val="3"/>
      <charset val="128"/>
    </font>
    <font>
      <sz val="6.5"/>
      <name val="ＲＦＰ本明朝-Ｌ"/>
      <family val="3"/>
      <charset val="128"/>
    </font>
    <font>
      <sz val="7"/>
      <color rgb="FFFF0000"/>
      <name val="ＭＳ Ｐ明朝"/>
      <family val="1"/>
      <charset val="128"/>
    </font>
    <font>
      <sz val="7"/>
      <name val="ＤＦＧ平成明朝体W3"/>
      <family val="1"/>
      <charset val="128"/>
    </font>
    <font>
      <sz val="11"/>
      <name val="ＤＦＧ平成明朝体W3"/>
      <family val="1"/>
      <charset val="128"/>
    </font>
    <font>
      <sz val="7"/>
      <name val="ＤＦＧ華康ゴシック体W5"/>
      <family val="3"/>
      <charset val="128"/>
    </font>
    <font>
      <sz val="7"/>
      <color indexed="10"/>
      <name val="ＤＦＧ平成明朝体W3"/>
      <family val="1"/>
      <charset val="128"/>
    </font>
    <font>
      <sz val="7"/>
      <color indexed="10"/>
      <name val="ＲＦＰ本明朝-Ｌ"/>
      <family val="3"/>
      <charset val="128"/>
    </font>
    <font>
      <sz val="7"/>
      <name val="Times New Roman"/>
      <family val="1"/>
    </font>
    <font>
      <sz val="7"/>
      <name val="ＤＦ平成明朝体W3"/>
      <family val="3"/>
      <charset val="128"/>
    </font>
    <font>
      <sz val="7"/>
      <name val="ＭＳ Ｐゴシック"/>
      <family val="3"/>
      <charset val="128"/>
    </font>
    <font>
      <sz val="7"/>
      <color indexed="10"/>
      <name val="ＤＦＧ華康ゴシック体W5"/>
      <family val="3"/>
      <charset val="128"/>
    </font>
    <font>
      <sz val="9"/>
      <color indexed="0"/>
      <name val="ＭＳ 明朝"/>
      <family val="1"/>
      <charset val="128"/>
    </font>
    <font>
      <sz val="11"/>
      <color indexed="0"/>
      <name val="ＭＳ Ｐゴシック"/>
      <family val="3"/>
      <charset val="128"/>
    </font>
    <font>
      <sz val="11"/>
      <color rgb="FFFF0000"/>
      <name val="游ゴシック"/>
      <family val="2"/>
      <charset val="128"/>
      <scheme val="minor"/>
    </font>
    <font>
      <sz val="7"/>
      <color rgb="FFFF0000"/>
      <name val="ＲＦＰ本明朝-Ｌ"/>
      <family val="3"/>
      <charset val="128"/>
    </font>
    <font>
      <sz val="7"/>
      <name val="ＤＦ平成明朝体W3"/>
      <family val="1"/>
      <charset val="128"/>
    </font>
    <font>
      <sz val="5"/>
      <name val="ＭＳ Ｐゴシック"/>
      <family val="3"/>
      <charset val="128"/>
    </font>
    <font>
      <sz val="9"/>
      <color rgb="FFFF0000"/>
      <name val="ＭＳ 明朝"/>
      <family val="1"/>
      <charset val="128"/>
    </font>
    <font>
      <sz val="9"/>
      <name val="ＭＳ 明朝"/>
      <family val="1"/>
      <charset val="128"/>
    </font>
    <font>
      <sz val="11"/>
      <name val="游ゴシック"/>
      <family val="2"/>
      <charset val="128"/>
      <scheme val="minor"/>
    </font>
    <font>
      <sz val="11"/>
      <color rgb="FFFF0000"/>
      <name val="ＭＳ Ｐゴシック"/>
      <family val="3"/>
      <charset val="128"/>
    </font>
    <font>
      <sz val="7"/>
      <color theme="1"/>
      <name val="ＤＦＧ平成明朝体W3"/>
      <family val="1"/>
      <charset val="128"/>
    </font>
    <font>
      <sz val="7"/>
      <color theme="1"/>
      <name val="ＲＦＰ本明朝-Ｌ"/>
      <family val="3"/>
      <charset val="128"/>
    </font>
    <font>
      <b/>
      <sz val="9"/>
      <name val="ＭＳ 明朝"/>
      <family val="1"/>
      <charset val="128"/>
    </font>
    <font>
      <b/>
      <sz val="11"/>
      <name val="游ゴシック"/>
      <family val="2"/>
      <charset val="128"/>
      <scheme val="minor"/>
    </font>
    <font>
      <sz val="10"/>
      <name val="ＭＳ Ｐゴシック"/>
      <family val="3"/>
      <charset val="128"/>
    </font>
    <font>
      <sz val="9"/>
      <color theme="1"/>
      <name val="游ゴシック"/>
      <family val="2"/>
      <charset val="128"/>
      <scheme val="minor"/>
    </font>
    <font>
      <sz val="7"/>
      <name val="ＲＦＰゴシック-Ｂ"/>
      <family val="3"/>
      <charset val="128"/>
    </font>
    <font>
      <u/>
      <sz val="11"/>
      <color indexed="12"/>
      <name val="ＭＳ Ｐゴシック"/>
      <family val="3"/>
      <charset val="128"/>
    </font>
    <font>
      <sz val="9"/>
      <color rgb="FFFF0000"/>
      <name val="ＭＳ Ｐ明朝"/>
      <family val="1"/>
      <charset val="128"/>
    </font>
    <font>
      <sz val="8"/>
      <color rgb="FFFF0000"/>
      <name val="ＭＳ Ｐゴシック"/>
      <family val="3"/>
      <charset val="128"/>
    </font>
    <font>
      <b/>
      <sz val="11"/>
      <color theme="1"/>
      <name val="游ゴシック"/>
      <family val="2"/>
      <charset val="128"/>
      <scheme val="minor"/>
    </font>
    <font>
      <sz val="7"/>
      <color theme="1"/>
      <name val="游ゴシック"/>
      <family val="2"/>
      <charset val="128"/>
      <scheme val="minor"/>
    </font>
    <font>
      <b/>
      <sz val="7"/>
      <name val="ＤＦＧ華康ゴシック体W5"/>
      <family val="3"/>
      <charset val="128"/>
    </font>
    <font>
      <b/>
      <sz val="7"/>
      <name val="ＲＦＰ本明朝-Ｌ"/>
      <family val="3"/>
      <charset val="128"/>
    </font>
    <font>
      <b/>
      <sz val="8"/>
      <name val="ＤＦＧ華康ゴシック体W5"/>
      <family val="3"/>
      <charset val="128"/>
    </font>
    <font>
      <b/>
      <sz val="8"/>
      <name val="ＭＳ Ｐ明朝"/>
      <family val="1"/>
      <charset val="128"/>
    </font>
    <font>
      <sz val="8"/>
      <color rgb="FFFF0000"/>
      <name val="ＤＦＧ平成明朝体W3"/>
      <family val="1"/>
      <charset val="128"/>
    </font>
    <font>
      <sz val="11"/>
      <color theme="1"/>
      <name val="游ゴシック"/>
      <family val="2"/>
      <charset val="128"/>
      <scheme val="minor"/>
    </font>
    <font>
      <sz val="7"/>
      <color theme="1"/>
      <name val="ＭＳ Ｐ明朝"/>
      <family val="1"/>
      <charset val="128"/>
    </font>
    <font>
      <sz val="7"/>
      <color theme="1"/>
      <name val="ＲＦＰゴシック-Ｂ"/>
      <family val="3"/>
      <charset val="128"/>
    </font>
    <font>
      <b/>
      <sz val="7"/>
      <color theme="1"/>
      <name val="ＭＳ Ｐ明朝"/>
      <family val="1"/>
      <charset val="128"/>
    </font>
    <font>
      <b/>
      <sz val="7"/>
      <color theme="1"/>
      <name val="ＤＦＧ平成明朝体W3"/>
      <family val="1"/>
      <charset val="128"/>
    </font>
    <font>
      <b/>
      <sz val="7"/>
      <color theme="1"/>
      <name val="ＲＦＰゴシック-Ｂ"/>
      <family val="3"/>
      <charset val="128"/>
    </font>
    <font>
      <sz val="7"/>
      <color indexed="10"/>
      <name val="ＲＦＰゴシック-Ｂ"/>
      <family val="3"/>
      <charset val="128"/>
    </font>
    <font>
      <sz val="10"/>
      <color theme="1"/>
      <name val="ＭＳ Ｐゴシック"/>
      <family val="3"/>
      <charset val="128"/>
    </font>
    <font>
      <sz val="7"/>
      <name val="ＭＳ Ｐ明朝"/>
      <family val="3"/>
      <charset val="128"/>
    </font>
    <font>
      <sz val="7"/>
      <name val="ＲＦＰ本明朝-Ｌ"/>
      <family val="3"/>
    </font>
    <font>
      <sz val="7"/>
      <name val="ＭＳ Ｐゴシック"/>
      <family val="1"/>
      <charset val="128"/>
    </font>
    <font>
      <sz val="8"/>
      <name val="游ゴシック"/>
      <family val="3"/>
      <charset val="128"/>
    </font>
    <font>
      <sz val="7"/>
      <name val="MS UI Gothic"/>
      <family val="1"/>
      <charset val="128"/>
    </font>
  </fonts>
  <fills count="10">
    <fill>
      <patternFill patternType="none"/>
    </fill>
    <fill>
      <patternFill patternType="gray125"/>
    </fill>
    <fill>
      <patternFill patternType="solid">
        <fgColor indexed="9"/>
        <bgColor indexed="64"/>
      </patternFill>
    </fill>
    <fill>
      <patternFill patternType="solid">
        <fgColor theme="0" tint="-4.9989318521683403E-2"/>
        <bgColor indexed="64"/>
      </patternFill>
    </fill>
    <fill>
      <patternFill patternType="solid">
        <fgColor indexed="1"/>
        <bgColor indexed="64"/>
      </patternFill>
    </fill>
    <fill>
      <patternFill patternType="solid">
        <fgColor theme="0"/>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theme="2"/>
        <bgColor indexed="64"/>
      </patternFill>
    </fill>
    <fill>
      <patternFill patternType="solid">
        <fgColor rgb="FF0CE4DF"/>
        <bgColor indexed="64"/>
      </patternFill>
    </fill>
  </fills>
  <borders count="20">
    <border>
      <left/>
      <right/>
      <top/>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hair">
        <color indexed="64"/>
      </right>
      <top/>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right style="hair">
        <color indexed="64"/>
      </right>
      <top style="hair">
        <color indexed="64"/>
      </top>
      <bottom/>
      <diagonal/>
    </border>
    <border>
      <left/>
      <right/>
      <top style="hair">
        <color indexed="64"/>
      </top>
      <bottom/>
      <diagonal/>
    </border>
    <border>
      <left style="hair">
        <color indexed="64"/>
      </left>
      <right/>
      <top style="hair">
        <color indexed="64"/>
      </top>
      <bottom/>
      <diagonal/>
    </border>
    <border>
      <left/>
      <right/>
      <top/>
      <bottom style="hair">
        <color indexed="64"/>
      </bottom>
      <diagonal/>
    </border>
    <border>
      <left/>
      <right style="hair">
        <color indexed="64"/>
      </right>
      <top/>
      <bottom style="hair">
        <color indexed="64"/>
      </bottom>
      <diagonal/>
    </border>
    <border>
      <left style="hair">
        <color indexed="64"/>
      </left>
      <right/>
      <top/>
      <bottom style="hair">
        <color indexed="64"/>
      </bottom>
      <diagonal/>
    </border>
    <border>
      <left style="hair">
        <color indexed="64"/>
      </left>
      <right/>
      <top/>
      <bottom/>
      <diagonal/>
    </border>
    <border>
      <left/>
      <right style="hair">
        <color indexed="64"/>
      </right>
      <top/>
      <bottom/>
      <diagonal/>
    </border>
    <border>
      <left style="thin">
        <color auto="1"/>
      </left>
      <right style="thin">
        <color auto="1"/>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hair">
        <color indexed="64"/>
      </left>
      <right style="hair">
        <color indexed="64"/>
      </right>
      <top/>
      <bottom style="thin">
        <color indexed="64"/>
      </bottom>
      <diagonal/>
    </border>
  </borders>
  <cellStyleXfs count="4">
    <xf numFmtId="0" fontId="0" fillId="0" borderId="0">
      <alignment vertical="center"/>
    </xf>
    <xf numFmtId="0" fontId="12" fillId="0" borderId="0"/>
    <xf numFmtId="0" fontId="51" fillId="0" borderId="0" applyNumberFormat="0" applyFill="0" applyBorder="0" applyAlignment="0" applyProtection="0">
      <alignment vertical="top"/>
      <protection locked="0"/>
    </xf>
    <xf numFmtId="38" fontId="61" fillId="0" borderId="0" applyFont="0" applyFill="0" applyBorder="0" applyAlignment="0" applyProtection="0">
      <alignment vertical="center"/>
    </xf>
  </cellStyleXfs>
  <cellXfs count="544">
    <xf numFmtId="0" fontId="0" fillId="0" borderId="0" xfId="0">
      <alignment vertical="center"/>
    </xf>
    <xf numFmtId="0" fontId="0" fillId="2" borderId="0" xfId="0" applyFill="1" applyAlignment="1">
      <alignment horizontal="center" vertical="top" wrapText="1"/>
    </xf>
    <xf numFmtId="0" fontId="5" fillId="2" borderId="0" xfId="0" applyFont="1" applyFill="1">
      <alignment vertical="center"/>
    </xf>
    <xf numFmtId="0" fontId="4" fillId="2" borderId="0" xfId="0" applyFont="1" applyFill="1" applyAlignment="1">
      <alignment horizontal="center" vertical="center"/>
    </xf>
    <xf numFmtId="0" fontId="4" fillId="2" borderId="0" xfId="0" applyFont="1" applyFill="1">
      <alignment vertical="center"/>
    </xf>
    <xf numFmtId="0" fontId="7" fillId="2" borderId="3" xfId="0" applyFont="1" applyFill="1" applyBorder="1" applyAlignment="1">
      <alignment horizontal="center" vertical="center"/>
    </xf>
    <xf numFmtId="0" fontId="6" fillId="2" borderId="3" xfId="0" applyFont="1" applyFill="1" applyBorder="1" applyAlignment="1">
      <alignment vertical="center" wrapText="1"/>
    </xf>
    <xf numFmtId="0" fontId="2" fillId="2" borderId="3" xfId="0" applyFont="1" applyFill="1" applyBorder="1" applyAlignment="1">
      <alignment vertical="center" wrapText="1"/>
    </xf>
    <xf numFmtId="0" fontId="6" fillId="2" borderId="0" xfId="0" applyFont="1" applyFill="1" applyAlignment="1">
      <alignment vertical="top"/>
    </xf>
    <xf numFmtId="0" fontId="7" fillId="2" borderId="0" xfId="0" applyFont="1" applyFill="1">
      <alignment vertical="center"/>
    </xf>
    <xf numFmtId="0" fontId="7" fillId="2" borderId="3" xfId="0" applyFont="1" applyFill="1" applyBorder="1" applyAlignment="1">
      <alignment horizontal="center" vertical="center" wrapText="1"/>
    </xf>
    <xf numFmtId="176" fontId="9" fillId="2" borderId="0" xfId="0" applyNumberFormat="1" applyFont="1" applyFill="1" applyAlignment="1">
      <alignment vertical="center" shrinkToFit="1"/>
    </xf>
    <xf numFmtId="0" fontId="10" fillId="2" borderId="3" xfId="0" applyFont="1" applyFill="1" applyBorder="1" applyAlignment="1">
      <alignment horizontal="center" vertical="center"/>
    </xf>
    <xf numFmtId="0" fontId="10" fillId="2" borderId="3" xfId="0" applyFont="1" applyFill="1" applyBorder="1" applyAlignment="1">
      <alignment horizontal="center" vertical="center" shrinkToFit="1"/>
    </xf>
    <xf numFmtId="0" fontId="13" fillId="2" borderId="0" xfId="1" applyFont="1" applyFill="1" applyAlignment="1">
      <alignment vertical="top"/>
    </xf>
    <xf numFmtId="0" fontId="8" fillId="2" borderId="0" xfId="1" applyFont="1" applyFill="1" applyAlignment="1">
      <alignment vertical="top"/>
    </xf>
    <xf numFmtId="0" fontId="8" fillId="2" borderId="0" xfId="1" applyFont="1" applyFill="1" applyAlignment="1">
      <alignment horizontal="center" vertical="center"/>
    </xf>
    <xf numFmtId="0" fontId="8" fillId="2" borderId="2" xfId="1" applyFont="1" applyFill="1" applyBorder="1" applyAlignment="1">
      <alignment horizontal="center" vertical="center"/>
    </xf>
    <xf numFmtId="0" fontId="8" fillId="2" borderId="3" xfId="1" applyFont="1" applyFill="1" applyBorder="1" applyAlignment="1">
      <alignment horizontal="center" vertical="center"/>
    </xf>
    <xf numFmtId="0" fontId="4" fillId="2" borderId="3" xfId="1" applyFont="1" applyFill="1" applyBorder="1" applyAlignment="1">
      <alignment horizontal="center" vertical="center"/>
    </xf>
    <xf numFmtId="178" fontId="4" fillId="2" borderId="3" xfId="1" applyNumberFormat="1" applyFont="1" applyFill="1" applyBorder="1" applyAlignment="1">
      <alignment vertical="center"/>
    </xf>
    <xf numFmtId="179" fontId="4" fillId="2" borderId="0" xfId="1" applyNumberFormat="1" applyFont="1" applyFill="1" applyAlignment="1">
      <alignment vertical="center"/>
    </xf>
    <xf numFmtId="0" fontId="8" fillId="2" borderId="3" xfId="1" applyFont="1" applyFill="1" applyBorder="1" applyAlignment="1">
      <alignment horizontal="center" vertical="center" shrinkToFit="1"/>
    </xf>
    <xf numFmtId="178" fontId="8" fillId="2" borderId="3" xfId="1" applyNumberFormat="1" applyFont="1" applyFill="1" applyBorder="1" applyAlignment="1">
      <alignment vertical="center" shrinkToFit="1"/>
    </xf>
    <xf numFmtId="0" fontId="8" fillId="2" borderId="1" xfId="1" applyFont="1" applyFill="1" applyBorder="1" applyAlignment="1">
      <alignment horizontal="center" vertical="center" shrinkToFit="1"/>
    </xf>
    <xf numFmtId="178" fontId="8" fillId="2" borderId="1" xfId="1" applyNumberFormat="1" applyFont="1" applyFill="1" applyBorder="1" applyAlignment="1">
      <alignment vertical="center" shrinkToFit="1"/>
    </xf>
    <xf numFmtId="0" fontId="8" fillId="2" borderId="0" xfId="1" applyFont="1" applyFill="1" applyAlignment="1">
      <alignment vertical="center"/>
    </xf>
    <xf numFmtId="0" fontId="8" fillId="2" borderId="0" xfId="1" applyFont="1" applyFill="1" applyAlignment="1">
      <alignment vertical="center" wrapText="1"/>
    </xf>
    <xf numFmtId="0" fontId="4" fillId="2" borderId="0" xfId="1" applyFont="1" applyFill="1" applyAlignment="1">
      <alignment vertical="center"/>
    </xf>
    <xf numFmtId="0" fontId="4" fillId="2" borderId="0" xfId="1" applyFont="1" applyFill="1" applyAlignment="1">
      <alignment horizontal="center" vertical="center"/>
    </xf>
    <xf numFmtId="0" fontId="8" fillId="2" borderId="0" xfId="1" applyFont="1" applyFill="1" applyAlignment="1">
      <alignment horizontal="center" vertical="center" shrinkToFit="1"/>
    </xf>
    <xf numFmtId="178" fontId="8" fillId="2" borderId="0" xfId="1" applyNumberFormat="1" applyFont="1" applyFill="1" applyAlignment="1">
      <alignment vertical="center" shrinkToFit="1"/>
    </xf>
    <xf numFmtId="178" fontId="14" fillId="2" borderId="0" xfId="1" applyNumberFormat="1" applyFont="1" applyFill="1" applyAlignment="1">
      <alignment vertical="center" shrinkToFit="1"/>
    </xf>
    <xf numFmtId="178" fontId="15" fillId="2" borderId="0" xfId="1" applyNumberFormat="1" applyFont="1" applyFill="1" applyAlignment="1">
      <alignment vertical="center"/>
    </xf>
    <xf numFmtId="178" fontId="16" fillId="2" borderId="0" xfId="1" applyNumberFormat="1" applyFont="1" applyFill="1" applyAlignment="1">
      <alignment vertical="center"/>
    </xf>
    <xf numFmtId="178" fontId="15" fillId="2" borderId="0" xfId="1" applyNumberFormat="1" applyFont="1" applyFill="1" applyAlignment="1">
      <alignment horizontal="right" vertical="center" shrinkToFit="1"/>
    </xf>
    <xf numFmtId="178" fontId="17" fillId="2" borderId="0" xfId="1" applyNumberFormat="1" applyFont="1" applyFill="1" applyAlignment="1">
      <alignment vertical="center"/>
    </xf>
    <xf numFmtId="0" fontId="12" fillId="2" borderId="0" xfId="1" applyFill="1"/>
    <xf numFmtId="0" fontId="12" fillId="2" borderId="0" xfId="1" applyFill="1" applyAlignment="1">
      <alignment horizontal="center" vertical="center"/>
    </xf>
    <xf numFmtId="178" fontId="4" fillId="2" borderId="3" xfId="1" applyNumberFormat="1" applyFont="1" applyFill="1" applyBorder="1" applyAlignment="1">
      <alignment horizontal="center" vertical="center"/>
    </xf>
    <xf numFmtId="0" fontId="18" fillId="2" borderId="0" xfId="1" applyFont="1" applyFill="1" applyAlignment="1">
      <alignment horizontal="right" vertical="top"/>
    </xf>
    <xf numFmtId="0" fontId="19" fillId="2" borderId="0" xfId="1" applyFont="1" applyFill="1" applyAlignment="1">
      <alignment vertical="center"/>
    </xf>
    <xf numFmtId="0" fontId="8" fillId="2" borderId="3" xfId="1" applyFont="1" applyFill="1" applyBorder="1" applyAlignment="1">
      <alignment horizontal="center" vertical="center" wrapText="1"/>
    </xf>
    <xf numFmtId="0" fontId="8" fillId="2" borderId="4" xfId="1" applyFont="1" applyFill="1" applyBorder="1" applyAlignment="1">
      <alignment horizontal="center" vertical="center" wrapText="1"/>
    </xf>
    <xf numFmtId="0" fontId="8" fillId="2" borderId="7" xfId="1" applyFont="1" applyFill="1" applyBorder="1" applyAlignment="1">
      <alignment horizontal="center" vertical="center" wrapText="1"/>
    </xf>
    <xf numFmtId="178" fontId="4" fillId="2" borderId="0" xfId="1" applyNumberFormat="1" applyFont="1" applyFill="1" applyAlignment="1">
      <alignment horizontal="center" vertical="center"/>
    </xf>
    <xf numFmtId="178" fontId="20" fillId="2" borderId="3" xfId="1" applyNumberFormat="1" applyFont="1" applyFill="1" applyBorder="1" applyAlignment="1">
      <alignment horizontal="right" vertical="center" shrinkToFit="1"/>
    </xf>
    <xf numFmtId="0" fontId="20" fillId="2" borderId="3" xfId="1" applyFont="1" applyFill="1" applyBorder="1" applyAlignment="1">
      <alignment horizontal="center" vertical="center" shrinkToFit="1"/>
    </xf>
    <xf numFmtId="0" fontId="8" fillId="2" borderId="0" xfId="1" applyFont="1" applyFill="1" applyAlignment="1">
      <alignment horizontal="distributed" vertical="center"/>
    </xf>
    <xf numFmtId="178" fontId="8" fillId="2" borderId="0" xfId="1" applyNumberFormat="1" applyFont="1" applyFill="1" applyAlignment="1">
      <alignment vertical="center"/>
    </xf>
    <xf numFmtId="0" fontId="20" fillId="2" borderId="3" xfId="1" applyFont="1" applyFill="1" applyBorder="1" applyAlignment="1">
      <alignment horizontal="center" vertical="center"/>
    </xf>
    <xf numFmtId="0" fontId="8" fillId="2" borderId="0" xfId="1" applyFont="1" applyFill="1" applyAlignment="1">
      <alignment horizontal="right" vertical="center"/>
    </xf>
    <xf numFmtId="0" fontId="22" fillId="2" borderId="0" xfId="1" applyFont="1" applyFill="1"/>
    <xf numFmtId="178" fontId="20" fillId="2" borderId="3" xfId="1" applyNumberFormat="1" applyFont="1" applyFill="1" applyBorder="1" applyAlignment="1">
      <alignment horizontal="right" vertical="center"/>
    </xf>
    <xf numFmtId="178" fontId="8" fillId="2" borderId="3" xfId="1" applyNumberFormat="1" applyFont="1" applyFill="1" applyBorder="1" applyAlignment="1">
      <alignment horizontal="center" vertical="center"/>
    </xf>
    <xf numFmtId="0" fontId="20" fillId="2" borderId="0" xfId="1" applyFont="1" applyFill="1" applyAlignment="1">
      <alignment vertical="top"/>
    </xf>
    <xf numFmtId="0" fontId="21" fillId="2" borderId="0" xfId="1" applyFont="1" applyFill="1"/>
    <xf numFmtId="0" fontId="4" fillId="2" borderId="4" xfId="1" applyFont="1" applyFill="1" applyBorder="1" applyAlignment="1">
      <alignment horizontal="center" vertical="center"/>
    </xf>
    <xf numFmtId="178" fontId="8" fillId="2" borderId="4" xfId="1" applyNumberFormat="1" applyFont="1" applyFill="1" applyBorder="1" applyAlignment="1">
      <alignment vertical="center" shrinkToFit="1"/>
    </xf>
    <xf numFmtId="179" fontId="4" fillId="2" borderId="9" xfId="1" applyNumberFormat="1" applyFont="1" applyFill="1" applyBorder="1" applyAlignment="1">
      <alignment vertical="center"/>
    </xf>
    <xf numFmtId="0" fontId="9" fillId="2" borderId="0" xfId="1" applyFont="1" applyFill="1" applyAlignment="1">
      <alignment horizontal="right"/>
    </xf>
    <xf numFmtId="0" fontId="9" fillId="2" borderId="3" xfId="1" applyFont="1" applyFill="1" applyBorder="1" applyAlignment="1">
      <alignment horizontal="center" vertical="center" wrapText="1" shrinkToFit="1"/>
    </xf>
    <xf numFmtId="180" fontId="8" fillId="2" borderId="3" xfId="1" applyNumberFormat="1" applyFont="1" applyFill="1" applyBorder="1" applyAlignment="1">
      <alignment vertical="center"/>
    </xf>
    <xf numFmtId="0" fontId="13" fillId="2" borderId="0" xfId="0" applyFont="1" applyFill="1" applyAlignment="1">
      <alignment vertical="top"/>
    </xf>
    <xf numFmtId="0" fontId="20" fillId="2" borderId="0" xfId="0" applyFont="1" applyFill="1" applyAlignment="1">
      <alignment vertical="top"/>
    </xf>
    <xf numFmtId="0" fontId="8" fillId="2" borderId="0" xfId="0" applyFont="1" applyFill="1" applyAlignment="1">
      <alignment vertical="top"/>
    </xf>
    <xf numFmtId="0" fontId="8" fillId="2" borderId="0" xfId="0" applyFont="1" applyFill="1" applyAlignment="1">
      <alignment horizontal="distributed" vertical="center"/>
    </xf>
    <xf numFmtId="0" fontId="22" fillId="2" borderId="0" xfId="0" applyFont="1" applyFill="1" applyAlignment="1"/>
    <xf numFmtId="0" fontId="0" fillId="2" borderId="0" xfId="0" applyFill="1" applyAlignment="1"/>
    <xf numFmtId="0" fontId="8" fillId="2" borderId="0" xfId="0" applyFont="1" applyFill="1" applyAlignment="1">
      <alignment horizontal="center" vertical="center"/>
    </xf>
    <xf numFmtId="178" fontId="8" fillId="2" borderId="3" xfId="0" applyNumberFormat="1" applyFont="1" applyFill="1" applyBorder="1" applyAlignment="1">
      <alignment horizontal="center" vertical="center"/>
    </xf>
    <xf numFmtId="178" fontId="4" fillId="2" borderId="0" xfId="0" applyNumberFormat="1" applyFont="1" applyFill="1" applyAlignment="1">
      <alignment horizontal="center" vertical="center"/>
    </xf>
    <xf numFmtId="0" fontId="23" fillId="2" borderId="0" xfId="0" applyFont="1" applyFill="1" applyAlignment="1">
      <alignment horizontal="center" vertical="center"/>
    </xf>
    <xf numFmtId="178" fontId="23" fillId="2" borderId="0" xfId="0" applyNumberFormat="1" applyFont="1" applyFill="1" applyAlignment="1">
      <alignment horizontal="center" vertical="center"/>
    </xf>
    <xf numFmtId="0" fontId="0" fillId="2" borderId="0" xfId="0" applyFill="1" applyAlignment="1">
      <alignment horizontal="center" vertical="center"/>
    </xf>
    <xf numFmtId="178" fontId="22" fillId="2" borderId="0" xfId="0" applyNumberFormat="1" applyFont="1" applyFill="1" applyAlignment="1"/>
    <xf numFmtId="0" fontId="8" fillId="2" borderId="3" xfId="0" applyFont="1" applyFill="1" applyBorder="1" applyAlignment="1">
      <alignment horizontal="center" vertical="center"/>
    </xf>
    <xf numFmtId="178" fontId="8" fillId="2" borderId="3" xfId="0" applyNumberFormat="1" applyFont="1" applyFill="1" applyBorder="1" applyAlignment="1">
      <alignment horizontal="right" vertical="center"/>
    </xf>
    <xf numFmtId="0" fontId="2" fillId="2" borderId="0" xfId="1" applyFont="1" applyFill="1" applyAlignment="1">
      <alignment vertical="top"/>
    </xf>
    <xf numFmtId="49" fontId="13" fillId="2" borderId="0" xfId="1" applyNumberFormat="1" applyFont="1" applyFill="1" applyAlignment="1">
      <alignment vertical="top"/>
    </xf>
    <xf numFmtId="0" fontId="12" fillId="2" borderId="0" xfId="1" applyFill="1" applyAlignment="1">
      <alignment horizontal="center" vertical="top" wrapText="1"/>
    </xf>
    <xf numFmtId="0" fontId="25" fillId="2" borderId="2" xfId="1" applyFont="1" applyFill="1" applyBorder="1" applyAlignment="1">
      <alignment horizontal="center" vertical="center" wrapText="1"/>
    </xf>
    <xf numFmtId="0" fontId="25" fillId="2" borderId="12" xfId="1" applyFont="1" applyFill="1" applyBorder="1" applyAlignment="1">
      <alignment horizontal="center" vertical="center"/>
    </xf>
    <xf numFmtId="49" fontId="25" fillId="2" borderId="13" xfId="1" applyNumberFormat="1" applyFont="1" applyFill="1" applyBorder="1" applyAlignment="1">
      <alignment horizontal="center" vertical="center" shrinkToFit="1"/>
    </xf>
    <xf numFmtId="0" fontId="27" fillId="2" borderId="4" xfId="1" applyFont="1" applyFill="1" applyBorder="1" applyAlignment="1">
      <alignment horizontal="center" vertical="center"/>
    </xf>
    <xf numFmtId="0" fontId="27" fillId="2" borderId="6" xfId="1" applyFont="1" applyFill="1" applyBorder="1" applyAlignment="1">
      <alignment horizontal="center" vertical="center"/>
    </xf>
    <xf numFmtId="49" fontId="27" fillId="2" borderId="7" xfId="1" applyNumberFormat="1" applyFont="1" applyFill="1" applyBorder="1" applyAlignment="1">
      <alignment horizontal="center" vertical="center"/>
    </xf>
    <xf numFmtId="0" fontId="27" fillId="2" borderId="3" xfId="1" applyFont="1" applyFill="1" applyBorder="1" applyAlignment="1">
      <alignment vertical="center" wrapText="1"/>
    </xf>
    <xf numFmtId="176" fontId="27" fillId="2" borderId="3" xfId="1" applyNumberFormat="1" applyFont="1" applyFill="1" applyBorder="1" applyAlignment="1">
      <alignment vertical="center"/>
    </xf>
    <xf numFmtId="0" fontId="4" fillId="2" borderId="10" xfId="1" applyFont="1" applyFill="1" applyBorder="1" applyAlignment="1">
      <alignment horizontal="center" vertical="center"/>
    </xf>
    <xf numFmtId="49" fontId="4" fillId="2" borderId="4" xfId="1" applyNumberFormat="1" applyFont="1" applyFill="1" applyBorder="1" applyAlignment="1">
      <alignment horizontal="center" vertical="center"/>
    </xf>
    <xf numFmtId="0" fontId="25" fillId="2" borderId="3" xfId="1" applyFont="1" applyFill="1" applyBorder="1" applyAlignment="1">
      <alignment vertical="center" wrapText="1"/>
    </xf>
    <xf numFmtId="176" fontId="4" fillId="2" borderId="3" xfId="1" applyNumberFormat="1" applyFont="1" applyFill="1" applyBorder="1" applyAlignment="1">
      <alignment vertical="center"/>
    </xf>
    <xf numFmtId="0" fontId="4" fillId="2" borderId="14" xfId="1" applyFont="1" applyFill="1" applyBorder="1" applyAlignment="1">
      <alignment horizontal="center" vertical="center"/>
    </xf>
    <xf numFmtId="0" fontId="4" fillId="2" borderId="15" xfId="1" applyFont="1" applyFill="1" applyBorder="1" applyAlignment="1">
      <alignment horizontal="center" vertical="center"/>
    </xf>
    <xf numFmtId="0" fontId="4" fillId="2" borderId="13" xfId="1" applyFont="1" applyFill="1" applyBorder="1" applyAlignment="1">
      <alignment horizontal="center" vertical="center"/>
    </xf>
    <xf numFmtId="0" fontId="4" fillId="2" borderId="12" xfId="1" applyFont="1" applyFill="1" applyBorder="1" applyAlignment="1">
      <alignment horizontal="center" vertical="center"/>
    </xf>
    <xf numFmtId="49" fontId="4" fillId="2" borderId="7" xfId="1" applyNumberFormat="1" applyFont="1" applyFill="1" applyBorder="1" applyAlignment="1">
      <alignment horizontal="center" vertical="center"/>
    </xf>
    <xf numFmtId="49" fontId="4" fillId="2" borderId="10" xfId="1" applyNumberFormat="1" applyFont="1" applyFill="1" applyBorder="1" applyAlignment="1">
      <alignment horizontal="center" vertical="center"/>
    </xf>
    <xf numFmtId="49" fontId="4" fillId="2" borderId="5" xfId="1" applyNumberFormat="1" applyFont="1" applyFill="1" applyBorder="1" applyAlignment="1">
      <alignment horizontal="center" vertical="center"/>
    </xf>
    <xf numFmtId="0" fontId="28" fillId="2" borderId="3" xfId="1" applyFont="1" applyFill="1" applyBorder="1" applyAlignment="1">
      <alignment vertical="center" wrapText="1"/>
    </xf>
    <xf numFmtId="176" fontId="4" fillId="2" borderId="7" xfId="1" applyNumberFormat="1" applyFont="1" applyFill="1" applyBorder="1" applyAlignment="1">
      <alignment vertical="center"/>
    </xf>
    <xf numFmtId="49" fontId="4" fillId="2" borderId="2" xfId="1" applyNumberFormat="1" applyFont="1" applyFill="1" applyBorder="1" applyAlignment="1">
      <alignment horizontal="center" vertical="center"/>
    </xf>
    <xf numFmtId="176" fontId="25" fillId="2" borderId="3" xfId="1" applyNumberFormat="1" applyFont="1" applyFill="1" applyBorder="1" applyAlignment="1">
      <alignment vertical="center"/>
    </xf>
    <xf numFmtId="49" fontId="4" fillId="2" borderId="3" xfId="1" applyNumberFormat="1" applyFont="1" applyFill="1" applyBorder="1" applyAlignment="1">
      <alignment horizontal="center" vertical="center"/>
    </xf>
    <xf numFmtId="176" fontId="30" fillId="2" borderId="3" xfId="1" applyNumberFormat="1" applyFont="1" applyFill="1" applyBorder="1" applyAlignment="1">
      <alignment vertical="center"/>
    </xf>
    <xf numFmtId="176" fontId="4" fillId="2" borderId="0" xfId="1" applyNumberFormat="1" applyFont="1" applyFill="1" applyAlignment="1">
      <alignment vertical="center"/>
    </xf>
    <xf numFmtId="0" fontId="30" fillId="2" borderId="0" xfId="1" applyFont="1" applyFill="1" applyAlignment="1">
      <alignment vertical="center"/>
    </xf>
    <xf numFmtId="176" fontId="4" fillId="2" borderId="1" xfId="1" applyNumberFormat="1" applyFont="1" applyFill="1" applyBorder="1" applyAlignment="1">
      <alignment vertical="center"/>
    </xf>
    <xf numFmtId="176" fontId="4" fillId="2" borderId="5" xfId="1" applyNumberFormat="1" applyFont="1" applyFill="1" applyBorder="1" applyAlignment="1">
      <alignment vertical="center"/>
    </xf>
    <xf numFmtId="49" fontId="4" fillId="2" borderId="13" xfId="1" applyNumberFormat="1" applyFont="1" applyFill="1" applyBorder="1" applyAlignment="1">
      <alignment horizontal="center" vertical="center"/>
    </xf>
    <xf numFmtId="0" fontId="31" fillId="2" borderId="3" xfId="1" applyFont="1" applyFill="1" applyBorder="1" applyAlignment="1">
      <alignment vertical="center" wrapText="1"/>
    </xf>
    <xf numFmtId="176" fontId="8" fillId="2" borderId="3" xfId="1" applyNumberFormat="1" applyFont="1" applyFill="1" applyBorder="1" applyAlignment="1">
      <alignment vertical="center"/>
    </xf>
    <xf numFmtId="176" fontId="8" fillId="2" borderId="7" xfId="1" applyNumberFormat="1" applyFont="1" applyFill="1" applyBorder="1" applyAlignment="1">
      <alignment vertical="center"/>
    </xf>
    <xf numFmtId="0" fontId="32" fillId="2" borderId="3" xfId="1" applyFont="1" applyFill="1" applyBorder="1" applyAlignment="1">
      <alignment vertical="center" wrapText="1"/>
    </xf>
    <xf numFmtId="177" fontId="27" fillId="2" borderId="3" xfId="1" applyNumberFormat="1" applyFont="1" applyFill="1" applyBorder="1" applyAlignment="1">
      <alignment vertical="center"/>
    </xf>
    <xf numFmtId="0" fontId="27" fillId="2" borderId="0" xfId="1" applyFont="1" applyFill="1" applyAlignment="1">
      <alignment horizontal="center" vertical="center"/>
    </xf>
    <xf numFmtId="49" fontId="27" fillId="2" borderId="0" xfId="1" applyNumberFormat="1" applyFont="1" applyFill="1" applyAlignment="1">
      <alignment horizontal="center" vertical="center"/>
    </xf>
    <xf numFmtId="0" fontId="32" fillId="2" borderId="0" xfId="1" applyFont="1" applyFill="1" applyAlignment="1">
      <alignment vertical="center" wrapText="1"/>
    </xf>
    <xf numFmtId="176" fontId="27" fillId="2" borderId="0" xfId="1" applyNumberFormat="1" applyFont="1" applyFill="1" applyAlignment="1">
      <alignment vertical="center"/>
    </xf>
    <xf numFmtId="177" fontId="27" fillId="2" borderId="0" xfId="1" applyNumberFormat="1" applyFont="1" applyFill="1" applyAlignment="1">
      <alignment vertical="center"/>
    </xf>
    <xf numFmtId="182" fontId="33" fillId="2" borderId="0" xfId="1" applyNumberFormat="1" applyFont="1" applyFill="1" applyAlignment="1">
      <alignment vertical="center"/>
    </xf>
    <xf numFmtId="0" fontId="12" fillId="2" borderId="0" xfId="1" applyFill="1" applyAlignment="1">
      <alignment vertical="center" wrapText="1"/>
    </xf>
    <xf numFmtId="49" fontId="12" fillId="2" borderId="0" xfId="1" applyNumberFormat="1" applyFill="1" applyAlignment="1">
      <alignment vertical="center" wrapText="1"/>
    </xf>
    <xf numFmtId="49" fontId="4" fillId="2" borderId="0" xfId="1" applyNumberFormat="1" applyFont="1" applyFill="1" applyAlignment="1">
      <alignment horizontal="center" vertical="center"/>
    </xf>
    <xf numFmtId="0" fontId="27" fillId="2" borderId="7" xfId="1" applyFont="1" applyFill="1" applyBorder="1" applyAlignment="1">
      <alignment horizontal="center" vertical="center"/>
    </xf>
    <xf numFmtId="49" fontId="27" fillId="2" borderId="4" xfId="1" applyNumberFormat="1" applyFont="1" applyFill="1" applyBorder="1" applyAlignment="1">
      <alignment horizontal="center" vertical="center" wrapText="1"/>
    </xf>
    <xf numFmtId="0" fontId="27" fillId="2" borderId="0" xfId="1" applyFont="1" applyFill="1" applyAlignment="1">
      <alignment vertical="center"/>
    </xf>
    <xf numFmtId="49" fontId="29" fillId="2" borderId="3" xfId="1" applyNumberFormat="1" applyFont="1" applyFill="1" applyBorder="1" applyAlignment="1">
      <alignment horizontal="center" vertical="center"/>
    </xf>
    <xf numFmtId="0" fontId="12" fillId="2" borderId="0" xfId="1" applyFill="1" applyAlignment="1">
      <alignment vertical="center"/>
    </xf>
    <xf numFmtId="49" fontId="4" fillId="2" borderId="1" xfId="1" applyNumberFormat="1" applyFont="1" applyFill="1" applyBorder="1" applyAlignment="1">
      <alignment horizontal="center" vertical="center"/>
    </xf>
    <xf numFmtId="0" fontId="4" fillId="2" borderId="5" xfId="1" applyFont="1" applyFill="1" applyBorder="1" applyAlignment="1">
      <alignment horizontal="center" vertical="center"/>
    </xf>
    <xf numFmtId="183" fontId="4" fillId="2" borderId="1" xfId="1" applyNumberFormat="1" applyFont="1" applyFill="1" applyBorder="1" applyAlignment="1">
      <alignment horizontal="center" vertical="center"/>
    </xf>
    <xf numFmtId="0" fontId="4" fillId="2" borderId="2" xfId="1" applyFont="1" applyFill="1" applyBorder="1" applyAlignment="1">
      <alignment horizontal="center" vertical="center"/>
    </xf>
    <xf numFmtId="49" fontId="4" fillId="2" borderId="15" xfId="1" applyNumberFormat="1" applyFont="1" applyFill="1" applyBorder="1" applyAlignment="1">
      <alignment horizontal="center" vertical="center"/>
    </xf>
    <xf numFmtId="49" fontId="4" fillId="2" borderId="12" xfId="1" applyNumberFormat="1" applyFont="1" applyFill="1" applyBorder="1" applyAlignment="1">
      <alignment horizontal="center" vertical="center"/>
    </xf>
    <xf numFmtId="0" fontId="4" fillId="2" borderId="16" xfId="1" applyFont="1" applyFill="1" applyBorder="1" applyAlignment="1">
      <alignment horizontal="center" vertical="center"/>
    </xf>
    <xf numFmtId="184" fontId="4" fillId="2" borderId="1" xfId="1" applyNumberFormat="1" applyFont="1" applyFill="1" applyBorder="1" applyAlignment="1">
      <alignment horizontal="center" vertical="center"/>
    </xf>
    <xf numFmtId="184" fontId="4" fillId="2" borderId="5" xfId="1" applyNumberFormat="1" applyFont="1" applyFill="1" applyBorder="1" applyAlignment="1">
      <alignment horizontal="center" vertical="center"/>
    </xf>
    <xf numFmtId="184" fontId="4" fillId="2" borderId="2" xfId="1" applyNumberFormat="1" applyFont="1" applyFill="1" applyBorder="1" applyAlignment="1">
      <alignment horizontal="center" vertical="center"/>
    </xf>
    <xf numFmtId="183" fontId="4" fillId="2" borderId="8" xfId="1" applyNumberFormat="1" applyFont="1" applyFill="1" applyBorder="1" applyAlignment="1">
      <alignment horizontal="center" vertical="center"/>
    </xf>
    <xf numFmtId="184" fontId="4" fillId="2" borderId="3" xfId="1" applyNumberFormat="1" applyFont="1" applyFill="1" applyBorder="1" applyAlignment="1">
      <alignment horizontal="center" vertical="center"/>
    </xf>
    <xf numFmtId="0" fontId="27" fillId="2" borderId="1" xfId="1" applyFont="1" applyFill="1" applyBorder="1" applyAlignment="1">
      <alignment horizontal="center" vertical="center"/>
    </xf>
    <xf numFmtId="181" fontId="30" fillId="2" borderId="5" xfId="1" applyNumberFormat="1" applyFont="1" applyFill="1" applyBorder="1" applyAlignment="1">
      <alignment horizontal="center" vertical="center"/>
    </xf>
    <xf numFmtId="181" fontId="30" fillId="2" borderId="2" xfId="1" applyNumberFormat="1" applyFont="1" applyFill="1" applyBorder="1" applyAlignment="1">
      <alignment horizontal="center" vertical="center"/>
    </xf>
    <xf numFmtId="181" fontId="30" fillId="2" borderId="1" xfId="1" applyNumberFormat="1" applyFont="1" applyFill="1" applyBorder="1" applyAlignment="1">
      <alignment horizontal="center" vertical="center"/>
    </xf>
    <xf numFmtId="0" fontId="27" fillId="2" borderId="5" xfId="1" applyFont="1" applyFill="1" applyBorder="1" applyAlignment="1">
      <alignment horizontal="center" vertical="center"/>
    </xf>
    <xf numFmtId="0" fontId="27" fillId="2" borderId="2" xfId="1" applyFont="1" applyFill="1" applyBorder="1" applyAlignment="1">
      <alignment horizontal="center" vertical="center"/>
    </xf>
    <xf numFmtId="0" fontId="34" fillId="4" borderId="0" xfId="0" applyFont="1" applyFill="1" applyAlignment="1">
      <alignment horizontal="left" vertical="top"/>
    </xf>
    <xf numFmtId="0" fontId="12" fillId="2" borderId="0" xfId="1" applyFill="1" applyAlignment="1">
      <alignment wrapText="1"/>
    </xf>
    <xf numFmtId="0" fontId="0" fillId="0" borderId="0" xfId="0" applyAlignment="1">
      <alignment horizontal="left" vertical="top"/>
    </xf>
    <xf numFmtId="49" fontId="25" fillId="2" borderId="2" xfId="1" applyNumberFormat="1" applyFont="1" applyFill="1" applyBorder="1" applyAlignment="1">
      <alignment horizontal="center" vertical="center" shrinkToFit="1"/>
    </xf>
    <xf numFmtId="183" fontId="27" fillId="2" borderId="1" xfId="1" applyNumberFormat="1" applyFont="1" applyFill="1" applyBorder="1" applyAlignment="1">
      <alignment horizontal="center" vertical="center"/>
    </xf>
    <xf numFmtId="183" fontId="27" fillId="2" borderId="10" xfId="1" applyNumberFormat="1" applyFont="1" applyFill="1" applyBorder="1" applyAlignment="1">
      <alignment horizontal="center" vertical="center"/>
    </xf>
    <xf numFmtId="0" fontId="27" fillId="2" borderId="3" xfId="1" applyFont="1" applyFill="1" applyBorder="1" applyAlignment="1">
      <alignment vertical="center"/>
    </xf>
    <xf numFmtId="0" fontId="37" fillId="2" borderId="0" xfId="1" applyFont="1" applyFill="1" applyAlignment="1">
      <alignment vertical="center"/>
    </xf>
    <xf numFmtId="176" fontId="8" fillId="2" borderId="3" xfId="1" applyNumberFormat="1" applyFont="1" applyFill="1" applyBorder="1" applyAlignment="1">
      <alignment horizontal="center" vertical="center"/>
    </xf>
    <xf numFmtId="0" fontId="4" fillId="2" borderId="3" xfId="1" applyFont="1" applyFill="1" applyBorder="1" applyAlignment="1">
      <alignment horizontal="center" vertical="center" shrinkToFit="1"/>
    </xf>
    <xf numFmtId="0" fontId="38" fillId="2" borderId="3" xfId="1" applyFont="1" applyFill="1" applyBorder="1" applyAlignment="1">
      <alignment vertical="center" wrapText="1"/>
    </xf>
    <xf numFmtId="0" fontId="12" fillId="0" borderId="0" xfId="1" applyAlignment="1">
      <alignment horizontal="center" vertical="top" wrapText="1"/>
    </xf>
    <xf numFmtId="176" fontId="8" fillId="0" borderId="3" xfId="1" applyNumberFormat="1" applyFont="1" applyBorder="1" applyAlignment="1">
      <alignment horizontal="center" vertical="center"/>
    </xf>
    <xf numFmtId="0" fontId="4" fillId="0" borderId="3" xfId="1" applyFont="1" applyBorder="1" applyAlignment="1">
      <alignment horizontal="center" vertical="center" shrinkToFit="1"/>
    </xf>
    <xf numFmtId="0" fontId="4" fillId="0" borderId="0" xfId="1" applyFont="1" applyAlignment="1">
      <alignment vertical="center"/>
    </xf>
    <xf numFmtId="0" fontId="34" fillId="5" borderId="0" xfId="0" applyFont="1" applyFill="1" applyAlignment="1">
      <alignment horizontal="left" vertical="top"/>
    </xf>
    <xf numFmtId="0" fontId="4" fillId="5" borderId="0" xfId="1" applyFont="1" applyFill="1" applyAlignment="1">
      <alignment vertical="center"/>
    </xf>
    <xf numFmtId="0" fontId="0" fillId="5" borderId="0" xfId="0" applyFill="1" applyAlignment="1">
      <alignment horizontal="left" vertical="top"/>
    </xf>
    <xf numFmtId="0" fontId="12" fillId="5" borderId="0" xfId="1" applyFill="1" applyAlignment="1">
      <alignment wrapText="1"/>
    </xf>
    <xf numFmtId="49" fontId="30" fillId="2" borderId="3" xfId="1" applyNumberFormat="1" applyFont="1" applyFill="1" applyBorder="1" applyAlignment="1">
      <alignment horizontal="center" vertical="center"/>
    </xf>
    <xf numFmtId="178" fontId="4" fillId="2" borderId="0" xfId="1" applyNumberFormat="1" applyFont="1" applyFill="1" applyAlignment="1">
      <alignment vertical="center"/>
    </xf>
    <xf numFmtId="178" fontId="4" fillId="2" borderId="2" xfId="1" applyNumberFormat="1" applyFont="1" applyFill="1" applyBorder="1" applyAlignment="1">
      <alignment vertical="center"/>
    </xf>
    <xf numFmtId="178" fontId="8" fillId="2" borderId="13" xfId="1" applyNumberFormat="1" applyFont="1" applyFill="1" applyBorder="1" applyAlignment="1">
      <alignment vertical="center" shrinkToFit="1"/>
    </xf>
    <xf numFmtId="178" fontId="8" fillId="2" borderId="2" xfId="1" applyNumberFormat="1" applyFont="1" applyFill="1" applyBorder="1" applyAlignment="1">
      <alignment vertical="center" shrinkToFit="1"/>
    </xf>
    <xf numFmtId="178" fontId="8" fillId="3" borderId="3" xfId="1" applyNumberFormat="1" applyFont="1" applyFill="1" applyBorder="1" applyAlignment="1">
      <alignment vertical="center" shrinkToFit="1"/>
    </xf>
    <xf numFmtId="178" fontId="8" fillId="3" borderId="4" xfId="1" applyNumberFormat="1" applyFont="1" applyFill="1" applyBorder="1" applyAlignment="1">
      <alignment vertical="center" shrinkToFit="1"/>
    </xf>
    <xf numFmtId="0" fontId="4" fillId="5" borderId="0" xfId="1" applyFont="1" applyFill="1" applyAlignment="1">
      <alignment horizontal="center" vertical="center"/>
    </xf>
    <xf numFmtId="0" fontId="44" fillId="2" borderId="3" xfId="1" applyFont="1" applyFill="1" applyBorder="1" applyAlignment="1">
      <alignment vertical="center"/>
    </xf>
    <xf numFmtId="176" fontId="45" fillId="2" borderId="3" xfId="1" applyNumberFormat="1" applyFont="1" applyFill="1" applyBorder="1" applyAlignment="1">
      <alignment vertical="center"/>
    </xf>
    <xf numFmtId="184" fontId="4" fillId="2" borderId="4" xfId="1" applyNumberFormat="1" applyFont="1" applyFill="1" applyBorder="1" applyAlignment="1">
      <alignment horizontal="center" vertical="center"/>
    </xf>
    <xf numFmtId="49" fontId="4" fillId="2" borderId="8" xfId="1" applyNumberFormat="1" applyFont="1" applyFill="1" applyBorder="1" applyAlignment="1">
      <alignment horizontal="center" vertical="center"/>
    </xf>
    <xf numFmtId="184" fontId="4" fillId="2" borderId="10" xfId="1" applyNumberFormat="1" applyFont="1" applyFill="1" applyBorder="1" applyAlignment="1">
      <alignment horizontal="center" vertical="center"/>
    </xf>
    <xf numFmtId="184" fontId="4" fillId="2" borderId="14" xfId="1" applyNumberFormat="1" applyFont="1" applyFill="1" applyBorder="1" applyAlignment="1">
      <alignment horizontal="center" vertical="center"/>
    </xf>
    <xf numFmtId="184" fontId="4" fillId="2" borderId="13" xfId="1" applyNumberFormat="1" applyFont="1" applyFill="1" applyBorder="1" applyAlignment="1">
      <alignment horizontal="center" vertical="center"/>
    </xf>
    <xf numFmtId="0" fontId="8" fillId="2" borderId="17" xfId="1" applyFont="1" applyFill="1" applyBorder="1" applyAlignment="1">
      <alignment horizontal="center" vertical="center"/>
    </xf>
    <xf numFmtId="0" fontId="12" fillId="0" borderId="17" xfId="1" applyBorder="1" applyAlignment="1">
      <alignment horizontal="center" vertical="center"/>
    </xf>
    <xf numFmtId="0" fontId="8" fillId="2" borderId="17" xfId="1" applyFont="1" applyFill="1" applyBorder="1" applyAlignment="1">
      <alignment vertical="center" wrapText="1"/>
    </xf>
    <xf numFmtId="176" fontId="8" fillId="2" borderId="17" xfId="1" applyNumberFormat="1" applyFont="1" applyFill="1" applyBorder="1" applyAlignment="1">
      <alignment vertical="center"/>
    </xf>
    <xf numFmtId="0" fontId="48" fillId="2" borderId="0" xfId="1" applyFont="1" applyFill="1" applyAlignment="1">
      <alignment vertical="top"/>
    </xf>
    <xf numFmtId="0" fontId="11" fillId="0" borderId="0" xfId="0" applyFont="1" applyAlignment="1">
      <alignment horizontal="left" vertical="top" wrapText="1"/>
    </xf>
    <xf numFmtId="0" fontId="8" fillId="2" borderId="1" xfId="1" applyFont="1" applyFill="1" applyBorder="1" applyAlignment="1">
      <alignment horizontal="center" vertical="center"/>
    </xf>
    <xf numFmtId="0" fontId="2" fillId="2" borderId="11" xfId="1" applyFont="1" applyFill="1" applyBorder="1" applyAlignment="1">
      <alignment vertical="top"/>
    </xf>
    <xf numFmtId="0" fontId="12" fillId="2" borderId="11" xfId="1" applyFill="1" applyBorder="1" applyAlignment="1">
      <alignment horizontal="center" vertical="top"/>
    </xf>
    <xf numFmtId="0" fontId="25" fillId="2" borderId="3" xfId="1" applyFont="1" applyFill="1" applyBorder="1" applyAlignment="1">
      <alignment horizontal="center" vertical="center" wrapText="1"/>
    </xf>
    <xf numFmtId="0" fontId="25" fillId="2" borderId="3" xfId="1" applyFont="1" applyFill="1" applyBorder="1" applyAlignment="1">
      <alignment horizontal="center" vertical="center"/>
    </xf>
    <xf numFmtId="182" fontId="50" fillId="2" borderId="3" xfId="1" applyNumberFormat="1" applyFont="1" applyFill="1" applyBorder="1" applyAlignment="1">
      <alignment vertical="center"/>
    </xf>
    <xf numFmtId="186" fontId="8" fillId="2" borderId="3" xfId="1" applyNumberFormat="1" applyFont="1" applyFill="1" applyBorder="1" applyAlignment="1">
      <alignment vertical="center" shrinkToFit="1"/>
    </xf>
    <xf numFmtId="187" fontId="50" fillId="2" borderId="3" xfId="1" applyNumberFormat="1" applyFont="1" applyFill="1" applyBorder="1" applyAlignment="1">
      <alignment vertical="center"/>
    </xf>
    <xf numFmtId="186" fontId="8" fillId="2" borderId="0" xfId="1" applyNumberFormat="1" applyFont="1" applyFill="1" applyAlignment="1">
      <alignment vertical="center"/>
    </xf>
    <xf numFmtId="0" fontId="12" fillId="0" borderId="0" xfId="1"/>
    <xf numFmtId="0" fontId="12" fillId="0" borderId="0" xfId="1" applyAlignment="1">
      <alignment horizontal="center"/>
    </xf>
    <xf numFmtId="186" fontId="12" fillId="0" borderId="0" xfId="1" applyNumberFormat="1"/>
    <xf numFmtId="0" fontId="8" fillId="0" borderId="17" xfId="1" applyFont="1" applyBorder="1" applyAlignment="1">
      <alignment horizontal="center" vertical="center" wrapText="1"/>
    </xf>
    <xf numFmtId="0" fontId="8" fillId="2" borderId="17" xfId="1" applyFont="1" applyFill="1" applyBorder="1" applyAlignment="1">
      <alignment horizontal="center" vertical="center" shrinkToFit="1"/>
    </xf>
    <xf numFmtId="177" fontId="12" fillId="0" borderId="17" xfId="1" applyNumberFormat="1" applyBorder="1" applyAlignment="1">
      <alignment vertical="center"/>
    </xf>
    <xf numFmtId="178" fontId="12" fillId="0" borderId="17" xfId="1" applyNumberFormat="1" applyBorder="1" applyAlignment="1">
      <alignment vertical="center"/>
    </xf>
    <xf numFmtId="0" fontId="8" fillId="0" borderId="17" xfId="1" applyFont="1" applyBorder="1" applyAlignment="1">
      <alignment horizontal="center" vertical="center"/>
    </xf>
    <xf numFmtId="176" fontId="8" fillId="0" borderId="17" xfId="1" applyNumberFormat="1" applyFont="1" applyBorder="1" applyAlignment="1">
      <alignment vertical="center"/>
    </xf>
    <xf numFmtId="0" fontId="12" fillId="0" borderId="17" xfId="1" applyBorder="1" applyAlignment="1">
      <alignment horizontal="center" vertical="center" wrapText="1"/>
    </xf>
    <xf numFmtId="0" fontId="12" fillId="0" borderId="17" xfId="1" applyBorder="1" applyAlignment="1">
      <alignment horizontal="center"/>
    </xf>
    <xf numFmtId="186" fontId="12" fillId="0" borderId="17" xfId="1" applyNumberFormat="1" applyBorder="1" applyAlignment="1">
      <alignment vertical="center"/>
    </xf>
    <xf numFmtId="0" fontId="8" fillId="2" borderId="3" xfId="0" applyFont="1" applyFill="1" applyBorder="1" applyAlignment="1">
      <alignment horizontal="center" vertical="center" shrinkToFit="1"/>
    </xf>
    <xf numFmtId="178" fontId="8" fillId="2" borderId="3" xfId="0" applyNumberFormat="1" applyFont="1" applyFill="1" applyBorder="1" applyAlignment="1">
      <alignment vertical="center" shrinkToFit="1"/>
    </xf>
    <xf numFmtId="178" fontId="8" fillId="2" borderId="1" xfId="0" applyNumberFormat="1" applyFont="1" applyFill="1" applyBorder="1" applyAlignment="1">
      <alignment vertical="center" shrinkToFit="1"/>
    </xf>
    <xf numFmtId="179" fontId="4" fillId="2" borderId="0" xfId="0" applyNumberFormat="1" applyFont="1" applyFill="1">
      <alignment vertical="center"/>
    </xf>
    <xf numFmtId="178" fontId="52" fillId="2" borderId="0" xfId="1" applyNumberFormat="1" applyFont="1" applyFill="1" applyAlignment="1">
      <alignment vertical="center"/>
    </xf>
    <xf numFmtId="0" fontId="20" fillId="2" borderId="3" xfId="0" applyFont="1" applyFill="1" applyBorder="1" applyAlignment="1">
      <alignment horizontal="center" vertical="center" shrinkToFit="1"/>
    </xf>
    <xf numFmtId="178" fontId="20" fillId="2" borderId="3" xfId="0" applyNumberFormat="1" applyFont="1" applyFill="1" applyBorder="1" applyAlignment="1">
      <alignment horizontal="right" vertical="center" shrinkToFit="1"/>
    </xf>
    <xf numFmtId="0" fontId="20" fillId="0" borderId="3" xfId="1" applyFont="1" applyBorder="1" applyAlignment="1">
      <alignment horizontal="center" vertical="center"/>
    </xf>
    <xf numFmtId="178" fontId="20" fillId="0" borderId="3" xfId="1" applyNumberFormat="1" applyFont="1" applyBorder="1" applyAlignment="1">
      <alignment horizontal="right" vertical="center"/>
    </xf>
    <xf numFmtId="0" fontId="20" fillId="2" borderId="3" xfId="0" applyFont="1" applyFill="1" applyBorder="1" applyAlignment="1">
      <alignment horizontal="center" vertical="center"/>
    </xf>
    <xf numFmtId="178" fontId="20" fillId="2" borderId="3" xfId="0" applyNumberFormat="1" applyFont="1" applyFill="1" applyBorder="1" applyAlignment="1">
      <alignment horizontal="right" vertical="center"/>
    </xf>
    <xf numFmtId="178" fontId="4" fillId="2" borderId="7" xfId="1" applyNumberFormat="1" applyFont="1" applyFill="1" applyBorder="1" applyAlignment="1">
      <alignment horizontal="center" vertical="center"/>
    </xf>
    <xf numFmtId="0" fontId="3" fillId="0" borderId="17" xfId="1" applyFont="1" applyBorder="1" applyAlignment="1">
      <alignment horizontal="center" vertical="center"/>
    </xf>
    <xf numFmtId="0" fontId="12" fillId="2" borderId="0" xfId="1" applyFill="1" applyAlignment="1">
      <alignment vertical="top"/>
    </xf>
    <xf numFmtId="0" fontId="0" fillId="0" borderId="11" xfId="0" applyBorder="1">
      <alignment vertical="center"/>
    </xf>
    <xf numFmtId="178" fontId="8" fillId="2" borderId="4" xfId="0" applyNumberFormat="1" applyFont="1" applyFill="1" applyBorder="1" applyAlignment="1">
      <alignment vertical="center" shrinkToFit="1"/>
    </xf>
    <xf numFmtId="0" fontId="8" fillId="6" borderId="3" xfId="1" applyFont="1" applyFill="1" applyBorder="1" applyAlignment="1">
      <alignment horizontal="center" vertical="center" wrapText="1"/>
    </xf>
    <xf numFmtId="177" fontId="8" fillId="6" borderId="3" xfId="1" applyNumberFormat="1" applyFont="1" applyFill="1" applyBorder="1" applyAlignment="1">
      <alignment vertical="center" shrinkToFit="1"/>
    </xf>
    <xf numFmtId="177" fontId="8" fillId="6" borderId="2" xfId="1" applyNumberFormat="1" applyFont="1" applyFill="1" applyBorder="1" applyAlignment="1">
      <alignment vertical="center" shrinkToFit="1"/>
    </xf>
    <xf numFmtId="177" fontId="8" fillId="6" borderId="3" xfId="0" applyNumberFormat="1" applyFont="1" applyFill="1" applyBorder="1" applyAlignment="1">
      <alignment vertical="center" shrinkToFit="1"/>
    </xf>
    <xf numFmtId="180" fontId="8" fillId="2" borderId="3" xfId="0" applyNumberFormat="1" applyFont="1" applyFill="1" applyBorder="1">
      <alignment vertical="center"/>
    </xf>
    <xf numFmtId="180" fontId="8" fillId="6" borderId="3" xfId="1" applyNumberFormat="1" applyFont="1" applyFill="1" applyBorder="1" applyAlignment="1">
      <alignment vertical="center"/>
    </xf>
    <xf numFmtId="176" fontId="4" fillId="2" borderId="3" xfId="0" applyNumberFormat="1" applyFont="1" applyFill="1" applyBorder="1">
      <alignment vertical="center"/>
    </xf>
    <xf numFmtId="176" fontId="29" fillId="2" borderId="3" xfId="0" applyNumberFormat="1" applyFont="1" applyFill="1" applyBorder="1">
      <alignment vertical="center"/>
    </xf>
    <xf numFmtId="176" fontId="8" fillId="2" borderId="3" xfId="0" applyNumberFormat="1" applyFont="1" applyFill="1" applyBorder="1">
      <alignment vertical="center"/>
    </xf>
    <xf numFmtId="0" fontId="56" fillId="7" borderId="4" xfId="1" applyFont="1" applyFill="1" applyBorder="1" applyAlignment="1">
      <alignment horizontal="center" vertical="center"/>
    </xf>
    <xf numFmtId="0" fontId="56" fillId="7" borderId="9" xfId="1" applyFont="1" applyFill="1" applyBorder="1" applyAlignment="1">
      <alignment horizontal="center" vertical="center"/>
    </xf>
    <xf numFmtId="49" fontId="56" fillId="7" borderId="7" xfId="1" applyNumberFormat="1" applyFont="1" applyFill="1" applyBorder="1" applyAlignment="1">
      <alignment horizontal="center" vertical="center"/>
    </xf>
    <xf numFmtId="0" fontId="56" fillId="7" borderId="3" xfId="1" applyFont="1" applyFill="1" applyBorder="1" applyAlignment="1">
      <alignment vertical="center" wrapText="1"/>
    </xf>
    <xf numFmtId="176" fontId="56" fillId="7" borderId="3" xfId="1" applyNumberFormat="1" applyFont="1" applyFill="1" applyBorder="1" applyAlignment="1">
      <alignment vertical="center"/>
    </xf>
    <xf numFmtId="0" fontId="56" fillId="7" borderId="0" xfId="1" applyFont="1" applyFill="1" applyAlignment="1">
      <alignment horizontal="center" vertical="center"/>
    </xf>
    <xf numFmtId="0" fontId="56" fillId="7" borderId="11" xfId="1" applyFont="1" applyFill="1" applyBorder="1" applyAlignment="1">
      <alignment horizontal="center" vertical="center"/>
    </xf>
    <xf numFmtId="0" fontId="56" fillId="7" borderId="6" xfId="1" applyFont="1" applyFill="1" applyBorder="1" applyAlignment="1">
      <alignment horizontal="center" vertical="center"/>
    </xf>
    <xf numFmtId="49" fontId="57" fillId="7" borderId="7" xfId="1" applyNumberFormat="1" applyFont="1" applyFill="1" applyBorder="1" applyAlignment="1">
      <alignment horizontal="center" vertical="center"/>
    </xf>
    <xf numFmtId="176" fontId="56" fillId="7" borderId="3" xfId="0" applyNumberFormat="1" applyFont="1" applyFill="1" applyBorder="1">
      <alignment vertical="center"/>
    </xf>
    <xf numFmtId="0" fontId="56" fillId="7" borderId="1" xfId="1" applyFont="1" applyFill="1" applyBorder="1" applyAlignment="1">
      <alignment horizontal="center" vertical="center"/>
    </xf>
    <xf numFmtId="183" fontId="57" fillId="7" borderId="1" xfId="1" applyNumberFormat="1" applyFont="1" applyFill="1" applyBorder="1" applyAlignment="1">
      <alignment horizontal="center" vertical="center"/>
    </xf>
    <xf numFmtId="49" fontId="57" fillId="7" borderId="3" xfId="1" applyNumberFormat="1" applyFont="1" applyFill="1" applyBorder="1" applyAlignment="1">
      <alignment horizontal="center" vertical="center"/>
    </xf>
    <xf numFmtId="176" fontId="57" fillId="7" borderId="3" xfId="1" applyNumberFormat="1" applyFont="1" applyFill="1" applyBorder="1" applyAlignment="1">
      <alignment vertical="center"/>
    </xf>
    <xf numFmtId="176" fontId="57" fillId="7" borderId="7" xfId="1" applyNumberFormat="1" applyFont="1" applyFill="1" applyBorder="1" applyAlignment="1">
      <alignment vertical="center"/>
    </xf>
    <xf numFmtId="176" fontId="56" fillId="7" borderId="7" xfId="1" applyNumberFormat="1" applyFont="1" applyFill="1" applyBorder="1" applyAlignment="1">
      <alignment vertical="center"/>
    </xf>
    <xf numFmtId="49" fontId="57" fillId="7" borderId="1" xfId="1" applyNumberFormat="1" applyFont="1" applyFill="1" applyBorder="1" applyAlignment="1">
      <alignment horizontal="center" vertical="center"/>
    </xf>
    <xf numFmtId="185" fontId="7" fillId="2" borderId="3" xfId="1" applyNumberFormat="1" applyFont="1" applyFill="1" applyBorder="1" applyAlignment="1">
      <alignment horizontal="center" vertical="center"/>
    </xf>
    <xf numFmtId="49" fontId="7" fillId="2" borderId="3" xfId="1" applyNumberFormat="1" applyFont="1" applyFill="1" applyBorder="1" applyAlignment="1">
      <alignment horizontal="center" vertical="center"/>
    </xf>
    <xf numFmtId="176" fontId="7" fillId="2" borderId="3" xfId="1" applyNumberFormat="1" applyFont="1" applyFill="1" applyBorder="1" applyAlignment="1">
      <alignment vertical="center"/>
    </xf>
    <xf numFmtId="176" fontId="7" fillId="2" borderId="3" xfId="0" applyNumberFormat="1" applyFont="1" applyFill="1" applyBorder="1">
      <alignment vertical="center"/>
    </xf>
    <xf numFmtId="176" fontId="2" fillId="2" borderId="3" xfId="1" applyNumberFormat="1" applyFont="1" applyFill="1" applyBorder="1" applyAlignment="1">
      <alignment vertical="center"/>
    </xf>
    <xf numFmtId="176" fontId="6" fillId="2" borderId="3" xfId="1" applyNumberFormat="1" applyFont="1" applyFill="1" applyBorder="1" applyAlignment="1">
      <alignment vertical="center"/>
    </xf>
    <xf numFmtId="0" fontId="10" fillId="2" borderId="0" xfId="1" applyFont="1" applyFill="1" applyAlignment="1">
      <alignment vertical="center"/>
    </xf>
    <xf numFmtId="0" fontId="6" fillId="2" borderId="2" xfId="1" applyFont="1" applyFill="1" applyBorder="1" applyAlignment="1">
      <alignment horizontal="center" vertical="center"/>
    </xf>
    <xf numFmtId="49" fontId="6" fillId="2" borderId="2" xfId="1" applyNumberFormat="1" applyFont="1" applyFill="1" applyBorder="1" applyAlignment="1">
      <alignment horizontal="center" vertical="center" shrinkToFit="1"/>
    </xf>
    <xf numFmtId="49" fontId="2" fillId="2" borderId="4" xfId="1" applyNumberFormat="1" applyFont="1" applyFill="1" applyBorder="1" applyAlignment="1">
      <alignment horizontal="center" vertical="center" wrapText="1"/>
    </xf>
    <xf numFmtId="0" fontId="2" fillId="2" borderId="3" xfId="1" applyFont="1" applyFill="1" applyBorder="1" applyAlignment="1">
      <alignment vertical="center" wrapText="1"/>
    </xf>
    <xf numFmtId="0" fontId="6" fillId="2" borderId="3" xfId="1" applyFont="1" applyFill="1" applyBorder="1" applyAlignment="1">
      <alignment vertical="center" wrapText="1"/>
    </xf>
    <xf numFmtId="176" fontId="32" fillId="0" borderId="3" xfId="0" applyNumberFormat="1" applyFont="1" applyBorder="1">
      <alignment vertical="center"/>
    </xf>
    <xf numFmtId="176" fontId="32" fillId="0" borderId="3" xfId="0" applyNumberFormat="1" applyFont="1" applyBorder="1" applyAlignment="1">
      <alignment vertical="center" shrinkToFit="1"/>
    </xf>
    <xf numFmtId="176" fontId="8" fillId="0" borderId="3" xfId="0" applyNumberFormat="1" applyFont="1" applyBorder="1">
      <alignment vertical="center"/>
    </xf>
    <xf numFmtId="176" fontId="30" fillId="0" borderId="3" xfId="0" applyNumberFormat="1" applyFont="1" applyBorder="1">
      <alignment vertical="center"/>
    </xf>
    <xf numFmtId="0" fontId="32" fillId="0" borderId="3" xfId="0" applyFont="1" applyBorder="1">
      <alignment vertical="center"/>
    </xf>
    <xf numFmtId="177" fontId="39" fillId="0" borderId="3" xfId="0" applyNumberFormat="1" applyFont="1" applyBorder="1">
      <alignment vertical="center"/>
    </xf>
    <xf numFmtId="0" fontId="27" fillId="7" borderId="4" xfId="1" applyFont="1" applyFill="1" applyBorder="1" applyAlignment="1">
      <alignment horizontal="center" vertical="center"/>
    </xf>
    <xf numFmtId="0" fontId="27" fillId="7" borderId="6" xfId="1" applyFont="1" applyFill="1" applyBorder="1" applyAlignment="1">
      <alignment horizontal="center" vertical="center"/>
    </xf>
    <xf numFmtId="49" fontId="27" fillId="7" borderId="7" xfId="1" applyNumberFormat="1" applyFont="1" applyFill="1" applyBorder="1" applyAlignment="1">
      <alignment horizontal="center" vertical="center"/>
    </xf>
    <xf numFmtId="0" fontId="27" fillId="7" borderId="3" xfId="1" applyFont="1" applyFill="1" applyBorder="1" applyAlignment="1">
      <alignment vertical="center" wrapText="1"/>
    </xf>
    <xf numFmtId="176" fontId="32" fillId="7" borderId="3" xfId="0" applyNumberFormat="1" applyFont="1" applyFill="1" applyBorder="1">
      <alignment vertical="center"/>
    </xf>
    <xf numFmtId="176" fontId="32" fillId="7" borderId="3" xfId="0" applyNumberFormat="1" applyFont="1" applyFill="1" applyBorder="1" applyAlignment="1">
      <alignment vertical="center" shrinkToFit="1"/>
    </xf>
    <xf numFmtId="49" fontId="4" fillId="7" borderId="7" xfId="1" applyNumberFormat="1" applyFont="1" applyFill="1" applyBorder="1" applyAlignment="1">
      <alignment horizontal="center" vertical="center"/>
    </xf>
    <xf numFmtId="0" fontId="27" fillId="7" borderId="1" xfId="1" applyFont="1" applyFill="1" applyBorder="1" applyAlignment="1">
      <alignment horizontal="center" vertical="center"/>
    </xf>
    <xf numFmtId="183" fontId="4" fillId="7" borderId="1" xfId="1" applyNumberFormat="1" applyFont="1" applyFill="1" applyBorder="1" applyAlignment="1">
      <alignment horizontal="center" vertical="center"/>
    </xf>
    <xf numFmtId="49" fontId="4" fillId="7" borderId="4" xfId="1" applyNumberFormat="1" applyFont="1" applyFill="1" applyBorder="1" applyAlignment="1">
      <alignment horizontal="center" vertical="center"/>
    </xf>
    <xf numFmtId="49" fontId="4" fillId="7" borderId="1" xfId="1" applyNumberFormat="1" applyFont="1" applyFill="1" applyBorder="1" applyAlignment="1">
      <alignment horizontal="center" vertical="center"/>
    </xf>
    <xf numFmtId="176" fontId="32" fillId="7" borderId="17" xfId="1" applyNumberFormat="1" applyFont="1" applyFill="1" applyBorder="1" applyAlignment="1">
      <alignment vertical="center"/>
    </xf>
    <xf numFmtId="0" fontId="2" fillId="2" borderId="3" xfId="0" applyFont="1" applyFill="1" applyBorder="1" applyAlignment="1">
      <alignment horizontal="center" vertical="center"/>
    </xf>
    <xf numFmtId="0" fontId="62" fillId="2" borderId="3" xfId="1" applyFont="1" applyFill="1" applyBorder="1" applyAlignment="1">
      <alignment horizontal="center" vertical="center"/>
    </xf>
    <xf numFmtId="0" fontId="44" fillId="2" borderId="3" xfId="1" applyFont="1" applyFill="1" applyBorder="1" applyAlignment="1">
      <alignment horizontal="center" vertical="center"/>
    </xf>
    <xf numFmtId="178" fontId="62" fillId="2" borderId="3" xfId="1" applyNumberFormat="1" applyFont="1" applyFill="1" applyBorder="1" applyAlignment="1">
      <alignment vertical="center" shrinkToFit="1"/>
    </xf>
    <xf numFmtId="182" fontId="63" fillId="2" borderId="3" xfId="1" applyNumberFormat="1" applyFont="1" applyFill="1" applyBorder="1" applyAlignment="1">
      <alignment vertical="center"/>
    </xf>
    <xf numFmtId="187" fontId="63" fillId="2" borderId="3" xfId="1" applyNumberFormat="1" applyFont="1" applyFill="1" applyBorder="1" applyAlignment="1">
      <alignment vertical="center"/>
    </xf>
    <xf numFmtId="186" fontId="62" fillId="2" borderId="3" xfId="1" applyNumberFormat="1" applyFont="1" applyFill="1" applyBorder="1" applyAlignment="1">
      <alignment vertical="center" shrinkToFit="1"/>
    </xf>
    <xf numFmtId="0" fontId="64" fillId="8" borderId="3" xfId="1" applyFont="1" applyFill="1" applyBorder="1" applyAlignment="1">
      <alignment horizontal="center" vertical="center"/>
    </xf>
    <xf numFmtId="0" fontId="65" fillId="8" borderId="3" xfId="1" applyFont="1" applyFill="1" applyBorder="1" applyAlignment="1">
      <alignment horizontal="center" vertical="center"/>
    </xf>
    <xf numFmtId="178" fontId="64" fillId="8" borderId="3" xfId="1" applyNumberFormat="1" applyFont="1" applyFill="1" applyBorder="1" applyAlignment="1">
      <alignment vertical="center" shrinkToFit="1"/>
    </xf>
    <xf numFmtId="182" fontId="66" fillId="8" borderId="3" xfId="1" applyNumberFormat="1" applyFont="1" applyFill="1" applyBorder="1" applyAlignment="1">
      <alignment vertical="center" shrinkToFit="1"/>
    </xf>
    <xf numFmtId="188" fontId="66" fillId="8" borderId="3" xfId="1" applyNumberFormat="1" applyFont="1" applyFill="1" applyBorder="1" applyAlignment="1">
      <alignment vertical="center" shrinkToFit="1"/>
    </xf>
    <xf numFmtId="188" fontId="63" fillId="2" borderId="3" xfId="1" applyNumberFormat="1" applyFont="1" applyFill="1" applyBorder="1" applyAlignment="1">
      <alignment vertical="center"/>
    </xf>
    <xf numFmtId="0" fontId="28" fillId="2" borderId="3" xfId="1" applyFont="1" applyFill="1" applyBorder="1" applyAlignment="1">
      <alignment horizontal="center" vertical="center"/>
    </xf>
    <xf numFmtId="178" fontId="14" fillId="2" borderId="3" xfId="1" applyNumberFormat="1" applyFont="1" applyFill="1" applyBorder="1" applyAlignment="1">
      <alignment vertical="center" shrinkToFit="1"/>
    </xf>
    <xf numFmtId="186" fontId="14" fillId="2" borderId="3" xfId="1" applyNumberFormat="1" applyFont="1" applyFill="1" applyBorder="1" applyAlignment="1">
      <alignment vertical="center" shrinkToFit="1"/>
    </xf>
    <xf numFmtId="182" fontId="67" fillId="2" borderId="3" xfId="1" applyNumberFormat="1" applyFont="1" applyFill="1" applyBorder="1" applyAlignment="1">
      <alignment vertical="center"/>
    </xf>
    <xf numFmtId="188" fontId="67" fillId="2" borderId="3" xfId="1" applyNumberFormat="1" applyFont="1" applyFill="1" applyBorder="1" applyAlignment="1">
      <alignment vertical="center"/>
    </xf>
    <xf numFmtId="38" fontId="12" fillId="0" borderId="17" xfId="3" applyFont="1" applyBorder="1" applyAlignment="1">
      <alignment vertical="center"/>
    </xf>
    <xf numFmtId="0" fontId="55" fillId="0" borderId="0" xfId="0" applyFont="1" applyAlignment="1">
      <alignment horizontal="left" vertical="top" wrapText="1"/>
    </xf>
    <xf numFmtId="38" fontId="10" fillId="2" borderId="3" xfId="3" applyFont="1" applyFill="1" applyBorder="1" applyAlignment="1">
      <alignment vertical="center" shrinkToFit="1"/>
    </xf>
    <xf numFmtId="0" fontId="25" fillId="2" borderId="3" xfId="0" applyFont="1" applyFill="1" applyBorder="1" applyAlignment="1">
      <alignment vertical="center" wrapText="1"/>
    </xf>
    <xf numFmtId="178" fontId="0" fillId="2" borderId="0" xfId="0" applyNumberFormat="1" applyFill="1" applyAlignment="1"/>
    <xf numFmtId="0" fontId="68" fillId="0" borderId="0" xfId="0" applyFont="1">
      <alignment vertical="center"/>
    </xf>
    <xf numFmtId="0" fontId="20" fillId="2" borderId="2" xfId="1" applyFont="1" applyFill="1" applyBorder="1" applyAlignment="1">
      <alignment horizontal="center" vertical="center" shrinkToFit="1"/>
    </xf>
    <xf numFmtId="0" fontId="20" fillId="0" borderId="3" xfId="1" applyFont="1" applyBorder="1" applyAlignment="1">
      <alignment horizontal="center" vertical="center" shrinkToFit="1"/>
    </xf>
    <xf numFmtId="178" fontId="20" fillId="0" borderId="3" xfId="0" applyNumberFormat="1" applyFont="1" applyBorder="1" applyAlignment="1">
      <alignment horizontal="right" vertical="center" shrinkToFit="1"/>
    </xf>
    <xf numFmtId="0" fontId="8" fillId="0" borderId="0" xfId="1" applyFont="1" applyAlignment="1">
      <alignment vertical="top"/>
    </xf>
    <xf numFmtId="0" fontId="8" fillId="0" borderId="3" xfId="1" applyFont="1" applyBorder="1" applyAlignment="1">
      <alignment horizontal="center" vertical="center" wrapText="1"/>
    </xf>
    <xf numFmtId="178" fontId="8" fillId="0" borderId="3" xfId="1" applyNumberFormat="1" applyFont="1" applyBorder="1" applyAlignment="1">
      <alignment vertical="center" shrinkToFit="1"/>
    </xf>
    <xf numFmtId="176" fontId="8" fillId="2" borderId="1" xfId="1" applyNumberFormat="1" applyFont="1" applyFill="1" applyBorder="1" applyAlignment="1">
      <alignment vertical="center"/>
    </xf>
    <xf numFmtId="176" fontId="8" fillId="2" borderId="2" xfId="1" applyNumberFormat="1" applyFont="1" applyFill="1" applyBorder="1" applyAlignment="1">
      <alignment vertical="center"/>
    </xf>
    <xf numFmtId="176" fontId="8" fillId="2" borderId="5" xfId="1" applyNumberFormat="1" applyFont="1" applyFill="1" applyBorder="1" applyAlignment="1">
      <alignment vertical="center"/>
    </xf>
    <xf numFmtId="186" fontId="8" fillId="2" borderId="1" xfId="1" applyNumberFormat="1" applyFont="1" applyFill="1" applyBorder="1" applyAlignment="1">
      <alignment vertical="center"/>
    </xf>
    <xf numFmtId="0" fontId="32" fillId="2" borderId="0" xfId="1" applyFont="1" applyFill="1" applyAlignment="1">
      <alignment horizontal="center" vertical="center"/>
    </xf>
    <xf numFmtId="0" fontId="32" fillId="2" borderId="0" xfId="1" applyFont="1" applyFill="1" applyAlignment="1">
      <alignment vertical="center"/>
    </xf>
    <xf numFmtId="0" fontId="24" fillId="2" borderId="3" xfId="1" applyFont="1" applyFill="1" applyBorder="1" applyAlignment="1">
      <alignment horizontal="center" vertical="center" shrinkToFit="1"/>
    </xf>
    <xf numFmtId="178" fontId="24" fillId="2" borderId="3" xfId="1" applyNumberFormat="1" applyFont="1" applyFill="1" applyBorder="1" applyAlignment="1">
      <alignment vertical="center" shrinkToFit="1"/>
    </xf>
    <xf numFmtId="178" fontId="24" fillId="0" borderId="3" xfId="1" applyNumberFormat="1" applyFont="1" applyBorder="1" applyAlignment="1">
      <alignment vertical="center" shrinkToFit="1"/>
    </xf>
    <xf numFmtId="0" fontId="43" fillId="2" borderId="0" xfId="1" applyFont="1" applyFill="1" applyAlignment="1">
      <alignment vertical="center"/>
    </xf>
    <xf numFmtId="0" fontId="24" fillId="2" borderId="3" xfId="1" applyFont="1" applyFill="1" applyBorder="1" applyAlignment="1">
      <alignment horizontal="center" vertical="center" wrapText="1"/>
    </xf>
    <xf numFmtId="178" fontId="37" fillId="2" borderId="0" xfId="1" applyNumberFormat="1" applyFont="1" applyFill="1" applyAlignment="1">
      <alignment vertical="center"/>
    </xf>
    <xf numFmtId="0" fontId="32" fillId="2" borderId="0" xfId="1" applyFont="1" applyFill="1" applyAlignment="1">
      <alignment horizontal="right" vertical="center"/>
    </xf>
    <xf numFmtId="189" fontId="8" fillId="2" borderId="2" xfId="1" applyNumberFormat="1" applyFont="1" applyFill="1" applyBorder="1" applyAlignment="1">
      <alignment vertical="center"/>
    </xf>
    <xf numFmtId="190" fontId="8" fillId="2" borderId="1" xfId="1" applyNumberFormat="1" applyFont="1" applyFill="1" applyBorder="1" applyAlignment="1">
      <alignment vertical="center"/>
    </xf>
    <xf numFmtId="0" fontId="8" fillId="2" borderId="0" xfId="1" applyFont="1" applyFill="1" applyAlignment="1">
      <alignment horizontal="right" vertical="top"/>
    </xf>
    <xf numFmtId="38" fontId="12" fillId="0" borderId="17" xfId="3" applyFont="1" applyBorder="1" applyAlignment="1">
      <alignment horizontal="right" vertical="center" wrapText="1"/>
    </xf>
    <xf numFmtId="38" fontId="12" fillId="6" borderId="17" xfId="3" applyFont="1" applyFill="1" applyBorder="1" applyAlignment="1">
      <alignment horizontal="right" vertical="center" wrapText="1"/>
    </xf>
    <xf numFmtId="38" fontId="12" fillId="0" borderId="17" xfId="3" applyFont="1" applyBorder="1" applyAlignment="1">
      <alignment horizontal="right"/>
    </xf>
    <xf numFmtId="38" fontId="12" fillId="6" borderId="17" xfId="3" applyFont="1" applyFill="1" applyBorder="1" applyAlignment="1"/>
    <xf numFmtId="38" fontId="12" fillId="0" borderId="17" xfId="3" applyFont="1" applyBorder="1" applyAlignment="1"/>
    <xf numFmtId="180" fontId="8" fillId="3" borderId="3" xfId="1" applyNumberFormat="1" applyFont="1" applyFill="1" applyBorder="1" applyAlignment="1">
      <alignment vertical="center"/>
    </xf>
    <xf numFmtId="180" fontId="8" fillId="6" borderId="3" xfId="0" applyNumberFormat="1" applyFont="1" applyFill="1" applyBorder="1">
      <alignment vertical="center"/>
    </xf>
    <xf numFmtId="184" fontId="4" fillId="9" borderId="4" xfId="1" quotePrefix="1" applyNumberFormat="1" applyFont="1" applyFill="1" applyBorder="1" applyAlignment="1">
      <alignment horizontal="center" vertical="center"/>
    </xf>
    <xf numFmtId="0" fontId="4" fillId="9" borderId="11" xfId="1" applyFont="1" applyFill="1" applyBorder="1" applyAlignment="1">
      <alignment horizontal="center" vertical="center"/>
    </xf>
    <xf numFmtId="49" fontId="4" fillId="9" borderId="7" xfId="1" applyNumberFormat="1" applyFont="1" applyFill="1" applyBorder="1" applyAlignment="1">
      <alignment horizontal="center" vertical="center"/>
    </xf>
    <xf numFmtId="0" fontId="71" fillId="9" borderId="3" xfId="1" applyFont="1" applyFill="1" applyBorder="1" applyAlignment="1">
      <alignment vertical="center" wrapText="1"/>
    </xf>
    <xf numFmtId="176" fontId="4" fillId="9" borderId="3" xfId="1" applyNumberFormat="1" applyFont="1" applyFill="1" applyBorder="1" applyAlignment="1">
      <alignment vertical="center"/>
    </xf>
    <xf numFmtId="176" fontId="4" fillId="9" borderId="3" xfId="0" applyNumberFormat="1" applyFont="1" applyFill="1" applyBorder="1">
      <alignment vertical="center"/>
    </xf>
    <xf numFmtId="0" fontId="7" fillId="9" borderId="3" xfId="0" applyFont="1" applyFill="1" applyBorder="1" applyAlignment="1">
      <alignment horizontal="center" vertical="center"/>
    </xf>
    <xf numFmtId="0" fontId="6" fillId="9" borderId="3" xfId="0" applyFont="1" applyFill="1" applyBorder="1" applyAlignment="1">
      <alignment vertical="center" wrapText="1"/>
    </xf>
    <xf numFmtId="38" fontId="10" fillId="9" borderId="3" xfId="3" applyFont="1" applyFill="1" applyBorder="1" applyAlignment="1">
      <alignment vertical="center" shrinkToFit="1"/>
    </xf>
    <xf numFmtId="38" fontId="10" fillId="2" borderId="3" xfId="3" applyFont="1" applyFill="1" applyBorder="1" applyAlignment="1">
      <alignment horizontal="right" vertical="center"/>
    </xf>
    <xf numFmtId="38" fontId="10" fillId="2" borderId="3" xfId="3" applyFont="1" applyFill="1" applyBorder="1">
      <alignment vertical="center"/>
    </xf>
    <xf numFmtId="38" fontId="10" fillId="2" borderId="3" xfId="3" applyFont="1" applyFill="1" applyBorder="1" applyAlignment="1">
      <alignment horizontal="right" vertical="center" shrinkToFit="1"/>
    </xf>
    <xf numFmtId="38" fontId="59" fillId="2" borderId="3" xfId="3" applyFont="1" applyFill="1" applyBorder="1">
      <alignment vertical="center"/>
    </xf>
    <xf numFmtId="38" fontId="10" fillId="2" borderId="2" xfId="3" applyFont="1" applyFill="1" applyBorder="1" applyAlignment="1">
      <alignment vertical="center" shrinkToFit="1"/>
    </xf>
    <xf numFmtId="38" fontId="10" fillId="9" borderId="3" xfId="3" applyFont="1" applyFill="1" applyBorder="1" applyAlignment="1">
      <alignment horizontal="right" vertical="center" shrinkToFit="1"/>
    </xf>
    <xf numFmtId="38" fontId="11" fillId="9" borderId="3" xfId="3" applyFont="1" applyFill="1" applyBorder="1" applyAlignment="1">
      <alignment horizontal="right" vertical="center"/>
    </xf>
    <xf numFmtId="38" fontId="10" fillId="9" borderId="3" xfId="3" applyFont="1" applyFill="1" applyBorder="1" applyAlignment="1">
      <alignment horizontal="right" vertical="center"/>
    </xf>
    <xf numFmtId="178" fontId="8" fillId="0" borderId="1" xfId="1" applyNumberFormat="1" applyFont="1" applyBorder="1" applyAlignment="1">
      <alignment vertical="center" shrinkToFit="1"/>
    </xf>
    <xf numFmtId="0" fontId="8" fillId="0" borderId="0" xfId="1" applyFont="1" applyAlignment="1">
      <alignment vertical="center"/>
    </xf>
    <xf numFmtId="176" fontId="32" fillId="2" borderId="17" xfId="1" applyNumberFormat="1" applyFont="1" applyFill="1" applyBorder="1" applyAlignment="1">
      <alignment vertical="center" shrinkToFit="1"/>
    </xf>
    <xf numFmtId="176" fontId="32" fillId="0" borderId="17" xfId="1" applyNumberFormat="1" applyFont="1" applyBorder="1" applyAlignment="1">
      <alignment vertical="center" shrinkToFit="1"/>
    </xf>
    <xf numFmtId="0" fontId="25" fillId="2" borderId="4" xfId="1" applyFont="1" applyFill="1" applyBorder="1" applyAlignment="1">
      <alignment horizontal="center" vertical="center" wrapText="1"/>
    </xf>
    <xf numFmtId="0" fontId="25" fillId="2" borderId="7" xfId="1" applyFont="1" applyFill="1" applyBorder="1" applyAlignment="1">
      <alignment horizontal="center" vertical="center" wrapText="1"/>
    </xf>
    <xf numFmtId="0" fontId="62" fillId="2" borderId="1" xfId="1" applyFont="1" applyFill="1" applyBorder="1" applyAlignment="1">
      <alignment horizontal="center" vertical="center"/>
    </xf>
    <xf numFmtId="0" fontId="62" fillId="2" borderId="5" xfId="1" applyFont="1" applyFill="1" applyBorder="1" applyAlignment="1">
      <alignment horizontal="center" vertical="center"/>
    </xf>
    <xf numFmtId="0" fontId="62" fillId="2" borderId="2" xfId="1" applyFont="1" applyFill="1" applyBorder="1" applyAlignment="1">
      <alignment horizontal="center" vertical="center"/>
    </xf>
    <xf numFmtId="0" fontId="14" fillId="2" borderId="1" xfId="1" applyFont="1" applyFill="1" applyBorder="1" applyAlignment="1">
      <alignment horizontal="center" vertical="center"/>
    </xf>
    <xf numFmtId="0" fontId="14" fillId="2" borderId="5" xfId="1" applyFont="1" applyFill="1" applyBorder="1" applyAlignment="1">
      <alignment horizontal="center" vertical="center"/>
    </xf>
    <xf numFmtId="0" fontId="14" fillId="2" borderId="2" xfId="1" applyFont="1" applyFill="1" applyBorder="1" applyAlignment="1">
      <alignment horizontal="center" vertical="center"/>
    </xf>
    <xf numFmtId="0" fontId="73" fillId="2" borderId="1" xfId="1" applyFont="1" applyFill="1" applyBorder="1" applyAlignment="1">
      <alignment horizontal="center" vertical="center"/>
    </xf>
    <xf numFmtId="0" fontId="25" fillId="2" borderId="2" xfId="1" applyFont="1" applyFill="1" applyBorder="1" applyAlignment="1">
      <alignment horizontal="center" vertical="center"/>
    </xf>
    <xf numFmtId="0" fontId="25" fillId="2" borderId="1" xfId="1" applyFont="1" applyFill="1" applyBorder="1" applyAlignment="1">
      <alignment horizontal="center" vertical="center"/>
    </xf>
    <xf numFmtId="0" fontId="12" fillId="0" borderId="17" xfId="1" applyBorder="1" applyAlignment="1">
      <alignment horizontal="center" vertical="center"/>
    </xf>
    <xf numFmtId="0" fontId="0" fillId="0" borderId="17" xfId="0" applyBorder="1" applyAlignment="1">
      <alignment horizontal="center" vertical="center"/>
    </xf>
    <xf numFmtId="0" fontId="32" fillId="7" borderId="17" xfId="1" applyFont="1" applyFill="1" applyBorder="1" applyAlignment="1">
      <alignment horizontal="left" vertical="center"/>
    </xf>
    <xf numFmtId="0" fontId="12" fillId="7" borderId="17" xfId="1" applyFill="1" applyBorder="1" applyAlignment="1">
      <alignment horizontal="left" vertical="center"/>
    </xf>
    <xf numFmtId="0" fontId="0" fillId="7" borderId="17" xfId="0" applyFill="1" applyBorder="1" applyAlignment="1">
      <alignment horizontal="left" vertical="center"/>
    </xf>
    <xf numFmtId="0" fontId="32" fillId="2" borderId="17" xfId="1" applyFont="1" applyFill="1" applyBorder="1" applyAlignment="1">
      <alignment horizontal="center" vertical="center"/>
    </xf>
    <xf numFmtId="0" fontId="0" fillId="0" borderId="17" xfId="0" applyBorder="1">
      <alignment vertical="center"/>
    </xf>
    <xf numFmtId="0" fontId="8" fillId="2" borderId="17" xfId="1" applyFont="1" applyFill="1" applyBorder="1" applyAlignment="1">
      <alignment horizontal="center" vertical="center"/>
    </xf>
    <xf numFmtId="0" fontId="21" fillId="0" borderId="17" xfId="1" applyFont="1" applyBorder="1" applyAlignment="1">
      <alignment horizontal="center" vertical="center"/>
    </xf>
    <xf numFmtId="0" fontId="8" fillId="2" borderId="17" xfId="1" applyFont="1" applyFill="1" applyBorder="1" applyAlignment="1">
      <alignment horizontal="center" vertical="center" wrapText="1"/>
    </xf>
    <xf numFmtId="0" fontId="21" fillId="0" borderId="17" xfId="1" applyFont="1" applyBorder="1" applyAlignment="1">
      <alignment horizontal="center" vertical="center" wrapText="1"/>
    </xf>
    <xf numFmtId="0" fontId="8" fillId="7" borderId="17" xfId="1" applyFont="1" applyFill="1" applyBorder="1" applyAlignment="1">
      <alignment horizontal="center" vertical="center"/>
    </xf>
    <xf numFmtId="0" fontId="12" fillId="7" borderId="17" xfId="1" applyFill="1" applyBorder="1" applyAlignment="1">
      <alignment horizontal="center" vertical="center"/>
    </xf>
    <xf numFmtId="0" fontId="0" fillId="7" borderId="17" xfId="0" applyFill="1" applyBorder="1">
      <alignment vertical="center"/>
    </xf>
    <xf numFmtId="0" fontId="12" fillId="0" borderId="17" xfId="1" applyBorder="1" applyAlignment="1">
      <alignment horizontal="center" vertical="center" wrapText="1"/>
    </xf>
    <xf numFmtId="0" fontId="0" fillId="0" borderId="17" xfId="0" applyBorder="1" applyAlignment="1">
      <alignment horizontal="center" vertical="center" wrapText="1"/>
    </xf>
    <xf numFmtId="0" fontId="18" fillId="0" borderId="18" xfId="1" applyFont="1" applyBorder="1" applyAlignment="1">
      <alignment horizontal="left" vertical="center" wrapText="1"/>
    </xf>
    <xf numFmtId="0" fontId="49" fillId="0" borderId="18" xfId="0" applyFont="1" applyBorder="1" applyAlignment="1">
      <alignment horizontal="left" vertical="center" wrapText="1"/>
    </xf>
    <xf numFmtId="0" fontId="8" fillId="2" borderId="3" xfId="1" applyFont="1" applyFill="1" applyBorder="1" applyAlignment="1">
      <alignment horizontal="center" vertical="center" wrapText="1"/>
    </xf>
    <xf numFmtId="0" fontId="8" fillId="2" borderId="1" xfId="1" applyFont="1" applyFill="1" applyBorder="1" applyAlignment="1">
      <alignment horizontal="center" vertical="center" wrapText="1"/>
    </xf>
    <xf numFmtId="0" fontId="8" fillId="2" borderId="5" xfId="1" applyFont="1" applyFill="1" applyBorder="1" applyAlignment="1">
      <alignment horizontal="center" vertical="center" wrapText="1"/>
    </xf>
    <xf numFmtId="0" fontId="8" fillId="2" borderId="2" xfId="1" applyFont="1" applyFill="1" applyBorder="1" applyAlignment="1">
      <alignment horizontal="center" vertical="center" wrapText="1"/>
    </xf>
    <xf numFmtId="0" fontId="8" fillId="2" borderId="10" xfId="1" applyFont="1" applyFill="1" applyBorder="1" applyAlignment="1">
      <alignment horizontal="center" vertical="center"/>
    </xf>
    <xf numFmtId="0" fontId="12" fillId="2" borderId="9" xfId="1" applyFill="1" applyBorder="1" applyAlignment="1">
      <alignment horizontal="center" vertical="center"/>
    </xf>
    <xf numFmtId="0" fontId="12" fillId="2" borderId="8" xfId="1" applyFill="1" applyBorder="1" applyAlignment="1">
      <alignment horizontal="center" vertical="center"/>
    </xf>
    <xf numFmtId="0" fontId="12" fillId="2" borderId="2" xfId="1" applyFill="1" applyBorder="1" applyAlignment="1">
      <alignment horizontal="center" vertical="center" wrapText="1"/>
    </xf>
    <xf numFmtId="0" fontId="8" fillId="2" borderId="9" xfId="1" applyFont="1" applyFill="1" applyBorder="1" applyAlignment="1">
      <alignment horizontal="center" vertical="center" wrapText="1"/>
    </xf>
    <xf numFmtId="0" fontId="12" fillId="2" borderId="11" xfId="1" applyFill="1" applyBorder="1" applyAlignment="1">
      <alignment vertical="center" wrapText="1"/>
    </xf>
    <xf numFmtId="0" fontId="12" fillId="2" borderId="2" xfId="1" applyFill="1" applyBorder="1" applyAlignment="1">
      <alignment vertical="center" wrapText="1"/>
    </xf>
    <xf numFmtId="0" fontId="8" fillId="2" borderId="10" xfId="1" applyFont="1" applyFill="1" applyBorder="1" applyAlignment="1">
      <alignment horizontal="center" vertical="center" wrapText="1"/>
    </xf>
    <xf numFmtId="0" fontId="12" fillId="2" borderId="9" xfId="1" applyFill="1" applyBorder="1" applyAlignment="1">
      <alignment horizontal="center" vertical="center" wrapText="1"/>
    </xf>
    <xf numFmtId="0" fontId="12" fillId="2" borderId="8" xfId="1" applyFill="1" applyBorder="1" applyAlignment="1">
      <alignment horizontal="center" vertical="center" wrapText="1"/>
    </xf>
    <xf numFmtId="0" fontId="32" fillId="2" borderId="0" xfId="1" applyFont="1" applyFill="1" applyAlignment="1">
      <alignment horizontal="left" vertical="top" wrapText="1"/>
    </xf>
    <xf numFmtId="0" fontId="0" fillId="0" borderId="0" xfId="0" applyAlignment="1">
      <alignment horizontal="left" vertical="top" wrapText="1"/>
    </xf>
    <xf numFmtId="0" fontId="53" fillId="2" borderId="0" xfId="1" applyFont="1" applyFill="1" applyAlignment="1">
      <alignment horizontal="left" vertical="top" wrapText="1"/>
    </xf>
    <xf numFmtId="0" fontId="4" fillId="2" borderId="0" xfId="1" applyFont="1" applyFill="1" applyAlignment="1">
      <alignment vertical="center" wrapText="1"/>
    </xf>
    <xf numFmtId="0" fontId="0" fillId="0" borderId="0" xfId="0" applyAlignment="1">
      <alignment vertical="center" wrapText="1"/>
    </xf>
    <xf numFmtId="0" fontId="8" fillId="2" borderId="4" xfId="1" applyFont="1" applyFill="1" applyBorder="1" applyAlignment="1">
      <alignment horizontal="center" vertical="center" wrapText="1"/>
    </xf>
    <xf numFmtId="0" fontId="8" fillId="2" borderId="6" xfId="1" applyFont="1" applyFill="1" applyBorder="1" applyAlignment="1">
      <alignment horizontal="center" vertical="center" wrapText="1"/>
    </xf>
    <xf numFmtId="0" fontId="8" fillId="2" borderId="7" xfId="1" applyFont="1" applyFill="1" applyBorder="1" applyAlignment="1">
      <alignment horizontal="center" vertical="center" wrapText="1"/>
    </xf>
    <xf numFmtId="0" fontId="12" fillId="2" borderId="6" xfId="1" applyFill="1" applyBorder="1" applyAlignment="1">
      <alignment horizontal="center" vertical="center" wrapText="1"/>
    </xf>
    <xf numFmtId="0" fontId="12" fillId="2" borderId="7" xfId="1" applyFill="1" applyBorder="1" applyAlignment="1">
      <alignment horizontal="center" vertical="center" wrapText="1"/>
    </xf>
    <xf numFmtId="0" fontId="4" fillId="2" borderId="4" xfId="1" applyFont="1" applyFill="1" applyBorder="1" applyAlignment="1">
      <alignment horizontal="center" vertical="center"/>
    </xf>
    <xf numFmtId="0" fontId="12" fillId="2" borderId="6" xfId="1" applyFill="1" applyBorder="1" applyAlignment="1">
      <alignment horizontal="center" vertical="center"/>
    </xf>
    <xf numFmtId="0" fontId="12" fillId="2" borderId="7" xfId="1" applyFill="1" applyBorder="1" applyAlignment="1">
      <alignment horizontal="center" vertical="center"/>
    </xf>
    <xf numFmtId="0" fontId="12" fillId="2" borderId="6" xfId="1" applyFill="1" applyBorder="1" applyAlignment="1">
      <alignment vertical="center"/>
    </xf>
    <xf numFmtId="0" fontId="12" fillId="2" borderId="7" xfId="1" applyFill="1" applyBorder="1" applyAlignment="1">
      <alignment vertical="center"/>
    </xf>
    <xf numFmtId="0" fontId="8" fillId="2" borderId="1" xfId="1" applyFont="1" applyFill="1" applyBorder="1" applyAlignment="1">
      <alignment horizontal="center" vertical="center"/>
    </xf>
    <xf numFmtId="0" fontId="0" fillId="0" borderId="5" xfId="0" applyBorder="1">
      <alignment vertical="center"/>
    </xf>
    <xf numFmtId="0" fontId="0" fillId="0" borderId="19" xfId="0" applyBorder="1">
      <alignment vertical="center"/>
    </xf>
    <xf numFmtId="0" fontId="8" fillId="2" borderId="4" xfId="1" applyFont="1" applyFill="1" applyBorder="1" applyAlignment="1">
      <alignment horizontal="center" vertical="center"/>
    </xf>
    <xf numFmtId="0" fontId="12" fillId="0" borderId="6" xfId="1" applyBorder="1" applyAlignment="1">
      <alignment horizontal="center" vertical="center"/>
    </xf>
    <xf numFmtId="0" fontId="12" fillId="0" borderId="7" xfId="1" applyBorder="1" applyAlignment="1">
      <alignment horizontal="center" vertical="center"/>
    </xf>
    <xf numFmtId="49" fontId="8" fillId="2" borderId="13" xfId="1" applyNumberFormat="1" applyFont="1" applyFill="1" applyBorder="1" applyAlignment="1">
      <alignment horizontal="center" vertical="center"/>
    </xf>
    <xf numFmtId="49" fontId="21" fillId="2" borderId="11" xfId="1" applyNumberFormat="1" applyFont="1" applyFill="1" applyBorder="1" applyAlignment="1">
      <alignment vertical="center"/>
    </xf>
    <xf numFmtId="49" fontId="21" fillId="2" borderId="12" xfId="1" applyNumberFormat="1" applyFont="1" applyFill="1" applyBorder="1" applyAlignment="1">
      <alignment vertical="center"/>
    </xf>
    <xf numFmtId="49" fontId="21" fillId="2" borderId="11" xfId="1" applyNumberFormat="1" applyFont="1" applyFill="1" applyBorder="1" applyAlignment="1">
      <alignment horizontal="center" vertical="center"/>
    </xf>
    <xf numFmtId="49" fontId="21" fillId="2" borderId="12" xfId="1" applyNumberFormat="1" applyFont="1" applyFill="1" applyBorder="1" applyAlignment="1">
      <alignment horizontal="center" vertical="center"/>
    </xf>
    <xf numFmtId="0" fontId="55" fillId="0" borderId="0" xfId="0" applyFont="1" applyAlignment="1">
      <alignment horizontal="left" vertical="top" wrapText="1"/>
    </xf>
    <xf numFmtId="0" fontId="8" fillId="0" borderId="4" xfId="1" applyFont="1" applyBorder="1" applyAlignment="1">
      <alignment horizontal="center" vertical="center"/>
    </xf>
    <xf numFmtId="0" fontId="8" fillId="0" borderId="6" xfId="1" applyFont="1" applyBorder="1" applyAlignment="1">
      <alignment horizontal="center" vertical="center"/>
    </xf>
    <xf numFmtId="0" fontId="0" fillId="0" borderId="6" xfId="0" applyBorder="1" applyAlignment="1">
      <alignment horizontal="center" vertical="center"/>
    </xf>
    <xf numFmtId="0" fontId="0" fillId="0" borderId="7" xfId="0" applyBorder="1" applyAlignment="1">
      <alignment horizontal="center" vertical="center"/>
    </xf>
    <xf numFmtId="0" fontId="8" fillId="0" borderId="7" xfId="1" applyFont="1" applyBorder="1" applyAlignment="1">
      <alignment horizontal="center" vertical="center"/>
    </xf>
    <xf numFmtId="49" fontId="8" fillId="2" borderId="4" xfId="1" applyNumberFormat="1" applyFont="1" applyFill="1" applyBorder="1" applyAlignment="1">
      <alignment horizontal="center" vertical="center"/>
    </xf>
    <xf numFmtId="49" fontId="8" fillId="2" borderId="6" xfId="1" applyNumberFormat="1" applyFont="1" applyFill="1" applyBorder="1" applyAlignment="1">
      <alignment horizontal="center" vertical="center"/>
    </xf>
    <xf numFmtId="49" fontId="8" fillId="2" borderId="7" xfId="1" applyNumberFormat="1" applyFont="1" applyFill="1" applyBorder="1" applyAlignment="1">
      <alignment horizontal="center" vertical="center"/>
    </xf>
    <xf numFmtId="0" fontId="8" fillId="2" borderId="1" xfId="0" applyFont="1" applyFill="1" applyBorder="1" applyAlignment="1">
      <alignment horizontal="center" vertical="center"/>
    </xf>
    <xf numFmtId="0" fontId="32" fillId="2" borderId="9" xfId="1" applyFont="1" applyFill="1" applyBorder="1" applyAlignment="1">
      <alignment horizontal="left" vertical="top" wrapText="1"/>
    </xf>
    <xf numFmtId="0" fontId="55" fillId="0" borderId="9" xfId="0" applyFont="1" applyBorder="1" applyAlignment="1">
      <alignment horizontal="left" vertical="top" wrapText="1"/>
    </xf>
    <xf numFmtId="0" fontId="8" fillId="2" borderId="4" xfId="0" applyFont="1" applyFill="1" applyBorder="1" applyAlignment="1">
      <alignment horizontal="center" vertical="center" wrapText="1"/>
    </xf>
    <xf numFmtId="0" fontId="8" fillId="2" borderId="6" xfId="0" applyFont="1" applyFill="1" applyBorder="1" applyAlignment="1">
      <alignment horizontal="center" vertical="center" wrapText="1"/>
    </xf>
    <xf numFmtId="0" fontId="8" fillId="2" borderId="7" xfId="0" applyFont="1" applyFill="1" applyBorder="1" applyAlignment="1">
      <alignment horizontal="center" vertical="center" wrapText="1"/>
    </xf>
    <xf numFmtId="49" fontId="8" fillId="2" borderId="10" xfId="0" applyNumberFormat="1" applyFont="1" applyFill="1" applyBorder="1" applyAlignment="1">
      <alignment horizontal="center" vertical="center"/>
    </xf>
    <xf numFmtId="49" fontId="8" fillId="2" borderId="9" xfId="0" applyNumberFormat="1" applyFont="1" applyFill="1" applyBorder="1" applyAlignment="1">
      <alignment horizontal="center" vertical="center"/>
    </xf>
    <xf numFmtId="49" fontId="8" fillId="2" borderId="8" xfId="0" applyNumberFormat="1" applyFont="1" applyFill="1" applyBorder="1" applyAlignment="1">
      <alignment horizontal="center" vertical="center"/>
    </xf>
    <xf numFmtId="0" fontId="0" fillId="0" borderId="13" xfId="0" applyBorder="1" applyAlignment="1">
      <alignment horizontal="center" vertical="center"/>
    </xf>
    <xf numFmtId="0" fontId="0" fillId="0" borderId="11" xfId="0" applyBorder="1" applyAlignment="1">
      <alignment horizontal="center" vertical="center"/>
    </xf>
    <xf numFmtId="0" fontId="0" fillId="0" borderId="12" xfId="0" applyBorder="1" applyAlignment="1">
      <alignment horizontal="center" vertical="center"/>
    </xf>
    <xf numFmtId="49" fontId="8" fillId="2" borderId="4" xfId="0" applyNumberFormat="1" applyFont="1" applyFill="1" applyBorder="1" applyAlignment="1">
      <alignment horizontal="center" vertical="center"/>
    </xf>
    <xf numFmtId="49" fontId="8" fillId="2" borderId="6" xfId="0" applyNumberFormat="1" applyFont="1" applyFill="1" applyBorder="1" applyAlignment="1">
      <alignment horizontal="center" vertical="center"/>
    </xf>
    <xf numFmtId="0" fontId="24" fillId="2" borderId="0" xfId="1" applyFont="1" applyFill="1" applyAlignment="1">
      <alignment vertical="center"/>
    </xf>
    <xf numFmtId="0" fontId="0" fillId="0" borderId="0" xfId="0">
      <alignment vertical="center"/>
    </xf>
    <xf numFmtId="0" fontId="8" fillId="2" borderId="9" xfId="1" applyFont="1" applyFill="1" applyBorder="1" applyAlignment="1">
      <alignment vertical="top" wrapText="1"/>
    </xf>
    <xf numFmtId="0" fontId="0" fillId="0" borderId="9" xfId="0" applyBorder="1" applyAlignment="1">
      <alignment vertical="top" wrapText="1"/>
    </xf>
    <xf numFmtId="0" fontId="8" fillId="2" borderId="0" xfId="1" applyFont="1" applyFill="1" applyAlignment="1">
      <alignment vertical="top" wrapText="1"/>
    </xf>
    <xf numFmtId="0" fontId="0" fillId="0" borderId="0" xfId="0" applyAlignment="1">
      <alignment vertical="top" wrapText="1"/>
    </xf>
    <xf numFmtId="0" fontId="8" fillId="2" borderId="0" xfId="1" applyFont="1" applyFill="1" applyAlignment="1">
      <alignment vertical="center" wrapText="1"/>
    </xf>
    <xf numFmtId="0" fontId="4" fillId="2" borderId="1" xfId="1" applyFont="1" applyFill="1" applyBorder="1" applyAlignment="1">
      <alignment horizontal="center" vertical="center"/>
    </xf>
    <xf numFmtId="0" fontId="0" fillId="0" borderId="2" xfId="0" applyBorder="1" applyAlignment="1">
      <alignment horizontal="center" vertical="center"/>
    </xf>
    <xf numFmtId="0" fontId="41" fillId="4" borderId="0" xfId="0" applyFont="1" applyFill="1" applyAlignment="1">
      <alignment horizontal="left" vertical="top" wrapText="1"/>
    </xf>
    <xf numFmtId="0" fontId="42" fillId="0" borderId="0" xfId="0" applyFont="1" applyAlignment="1">
      <alignment horizontal="left" vertical="top" wrapText="1"/>
    </xf>
    <xf numFmtId="0" fontId="0" fillId="0" borderId="0" xfId="0" applyAlignment="1">
      <alignment horizontal="left" vertical="top"/>
    </xf>
    <xf numFmtId="0" fontId="34" fillId="4" borderId="0" xfId="0" applyFont="1" applyFill="1" applyAlignment="1">
      <alignment horizontal="left" vertical="top"/>
    </xf>
    <xf numFmtId="0" fontId="0" fillId="5" borderId="0" xfId="0" applyFill="1" applyAlignment="1">
      <alignment horizontal="left" vertical="top"/>
    </xf>
    <xf numFmtId="0" fontId="34" fillId="5" borderId="0" xfId="0" applyFont="1" applyFill="1" applyAlignment="1">
      <alignment horizontal="left" vertical="top"/>
    </xf>
    <xf numFmtId="0" fontId="12" fillId="2" borderId="2" xfId="1" applyFill="1" applyBorder="1" applyAlignment="1">
      <alignment horizontal="center" vertical="center"/>
    </xf>
    <xf numFmtId="0" fontId="25" fillId="2" borderId="1" xfId="1" applyFont="1" applyFill="1" applyBorder="1" applyAlignment="1">
      <alignment horizontal="center" vertical="center" wrapText="1"/>
    </xf>
    <xf numFmtId="0" fontId="40" fillId="4" borderId="0" xfId="0" applyFont="1" applyFill="1" applyAlignment="1">
      <alignment horizontal="left" vertical="top" wrapText="1"/>
    </xf>
    <xf numFmtId="0" fontId="36" fillId="0" borderId="0" xfId="0" applyFont="1" applyAlignment="1">
      <alignment horizontal="left" vertical="top" wrapText="1"/>
    </xf>
    <xf numFmtId="0" fontId="36" fillId="0" borderId="0" xfId="0" applyFont="1" applyAlignment="1">
      <alignment horizontal="left" vertical="top"/>
    </xf>
    <xf numFmtId="0" fontId="25" fillId="2" borderId="6" xfId="1" applyFont="1" applyFill="1" applyBorder="1" applyAlignment="1">
      <alignment horizontal="center" vertical="center" wrapText="1"/>
    </xf>
    <xf numFmtId="0" fontId="41" fillId="4" borderId="0" xfId="0" applyFont="1" applyFill="1" applyAlignment="1">
      <alignment horizontal="left" vertical="top"/>
    </xf>
    <xf numFmtId="0" fontId="42" fillId="0" borderId="0" xfId="0" applyFont="1" applyAlignment="1">
      <alignment horizontal="left" vertical="top"/>
    </xf>
    <xf numFmtId="38" fontId="10" fillId="7" borderId="3" xfId="3" applyFont="1" applyFill="1" applyBorder="1" applyAlignment="1">
      <alignment horizontal="right" vertical="center" shrinkToFit="1"/>
    </xf>
    <xf numFmtId="38" fontId="11" fillId="7" borderId="3" xfId="3" applyFont="1" applyFill="1" applyBorder="1" applyAlignment="1">
      <alignment horizontal="right" vertical="center"/>
    </xf>
    <xf numFmtId="38" fontId="10" fillId="9" borderId="3" xfId="3" applyFont="1" applyFill="1" applyBorder="1" applyAlignment="1">
      <alignment horizontal="right" vertical="center" shrinkToFit="1"/>
    </xf>
    <xf numFmtId="38" fontId="11" fillId="9" borderId="3" xfId="3" applyFont="1" applyFill="1" applyBorder="1" applyAlignment="1">
      <alignment horizontal="right" vertical="center"/>
    </xf>
    <xf numFmtId="176" fontId="10" fillId="2" borderId="3" xfId="0" applyNumberFormat="1" applyFont="1" applyFill="1" applyBorder="1" applyAlignment="1">
      <alignment horizontal="center" vertical="center" shrinkToFit="1"/>
    </xf>
    <xf numFmtId="0" fontId="11" fillId="0" borderId="3" xfId="0" applyFont="1" applyBorder="1" applyAlignment="1">
      <alignment horizontal="center" vertical="center" shrinkToFit="1"/>
    </xf>
    <xf numFmtId="177" fontId="10" fillId="2" borderId="3" xfId="0" applyNumberFormat="1" applyFont="1" applyFill="1" applyBorder="1" applyAlignment="1">
      <alignment vertical="center" shrinkToFit="1"/>
    </xf>
    <xf numFmtId="0" fontId="11" fillId="0" borderId="3" xfId="0" applyFont="1" applyBorder="1" applyAlignment="1">
      <alignment vertical="center" shrinkToFit="1"/>
    </xf>
    <xf numFmtId="177" fontId="11" fillId="0" borderId="3" xfId="0" applyNumberFormat="1" applyFont="1" applyBorder="1" applyAlignment="1">
      <alignment vertical="center" shrinkToFit="1"/>
    </xf>
    <xf numFmtId="0" fontId="10" fillId="2" borderId="4" xfId="0" applyFont="1" applyFill="1" applyBorder="1" applyAlignment="1">
      <alignment horizontal="center" vertical="center"/>
    </xf>
    <xf numFmtId="0" fontId="10" fillId="2" borderId="6" xfId="0" applyFont="1" applyFill="1" applyBorder="1" applyAlignment="1">
      <alignment horizontal="center" vertical="center"/>
    </xf>
    <xf numFmtId="0" fontId="10" fillId="2" borderId="7" xfId="0" applyFont="1" applyFill="1" applyBorder="1" applyAlignment="1">
      <alignment horizontal="center" vertical="center"/>
    </xf>
    <xf numFmtId="0" fontId="10" fillId="7" borderId="4" xfId="0" applyFont="1" applyFill="1" applyBorder="1" applyAlignment="1">
      <alignment horizontal="center" vertical="center"/>
    </xf>
    <xf numFmtId="0" fontId="10" fillId="2" borderId="3" xfId="0" applyFont="1" applyFill="1" applyBorder="1" applyAlignment="1">
      <alignment horizontal="center" vertical="center"/>
    </xf>
    <xf numFmtId="0" fontId="11" fillId="0" borderId="3" xfId="0" applyFont="1" applyBorder="1" applyAlignment="1">
      <alignment horizontal="center" vertical="center"/>
    </xf>
    <xf numFmtId="38" fontId="10" fillId="7" borderId="3" xfId="3" applyFont="1" applyFill="1" applyBorder="1" applyAlignment="1">
      <alignment horizontal="right" vertical="center"/>
    </xf>
    <xf numFmtId="0" fontId="11" fillId="7" borderId="7" xfId="0" applyFont="1" applyFill="1" applyBorder="1" applyAlignment="1">
      <alignment horizontal="center" vertical="center"/>
    </xf>
    <xf numFmtId="176" fontId="10" fillId="7" borderId="3" xfId="0" applyNumberFormat="1" applyFont="1" applyFill="1" applyBorder="1" applyAlignment="1">
      <alignment horizontal="center" vertical="center" shrinkToFit="1"/>
    </xf>
    <xf numFmtId="0" fontId="11" fillId="7" borderId="3" xfId="0" applyFont="1" applyFill="1" applyBorder="1" applyAlignment="1">
      <alignment horizontal="center" vertical="center"/>
    </xf>
    <xf numFmtId="0" fontId="10" fillId="7" borderId="3" xfId="0" applyFont="1" applyFill="1" applyBorder="1" applyAlignment="1">
      <alignment horizontal="center" vertical="center"/>
    </xf>
    <xf numFmtId="0" fontId="11" fillId="7" borderId="3" xfId="0" applyFont="1" applyFill="1" applyBorder="1">
      <alignment vertical="center"/>
    </xf>
    <xf numFmtId="0" fontId="58" fillId="2" borderId="3" xfId="0" applyFont="1" applyFill="1" applyBorder="1" applyAlignment="1">
      <alignment vertical="center" wrapText="1"/>
    </xf>
    <xf numFmtId="0" fontId="54" fillId="0" borderId="3" xfId="0" applyFont="1" applyBorder="1" applyAlignment="1">
      <alignment vertical="center" wrapText="1"/>
    </xf>
    <xf numFmtId="0" fontId="7" fillId="2" borderId="3" xfId="0" applyFont="1" applyFill="1" applyBorder="1" applyAlignment="1">
      <alignment horizontal="center" vertical="center"/>
    </xf>
    <xf numFmtId="0" fontId="0" fillId="0" borderId="3" xfId="0" applyBorder="1" applyAlignment="1">
      <alignment horizontal="center" vertical="center"/>
    </xf>
    <xf numFmtId="0" fontId="2" fillId="2" borderId="3" xfId="0" applyFont="1" applyFill="1" applyBorder="1" applyAlignment="1">
      <alignment horizontal="center" vertical="center"/>
    </xf>
    <xf numFmtId="0" fontId="6" fillId="2" borderId="3" xfId="0" applyFont="1" applyFill="1" applyBorder="1" applyAlignment="1">
      <alignment horizontal="center" vertical="center" wrapText="1"/>
    </xf>
    <xf numFmtId="0" fontId="7" fillId="2" borderId="1" xfId="1" applyFont="1" applyFill="1" applyBorder="1" applyAlignment="1">
      <alignment horizontal="center" vertical="center"/>
    </xf>
    <xf numFmtId="0" fontId="13" fillId="2" borderId="2" xfId="1" applyFont="1" applyFill="1" applyBorder="1" applyAlignment="1">
      <alignment horizontal="center" vertical="center"/>
    </xf>
    <xf numFmtId="0" fontId="6" fillId="2" borderId="10" xfId="1" applyFont="1" applyFill="1" applyBorder="1" applyAlignment="1">
      <alignment horizontal="center" vertical="center" wrapText="1"/>
    </xf>
    <xf numFmtId="0" fontId="11" fillId="0" borderId="13" xfId="0" applyFont="1" applyBorder="1" applyAlignment="1">
      <alignment horizontal="center" vertical="center"/>
    </xf>
    <xf numFmtId="0" fontId="26" fillId="2" borderId="4" xfId="1" applyFont="1" applyFill="1" applyBorder="1" applyAlignment="1">
      <alignment horizontal="center" vertical="center" shrinkToFit="1"/>
    </xf>
    <xf numFmtId="0" fontId="26" fillId="2" borderId="6" xfId="1" applyFont="1" applyFill="1" applyBorder="1" applyAlignment="1">
      <alignment horizontal="center" vertical="center" shrinkToFit="1"/>
    </xf>
    <xf numFmtId="0" fontId="0" fillId="0" borderId="7" xfId="0" applyBorder="1" applyAlignment="1">
      <alignment horizontal="center" vertical="center" shrinkToFit="1"/>
    </xf>
    <xf numFmtId="0" fontId="26" fillId="2" borderId="6" xfId="1" applyFont="1" applyFill="1" applyBorder="1" applyAlignment="1">
      <alignment horizontal="center" vertical="center"/>
    </xf>
    <xf numFmtId="0" fontId="26" fillId="2" borderId="7" xfId="1" applyFont="1" applyFill="1" applyBorder="1" applyAlignment="1">
      <alignment horizontal="center" vertical="center"/>
    </xf>
    <xf numFmtId="0" fontId="60" fillId="2" borderId="0" xfId="1" applyFont="1" applyFill="1" applyAlignment="1">
      <alignment vertical="center" wrapText="1"/>
    </xf>
    <xf numFmtId="0" fontId="53" fillId="2" borderId="0" xfId="1" applyFont="1" applyFill="1" applyAlignment="1">
      <alignment vertical="center" wrapText="1"/>
    </xf>
    <xf numFmtId="0" fontId="7" fillId="2" borderId="1" xfId="1" applyFont="1" applyFill="1" applyBorder="1" applyAlignment="1">
      <alignment horizontal="center" vertical="center" wrapText="1"/>
    </xf>
    <xf numFmtId="0" fontId="26" fillId="2" borderId="1" xfId="1" applyFont="1" applyFill="1" applyBorder="1" applyAlignment="1">
      <alignment horizontal="center" vertical="center" wrapText="1"/>
    </xf>
    <xf numFmtId="0" fontId="4" fillId="2" borderId="0" xfId="1" applyFont="1" applyFill="1" applyAlignment="1">
      <alignment vertical="center"/>
    </xf>
    <xf numFmtId="0" fontId="32" fillId="2" borderId="0" xfId="1" applyFont="1" applyFill="1" applyAlignment="1">
      <alignment vertical="center"/>
    </xf>
    <xf numFmtId="0" fontId="24" fillId="2" borderId="3" xfId="1" applyFont="1" applyFill="1" applyBorder="1" applyAlignment="1">
      <alignment horizontal="center" vertical="center" wrapText="1"/>
    </xf>
    <xf numFmtId="0" fontId="43" fillId="0" borderId="3" xfId="1" applyFont="1" applyBorder="1" applyAlignment="1">
      <alignment horizontal="center" vertical="center" wrapText="1"/>
    </xf>
    <xf numFmtId="0" fontId="24" fillId="2" borderId="4" xfId="1" applyFont="1" applyFill="1" applyBorder="1" applyAlignment="1">
      <alignment horizontal="center" vertical="center" wrapText="1"/>
    </xf>
    <xf numFmtId="0" fontId="24" fillId="2" borderId="7" xfId="1" applyFont="1" applyFill="1" applyBorder="1" applyAlignment="1">
      <alignment horizontal="center" vertical="center"/>
    </xf>
    <xf numFmtId="0" fontId="24" fillId="2" borderId="3" xfId="1" applyFont="1" applyFill="1" applyBorder="1" applyAlignment="1">
      <alignment horizontal="center" vertical="center"/>
    </xf>
    <xf numFmtId="0" fontId="24" fillId="2" borderId="4" xfId="1" applyFont="1" applyFill="1" applyBorder="1" applyAlignment="1">
      <alignment horizontal="center" vertical="center"/>
    </xf>
    <xf numFmtId="0" fontId="12" fillId="0" borderId="3" xfId="1" applyBorder="1" applyAlignment="1">
      <alignment horizontal="center" vertical="center"/>
    </xf>
    <xf numFmtId="0" fontId="8" fillId="0" borderId="4" xfId="1" applyFont="1" applyBorder="1" applyAlignment="1">
      <alignment horizontal="center" vertical="center" wrapText="1"/>
    </xf>
    <xf numFmtId="0" fontId="12" fillId="0" borderId="3" xfId="1" applyBorder="1" applyAlignment="1">
      <alignment horizontal="center" vertical="center" wrapText="1"/>
    </xf>
    <xf numFmtId="0" fontId="8" fillId="0" borderId="3" xfId="1" applyFont="1" applyBorder="1" applyAlignment="1">
      <alignment horizontal="center" vertical="center"/>
    </xf>
    <xf numFmtId="176" fontId="8" fillId="2" borderId="1" xfId="1" applyNumberFormat="1" applyFont="1" applyFill="1" applyBorder="1" applyAlignment="1">
      <alignment vertical="center"/>
    </xf>
    <xf numFmtId="176" fontId="8" fillId="2" borderId="2" xfId="1" applyNumberFormat="1" applyFont="1" applyFill="1" applyBorder="1" applyAlignment="1">
      <alignment vertical="center"/>
    </xf>
    <xf numFmtId="0" fontId="12" fillId="0" borderId="13" xfId="1" applyBorder="1" applyAlignment="1">
      <alignment horizontal="center" vertical="center"/>
    </xf>
    <xf numFmtId="0" fontId="12" fillId="0" borderId="12" xfId="1" applyBorder="1" applyAlignment="1">
      <alignment horizontal="center" vertical="center"/>
    </xf>
    <xf numFmtId="0" fontId="8" fillId="2" borderId="6" xfId="1" applyFont="1" applyFill="1" applyBorder="1" applyAlignment="1">
      <alignment horizontal="center" vertical="center"/>
    </xf>
    <xf numFmtId="0" fontId="8" fillId="2" borderId="7" xfId="1" applyFont="1" applyFill="1" applyBorder="1" applyAlignment="1">
      <alignment horizontal="center" vertical="center"/>
    </xf>
    <xf numFmtId="190" fontId="8" fillId="2" borderId="1" xfId="1" applyNumberFormat="1" applyFont="1" applyFill="1" applyBorder="1" applyAlignment="1">
      <alignment horizontal="right" vertical="center"/>
    </xf>
    <xf numFmtId="190" fontId="8" fillId="2" borderId="2" xfId="1" applyNumberFormat="1" applyFont="1" applyFill="1" applyBorder="1" applyAlignment="1">
      <alignment horizontal="right" vertical="center"/>
    </xf>
    <xf numFmtId="0" fontId="12" fillId="0" borderId="14" xfId="1" applyBorder="1" applyAlignment="1">
      <alignment horizontal="center" vertical="center"/>
    </xf>
    <xf numFmtId="0" fontId="8" fillId="2" borderId="8" xfId="1" applyFont="1" applyFill="1" applyBorder="1" applyAlignment="1">
      <alignment horizontal="center" vertical="center"/>
    </xf>
    <xf numFmtId="0" fontId="8" fillId="0" borderId="12" xfId="1" applyFont="1" applyBorder="1" applyAlignment="1">
      <alignment horizontal="center" vertical="center"/>
    </xf>
    <xf numFmtId="0" fontId="8" fillId="0" borderId="13" xfId="1" applyFont="1" applyBorder="1" applyAlignment="1">
      <alignment horizontal="center" vertical="center"/>
    </xf>
    <xf numFmtId="0" fontId="8" fillId="2" borderId="8" xfId="1" applyFont="1" applyFill="1" applyBorder="1" applyAlignment="1">
      <alignment horizontal="center" vertical="center" wrapText="1"/>
    </xf>
    <xf numFmtId="0" fontId="8" fillId="2" borderId="5" xfId="1" applyFont="1" applyFill="1" applyBorder="1" applyAlignment="1">
      <alignment horizontal="distributed" vertical="center"/>
    </xf>
    <xf numFmtId="0" fontId="8" fillId="0" borderId="5" xfId="1" applyFont="1" applyBorder="1" applyAlignment="1">
      <alignment horizontal="distributed" vertical="center"/>
    </xf>
    <xf numFmtId="0" fontId="8" fillId="0" borderId="2" xfId="1" applyFont="1" applyBorder="1" applyAlignment="1">
      <alignment horizontal="distributed" vertical="center"/>
    </xf>
    <xf numFmtId="0" fontId="8" fillId="2" borderId="3" xfId="1" applyFont="1" applyFill="1" applyBorder="1" applyAlignment="1">
      <alignment horizontal="center" vertical="center"/>
    </xf>
    <xf numFmtId="0" fontId="8" fillId="2" borderId="3" xfId="1" applyFont="1" applyFill="1" applyBorder="1" applyAlignment="1">
      <alignment horizontal="distributed" vertical="center" wrapText="1"/>
    </xf>
    <xf numFmtId="0" fontId="8" fillId="0" borderId="3" xfId="1" applyFont="1" applyBorder="1" applyAlignment="1">
      <alignment horizontal="distributed" vertical="center" wrapText="1"/>
    </xf>
    <xf numFmtId="0" fontId="12" fillId="0" borderId="2" xfId="1" applyBorder="1" applyAlignment="1">
      <alignment horizontal="center" vertical="center"/>
    </xf>
    <xf numFmtId="0" fontId="46" fillId="4" borderId="0" xfId="0" applyFont="1" applyFill="1" applyAlignment="1">
      <alignment horizontal="left" vertical="top"/>
    </xf>
    <xf numFmtId="0" fontId="47" fillId="0" borderId="0" xfId="0" applyFont="1" applyAlignment="1">
      <alignment horizontal="left" vertical="top"/>
    </xf>
  </cellXfs>
  <cellStyles count="4">
    <cellStyle name="ハイパーリンク 2" xfId="2" xr:uid="{CEF42002-49FE-4456-8C65-E737782748C7}"/>
    <cellStyle name="桁区切り" xfId="3" builtinId="6"/>
    <cellStyle name="標準" xfId="0" builtinId="0"/>
    <cellStyle name="標準 2" xfId="1" xr:uid="{C9B941F3-E81C-47CC-8B20-4A046783DD3A}"/>
  </cellStyles>
  <dxfs count="0"/>
  <tableStyles count="0" defaultTableStyle="TableStyleMedium2" defaultPivotStyle="PivotStyleLight16"/>
  <colors>
    <mruColors>
      <color rgb="FF0CE4D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775C98-E1E5-4657-B74E-67E710897007}">
  <dimension ref="A1:R50"/>
  <sheetViews>
    <sheetView zoomScale="150" workbookViewId="0">
      <selection activeCell="B41" sqref="B41"/>
    </sheetView>
  </sheetViews>
  <sheetFormatPr defaultColWidth="8.875" defaultRowHeight="9.75"/>
  <cols>
    <col min="1" max="1" width="3.625" style="28" customWidth="1"/>
    <col min="2" max="2" width="7.125" style="29" bestFit="1" customWidth="1"/>
    <col min="3" max="3" width="7.625" style="28" bestFit="1" customWidth="1"/>
    <col min="4" max="4" width="5.375" style="28" bestFit="1" customWidth="1"/>
    <col min="5" max="5" width="2.375" style="28" customWidth="1"/>
    <col min="6" max="6" width="7" style="28" bestFit="1" customWidth="1"/>
    <col min="7" max="7" width="5.375" style="28" customWidth="1"/>
    <col min="8" max="8" width="7.625" style="28" bestFit="1" customWidth="1"/>
    <col min="9" max="9" width="6.5" style="28" bestFit="1" customWidth="1"/>
    <col min="10" max="256" width="8.875" style="28"/>
    <col min="257" max="257" width="3.625" style="28" customWidth="1"/>
    <col min="258" max="258" width="7.125" style="28" bestFit="1" customWidth="1"/>
    <col min="259" max="259" width="7.625" style="28" bestFit="1" customWidth="1"/>
    <col min="260" max="260" width="5.375" style="28" bestFit="1" customWidth="1"/>
    <col min="261" max="261" width="2.375" style="28" customWidth="1"/>
    <col min="262" max="262" width="7" style="28" bestFit="1" customWidth="1"/>
    <col min="263" max="263" width="5.375" style="28" customWidth="1"/>
    <col min="264" max="264" width="7.625" style="28" bestFit="1" customWidth="1"/>
    <col min="265" max="265" width="6.5" style="28" bestFit="1" customWidth="1"/>
    <col min="266" max="512" width="8.875" style="28"/>
    <col min="513" max="513" width="3.625" style="28" customWidth="1"/>
    <col min="514" max="514" width="7.125" style="28" bestFit="1" customWidth="1"/>
    <col min="515" max="515" width="7.625" style="28" bestFit="1" customWidth="1"/>
    <col min="516" max="516" width="5.375" style="28" bestFit="1" customWidth="1"/>
    <col min="517" max="517" width="2.375" style="28" customWidth="1"/>
    <col min="518" max="518" width="7" style="28" bestFit="1" customWidth="1"/>
    <col min="519" max="519" width="5.375" style="28" customWidth="1"/>
    <col min="520" max="520" width="7.625" style="28" bestFit="1" customWidth="1"/>
    <col min="521" max="521" width="6.5" style="28" bestFit="1" customWidth="1"/>
    <col min="522" max="768" width="8.875" style="28"/>
    <col min="769" max="769" width="3.625" style="28" customWidth="1"/>
    <col min="770" max="770" width="7.125" style="28" bestFit="1" customWidth="1"/>
    <col min="771" max="771" width="7.625" style="28" bestFit="1" customWidth="1"/>
    <col min="772" max="772" width="5.375" style="28" bestFit="1" customWidth="1"/>
    <col min="773" max="773" width="2.375" style="28" customWidth="1"/>
    <col min="774" max="774" width="7" style="28" bestFit="1" customWidth="1"/>
    <col min="775" max="775" width="5.375" style="28" customWidth="1"/>
    <col min="776" max="776" width="7.625" style="28" bestFit="1" customWidth="1"/>
    <col min="777" max="777" width="6.5" style="28" bestFit="1" customWidth="1"/>
    <col min="778" max="1024" width="8.875" style="28"/>
    <col min="1025" max="1025" width="3.625" style="28" customWidth="1"/>
    <col min="1026" max="1026" width="7.125" style="28" bestFit="1" customWidth="1"/>
    <col min="1027" max="1027" width="7.625" style="28" bestFit="1" customWidth="1"/>
    <col min="1028" max="1028" width="5.375" style="28" bestFit="1" customWidth="1"/>
    <col min="1029" max="1029" width="2.375" style="28" customWidth="1"/>
    <col min="1030" max="1030" width="7" style="28" bestFit="1" customWidth="1"/>
    <col min="1031" max="1031" width="5.375" style="28" customWidth="1"/>
    <col min="1032" max="1032" width="7.625" style="28" bestFit="1" customWidth="1"/>
    <col min="1033" max="1033" width="6.5" style="28" bestFit="1" customWidth="1"/>
    <col min="1034" max="1280" width="8.875" style="28"/>
    <col min="1281" max="1281" width="3.625" style="28" customWidth="1"/>
    <col min="1282" max="1282" width="7.125" style="28" bestFit="1" customWidth="1"/>
    <col min="1283" max="1283" width="7.625" style="28" bestFit="1" customWidth="1"/>
    <col min="1284" max="1284" width="5.375" style="28" bestFit="1" customWidth="1"/>
    <col min="1285" max="1285" width="2.375" style="28" customWidth="1"/>
    <col min="1286" max="1286" width="7" style="28" bestFit="1" customWidth="1"/>
    <col min="1287" max="1287" width="5.375" style="28" customWidth="1"/>
    <col min="1288" max="1288" width="7.625" style="28" bestFit="1" customWidth="1"/>
    <col min="1289" max="1289" width="6.5" style="28" bestFit="1" customWidth="1"/>
    <col min="1290" max="1536" width="8.875" style="28"/>
    <col min="1537" max="1537" width="3.625" style="28" customWidth="1"/>
    <col min="1538" max="1538" width="7.125" style="28" bestFit="1" customWidth="1"/>
    <col min="1539" max="1539" width="7.625" style="28" bestFit="1" customWidth="1"/>
    <col min="1540" max="1540" width="5.375" style="28" bestFit="1" customWidth="1"/>
    <col min="1541" max="1541" width="2.375" style="28" customWidth="1"/>
    <col min="1542" max="1542" width="7" style="28" bestFit="1" customWidth="1"/>
    <col min="1543" max="1543" width="5.375" style="28" customWidth="1"/>
    <col min="1544" max="1544" width="7.625" style="28" bestFit="1" customWidth="1"/>
    <col min="1545" max="1545" width="6.5" style="28" bestFit="1" customWidth="1"/>
    <col min="1546" max="1792" width="8.875" style="28"/>
    <col min="1793" max="1793" width="3.625" style="28" customWidth="1"/>
    <col min="1794" max="1794" width="7.125" style="28" bestFit="1" customWidth="1"/>
    <col min="1795" max="1795" width="7.625" style="28" bestFit="1" customWidth="1"/>
    <col min="1796" max="1796" width="5.375" style="28" bestFit="1" customWidth="1"/>
    <col min="1797" max="1797" width="2.375" style="28" customWidth="1"/>
    <col min="1798" max="1798" width="7" style="28" bestFit="1" customWidth="1"/>
    <col min="1799" max="1799" width="5.375" style="28" customWidth="1"/>
    <col min="1800" max="1800" width="7.625" style="28" bestFit="1" customWidth="1"/>
    <col min="1801" max="1801" width="6.5" style="28" bestFit="1" customWidth="1"/>
    <col min="1802" max="2048" width="8.875" style="28"/>
    <col min="2049" max="2049" width="3.625" style="28" customWidth="1"/>
    <col min="2050" max="2050" width="7.125" style="28" bestFit="1" customWidth="1"/>
    <col min="2051" max="2051" width="7.625" style="28" bestFit="1" customWidth="1"/>
    <col min="2052" max="2052" width="5.375" style="28" bestFit="1" customWidth="1"/>
    <col min="2053" max="2053" width="2.375" style="28" customWidth="1"/>
    <col min="2054" max="2054" width="7" style="28" bestFit="1" customWidth="1"/>
    <col min="2055" max="2055" width="5.375" style="28" customWidth="1"/>
    <col min="2056" max="2056" width="7.625" style="28" bestFit="1" customWidth="1"/>
    <col min="2057" max="2057" width="6.5" style="28" bestFit="1" customWidth="1"/>
    <col min="2058" max="2304" width="8.875" style="28"/>
    <col min="2305" max="2305" width="3.625" style="28" customWidth="1"/>
    <col min="2306" max="2306" width="7.125" style="28" bestFit="1" customWidth="1"/>
    <col min="2307" max="2307" width="7.625" style="28" bestFit="1" customWidth="1"/>
    <col min="2308" max="2308" width="5.375" style="28" bestFit="1" customWidth="1"/>
    <col min="2309" max="2309" width="2.375" style="28" customWidth="1"/>
    <col min="2310" max="2310" width="7" style="28" bestFit="1" customWidth="1"/>
    <col min="2311" max="2311" width="5.375" style="28" customWidth="1"/>
    <col min="2312" max="2312" width="7.625" style="28" bestFit="1" customWidth="1"/>
    <col min="2313" max="2313" width="6.5" style="28" bestFit="1" customWidth="1"/>
    <col min="2314" max="2560" width="8.875" style="28"/>
    <col min="2561" max="2561" width="3.625" style="28" customWidth="1"/>
    <col min="2562" max="2562" width="7.125" style="28" bestFit="1" customWidth="1"/>
    <col min="2563" max="2563" width="7.625" style="28" bestFit="1" customWidth="1"/>
    <col min="2564" max="2564" width="5.375" style="28" bestFit="1" customWidth="1"/>
    <col min="2565" max="2565" width="2.375" style="28" customWidth="1"/>
    <col min="2566" max="2566" width="7" style="28" bestFit="1" customWidth="1"/>
    <col min="2567" max="2567" width="5.375" style="28" customWidth="1"/>
    <col min="2568" max="2568" width="7.625" style="28" bestFit="1" customWidth="1"/>
    <col min="2569" max="2569" width="6.5" style="28" bestFit="1" customWidth="1"/>
    <col min="2570" max="2816" width="8.875" style="28"/>
    <col min="2817" max="2817" width="3.625" style="28" customWidth="1"/>
    <col min="2818" max="2818" width="7.125" style="28" bestFit="1" customWidth="1"/>
    <col min="2819" max="2819" width="7.625" style="28" bestFit="1" customWidth="1"/>
    <col min="2820" max="2820" width="5.375" style="28" bestFit="1" customWidth="1"/>
    <col min="2821" max="2821" width="2.375" style="28" customWidth="1"/>
    <col min="2822" max="2822" width="7" style="28" bestFit="1" customWidth="1"/>
    <col min="2823" max="2823" width="5.375" style="28" customWidth="1"/>
    <col min="2824" max="2824" width="7.625" style="28" bestFit="1" customWidth="1"/>
    <col min="2825" max="2825" width="6.5" style="28" bestFit="1" customWidth="1"/>
    <col min="2826" max="3072" width="8.875" style="28"/>
    <col min="3073" max="3073" width="3.625" style="28" customWidth="1"/>
    <col min="3074" max="3074" width="7.125" style="28" bestFit="1" customWidth="1"/>
    <col min="3075" max="3075" width="7.625" style="28" bestFit="1" customWidth="1"/>
    <col min="3076" max="3076" width="5.375" style="28" bestFit="1" customWidth="1"/>
    <col min="3077" max="3077" width="2.375" style="28" customWidth="1"/>
    <col min="3078" max="3078" width="7" style="28" bestFit="1" customWidth="1"/>
    <col min="3079" max="3079" width="5.375" style="28" customWidth="1"/>
    <col min="3080" max="3080" width="7.625" style="28" bestFit="1" customWidth="1"/>
    <col min="3081" max="3081" width="6.5" style="28" bestFit="1" customWidth="1"/>
    <col min="3082" max="3328" width="8.875" style="28"/>
    <col min="3329" max="3329" width="3.625" style="28" customWidth="1"/>
    <col min="3330" max="3330" width="7.125" style="28" bestFit="1" customWidth="1"/>
    <col min="3331" max="3331" width="7.625" style="28" bestFit="1" customWidth="1"/>
    <col min="3332" max="3332" width="5.375" style="28" bestFit="1" customWidth="1"/>
    <col min="3333" max="3333" width="2.375" style="28" customWidth="1"/>
    <col min="3334" max="3334" width="7" style="28" bestFit="1" customWidth="1"/>
    <col min="3335" max="3335" width="5.375" style="28" customWidth="1"/>
    <col min="3336" max="3336" width="7.625" style="28" bestFit="1" customWidth="1"/>
    <col min="3337" max="3337" width="6.5" style="28" bestFit="1" customWidth="1"/>
    <col min="3338" max="3584" width="8.875" style="28"/>
    <col min="3585" max="3585" width="3.625" style="28" customWidth="1"/>
    <col min="3586" max="3586" width="7.125" style="28" bestFit="1" customWidth="1"/>
    <col min="3587" max="3587" width="7.625" style="28" bestFit="1" customWidth="1"/>
    <col min="3588" max="3588" width="5.375" style="28" bestFit="1" customWidth="1"/>
    <col min="3589" max="3589" width="2.375" style="28" customWidth="1"/>
    <col min="3590" max="3590" width="7" style="28" bestFit="1" customWidth="1"/>
    <col min="3591" max="3591" width="5.375" style="28" customWidth="1"/>
    <col min="3592" max="3592" width="7.625" style="28" bestFit="1" customWidth="1"/>
    <col min="3593" max="3593" width="6.5" style="28" bestFit="1" customWidth="1"/>
    <col min="3594" max="3840" width="8.875" style="28"/>
    <col min="3841" max="3841" width="3.625" style="28" customWidth="1"/>
    <col min="3842" max="3842" width="7.125" style="28" bestFit="1" customWidth="1"/>
    <col min="3843" max="3843" width="7.625" style="28" bestFit="1" customWidth="1"/>
    <col min="3844" max="3844" width="5.375" style="28" bestFit="1" customWidth="1"/>
    <col min="3845" max="3845" width="2.375" style="28" customWidth="1"/>
    <col min="3846" max="3846" width="7" style="28" bestFit="1" customWidth="1"/>
    <col min="3847" max="3847" width="5.375" style="28" customWidth="1"/>
    <col min="3848" max="3848" width="7.625" style="28" bestFit="1" customWidth="1"/>
    <col min="3849" max="3849" width="6.5" style="28" bestFit="1" customWidth="1"/>
    <col min="3850" max="4096" width="8.875" style="28"/>
    <col min="4097" max="4097" width="3.625" style="28" customWidth="1"/>
    <col min="4098" max="4098" width="7.125" style="28" bestFit="1" customWidth="1"/>
    <col min="4099" max="4099" width="7.625" style="28" bestFit="1" customWidth="1"/>
    <col min="4100" max="4100" width="5.375" style="28" bestFit="1" customWidth="1"/>
    <col min="4101" max="4101" width="2.375" style="28" customWidth="1"/>
    <col min="4102" max="4102" width="7" style="28" bestFit="1" customWidth="1"/>
    <col min="4103" max="4103" width="5.375" style="28" customWidth="1"/>
    <col min="4104" max="4104" width="7.625" style="28" bestFit="1" customWidth="1"/>
    <col min="4105" max="4105" width="6.5" style="28" bestFit="1" customWidth="1"/>
    <col min="4106" max="4352" width="8.875" style="28"/>
    <col min="4353" max="4353" width="3.625" style="28" customWidth="1"/>
    <col min="4354" max="4354" width="7.125" style="28" bestFit="1" customWidth="1"/>
    <col min="4355" max="4355" width="7.625" style="28" bestFit="1" customWidth="1"/>
    <col min="4356" max="4356" width="5.375" style="28" bestFit="1" customWidth="1"/>
    <col min="4357" max="4357" width="2.375" style="28" customWidth="1"/>
    <col min="4358" max="4358" width="7" style="28" bestFit="1" customWidth="1"/>
    <col min="4359" max="4359" width="5.375" style="28" customWidth="1"/>
    <col min="4360" max="4360" width="7.625" style="28" bestFit="1" customWidth="1"/>
    <col min="4361" max="4361" width="6.5" style="28" bestFit="1" customWidth="1"/>
    <col min="4362" max="4608" width="8.875" style="28"/>
    <col min="4609" max="4609" width="3.625" style="28" customWidth="1"/>
    <col min="4610" max="4610" width="7.125" style="28" bestFit="1" customWidth="1"/>
    <col min="4611" max="4611" width="7.625" style="28" bestFit="1" customWidth="1"/>
    <col min="4612" max="4612" width="5.375" style="28" bestFit="1" customWidth="1"/>
    <col min="4613" max="4613" width="2.375" style="28" customWidth="1"/>
    <col min="4614" max="4614" width="7" style="28" bestFit="1" customWidth="1"/>
    <col min="4615" max="4615" width="5.375" style="28" customWidth="1"/>
    <col min="4616" max="4616" width="7.625" style="28" bestFit="1" customWidth="1"/>
    <col min="4617" max="4617" width="6.5" style="28" bestFit="1" customWidth="1"/>
    <col min="4618" max="4864" width="8.875" style="28"/>
    <col min="4865" max="4865" width="3.625" style="28" customWidth="1"/>
    <col min="4866" max="4866" width="7.125" style="28" bestFit="1" customWidth="1"/>
    <col min="4867" max="4867" width="7.625" style="28" bestFit="1" customWidth="1"/>
    <col min="4868" max="4868" width="5.375" style="28" bestFit="1" customWidth="1"/>
    <col min="4869" max="4869" width="2.375" style="28" customWidth="1"/>
    <col min="4870" max="4870" width="7" style="28" bestFit="1" customWidth="1"/>
    <col min="4871" max="4871" width="5.375" style="28" customWidth="1"/>
    <col min="4872" max="4872" width="7.625" style="28" bestFit="1" customWidth="1"/>
    <col min="4873" max="4873" width="6.5" style="28" bestFit="1" customWidth="1"/>
    <col min="4874" max="5120" width="8.875" style="28"/>
    <col min="5121" max="5121" width="3.625" style="28" customWidth="1"/>
    <col min="5122" max="5122" width="7.125" style="28" bestFit="1" customWidth="1"/>
    <col min="5123" max="5123" width="7.625" style="28" bestFit="1" customWidth="1"/>
    <col min="5124" max="5124" width="5.375" style="28" bestFit="1" customWidth="1"/>
    <col min="5125" max="5125" width="2.375" style="28" customWidth="1"/>
    <col min="5126" max="5126" width="7" style="28" bestFit="1" customWidth="1"/>
    <col min="5127" max="5127" width="5.375" style="28" customWidth="1"/>
    <col min="5128" max="5128" width="7.625" style="28" bestFit="1" customWidth="1"/>
    <col min="5129" max="5129" width="6.5" style="28" bestFit="1" customWidth="1"/>
    <col min="5130" max="5376" width="8.875" style="28"/>
    <col min="5377" max="5377" width="3.625" style="28" customWidth="1"/>
    <col min="5378" max="5378" width="7.125" style="28" bestFit="1" customWidth="1"/>
    <col min="5379" max="5379" width="7.625" style="28" bestFit="1" customWidth="1"/>
    <col min="5380" max="5380" width="5.375" style="28" bestFit="1" customWidth="1"/>
    <col min="5381" max="5381" width="2.375" style="28" customWidth="1"/>
    <col min="5382" max="5382" width="7" style="28" bestFit="1" customWidth="1"/>
    <col min="5383" max="5383" width="5.375" style="28" customWidth="1"/>
    <col min="5384" max="5384" width="7.625" style="28" bestFit="1" customWidth="1"/>
    <col min="5385" max="5385" width="6.5" style="28" bestFit="1" customWidth="1"/>
    <col min="5386" max="5632" width="8.875" style="28"/>
    <col min="5633" max="5633" width="3.625" style="28" customWidth="1"/>
    <col min="5634" max="5634" width="7.125" style="28" bestFit="1" customWidth="1"/>
    <col min="5635" max="5635" width="7.625" style="28" bestFit="1" customWidth="1"/>
    <col min="5636" max="5636" width="5.375" style="28" bestFit="1" customWidth="1"/>
    <col min="5637" max="5637" width="2.375" style="28" customWidth="1"/>
    <col min="5638" max="5638" width="7" style="28" bestFit="1" customWidth="1"/>
    <col min="5639" max="5639" width="5.375" style="28" customWidth="1"/>
    <col min="5640" max="5640" width="7.625" style="28" bestFit="1" customWidth="1"/>
    <col min="5641" max="5641" width="6.5" style="28" bestFit="1" customWidth="1"/>
    <col min="5642" max="5888" width="8.875" style="28"/>
    <col min="5889" max="5889" width="3.625" style="28" customWidth="1"/>
    <col min="5890" max="5890" width="7.125" style="28" bestFit="1" customWidth="1"/>
    <col min="5891" max="5891" width="7.625" style="28" bestFit="1" customWidth="1"/>
    <col min="5892" max="5892" width="5.375" style="28" bestFit="1" customWidth="1"/>
    <col min="5893" max="5893" width="2.375" style="28" customWidth="1"/>
    <col min="5894" max="5894" width="7" style="28" bestFit="1" customWidth="1"/>
    <col min="5895" max="5895" width="5.375" style="28" customWidth="1"/>
    <col min="5896" max="5896" width="7.625" style="28" bestFit="1" customWidth="1"/>
    <col min="5897" max="5897" width="6.5" style="28" bestFit="1" customWidth="1"/>
    <col min="5898" max="6144" width="8.875" style="28"/>
    <col min="6145" max="6145" width="3.625" style="28" customWidth="1"/>
    <col min="6146" max="6146" width="7.125" style="28" bestFit="1" customWidth="1"/>
    <col min="6147" max="6147" width="7.625" style="28" bestFit="1" customWidth="1"/>
    <col min="6148" max="6148" width="5.375" style="28" bestFit="1" customWidth="1"/>
    <col min="6149" max="6149" width="2.375" style="28" customWidth="1"/>
    <col min="6150" max="6150" width="7" style="28" bestFit="1" customWidth="1"/>
    <col min="6151" max="6151" width="5.375" style="28" customWidth="1"/>
    <col min="6152" max="6152" width="7.625" style="28" bestFit="1" customWidth="1"/>
    <col min="6153" max="6153" width="6.5" style="28" bestFit="1" customWidth="1"/>
    <col min="6154" max="6400" width="8.875" style="28"/>
    <col min="6401" max="6401" width="3.625" style="28" customWidth="1"/>
    <col min="6402" max="6402" width="7.125" style="28" bestFit="1" customWidth="1"/>
    <col min="6403" max="6403" width="7.625" style="28" bestFit="1" customWidth="1"/>
    <col min="6404" max="6404" width="5.375" style="28" bestFit="1" customWidth="1"/>
    <col min="6405" max="6405" width="2.375" style="28" customWidth="1"/>
    <col min="6406" max="6406" width="7" style="28" bestFit="1" customWidth="1"/>
    <col min="6407" max="6407" width="5.375" style="28" customWidth="1"/>
    <col min="6408" max="6408" width="7.625" style="28" bestFit="1" customWidth="1"/>
    <col min="6409" max="6409" width="6.5" style="28" bestFit="1" customWidth="1"/>
    <col min="6410" max="6656" width="8.875" style="28"/>
    <col min="6657" max="6657" width="3.625" style="28" customWidth="1"/>
    <col min="6658" max="6658" width="7.125" style="28" bestFit="1" customWidth="1"/>
    <col min="6659" max="6659" width="7.625" style="28" bestFit="1" customWidth="1"/>
    <col min="6660" max="6660" width="5.375" style="28" bestFit="1" customWidth="1"/>
    <col min="6661" max="6661" width="2.375" style="28" customWidth="1"/>
    <col min="6662" max="6662" width="7" style="28" bestFit="1" customWidth="1"/>
    <col min="6663" max="6663" width="5.375" style="28" customWidth="1"/>
    <col min="6664" max="6664" width="7.625" style="28" bestFit="1" customWidth="1"/>
    <col min="6665" max="6665" width="6.5" style="28" bestFit="1" customWidth="1"/>
    <col min="6666" max="6912" width="8.875" style="28"/>
    <col min="6913" max="6913" width="3.625" style="28" customWidth="1"/>
    <col min="6914" max="6914" width="7.125" style="28" bestFit="1" customWidth="1"/>
    <col min="6915" max="6915" width="7.625" style="28" bestFit="1" customWidth="1"/>
    <col min="6916" max="6916" width="5.375" style="28" bestFit="1" customWidth="1"/>
    <col min="6917" max="6917" width="2.375" style="28" customWidth="1"/>
    <col min="6918" max="6918" width="7" style="28" bestFit="1" customWidth="1"/>
    <col min="6919" max="6919" width="5.375" style="28" customWidth="1"/>
    <col min="6920" max="6920" width="7.625" style="28" bestFit="1" customWidth="1"/>
    <col min="6921" max="6921" width="6.5" style="28" bestFit="1" customWidth="1"/>
    <col min="6922" max="7168" width="8.875" style="28"/>
    <col min="7169" max="7169" width="3.625" style="28" customWidth="1"/>
    <col min="7170" max="7170" width="7.125" style="28" bestFit="1" customWidth="1"/>
    <col min="7171" max="7171" width="7.625" style="28" bestFit="1" customWidth="1"/>
    <col min="7172" max="7172" width="5.375" style="28" bestFit="1" customWidth="1"/>
    <col min="7173" max="7173" width="2.375" style="28" customWidth="1"/>
    <col min="7174" max="7174" width="7" style="28" bestFit="1" customWidth="1"/>
    <col min="7175" max="7175" width="5.375" style="28" customWidth="1"/>
    <col min="7176" max="7176" width="7.625" style="28" bestFit="1" customWidth="1"/>
    <col min="7177" max="7177" width="6.5" style="28" bestFit="1" customWidth="1"/>
    <col min="7178" max="7424" width="8.875" style="28"/>
    <col min="7425" max="7425" width="3.625" style="28" customWidth="1"/>
    <col min="7426" max="7426" width="7.125" style="28" bestFit="1" customWidth="1"/>
    <col min="7427" max="7427" width="7.625" style="28" bestFit="1" customWidth="1"/>
    <col min="7428" max="7428" width="5.375" style="28" bestFit="1" customWidth="1"/>
    <col min="7429" max="7429" width="2.375" style="28" customWidth="1"/>
    <col min="7430" max="7430" width="7" style="28" bestFit="1" customWidth="1"/>
    <col min="7431" max="7431" width="5.375" style="28" customWidth="1"/>
    <col min="7432" max="7432" width="7.625" style="28" bestFit="1" customWidth="1"/>
    <col min="7433" max="7433" width="6.5" style="28" bestFit="1" customWidth="1"/>
    <col min="7434" max="7680" width="8.875" style="28"/>
    <col min="7681" max="7681" width="3.625" style="28" customWidth="1"/>
    <col min="7682" max="7682" width="7.125" style="28" bestFit="1" customWidth="1"/>
    <col min="7683" max="7683" width="7.625" style="28" bestFit="1" customWidth="1"/>
    <col min="7684" max="7684" width="5.375" style="28" bestFit="1" customWidth="1"/>
    <col min="7685" max="7685" width="2.375" style="28" customWidth="1"/>
    <col min="7686" max="7686" width="7" style="28" bestFit="1" customWidth="1"/>
    <col min="7687" max="7687" width="5.375" style="28" customWidth="1"/>
    <col min="7688" max="7688" width="7.625" style="28" bestFit="1" customWidth="1"/>
    <col min="7689" max="7689" width="6.5" style="28" bestFit="1" customWidth="1"/>
    <col min="7690" max="7936" width="8.875" style="28"/>
    <col min="7937" max="7937" width="3.625" style="28" customWidth="1"/>
    <col min="7938" max="7938" width="7.125" style="28" bestFit="1" customWidth="1"/>
    <col min="7939" max="7939" width="7.625" style="28" bestFit="1" customWidth="1"/>
    <col min="7940" max="7940" width="5.375" style="28" bestFit="1" customWidth="1"/>
    <col min="7941" max="7941" width="2.375" style="28" customWidth="1"/>
    <col min="7942" max="7942" width="7" style="28" bestFit="1" customWidth="1"/>
    <col min="7943" max="7943" width="5.375" style="28" customWidth="1"/>
    <col min="7944" max="7944" width="7.625" style="28" bestFit="1" customWidth="1"/>
    <col min="7945" max="7945" width="6.5" style="28" bestFit="1" customWidth="1"/>
    <col min="7946" max="8192" width="8.875" style="28"/>
    <col min="8193" max="8193" width="3.625" style="28" customWidth="1"/>
    <col min="8194" max="8194" width="7.125" style="28" bestFit="1" customWidth="1"/>
    <col min="8195" max="8195" width="7.625" style="28" bestFit="1" customWidth="1"/>
    <col min="8196" max="8196" width="5.375" style="28" bestFit="1" customWidth="1"/>
    <col min="8197" max="8197" width="2.375" style="28" customWidth="1"/>
    <col min="8198" max="8198" width="7" style="28" bestFit="1" customWidth="1"/>
    <col min="8199" max="8199" width="5.375" style="28" customWidth="1"/>
    <col min="8200" max="8200" width="7.625" style="28" bestFit="1" customWidth="1"/>
    <col min="8201" max="8201" width="6.5" style="28" bestFit="1" customWidth="1"/>
    <col min="8202" max="8448" width="8.875" style="28"/>
    <col min="8449" max="8449" width="3.625" style="28" customWidth="1"/>
    <col min="8450" max="8450" width="7.125" style="28" bestFit="1" customWidth="1"/>
    <col min="8451" max="8451" width="7.625" style="28" bestFit="1" customWidth="1"/>
    <col min="8452" max="8452" width="5.375" style="28" bestFit="1" customWidth="1"/>
    <col min="8453" max="8453" width="2.375" style="28" customWidth="1"/>
    <col min="8454" max="8454" width="7" style="28" bestFit="1" customWidth="1"/>
    <col min="8455" max="8455" width="5.375" style="28" customWidth="1"/>
    <col min="8456" max="8456" width="7.625" style="28" bestFit="1" customWidth="1"/>
    <col min="8457" max="8457" width="6.5" style="28" bestFit="1" customWidth="1"/>
    <col min="8458" max="8704" width="8.875" style="28"/>
    <col min="8705" max="8705" width="3.625" style="28" customWidth="1"/>
    <col min="8706" max="8706" width="7.125" style="28" bestFit="1" customWidth="1"/>
    <col min="8707" max="8707" width="7.625" style="28" bestFit="1" customWidth="1"/>
    <col min="8708" max="8708" width="5.375" style="28" bestFit="1" customWidth="1"/>
    <col min="8709" max="8709" width="2.375" style="28" customWidth="1"/>
    <col min="8710" max="8710" width="7" style="28" bestFit="1" customWidth="1"/>
    <col min="8711" max="8711" width="5.375" style="28" customWidth="1"/>
    <col min="8712" max="8712" width="7.625" style="28" bestFit="1" customWidth="1"/>
    <col min="8713" max="8713" width="6.5" style="28" bestFit="1" customWidth="1"/>
    <col min="8714" max="8960" width="8.875" style="28"/>
    <col min="8961" max="8961" width="3.625" style="28" customWidth="1"/>
    <col min="8962" max="8962" width="7.125" style="28" bestFit="1" customWidth="1"/>
    <col min="8963" max="8963" width="7.625" style="28" bestFit="1" customWidth="1"/>
    <col min="8964" max="8964" width="5.375" style="28" bestFit="1" customWidth="1"/>
    <col min="8965" max="8965" width="2.375" style="28" customWidth="1"/>
    <col min="8966" max="8966" width="7" style="28" bestFit="1" customWidth="1"/>
    <col min="8967" max="8967" width="5.375" style="28" customWidth="1"/>
    <col min="8968" max="8968" width="7.625" style="28" bestFit="1" customWidth="1"/>
    <col min="8969" max="8969" width="6.5" style="28" bestFit="1" customWidth="1"/>
    <col min="8970" max="9216" width="8.875" style="28"/>
    <col min="9217" max="9217" width="3.625" style="28" customWidth="1"/>
    <col min="9218" max="9218" width="7.125" style="28" bestFit="1" customWidth="1"/>
    <col min="9219" max="9219" width="7.625" style="28" bestFit="1" customWidth="1"/>
    <col min="9220" max="9220" width="5.375" style="28" bestFit="1" customWidth="1"/>
    <col min="9221" max="9221" width="2.375" style="28" customWidth="1"/>
    <col min="9222" max="9222" width="7" style="28" bestFit="1" customWidth="1"/>
    <col min="9223" max="9223" width="5.375" style="28" customWidth="1"/>
    <col min="9224" max="9224" width="7.625" style="28" bestFit="1" customWidth="1"/>
    <col min="9225" max="9225" width="6.5" style="28" bestFit="1" customWidth="1"/>
    <col min="9226" max="9472" width="8.875" style="28"/>
    <col min="9473" max="9473" width="3.625" style="28" customWidth="1"/>
    <col min="9474" max="9474" width="7.125" style="28" bestFit="1" customWidth="1"/>
    <col min="9475" max="9475" width="7.625" style="28" bestFit="1" customWidth="1"/>
    <col min="9476" max="9476" width="5.375" style="28" bestFit="1" customWidth="1"/>
    <col min="9477" max="9477" width="2.375" style="28" customWidth="1"/>
    <col min="9478" max="9478" width="7" style="28" bestFit="1" customWidth="1"/>
    <col min="9479" max="9479" width="5.375" style="28" customWidth="1"/>
    <col min="9480" max="9480" width="7.625" style="28" bestFit="1" customWidth="1"/>
    <col min="9481" max="9481" width="6.5" style="28" bestFit="1" customWidth="1"/>
    <col min="9482" max="9728" width="8.875" style="28"/>
    <col min="9729" max="9729" width="3.625" style="28" customWidth="1"/>
    <col min="9730" max="9730" width="7.125" style="28" bestFit="1" customWidth="1"/>
    <col min="9731" max="9731" width="7.625" style="28" bestFit="1" customWidth="1"/>
    <col min="9732" max="9732" width="5.375" style="28" bestFit="1" customWidth="1"/>
    <col min="9733" max="9733" width="2.375" style="28" customWidth="1"/>
    <col min="9734" max="9734" width="7" style="28" bestFit="1" customWidth="1"/>
    <col min="9735" max="9735" width="5.375" style="28" customWidth="1"/>
    <col min="9736" max="9736" width="7.625" style="28" bestFit="1" customWidth="1"/>
    <col min="9737" max="9737" width="6.5" style="28" bestFit="1" customWidth="1"/>
    <col min="9738" max="9984" width="8.875" style="28"/>
    <col min="9985" max="9985" width="3.625" style="28" customWidth="1"/>
    <col min="9986" max="9986" width="7.125" style="28" bestFit="1" customWidth="1"/>
    <col min="9987" max="9987" width="7.625" style="28" bestFit="1" customWidth="1"/>
    <col min="9988" max="9988" width="5.375" style="28" bestFit="1" customWidth="1"/>
    <col min="9989" max="9989" width="2.375" style="28" customWidth="1"/>
    <col min="9990" max="9990" width="7" style="28" bestFit="1" customWidth="1"/>
    <col min="9991" max="9991" width="5.375" style="28" customWidth="1"/>
    <col min="9992" max="9992" width="7.625" style="28" bestFit="1" customWidth="1"/>
    <col min="9993" max="9993" width="6.5" style="28" bestFit="1" customWidth="1"/>
    <col min="9994" max="10240" width="8.875" style="28"/>
    <col min="10241" max="10241" width="3.625" style="28" customWidth="1"/>
    <col min="10242" max="10242" width="7.125" style="28" bestFit="1" customWidth="1"/>
    <col min="10243" max="10243" width="7.625" style="28" bestFit="1" customWidth="1"/>
    <col min="10244" max="10244" width="5.375" style="28" bestFit="1" customWidth="1"/>
    <col min="10245" max="10245" width="2.375" style="28" customWidth="1"/>
    <col min="10246" max="10246" width="7" style="28" bestFit="1" customWidth="1"/>
    <col min="10247" max="10247" width="5.375" style="28" customWidth="1"/>
    <col min="10248" max="10248" width="7.625" style="28" bestFit="1" customWidth="1"/>
    <col min="10249" max="10249" width="6.5" style="28" bestFit="1" customWidth="1"/>
    <col min="10250" max="10496" width="8.875" style="28"/>
    <col min="10497" max="10497" width="3.625" style="28" customWidth="1"/>
    <col min="10498" max="10498" width="7.125" style="28" bestFit="1" customWidth="1"/>
    <col min="10499" max="10499" width="7.625" style="28" bestFit="1" customWidth="1"/>
    <col min="10500" max="10500" width="5.375" style="28" bestFit="1" customWidth="1"/>
    <col min="10501" max="10501" width="2.375" style="28" customWidth="1"/>
    <col min="10502" max="10502" width="7" style="28" bestFit="1" customWidth="1"/>
    <col min="10503" max="10503" width="5.375" style="28" customWidth="1"/>
    <col min="10504" max="10504" width="7.625" style="28" bestFit="1" customWidth="1"/>
    <col min="10505" max="10505" width="6.5" style="28" bestFit="1" customWidth="1"/>
    <col min="10506" max="10752" width="8.875" style="28"/>
    <col min="10753" max="10753" width="3.625" style="28" customWidth="1"/>
    <col min="10754" max="10754" width="7.125" style="28" bestFit="1" customWidth="1"/>
    <col min="10755" max="10755" width="7.625" style="28" bestFit="1" customWidth="1"/>
    <col min="10756" max="10756" width="5.375" style="28" bestFit="1" customWidth="1"/>
    <col min="10757" max="10757" width="2.375" style="28" customWidth="1"/>
    <col min="10758" max="10758" width="7" style="28" bestFit="1" customWidth="1"/>
    <col min="10759" max="10759" width="5.375" style="28" customWidth="1"/>
    <col min="10760" max="10760" width="7.625" style="28" bestFit="1" customWidth="1"/>
    <col min="10761" max="10761" width="6.5" style="28" bestFit="1" customWidth="1"/>
    <col min="10762" max="11008" width="8.875" style="28"/>
    <col min="11009" max="11009" width="3.625" style="28" customWidth="1"/>
    <col min="11010" max="11010" width="7.125" style="28" bestFit="1" customWidth="1"/>
    <col min="11011" max="11011" width="7.625" style="28" bestFit="1" customWidth="1"/>
    <col min="11012" max="11012" width="5.375" style="28" bestFit="1" customWidth="1"/>
    <col min="11013" max="11013" width="2.375" style="28" customWidth="1"/>
    <col min="11014" max="11014" width="7" style="28" bestFit="1" customWidth="1"/>
    <col min="11015" max="11015" width="5.375" style="28" customWidth="1"/>
    <col min="11016" max="11016" width="7.625" style="28" bestFit="1" customWidth="1"/>
    <col min="11017" max="11017" width="6.5" style="28" bestFit="1" customWidth="1"/>
    <col min="11018" max="11264" width="8.875" style="28"/>
    <col min="11265" max="11265" width="3.625" style="28" customWidth="1"/>
    <col min="11266" max="11266" width="7.125" style="28" bestFit="1" customWidth="1"/>
    <col min="11267" max="11267" width="7.625" style="28" bestFit="1" customWidth="1"/>
    <col min="11268" max="11268" width="5.375" style="28" bestFit="1" customWidth="1"/>
    <col min="11269" max="11269" width="2.375" style="28" customWidth="1"/>
    <col min="11270" max="11270" width="7" style="28" bestFit="1" customWidth="1"/>
    <col min="11271" max="11271" width="5.375" style="28" customWidth="1"/>
    <col min="11272" max="11272" width="7.625" style="28" bestFit="1" customWidth="1"/>
    <col min="11273" max="11273" width="6.5" style="28" bestFit="1" customWidth="1"/>
    <col min="11274" max="11520" width="8.875" style="28"/>
    <col min="11521" max="11521" width="3.625" style="28" customWidth="1"/>
    <col min="11522" max="11522" width="7.125" style="28" bestFit="1" customWidth="1"/>
    <col min="11523" max="11523" width="7.625" style="28" bestFit="1" customWidth="1"/>
    <col min="11524" max="11524" width="5.375" style="28" bestFit="1" customWidth="1"/>
    <col min="11525" max="11525" width="2.375" style="28" customWidth="1"/>
    <col min="11526" max="11526" width="7" style="28" bestFit="1" customWidth="1"/>
    <col min="11527" max="11527" width="5.375" style="28" customWidth="1"/>
    <col min="11528" max="11528" width="7.625" style="28" bestFit="1" customWidth="1"/>
    <col min="11529" max="11529" width="6.5" style="28" bestFit="1" customWidth="1"/>
    <col min="11530" max="11776" width="8.875" style="28"/>
    <col min="11777" max="11777" width="3.625" style="28" customWidth="1"/>
    <col min="11778" max="11778" width="7.125" style="28" bestFit="1" customWidth="1"/>
    <col min="11779" max="11779" width="7.625" style="28" bestFit="1" customWidth="1"/>
    <col min="11780" max="11780" width="5.375" style="28" bestFit="1" customWidth="1"/>
    <col min="11781" max="11781" width="2.375" style="28" customWidth="1"/>
    <col min="11782" max="11782" width="7" style="28" bestFit="1" customWidth="1"/>
    <col min="11783" max="11783" width="5.375" style="28" customWidth="1"/>
    <col min="11784" max="11784" width="7.625" style="28" bestFit="1" customWidth="1"/>
    <col min="11785" max="11785" width="6.5" style="28" bestFit="1" customWidth="1"/>
    <col min="11786" max="12032" width="8.875" style="28"/>
    <col min="12033" max="12033" width="3.625" style="28" customWidth="1"/>
    <col min="12034" max="12034" width="7.125" style="28" bestFit="1" customWidth="1"/>
    <col min="12035" max="12035" width="7.625" style="28" bestFit="1" customWidth="1"/>
    <col min="12036" max="12036" width="5.375" style="28" bestFit="1" customWidth="1"/>
    <col min="12037" max="12037" width="2.375" style="28" customWidth="1"/>
    <col min="12038" max="12038" width="7" style="28" bestFit="1" customWidth="1"/>
    <col min="12039" max="12039" width="5.375" style="28" customWidth="1"/>
    <col min="12040" max="12040" width="7.625" style="28" bestFit="1" customWidth="1"/>
    <col min="12041" max="12041" width="6.5" style="28" bestFit="1" customWidth="1"/>
    <col min="12042" max="12288" width="8.875" style="28"/>
    <col min="12289" max="12289" width="3.625" style="28" customWidth="1"/>
    <col min="12290" max="12290" width="7.125" style="28" bestFit="1" customWidth="1"/>
    <col min="12291" max="12291" width="7.625" style="28" bestFit="1" customWidth="1"/>
    <col min="12292" max="12292" width="5.375" style="28" bestFit="1" customWidth="1"/>
    <col min="12293" max="12293" width="2.375" style="28" customWidth="1"/>
    <col min="12294" max="12294" width="7" style="28" bestFit="1" customWidth="1"/>
    <col min="12295" max="12295" width="5.375" style="28" customWidth="1"/>
    <col min="12296" max="12296" width="7.625" style="28" bestFit="1" customWidth="1"/>
    <col min="12297" max="12297" width="6.5" style="28" bestFit="1" customWidth="1"/>
    <col min="12298" max="12544" width="8.875" style="28"/>
    <col min="12545" max="12545" width="3.625" style="28" customWidth="1"/>
    <col min="12546" max="12546" width="7.125" style="28" bestFit="1" customWidth="1"/>
    <col min="12547" max="12547" width="7.625" style="28" bestFit="1" customWidth="1"/>
    <col min="12548" max="12548" width="5.375" style="28" bestFit="1" customWidth="1"/>
    <col min="12549" max="12549" width="2.375" style="28" customWidth="1"/>
    <col min="12550" max="12550" width="7" style="28" bestFit="1" customWidth="1"/>
    <col min="12551" max="12551" width="5.375" style="28" customWidth="1"/>
    <col min="12552" max="12552" width="7.625" style="28" bestFit="1" customWidth="1"/>
    <col min="12553" max="12553" width="6.5" style="28" bestFit="1" customWidth="1"/>
    <col min="12554" max="12800" width="8.875" style="28"/>
    <col min="12801" max="12801" width="3.625" style="28" customWidth="1"/>
    <col min="12802" max="12802" width="7.125" style="28" bestFit="1" customWidth="1"/>
    <col min="12803" max="12803" width="7.625" style="28" bestFit="1" customWidth="1"/>
    <col min="12804" max="12804" width="5.375" style="28" bestFit="1" customWidth="1"/>
    <col min="12805" max="12805" width="2.375" style="28" customWidth="1"/>
    <col min="12806" max="12806" width="7" style="28" bestFit="1" customWidth="1"/>
    <col min="12807" max="12807" width="5.375" style="28" customWidth="1"/>
    <col min="12808" max="12808" width="7.625" style="28" bestFit="1" customWidth="1"/>
    <col min="12809" max="12809" width="6.5" style="28" bestFit="1" customWidth="1"/>
    <col min="12810" max="13056" width="8.875" style="28"/>
    <col min="13057" max="13057" width="3.625" style="28" customWidth="1"/>
    <col min="13058" max="13058" width="7.125" style="28" bestFit="1" customWidth="1"/>
    <col min="13059" max="13059" width="7.625" style="28" bestFit="1" customWidth="1"/>
    <col min="13060" max="13060" width="5.375" style="28" bestFit="1" customWidth="1"/>
    <col min="13061" max="13061" width="2.375" style="28" customWidth="1"/>
    <col min="13062" max="13062" width="7" style="28" bestFit="1" customWidth="1"/>
    <col min="13063" max="13063" width="5.375" style="28" customWidth="1"/>
    <col min="13064" max="13064" width="7.625" style="28" bestFit="1" customWidth="1"/>
    <col min="13065" max="13065" width="6.5" style="28" bestFit="1" customWidth="1"/>
    <col min="13066" max="13312" width="8.875" style="28"/>
    <col min="13313" max="13313" width="3.625" style="28" customWidth="1"/>
    <col min="13314" max="13314" width="7.125" style="28" bestFit="1" customWidth="1"/>
    <col min="13315" max="13315" width="7.625" style="28" bestFit="1" customWidth="1"/>
    <col min="13316" max="13316" width="5.375" style="28" bestFit="1" customWidth="1"/>
    <col min="13317" max="13317" width="2.375" style="28" customWidth="1"/>
    <col min="13318" max="13318" width="7" style="28" bestFit="1" customWidth="1"/>
    <col min="13319" max="13319" width="5.375" style="28" customWidth="1"/>
    <col min="13320" max="13320" width="7.625" style="28" bestFit="1" customWidth="1"/>
    <col min="13321" max="13321" width="6.5" style="28" bestFit="1" customWidth="1"/>
    <col min="13322" max="13568" width="8.875" style="28"/>
    <col min="13569" max="13569" width="3.625" style="28" customWidth="1"/>
    <col min="13570" max="13570" width="7.125" style="28" bestFit="1" customWidth="1"/>
    <col min="13571" max="13571" width="7.625" style="28" bestFit="1" customWidth="1"/>
    <col min="13572" max="13572" width="5.375" style="28" bestFit="1" customWidth="1"/>
    <col min="13573" max="13573" width="2.375" style="28" customWidth="1"/>
    <col min="13574" max="13574" width="7" style="28" bestFit="1" customWidth="1"/>
    <col min="13575" max="13575" width="5.375" style="28" customWidth="1"/>
    <col min="13576" max="13576" width="7.625" style="28" bestFit="1" customWidth="1"/>
    <col min="13577" max="13577" width="6.5" style="28" bestFit="1" customWidth="1"/>
    <col min="13578" max="13824" width="8.875" style="28"/>
    <col min="13825" max="13825" width="3.625" style="28" customWidth="1"/>
    <col min="13826" max="13826" width="7.125" style="28" bestFit="1" customWidth="1"/>
    <col min="13827" max="13827" width="7.625" style="28" bestFit="1" customWidth="1"/>
    <col min="13828" max="13828" width="5.375" style="28" bestFit="1" customWidth="1"/>
    <col min="13829" max="13829" width="2.375" style="28" customWidth="1"/>
    <col min="13830" max="13830" width="7" style="28" bestFit="1" customWidth="1"/>
    <col min="13831" max="13831" width="5.375" style="28" customWidth="1"/>
    <col min="13832" max="13832" width="7.625" style="28" bestFit="1" customWidth="1"/>
    <col min="13833" max="13833" width="6.5" style="28" bestFit="1" customWidth="1"/>
    <col min="13834" max="14080" width="8.875" style="28"/>
    <col min="14081" max="14081" width="3.625" style="28" customWidth="1"/>
    <col min="14082" max="14082" width="7.125" style="28" bestFit="1" customWidth="1"/>
    <col min="14083" max="14083" width="7.625" style="28" bestFit="1" customWidth="1"/>
    <col min="14084" max="14084" width="5.375" style="28" bestFit="1" customWidth="1"/>
    <col min="14085" max="14085" width="2.375" style="28" customWidth="1"/>
    <col min="14086" max="14086" width="7" style="28" bestFit="1" customWidth="1"/>
    <col min="14087" max="14087" width="5.375" style="28" customWidth="1"/>
    <col min="14088" max="14088" width="7.625" style="28" bestFit="1" customWidth="1"/>
    <col min="14089" max="14089" width="6.5" style="28" bestFit="1" customWidth="1"/>
    <col min="14090" max="14336" width="8.875" style="28"/>
    <col min="14337" max="14337" width="3.625" style="28" customWidth="1"/>
    <col min="14338" max="14338" width="7.125" style="28" bestFit="1" customWidth="1"/>
    <col min="14339" max="14339" width="7.625" style="28" bestFit="1" customWidth="1"/>
    <col min="14340" max="14340" width="5.375" style="28" bestFit="1" customWidth="1"/>
    <col min="14341" max="14341" width="2.375" style="28" customWidth="1"/>
    <col min="14342" max="14342" width="7" style="28" bestFit="1" customWidth="1"/>
    <col min="14343" max="14343" width="5.375" style="28" customWidth="1"/>
    <col min="14344" max="14344" width="7.625" style="28" bestFit="1" customWidth="1"/>
    <col min="14345" max="14345" width="6.5" style="28" bestFit="1" customWidth="1"/>
    <col min="14346" max="14592" width="8.875" style="28"/>
    <col min="14593" max="14593" width="3.625" style="28" customWidth="1"/>
    <col min="14594" max="14594" width="7.125" style="28" bestFit="1" customWidth="1"/>
    <col min="14595" max="14595" width="7.625" style="28" bestFit="1" customWidth="1"/>
    <col min="14596" max="14596" width="5.375" style="28" bestFit="1" customWidth="1"/>
    <col min="14597" max="14597" width="2.375" style="28" customWidth="1"/>
    <col min="14598" max="14598" width="7" style="28" bestFit="1" customWidth="1"/>
    <col min="14599" max="14599" width="5.375" style="28" customWidth="1"/>
    <col min="14600" max="14600" width="7.625" style="28" bestFit="1" customWidth="1"/>
    <col min="14601" max="14601" width="6.5" style="28" bestFit="1" customWidth="1"/>
    <col min="14602" max="14848" width="8.875" style="28"/>
    <col min="14849" max="14849" width="3.625" style="28" customWidth="1"/>
    <col min="14850" max="14850" width="7.125" style="28" bestFit="1" customWidth="1"/>
    <col min="14851" max="14851" width="7.625" style="28" bestFit="1" customWidth="1"/>
    <col min="14852" max="14852" width="5.375" style="28" bestFit="1" customWidth="1"/>
    <col min="14853" max="14853" width="2.375" style="28" customWidth="1"/>
    <col min="14854" max="14854" width="7" style="28" bestFit="1" customWidth="1"/>
    <col min="14855" max="14855" width="5.375" style="28" customWidth="1"/>
    <col min="14856" max="14856" width="7.625" style="28" bestFit="1" customWidth="1"/>
    <col min="14857" max="14857" width="6.5" style="28" bestFit="1" customWidth="1"/>
    <col min="14858" max="15104" width="8.875" style="28"/>
    <col min="15105" max="15105" width="3.625" style="28" customWidth="1"/>
    <col min="15106" max="15106" width="7.125" style="28" bestFit="1" customWidth="1"/>
    <col min="15107" max="15107" width="7.625" style="28" bestFit="1" customWidth="1"/>
    <col min="15108" max="15108" width="5.375" style="28" bestFit="1" customWidth="1"/>
    <col min="15109" max="15109" width="2.375" style="28" customWidth="1"/>
    <col min="15110" max="15110" width="7" style="28" bestFit="1" customWidth="1"/>
    <col min="15111" max="15111" width="5.375" style="28" customWidth="1"/>
    <col min="15112" max="15112" width="7.625" style="28" bestFit="1" customWidth="1"/>
    <col min="15113" max="15113" width="6.5" style="28" bestFit="1" customWidth="1"/>
    <col min="15114" max="15360" width="8.875" style="28"/>
    <col min="15361" max="15361" width="3.625" style="28" customWidth="1"/>
    <col min="15362" max="15362" width="7.125" style="28" bestFit="1" customWidth="1"/>
    <col min="15363" max="15363" width="7.625" style="28" bestFit="1" customWidth="1"/>
    <col min="15364" max="15364" width="5.375" style="28" bestFit="1" customWidth="1"/>
    <col min="15365" max="15365" width="2.375" style="28" customWidth="1"/>
    <col min="15366" max="15366" width="7" style="28" bestFit="1" customWidth="1"/>
    <col min="15367" max="15367" width="5.375" style="28" customWidth="1"/>
    <col min="15368" max="15368" width="7.625" style="28" bestFit="1" customWidth="1"/>
    <col min="15369" max="15369" width="6.5" style="28" bestFit="1" customWidth="1"/>
    <col min="15370" max="15616" width="8.875" style="28"/>
    <col min="15617" max="15617" width="3.625" style="28" customWidth="1"/>
    <col min="15618" max="15618" width="7.125" style="28" bestFit="1" customWidth="1"/>
    <col min="15619" max="15619" width="7.625" style="28" bestFit="1" customWidth="1"/>
    <col min="15620" max="15620" width="5.375" style="28" bestFit="1" customWidth="1"/>
    <col min="15621" max="15621" width="2.375" style="28" customWidth="1"/>
    <col min="15622" max="15622" width="7" style="28" bestFit="1" customWidth="1"/>
    <col min="15623" max="15623" width="5.375" style="28" customWidth="1"/>
    <col min="15624" max="15624" width="7.625" style="28" bestFit="1" customWidth="1"/>
    <col min="15625" max="15625" width="6.5" style="28" bestFit="1" customWidth="1"/>
    <col min="15626" max="15872" width="8.875" style="28"/>
    <col min="15873" max="15873" width="3.625" style="28" customWidth="1"/>
    <col min="15874" max="15874" width="7.125" style="28" bestFit="1" customWidth="1"/>
    <col min="15875" max="15875" width="7.625" style="28" bestFit="1" customWidth="1"/>
    <col min="15876" max="15876" width="5.375" style="28" bestFit="1" customWidth="1"/>
    <col min="15877" max="15877" width="2.375" style="28" customWidth="1"/>
    <col min="15878" max="15878" width="7" style="28" bestFit="1" customWidth="1"/>
    <col min="15879" max="15879" width="5.375" style="28" customWidth="1"/>
    <col min="15880" max="15880" width="7.625" style="28" bestFit="1" customWidth="1"/>
    <col min="15881" max="15881" width="6.5" style="28" bestFit="1" customWidth="1"/>
    <col min="15882" max="16128" width="8.875" style="28"/>
    <col min="16129" max="16129" width="3.625" style="28" customWidth="1"/>
    <col min="16130" max="16130" width="7.125" style="28" bestFit="1" customWidth="1"/>
    <col min="16131" max="16131" width="7.625" style="28" bestFit="1" customWidth="1"/>
    <col min="16132" max="16132" width="5.375" style="28" bestFit="1" customWidth="1"/>
    <col min="16133" max="16133" width="2.375" style="28" customWidth="1"/>
    <col min="16134" max="16134" width="7" style="28" bestFit="1" customWidth="1"/>
    <col min="16135" max="16135" width="5.375" style="28" customWidth="1"/>
    <col min="16136" max="16136" width="7.625" style="28" bestFit="1" customWidth="1"/>
    <col min="16137" max="16137" width="6.5" style="28" bestFit="1" customWidth="1"/>
    <col min="16138" max="16384" width="8.875" style="28"/>
  </cols>
  <sheetData>
    <row r="1" spans="1:9" s="15" customFormat="1" ht="16.149999999999999" customHeight="1">
      <c r="A1" s="189"/>
      <c r="C1" s="190"/>
      <c r="D1" s="190"/>
      <c r="E1" s="190"/>
      <c r="F1" s="190"/>
      <c r="G1" s="190"/>
      <c r="H1" s="190"/>
      <c r="I1" s="190"/>
    </row>
    <row r="2" spans="1:9" s="16" customFormat="1" ht="21.95" customHeight="1">
      <c r="A2" s="363" t="s">
        <v>844</v>
      </c>
      <c r="B2" s="365" t="s">
        <v>677</v>
      </c>
      <c r="C2" s="191" t="s">
        <v>47</v>
      </c>
      <c r="D2" s="355" t="s">
        <v>678</v>
      </c>
      <c r="E2" s="356"/>
      <c r="F2" s="355" t="s">
        <v>679</v>
      </c>
      <c r="G2" s="356"/>
      <c r="H2" s="355" t="s">
        <v>680</v>
      </c>
      <c r="I2" s="356"/>
    </row>
    <row r="3" spans="1:9" s="16" customFormat="1" ht="10.9" customHeight="1">
      <c r="A3" s="364"/>
      <c r="B3" s="364"/>
      <c r="C3" s="191" t="s">
        <v>681</v>
      </c>
      <c r="D3" s="191" t="s">
        <v>681</v>
      </c>
      <c r="E3" s="191" t="s">
        <v>682</v>
      </c>
      <c r="F3" s="191" t="s">
        <v>681</v>
      </c>
      <c r="G3" s="191" t="s">
        <v>683</v>
      </c>
      <c r="H3" s="191" t="s">
        <v>681</v>
      </c>
      <c r="I3" s="191" t="s">
        <v>683</v>
      </c>
    </row>
    <row r="4" spans="1:9" ht="10.9" customHeight="1">
      <c r="A4" s="18">
        <v>1996</v>
      </c>
      <c r="B4" s="192" t="s">
        <v>684</v>
      </c>
      <c r="C4" s="23">
        <v>654855</v>
      </c>
      <c r="D4" s="23">
        <v>2363</v>
      </c>
      <c r="E4" s="193">
        <v>1</v>
      </c>
      <c r="F4" s="194">
        <f>162862-D4</f>
        <v>160499</v>
      </c>
      <c r="G4" s="195">
        <f t="shared" ref="G4:G35" si="0">F4/D4</f>
        <v>67.921709691070674</v>
      </c>
      <c r="H4" s="194">
        <f t="shared" ref="H4:H28" si="1">C4-D4-F4</f>
        <v>491993</v>
      </c>
      <c r="I4" s="195">
        <f t="shared" ref="I4:I35" si="2">H4/D4</f>
        <v>208.20694033008888</v>
      </c>
    </row>
    <row r="5" spans="1:9" ht="10.9" customHeight="1">
      <c r="A5" s="18">
        <v>1997</v>
      </c>
      <c r="B5" s="192" t="s">
        <v>684</v>
      </c>
      <c r="C5" s="23">
        <v>649404</v>
      </c>
      <c r="D5" s="23">
        <v>2078</v>
      </c>
      <c r="E5" s="193">
        <v>1</v>
      </c>
      <c r="F5" s="194">
        <f>156726-D5</f>
        <v>154648</v>
      </c>
      <c r="G5" s="195">
        <f t="shared" si="0"/>
        <v>74.421559191530321</v>
      </c>
      <c r="H5" s="194">
        <f t="shared" si="1"/>
        <v>492678</v>
      </c>
      <c r="I5" s="195">
        <f t="shared" si="2"/>
        <v>237.09239653512992</v>
      </c>
    </row>
    <row r="6" spans="1:9" ht="10.9" customHeight="1">
      <c r="A6" s="18">
        <v>1998</v>
      </c>
      <c r="B6" s="192" t="s">
        <v>684</v>
      </c>
      <c r="C6" s="23">
        <v>625427</v>
      </c>
      <c r="D6" s="23">
        <v>1844</v>
      </c>
      <c r="E6" s="193">
        <v>1</v>
      </c>
      <c r="F6" s="194">
        <f>148248-D6</f>
        <v>146404</v>
      </c>
      <c r="G6" s="195">
        <f t="shared" si="0"/>
        <v>79.394793926247289</v>
      </c>
      <c r="H6" s="194">
        <f t="shared" si="1"/>
        <v>477179</v>
      </c>
      <c r="I6" s="195">
        <f t="shared" si="2"/>
        <v>258.7738611713666</v>
      </c>
    </row>
    <row r="7" spans="1:9" ht="10.9" customHeight="1">
      <c r="A7" s="18">
        <v>1999</v>
      </c>
      <c r="B7" s="192" t="s">
        <v>684</v>
      </c>
      <c r="C7" s="23">
        <v>602853</v>
      </c>
      <c r="D7" s="23">
        <v>1992</v>
      </c>
      <c r="E7" s="193">
        <v>1</v>
      </c>
      <c r="F7" s="194">
        <v>137316</v>
      </c>
      <c r="G7" s="195">
        <f t="shared" si="0"/>
        <v>68.933734939759034</v>
      </c>
      <c r="H7" s="194">
        <f t="shared" si="1"/>
        <v>463545</v>
      </c>
      <c r="I7" s="195">
        <f t="shared" si="2"/>
        <v>232.70331325301206</v>
      </c>
    </row>
    <row r="8" spans="1:9" ht="10.9" customHeight="1">
      <c r="A8" s="18">
        <v>2000</v>
      </c>
      <c r="B8" s="192" t="s">
        <v>684</v>
      </c>
      <c r="C8" s="23">
        <v>603101</v>
      </c>
      <c r="D8" s="23">
        <v>1889</v>
      </c>
      <c r="E8" s="193">
        <v>1</v>
      </c>
      <c r="F8" s="194">
        <f>133948-D8</f>
        <v>132059</v>
      </c>
      <c r="G8" s="195">
        <f t="shared" si="0"/>
        <v>69.909475913181581</v>
      </c>
      <c r="H8" s="194">
        <f t="shared" si="1"/>
        <v>469153</v>
      </c>
      <c r="I8" s="195">
        <f t="shared" si="2"/>
        <v>248.36050820539967</v>
      </c>
    </row>
    <row r="9" spans="1:9" ht="10.9" customHeight="1">
      <c r="A9" s="18">
        <v>2001</v>
      </c>
      <c r="B9" s="192" t="s">
        <v>684</v>
      </c>
      <c r="C9" s="23">
        <v>600210</v>
      </c>
      <c r="D9" s="23">
        <v>1790</v>
      </c>
      <c r="E9" s="193">
        <v>1</v>
      </c>
      <c r="F9" s="194">
        <f>133598-D9</f>
        <v>131808</v>
      </c>
      <c r="G9" s="195">
        <f t="shared" si="0"/>
        <v>73.635754189944137</v>
      </c>
      <c r="H9" s="194">
        <f t="shared" si="1"/>
        <v>466612</v>
      </c>
      <c r="I9" s="195">
        <f t="shared" si="2"/>
        <v>260.67709497206704</v>
      </c>
    </row>
    <row r="10" spans="1:9" ht="10.9" customHeight="1">
      <c r="A10" s="18">
        <v>2002</v>
      </c>
      <c r="B10" s="192" t="s">
        <v>684</v>
      </c>
      <c r="C10" s="23">
        <v>578229</v>
      </c>
      <c r="D10" s="23">
        <v>1658</v>
      </c>
      <c r="E10" s="193">
        <v>1</v>
      </c>
      <c r="F10" s="194">
        <f>125918-D10</f>
        <v>124260</v>
      </c>
      <c r="G10" s="195">
        <f t="shared" si="0"/>
        <v>74.945717732207484</v>
      </c>
      <c r="H10" s="194">
        <f t="shared" si="1"/>
        <v>452311</v>
      </c>
      <c r="I10" s="195">
        <f t="shared" si="2"/>
        <v>272.80518697225574</v>
      </c>
    </row>
    <row r="11" spans="1:9" ht="10.9" customHeight="1">
      <c r="A11" s="18">
        <v>2003</v>
      </c>
      <c r="B11" s="192" t="s">
        <v>684</v>
      </c>
      <c r="C11" s="23">
        <v>593992</v>
      </c>
      <c r="D11" s="23">
        <v>1628</v>
      </c>
      <c r="E11" s="193">
        <v>1</v>
      </c>
      <c r="F11" s="194">
        <f>125750-D11</f>
        <v>124122</v>
      </c>
      <c r="G11" s="195">
        <f t="shared" si="0"/>
        <v>76.242014742014746</v>
      </c>
      <c r="H11" s="194">
        <f t="shared" si="1"/>
        <v>468242</v>
      </c>
      <c r="I11" s="195">
        <f t="shared" si="2"/>
        <v>287.6179361179361</v>
      </c>
    </row>
    <row r="12" spans="1:9" ht="10.9" customHeight="1">
      <c r="A12" s="18">
        <v>2004</v>
      </c>
      <c r="B12" s="192" t="s">
        <v>684</v>
      </c>
      <c r="C12" s="23">
        <v>603484</v>
      </c>
      <c r="D12" s="23">
        <v>1620</v>
      </c>
      <c r="E12" s="193">
        <v>1</v>
      </c>
      <c r="F12" s="194">
        <f>122804-D12</f>
        <v>121184</v>
      </c>
      <c r="G12" s="195">
        <f t="shared" si="0"/>
        <v>74.804938271604939</v>
      </c>
      <c r="H12" s="194">
        <f t="shared" si="1"/>
        <v>480680</v>
      </c>
      <c r="I12" s="195">
        <f t="shared" si="2"/>
        <v>296.71604938271605</v>
      </c>
    </row>
    <row r="13" spans="1:9" ht="10.9" customHeight="1">
      <c r="A13" s="18">
        <v>2005</v>
      </c>
      <c r="B13" s="192" t="s">
        <v>684</v>
      </c>
      <c r="C13" s="23">
        <v>608030</v>
      </c>
      <c r="D13" s="23">
        <v>1514</v>
      </c>
      <c r="E13" s="193">
        <v>1</v>
      </c>
      <c r="F13" s="194">
        <f>120354-D13</f>
        <v>118840</v>
      </c>
      <c r="G13" s="195">
        <f>F13/D13</f>
        <v>78.494055482166445</v>
      </c>
      <c r="H13" s="194">
        <f>C13-D13-F13</f>
        <v>487676</v>
      </c>
      <c r="I13" s="195">
        <f>H13/D13</f>
        <v>322.11096433289299</v>
      </c>
    </row>
    <row r="14" spans="1:9" ht="10.9" customHeight="1">
      <c r="A14" s="18">
        <v>2006</v>
      </c>
      <c r="B14" s="192" t="s">
        <v>684</v>
      </c>
      <c r="C14" s="23">
        <v>606645</v>
      </c>
      <c r="D14" s="23">
        <v>1472</v>
      </c>
      <c r="E14" s="193">
        <v>1</v>
      </c>
      <c r="F14" s="194">
        <f>121378-D14</f>
        <v>119906</v>
      </c>
      <c r="G14" s="195">
        <f t="shared" si="0"/>
        <v>81.457880434782609</v>
      </c>
      <c r="H14" s="194">
        <f t="shared" si="1"/>
        <v>485267</v>
      </c>
      <c r="I14" s="195">
        <f t="shared" si="2"/>
        <v>329.66508152173913</v>
      </c>
    </row>
    <row r="15" spans="1:9" ht="10.9" customHeight="1">
      <c r="A15" s="18">
        <v>2007</v>
      </c>
      <c r="B15" s="192" t="s">
        <v>684</v>
      </c>
      <c r="C15" s="23">
        <v>607348</v>
      </c>
      <c r="D15" s="23">
        <v>1357</v>
      </c>
      <c r="E15" s="193">
        <v>1</v>
      </c>
      <c r="F15" s="194">
        <f>121356-D15</f>
        <v>119999</v>
      </c>
      <c r="G15" s="195">
        <f t="shared" si="0"/>
        <v>88.429624170965369</v>
      </c>
      <c r="H15" s="194">
        <f t="shared" si="1"/>
        <v>485992</v>
      </c>
      <c r="I15" s="195">
        <f t="shared" si="2"/>
        <v>358.13706705969048</v>
      </c>
    </row>
    <row r="16" spans="1:9" ht="10.9" customHeight="1">
      <c r="A16" s="18">
        <v>2008</v>
      </c>
      <c r="B16" s="192" t="s">
        <v>684</v>
      </c>
      <c r="C16" s="23">
        <v>604139</v>
      </c>
      <c r="D16" s="23">
        <v>1268</v>
      </c>
      <c r="E16" s="193">
        <v>1</v>
      </c>
      <c r="F16" s="194">
        <v>118023</v>
      </c>
      <c r="G16" s="195">
        <f t="shared" si="0"/>
        <v>93.078075709779185</v>
      </c>
      <c r="H16" s="194">
        <f t="shared" si="1"/>
        <v>484848</v>
      </c>
      <c r="I16" s="195">
        <f t="shared" si="2"/>
        <v>382.37223974763407</v>
      </c>
    </row>
    <row r="17" spans="1:18" ht="10.9" customHeight="1">
      <c r="A17" s="18">
        <v>2009</v>
      </c>
      <c r="B17" s="192" t="s">
        <v>684</v>
      </c>
      <c r="C17" s="23">
        <v>534623</v>
      </c>
      <c r="D17" s="23">
        <v>1075</v>
      </c>
      <c r="E17" s="193">
        <v>1</v>
      </c>
      <c r="F17" s="194">
        <v>104643</v>
      </c>
      <c r="G17" s="195">
        <f t="shared" si="0"/>
        <v>97.342325581395343</v>
      </c>
      <c r="H17" s="194">
        <f t="shared" si="1"/>
        <v>428905</v>
      </c>
      <c r="I17" s="195">
        <f t="shared" si="2"/>
        <v>398.98139534883722</v>
      </c>
    </row>
    <row r="18" spans="1:18" ht="10.9" customHeight="1">
      <c r="A18" s="18">
        <v>2010</v>
      </c>
      <c r="B18" s="192" t="s">
        <v>684</v>
      </c>
      <c r="C18" s="23">
        <v>574958</v>
      </c>
      <c r="D18" s="23">
        <v>1195</v>
      </c>
      <c r="E18" s="193">
        <v>1</v>
      </c>
      <c r="F18" s="194">
        <v>106564</v>
      </c>
      <c r="G18" s="195">
        <f t="shared" si="0"/>
        <v>89.174895397489536</v>
      </c>
      <c r="H18" s="194">
        <f t="shared" si="1"/>
        <v>467199</v>
      </c>
      <c r="I18" s="195">
        <f t="shared" si="2"/>
        <v>390.9615062761506</v>
      </c>
    </row>
    <row r="19" spans="1:18" ht="10.9" customHeight="1">
      <c r="A19" s="18">
        <v>2011</v>
      </c>
      <c r="B19" s="192" t="s">
        <v>684</v>
      </c>
      <c r="C19" s="23">
        <v>614914</v>
      </c>
      <c r="D19" s="23">
        <v>1024</v>
      </c>
      <c r="E19" s="193">
        <v>1</v>
      </c>
      <c r="F19" s="194">
        <v>106564</v>
      </c>
      <c r="G19" s="195">
        <f t="shared" si="0"/>
        <v>104.06640625</v>
      </c>
      <c r="H19" s="194">
        <f t="shared" si="1"/>
        <v>507326</v>
      </c>
      <c r="I19" s="195">
        <f t="shared" si="2"/>
        <v>495.435546875</v>
      </c>
    </row>
    <row r="20" spans="1:18" ht="10.9" customHeight="1">
      <c r="A20" s="282">
        <v>2012</v>
      </c>
      <c r="B20" s="283" t="s">
        <v>684</v>
      </c>
      <c r="C20" s="284">
        <v>606886</v>
      </c>
      <c r="D20" s="284">
        <v>1093</v>
      </c>
      <c r="E20" s="285">
        <v>1</v>
      </c>
      <c r="F20" s="284">
        <v>119576</v>
      </c>
      <c r="G20" s="286">
        <f t="shared" si="0"/>
        <v>109.40164684354987</v>
      </c>
      <c r="H20" s="287">
        <f t="shared" si="1"/>
        <v>486217</v>
      </c>
      <c r="I20" s="286">
        <f t="shared" si="2"/>
        <v>444.84629460201279</v>
      </c>
    </row>
    <row r="21" spans="1:18" ht="10.9" customHeight="1">
      <c r="A21" s="282">
        <v>2013</v>
      </c>
      <c r="B21" s="283" t="s">
        <v>684</v>
      </c>
      <c r="C21" s="284">
        <v>602927</v>
      </c>
      <c r="D21" s="284">
        <v>1030</v>
      </c>
      <c r="E21" s="285">
        <v>1</v>
      </c>
      <c r="F21" s="284">
        <v>118157</v>
      </c>
      <c r="G21" s="286">
        <f t="shared" si="0"/>
        <v>114.71553398058252</v>
      </c>
      <c r="H21" s="287">
        <f t="shared" si="1"/>
        <v>483740</v>
      </c>
      <c r="I21" s="286">
        <f t="shared" si="2"/>
        <v>469.65048543689318</v>
      </c>
    </row>
    <row r="22" spans="1:18" ht="10.9" customHeight="1">
      <c r="A22" s="282">
        <v>2014</v>
      </c>
      <c r="B22" s="283" t="s">
        <v>684</v>
      </c>
      <c r="C22" s="284">
        <v>619599</v>
      </c>
      <c r="D22" s="284">
        <v>1057</v>
      </c>
      <c r="E22" s="285">
        <v>1</v>
      </c>
      <c r="F22" s="284">
        <v>119535</v>
      </c>
      <c r="G22" s="286">
        <f t="shared" si="0"/>
        <v>113.08893093661305</v>
      </c>
      <c r="H22" s="287">
        <f t="shared" si="1"/>
        <v>499007</v>
      </c>
      <c r="I22" s="286">
        <f t="shared" si="2"/>
        <v>472.09744560075688</v>
      </c>
    </row>
    <row r="23" spans="1:18" ht="10.9" customHeight="1">
      <c r="A23" s="282">
        <v>2015</v>
      </c>
      <c r="B23" s="283" t="s">
        <v>684</v>
      </c>
      <c r="C23" s="284">
        <v>618149</v>
      </c>
      <c r="D23" s="284">
        <v>972</v>
      </c>
      <c r="E23" s="285">
        <v>1</v>
      </c>
      <c r="F23" s="284">
        <v>116311</v>
      </c>
      <c r="G23" s="286">
        <f t="shared" si="0"/>
        <v>119.66152263374485</v>
      </c>
      <c r="H23" s="287">
        <f t="shared" si="1"/>
        <v>500866</v>
      </c>
      <c r="I23" s="286">
        <f t="shared" si="2"/>
        <v>515.29423868312756</v>
      </c>
    </row>
    <row r="24" spans="1:18" ht="10.9" customHeight="1">
      <c r="A24" s="282">
        <v>2016</v>
      </c>
      <c r="B24" s="283" t="s">
        <v>684</v>
      </c>
      <c r="C24" s="284">
        <v>626526</v>
      </c>
      <c r="D24" s="284">
        <v>928</v>
      </c>
      <c r="E24" s="285">
        <v>1</v>
      </c>
      <c r="F24" s="284">
        <v>117910</v>
      </c>
      <c r="G24" s="286">
        <f t="shared" si="0"/>
        <v>127.05818965517241</v>
      </c>
      <c r="H24" s="287">
        <f t="shared" si="1"/>
        <v>507688</v>
      </c>
      <c r="I24" s="286">
        <f t="shared" si="2"/>
        <v>547.07758620689651</v>
      </c>
    </row>
    <row r="25" spans="1:18" ht="10.9" customHeight="1">
      <c r="A25" s="282">
        <v>2017</v>
      </c>
      <c r="B25" s="283" t="s">
        <v>684</v>
      </c>
      <c r="C25" s="284">
        <v>650534</v>
      </c>
      <c r="D25" s="284">
        <v>978</v>
      </c>
      <c r="E25" s="285">
        <v>1</v>
      </c>
      <c r="F25" s="284">
        <v>120460</v>
      </c>
      <c r="G25" s="286">
        <f t="shared" si="0"/>
        <v>123.16973415132924</v>
      </c>
      <c r="H25" s="287">
        <f t="shared" si="1"/>
        <v>529096</v>
      </c>
      <c r="I25" s="286">
        <f>H25/D25</f>
        <v>540.99795501022493</v>
      </c>
    </row>
    <row r="26" spans="1:18" ht="10.9" customHeight="1">
      <c r="A26" s="282">
        <v>2018</v>
      </c>
      <c r="B26" s="283" t="s">
        <v>684</v>
      </c>
      <c r="C26" s="284">
        <v>686513</v>
      </c>
      <c r="D26" s="284">
        <v>909</v>
      </c>
      <c r="E26" s="285">
        <v>1</v>
      </c>
      <c r="F26" s="284">
        <v>127329</v>
      </c>
      <c r="G26" s="286">
        <f t="shared" si="0"/>
        <v>140.07590759075907</v>
      </c>
      <c r="H26" s="287">
        <f t="shared" si="1"/>
        <v>558275</v>
      </c>
      <c r="I26" s="286">
        <f>H26/D26</f>
        <v>614.16391639163919</v>
      </c>
      <c r="K26" s="16"/>
      <c r="L26" s="16"/>
      <c r="M26" s="16"/>
      <c r="N26" s="16"/>
      <c r="O26" s="16"/>
      <c r="P26" s="16"/>
      <c r="Q26" s="16"/>
      <c r="R26" s="16"/>
    </row>
    <row r="27" spans="1:18" ht="10.9" customHeight="1">
      <c r="A27" s="282">
        <v>2019</v>
      </c>
      <c r="B27" s="283" t="s">
        <v>684</v>
      </c>
      <c r="C27" s="284">
        <v>687455</v>
      </c>
      <c r="D27" s="284">
        <v>845</v>
      </c>
      <c r="E27" s="285">
        <v>1</v>
      </c>
      <c r="F27" s="284">
        <v>125611</v>
      </c>
      <c r="G27" s="286">
        <f t="shared" si="0"/>
        <v>148.65207100591715</v>
      </c>
      <c r="H27" s="287">
        <f t="shared" si="1"/>
        <v>560999</v>
      </c>
      <c r="I27" s="286">
        <f>H27/D27</f>
        <v>663.90414201183432</v>
      </c>
      <c r="K27" s="16"/>
      <c r="L27" s="16"/>
      <c r="M27" s="16"/>
      <c r="N27" s="16"/>
      <c r="O27" s="16"/>
      <c r="P27" s="16"/>
      <c r="Q27" s="16"/>
      <c r="R27" s="16"/>
    </row>
    <row r="28" spans="1:18" ht="10.9" customHeight="1">
      <c r="A28" s="282">
        <v>2020</v>
      </c>
      <c r="B28" s="283" t="s">
        <v>684</v>
      </c>
      <c r="C28" s="284">
        <v>653355</v>
      </c>
      <c r="D28" s="284">
        <v>802</v>
      </c>
      <c r="E28" s="285">
        <v>1</v>
      </c>
      <c r="F28" s="284">
        <v>131156</v>
      </c>
      <c r="G28" s="286">
        <f t="shared" si="0"/>
        <v>163.53615960099751</v>
      </c>
      <c r="H28" s="287">
        <f t="shared" si="1"/>
        <v>521397</v>
      </c>
      <c r="I28" s="286">
        <f t="shared" si="2"/>
        <v>650.12094763092273</v>
      </c>
      <c r="K28" s="16"/>
      <c r="L28" s="16"/>
      <c r="M28" s="16"/>
      <c r="N28" s="16"/>
      <c r="O28" s="16"/>
      <c r="P28" s="16"/>
      <c r="Q28" s="16"/>
      <c r="R28" s="16"/>
    </row>
    <row r="29" spans="1:18" ht="15.75" customHeight="1">
      <c r="A29" s="288" t="s">
        <v>91</v>
      </c>
      <c r="B29" s="289" t="s">
        <v>684</v>
      </c>
      <c r="C29" s="290">
        <f>SUM(C4:C28)</f>
        <v>15414156</v>
      </c>
      <c r="D29" s="290">
        <f>SUM(D4:D28)</f>
        <v>34381</v>
      </c>
      <c r="E29" s="291">
        <v>1</v>
      </c>
      <c r="F29" s="290">
        <f>SUM(F4:F28)</f>
        <v>3122884</v>
      </c>
      <c r="G29" s="292">
        <f t="shared" si="0"/>
        <v>90.831680288531459</v>
      </c>
      <c r="H29" s="290">
        <f>SUM(H4:H28)</f>
        <v>12256891</v>
      </c>
      <c r="I29" s="292">
        <f t="shared" si="2"/>
        <v>356.50187603618275</v>
      </c>
      <c r="K29" s="16"/>
      <c r="L29" s="16"/>
      <c r="M29" s="16"/>
      <c r="N29" s="16"/>
      <c r="O29" s="16"/>
      <c r="P29" s="16"/>
      <c r="Q29" s="16"/>
      <c r="R29" s="16"/>
    </row>
    <row r="30" spans="1:18" ht="10.9" customHeight="1">
      <c r="A30" s="357">
        <v>2020</v>
      </c>
      <c r="B30" s="283" t="s">
        <v>685</v>
      </c>
      <c r="C30" s="284">
        <v>125332</v>
      </c>
      <c r="D30" s="287">
        <v>136</v>
      </c>
      <c r="E30" s="285">
        <v>1</v>
      </c>
      <c r="F30" s="287">
        <v>25675</v>
      </c>
      <c r="G30" s="293">
        <f t="shared" si="0"/>
        <v>188.78676470588235</v>
      </c>
      <c r="H30" s="287">
        <f>C30-D30-F30</f>
        <v>99521</v>
      </c>
      <c r="I30" s="293">
        <f t="shared" si="2"/>
        <v>731.77205882352939</v>
      </c>
    </row>
    <row r="31" spans="1:18" ht="10.9" customHeight="1">
      <c r="A31" s="358"/>
      <c r="B31" s="283" t="s">
        <v>686</v>
      </c>
      <c r="C31" s="284">
        <v>58724</v>
      </c>
      <c r="D31" s="287">
        <v>258</v>
      </c>
      <c r="E31" s="285">
        <v>1</v>
      </c>
      <c r="F31" s="287">
        <v>14977</v>
      </c>
      <c r="G31" s="293">
        <f t="shared" si="0"/>
        <v>58.050387596899228</v>
      </c>
      <c r="H31" s="287">
        <f>C31-D31-F31</f>
        <v>43489</v>
      </c>
      <c r="I31" s="293">
        <f t="shared" si="2"/>
        <v>168.56201550387595</v>
      </c>
    </row>
    <row r="32" spans="1:18" ht="10.9" customHeight="1">
      <c r="A32" s="358"/>
      <c r="B32" s="283" t="s">
        <v>687</v>
      </c>
      <c r="C32" s="284">
        <v>46331</v>
      </c>
      <c r="D32" s="287">
        <v>103</v>
      </c>
      <c r="E32" s="285">
        <v>1</v>
      </c>
      <c r="F32" s="287">
        <v>18851</v>
      </c>
      <c r="G32" s="293">
        <f t="shared" si="0"/>
        <v>183.01941747572815</v>
      </c>
      <c r="H32" s="287">
        <f>C32-D32-F32</f>
        <v>27377</v>
      </c>
      <c r="I32" s="293">
        <f t="shared" si="2"/>
        <v>265.79611650485435</v>
      </c>
    </row>
    <row r="33" spans="1:18" ht="10.9" customHeight="1">
      <c r="A33" s="358"/>
      <c r="B33" s="283" t="s">
        <v>688</v>
      </c>
      <c r="C33" s="284">
        <v>593</v>
      </c>
      <c r="D33" s="287">
        <v>8</v>
      </c>
      <c r="E33" s="285">
        <v>1</v>
      </c>
      <c r="F33" s="287">
        <v>199</v>
      </c>
      <c r="G33" s="293">
        <f t="shared" si="0"/>
        <v>24.875</v>
      </c>
      <c r="H33" s="287">
        <f>C33-D33-F33</f>
        <v>386</v>
      </c>
      <c r="I33" s="293">
        <f t="shared" si="2"/>
        <v>48.25</v>
      </c>
    </row>
    <row r="34" spans="1:18" ht="10.9" customHeight="1">
      <c r="A34" s="358"/>
      <c r="B34" s="283" t="s">
        <v>689</v>
      </c>
      <c r="C34" s="284">
        <v>16598</v>
      </c>
      <c r="D34" s="287">
        <v>72</v>
      </c>
      <c r="E34" s="285">
        <v>1</v>
      </c>
      <c r="F34" s="287">
        <v>4495</v>
      </c>
      <c r="G34" s="293">
        <f t="shared" si="0"/>
        <v>62.430555555555557</v>
      </c>
      <c r="H34" s="287">
        <f>C34-D34-F34</f>
        <v>12031</v>
      </c>
      <c r="I34" s="293">
        <f t="shared" si="2"/>
        <v>167.09722222222223</v>
      </c>
    </row>
    <row r="35" spans="1:18" ht="10.9" customHeight="1">
      <c r="A35" s="359"/>
      <c r="B35" s="283" t="s">
        <v>690</v>
      </c>
      <c r="C35" s="287">
        <v>405777</v>
      </c>
      <c r="D35" s="287">
        <v>225</v>
      </c>
      <c r="E35" s="285">
        <v>1</v>
      </c>
      <c r="F35" s="287">
        <v>66959</v>
      </c>
      <c r="G35" s="293">
        <f t="shared" si="0"/>
        <v>297.59555555555556</v>
      </c>
      <c r="H35" s="287">
        <f>H28-H30-H31-H32-H33-H34</f>
        <v>338593</v>
      </c>
      <c r="I35" s="293">
        <f t="shared" si="2"/>
        <v>1504.8577777777778</v>
      </c>
    </row>
    <row r="36" spans="1:18" s="26" customFormat="1" ht="9" customHeight="1">
      <c r="C36" s="196"/>
      <c r="D36" s="196"/>
      <c r="F36" s="196"/>
      <c r="H36" s="196"/>
      <c r="K36" s="28"/>
      <c r="L36" s="28"/>
      <c r="M36" s="28"/>
      <c r="N36" s="28"/>
      <c r="O36" s="28"/>
      <c r="P36" s="28"/>
      <c r="Q36" s="28"/>
      <c r="R36" s="28"/>
    </row>
    <row r="37" spans="1:18" s="26" customFormat="1" ht="9" customHeight="1">
      <c r="C37" s="196"/>
      <c r="D37" s="196"/>
      <c r="F37" s="196"/>
      <c r="H37" s="196"/>
      <c r="K37" s="28"/>
      <c r="L37" s="28"/>
      <c r="M37" s="28"/>
      <c r="N37" s="28"/>
      <c r="O37" s="28"/>
      <c r="P37" s="28"/>
      <c r="Q37" s="28"/>
      <c r="R37" s="28"/>
    </row>
    <row r="38" spans="1:18">
      <c r="A38" s="360">
        <v>2018</v>
      </c>
      <c r="B38" s="294" t="s">
        <v>685</v>
      </c>
      <c r="C38" s="295">
        <v>139457</v>
      </c>
      <c r="D38" s="296">
        <v>183</v>
      </c>
      <c r="E38" s="297">
        <v>1</v>
      </c>
      <c r="F38" s="296">
        <v>27842</v>
      </c>
      <c r="G38" s="298">
        <v>152.14207650273224</v>
      </c>
      <c r="H38" s="296">
        <v>111432</v>
      </c>
      <c r="I38" s="298">
        <v>608.91803278688519</v>
      </c>
    </row>
    <row r="39" spans="1:18">
      <c r="A39" s="361"/>
      <c r="B39" s="294" t="s">
        <v>686</v>
      </c>
      <c r="C39" s="295">
        <v>60802</v>
      </c>
      <c r="D39" s="296">
        <v>309</v>
      </c>
      <c r="E39" s="297">
        <v>1</v>
      </c>
      <c r="F39" s="296">
        <v>15374</v>
      </c>
      <c r="G39" s="298">
        <v>49.754045307443363</v>
      </c>
      <c r="H39" s="296">
        <v>45119</v>
      </c>
      <c r="I39" s="298">
        <v>146.01618122977345</v>
      </c>
    </row>
    <row r="40" spans="1:18">
      <c r="A40" s="361"/>
      <c r="B40" s="294" t="s">
        <v>687</v>
      </c>
      <c r="C40" s="295">
        <v>47761</v>
      </c>
      <c r="D40" s="296">
        <v>166</v>
      </c>
      <c r="E40" s="297">
        <v>1</v>
      </c>
      <c r="F40" s="296">
        <v>19555</v>
      </c>
      <c r="G40" s="298">
        <v>117.8012048192771</v>
      </c>
      <c r="H40" s="296">
        <v>28040</v>
      </c>
      <c r="I40" s="298">
        <v>168.9156626506024</v>
      </c>
    </row>
    <row r="41" spans="1:18">
      <c r="A41" s="361"/>
      <c r="B41" s="294" t="s">
        <v>737</v>
      </c>
      <c r="C41" s="295">
        <v>640</v>
      </c>
      <c r="D41" s="296">
        <v>2</v>
      </c>
      <c r="E41" s="297">
        <v>1</v>
      </c>
      <c r="F41" s="296">
        <v>214</v>
      </c>
      <c r="G41" s="298">
        <v>107</v>
      </c>
      <c r="H41" s="296">
        <v>424</v>
      </c>
      <c r="I41" s="298">
        <v>212</v>
      </c>
    </row>
    <row r="42" spans="1:18">
      <c r="A42" s="361"/>
      <c r="B42" s="294" t="s">
        <v>689</v>
      </c>
      <c r="C42" s="295">
        <v>15079</v>
      </c>
      <c r="D42" s="296">
        <v>50</v>
      </c>
      <c r="E42" s="297">
        <v>1</v>
      </c>
      <c r="F42" s="296">
        <v>4291</v>
      </c>
      <c r="G42" s="298">
        <v>85.82</v>
      </c>
      <c r="H42" s="296">
        <v>10738</v>
      </c>
      <c r="I42" s="298">
        <v>214.76</v>
      </c>
    </row>
    <row r="43" spans="1:18">
      <c r="A43" s="362"/>
      <c r="B43" s="294" t="s">
        <v>690</v>
      </c>
      <c r="C43" s="296">
        <v>422774</v>
      </c>
      <c r="D43" s="296">
        <v>199</v>
      </c>
      <c r="E43" s="297">
        <v>1</v>
      </c>
      <c r="F43" s="296">
        <v>60053</v>
      </c>
      <c r="G43" s="298">
        <v>301.77386934673365</v>
      </c>
      <c r="H43" s="296">
        <v>362522</v>
      </c>
      <c r="I43" s="298">
        <v>1821.7185929648242</v>
      </c>
    </row>
    <row r="45" spans="1:18" ht="10.9" customHeight="1">
      <c r="A45" s="360">
        <v>2019</v>
      </c>
      <c r="B45" s="294" t="s">
        <v>685</v>
      </c>
      <c r="C45" s="295">
        <v>136891</v>
      </c>
      <c r="D45" s="296">
        <v>141</v>
      </c>
      <c r="E45" s="297">
        <v>1</v>
      </c>
      <c r="F45" s="296">
        <v>26873</v>
      </c>
      <c r="G45" s="298">
        <v>190.58865248226951</v>
      </c>
      <c r="H45" s="296">
        <v>109877</v>
      </c>
      <c r="I45" s="298">
        <v>779.26950354609926</v>
      </c>
    </row>
    <row r="46" spans="1:18" ht="10.9" customHeight="1">
      <c r="A46" s="361"/>
      <c r="B46" s="294" t="s">
        <v>686</v>
      </c>
      <c r="C46" s="295">
        <v>60444</v>
      </c>
      <c r="D46" s="296">
        <v>269</v>
      </c>
      <c r="E46" s="297">
        <v>1</v>
      </c>
      <c r="F46" s="296">
        <v>15183</v>
      </c>
      <c r="G46" s="298">
        <v>56.442379182156131</v>
      </c>
      <c r="H46" s="296">
        <v>44992</v>
      </c>
      <c r="I46" s="298">
        <v>167.25650557620818</v>
      </c>
    </row>
    <row r="47" spans="1:18" ht="10.9" customHeight="1">
      <c r="A47" s="361"/>
      <c r="B47" s="294" t="s">
        <v>687</v>
      </c>
      <c r="C47" s="295">
        <v>47283</v>
      </c>
      <c r="D47" s="296">
        <v>122</v>
      </c>
      <c r="E47" s="297">
        <v>1</v>
      </c>
      <c r="F47" s="296">
        <v>18905</v>
      </c>
      <c r="G47" s="298">
        <v>154.95901639344262</v>
      </c>
      <c r="H47" s="296">
        <v>28256</v>
      </c>
      <c r="I47" s="298">
        <v>231.60655737704917</v>
      </c>
    </row>
    <row r="48" spans="1:18" ht="10.9" customHeight="1">
      <c r="A48" s="361"/>
      <c r="B48" s="294" t="s">
        <v>688</v>
      </c>
      <c r="C48" s="295">
        <v>639</v>
      </c>
      <c r="D48" s="296">
        <v>10</v>
      </c>
      <c r="E48" s="297">
        <v>1</v>
      </c>
      <c r="F48" s="296">
        <v>203</v>
      </c>
      <c r="G48" s="298">
        <v>20.3</v>
      </c>
      <c r="H48" s="296">
        <v>426</v>
      </c>
      <c r="I48" s="298">
        <v>42.6</v>
      </c>
    </row>
    <row r="49" spans="1:9" ht="10.9" customHeight="1">
      <c r="A49" s="361"/>
      <c r="B49" s="294" t="s">
        <v>689</v>
      </c>
      <c r="C49" s="295">
        <v>16157</v>
      </c>
      <c r="D49" s="296">
        <v>63</v>
      </c>
      <c r="E49" s="297">
        <v>1</v>
      </c>
      <c r="F49" s="296">
        <v>4239</v>
      </c>
      <c r="G49" s="298">
        <v>67.285714285714292</v>
      </c>
      <c r="H49" s="296">
        <v>11855</v>
      </c>
      <c r="I49" s="298">
        <v>188.17460317460316</v>
      </c>
    </row>
    <row r="50" spans="1:9" ht="10.9" customHeight="1">
      <c r="A50" s="362"/>
      <c r="B50" s="294" t="s">
        <v>690</v>
      </c>
      <c r="C50" s="296">
        <v>426041</v>
      </c>
      <c r="D50" s="296">
        <v>240</v>
      </c>
      <c r="E50" s="297">
        <v>1</v>
      </c>
      <c r="F50" s="296">
        <v>60208</v>
      </c>
      <c r="G50" s="298">
        <v>250.86666666666667</v>
      </c>
      <c r="H50" s="296">
        <v>365593</v>
      </c>
      <c r="I50" s="298">
        <v>1523.3041666666666</v>
      </c>
    </row>
  </sheetData>
  <mergeCells count="8">
    <mergeCell ref="F2:G2"/>
    <mergeCell ref="H2:I2"/>
    <mergeCell ref="A30:A35"/>
    <mergeCell ref="A38:A43"/>
    <mergeCell ref="A45:A50"/>
    <mergeCell ref="A2:A3"/>
    <mergeCell ref="B2:B3"/>
    <mergeCell ref="D2:E2"/>
  </mergeCells>
  <phoneticPr fontId="1"/>
  <printOptions gridLines="1"/>
  <pageMargins left="0.74803149606299213" right="0.74803149606299213" top="0.98425196850393704" bottom="0.98425196850393704" header="0.51181102362204722" footer="0.51181102362204722"/>
  <pageSetup paperSize="9"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D9573E-4660-4E34-A7F4-1E32D05E225D}">
  <sheetPr>
    <pageSetUpPr fitToPage="1"/>
  </sheetPr>
  <dimension ref="A1:AL14"/>
  <sheetViews>
    <sheetView zoomScale="148" zoomScaleNormal="148" workbookViewId="0">
      <selection sqref="A1:P14"/>
    </sheetView>
  </sheetViews>
  <sheetFormatPr defaultRowHeight="18.75"/>
  <cols>
    <col min="1" max="1" width="5.125" customWidth="1"/>
    <col min="2" max="16" width="4" customWidth="1"/>
  </cols>
  <sheetData>
    <row r="1" spans="1:38">
      <c r="A1" s="304" t="s">
        <v>656</v>
      </c>
      <c r="M1" s="223"/>
      <c r="O1" s="223"/>
      <c r="P1" s="223"/>
    </row>
    <row r="2" spans="1:38" s="65" customFormat="1" ht="11.1" customHeight="1">
      <c r="A2" s="433" t="s">
        <v>0</v>
      </c>
      <c r="B2" s="439" t="s">
        <v>747</v>
      </c>
      <c r="C2" s="440"/>
      <c r="D2" s="441"/>
      <c r="E2" s="439" t="s">
        <v>125</v>
      </c>
      <c r="F2" s="440"/>
      <c r="G2" s="441"/>
      <c r="H2" s="439" t="s">
        <v>124</v>
      </c>
      <c r="I2" s="440"/>
      <c r="J2" s="441"/>
      <c r="K2" s="445" t="s">
        <v>170</v>
      </c>
      <c r="L2" s="446"/>
      <c r="M2" s="446"/>
      <c r="N2" s="427"/>
      <c r="O2" s="443"/>
      <c r="P2" s="444"/>
      <c r="Q2" s="63"/>
      <c r="R2" s="64"/>
      <c r="S2" s="64"/>
      <c r="T2" s="64"/>
      <c r="U2" s="64"/>
      <c r="V2" s="64"/>
      <c r="W2" s="64"/>
      <c r="X2" s="64"/>
      <c r="Y2" s="64"/>
      <c r="Z2" s="64"/>
      <c r="AA2" s="64"/>
    </row>
    <row r="3" spans="1:38" s="68" customFormat="1" ht="11.1" customHeight="1">
      <c r="A3" s="414"/>
      <c r="B3" s="442"/>
      <c r="C3" s="443"/>
      <c r="D3" s="444"/>
      <c r="E3" s="442"/>
      <c r="F3" s="443"/>
      <c r="G3" s="444"/>
      <c r="H3" s="442"/>
      <c r="I3" s="443"/>
      <c r="J3" s="444"/>
      <c r="K3" s="445" t="s">
        <v>123</v>
      </c>
      <c r="L3" s="446"/>
      <c r="M3" s="446"/>
      <c r="N3" s="427"/>
      <c r="O3" s="427"/>
      <c r="P3" s="428"/>
      <c r="Q3" s="66"/>
      <c r="R3" s="67"/>
      <c r="S3" s="67"/>
      <c r="T3" s="67"/>
      <c r="U3" s="67"/>
      <c r="V3" s="67"/>
      <c r="W3" s="67"/>
      <c r="X3" s="67"/>
      <c r="Y3" s="67"/>
      <c r="Z3" s="67"/>
      <c r="AA3" s="67"/>
    </row>
    <row r="4" spans="1:38" s="68" customFormat="1" ht="33.6" customHeight="1">
      <c r="A4" s="414"/>
      <c r="B4" s="436" t="s">
        <v>122</v>
      </c>
      <c r="C4" s="437"/>
      <c r="D4" s="438"/>
      <c r="E4" s="436" t="s">
        <v>121</v>
      </c>
      <c r="F4" s="437"/>
      <c r="G4" s="438"/>
      <c r="H4" s="436" t="s">
        <v>120</v>
      </c>
      <c r="I4" s="437"/>
      <c r="J4" s="438"/>
      <c r="K4" s="436" t="s">
        <v>119</v>
      </c>
      <c r="L4" s="437"/>
      <c r="M4" s="438"/>
      <c r="N4" s="436" t="s">
        <v>118</v>
      </c>
      <c r="O4" s="437"/>
      <c r="P4" s="438"/>
      <c r="Q4" s="69"/>
      <c r="R4" s="67"/>
      <c r="S4" s="67"/>
      <c r="T4" s="67"/>
      <c r="U4" s="67"/>
      <c r="V4" s="67"/>
      <c r="W4" s="67"/>
      <c r="X4" s="67"/>
      <c r="Y4" s="67"/>
      <c r="Z4" s="67"/>
      <c r="AA4" s="67"/>
    </row>
    <row r="5" spans="1:38" s="74" customFormat="1" ht="15" customHeight="1">
      <c r="A5" s="70" t="s">
        <v>723</v>
      </c>
      <c r="B5" s="70" t="s">
        <v>79</v>
      </c>
      <c r="C5" s="70" t="s">
        <v>78</v>
      </c>
      <c r="D5" s="70" t="s">
        <v>92</v>
      </c>
      <c r="E5" s="70" t="s">
        <v>79</v>
      </c>
      <c r="F5" s="70" t="s">
        <v>78</v>
      </c>
      <c r="G5" s="70" t="s">
        <v>92</v>
      </c>
      <c r="H5" s="70" t="s">
        <v>79</v>
      </c>
      <c r="I5" s="70" t="s">
        <v>78</v>
      </c>
      <c r="J5" s="70" t="s">
        <v>92</v>
      </c>
      <c r="K5" s="70" t="s">
        <v>79</v>
      </c>
      <c r="L5" s="70" t="s">
        <v>78</v>
      </c>
      <c r="M5" s="70" t="s">
        <v>92</v>
      </c>
      <c r="N5" s="70" t="s">
        <v>79</v>
      </c>
      <c r="O5" s="70" t="s">
        <v>78</v>
      </c>
      <c r="P5" s="70" t="s">
        <v>92</v>
      </c>
      <c r="Q5" s="71"/>
      <c r="R5" s="72"/>
      <c r="S5" s="73"/>
      <c r="T5" s="73"/>
      <c r="U5" s="73"/>
      <c r="V5" s="73"/>
      <c r="W5" s="73"/>
      <c r="X5" s="73"/>
      <c r="Y5" s="73"/>
      <c r="Z5" s="73"/>
      <c r="AA5" s="73"/>
      <c r="AB5" s="71"/>
      <c r="AC5" s="71"/>
      <c r="AD5" s="71"/>
      <c r="AE5" s="71"/>
      <c r="AF5" s="71"/>
      <c r="AG5" s="71"/>
      <c r="AH5" s="71"/>
      <c r="AI5" s="71"/>
      <c r="AJ5" s="71"/>
      <c r="AK5" s="71"/>
      <c r="AL5" s="71"/>
    </row>
    <row r="6" spans="1:38" s="68" customFormat="1" ht="15" customHeight="1">
      <c r="A6" s="76">
        <v>2014</v>
      </c>
      <c r="B6" s="77">
        <v>75</v>
      </c>
      <c r="C6" s="77">
        <v>277</v>
      </c>
      <c r="D6" s="77">
        <f>B6-C6</f>
        <v>-202</v>
      </c>
      <c r="E6" s="77">
        <v>39</v>
      </c>
      <c r="F6" s="77">
        <v>497</v>
      </c>
      <c r="G6" s="77">
        <f>E6-F6</f>
        <v>-458</v>
      </c>
      <c r="H6" s="77">
        <v>95</v>
      </c>
      <c r="I6" s="77">
        <v>0</v>
      </c>
      <c r="J6" s="77">
        <f>H6-I6</f>
        <v>95</v>
      </c>
      <c r="K6" s="77">
        <v>423</v>
      </c>
      <c r="L6" s="77">
        <v>332</v>
      </c>
      <c r="M6" s="77">
        <f>K6-L6</f>
        <v>91</v>
      </c>
      <c r="N6" s="77">
        <v>196</v>
      </c>
      <c r="O6" s="77">
        <v>60</v>
      </c>
      <c r="P6" s="77">
        <f>N6-O6</f>
        <v>136</v>
      </c>
      <c r="Q6" s="71"/>
      <c r="R6" s="67"/>
      <c r="S6" s="75"/>
      <c r="T6" s="75"/>
      <c r="U6" s="75"/>
      <c r="V6" s="75"/>
      <c r="W6" s="67"/>
      <c r="X6" s="67"/>
      <c r="Y6" s="67"/>
      <c r="Z6" s="67"/>
      <c r="AA6" s="67"/>
    </row>
    <row r="7" spans="1:38" s="68" customFormat="1" ht="15" customHeight="1">
      <c r="A7" s="76">
        <v>2015</v>
      </c>
      <c r="B7" s="77">
        <v>73</v>
      </c>
      <c r="C7" s="77">
        <v>251</v>
      </c>
      <c r="D7" s="77">
        <f>B7-C7</f>
        <v>-178</v>
      </c>
      <c r="E7" s="77">
        <v>57</v>
      </c>
      <c r="F7" s="77">
        <v>472</v>
      </c>
      <c r="G7" s="77">
        <f>E7-F7</f>
        <v>-415</v>
      </c>
      <c r="H7" s="77">
        <v>74</v>
      </c>
      <c r="I7" s="77">
        <v>1</v>
      </c>
      <c r="J7" s="77">
        <f>H7-I7</f>
        <v>73</v>
      </c>
      <c r="K7" s="77">
        <v>464</v>
      </c>
      <c r="L7" s="77">
        <v>323</v>
      </c>
      <c r="M7" s="77">
        <f>K7-L7</f>
        <v>141</v>
      </c>
      <c r="N7" s="77">
        <v>178</v>
      </c>
      <c r="O7" s="77">
        <v>43</v>
      </c>
      <c r="P7" s="77">
        <f>N7-O7</f>
        <v>135</v>
      </c>
      <c r="Q7" s="71"/>
      <c r="R7" s="67"/>
      <c r="S7" s="75"/>
      <c r="T7" s="75"/>
      <c r="U7" s="75"/>
      <c r="V7" s="75"/>
      <c r="W7" s="67"/>
      <c r="X7" s="67"/>
      <c r="Y7" s="67"/>
      <c r="Z7" s="67"/>
      <c r="AA7" s="67"/>
    </row>
    <row r="8" spans="1:38" s="68" customFormat="1" ht="15" customHeight="1">
      <c r="A8" s="76">
        <v>2016</v>
      </c>
      <c r="B8" s="77">
        <v>69</v>
      </c>
      <c r="C8" s="77">
        <v>260</v>
      </c>
      <c r="D8" s="77">
        <f>B8-C8</f>
        <v>-191</v>
      </c>
      <c r="E8" s="77">
        <v>46</v>
      </c>
      <c r="F8" s="77">
        <v>496</v>
      </c>
      <c r="G8" s="77">
        <f>E8-F8</f>
        <v>-450</v>
      </c>
      <c r="H8" s="77">
        <v>71</v>
      </c>
      <c r="I8" s="77">
        <v>0</v>
      </c>
      <c r="J8" s="77">
        <f>H8-I8</f>
        <v>71</v>
      </c>
      <c r="K8" s="77">
        <v>462</v>
      </c>
      <c r="L8" s="77">
        <v>373</v>
      </c>
      <c r="M8" s="77">
        <f>K8-L8</f>
        <v>89</v>
      </c>
      <c r="N8" s="77">
        <v>188</v>
      </c>
      <c r="O8" s="77">
        <v>56</v>
      </c>
      <c r="P8" s="77">
        <f>N8-O8</f>
        <v>132</v>
      </c>
      <c r="Q8" s="71"/>
      <c r="R8" s="67"/>
      <c r="S8" s="75"/>
      <c r="T8" s="75"/>
      <c r="U8" s="75"/>
      <c r="V8" s="75"/>
      <c r="W8" s="67"/>
      <c r="X8" s="67"/>
      <c r="Y8" s="67"/>
      <c r="Z8" s="67"/>
      <c r="AA8" s="67"/>
    </row>
    <row r="9" spans="1:38" s="68" customFormat="1" ht="15" customHeight="1">
      <c r="A9" s="76">
        <v>2017</v>
      </c>
      <c r="B9" s="77">
        <v>81</v>
      </c>
      <c r="C9" s="77">
        <v>253</v>
      </c>
      <c r="D9" s="77">
        <f>B9-C9</f>
        <v>-172</v>
      </c>
      <c r="E9" s="77">
        <v>55</v>
      </c>
      <c r="F9" s="77">
        <v>506</v>
      </c>
      <c r="G9" s="77">
        <f>E9-F9</f>
        <v>-451</v>
      </c>
      <c r="H9" s="77">
        <v>71</v>
      </c>
      <c r="I9" s="77">
        <v>0</v>
      </c>
      <c r="J9" s="77">
        <f>H9-I9</f>
        <v>71</v>
      </c>
      <c r="K9" s="77">
        <v>544</v>
      </c>
      <c r="L9" s="77">
        <v>414</v>
      </c>
      <c r="M9" s="77">
        <f>K9-L9</f>
        <v>130</v>
      </c>
      <c r="N9" s="77">
        <v>175</v>
      </c>
      <c r="O9" s="77">
        <v>56</v>
      </c>
      <c r="P9" s="77">
        <f>N9-O9</f>
        <v>119</v>
      </c>
      <c r="Q9" s="71"/>
      <c r="R9" s="67"/>
      <c r="S9" s="75"/>
      <c r="T9" s="75"/>
      <c r="U9" s="75"/>
      <c r="V9" s="75"/>
      <c r="W9" s="67"/>
      <c r="X9" s="67"/>
      <c r="Y9" s="67"/>
      <c r="Z9" s="67"/>
      <c r="AA9" s="67"/>
    </row>
    <row r="10" spans="1:38" s="68" customFormat="1" ht="15" customHeight="1">
      <c r="A10" s="76">
        <v>2018</v>
      </c>
      <c r="B10" s="77">
        <v>76</v>
      </c>
      <c r="C10" s="77">
        <v>238</v>
      </c>
      <c r="D10" s="77">
        <f>B10-C10</f>
        <v>-162</v>
      </c>
      <c r="E10" s="77">
        <v>48</v>
      </c>
      <c r="F10" s="77">
        <v>465</v>
      </c>
      <c r="G10" s="77">
        <f>E10-F10</f>
        <v>-417</v>
      </c>
      <c r="H10" s="77">
        <v>122</v>
      </c>
      <c r="I10" s="77">
        <v>0</v>
      </c>
      <c r="J10" s="77">
        <f>H10-I10</f>
        <v>122</v>
      </c>
      <c r="K10" s="77">
        <v>1178</v>
      </c>
      <c r="L10" s="77">
        <v>879</v>
      </c>
      <c r="M10" s="77">
        <f>K10-L10</f>
        <v>299</v>
      </c>
      <c r="N10" s="77">
        <v>216</v>
      </c>
      <c r="O10" s="77">
        <v>72</v>
      </c>
      <c r="P10" s="77">
        <f>N10-O10</f>
        <v>144</v>
      </c>
      <c r="Q10" s="71"/>
      <c r="R10" s="67"/>
      <c r="S10" s="75"/>
      <c r="T10" s="75"/>
      <c r="U10" s="75"/>
      <c r="V10" s="75"/>
      <c r="W10" s="67"/>
      <c r="X10" s="67"/>
      <c r="Y10" s="67"/>
      <c r="Z10" s="67"/>
      <c r="AA10" s="67"/>
    </row>
    <row r="11" spans="1:38" s="68" customFormat="1" ht="15" customHeight="1">
      <c r="A11" s="218">
        <v>2019</v>
      </c>
      <c r="B11" s="219">
        <v>51</v>
      </c>
      <c r="C11" s="219">
        <v>216</v>
      </c>
      <c r="D11" s="219">
        <f t="shared" ref="D11" si="0">B11-C11</f>
        <v>-165</v>
      </c>
      <c r="E11" s="219">
        <v>58</v>
      </c>
      <c r="F11" s="219">
        <v>509</v>
      </c>
      <c r="G11" s="219">
        <f t="shared" ref="G11" si="1">E11-F11</f>
        <v>-451</v>
      </c>
      <c r="H11" s="219">
        <v>107</v>
      </c>
      <c r="I11" s="219">
        <v>2</v>
      </c>
      <c r="J11" s="219">
        <f t="shared" ref="J11" si="2">H11-I11</f>
        <v>105</v>
      </c>
      <c r="K11" s="219">
        <v>829</v>
      </c>
      <c r="L11" s="219">
        <v>631</v>
      </c>
      <c r="M11" s="219">
        <f t="shared" ref="M11" si="3">K11-L11</f>
        <v>198</v>
      </c>
      <c r="N11" s="219">
        <f>1039-K11</f>
        <v>210</v>
      </c>
      <c r="O11" s="219">
        <f>1019-631</f>
        <v>388</v>
      </c>
      <c r="P11" s="219">
        <f t="shared" ref="P11" si="4">N11-O11</f>
        <v>-178</v>
      </c>
      <c r="Q11" s="3"/>
      <c r="R11" s="67"/>
      <c r="S11" s="67"/>
      <c r="T11" s="67"/>
      <c r="U11" s="67"/>
      <c r="V11" s="67"/>
      <c r="W11" s="67"/>
      <c r="X11" s="67"/>
      <c r="Y11" s="67"/>
      <c r="Z11" s="67"/>
      <c r="AA11" s="67"/>
    </row>
    <row r="12" spans="1:38">
      <c r="A12" s="218">
        <v>2020</v>
      </c>
      <c r="B12" s="219">
        <v>37</v>
      </c>
      <c r="C12" s="219">
        <v>194</v>
      </c>
      <c r="D12" s="219">
        <f>B12-C12</f>
        <v>-157</v>
      </c>
      <c r="E12" s="219">
        <v>62</v>
      </c>
      <c r="F12" s="219">
        <v>608</v>
      </c>
      <c r="G12" s="219">
        <f>E12-F12</f>
        <v>-546</v>
      </c>
      <c r="H12" s="219">
        <v>58</v>
      </c>
      <c r="I12" s="219">
        <v>5</v>
      </c>
      <c r="J12" s="219">
        <f>H12-I12</f>
        <v>53</v>
      </c>
      <c r="K12" s="219">
        <v>959</v>
      </c>
      <c r="L12" s="219">
        <v>709</v>
      </c>
      <c r="M12" s="219">
        <f>K12-L12</f>
        <v>250</v>
      </c>
      <c r="N12" s="219">
        <f>1159-K12</f>
        <v>200</v>
      </c>
      <c r="O12" s="219">
        <f>27+45</f>
        <v>72</v>
      </c>
      <c r="P12" s="219">
        <f>N12-O12</f>
        <v>128</v>
      </c>
    </row>
    <row r="13" spans="1:38" s="37" customFormat="1" ht="58.5" customHeight="1">
      <c r="A13" s="40" t="s">
        <v>90</v>
      </c>
      <c r="B13" s="434" t="s">
        <v>105</v>
      </c>
      <c r="C13" s="435"/>
      <c r="D13" s="435"/>
      <c r="E13" s="435"/>
      <c r="F13" s="435"/>
      <c r="G13" s="435"/>
      <c r="H13" s="435"/>
      <c r="I13" s="435"/>
      <c r="J13" s="435"/>
      <c r="K13" s="435"/>
      <c r="L13" s="435"/>
      <c r="M13" s="435"/>
      <c r="N13" s="435"/>
      <c r="O13" s="435"/>
      <c r="P13" s="435"/>
      <c r="Q13" s="187"/>
      <c r="R13" s="187"/>
      <c r="S13" s="187"/>
      <c r="T13" s="187"/>
      <c r="U13" s="187"/>
      <c r="V13" s="187"/>
      <c r="W13" s="187"/>
      <c r="X13" s="187"/>
    </row>
    <row r="14" spans="1:38" s="37" customFormat="1" ht="13.5">
      <c r="A14" s="26"/>
      <c r="B14" s="41" t="s">
        <v>106</v>
      </c>
      <c r="C14" s="15"/>
      <c r="D14" s="15"/>
      <c r="E14" s="15"/>
      <c r="F14" s="15"/>
      <c r="G14" s="15"/>
      <c r="H14" s="15"/>
      <c r="I14" s="15"/>
      <c r="J14" s="15"/>
      <c r="K14" s="15"/>
      <c r="L14" s="15"/>
      <c r="M14" s="15"/>
      <c r="N14" s="15"/>
      <c r="O14" s="15"/>
      <c r="P14" s="15"/>
      <c r="Q14" s="28"/>
      <c r="R14" s="28"/>
      <c r="S14" s="28"/>
      <c r="T14" s="28"/>
      <c r="U14" s="28"/>
      <c r="V14" s="28"/>
      <c r="W14" s="28"/>
      <c r="X14" s="28"/>
    </row>
  </sheetData>
  <mergeCells count="12">
    <mergeCell ref="A2:A4"/>
    <mergeCell ref="B13:P13"/>
    <mergeCell ref="N4:P4"/>
    <mergeCell ref="B2:D3"/>
    <mergeCell ref="E2:G3"/>
    <mergeCell ref="H2:J3"/>
    <mergeCell ref="K2:P2"/>
    <mergeCell ref="K3:P3"/>
    <mergeCell ref="B4:D4"/>
    <mergeCell ref="E4:G4"/>
    <mergeCell ref="H4:J4"/>
    <mergeCell ref="K4:M4"/>
  </mergeCells>
  <phoneticPr fontId="1"/>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996834-6532-493C-A7AB-0E4F6E3AE1D7}">
  <sheetPr>
    <pageSetUpPr fitToPage="1"/>
  </sheetPr>
  <dimension ref="A1:R60"/>
  <sheetViews>
    <sheetView zoomScale="154" zoomScaleNormal="154" workbookViewId="0">
      <pane xSplit="1" ySplit="3" topLeftCell="B28" activePane="bottomRight" state="frozen"/>
      <selection pane="topRight" activeCell="B1" sqref="B1"/>
      <selection pane="bottomLeft" activeCell="A4" sqref="A4"/>
      <selection pane="bottomRight" sqref="A1:R60"/>
    </sheetView>
  </sheetViews>
  <sheetFormatPr defaultColWidth="8.125" defaultRowHeight="9.75"/>
  <cols>
    <col min="1" max="1" width="3.5" style="29" customWidth="1"/>
    <col min="2" max="3" width="6.375" style="28" customWidth="1"/>
    <col min="4" max="4" width="7.625" style="28" bestFit="1" customWidth="1"/>
    <col min="5" max="5" width="6.375" style="28" customWidth="1"/>
    <col min="6" max="6" width="7" style="28" customWidth="1"/>
    <col min="7" max="10" width="6.375" style="28" customWidth="1"/>
    <col min="11" max="12" width="7.25" style="28" customWidth="1"/>
    <col min="13" max="13" width="5.375" style="28" bestFit="1" customWidth="1"/>
    <col min="14" max="14" width="4.75" style="28" bestFit="1" customWidth="1"/>
    <col min="15" max="15" width="4.375" style="28" bestFit="1" customWidth="1"/>
    <col min="16" max="16" width="6" style="28" bestFit="1" customWidth="1"/>
    <col min="17" max="17" width="5.625" style="28" bestFit="1" customWidth="1"/>
    <col min="18" max="18" width="6" style="28" bestFit="1" customWidth="1"/>
    <col min="19" max="255" width="8.125" style="28"/>
    <col min="256" max="256" width="3.5" style="28" customWidth="1"/>
    <col min="257" max="265" width="6.375" style="28" customWidth="1"/>
    <col min="266" max="266" width="3.5" style="28" customWidth="1"/>
    <col min="267" max="274" width="7.25" style="28" customWidth="1"/>
    <col min="275" max="511" width="8.125" style="28"/>
    <col min="512" max="512" width="3.5" style="28" customWidth="1"/>
    <col min="513" max="521" width="6.375" style="28" customWidth="1"/>
    <col min="522" max="522" width="3.5" style="28" customWidth="1"/>
    <col min="523" max="530" width="7.25" style="28" customWidth="1"/>
    <col min="531" max="767" width="8.125" style="28"/>
    <col min="768" max="768" width="3.5" style="28" customWidth="1"/>
    <col min="769" max="777" width="6.375" style="28" customWidth="1"/>
    <col min="778" max="778" width="3.5" style="28" customWidth="1"/>
    <col min="779" max="786" width="7.25" style="28" customWidth="1"/>
    <col min="787" max="1023" width="8.125" style="28"/>
    <col min="1024" max="1024" width="3.5" style="28" customWidth="1"/>
    <col min="1025" max="1033" width="6.375" style="28" customWidth="1"/>
    <col min="1034" max="1034" width="3.5" style="28" customWidth="1"/>
    <col min="1035" max="1042" width="7.25" style="28" customWidth="1"/>
    <col min="1043" max="1279" width="8.125" style="28"/>
    <col min="1280" max="1280" width="3.5" style="28" customWidth="1"/>
    <col min="1281" max="1289" width="6.375" style="28" customWidth="1"/>
    <col min="1290" max="1290" width="3.5" style="28" customWidth="1"/>
    <col min="1291" max="1298" width="7.25" style="28" customWidth="1"/>
    <col min="1299" max="1535" width="8.125" style="28"/>
    <col min="1536" max="1536" width="3.5" style="28" customWidth="1"/>
    <col min="1537" max="1545" width="6.375" style="28" customWidth="1"/>
    <col min="1546" max="1546" width="3.5" style="28" customWidth="1"/>
    <col min="1547" max="1554" width="7.25" style="28" customWidth="1"/>
    <col min="1555" max="1791" width="8.125" style="28"/>
    <col min="1792" max="1792" width="3.5" style="28" customWidth="1"/>
    <col min="1793" max="1801" width="6.375" style="28" customWidth="1"/>
    <col min="1802" max="1802" width="3.5" style="28" customWidth="1"/>
    <col min="1803" max="1810" width="7.25" style="28" customWidth="1"/>
    <col min="1811" max="2047" width="8.125" style="28"/>
    <col min="2048" max="2048" width="3.5" style="28" customWidth="1"/>
    <col min="2049" max="2057" width="6.375" style="28" customWidth="1"/>
    <col min="2058" max="2058" width="3.5" style="28" customWidth="1"/>
    <col min="2059" max="2066" width="7.25" style="28" customWidth="1"/>
    <col min="2067" max="2303" width="8.125" style="28"/>
    <col min="2304" max="2304" width="3.5" style="28" customWidth="1"/>
    <col min="2305" max="2313" width="6.375" style="28" customWidth="1"/>
    <col min="2314" max="2314" width="3.5" style="28" customWidth="1"/>
    <col min="2315" max="2322" width="7.25" style="28" customWidth="1"/>
    <col min="2323" max="2559" width="8.125" style="28"/>
    <col min="2560" max="2560" width="3.5" style="28" customWidth="1"/>
    <col min="2561" max="2569" width="6.375" style="28" customWidth="1"/>
    <col min="2570" max="2570" width="3.5" style="28" customWidth="1"/>
    <col min="2571" max="2578" width="7.25" style="28" customWidth="1"/>
    <col min="2579" max="2815" width="8.125" style="28"/>
    <col min="2816" max="2816" width="3.5" style="28" customWidth="1"/>
    <col min="2817" max="2825" width="6.375" style="28" customWidth="1"/>
    <col min="2826" max="2826" width="3.5" style="28" customWidth="1"/>
    <col min="2827" max="2834" width="7.25" style="28" customWidth="1"/>
    <col min="2835" max="3071" width="8.125" style="28"/>
    <col min="3072" max="3072" width="3.5" style="28" customWidth="1"/>
    <col min="3073" max="3081" width="6.375" style="28" customWidth="1"/>
    <col min="3082" max="3082" width="3.5" style="28" customWidth="1"/>
    <col min="3083" max="3090" width="7.25" style="28" customWidth="1"/>
    <col min="3091" max="3327" width="8.125" style="28"/>
    <col min="3328" max="3328" width="3.5" style="28" customWidth="1"/>
    <col min="3329" max="3337" width="6.375" style="28" customWidth="1"/>
    <col min="3338" max="3338" width="3.5" style="28" customWidth="1"/>
    <col min="3339" max="3346" width="7.25" style="28" customWidth="1"/>
    <col min="3347" max="3583" width="8.125" style="28"/>
    <col min="3584" max="3584" width="3.5" style="28" customWidth="1"/>
    <col min="3585" max="3593" width="6.375" style="28" customWidth="1"/>
    <col min="3594" max="3594" width="3.5" style="28" customWidth="1"/>
    <col min="3595" max="3602" width="7.25" style="28" customWidth="1"/>
    <col min="3603" max="3839" width="8.125" style="28"/>
    <col min="3840" max="3840" width="3.5" style="28" customWidth="1"/>
    <col min="3841" max="3849" width="6.375" style="28" customWidth="1"/>
    <col min="3850" max="3850" width="3.5" style="28" customWidth="1"/>
    <col min="3851" max="3858" width="7.25" style="28" customWidth="1"/>
    <col min="3859" max="4095" width="8.125" style="28"/>
    <col min="4096" max="4096" width="3.5" style="28" customWidth="1"/>
    <col min="4097" max="4105" width="6.375" style="28" customWidth="1"/>
    <col min="4106" max="4106" width="3.5" style="28" customWidth="1"/>
    <col min="4107" max="4114" width="7.25" style="28" customWidth="1"/>
    <col min="4115" max="4351" width="8.125" style="28"/>
    <col min="4352" max="4352" width="3.5" style="28" customWidth="1"/>
    <col min="4353" max="4361" width="6.375" style="28" customWidth="1"/>
    <col min="4362" max="4362" width="3.5" style="28" customWidth="1"/>
    <col min="4363" max="4370" width="7.25" style="28" customWidth="1"/>
    <col min="4371" max="4607" width="8.125" style="28"/>
    <col min="4608" max="4608" width="3.5" style="28" customWidth="1"/>
    <col min="4609" max="4617" width="6.375" style="28" customWidth="1"/>
    <col min="4618" max="4618" width="3.5" style="28" customWidth="1"/>
    <col min="4619" max="4626" width="7.25" style="28" customWidth="1"/>
    <col min="4627" max="4863" width="8.125" style="28"/>
    <col min="4864" max="4864" width="3.5" style="28" customWidth="1"/>
    <col min="4865" max="4873" width="6.375" style="28" customWidth="1"/>
    <col min="4874" max="4874" width="3.5" style="28" customWidth="1"/>
    <col min="4875" max="4882" width="7.25" style="28" customWidth="1"/>
    <col min="4883" max="5119" width="8.125" style="28"/>
    <col min="5120" max="5120" width="3.5" style="28" customWidth="1"/>
    <col min="5121" max="5129" width="6.375" style="28" customWidth="1"/>
    <col min="5130" max="5130" width="3.5" style="28" customWidth="1"/>
    <col min="5131" max="5138" width="7.25" style="28" customWidth="1"/>
    <col min="5139" max="5375" width="8.125" style="28"/>
    <col min="5376" max="5376" width="3.5" style="28" customWidth="1"/>
    <col min="5377" max="5385" width="6.375" style="28" customWidth="1"/>
    <col min="5386" max="5386" width="3.5" style="28" customWidth="1"/>
    <col min="5387" max="5394" width="7.25" style="28" customWidth="1"/>
    <col min="5395" max="5631" width="8.125" style="28"/>
    <col min="5632" max="5632" width="3.5" style="28" customWidth="1"/>
    <col min="5633" max="5641" width="6.375" style="28" customWidth="1"/>
    <col min="5642" max="5642" width="3.5" style="28" customWidth="1"/>
    <col min="5643" max="5650" width="7.25" style="28" customWidth="1"/>
    <col min="5651" max="5887" width="8.125" style="28"/>
    <col min="5888" max="5888" width="3.5" style="28" customWidth="1"/>
    <col min="5889" max="5897" width="6.375" style="28" customWidth="1"/>
    <col min="5898" max="5898" width="3.5" style="28" customWidth="1"/>
    <col min="5899" max="5906" width="7.25" style="28" customWidth="1"/>
    <col min="5907" max="6143" width="8.125" style="28"/>
    <col min="6144" max="6144" width="3.5" style="28" customWidth="1"/>
    <col min="6145" max="6153" width="6.375" style="28" customWidth="1"/>
    <col min="6154" max="6154" width="3.5" style="28" customWidth="1"/>
    <col min="6155" max="6162" width="7.25" style="28" customWidth="1"/>
    <col min="6163" max="6399" width="8.125" style="28"/>
    <col min="6400" max="6400" width="3.5" style="28" customWidth="1"/>
    <col min="6401" max="6409" width="6.375" style="28" customWidth="1"/>
    <col min="6410" max="6410" width="3.5" style="28" customWidth="1"/>
    <col min="6411" max="6418" width="7.25" style="28" customWidth="1"/>
    <col min="6419" max="6655" width="8.125" style="28"/>
    <col min="6656" max="6656" width="3.5" style="28" customWidth="1"/>
    <col min="6657" max="6665" width="6.375" style="28" customWidth="1"/>
    <col min="6666" max="6666" width="3.5" style="28" customWidth="1"/>
    <col min="6667" max="6674" width="7.25" style="28" customWidth="1"/>
    <col min="6675" max="6911" width="8.125" style="28"/>
    <col min="6912" max="6912" width="3.5" style="28" customWidth="1"/>
    <col min="6913" max="6921" width="6.375" style="28" customWidth="1"/>
    <col min="6922" max="6922" width="3.5" style="28" customWidth="1"/>
    <col min="6923" max="6930" width="7.25" style="28" customWidth="1"/>
    <col min="6931" max="7167" width="8.125" style="28"/>
    <col min="7168" max="7168" width="3.5" style="28" customWidth="1"/>
    <col min="7169" max="7177" width="6.375" style="28" customWidth="1"/>
    <col min="7178" max="7178" width="3.5" style="28" customWidth="1"/>
    <col min="7179" max="7186" width="7.25" style="28" customWidth="1"/>
    <col min="7187" max="7423" width="8.125" style="28"/>
    <col min="7424" max="7424" width="3.5" style="28" customWidth="1"/>
    <col min="7425" max="7433" width="6.375" style="28" customWidth="1"/>
    <col min="7434" max="7434" width="3.5" style="28" customWidth="1"/>
    <col min="7435" max="7442" width="7.25" style="28" customWidth="1"/>
    <col min="7443" max="7679" width="8.125" style="28"/>
    <col min="7680" max="7680" width="3.5" style="28" customWidth="1"/>
    <col min="7681" max="7689" width="6.375" style="28" customWidth="1"/>
    <col min="7690" max="7690" width="3.5" style="28" customWidth="1"/>
    <col min="7691" max="7698" width="7.25" style="28" customWidth="1"/>
    <col min="7699" max="7935" width="8.125" style="28"/>
    <col min="7936" max="7936" width="3.5" style="28" customWidth="1"/>
    <col min="7937" max="7945" width="6.375" style="28" customWidth="1"/>
    <col min="7946" max="7946" width="3.5" style="28" customWidth="1"/>
    <col min="7947" max="7954" width="7.25" style="28" customWidth="1"/>
    <col min="7955" max="8191" width="8.125" style="28"/>
    <col min="8192" max="8192" width="3.5" style="28" customWidth="1"/>
    <col min="8193" max="8201" width="6.375" style="28" customWidth="1"/>
    <col min="8202" max="8202" width="3.5" style="28" customWidth="1"/>
    <col min="8203" max="8210" width="7.25" style="28" customWidth="1"/>
    <col min="8211" max="8447" width="8.125" style="28"/>
    <col min="8448" max="8448" width="3.5" style="28" customWidth="1"/>
    <col min="8449" max="8457" width="6.375" style="28" customWidth="1"/>
    <col min="8458" max="8458" width="3.5" style="28" customWidth="1"/>
    <col min="8459" max="8466" width="7.25" style="28" customWidth="1"/>
    <col min="8467" max="8703" width="8.125" style="28"/>
    <col min="8704" max="8704" width="3.5" style="28" customWidth="1"/>
    <col min="8705" max="8713" width="6.375" style="28" customWidth="1"/>
    <col min="8714" max="8714" width="3.5" style="28" customWidth="1"/>
    <col min="8715" max="8722" width="7.25" style="28" customWidth="1"/>
    <col min="8723" max="8959" width="8.125" style="28"/>
    <col min="8960" max="8960" width="3.5" style="28" customWidth="1"/>
    <col min="8961" max="8969" width="6.375" style="28" customWidth="1"/>
    <col min="8970" max="8970" width="3.5" style="28" customWidth="1"/>
    <col min="8971" max="8978" width="7.25" style="28" customWidth="1"/>
    <col min="8979" max="9215" width="8.125" style="28"/>
    <col min="9216" max="9216" width="3.5" style="28" customWidth="1"/>
    <col min="9217" max="9225" width="6.375" style="28" customWidth="1"/>
    <col min="9226" max="9226" width="3.5" style="28" customWidth="1"/>
    <col min="9227" max="9234" width="7.25" style="28" customWidth="1"/>
    <col min="9235" max="9471" width="8.125" style="28"/>
    <col min="9472" max="9472" width="3.5" style="28" customWidth="1"/>
    <col min="9473" max="9481" width="6.375" style="28" customWidth="1"/>
    <col min="9482" max="9482" width="3.5" style="28" customWidth="1"/>
    <col min="9483" max="9490" width="7.25" style="28" customWidth="1"/>
    <col min="9491" max="9727" width="8.125" style="28"/>
    <col min="9728" max="9728" width="3.5" style="28" customWidth="1"/>
    <col min="9729" max="9737" width="6.375" style="28" customWidth="1"/>
    <col min="9738" max="9738" width="3.5" style="28" customWidth="1"/>
    <col min="9739" max="9746" width="7.25" style="28" customWidth="1"/>
    <col min="9747" max="9983" width="8.125" style="28"/>
    <col min="9984" max="9984" width="3.5" style="28" customWidth="1"/>
    <col min="9985" max="9993" width="6.375" style="28" customWidth="1"/>
    <col min="9994" max="9994" width="3.5" style="28" customWidth="1"/>
    <col min="9995" max="10002" width="7.25" style="28" customWidth="1"/>
    <col min="10003" max="10239" width="8.125" style="28"/>
    <col min="10240" max="10240" width="3.5" style="28" customWidth="1"/>
    <col min="10241" max="10249" width="6.375" style="28" customWidth="1"/>
    <col min="10250" max="10250" width="3.5" style="28" customWidth="1"/>
    <col min="10251" max="10258" width="7.25" style="28" customWidth="1"/>
    <col min="10259" max="10495" width="8.125" style="28"/>
    <col min="10496" max="10496" width="3.5" style="28" customWidth="1"/>
    <col min="10497" max="10505" width="6.375" style="28" customWidth="1"/>
    <col min="10506" max="10506" width="3.5" style="28" customWidth="1"/>
    <col min="10507" max="10514" width="7.25" style="28" customWidth="1"/>
    <col min="10515" max="10751" width="8.125" style="28"/>
    <col min="10752" max="10752" width="3.5" style="28" customWidth="1"/>
    <col min="10753" max="10761" width="6.375" style="28" customWidth="1"/>
    <col min="10762" max="10762" width="3.5" style="28" customWidth="1"/>
    <col min="10763" max="10770" width="7.25" style="28" customWidth="1"/>
    <col min="10771" max="11007" width="8.125" style="28"/>
    <col min="11008" max="11008" width="3.5" style="28" customWidth="1"/>
    <col min="11009" max="11017" width="6.375" style="28" customWidth="1"/>
    <col min="11018" max="11018" width="3.5" style="28" customWidth="1"/>
    <col min="11019" max="11026" width="7.25" style="28" customWidth="1"/>
    <col min="11027" max="11263" width="8.125" style="28"/>
    <col min="11264" max="11264" width="3.5" style="28" customWidth="1"/>
    <col min="11265" max="11273" width="6.375" style="28" customWidth="1"/>
    <col min="11274" max="11274" width="3.5" style="28" customWidth="1"/>
    <col min="11275" max="11282" width="7.25" style="28" customWidth="1"/>
    <col min="11283" max="11519" width="8.125" style="28"/>
    <col min="11520" max="11520" width="3.5" style="28" customWidth="1"/>
    <col min="11521" max="11529" width="6.375" style="28" customWidth="1"/>
    <col min="11530" max="11530" width="3.5" style="28" customWidth="1"/>
    <col min="11531" max="11538" width="7.25" style="28" customWidth="1"/>
    <col min="11539" max="11775" width="8.125" style="28"/>
    <col min="11776" max="11776" width="3.5" style="28" customWidth="1"/>
    <col min="11777" max="11785" width="6.375" style="28" customWidth="1"/>
    <col min="11786" max="11786" width="3.5" style="28" customWidth="1"/>
    <col min="11787" max="11794" width="7.25" style="28" customWidth="1"/>
    <col min="11795" max="12031" width="8.125" style="28"/>
    <col min="12032" max="12032" width="3.5" style="28" customWidth="1"/>
    <col min="12033" max="12041" width="6.375" style="28" customWidth="1"/>
    <col min="12042" max="12042" width="3.5" style="28" customWidth="1"/>
    <col min="12043" max="12050" width="7.25" style="28" customWidth="1"/>
    <col min="12051" max="12287" width="8.125" style="28"/>
    <col min="12288" max="12288" width="3.5" style="28" customWidth="1"/>
    <col min="12289" max="12297" width="6.375" style="28" customWidth="1"/>
    <col min="12298" max="12298" width="3.5" style="28" customWidth="1"/>
    <col min="12299" max="12306" width="7.25" style="28" customWidth="1"/>
    <col min="12307" max="12543" width="8.125" style="28"/>
    <col min="12544" max="12544" width="3.5" style="28" customWidth="1"/>
    <col min="12545" max="12553" width="6.375" style="28" customWidth="1"/>
    <col min="12554" max="12554" width="3.5" style="28" customWidth="1"/>
    <col min="12555" max="12562" width="7.25" style="28" customWidth="1"/>
    <col min="12563" max="12799" width="8.125" style="28"/>
    <col min="12800" max="12800" width="3.5" style="28" customWidth="1"/>
    <col min="12801" max="12809" width="6.375" style="28" customWidth="1"/>
    <col min="12810" max="12810" width="3.5" style="28" customWidth="1"/>
    <col min="12811" max="12818" width="7.25" style="28" customWidth="1"/>
    <col min="12819" max="13055" width="8.125" style="28"/>
    <col min="13056" max="13056" width="3.5" style="28" customWidth="1"/>
    <col min="13057" max="13065" width="6.375" style="28" customWidth="1"/>
    <col min="13066" max="13066" width="3.5" style="28" customWidth="1"/>
    <col min="13067" max="13074" width="7.25" style="28" customWidth="1"/>
    <col min="13075" max="13311" width="8.125" style="28"/>
    <col min="13312" max="13312" width="3.5" style="28" customWidth="1"/>
    <col min="13313" max="13321" width="6.375" style="28" customWidth="1"/>
    <col min="13322" max="13322" width="3.5" style="28" customWidth="1"/>
    <col min="13323" max="13330" width="7.25" style="28" customWidth="1"/>
    <col min="13331" max="13567" width="8.125" style="28"/>
    <col min="13568" max="13568" width="3.5" style="28" customWidth="1"/>
    <col min="13569" max="13577" width="6.375" style="28" customWidth="1"/>
    <col min="13578" max="13578" width="3.5" style="28" customWidth="1"/>
    <col min="13579" max="13586" width="7.25" style="28" customWidth="1"/>
    <col min="13587" max="13823" width="8.125" style="28"/>
    <col min="13824" max="13824" width="3.5" style="28" customWidth="1"/>
    <col min="13825" max="13833" width="6.375" style="28" customWidth="1"/>
    <col min="13834" max="13834" width="3.5" style="28" customWidth="1"/>
    <col min="13835" max="13842" width="7.25" style="28" customWidth="1"/>
    <col min="13843" max="14079" width="8.125" style="28"/>
    <col min="14080" max="14080" width="3.5" style="28" customWidth="1"/>
    <col min="14081" max="14089" width="6.375" style="28" customWidth="1"/>
    <col min="14090" max="14090" width="3.5" style="28" customWidth="1"/>
    <col min="14091" max="14098" width="7.25" style="28" customWidth="1"/>
    <col min="14099" max="14335" width="8.125" style="28"/>
    <col min="14336" max="14336" width="3.5" style="28" customWidth="1"/>
    <col min="14337" max="14345" width="6.375" style="28" customWidth="1"/>
    <col min="14346" max="14346" width="3.5" style="28" customWidth="1"/>
    <col min="14347" max="14354" width="7.25" style="28" customWidth="1"/>
    <col min="14355" max="14591" width="8.125" style="28"/>
    <col min="14592" max="14592" width="3.5" style="28" customWidth="1"/>
    <col min="14593" max="14601" width="6.375" style="28" customWidth="1"/>
    <col min="14602" max="14602" width="3.5" style="28" customWidth="1"/>
    <col min="14603" max="14610" width="7.25" style="28" customWidth="1"/>
    <col min="14611" max="14847" width="8.125" style="28"/>
    <col min="14848" max="14848" width="3.5" style="28" customWidth="1"/>
    <col min="14849" max="14857" width="6.375" style="28" customWidth="1"/>
    <col min="14858" max="14858" width="3.5" style="28" customWidth="1"/>
    <col min="14859" max="14866" width="7.25" style="28" customWidth="1"/>
    <col min="14867" max="15103" width="8.125" style="28"/>
    <col min="15104" max="15104" width="3.5" style="28" customWidth="1"/>
    <col min="15105" max="15113" width="6.375" style="28" customWidth="1"/>
    <col min="15114" max="15114" width="3.5" style="28" customWidth="1"/>
    <col min="15115" max="15122" width="7.25" style="28" customWidth="1"/>
    <col min="15123" max="15359" width="8.125" style="28"/>
    <col min="15360" max="15360" width="3.5" style="28" customWidth="1"/>
    <col min="15361" max="15369" width="6.375" style="28" customWidth="1"/>
    <col min="15370" max="15370" width="3.5" style="28" customWidth="1"/>
    <col min="15371" max="15378" width="7.25" style="28" customWidth="1"/>
    <col min="15379" max="15615" width="8.125" style="28"/>
    <col min="15616" max="15616" width="3.5" style="28" customWidth="1"/>
    <col min="15617" max="15625" width="6.375" style="28" customWidth="1"/>
    <col min="15626" max="15626" width="3.5" style="28" customWidth="1"/>
    <col min="15627" max="15634" width="7.25" style="28" customWidth="1"/>
    <col min="15635" max="15871" width="8.125" style="28"/>
    <col min="15872" max="15872" width="3.5" style="28" customWidth="1"/>
    <col min="15873" max="15881" width="6.375" style="28" customWidth="1"/>
    <col min="15882" max="15882" width="3.5" style="28" customWidth="1"/>
    <col min="15883" max="15890" width="7.25" style="28" customWidth="1"/>
    <col min="15891" max="16127" width="8.125" style="28"/>
    <col min="16128" max="16128" width="3.5" style="28" customWidth="1"/>
    <col min="16129" max="16137" width="6.375" style="28" customWidth="1"/>
    <col min="16138" max="16138" width="3.5" style="28" customWidth="1"/>
    <col min="16139" max="16146" width="7.25" style="28" customWidth="1"/>
    <col min="16147" max="16384" width="8.125" style="28"/>
  </cols>
  <sheetData>
    <row r="1" spans="1:18" s="15" customFormat="1" ht="16.350000000000001" customHeight="1">
      <c r="A1" s="186" t="s">
        <v>657</v>
      </c>
    </row>
    <row r="2" spans="1:18" s="16" customFormat="1" ht="11.1" customHeight="1">
      <c r="A2" s="385" t="s">
        <v>143</v>
      </c>
      <c r="B2" s="403" t="s">
        <v>144</v>
      </c>
      <c r="C2" s="406"/>
      <c r="D2" s="406"/>
      <c r="E2" s="407"/>
      <c r="F2" s="403" t="s">
        <v>145</v>
      </c>
      <c r="G2" s="406"/>
      <c r="H2" s="406"/>
      <c r="I2" s="406"/>
      <c r="J2" s="407"/>
      <c r="K2" s="416" t="s">
        <v>146</v>
      </c>
      <c r="L2" s="409"/>
      <c r="M2" s="409"/>
      <c r="N2" s="409"/>
      <c r="O2" s="409"/>
      <c r="P2" s="409"/>
      <c r="Q2" s="409"/>
      <c r="R2" s="410"/>
    </row>
    <row r="3" spans="1:18" s="16" customFormat="1" ht="22.35" customHeight="1">
      <c r="A3" s="387"/>
      <c r="B3" s="42" t="s">
        <v>780</v>
      </c>
      <c r="C3" s="42" t="s">
        <v>781</v>
      </c>
      <c r="D3" s="42" t="s">
        <v>782</v>
      </c>
      <c r="E3" s="225" t="s">
        <v>147</v>
      </c>
      <c r="F3" s="43" t="s">
        <v>148</v>
      </c>
      <c r="G3" s="42" t="s">
        <v>780</v>
      </c>
      <c r="H3" s="42" t="s">
        <v>783</v>
      </c>
      <c r="I3" s="43" t="s">
        <v>782</v>
      </c>
      <c r="J3" s="225" t="s">
        <v>147</v>
      </c>
      <c r="K3" s="42" t="s">
        <v>784</v>
      </c>
      <c r="L3" s="43" t="s">
        <v>785</v>
      </c>
      <c r="M3" s="42" t="s">
        <v>149</v>
      </c>
      <c r="N3" s="42" t="s">
        <v>150</v>
      </c>
      <c r="O3" s="44" t="s">
        <v>151</v>
      </c>
      <c r="P3" s="42" t="s">
        <v>786</v>
      </c>
      <c r="Q3" s="42" t="s">
        <v>787</v>
      </c>
      <c r="R3" s="225" t="s">
        <v>147</v>
      </c>
    </row>
    <row r="4" spans="1:18" s="21" customFormat="1" ht="11.1" customHeight="1">
      <c r="A4" s="22">
        <v>1965</v>
      </c>
      <c r="B4" s="23"/>
      <c r="C4" s="23">
        <v>9370497</v>
      </c>
      <c r="D4" s="58">
        <v>574578</v>
      </c>
      <c r="E4" s="226">
        <f t="shared" ref="E4:E53" si="0">D4/C4</f>
        <v>6.1317772152320205E-2</v>
      </c>
      <c r="F4" s="58">
        <v>24</v>
      </c>
      <c r="G4" s="23">
        <v>8927</v>
      </c>
      <c r="H4" s="23">
        <v>226979</v>
      </c>
      <c r="I4" s="23">
        <v>24048</v>
      </c>
      <c r="J4" s="226">
        <f t="shared" ref="J4:J31" si="1">I4/H4</f>
        <v>0.1059481273597998</v>
      </c>
      <c r="K4" s="23">
        <v>162467</v>
      </c>
      <c r="L4" s="23">
        <v>8996</v>
      </c>
      <c r="M4" s="23">
        <v>3973</v>
      </c>
      <c r="N4" s="23">
        <v>850</v>
      </c>
      <c r="O4" s="23">
        <v>415</v>
      </c>
      <c r="P4" s="23">
        <f t="shared" ref="P4:P31" si="2">L4+M4+N4+O4</f>
        <v>14234</v>
      </c>
      <c r="Q4" s="23"/>
      <c r="R4" s="226">
        <f t="shared" ref="R4:R55" si="3">P4/K4</f>
        <v>8.7611638055728247E-2</v>
      </c>
    </row>
    <row r="5" spans="1:18" s="21" customFormat="1" ht="11.1" customHeight="1">
      <c r="A5" s="22">
        <v>1970</v>
      </c>
      <c r="B5" s="23"/>
      <c r="C5" s="23">
        <v>11199917</v>
      </c>
      <c r="D5" s="58">
        <v>562894</v>
      </c>
      <c r="E5" s="226">
        <f t="shared" si="0"/>
        <v>5.0258765310492927E-2</v>
      </c>
      <c r="F5" s="58">
        <v>30</v>
      </c>
      <c r="G5" s="23">
        <v>14865</v>
      </c>
      <c r="H5" s="23">
        <v>304793</v>
      </c>
      <c r="I5" s="23">
        <v>30735</v>
      </c>
      <c r="J5" s="226">
        <f t="shared" si="1"/>
        <v>0.10083893002792059</v>
      </c>
      <c r="K5" s="23">
        <v>173331</v>
      </c>
      <c r="L5" s="23">
        <v>10010</v>
      </c>
      <c r="M5" s="23">
        <v>3639</v>
      </c>
      <c r="N5" s="23">
        <v>736</v>
      </c>
      <c r="O5" s="23">
        <v>257</v>
      </c>
      <c r="P5" s="23">
        <f t="shared" si="2"/>
        <v>14642</v>
      </c>
      <c r="Q5" s="23"/>
      <c r="R5" s="226">
        <f t="shared" si="3"/>
        <v>8.4474214075958717E-2</v>
      </c>
    </row>
    <row r="6" spans="1:18" s="21" customFormat="1" ht="11.1" customHeight="1">
      <c r="A6" s="22">
        <v>1971</v>
      </c>
      <c r="B6" s="23"/>
      <c r="C6" s="23">
        <v>11361913</v>
      </c>
      <c r="D6" s="58">
        <v>563388</v>
      </c>
      <c r="E6" s="226">
        <f>D6/C6</f>
        <v>4.9585663963454041E-2</v>
      </c>
      <c r="F6" s="58">
        <v>49</v>
      </c>
      <c r="G6" s="23">
        <v>16786</v>
      </c>
      <c r="H6" s="23">
        <v>346830</v>
      </c>
      <c r="I6" s="23">
        <v>31769</v>
      </c>
      <c r="J6" s="226">
        <f>I6/H6</f>
        <v>9.159818931464983E-2</v>
      </c>
      <c r="K6" s="23">
        <v>185441</v>
      </c>
      <c r="L6" s="23">
        <v>14133</v>
      </c>
      <c r="M6" s="23">
        <v>4400</v>
      </c>
      <c r="N6" s="23">
        <v>864</v>
      </c>
      <c r="O6" s="23">
        <v>364</v>
      </c>
      <c r="P6" s="23">
        <f>L6+M6+N6+O6</f>
        <v>19761</v>
      </c>
      <c r="Q6" s="23"/>
      <c r="R6" s="226">
        <f>P6/K6</f>
        <v>0.10656219498384931</v>
      </c>
    </row>
    <row r="7" spans="1:18" s="21" customFormat="1" ht="11.1" customHeight="1">
      <c r="A7" s="22">
        <v>1972</v>
      </c>
      <c r="B7" s="23"/>
      <c r="C7" s="23">
        <v>10692430</v>
      </c>
      <c r="D7" s="58">
        <v>547896</v>
      </c>
      <c r="E7" s="226">
        <f>D7/C7</f>
        <v>5.1241485798831511E-2</v>
      </c>
      <c r="F7" s="58">
        <v>49</v>
      </c>
      <c r="G7" s="23">
        <v>20833</v>
      </c>
      <c r="H7" s="23">
        <v>390874</v>
      </c>
      <c r="I7" s="23">
        <v>32049</v>
      </c>
      <c r="J7" s="226">
        <f>I7/H7</f>
        <v>8.1993174270992703E-2</v>
      </c>
      <c r="K7" s="23">
        <v>186632</v>
      </c>
      <c r="L7" s="23">
        <v>12705</v>
      </c>
      <c r="M7" s="23">
        <v>4729</v>
      </c>
      <c r="N7" s="23">
        <v>998</v>
      </c>
      <c r="O7" s="23">
        <v>301</v>
      </c>
      <c r="P7" s="23">
        <f>L7+M7+N7+O7</f>
        <v>18733</v>
      </c>
      <c r="Q7" s="23"/>
      <c r="R7" s="226">
        <f>P7/K7</f>
        <v>0.10037399802820524</v>
      </c>
    </row>
    <row r="8" spans="1:18" s="21" customFormat="1" ht="11.1" customHeight="1">
      <c r="A8" s="22">
        <v>1973</v>
      </c>
      <c r="B8" s="23"/>
      <c r="C8" s="23">
        <v>10588390</v>
      </c>
      <c r="D8" s="58">
        <v>595590</v>
      </c>
      <c r="E8" s="226">
        <f>D8/C8</f>
        <v>5.6249344801239852E-2</v>
      </c>
      <c r="F8" s="58">
        <v>51</v>
      </c>
      <c r="G8" s="23">
        <v>22998</v>
      </c>
      <c r="H8" s="23">
        <v>422076</v>
      </c>
      <c r="I8" s="23">
        <v>25123</v>
      </c>
      <c r="J8" s="226">
        <f>I8/H8</f>
        <v>5.9522455671490442E-2</v>
      </c>
      <c r="K8" s="23">
        <v>210758</v>
      </c>
      <c r="L8" s="23">
        <v>11304</v>
      </c>
      <c r="M8" s="23">
        <v>4779</v>
      </c>
      <c r="N8" s="23">
        <v>1092</v>
      </c>
      <c r="O8" s="23">
        <v>274</v>
      </c>
      <c r="P8" s="23">
        <f>L8+M8+N8+O8</f>
        <v>17449</v>
      </c>
      <c r="Q8" s="23"/>
      <c r="R8" s="226">
        <f>P8/K8</f>
        <v>8.2791637802598239E-2</v>
      </c>
    </row>
    <row r="9" spans="1:18" s="21" customFormat="1" ht="11.1" customHeight="1">
      <c r="A9" s="22">
        <v>1974</v>
      </c>
      <c r="B9" s="23"/>
      <c r="C9" s="23">
        <v>10847458</v>
      </c>
      <c r="D9" s="58">
        <v>668509</v>
      </c>
      <c r="E9" s="226">
        <f>D9/C9</f>
        <v>6.1628171319031609E-2</v>
      </c>
      <c r="F9" s="58">
        <v>53</v>
      </c>
      <c r="G9" s="23">
        <v>26694</v>
      </c>
      <c r="H9" s="23">
        <v>493553</v>
      </c>
      <c r="I9" s="23">
        <v>29000</v>
      </c>
      <c r="J9" s="226">
        <f>I9/H9</f>
        <v>5.8757620762106604E-2</v>
      </c>
      <c r="K9" s="23">
        <v>204496</v>
      </c>
      <c r="L9" s="23">
        <v>13901</v>
      </c>
      <c r="M9" s="23">
        <v>5373</v>
      </c>
      <c r="N9" s="23">
        <v>1112</v>
      </c>
      <c r="O9" s="23">
        <v>309</v>
      </c>
      <c r="P9" s="23">
        <f>L9+M9+N9+O9</f>
        <v>20695</v>
      </c>
      <c r="Q9" s="23"/>
      <c r="R9" s="226">
        <f>P9/K9</f>
        <v>0.10120002347234176</v>
      </c>
    </row>
    <row r="10" spans="1:18" s="21" customFormat="1" ht="11.1" customHeight="1">
      <c r="A10" s="22">
        <v>1975</v>
      </c>
      <c r="B10" s="23"/>
      <c r="C10" s="23">
        <v>10901527</v>
      </c>
      <c r="D10" s="58">
        <v>733029</v>
      </c>
      <c r="E10" s="226">
        <f t="shared" si="0"/>
        <v>6.7240947070992901E-2</v>
      </c>
      <c r="F10" s="58">
        <v>67</v>
      </c>
      <c r="G10" s="23">
        <v>30446</v>
      </c>
      <c r="H10" s="23">
        <v>557224</v>
      </c>
      <c r="I10" s="23">
        <v>29962</v>
      </c>
      <c r="J10" s="226">
        <f t="shared" si="1"/>
        <v>5.3770117582875109E-2</v>
      </c>
      <c r="K10" s="23">
        <v>203709</v>
      </c>
      <c r="L10" s="23">
        <v>12716</v>
      </c>
      <c r="M10" s="23">
        <v>5055</v>
      </c>
      <c r="N10" s="23">
        <v>1080</v>
      </c>
      <c r="O10" s="23">
        <v>318</v>
      </c>
      <c r="P10" s="23">
        <f t="shared" si="2"/>
        <v>19169</v>
      </c>
      <c r="Q10" s="23"/>
      <c r="R10" s="226">
        <f t="shared" si="3"/>
        <v>9.4099917038520636E-2</v>
      </c>
    </row>
    <row r="11" spans="1:18" s="21" customFormat="1" ht="11.1" customHeight="1">
      <c r="A11" s="22">
        <v>1976</v>
      </c>
      <c r="B11" s="23"/>
      <c r="C11" s="23">
        <v>11081169</v>
      </c>
      <c r="D11" s="58">
        <v>850818</v>
      </c>
      <c r="E11" s="226">
        <f t="shared" si="0"/>
        <v>7.6780527397425302E-2</v>
      </c>
      <c r="F11" s="58">
        <v>67</v>
      </c>
      <c r="G11" s="23">
        <v>36009</v>
      </c>
      <c r="H11" s="23">
        <v>663399</v>
      </c>
      <c r="I11" s="23">
        <v>28946</v>
      </c>
      <c r="J11" s="226">
        <f t="shared" si="1"/>
        <v>4.3632866495125856E-2</v>
      </c>
      <c r="K11" s="23">
        <v>224892</v>
      </c>
      <c r="L11" s="23">
        <v>12503</v>
      </c>
      <c r="M11" s="23">
        <v>5291</v>
      </c>
      <c r="N11" s="23">
        <v>1112</v>
      </c>
      <c r="O11" s="23">
        <v>287</v>
      </c>
      <c r="P11" s="23">
        <f t="shared" si="2"/>
        <v>19193</v>
      </c>
      <c r="Q11" s="23"/>
      <c r="R11" s="226">
        <f t="shared" si="3"/>
        <v>8.5343186951959166E-2</v>
      </c>
    </row>
    <row r="12" spans="1:18" s="21" customFormat="1" ht="11.1" customHeight="1">
      <c r="A12" s="22">
        <v>1977</v>
      </c>
      <c r="B12" s="23"/>
      <c r="C12" s="23">
        <v>11154186</v>
      </c>
      <c r="D12" s="58">
        <v>822923</v>
      </c>
      <c r="E12" s="226">
        <f t="shared" si="0"/>
        <v>7.3777055537714714E-2</v>
      </c>
      <c r="F12" s="58">
        <v>67</v>
      </c>
      <c r="G12" s="23">
        <v>40028</v>
      </c>
      <c r="H12" s="23">
        <v>715842</v>
      </c>
      <c r="I12" s="23">
        <v>30241</v>
      </c>
      <c r="J12" s="226">
        <f t="shared" si="1"/>
        <v>4.2245355818742128E-2</v>
      </c>
      <c r="K12" s="23">
        <v>225964</v>
      </c>
      <c r="L12" s="23">
        <v>13786</v>
      </c>
      <c r="M12" s="23">
        <v>4923</v>
      </c>
      <c r="N12" s="23">
        <v>1233</v>
      </c>
      <c r="O12" s="23">
        <v>368</v>
      </c>
      <c r="P12" s="23">
        <f t="shared" si="2"/>
        <v>20310</v>
      </c>
      <c r="Q12" s="23"/>
      <c r="R12" s="226">
        <f t="shared" si="3"/>
        <v>8.9881574056044328E-2</v>
      </c>
    </row>
    <row r="13" spans="1:18" s="21" customFormat="1" ht="11.1" customHeight="1">
      <c r="A13" s="22">
        <v>1978</v>
      </c>
      <c r="B13" s="23"/>
      <c r="C13" s="23">
        <v>11132487</v>
      </c>
      <c r="D13" s="58">
        <v>895605</v>
      </c>
      <c r="E13" s="226">
        <f t="shared" si="0"/>
        <v>8.0449678495020924E-2</v>
      </c>
      <c r="F13" s="58">
        <v>67</v>
      </c>
      <c r="G13" s="23">
        <v>42033</v>
      </c>
      <c r="H13" s="23">
        <v>744875</v>
      </c>
      <c r="I13" s="23">
        <v>27354</v>
      </c>
      <c r="J13" s="226">
        <f t="shared" si="1"/>
        <v>3.672294009061923E-2</v>
      </c>
      <c r="K13" s="23">
        <v>216915</v>
      </c>
      <c r="L13" s="23">
        <v>7108</v>
      </c>
      <c r="M13" s="23">
        <v>9921</v>
      </c>
      <c r="N13" s="23">
        <v>2792</v>
      </c>
      <c r="O13" s="23">
        <v>286</v>
      </c>
      <c r="P13" s="23">
        <f t="shared" si="2"/>
        <v>20107</v>
      </c>
      <c r="Q13" s="23">
        <v>66</v>
      </c>
      <c r="R13" s="226">
        <f t="shared" si="3"/>
        <v>9.2695295392204322E-2</v>
      </c>
    </row>
    <row r="14" spans="1:18" s="21" customFormat="1" ht="11.1" customHeight="1">
      <c r="A14" s="22">
        <v>1979</v>
      </c>
      <c r="B14" s="23"/>
      <c r="C14" s="23">
        <v>11158472</v>
      </c>
      <c r="D14" s="58">
        <v>957986</v>
      </c>
      <c r="E14" s="226">
        <f t="shared" si="0"/>
        <v>8.5852794181855721E-2</v>
      </c>
      <c r="F14" s="58">
        <v>67</v>
      </c>
      <c r="G14" s="23">
        <v>66285</v>
      </c>
      <c r="H14" s="23">
        <v>1146421</v>
      </c>
      <c r="I14" s="23">
        <v>30930</v>
      </c>
      <c r="J14" s="226">
        <f t="shared" si="1"/>
        <v>2.6979617435479636E-2</v>
      </c>
      <c r="K14" s="23">
        <v>246829</v>
      </c>
      <c r="L14" s="23"/>
      <c r="M14" s="23">
        <v>27808</v>
      </c>
      <c r="N14" s="23">
        <v>7571</v>
      </c>
      <c r="O14" s="23">
        <v>198</v>
      </c>
      <c r="P14" s="23">
        <f t="shared" si="2"/>
        <v>35577</v>
      </c>
      <c r="Q14" s="23">
        <v>209</v>
      </c>
      <c r="R14" s="226">
        <f t="shared" si="3"/>
        <v>0.14413622386348443</v>
      </c>
    </row>
    <row r="15" spans="1:18" s="21" customFormat="1" ht="11.1" customHeight="1">
      <c r="A15" s="22">
        <v>1980</v>
      </c>
      <c r="B15" s="23"/>
      <c r="C15" s="23">
        <v>11306990</v>
      </c>
      <c r="D15" s="58">
        <v>990149</v>
      </c>
      <c r="E15" s="226">
        <f t="shared" si="0"/>
        <v>8.7569636127740449E-2</v>
      </c>
      <c r="F15" s="58">
        <v>72</v>
      </c>
      <c r="G15" s="23">
        <v>71976</v>
      </c>
      <c r="H15" s="23">
        <v>1213867</v>
      </c>
      <c r="I15" s="23">
        <v>30546</v>
      </c>
      <c r="J15" s="226">
        <f t="shared" si="1"/>
        <v>2.5164206622307058E-2</v>
      </c>
      <c r="K15" s="23">
        <v>259899</v>
      </c>
      <c r="L15" s="23"/>
      <c r="M15" s="23">
        <v>34133</v>
      </c>
      <c r="N15" s="23">
        <v>8132</v>
      </c>
      <c r="O15" s="23">
        <v>122</v>
      </c>
      <c r="P15" s="23">
        <f t="shared" si="2"/>
        <v>42387</v>
      </c>
      <c r="Q15" s="23">
        <v>172</v>
      </c>
      <c r="R15" s="226">
        <f t="shared" si="3"/>
        <v>0.16309027737698106</v>
      </c>
    </row>
    <row r="16" spans="1:18" s="21" customFormat="1" ht="11.1" customHeight="1">
      <c r="A16" s="22">
        <v>1981</v>
      </c>
      <c r="B16" s="23"/>
      <c r="C16" s="23">
        <v>10333192</v>
      </c>
      <c r="D16" s="58">
        <v>916522</v>
      </c>
      <c r="E16" s="226">
        <f t="shared" si="0"/>
        <v>8.8696890563922548E-2</v>
      </c>
      <c r="F16" s="58">
        <v>72</v>
      </c>
      <c r="G16" s="23">
        <v>74710</v>
      </c>
      <c r="H16" s="23">
        <v>1256283</v>
      </c>
      <c r="I16" s="23">
        <v>31710</v>
      </c>
      <c r="J16" s="226">
        <f t="shared" si="1"/>
        <v>2.5241127994249702E-2</v>
      </c>
      <c r="K16" s="23">
        <v>271775</v>
      </c>
      <c r="L16" s="23"/>
      <c r="M16" s="23">
        <v>36872</v>
      </c>
      <c r="N16" s="23">
        <v>7787</v>
      </c>
      <c r="O16" s="23">
        <v>148</v>
      </c>
      <c r="P16" s="23">
        <f t="shared" si="2"/>
        <v>44807</v>
      </c>
      <c r="Q16" s="23">
        <v>177</v>
      </c>
      <c r="R16" s="226">
        <f t="shared" si="3"/>
        <v>0.16486799742434</v>
      </c>
    </row>
    <row r="17" spans="1:18" s="21" customFormat="1" ht="11.1" customHeight="1">
      <c r="A17" s="22">
        <v>1982</v>
      </c>
      <c r="B17" s="23"/>
      <c r="C17" s="23">
        <v>10408511</v>
      </c>
      <c r="D17" s="58">
        <v>953393</v>
      </c>
      <c r="E17" s="226">
        <f t="shared" si="0"/>
        <v>9.1597443668935935E-2</v>
      </c>
      <c r="F17" s="58">
        <v>72</v>
      </c>
      <c r="G17" s="23">
        <v>76805</v>
      </c>
      <c r="H17" s="23">
        <v>1333751</v>
      </c>
      <c r="I17" s="23">
        <v>31695</v>
      </c>
      <c r="J17" s="226">
        <f t="shared" si="1"/>
        <v>2.376380598777433E-2</v>
      </c>
      <c r="K17" s="23">
        <v>265720</v>
      </c>
      <c r="L17" s="23"/>
      <c r="M17" s="23">
        <v>38099</v>
      </c>
      <c r="N17" s="23">
        <v>8010</v>
      </c>
      <c r="O17" s="23">
        <v>126</v>
      </c>
      <c r="P17" s="23">
        <f t="shared" si="2"/>
        <v>46235</v>
      </c>
      <c r="Q17" s="23">
        <v>147</v>
      </c>
      <c r="R17" s="226">
        <f t="shared" si="3"/>
        <v>0.17399894625922024</v>
      </c>
    </row>
    <row r="18" spans="1:18" s="21" customFormat="1" ht="11.1" customHeight="1">
      <c r="A18" s="22">
        <v>1983</v>
      </c>
      <c r="B18" s="23"/>
      <c r="C18" s="23">
        <v>10625676</v>
      </c>
      <c r="D18" s="58">
        <v>991035</v>
      </c>
      <c r="E18" s="226">
        <f t="shared" si="0"/>
        <v>9.3267948316888255E-2</v>
      </c>
      <c r="F18" s="58">
        <v>72</v>
      </c>
      <c r="G18" s="23">
        <v>78031</v>
      </c>
      <c r="H18" s="23">
        <v>1342082</v>
      </c>
      <c r="I18" s="23">
        <v>27498</v>
      </c>
      <c r="J18" s="226">
        <f t="shared" si="1"/>
        <v>2.0489061026077393E-2</v>
      </c>
      <c r="K18" s="23">
        <v>260565</v>
      </c>
      <c r="L18" s="23"/>
      <c r="M18" s="23">
        <v>37183</v>
      </c>
      <c r="N18" s="23">
        <v>7120</v>
      </c>
      <c r="O18" s="23">
        <v>137</v>
      </c>
      <c r="P18" s="23">
        <f t="shared" si="2"/>
        <v>44440</v>
      </c>
      <c r="Q18" s="23">
        <v>133</v>
      </c>
      <c r="R18" s="226">
        <f t="shared" si="3"/>
        <v>0.17055245332258745</v>
      </c>
    </row>
    <row r="19" spans="1:18" s="21" customFormat="1" ht="11.1" customHeight="1">
      <c r="A19" s="22">
        <v>1984</v>
      </c>
      <c r="B19" s="23"/>
      <c r="C19" s="23">
        <v>10618339</v>
      </c>
      <c r="D19" s="58">
        <v>970752</v>
      </c>
      <c r="E19" s="226">
        <f t="shared" si="0"/>
        <v>9.1422208313371806E-2</v>
      </c>
      <c r="F19" s="58">
        <v>72</v>
      </c>
      <c r="G19" s="23">
        <v>80224</v>
      </c>
      <c r="H19" s="23">
        <v>1384123</v>
      </c>
      <c r="I19" s="23">
        <v>27674</v>
      </c>
      <c r="J19" s="226">
        <f t="shared" si="1"/>
        <v>1.9993887826443169E-2</v>
      </c>
      <c r="K19" s="23">
        <v>262024</v>
      </c>
      <c r="L19" s="23"/>
      <c r="M19" s="23">
        <v>34958</v>
      </c>
      <c r="N19" s="23">
        <v>6231</v>
      </c>
      <c r="O19" s="23">
        <v>81</v>
      </c>
      <c r="P19" s="23">
        <f t="shared" si="2"/>
        <v>41270</v>
      </c>
      <c r="Q19" s="23">
        <v>102</v>
      </c>
      <c r="R19" s="226">
        <f t="shared" si="3"/>
        <v>0.15750465606204012</v>
      </c>
    </row>
    <row r="20" spans="1:18" s="21" customFormat="1" ht="11.1" customHeight="1">
      <c r="A20" s="22">
        <v>1985</v>
      </c>
      <c r="B20" s="23"/>
      <c r="C20" s="23">
        <v>10733013</v>
      </c>
      <c r="D20" s="58">
        <v>1005929</v>
      </c>
      <c r="E20" s="226">
        <f t="shared" si="0"/>
        <v>9.3722890301167067E-2</v>
      </c>
      <c r="F20" s="58">
        <v>72</v>
      </c>
      <c r="G20" s="23">
        <v>81689</v>
      </c>
      <c r="H20" s="23">
        <v>1436463</v>
      </c>
      <c r="I20" s="23">
        <v>24429</v>
      </c>
      <c r="J20" s="226">
        <f t="shared" si="1"/>
        <v>1.7006355193276819E-2</v>
      </c>
      <c r="K20" s="23">
        <v>260629</v>
      </c>
      <c r="L20" s="23"/>
      <c r="M20" s="23">
        <v>33391</v>
      </c>
      <c r="N20" s="23">
        <v>5905</v>
      </c>
      <c r="O20" s="23">
        <v>80</v>
      </c>
      <c r="P20" s="23">
        <f t="shared" si="2"/>
        <v>39376</v>
      </c>
      <c r="Q20" s="23">
        <v>87</v>
      </c>
      <c r="R20" s="226">
        <f t="shared" si="3"/>
        <v>0.15108065487723929</v>
      </c>
    </row>
    <row r="21" spans="1:18" s="21" customFormat="1" ht="11.1" customHeight="1">
      <c r="A21" s="22">
        <v>1986</v>
      </c>
      <c r="B21" s="23"/>
      <c r="C21" s="23">
        <v>10900258</v>
      </c>
      <c r="D21" s="58">
        <v>1065354</v>
      </c>
      <c r="E21" s="226">
        <f t="shared" si="0"/>
        <v>9.7736585684485636E-2</v>
      </c>
      <c r="F21" s="58">
        <v>72</v>
      </c>
      <c r="G21" s="23">
        <v>81573</v>
      </c>
      <c r="H21" s="23">
        <v>1441636</v>
      </c>
      <c r="I21" s="23">
        <v>22583</v>
      </c>
      <c r="J21" s="226">
        <f t="shared" si="1"/>
        <v>1.5664841887966172E-2</v>
      </c>
      <c r="K21" s="23">
        <v>251822</v>
      </c>
      <c r="L21" s="23"/>
      <c r="M21" s="23">
        <v>34232</v>
      </c>
      <c r="N21" s="23">
        <v>5614</v>
      </c>
      <c r="O21" s="23">
        <v>75</v>
      </c>
      <c r="P21" s="23">
        <f t="shared" si="2"/>
        <v>39921</v>
      </c>
      <c r="Q21" s="23">
        <v>140</v>
      </c>
      <c r="R21" s="226">
        <f t="shared" si="3"/>
        <v>0.15852864324800853</v>
      </c>
    </row>
    <row r="22" spans="1:18" s="21" customFormat="1" ht="11.1" customHeight="1">
      <c r="A22" s="22">
        <v>1987</v>
      </c>
      <c r="B22" s="23"/>
      <c r="C22" s="23">
        <v>10859413</v>
      </c>
      <c r="D22" s="58">
        <v>1100724</v>
      </c>
      <c r="E22" s="226">
        <f t="shared" si="0"/>
        <v>0.10136127984081644</v>
      </c>
      <c r="F22" s="58">
        <v>72</v>
      </c>
      <c r="G22" s="23">
        <v>81245</v>
      </c>
      <c r="H22" s="23">
        <v>1425720</v>
      </c>
      <c r="I22" s="23">
        <v>21447</v>
      </c>
      <c r="J22" s="226">
        <f t="shared" si="1"/>
        <v>1.5042925679656595E-2</v>
      </c>
      <c r="K22" s="23">
        <v>237310</v>
      </c>
      <c r="L22" s="23"/>
      <c r="M22" s="23">
        <v>29111</v>
      </c>
      <c r="N22" s="23">
        <v>4645</v>
      </c>
      <c r="O22" s="23">
        <v>93</v>
      </c>
      <c r="P22" s="23">
        <f t="shared" si="2"/>
        <v>33849</v>
      </c>
      <c r="Q22" s="23">
        <v>104</v>
      </c>
      <c r="R22" s="226">
        <f t="shared" si="3"/>
        <v>0.14263621423454553</v>
      </c>
    </row>
    <row r="23" spans="1:18" s="21" customFormat="1" ht="11.1" customHeight="1">
      <c r="A23" s="22">
        <v>1988</v>
      </c>
      <c r="B23" s="23"/>
      <c r="C23" s="23">
        <v>10586406</v>
      </c>
      <c r="D23" s="58">
        <v>1123126</v>
      </c>
      <c r="E23" s="226">
        <f t="shared" si="0"/>
        <v>0.10609134015831247</v>
      </c>
      <c r="F23" s="58">
        <v>72</v>
      </c>
      <c r="G23" s="23">
        <v>81069</v>
      </c>
      <c r="H23" s="23">
        <v>1418294</v>
      </c>
      <c r="I23" s="23">
        <v>19971</v>
      </c>
      <c r="J23" s="226">
        <f t="shared" si="1"/>
        <v>1.4081001541288336E-2</v>
      </c>
      <c r="K23" s="23">
        <v>228425</v>
      </c>
      <c r="L23" s="23"/>
      <c r="M23" s="23">
        <v>27164</v>
      </c>
      <c r="N23" s="23">
        <v>4209</v>
      </c>
      <c r="O23" s="23">
        <v>64</v>
      </c>
      <c r="P23" s="23">
        <f t="shared" si="2"/>
        <v>31437</v>
      </c>
      <c r="Q23" s="23">
        <v>60</v>
      </c>
      <c r="R23" s="226">
        <f t="shared" si="3"/>
        <v>0.13762504104191747</v>
      </c>
    </row>
    <row r="24" spans="1:18" s="21" customFormat="1" ht="11.1" customHeight="1">
      <c r="A24" s="22">
        <v>1989</v>
      </c>
      <c r="B24" s="23">
        <f>57371-6641</f>
        <v>50730</v>
      </c>
      <c r="C24" s="23">
        <v>9232997</v>
      </c>
      <c r="D24" s="58">
        <v>1117564</v>
      </c>
      <c r="E24" s="226">
        <f t="shared" si="0"/>
        <v>0.12104022128459481</v>
      </c>
      <c r="F24" s="23">
        <v>72</v>
      </c>
      <c r="G24" s="23">
        <v>80242</v>
      </c>
      <c r="H24" s="23">
        <v>1415940</v>
      </c>
      <c r="I24" s="23">
        <v>25015</v>
      </c>
      <c r="J24" s="226">
        <f t="shared" si="1"/>
        <v>1.766670904134356E-2</v>
      </c>
      <c r="K24" s="23">
        <v>219624</v>
      </c>
      <c r="L24" s="23"/>
      <c r="M24" s="23">
        <v>25364</v>
      </c>
      <c r="N24" s="23">
        <v>3864</v>
      </c>
      <c r="O24" s="23">
        <v>66</v>
      </c>
      <c r="P24" s="23">
        <f t="shared" si="2"/>
        <v>29294</v>
      </c>
      <c r="Q24" s="23">
        <v>63</v>
      </c>
      <c r="R24" s="226">
        <f t="shared" si="3"/>
        <v>0.13338250828689033</v>
      </c>
    </row>
    <row r="25" spans="1:18" s="21" customFormat="1" ht="11.1" customHeight="1">
      <c r="A25" s="22">
        <v>1990</v>
      </c>
      <c r="B25" s="23">
        <f>64237-9059</f>
        <v>55178</v>
      </c>
      <c r="C25" s="23">
        <v>10009681</v>
      </c>
      <c r="D25" s="58">
        <v>2367251</v>
      </c>
      <c r="E25" s="227">
        <f t="shared" si="0"/>
        <v>0.23649614807904468</v>
      </c>
      <c r="F25" s="170">
        <v>72</v>
      </c>
      <c r="G25" s="171">
        <v>75746</v>
      </c>
      <c r="H25" s="171">
        <v>1376847</v>
      </c>
      <c r="I25" s="171">
        <v>31994</v>
      </c>
      <c r="J25" s="227">
        <f t="shared" si="1"/>
        <v>2.3237149806768654E-2</v>
      </c>
      <c r="K25" s="23">
        <v>216420</v>
      </c>
      <c r="L25" s="23"/>
      <c r="M25" s="23">
        <v>22184</v>
      </c>
      <c r="N25" s="23">
        <v>3557</v>
      </c>
      <c r="O25" s="23">
        <v>74</v>
      </c>
      <c r="P25" s="23">
        <f t="shared" si="2"/>
        <v>25815</v>
      </c>
      <c r="Q25" s="23">
        <v>93</v>
      </c>
      <c r="R25" s="226">
        <f t="shared" si="3"/>
        <v>0.11928195176046576</v>
      </c>
    </row>
    <row r="26" spans="1:18" s="21" customFormat="1" ht="11.1" customHeight="1">
      <c r="A26" s="22">
        <v>1991</v>
      </c>
      <c r="B26" s="23">
        <f>67336-11312</f>
        <v>56024</v>
      </c>
      <c r="C26" s="23">
        <v>10911023</v>
      </c>
      <c r="D26" s="58">
        <v>2990890</v>
      </c>
      <c r="E26" s="226">
        <f t="shared" si="0"/>
        <v>0.27411636837352465</v>
      </c>
      <c r="F26" s="58">
        <v>72</v>
      </c>
      <c r="G26" s="23">
        <v>73617</v>
      </c>
      <c r="H26" s="23">
        <v>1385573</v>
      </c>
      <c r="I26" s="23">
        <v>41844</v>
      </c>
      <c r="J26" s="226">
        <f t="shared" si="1"/>
        <v>3.0199780163152716E-2</v>
      </c>
      <c r="K26" s="23">
        <v>229139</v>
      </c>
      <c r="L26" s="23"/>
      <c r="M26" s="23">
        <v>22799</v>
      </c>
      <c r="N26" s="23">
        <v>3475</v>
      </c>
      <c r="O26" s="23">
        <v>50</v>
      </c>
      <c r="P26" s="23">
        <f t="shared" si="2"/>
        <v>26324</v>
      </c>
      <c r="Q26" s="23">
        <v>47</v>
      </c>
      <c r="R26" s="226">
        <f t="shared" si="3"/>
        <v>0.11488223305504519</v>
      </c>
    </row>
    <row r="27" spans="1:18" s="21" customFormat="1" ht="11.1" customHeight="1">
      <c r="A27" s="22">
        <v>1992</v>
      </c>
      <c r="B27" s="23">
        <f>67837-12921</f>
        <v>54916</v>
      </c>
      <c r="C27" s="23">
        <v>10825454</v>
      </c>
      <c r="D27" s="58">
        <v>3483525</v>
      </c>
      <c r="E27" s="226">
        <f t="shared" si="0"/>
        <v>0.32179019928402081</v>
      </c>
      <c r="F27" s="58">
        <v>72</v>
      </c>
      <c r="G27" s="23">
        <v>75131</v>
      </c>
      <c r="H27" s="23">
        <v>1509273</v>
      </c>
      <c r="I27" s="23">
        <v>47995</v>
      </c>
      <c r="J27" s="226">
        <f t="shared" si="1"/>
        <v>3.1800078580879666E-2</v>
      </c>
      <c r="K27" s="23">
        <v>220988</v>
      </c>
      <c r="L27" s="23"/>
      <c r="M27" s="23">
        <v>18782</v>
      </c>
      <c r="N27" s="23">
        <v>3249</v>
      </c>
      <c r="O27" s="23">
        <v>52</v>
      </c>
      <c r="P27" s="23">
        <f t="shared" si="2"/>
        <v>22083</v>
      </c>
      <c r="Q27" s="23">
        <v>63</v>
      </c>
      <c r="R27" s="226">
        <f t="shared" si="3"/>
        <v>9.9928502905135122E-2</v>
      </c>
    </row>
    <row r="28" spans="1:18" s="21" customFormat="1" ht="11.1" customHeight="1">
      <c r="A28" s="22">
        <v>1993</v>
      </c>
      <c r="B28" s="23">
        <f>71922-13918</f>
        <v>58004</v>
      </c>
      <c r="C28" s="23">
        <v>11187605</v>
      </c>
      <c r="D28" s="58">
        <v>3762451</v>
      </c>
      <c r="E28" s="226">
        <f t="shared" si="0"/>
        <v>0.33630531288868348</v>
      </c>
      <c r="F28" s="58">
        <v>72</v>
      </c>
      <c r="G28" s="23">
        <v>76986</v>
      </c>
      <c r="H28" s="23">
        <v>1553650</v>
      </c>
      <c r="I28" s="23">
        <v>52353</v>
      </c>
      <c r="J28" s="226">
        <f t="shared" si="1"/>
        <v>3.3696778553728317E-2</v>
      </c>
      <c r="K28" s="23">
        <v>219607</v>
      </c>
      <c r="L28" s="23"/>
      <c r="M28" s="23">
        <v>19888</v>
      </c>
      <c r="N28" s="23">
        <v>3138</v>
      </c>
      <c r="O28" s="23">
        <v>36</v>
      </c>
      <c r="P28" s="23">
        <f t="shared" si="2"/>
        <v>23062</v>
      </c>
      <c r="Q28" s="23">
        <v>27</v>
      </c>
      <c r="R28" s="226">
        <f t="shared" si="3"/>
        <v>0.10501486746779475</v>
      </c>
    </row>
    <row r="29" spans="1:18" s="21" customFormat="1" ht="11.1" customHeight="1">
      <c r="A29" s="22">
        <v>1994</v>
      </c>
      <c r="B29" s="23">
        <f>73674-14119</f>
        <v>59555</v>
      </c>
      <c r="C29" s="23">
        <v>11317518</v>
      </c>
      <c r="D29" s="58">
        <v>3920311</v>
      </c>
      <c r="E29" s="226">
        <f t="shared" si="0"/>
        <v>0.34639317560617089</v>
      </c>
      <c r="F29" s="58">
        <v>72</v>
      </c>
      <c r="G29" s="23">
        <v>76051</v>
      </c>
      <c r="H29" s="23">
        <v>1558666</v>
      </c>
      <c r="I29" s="23">
        <v>55969</v>
      </c>
      <c r="J29" s="226">
        <f t="shared" si="1"/>
        <v>3.590827027727557E-2</v>
      </c>
      <c r="K29" s="23">
        <v>215174</v>
      </c>
      <c r="L29" s="23"/>
      <c r="M29" s="23">
        <v>19107</v>
      </c>
      <c r="N29" s="23">
        <v>2969</v>
      </c>
      <c r="O29" s="23">
        <v>43</v>
      </c>
      <c r="P29" s="23">
        <f t="shared" si="2"/>
        <v>22119</v>
      </c>
      <c r="Q29" s="23">
        <v>54</v>
      </c>
      <c r="R29" s="226">
        <f t="shared" si="3"/>
        <v>0.10279587682526699</v>
      </c>
    </row>
    <row r="30" spans="1:18" s="21" customFormat="1" ht="11.1" customHeight="1">
      <c r="A30" s="22">
        <v>1995</v>
      </c>
      <c r="B30" s="23">
        <f>75534-14896</f>
        <v>60638</v>
      </c>
      <c r="C30" s="23">
        <v>11331900</v>
      </c>
      <c r="D30" s="58">
        <v>4124407</v>
      </c>
      <c r="E30" s="226">
        <f t="shared" si="0"/>
        <v>0.36396429548442893</v>
      </c>
      <c r="F30" s="58">
        <v>72</v>
      </c>
      <c r="G30" s="23">
        <v>76021</v>
      </c>
      <c r="H30" s="23">
        <v>1536772</v>
      </c>
      <c r="I30" s="23">
        <v>78198</v>
      </c>
      <c r="J30" s="226">
        <f t="shared" si="1"/>
        <v>5.0884581447345471E-2</v>
      </c>
      <c r="K30" s="23">
        <v>212586</v>
      </c>
      <c r="L30" s="23"/>
      <c r="M30" s="23">
        <v>16304</v>
      </c>
      <c r="N30" s="23">
        <v>2761</v>
      </c>
      <c r="O30" s="23">
        <v>110</v>
      </c>
      <c r="P30" s="23">
        <f t="shared" si="2"/>
        <v>19175</v>
      </c>
      <c r="Q30" s="23">
        <v>71</v>
      </c>
      <c r="R30" s="226">
        <f t="shared" si="3"/>
        <v>9.0198790136697612E-2</v>
      </c>
    </row>
    <row r="31" spans="1:18" s="21" customFormat="1" ht="11.1" customHeight="1">
      <c r="A31" s="22">
        <v>1996</v>
      </c>
      <c r="B31" s="23">
        <v>61305</v>
      </c>
      <c r="C31" s="23">
        <v>11284849</v>
      </c>
      <c r="D31" s="58">
        <v>4288473</v>
      </c>
      <c r="E31" s="226">
        <f t="shared" si="0"/>
        <v>0.38002041498295636</v>
      </c>
      <c r="F31" s="58">
        <v>72</v>
      </c>
      <c r="G31" s="23">
        <v>76355</v>
      </c>
      <c r="H31" s="23">
        <v>1554080</v>
      </c>
      <c r="I31" s="23">
        <v>80661</v>
      </c>
      <c r="J31" s="226">
        <f t="shared" si="1"/>
        <v>5.1902733450015441E-2</v>
      </c>
      <c r="K31" s="23">
        <v>209520</v>
      </c>
      <c r="L31" s="23"/>
      <c r="M31" s="23">
        <v>15958</v>
      </c>
      <c r="N31" s="23">
        <v>2520</v>
      </c>
      <c r="O31" s="23">
        <v>42</v>
      </c>
      <c r="P31" s="23">
        <f t="shared" si="2"/>
        <v>18520</v>
      </c>
      <c r="Q31" s="23">
        <v>32</v>
      </c>
      <c r="R31" s="226">
        <f t="shared" si="3"/>
        <v>8.8392516227567774E-2</v>
      </c>
    </row>
    <row r="32" spans="1:18" s="21" customFormat="1" ht="11.1" customHeight="1">
      <c r="A32" s="22">
        <v>1997</v>
      </c>
      <c r="B32" s="23">
        <v>80288</v>
      </c>
      <c r="C32" s="23">
        <v>11549676</v>
      </c>
      <c r="D32" s="58">
        <v>4567081</v>
      </c>
      <c r="E32" s="226">
        <f t="shared" si="0"/>
        <v>0.3954293609621603</v>
      </c>
      <c r="F32" s="58">
        <v>72</v>
      </c>
      <c r="G32" s="23">
        <v>77503</v>
      </c>
      <c r="H32" s="23">
        <v>1585063</v>
      </c>
      <c r="I32" s="23">
        <v>84125</v>
      </c>
      <c r="J32" s="226">
        <f>I32/H32</f>
        <v>5.3073600229139158E-2</v>
      </c>
      <c r="K32" s="23">
        <v>214819</v>
      </c>
      <c r="L32" s="23"/>
      <c r="M32" s="23">
        <v>14626</v>
      </c>
      <c r="N32" s="23">
        <v>2087</v>
      </c>
      <c r="O32" s="23">
        <v>30</v>
      </c>
      <c r="P32" s="23">
        <f>L32+M32+N32+O32</f>
        <v>16743</v>
      </c>
      <c r="Q32" s="23">
        <v>40</v>
      </c>
      <c r="R32" s="226">
        <f t="shared" si="3"/>
        <v>7.7940033237283476E-2</v>
      </c>
    </row>
    <row r="33" spans="1:18" s="21" customFormat="1" ht="11.1" customHeight="1">
      <c r="A33" s="22">
        <v>1998</v>
      </c>
      <c r="B33" s="23">
        <v>83458</v>
      </c>
      <c r="C33" s="23">
        <v>11158358</v>
      </c>
      <c r="D33" s="58">
        <v>4595662</v>
      </c>
      <c r="E33" s="226">
        <f t="shared" si="0"/>
        <v>0.41185826803549413</v>
      </c>
      <c r="F33" s="58">
        <v>72</v>
      </c>
      <c r="G33" s="23">
        <v>78099</v>
      </c>
      <c r="H33" s="23">
        <v>1606353</v>
      </c>
      <c r="I33" s="23">
        <v>93438</v>
      </c>
      <c r="J33" s="226">
        <f>I33/H33</f>
        <v>5.8167787528644078E-2</v>
      </c>
      <c r="K33" s="23">
        <v>206138</v>
      </c>
      <c r="L33" s="23"/>
      <c r="M33" s="23">
        <v>13514</v>
      </c>
      <c r="N33" s="23">
        <v>1993</v>
      </c>
      <c r="O33" s="23">
        <v>23</v>
      </c>
      <c r="P33" s="23">
        <v>15530</v>
      </c>
      <c r="Q33" s="23">
        <v>20</v>
      </c>
      <c r="R33" s="226">
        <f t="shared" si="3"/>
        <v>7.5337880449019595E-2</v>
      </c>
    </row>
    <row r="34" spans="1:18" s="21" customFormat="1" ht="11.1" customHeight="1">
      <c r="A34" s="22">
        <v>1999</v>
      </c>
      <c r="B34" s="23">
        <v>86541</v>
      </c>
      <c r="C34" s="23">
        <v>11426033</v>
      </c>
      <c r="D34" s="58">
        <v>4901172</v>
      </c>
      <c r="E34" s="226">
        <f t="shared" si="0"/>
        <v>0.42894782467370784</v>
      </c>
      <c r="F34" s="58">
        <v>72</v>
      </c>
      <c r="G34" s="23">
        <v>79421</v>
      </c>
      <c r="H34" s="23">
        <v>1608603</v>
      </c>
      <c r="I34" s="23">
        <v>94686</v>
      </c>
      <c r="J34" s="226">
        <f>I34/H34</f>
        <v>5.8862255012579238E-2</v>
      </c>
      <c r="K34" s="23">
        <v>191432</v>
      </c>
      <c r="L34" s="23"/>
      <c r="M34" s="23">
        <v>13143</v>
      </c>
      <c r="N34" s="23">
        <v>1677</v>
      </c>
      <c r="O34" s="23">
        <v>12</v>
      </c>
      <c r="P34" s="23">
        <v>14832</v>
      </c>
      <c r="Q34" s="23">
        <v>58</v>
      </c>
      <c r="R34" s="226">
        <f t="shared" si="3"/>
        <v>7.7479209327594126E-2</v>
      </c>
    </row>
    <row r="35" spans="1:18" s="21" customFormat="1" ht="11.1" customHeight="1">
      <c r="A35" s="22">
        <v>2000</v>
      </c>
      <c r="B35" s="23">
        <v>87797</v>
      </c>
      <c r="C35" s="23">
        <v>11451050</v>
      </c>
      <c r="D35" s="58">
        <v>5097590</v>
      </c>
      <c r="E35" s="226">
        <f t="shared" si="0"/>
        <v>0.44516354395448454</v>
      </c>
      <c r="F35" s="58">
        <v>72</v>
      </c>
      <c r="G35" s="23">
        <v>80153</v>
      </c>
      <c r="H35" s="23">
        <v>1609154</v>
      </c>
      <c r="I35" s="23">
        <v>95656</v>
      </c>
      <c r="J35" s="226">
        <v>0.06</v>
      </c>
      <c r="K35" s="23">
        <v>187323</v>
      </c>
      <c r="L35" s="23"/>
      <c r="M35" s="23">
        <v>10610</v>
      </c>
      <c r="N35" s="23">
        <v>1421</v>
      </c>
      <c r="O35" s="23">
        <v>22</v>
      </c>
      <c r="P35" s="23">
        <v>12053</v>
      </c>
      <c r="Q35" s="23">
        <v>24</v>
      </c>
      <c r="R35" s="226">
        <f t="shared" si="3"/>
        <v>6.43434068427262E-2</v>
      </c>
    </row>
    <row r="36" spans="1:18" s="21" customFormat="1" ht="11.1" customHeight="1">
      <c r="A36" s="22">
        <v>2001</v>
      </c>
      <c r="B36" s="23">
        <v>88916</v>
      </c>
      <c r="C36" s="23">
        <v>11426677</v>
      </c>
      <c r="D36" s="58">
        <v>5273677</v>
      </c>
      <c r="E36" s="226">
        <f t="shared" si="0"/>
        <v>0.46152324074619416</v>
      </c>
      <c r="F36" s="58">
        <v>72</v>
      </c>
      <c r="G36" s="23">
        <v>79628</v>
      </c>
      <c r="H36" s="23">
        <v>1596593</v>
      </c>
      <c r="I36" s="23">
        <v>92718</v>
      </c>
      <c r="J36" s="226">
        <f>I36/H36</f>
        <v>5.8072407933643704E-2</v>
      </c>
      <c r="K36" s="23">
        <v>191707</v>
      </c>
      <c r="L36" s="23"/>
      <c r="M36" s="23">
        <v>9880</v>
      </c>
      <c r="N36" s="23">
        <v>1375</v>
      </c>
      <c r="O36" s="23">
        <v>21</v>
      </c>
      <c r="P36" s="23">
        <v>11276</v>
      </c>
      <c r="Q36" s="23">
        <v>14</v>
      </c>
      <c r="R36" s="226">
        <f t="shared" si="3"/>
        <v>5.8818926799751703E-2</v>
      </c>
    </row>
    <row r="37" spans="1:18" s="21" customFormat="1" ht="11.1" customHeight="1">
      <c r="A37" s="22">
        <v>2002</v>
      </c>
      <c r="B37" s="23">
        <v>93416</v>
      </c>
      <c r="C37" s="23">
        <v>11886644</v>
      </c>
      <c r="D37" s="58">
        <v>5552412</v>
      </c>
      <c r="E37" s="226">
        <f t="shared" si="0"/>
        <v>0.46711350991920009</v>
      </c>
      <c r="F37" s="58">
        <v>72</v>
      </c>
      <c r="G37" s="23">
        <v>80989</v>
      </c>
      <c r="H37" s="23">
        <v>1626958</v>
      </c>
      <c r="I37" s="23">
        <v>96795</v>
      </c>
      <c r="J37" s="226">
        <f>I37/H37</f>
        <v>5.949446758920636E-2</v>
      </c>
      <c r="K37" s="23">
        <v>190946</v>
      </c>
      <c r="L37" s="23"/>
      <c r="M37" s="23">
        <v>8170</v>
      </c>
      <c r="N37" s="23">
        <v>1120</v>
      </c>
      <c r="O37" s="23">
        <v>20</v>
      </c>
      <c r="P37" s="23">
        <v>9310</v>
      </c>
      <c r="Q37" s="23">
        <v>9</v>
      </c>
      <c r="R37" s="226">
        <f t="shared" si="3"/>
        <v>4.8757240266881739E-2</v>
      </c>
    </row>
    <row r="38" spans="1:18" s="21" customFormat="1" ht="11.1" customHeight="1">
      <c r="A38" s="22">
        <v>2003</v>
      </c>
      <c r="B38" s="23">
        <v>94073</v>
      </c>
      <c r="C38" s="23">
        <v>11794484</v>
      </c>
      <c r="D38" s="58">
        <v>5577816</v>
      </c>
      <c r="E38" s="226">
        <f t="shared" si="0"/>
        <v>0.47291734000402225</v>
      </c>
      <c r="F38" s="58">
        <v>72</v>
      </c>
      <c r="G38" s="23">
        <v>79055</v>
      </c>
      <c r="H38" s="23">
        <v>1637878</v>
      </c>
      <c r="I38" s="23">
        <v>97328</v>
      </c>
      <c r="J38" s="226">
        <f>I38/H38</f>
        <v>5.9423229324772661E-2</v>
      </c>
      <c r="K38" s="23">
        <v>183961</v>
      </c>
      <c r="L38" s="23"/>
      <c r="M38" s="23">
        <v>6380</v>
      </c>
      <c r="N38" s="23">
        <v>912</v>
      </c>
      <c r="O38" s="23">
        <v>12</v>
      </c>
      <c r="P38" s="23">
        <v>7304</v>
      </c>
      <c r="Q38" s="23">
        <v>8</v>
      </c>
      <c r="R38" s="226">
        <f t="shared" si="3"/>
        <v>3.9704067710003753E-2</v>
      </c>
    </row>
    <row r="39" spans="1:18" s="21" customFormat="1" ht="11.1" customHeight="1">
      <c r="A39" s="22">
        <v>2004</v>
      </c>
      <c r="B39" s="23">
        <v>95795</v>
      </c>
      <c r="C39" s="23">
        <v>11933703</v>
      </c>
      <c r="D39" s="58">
        <v>5683544</v>
      </c>
      <c r="E39" s="226">
        <f t="shared" si="0"/>
        <v>0.47625988345780013</v>
      </c>
      <c r="F39" s="58">
        <v>72</v>
      </c>
      <c r="G39" s="23">
        <v>81986</v>
      </c>
      <c r="H39" s="23">
        <v>1661201</v>
      </c>
      <c r="I39" s="23">
        <v>101039</v>
      </c>
      <c r="J39" s="226">
        <f>I39/H39</f>
        <v>6.0822862495266979E-2</v>
      </c>
      <c r="K39" s="23">
        <v>202885</v>
      </c>
      <c r="L39" s="23"/>
      <c r="M39" s="23">
        <v>6279</v>
      </c>
      <c r="N39" s="23">
        <v>827</v>
      </c>
      <c r="O39" s="23">
        <v>7</v>
      </c>
      <c r="P39" s="23">
        <v>7113</v>
      </c>
      <c r="Q39" s="23">
        <v>8</v>
      </c>
      <c r="R39" s="226">
        <f t="shared" si="3"/>
        <v>3.5059270029819851E-2</v>
      </c>
    </row>
    <row r="40" spans="1:18" s="21" customFormat="1" ht="11.1" customHeight="1">
      <c r="A40" s="22">
        <v>2005</v>
      </c>
      <c r="B40" s="23">
        <v>97238</v>
      </c>
      <c r="C40" s="23">
        <v>12099886</v>
      </c>
      <c r="D40" s="58">
        <v>5855413</v>
      </c>
      <c r="E40" s="226">
        <f t="shared" si="0"/>
        <v>0.48392298902650821</v>
      </c>
      <c r="F40" s="58">
        <v>72</v>
      </c>
      <c r="G40" s="23">
        <v>85938</v>
      </c>
      <c r="H40" s="23">
        <v>1739513</v>
      </c>
      <c r="I40" s="23">
        <v>107777</v>
      </c>
      <c r="J40" s="226">
        <f>I40/H40</f>
        <v>6.1958145756887129E-2</v>
      </c>
      <c r="K40" s="23">
        <v>196841</v>
      </c>
      <c r="L40" s="23"/>
      <c r="M40" s="23">
        <v>5245</v>
      </c>
      <c r="N40" s="23">
        <v>713</v>
      </c>
      <c r="O40" s="23">
        <v>14</v>
      </c>
      <c r="P40" s="23">
        <v>5972</v>
      </c>
      <c r="Q40" s="23">
        <v>7</v>
      </c>
      <c r="R40" s="226">
        <f t="shared" si="3"/>
        <v>3.0339207786995597E-2</v>
      </c>
    </row>
    <row r="41" spans="1:18" s="21" customFormat="1" ht="11.1" customHeight="1">
      <c r="A41" s="22">
        <v>2006</v>
      </c>
      <c r="B41" s="23">
        <v>101294</v>
      </c>
      <c r="C41" s="23">
        <v>12547368</v>
      </c>
      <c r="D41" s="58">
        <v>6162931</v>
      </c>
      <c r="E41" s="226">
        <f t="shared" si="0"/>
        <v>0.49117320859641639</v>
      </c>
      <c r="F41" s="58">
        <v>72</v>
      </c>
      <c r="G41" s="23">
        <v>88577</v>
      </c>
      <c r="H41" s="23">
        <v>1883529</v>
      </c>
      <c r="I41" s="23">
        <v>114142</v>
      </c>
      <c r="J41" s="226">
        <f t="shared" ref="J41:J48" si="4">I41/H41</f>
        <v>6.0600075708948466E-2</v>
      </c>
      <c r="K41" s="23">
        <v>225183</v>
      </c>
      <c r="L41" s="23"/>
      <c r="M41" s="23">
        <v>5167</v>
      </c>
      <c r="N41" s="23">
        <v>729</v>
      </c>
      <c r="O41" s="23">
        <v>12</v>
      </c>
      <c r="P41" s="23">
        <v>5908</v>
      </c>
      <c r="Q41" s="23">
        <v>10</v>
      </c>
      <c r="R41" s="226">
        <f t="shared" si="3"/>
        <v>2.6236438807547641E-2</v>
      </c>
    </row>
    <row r="42" spans="1:18" s="21" customFormat="1" ht="11.1" customHeight="1">
      <c r="A42" s="22">
        <v>2007</v>
      </c>
      <c r="B42" s="23">
        <v>104177</v>
      </c>
      <c r="C42" s="23">
        <v>12796048</v>
      </c>
      <c r="D42" s="58">
        <v>6385219</v>
      </c>
      <c r="E42" s="226">
        <f t="shared" si="0"/>
        <v>0.49899930040900126</v>
      </c>
      <c r="F42" s="58">
        <v>72</v>
      </c>
      <c r="G42" s="23">
        <v>88556</v>
      </c>
      <c r="H42" s="23">
        <v>1955230</v>
      </c>
      <c r="I42" s="23">
        <v>123809</v>
      </c>
      <c r="J42" s="226">
        <f t="shared" si="4"/>
        <v>6.3321962122103281E-2</v>
      </c>
      <c r="K42" s="23">
        <v>224651</v>
      </c>
      <c r="L42" s="23"/>
      <c r="M42" s="23">
        <v>4637</v>
      </c>
      <c r="N42" s="23">
        <v>620</v>
      </c>
      <c r="O42" s="23">
        <v>7</v>
      </c>
      <c r="P42" s="23">
        <v>5264</v>
      </c>
      <c r="Q42" s="23">
        <v>7</v>
      </c>
      <c r="R42" s="226">
        <f t="shared" si="3"/>
        <v>2.3431901037609448E-2</v>
      </c>
    </row>
    <row r="43" spans="1:18" s="21" customFormat="1" ht="11.1" customHeight="1">
      <c r="A43" s="22">
        <v>2008</v>
      </c>
      <c r="B43" s="23">
        <v>112180</v>
      </c>
      <c r="C43" s="23">
        <v>14005978</v>
      </c>
      <c r="D43" s="58">
        <v>7181567</v>
      </c>
      <c r="E43" s="226">
        <f t="shared" si="0"/>
        <v>0.51275012712428936</v>
      </c>
      <c r="F43" s="58">
        <v>72</v>
      </c>
      <c r="G43" s="23">
        <v>91016</v>
      </c>
      <c r="H43" s="23">
        <v>2099488</v>
      </c>
      <c r="I43" s="23">
        <v>135540</v>
      </c>
      <c r="J43" s="226">
        <f t="shared" si="4"/>
        <v>6.455859714368456E-2</v>
      </c>
      <c r="K43" s="23">
        <v>244993</v>
      </c>
      <c r="L43" s="23"/>
      <c r="M43" s="23">
        <v>4146</v>
      </c>
      <c r="N43" s="23">
        <v>592</v>
      </c>
      <c r="O43" s="23">
        <v>14</v>
      </c>
      <c r="P43" s="23">
        <v>4752</v>
      </c>
      <c r="Q43" s="23">
        <v>4</v>
      </c>
      <c r="R43" s="226">
        <f t="shared" si="3"/>
        <v>1.9396472552277003E-2</v>
      </c>
    </row>
    <row r="44" spans="1:18" s="21" customFormat="1" ht="11.1" customHeight="1">
      <c r="A44" s="22">
        <v>2009</v>
      </c>
      <c r="B44" s="23">
        <v>105476</v>
      </c>
      <c r="C44" s="23">
        <v>12995607</v>
      </c>
      <c r="D44" s="58">
        <v>6799421</v>
      </c>
      <c r="E44" s="226">
        <f t="shared" si="0"/>
        <v>0.52320918907443104</v>
      </c>
      <c r="F44" s="58">
        <v>72</v>
      </c>
      <c r="G44" s="23">
        <v>86879</v>
      </c>
      <c r="H44" s="23">
        <v>1985552</v>
      </c>
      <c r="I44" s="23">
        <v>122841</v>
      </c>
      <c r="J44" s="226">
        <f t="shared" si="4"/>
        <v>6.1867430316607172E-2</v>
      </c>
      <c r="K44" s="23">
        <v>213784</v>
      </c>
      <c r="L44" s="23"/>
      <c r="M44" s="23">
        <v>3951</v>
      </c>
      <c r="N44" s="23">
        <v>494</v>
      </c>
      <c r="O44" s="23">
        <v>10</v>
      </c>
      <c r="P44" s="23">
        <v>4455</v>
      </c>
      <c r="Q44" s="23">
        <v>4</v>
      </c>
      <c r="R44" s="226">
        <f t="shared" si="3"/>
        <v>2.0838790554952663E-2</v>
      </c>
    </row>
    <row r="45" spans="1:18" s="21" customFormat="1" ht="11.1" customHeight="1">
      <c r="A45" s="22">
        <v>2010</v>
      </c>
      <c r="B45" s="23">
        <v>116780</v>
      </c>
      <c r="C45" s="23">
        <v>14539258</v>
      </c>
      <c r="D45" s="58">
        <v>7629997</v>
      </c>
      <c r="E45" s="226">
        <f t="shared" si="0"/>
        <v>0.52478585908579378</v>
      </c>
      <c r="F45" s="58">
        <v>72</v>
      </c>
      <c r="G45" s="23">
        <v>92879</v>
      </c>
      <c r="H45" s="23">
        <v>2138360</v>
      </c>
      <c r="I45" s="23">
        <v>134272</v>
      </c>
      <c r="J45" s="226">
        <f t="shared" si="4"/>
        <v>6.2792046241044536E-2</v>
      </c>
      <c r="K45" s="23">
        <v>243636</v>
      </c>
      <c r="L45" s="23"/>
      <c r="M45" s="23">
        <v>3445</v>
      </c>
      <c r="N45" s="23">
        <v>459</v>
      </c>
      <c r="O45" s="23">
        <v>11</v>
      </c>
      <c r="P45" s="23">
        <v>3915</v>
      </c>
      <c r="Q45" s="23">
        <v>9</v>
      </c>
      <c r="R45" s="226">
        <f t="shared" si="3"/>
        <v>1.6069053834408709E-2</v>
      </c>
    </row>
    <row r="46" spans="1:18" s="21" customFormat="1" ht="11.1" customHeight="1">
      <c r="A46" s="22">
        <v>2011</v>
      </c>
      <c r="B46" s="23">
        <v>108525</v>
      </c>
      <c r="C46" s="23">
        <v>13121381</v>
      </c>
      <c r="D46" s="58">
        <v>6913366</v>
      </c>
      <c r="E46" s="226">
        <f t="shared" si="0"/>
        <v>0.52687792542568501</v>
      </c>
      <c r="F46" s="58">
        <v>72</v>
      </c>
      <c r="G46" s="23">
        <v>90217</v>
      </c>
      <c r="H46" s="23">
        <v>2093544</v>
      </c>
      <c r="I46" s="23">
        <v>129499</v>
      </c>
      <c r="J46" s="226">
        <f t="shared" si="4"/>
        <v>6.1856354583424089E-2</v>
      </c>
      <c r="K46" s="23">
        <v>234477</v>
      </c>
      <c r="L46" s="23"/>
      <c r="M46" s="23">
        <v>2843</v>
      </c>
      <c r="N46" s="23">
        <v>378</v>
      </c>
      <c r="O46" s="23">
        <v>14</v>
      </c>
      <c r="P46" s="23">
        <v>3235</v>
      </c>
      <c r="Q46" s="23">
        <v>6</v>
      </c>
      <c r="R46" s="226">
        <f t="shared" si="3"/>
        <v>1.3796662359207939E-2</v>
      </c>
    </row>
    <row r="47" spans="1:18" s="21" customFormat="1" ht="11.1" customHeight="1">
      <c r="A47" s="22">
        <v>2012</v>
      </c>
      <c r="B47" s="23">
        <v>110104</v>
      </c>
      <c r="C47" s="23">
        <v>13096696</v>
      </c>
      <c r="D47" s="58">
        <v>6900380</v>
      </c>
      <c r="E47" s="226">
        <f t="shared" si="0"/>
        <v>0.52687945112263423</v>
      </c>
      <c r="F47" s="58">
        <v>72</v>
      </c>
      <c r="G47" s="23">
        <v>92394</v>
      </c>
      <c r="H47" s="23">
        <v>2101445</v>
      </c>
      <c r="I47" s="23">
        <v>131454</v>
      </c>
      <c r="J47" s="226">
        <f t="shared" si="4"/>
        <v>6.2554099679030375E-2</v>
      </c>
      <c r="K47" s="23">
        <v>235923</v>
      </c>
      <c r="L47" s="23"/>
      <c r="M47" s="23">
        <v>2633</v>
      </c>
      <c r="N47" s="23">
        <v>324</v>
      </c>
      <c r="O47" s="23">
        <v>8</v>
      </c>
      <c r="P47" s="23">
        <v>2965</v>
      </c>
      <c r="Q47" s="23">
        <v>7</v>
      </c>
      <c r="R47" s="226">
        <f t="shared" si="3"/>
        <v>1.2567659787303485E-2</v>
      </c>
    </row>
    <row r="48" spans="1:18" s="21" customFormat="1" ht="11.1" customHeight="1">
      <c r="A48" s="22">
        <v>2013</v>
      </c>
      <c r="B48" s="23">
        <v>112328</v>
      </c>
      <c r="C48" s="23">
        <v>13262069</v>
      </c>
      <c r="D48" s="58">
        <v>7031313</v>
      </c>
      <c r="E48" s="226">
        <f t="shared" si="0"/>
        <v>0.53018220610977063</v>
      </c>
      <c r="F48" s="58">
        <v>72</v>
      </c>
      <c r="G48" s="23">
        <v>101452</v>
      </c>
      <c r="H48" s="23">
        <v>2229617</v>
      </c>
      <c r="I48" s="23">
        <v>134434</v>
      </c>
      <c r="J48" s="226">
        <f t="shared" si="4"/>
        <v>6.0294660473076765E-2</v>
      </c>
      <c r="K48" s="23">
        <v>243740</v>
      </c>
      <c r="L48" s="23"/>
      <c r="M48" s="23">
        <v>2186</v>
      </c>
      <c r="N48" s="23">
        <v>295</v>
      </c>
      <c r="O48" s="23">
        <v>12</v>
      </c>
      <c r="P48" s="23">
        <v>2493</v>
      </c>
      <c r="Q48" s="23">
        <v>5</v>
      </c>
      <c r="R48" s="226">
        <f t="shared" si="3"/>
        <v>1.0228111922540412E-2</v>
      </c>
    </row>
    <row r="49" spans="1:18" s="21" customFormat="1" ht="11.1" customHeight="1">
      <c r="A49" s="22">
        <v>2014</v>
      </c>
      <c r="B49" s="23">
        <v>114982</v>
      </c>
      <c r="C49" s="23">
        <v>13492886</v>
      </c>
      <c r="D49" s="58">
        <v>7183780</v>
      </c>
      <c r="E49" s="226">
        <f t="shared" si="0"/>
        <v>0.53241241347477475</v>
      </c>
      <c r="F49" s="58">
        <v>72</v>
      </c>
      <c r="G49" s="23">
        <v>110489</v>
      </c>
      <c r="H49" s="23">
        <v>2347420</v>
      </c>
      <c r="I49" s="23">
        <v>135678</v>
      </c>
      <c r="J49" s="226">
        <f t="shared" ref="J49:J54" si="5">I49/H49</f>
        <v>5.7798774825127158E-2</v>
      </c>
      <c r="K49" s="23">
        <v>251730</v>
      </c>
      <c r="L49" s="23"/>
      <c r="M49" s="23">
        <v>1967</v>
      </c>
      <c r="N49" s="23">
        <v>246</v>
      </c>
      <c r="O49" s="23">
        <v>12</v>
      </c>
      <c r="P49" s="23">
        <v>2225</v>
      </c>
      <c r="Q49" s="23">
        <v>1</v>
      </c>
      <c r="R49" s="226">
        <f t="shared" si="3"/>
        <v>8.8388352600007949E-3</v>
      </c>
    </row>
    <row r="50" spans="1:18" s="21" customFormat="1" ht="11.1" customHeight="1">
      <c r="A50" s="22">
        <v>2015</v>
      </c>
      <c r="B50" s="23">
        <v>115806</v>
      </c>
      <c r="C50" s="23">
        <v>13476904</v>
      </c>
      <c r="D50" s="58">
        <v>7222817</v>
      </c>
      <c r="E50" s="226">
        <f>D50/C50</f>
        <v>0.53594037621697088</v>
      </c>
      <c r="F50" s="58">
        <v>72</v>
      </c>
      <c r="G50" s="23">
        <v>129812</v>
      </c>
      <c r="H50" s="23">
        <v>2575063</v>
      </c>
      <c r="I50" s="23">
        <v>144842</v>
      </c>
      <c r="J50" s="226">
        <f t="shared" si="5"/>
        <v>5.6247944225053914E-2</v>
      </c>
      <c r="K50" s="23">
        <v>249759</v>
      </c>
      <c r="L50" s="23"/>
      <c r="M50" s="23">
        <v>1691</v>
      </c>
      <c r="N50" s="23">
        <v>229</v>
      </c>
      <c r="O50" s="23">
        <v>15</v>
      </c>
      <c r="P50" s="23">
        <v>1935</v>
      </c>
      <c r="Q50" s="23">
        <v>3</v>
      </c>
      <c r="R50" s="226">
        <f t="shared" si="3"/>
        <v>7.7474685596915427E-3</v>
      </c>
    </row>
    <row r="51" spans="1:18" s="21" customFormat="1" ht="11.1" customHeight="1">
      <c r="A51" s="22">
        <v>2016</v>
      </c>
      <c r="B51" s="172">
        <v>118031</v>
      </c>
      <c r="C51" s="172">
        <v>13650292</v>
      </c>
      <c r="D51" s="173">
        <v>7338890</v>
      </c>
      <c r="E51" s="226">
        <f>D51/C51</f>
        <v>0.53763611796729327</v>
      </c>
      <c r="F51" s="58">
        <v>72</v>
      </c>
      <c r="G51" s="310">
        <v>140351</v>
      </c>
      <c r="H51" s="310">
        <v>2715575</v>
      </c>
      <c r="I51" s="310">
        <v>154762</v>
      </c>
      <c r="J51" s="226">
        <f t="shared" si="5"/>
        <v>5.6990508455851893E-2</v>
      </c>
      <c r="K51" s="310">
        <v>269763</v>
      </c>
      <c r="L51" s="310"/>
      <c r="M51" s="310">
        <v>1573</v>
      </c>
      <c r="N51" s="310">
        <v>221</v>
      </c>
      <c r="O51" s="310">
        <v>13</v>
      </c>
      <c r="P51" s="310">
        <v>1807</v>
      </c>
      <c r="Q51" s="310">
        <v>2</v>
      </c>
      <c r="R51" s="226">
        <f t="shared" si="3"/>
        <v>6.6984723627776972E-3</v>
      </c>
    </row>
    <row r="52" spans="1:18" s="21" customFormat="1" ht="11.1" customHeight="1">
      <c r="A52" s="22">
        <v>2017</v>
      </c>
      <c r="B52" s="172">
        <v>119726</v>
      </c>
      <c r="C52" s="172">
        <v>13597456</v>
      </c>
      <c r="D52" s="173">
        <v>7353945</v>
      </c>
      <c r="E52" s="226">
        <f>D52/C52</f>
        <v>0.54083241747573962</v>
      </c>
      <c r="F52" s="58">
        <v>72</v>
      </c>
      <c r="G52" s="310">
        <v>145751</v>
      </c>
      <c r="H52" s="310">
        <v>2803099</v>
      </c>
      <c r="I52" s="310">
        <v>163247</v>
      </c>
      <c r="J52" s="226">
        <f t="shared" si="5"/>
        <v>5.8238042966017256E-2</v>
      </c>
      <c r="K52" s="310">
        <v>262056</v>
      </c>
      <c r="L52" s="310"/>
      <c r="M52" s="310">
        <v>1456</v>
      </c>
      <c r="N52" s="310">
        <v>219</v>
      </c>
      <c r="O52" s="310">
        <v>9</v>
      </c>
      <c r="P52" s="310">
        <f>M52+N52+O52</f>
        <v>1684</v>
      </c>
      <c r="Q52" s="310">
        <v>4</v>
      </c>
      <c r="R52" s="226">
        <f t="shared" si="3"/>
        <v>6.4261073968922677E-3</v>
      </c>
    </row>
    <row r="53" spans="1:18" s="21" customFormat="1" ht="11.1" customHeight="1">
      <c r="A53" s="22">
        <v>2018</v>
      </c>
      <c r="B53" s="172">
        <v>120914</v>
      </c>
      <c r="C53" s="172">
        <v>13617710</v>
      </c>
      <c r="D53" s="173">
        <v>7559845</v>
      </c>
      <c r="E53" s="226">
        <f t="shared" si="0"/>
        <v>0.55514803884059805</v>
      </c>
      <c r="F53" s="58">
        <v>72</v>
      </c>
      <c r="G53" s="310">
        <v>149338</v>
      </c>
      <c r="H53" s="310">
        <v>2897286</v>
      </c>
      <c r="I53" s="310">
        <v>171447</v>
      </c>
      <c r="J53" s="226">
        <f t="shared" si="5"/>
        <v>5.9175034842953028E-2</v>
      </c>
      <c r="K53" s="23">
        <v>306475</v>
      </c>
      <c r="L53" s="23"/>
      <c r="M53" s="23">
        <v>1161</v>
      </c>
      <c r="N53" s="23">
        <v>195</v>
      </c>
      <c r="O53" s="23">
        <v>10</v>
      </c>
      <c r="P53" s="23">
        <f>M53+N53+O53</f>
        <v>1366</v>
      </c>
      <c r="Q53" s="23">
        <v>3</v>
      </c>
      <c r="R53" s="226">
        <f t="shared" si="3"/>
        <v>4.4571335345460475E-3</v>
      </c>
    </row>
    <row r="54" spans="1:18" s="21" customFormat="1" ht="11.1" customHeight="1">
      <c r="A54" s="209">
        <v>2019</v>
      </c>
      <c r="B54" s="210">
        <v>150914</v>
      </c>
      <c r="C54" s="210">
        <v>18115778</v>
      </c>
      <c r="D54" s="224">
        <v>10323944</v>
      </c>
      <c r="E54" s="228">
        <f>D54/C54</f>
        <v>0.56988686878366468</v>
      </c>
      <c r="F54" s="224">
        <v>72</v>
      </c>
      <c r="G54" s="210">
        <v>162029</v>
      </c>
      <c r="H54" s="210">
        <v>3196111</v>
      </c>
      <c r="I54" s="210">
        <v>197928</v>
      </c>
      <c r="J54" s="228">
        <f t="shared" si="5"/>
        <v>6.1927761582748535E-2</v>
      </c>
      <c r="K54" s="210">
        <v>318984</v>
      </c>
      <c r="L54" s="210"/>
      <c r="M54" s="210">
        <v>1011</v>
      </c>
      <c r="N54" s="210">
        <v>187</v>
      </c>
      <c r="O54" s="210">
        <v>13</v>
      </c>
      <c r="P54" s="210">
        <f>M54+N54+O54</f>
        <v>1211</v>
      </c>
      <c r="Q54" s="210">
        <v>4</v>
      </c>
      <c r="R54" s="228">
        <f t="shared" si="3"/>
        <v>3.7964286609986709E-3</v>
      </c>
    </row>
    <row r="55" spans="1:18" s="59" customFormat="1" ht="14.45" customHeight="1">
      <c r="A55" s="209">
        <v>2020</v>
      </c>
      <c r="B55" s="210">
        <v>116717</v>
      </c>
      <c r="C55" s="210">
        <v>12480197</v>
      </c>
      <c r="D55" s="224">
        <v>7301931</v>
      </c>
      <c r="E55" s="228">
        <f t="shared" ref="E55" si="6">D55/C55</f>
        <v>0.58508138934024845</v>
      </c>
      <c r="F55" s="224">
        <v>72</v>
      </c>
      <c r="G55" s="210">
        <v>149338</v>
      </c>
      <c r="H55" s="210">
        <v>2886849</v>
      </c>
      <c r="I55" s="210">
        <v>164214</v>
      </c>
      <c r="J55" s="228">
        <f t="shared" ref="J55" si="7">I55/H55</f>
        <v>5.6883473988421286E-2</v>
      </c>
      <c r="K55" s="210">
        <v>271502</v>
      </c>
      <c r="L55" s="210"/>
      <c r="M55" s="210">
        <v>945</v>
      </c>
      <c r="N55" s="210">
        <v>159</v>
      </c>
      <c r="O55" s="210">
        <v>12</v>
      </c>
      <c r="P55" s="210">
        <f>M55+N55+O55</f>
        <v>1116</v>
      </c>
      <c r="Q55" s="210">
        <v>2</v>
      </c>
      <c r="R55" s="228">
        <f t="shared" si="3"/>
        <v>4.1104669578861299E-3</v>
      </c>
    </row>
    <row r="56" spans="1:18" s="26" customFormat="1" ht="18.75">
      <c r="A56" s="326" t="s">
        <v>90</v>
      </c>
      <c r="B56" s="449" t="s">
        <v>658</v>
      </c>
      <c r="C56" s="450"/>
      <c r="D56" s="450"/>
      <c r="E56" s="450"/>
      <c r="F56" s="450"/>
      <c r="G56" s="450"/>
      <c r="H56" s="450"/>
      <c r="I56" s="450"/>
      <c r="J56" s="450"/>
      <c r="K56" s="450"/>
      <c r="L56" s="450"/>
      <c r="M56" s="450"/>
      <c r="N56" s="450"/>
      <c r="O56" s="450"/>
      <c r="P56" s="450"/>
      <c r="Q56" s="450"/>
      <c r="R56" s="450"/>
    </row>
    <row r="57" spans="1:18" s="26" customFormat="1" ht="18.75">
      <c r="B57" s="451" t="s">
        <v>153</v>
      </c>
      <c r="C57" s="452"/>
      <c r="D57" s="452"/>
      <c r="E57" s="452"/>
      <c r="F57" s="452"/>
      <c r="G57" s="452"/>
      <c r="H57" s="452"/>
      <c r="I57" s="452"/>
      <c r="J57" s="452"/>
      <c r="K57" s="452"/>
      <c r="L57" s="452"/>
      <c r="M57" s="452"/>
      <c r="N57" s="452"/>
      <c r="O57" s="452"/>
      <c r="P57" s="452"/>
      <c r="Q57" s="452"/>
      <c r="R57" s="452"/>
    </row>
    <row r="58" spans="1:18" s="26" customFormat="1" ht="13.5" customHeight="1">
      <c r="B58" s="451" t="s">
        <v>152</v>
      </c>
      <c r="C58" s="452"/>
      <c r="D58" s="452"/>
      <c r="E58" s="452"/>
      <c r="F58" s="452"/>
      <c r="G58" s="452"/>
      <c r="H58" s="452"/>
      <c r="I58" s="452"/>
      <c r="J58" s="452"/>
      <c r="K58" s="452"/>
      <c r="L58" s="452"/>
      <c r="M58" s="452"/>
      <c r="N58" s="452"/>
      <c r="O58" s="452"/>
      <c r="P58" s="452"/>
      <c r="Q58" s="452"/>
      <c r="R58" s="452"/>
    </row>
    <row r="59" spans="1:18" s="26" customFormat="1" ht="3.95" customHeight="1">
      <c r="A59" s="16"/>
    </row>
    <row r="60" spans="1:18" ht="12" customHeight="1">
      <c r="B60" s="447" t="s">
        <v>791</v>
      </c>
      <c r="C60" s="448"/>
      <c r="D60" s="448"/>
      <c r="E60" s="448"/>
      <c r="F60" s="448"/>
      <c r="G60" s="448"/>
      <c r="H60" s="448"/>
      <c r="I60" s="448"/>
      <c r="J60" s="448"/>
      <c r="K60" s="448"/>
      <c r="L60" s="448"/>
      <c r="M60" s="448"/>
      <c r="N60" s="448"/>
      <c r="O60" s="448"/>
      <c r="P60" s="448"/>
      <c r="Q60" s="448"/>
      <c r="R60" s="448"/>
    </row>
  </sheetData>
  <mergeCells count="8">
    <mergeCell ref="B60:R60"/>
    <mergeCell ref="B56:R56"/>
    <mergeCell ref="B57:R57"/>
    <mergeCell ref="B58:R58"/>
    <mergeCell ref="A2:A3"/>
    <mergeCell ref="B2:E2"/>
    <mergeCell ref="F2:J2"/>
    <mergeCell ref="K2:R2"/>
  </mergeCells>
  <phoneticPr fontId="3"/>
  <pageMargins left="0.25" right="0.25" top="0.75" bottom="0.75" header="0.3" footer="0.3"/>
  <pageSetup paperSize="9" scale="83" fitToHeight="0" orientation="portrait" horizontalDpi="4800" verticalDpi="4800"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033FBF-D2FB-4E17-A006-84BF675606DF}">
  <sheetPr>
    <pageSetUpPr fitToPage="1"/>
  </sheetPr>
  <dimension ref="A1:O40"/>
  <sheetViews>
    <sheetView zoomScale="178" zoomScaleNormal="178" workbookViewId="0">
      <selection sqref="A1:O34"/>
    </sheetView>
  </sheetViews>
  <sheetFormatPr defaultColWidth="8.125" defaultRowHeight="9.75"/>
  <cols>
    <col min="1" max="1" width="3.375" style="29" customWidth="1"/>
    <col min="2" max="4" width="5.125" style="28" customWidth="1"/>
    <col min="5" max="8" width="4.125" style="28" customWidth="1"/>
    <col min="9" max="9" width="4.125" style="29" customWidth="1"/>
    <col min="10" max="13" width="4.125" style="28" customWidth="1"/>
    <col min="14" max="15" width="4.125" style="29" customWidth="1"/>
    <col min="16" max="256" width="8.125" style="28"/>
    <col min="257" max="257" width="3.375" style="28" customWidth="1"/>
    <col min="258" max="259" width="4.25" style="28" customWidth="1"/>
    <col min="260" max="271" width="4.125" style="28" customWidth="1"/>
    <col min="272" max="512" width="8.125" style="28"/>
    <col min="513" max="513" width="3.375" style="28" customWidth="1"/>
    <col min="514" max="515" width="4.25" style="28" customWidth="1"/>
    <col min="516" max="527" width="4.125" style="28" customWidth="1"/>
    <col min="528" max="768" width="8.125" style="28"/>
    <col min="769" max="769" width="3.375" style="28" customWidth="1"/>
    <col min="770" max="771" width="4.25" style="28" customWidth="1"/>
    <col min="772" max="783" width="4.125" style="28" customWidth="1"/>
    <col min="784" max="1024" width="8.125" style="28"/>
    <col min="1025" max="1025" width="3.375" style="28" customWidth="1"/>
    <col min="1026" max="1027" width="4.25" style="28" customWidth="1"/>
    <col min="1028" max="1039" width="4.125" style="28" customWidth="1"/>
    <col min="1040" max="1280" width="8.125" style="28"/>
    <col min="1281" max="1281" width="3.375" style="28" customWidth="1"/>
    <col min="1282" max="1283" width="4.25" style="28" customWidth="1"/>
    <col min="1284" max="1295" width="4.125" style="28" customWidth="1"/>
    <col min="1296" max="1536" width="8.125" style="28"/>
    <col min="1537" max="1537" width="3.375" style="28" customWidth="1"/>
    <col min="1538" max="1539" width="4.25" style="28" customWidth="1"/>
    <col min="1540" max="1551" width="4.125" style="28" customWidth="1"/>
    <col min="1552" max="1792" width="8.125" style="28"/>
    <col min="1793" max="1793" width="3.375" style="28" customWidth="1"/>
    <col min="1794" max="1795" width="4.25" style="28" customWidth="1"/>
    <col min="1796" max="1807" width="4.125" style="28" customWidth="1"/>
    <col min="1808" max="2048" width="8.125" style="28"/>
    <col min="2049" max="2049" width="3.375" style="28" customWidth="1"/>
    <col min="2050" max="2051" width="4.25" style="28" customWidth="1"/>
    <col min="2052" max="2063" width="4.125" style="28" customWidth="1"/>
    <col min="2064" max="2304" width="8.125" style="28"/>
    <col min="2305" max="2305" width="3.375" style="28" customWidth="1"/>
    <col min="2306" max="2307" width="4.25" style="28" customWidth="1"/>
    <col min="2308" max="2319" width="4.125" style="28" customWidth="1"/>
    <col min="2320" max="2560" width="8.125" style="28"/>
    <col min="2561" max="2561" width="3.375" style="28" customWidth="1"/>
    <col min="2562" max="2563" width="4.25" style="28" customWidth="1"/>
    <col min="2564" max="2575" width="4.125" style="28" customWidth="1"/>
    <col min="2576" max="2816" width="8.125" style="28"/>
    <col min="2817" max="2817" width="3.375" style="28" customWidth="1"/>
    <col min="2818" max="2819" width="4.25" style="28" customWidth="1"/>
    <col min="2820" max="2831" width="4.125" style="28" customWidth="1"/>
    <col min="2832" max="3072" width="8.125" style="28"/>
    <col min="3073" max="3073" width="3.375" style="28" customWidth="1"/>
    <col min="3074" max="3075" width="4.25" style="28" customWidth="1"/>
    <col min="3076" max="3087" width="4.125" style="28" customWidth="1"/>
    <col min="3088" max="3328" width="8.125" style="28"/>
    <col min="3329" max="3329" width="3.375" style="28" customWidth="1"/>
    <col min="3330" max="3331" width="4.25" style="28" customWidth="1"/>
    <col min="3332" max="3343" width="4.125" style="28" customWidth="1"/>
    <col min="3344" max="3584" width="8.125" style="28"/>
    <col min="3585" max="3585" width="3.375" style="28" customWidth="1"/>
    <col min="3586" max="3587" width="4.25" style="28" customWidth="1"/>
    <col min="3588" max="3599" width="4.125" style="28" customWidth="1"/>
    <col min="3600" max="3840" width="8.125" style="28"/>
    <col min="3841" max="3841" width="3.375" style="28" customWidth="1"/>
    <col min="3842" max="3843" width="4.25" style="28" customWidth="1"/>
    <col min="3844" max="3855" width="4.125" style="28" customWidth="1"/>
    <col min="3856" max="4096" width="8.125" style="28"/>
    <col min="4097" max="4097" width="3.375" style="28" customWidth="1"/>
    <col min="4098" max="4099" width="4.25" style="28" customWidth="1"/>
    <col min="4100" max="4111" width="4.125" style="28" customWidth="1"/>
    <col min="4112" max="4352" width="8.125" style="28"/>
    <col min="4353" max="4353" width="3.375" style="28" customWidth="1"/>
    <col min="4354" max="4355" width="4.25" style="28" customWidth="1"/>
    <col min="4356" max="4367" width="4.125" style="28" customWidth="1"/>
    <col min="4368" max="4608" width="8.125" style="28"/>
    <col min="4609" max="4609" width="3.375" style="28" customWidth="1"/>
    <col min="4610" max="4611" width="4.25" style="28" customWidth="1"/>
    <col min="4612" max="4623" width="4.125" style="28" customWidth="1"/>
    <col min="4624" max="4864" width="8.125" style="28"/>
    <col min="4865" max="4865" width="3.375" style="28" customWidth="1"/>
    <col min="4866" max="4867" width="4.25" style="28" customWidth="1"/>
    <col min="4868" max="4879" width="4.125" style="28" customWidth="1"/>
    <col min="4880" max="5120" width="8.125" style="28"/>
    <col min="5121" max="5121" width="3.375" style="28" customWidth="1"/>
    <col min="5122" max="5123" width="4.25" style="28" customWidth="1"/>
    <col min="5124" max="5135" width="4.125" style="28" customWidth="1"/>
    <col min="5136" max="5376" width="8.125" style="28"/>
    <col min="5377" max="5377" width="3.375" style="28" customWidth="1"/>
    <col min="5378" max="5379" width="4.25" style="28" customWidth="1"/>
    <col min="5380" max="5391" width="4.125" style="28" customWidth="1"/>
    <col min="5392" max="5632" width="8.125" style="28"/>
    <col min="5633" max="5633" width="3.375" style="28" customWidth="1"/>
    <col min="5634" max="5635" width="4.25" style="28" customWidth="1"/>
    <col min="5636" max="5647" width="4.125" style="28" customWidth="1"/>
    <col min="5648" max="5888" width="8.125" style="28"/>
    <col min="5889" max="5889" width="3.375" style="28" customWidth="1"/>
    <col min="5890" max="5891" width="4.25" style="28" customWidth="1"/>
    <col min="5892" max="5903" width="4.125" style="28" customWidth="1"/>
    <col min="5904" max="6144" width="8.125" style="28"/>
    <col min="6145" max="6145" width="3.375" style="28" customWidth="1"/>
    <col min="6146" max="6147" width="4.25" style="28" customWidth="1"/>
    <col min="6148" max="6159" width="4.125" style="28" customWidth="1"/>
    <col min="6160" max="6400" width="8.125" style="28"/>
    <col min="6401" max="6401" width="3.375" style="28" customWidth="1"/>
    <col min="6402" max="6403" width="4.25" style="28" customWidth="1"/>
    <col min="6404" max="6415" width="4.125" style="28" customWidth="1"/>
    <col min="6416" max="6656" width="8.125" style="28"/>
    <col min="6657" max="6657" width="3.375" style="28" customWidth="1"/>
    <col min="6658" max="6659" width="4.25" style="28" customWidth="1"/>
    <col min="6660" max="6671" width="4.125" style="28" customWidth="1"/>
    <col min="6672" max="6912" width="8.125" style="28"/>
    <col min="6913" max="6913" width="3.375" style="28" customWidth="1"/>
    <col min="6914" max="6915" width="4.25" style="28" customWidth="1"/>
    <col min="6916" max="6927" width="4.125" style="28" customWidth="1"/>
    <col min="6928" max="7168" width="8.125" style="28"/>
    <col min="7169" max="7169" width="3.375" style="28" customWidth="1"/>
    <col min="7170" max="7171" width="4.25" style="28" customWidth="1"/>
    <col min="7172" max="7183" width="4.125" style="28" customWidth="1"/>
    <col min="7184" max="7424" width="8.125" style="28"/>
    <col min="7425" max="7425" width="3.375" style="28" customWidth="1"/>
    <col min="7426" max="7427" width="4.25" style="28" customWidth="1"/>
    <col min="7428" max="7439" width="4.125" style="28" customWidth="1"/>
    <col min="7440" max="7680" width="8.125" style="28"/>
    <col min="7681" max="7681" width="3.375" style="28" customWidth="1"/>
    <col min="7682" max="7683" width="4.25" style="28" customWidth="1"/>
    <col min="7684" max="7695" width="4.125" style="28" customWidth="1"/>
    <col min="7696" max="7936" width="8.125" style="28"/>
    <col min="7937" max="7937" width="3.375" style="28" customWidth="1"/>
    <col min="7938" max="7939" width="4.25" style="28" customWidth="1"/>
    <col min="7940" max="7951" width="4.125" style="28" customWidth="1"/>
    <col min="7952" max="8192" width="8.125" style="28"/>
    <col min="8193" max="8193" width="3.375" style="28" customWidth="1"/>
    <col min="8194" max="8195" width="4.25" style="28" customWidth="1"/>
    <col min="8196" max="8207" width="4.125" style="28" customWidth="1"/>
    <col min="8208" max="8448" width="8.125" style="28"/>
    <col min="8449" max="8449" width="3.375" style="28" customWidth="1"/>
    <col min="8450" max="8451" width="4.25" style="28" customWidth="1"/>
    <col min="8452" max="8463" width="4.125" style="28" customWidth="1"/>
    <col min="8464" max="8704" width="8.125" style="28"/>
    <col min="8705" max="8705" width="3.375" style="28" customWidth="1"/>
    <col min="8706" max="8707" width="4.25" style="28" customWidth="1"/>
    <col min="8708" max="8719" width="4.125" style="28" customWidth="1"/>
    <col min="8720" max="8960" width="8.125" style="28"/>
    <col min="8961" max="8961" width="3.375" style="28" customWidth="1"/>
    <col min="8962" max="8963" width="4.25" style="28" customWidth="1"/>
    <col min="8964" max="8975" width="4.125" style="28" customWidth="1"/>
    <col min="8976" max="9216" width="8.125" style="28"/>
    <col min="9217" max="9217" width="3.375" style="28" customWidth="1"/>
    <col min="9218" max="9219" width="4.25" style="28" customWidth="1"/>
    <col min="9220" max="9231" width="4.125" style="28" customWidth="1"/>
    <col min="9232" max="9472" width="8.125" style="28"/>
    <col min="9473" max="9473" width="3.375" style="28" customWidth="1"/>
    <col min="9474" max="9475" width="4.25" style="28" customWidth="1"/>
    <col min="9476" max="9487" width="4.125" style="28" customWidth="1"/>
    <col min="9488" max="9728" width="8.125" style="28"/>
    <col min="9729" max="9729" width="3.375" style="28" customWidth="1"/>
    <col min="9730" max="9731" width="4.25" style="28" customWidth="1"/>
    <col min="9732" max="9743" width="4.125" style="28" customWidth="1"/>
    <col min="9744" max="9984" width="8.125" style="28"/>
    <col min="9985" max="9985" width="3.375" style="28" customWidth="1"/>
    <col min="9986" max="9987" width="4.25" style="28" customWidth="1"/>
    <col min="9988" max="9999" width="4.125" style="28" customWidth="1"/>
    <col min="10000" max="10240" width="8.125" style="28"/>
    <col min="10241" max="10241" width="3.375" style="28" customWidth="1"/>
    <col min="10242" max="10243" width="4.25" style="28" customWidth="1"/>
    <col min="10244" max="10255" width="4.125" style="28" customWidth="1"/>
    <col min="10256" max="10496" width="8.125" style="28"/>
    <col min="10497" max="10497" width="3.375" style="28" customWidth="1"/>
    <col min="10498" max="10499" width="4.25" style="28" customWidth="1"/>
    <col min="10500" max="10511" width="4.125" style="28" customWidth="1"/>
    <col min="10512" max="10752" width="8.125" style="28"/>
    <col min="10753" max="10753" width="3.375" style="28" customWidth="1"/>
    <col min="10754" max="10755" width="4.25" style="28" customWidth="1"/>
    <col min="10756" max="10767" width="4.125" style="28" customWidth="1"/>
    <col min="10768" max="11008" width="8.125" style="28"/>
    <col min="11009" max="11009" width="3.375" style="28" customWidth="1"/>
    <col min="11010" max="11011" width="4.25" style="28" customWidth="1"/>
    <col min="11012" max="11023" width="4.125" style="28" customWidth="1"/>
    <col min="11024" max="11264" width="8.125" style="28"/>
    <col min="11265" max="11265" width="3.375" style="28" customWidth="1"/>
    <col min="11266" max="11267" width="4.25" style="28" customWidth="1"/>
    <col min="11268" max="11279" width="4.125" style="28" customWidth="1"/>
    <col min="11280" max="11520" width="8.125" style="28"/>
    <col min="11521" max="11521" width="3.375" style="28" customWidth="1"/>
    <col min="11522" max="11523" width="4.25" style="28" customWidth="1"/>
    <col min="11524" max="11535" width="4.125" style="28" customWidth="1"/>
    <col min="11536" max="11776" width="8.125" style="28"/>
    <col min="11777" max="11777" width="3.375" style="28" customWidth="1"/>
    <col min="11778" max="11779" width="4.25" style="28" customWidth="1"/>
    <col min="11780" max="11791" width="4.125" style="28" customWidth="1"/>
    <col min="11792" max="12032" width="8.125" style="28"/>
    <col min="12033" max="12033" width="3.375" style="28" customWidth="1"/>
    <col min="12034" max="12035" width="4.25" style="28" customWidth="1"/>
    <col min="12036" max="12047" width="4.125" style="28" customWidth="1"/>
    <col min="12048" max="12288" width="8.125" style="28"/>
    <col min="12289" max="12289" width="3.375" style="28" customWidth="1"/>
    <col min="12290" max="12291" width="4.25" style="28" customWidth="1"/>
    <col min="12292" max="12303" width="4.125" style="28" customWidth="1"/>
    <col min="12304" max="12544" width="8.125" style="28"/>
    <col min="12545" max="12545" width="3.375" style="28" customWidth="1"/>
    <col min="12546" max="12547" width="4.25" style="28" customWidth="1"/>
    <col min="12548" max="12559" width="4.125" style="28" customWidth="1"/>
    <col min="12560" max="12800" width="8.125" style="28"/>
    <col min="12801" max="12801" width="3.375" style="28" customWidth="1"/>
    <col min="12802" max="12803" width="4.25" style="28" customWidth="1"/>
    <col min="12804" max="12815" width="4.125" style="28" customWidth="1"/>
    <col min="12816" max="13056" width="8.125" style="28"/>
    <col min="13057" max="13057" width="3.375" style="28" customWidth="1"/>
    <col min="13058" max="13059" width="4.25" style="28" customWidth="1"/>
    <col min="13060" max="13071" width="4.125" style="28" customWidth="1"/>
    <col min="13072" max="13312" width="8.125" style="28"/>
    <col min="13313" max="13313" width="3.375" style="28" customWidth="1"/>
    <col min="13314" max="13315" width="4.25" style="28" customWidth="1"/>
    <col min="13316" max="13327" width="4.125" style="28" customWidth="1"/>
    <col min="13328" max="13568" width="8.125" style="28"/>
    <col min="13569" max="13569" width="3.375" style="28" customWidth="1"/>
    <col min="13570" max="13571" width="4.25" style="28" customWidth="1"/>
    <col min="13572" max="13583" width="4.125" style="28" customWidth="1"/>
    <col min="13584" max="13824" width="8.125" style="28"/>
    <col min="13825" max="13825" width="3.375" style="28" customWidth="1"/>
    <col min="13826" max="13827" width="4.25" style="28" customWidth="1"/>
    <col min="13828" max="13839" width="4.125" style="28" customWidth="1"/>
    <col min="13840" max="14080" width="8.125" style="28"/>
    <col min="14081" max="14081" width="3.375" style="28" customWidth="1"/>
    <col min="14082" max="14083" width="4.25" style="28" customWidth="1"/>
    <col min="14084" max="14095" width="4.125" style="28" customWidth="1"/>
    <col min="14096" max="14336" width="8.125" style="28"/>
    <col min="14337" max="14337" width="3.375" style="28" customWidth="1"/>
    <col min="14338" max="14339" width="4.25" style="28" customWidth="1"/>
    <col min="14340" max="14351" width="4.125" style="28" customWidth="1"/>
    <col min="14352" max="14592" width="8.125" style="28"/>
    <col min="14593" max="14593" width="3.375" style="28" customWidth="1"/>
    <col min="14594" max="14595" width="4.25" style="28" customWidth="1"/>
    <col min="14596" max="14607" width="4.125" style="28" customWidth="1"/>
    <col min="14608" max="14848" width="8.125" style="28"/>
    <col min="14849" max="14849" width="3.375" style="28" customWidth="1"/>
    <col min="14850" max="14851" width="4.25" style="28" customWidth="1"/>
    <col min="14852" max="14863" width="4.125" style="28" customWidth="1"/>
    <col min="14864" max="15104" width="8.125" style="28"/>
    <col min="15105" max="15105" width="3.375" style="28" customWidth="1"/>
    <col min="15106" max="15107" width="4.25" style="28" customWidth="1"/>
    <col min="15108" max="15119" width="4.125" style="28" customWidth="1"/>
    <col min="15120" max="15360" width="8.125" style="28"/>
    <col min="15361" max="15361" width="3.375" style="28" customWidth="1"/>
    <col min="15362" max="15363" width="4.25" style="28" customWidth="1"/>
    <col min="15364" max="15375" width="4.125" style="28" customWidth="1"/>
    <col min="15376" max="15616" width="8.125" style="28"/>
    <col min="15617" max="15617" width="3.375" style="28" customWidth="1"/>
    <col min="15618" max="15619" width="4.25" style="28" customWidth="1"/>
    <col min="15620" max="15631" width="4.125" style="28" customWidth="1"/>
    <col min="15632" max="15872" width="8.125" style="28"/>
    <col min="15873" max="15873" width="3.375" style="28" customWidth="1"/>
    <col min="15874" max="15875" width="4.25" style="28" customWidth="1"/>
    <col min="15876" max="15887" width="4.125" style="28" customWidth="1"/>
    <col min="15888" max="16128" width="8.125" style="28"/>
    <col min="16129" max="16129" width="3.375" style="28" customWidth="1"/>
    <col min="16130" max="16131" width="4.25" style="28" customWidth="1"/>
    <col min="16132" max="16143" width="4.125" style="28" customWidth="1"/>
    <col min="16144" max="16384" width="8.125" style="28"/>
  </cols>
  <sheetData>
    <row r="1" spans="1:15" s="15" customFormat="1" ht="16.350000000000001" customHeight="1">
      <c r="A1" s="186" t="s">
        <v>169</v>
      </c>
      <c r="I1" s="60"/>
      <c r="N1" s="60"/>
      <c r="O1" s="60" t="s">
        <v>154</v>
      </c>
    </row>
    <row r="2" spans="1:15" s="16" customFormat="1" ht="33.6" customHeight="1">
      <c r="A2" s="42" t="s">
        <v>143</v>
      </c>
      <c r="B2" s="61" t="s">
        <v>155</v>
      </c>
      <c r="C2" s="61" t="s">
        <v>156</v>
      </c>
      <c r="D2" s="42" t="s">
        <v>659</v>
      </c>
      <c r="E2" s="42" t="s">
        <v>157</v>
      </c>
      <c r="F2" s="42" t="s">
        <v>158</v>
      </c>
      <c r="G2" s="42" t="s">
        <v>159</v>
      </c>
      <c r="H2" s="42" t="s">
        <v>160</v>
      </c>
      <c r="I2" s="42" t="s">
        <v>161</v>
      </c>
      <c r="J2" s="42" t="s">
        <v>162</v>
      </c>
      <c r="K2" s="42" t="s">
        <v>163</v>
      </c>
      <c r="L2" s="42" t="s">
        <v>164</v>
      </c>
      <c r="M2" s="42" t="s">
        <v>165</v>
      </c>
      <c r="N2" s="42" t="s">
        <v>166</v>
      </c>
      <c r="O2" s="225" t="s">
        <v>167</v>
      </c>
    </row>
    <row r="3" spans="1:15" s="21" customFormat="1" ht="11.1" customHeight="1">
      <c r="A3" s="18">
        <v>1990</v>
      </c>
      <c r="B3" s="62">
        <v>5.0999999999999996</v>
      </c>
      <c r="C3" s="62">
        <v>8.1999999999999993</v>
      </c>
      <c r="D3" s="62">
        <v>0.9</v>
      </c>
      <c r="E3" s="62">
        <v>1.6</v>
      </c>
      <c r="F3" s="62">
        <v>1</v>
      </c>
      <c r="G3" s="62">
        <v>7.1</v>
      </c>
      <c r="H3" s="62">
        <v>4.2</v>
      </c>
      <c r="I3" s="62">
        <v>8.6999999999999993</v>
      </c>
      <c r="J3" s="62">
        <v>11.1</v>
      </c>
      <c r="K3" s="62"/>
      <c r="L3" s="62">
        <v>2.7</v>
      </c>
      <c r="M3" s="62">
        <v>1.8</v>
      </c>
      <c r="N3" s="62">
        <v>6.2</v>
      </c>
      <c r="O3" s="230">
        <v>23.6</v>
      </c>
    </row>
    <row r="4" spans="1:15" s="21" customFormat="1" ht="11.1" customHeight="1">
      <c r="A4" s="18">
        <v>1991</v>
      </c>
      <c r="B4" s="62">
        <v>5.2</v>
      </c>
      <c r="C4" s="62">
        <v>9.3000000000000007</v>
      </c>
      <c r="D4" s="62">
        <v>1.1000000000000001</v>
      </c>
      <c r="E4" s="62">
        <v>2.6</v>
      </c>
      <c r="F4" s="62">
        <v>0.9</v>
      </c>
      <c r="G4" s="62">
        <v>7.7</v>
      </c>
      <c r="H4" s="62">
        <v>4.9000000000000004</v>
      </c>
      <c r="I4" s="62">
        <v>10.1</v>
      </c>
      <c r="J4" s="62">
        <v>13.6</v>
      </c>
      <c r="K4" s="62"/>
      <c r="L4" s="62">
        <v>3.1</v>
      </c>
      <c r="M4" s="62">
        <v>2.1</v>
      </c>
      <c r="N4" s="62">
        <v>6.8</v>
      </c>
      <c r="O4" s="230">
        <v>27.4</v>
      </c>
    </row>
    <row r="5" spans="1:15" s="21" customFormat="1" ht="11.1" customHeight="1">
      <c r="A5" s="18">
        <v>1992</v>
      </c>
      <c r="B5" s="62">
        <v>5.2</v>
      </c>
      <c r="C5" s="62">
        <v>9.9</v>
      </c>
      <c r="D5" s="62">
        <v>0.9</v>
      </c>
      <c r="E5" s="62">
        <v>2.1</v>
      </c>
      <c r="F5" s="62">
        <v>0.9</v>
      </c>
      <c r="G5" s="62">
        <v>8.1</v>
      </c>
      <c r="H5" s="62">
        <v>5</v>
      </c>
      <c r="I5" s="62">
        <v>11.3</v>
      </c>
      <c r="J5" s="62">
        <v>15.8</v>
      </c>
      <c r="K5" s="62"/>
      <c r="L5" s="62">
        <v>3.1</v>
      </c>
      <c r="M5" s="62">
        <v>2.2999999999999998</v>
      </c>
      <c r="N5" s="62">
        <v>7.6</v>
      </c>
      <c r="O5" s="230">
        <v>32.200000000000003</v>
      </c>
    </row>
    <row r="6" spans="1:15" s="21" customFormat="1" ht="11.1" customHeight="1">
      <c r="A6" s="18">
        <v>1993</v>
      </c>
      <c r="B6" s="62">
        <v>5</v>
      </c>
      <c r="C6" s="62">
        <v>10</v>
      </c>
      <c r="D6" s="62">
        <v>0.9</v>
      </c>
      <c r="E6" s="62">
        <v>2.1</v>
      </c>
      <c r="F6" s="62">
        <v>0.7</v>
      </c>
      <c r="G6" s="62">
        <v>8.4</v>
      </c>
      <c r="H6" s="62">
        <v>5.2</v>
      </c>
      <c r="I6" s="62">
        <v>11.8</v>
      </c>
      <c r="J6" s="62">
        <v>17.2</v>
      </c>
      <c r="K6" s="62"/>
      <c r="L6" s="62">
        <v>3.3</v>
      </c>
      <c r="M6" s="62">
        <v>2.4</v>
      </c>
      <c r="N6" s="62">
        <v>7.8</v>
      </c>
      <c r="O6" s="230">
        <v>33.6</v>
      </c>
    </row>
    <row r="7" spans="1:15" s="21" customFormat="1" ht="11.1" customHeight="1">
      <c r="A7" s="18">
        <v>1994</v>
      </c>
      <c r="B7" s="62">
        <v>4.9000000000000004</v>
      </c>
      <c r="C7" s="62">
        <v>9.9</v>
      </c>
      <c r="D7" s="62">
        <v>0.9</v>
      </c>
      <c r="E7" s="62">
        <v>2.2999999999999998</v>
      </c>
      <c r="F7" s="62">
        <v>0.8</v>
      </c>
      <c r="G7" s="62">
        <v>8.5</v>
      </c>
      <c r="H7" s="62">
        <v>5.8</v>
      </c>
      <c r="I7" s="62">
        <v>11.8</v>
      </c>
      <c r="J7" s="62">
        <v>18.3</v>
      </c>
      <c r="K7" s="62"/>
      <c r="L7" s="62">
        <v>3.2</v>
      </c>
      <c r="M7" s="62">
        <v>2.7</v>
      </c>
      <c r="N7" s="62">
        <v>8</v>
      </c>
      <c r="O7" s="230">
        <v>34.6</v>
      </c>
    </row>
    <row r="8" spans="1:15" s="21" customFormat="1" ht="11.1" customHeight="1">
      <c r="A8" s="18">
        <v>1995</v>
      </c>
      <c r="B8" s="62">
        <v>4.7</v>
      </c>
      <c r="C8" s="62">
        <v>9.9</v>
      </c>
      <c r="D8" s="62">
        <v>0.7</v>
      </c>
      <c r="E8" s="62">
        <v>2.4</v>
      </c>
      <c r="F8" s="62">
        <v>0.7</v>
      </c>
      <c r="G8" s="62">
        <v>8.8000000000000007</v>
      </c>
      <c r="H8" s="62">
        <v>5.8</v>
      </c>
      <c r="I8" s="62">
        <v>12.7</v>
      </c>
      <c r="J8" s="62">
        <v>20</v>
      </c>
      <c r="K8" s="62"/>
      <c r="L8" s="62">
        <v>3.5</v>
      </c>
      <c r="M8" s="62">
        <v>2.7</v>
      </c>
      <c r="N8" s="62">
        <v>8.1</v>
      </c>
      <c r="O8" s="230">
        <v>36.4</v>
      </c>
    </row>
    <row r="9" spans="1:15" s="21" customFormat="1" ht="11.1" customHeight="1">
      <c r="A9" s="18">
        <v>1996</v>
      </c>
      <c r="B9" s="62">
        <v>4.5</v>
      </c>
      <c r="C9" s="62">
        <v>9.8000000000000007</v>
      </c>
      <c r="D9" s="62">
        <v>0.8</v>
      </c>
      <c r="E9" s="62">
        <v>2.6</v>
      </c>
      <c r="F9" s="62">
        <v>0.9</v>
      </c>
      <c r="G9" s="62">
        <v>9.1999999999999993</v>
      </c>
      <c r="H9" s="62">
        <v>5.8</v>
      </c>
      <c r="I9" s="62">
        <v>12.6</v>
      </c>
      <c r="J9" s="62">
        <v>20.9</v>
      </c>
      <c r="K9" s="62"/>
      <c r="L9" s="62">
        <v>3.4</v>
      </c>
      <c r="M9" s="62">
        <v>2.8</v>
      </c>
      <c r="N9" s="62">
        <v>8.3000000000000007</v>
      </c>
      <c r="O9" s="230">
        <v>38</v>
      </c>
    </row>
    <row r="10" spans="1:15" s="21" customFormat="1" ht="11.1" customHeight="1">
      <c r="A10" s="18">
        <v>1997</v>
      </c>
      <c r="B10" s="62">
        <v>4.4000000000000004</v>
      </c>
      <c r="C10" s="62">
        <v>9.6999999999999993</v>
      </c>
      <c r="D10" s="62">
        <v>0.8</v>
      </c>
      <c r="E10" s="62">
        <v>2.7</v>
      </c>
      <c r="F10" s="62">
        <v>1.1000000000000001</v>
      </c>
      <c r="G10" s="62">
        <v>9.3000000000000007</v>
      </c>
      <c r="H10" s="62">
        <v>6</v>
      </c>
      <c r="I10" s="62">
        <v>13.1</v>
      </c>
      <c r="J10" s="62">
        <v>22</v>
      </c>
      <c r="K10" s="62"/>
      <c r="L10" s="62">
        <v>3.4</v>
      </c>
      <c r="M10" s="62">
        <v>3</v>
      </c>
      <c r="N10" s="62">
        <v>8.3000000000000007</v>
      </c>
      <c r="O10" s="230">
        <v>39.5</v>
      </c>
    </row>
    <row r="11" spans="1:15" s="21" customFormat="1" ht="11.1" customHeight="1">
      <c r="A11" s="18">
        <v>1998</v>
      </c>
      <c r="B11" s="62">
        <v>4.4000000000000004</v>
      </c>
      <c r="C11" s="62">
        <v>9.4</v>
      </c>
      <c r="D11" s="62">
        <v>0.8</v>
      </c>
      <c r="E11" s="62">
        <v>2.9</v>
      </c>
      <c r="F11" s="62">
        <v>1.9</v>
      </c>
      <c r="G11" s="62">
        <v>9.6999999999999993</v>
      </c>
      <c r="H11" s="62">
        <v>6.2</v>
      </c>
      <c r="I11" s="62">
        <v>13.7</v>
      </c>
      <c r="J11" s="62">
        <v>23</v>
      </c>
      <c r="K11" s="62"/>
      <c r="L11" s="62">
        <v>3.5</v>
      </c>
      <c r="M11" s="62">
        <v>3.3</v>
      </c>
      <c r="N11" s="62">
        <v>8.5</v>
      </c>
      <c r="O11" s="230">
        <v>41.2</v>
      </c>
    </row>
    <row r="12" spans="1:15" s="21" customFormat="1" ht="11.1" customHeight="1">
      <c r="A12" s="18">
        <v>1999</v>
      </c>
      <c r="B12" s="62">
        <v>4.2</v>
      </c>
      <c r="C12" s="62">
        <v>9.3000000000000007</v>
      </c>
      <c r="D12" s="62">
        <v>0.8</v>
      </c>
      <c r="E12" s="62">
        <v>3.1</v>
      </c>
      <c r="F12" s="62">
        <v>1.4</v>
      </c>
      <c r="G12" s="62">
        <v>9.9</v>
      </c>
      <c r="H12" s="62">
        <v>6.2</v>
      </c>
      <c r="I12" s="62">
        <v>13.8</v>
      </c>
      <c r="J12" s="62">
        <v>24.7</v>
      </c>
      <c r="K12" s="62">
        <v>7.9</v>
      </c>
      <c r="L12" s="62">
        <v>3.3</v>
      </c>
      <c r="M12" s="62">
        <v>3.2</v>
      </c>
      <c r="N12" s="62">
        <v>8.6999999999999993</v>
      </c>
      <c r="O12" s="230">
        <v>42.9</v>
      </c>
    </row>
    <row r="13" spans="1:15" s="21" customFormat="1" ht="11.1" customHeight="1">
      <c r="A13" s="18">
        <v>2000</v>
      </c>
      <c r="B13" s="62">
        <v>4.0999999999999996</v>
      </c>
      <c r="C13" s="62">
        <v>9.1</v>
      </c>
      <c r="D13" s="62">
        <v>0.8</v>
      </c>
      <c r="E13" s="62">
        <v>3.2</v>
      </c>
      <c r="F13" s="62">
        <v>1.5</v>
      </c>
      <c r="G13" s="62">
        <v>10.4</v>
      </c>
      <c r="H13" s="62">
        <v>6.3</v>
      </c>
      <c r="I13" s="62">
        <v>14.4</v>
      </c>
      <c r="J13" s="62">
        <v>26.5</v>
      </c>
      <c r="K13" s="62">
        <v>8.1</v>
      </c>
      <c r="L13" s="62">
        <v>3.3</v>
      </c>
      <c r="M13" s="62">
        <v>3.4</v>
      </c>
      <c r="N13" s="62">
        <v>8.8000000000000007</v>
      </c>
      <c r="O13" s="230">
        <v>44.5</v>
      </c>
    </row>
    <row r="14" spans="1:15" s="21" customFormat="1" ht="11.1" customHeight="1">
      <c r="A14" s="18">
        <v>2002</v>
      </c>
      <c r="B14" s="62">
        <v>3.9</v>
      </c>
      <c r="C14" s="62">
        <v>8.6999999999999993</v>
      </c>
      <c r="D14" s="62">
        <v>0.7</v>
      </c>
      <c r="E14" s="62">
        <v>3.3</v>
      </c>
      <c r="F14" s="62">
        <v>1.4</v>
      </c>
      <c r="G14" s="62">
        <v>11.5</v>
      </c>
      <c r="H14" s="62">
        <v>6.6</v>
      </c>
      <c r="I14" s="62">
        <v>15.5</v>
      </c>
      <c r="J14" s="62">
        <v>28.4</v>
      </c>
      <c r="K14" s="62">
        <v>8.3000000000000007</v>
      </c>
      <c r="L14" s="62">
        <v>3.2</v>
      </c>
      <c r="M14" s="62">
        <v>3.5</v>
      </c>
      <c r="N14" s="62">
        <v>8.8000000000000007</v>
      </c>
      <c r="O14" s="230">
        <v>46.7</v>
      </c>
    </row>
    <row r="15" spans="1:15" s="21" customFormat="1" ht="11.1" customHeight="1">
      <c r="A15" s="18">
        <v>2003</v>
      </c>
      <c r="B15" s="62">
        <v>3.8</v>
      </c>
      <c r="C15" s="62">
        <v>8.5</v>
      </c>
      <c r="D15" s="62">
        <v>0.7</v>
      </c>
      <c r="E15" s="62">
        <v>3.4</v>
      </c>
      <c r="F15" s="62">
        <v>1.6</v>
      </c>
      <c r="G15" s="62">
        <v>11.9</v>
      </c>
      <c r="H15" s="62">
        <v>6.5</v>
      </c>
      <c r="I15" s="62">
        <v>15.4</v>
      </c>
      <c r="J15" s="62">
        <v>29.1</v>
      </c>
      <c r="K15" s="62">
        <v>8.3000000000000007</v>
      </c>
      <c r="L15" s="62">
        <v>5.0999999999999996</v>
      </c>
      <c r="M15" s="62">
        <v>3.2</v>
      </c>
      <c r="N15" s="62">
        <v>8.9</v>
      </c>
      <c r="O15" s="230">
        <v>47.3</v>
      </c>
    </row>
    <row r="16" spans="1:15" s="21" customFormat="1" ht="11.1" customHeight="1">
      <c r="A16" s="18">
        <v>2004</v>
      </c>
      <c r="B16" s="62">
        <v>3.7</v>
      </c>
      <c r="C16" s="62">
        <v>8.4</v>
      </c>
      <c r="D16" s="62"/>
      <c r="E16" s="62">
        <v>3.6</v>
      </c>
      <c r="F16" s="62">
        <v>1.5</v>
      </c>
      <c r="G16" s="62">
        <v>12</v>
      </c>
      <c r="H16" s="62">
        <v>6.5</v>
      </c>
      <c r="I16" s="62">
        <v>15.3</v>
      </c>
      <c r="J16" s="62">
        <v>28.7</v>
      </c>
      <c r="K16" s="62">
        <v>8.3000000000000007</v>
      </c>
      <c r="L16" s="62">
        <v>3.1</v>
      </c>
      <c r="M16" s="62">
        <v>3.5</v>
      </c>
      <c r="N16" s="62">
        <v>8.9</v>
      </c>
      <c r="O16" s="230">
        <v>47.6</v>
      </c>
    </row>
    <row r="17" spans="1:15" s="21" customFormat="1" ht="11.1" customHeight="1">
      <c r="A17" s="18">
        <v>2005</v>
      </c>
      <c r="B17" s="62">
        <v>3.7</v>
      </c>
      <c r="C17" s="62">
        <v>8.1999999999999993</v>
      </c>
      <c r="D17" s="62"/>
      <c r="E17" s="62">
        <v>3.7</v>
      </c>
      <c r="F17" s="62">
        <v>1.5</v>
      </c>
      <c r="G17" s="62">
        <v>12.3</v>
      </c>
      <c r="H17" s="62">
        <v>6.7</v>
      </c>
      <c r="I17" s="62">
        <v>15.6</v>
      </c>
      <c r="J17" s="62">
        <v>29.4</v>
      </c>
      <c r="K17" s="62">
        <v>8.3000000000000007</v>
      </c>
      <c r="L17" s="62">
        <v>3.1</v>
      </c>
      <c r="M17" s="62">
        <v>3.5</v>
      </c>
      <c r="N17" s="62">
        <v>9.1</v>
      </c>
      <c r="O17" s="230">
        <v>48.4</v>
      </c>
    </row>
    <row r="18" spans="1:15" s="21" customFormat="1" ht="11.1" customHeight="1">
      <c r="A18" s="18">
        <v>2006</v>
      </c>
      <c r="B18" s="62">
        <v>3.6</v>
      </c>
      <c r="C18" s="62">
        <v>8.1999999999999993</v>
      </c>
      <c r="D18" s="62"/>
      <c r="E18" s="62">
        <v>3.9</v>
      </c>
      <c r="F18" s="62">
        <v>1.8</v>
      </c>
      <c r="G18" s="62">
        <v>12.5</v>
      </c>
      <c r="H18" s="62">
        <v>6.9</v>
      </c>
      <c r="I18" s="62">
        <v>15.1</v>
      </c>
      <c r="J18" s="62">
        <v>30.1</v>
      </c>
      <c r="K18" s="62">
        <v>8.4</v>
      </c>
      <c r="L18" s="62">
        <v>2.9</v>
      </c>
      <c r="M18" s="62">
        <v>3.7</v>
      </c>
      <c r="N18" s="62">
        <v>9.1</v>
      </c>
      <c r="O18" s="230">
        <v>49.1</v>
      </c>
    </row>
    <row r="19" spans="1:15" s="21" customFormat="1" ht="11.1" customHeight="1">
      <c r="A19" s="18">
        <v>2007</v>
      </c>
      <c r="B19" s="62">
        <v>3.6</v>
      </c>
      <c r="C19" s="62">
        <v>8.1</v>
      </c>
      <c r="D19" s="62"/>
      <c r="E19" s="62">
        <v>4</v>
      </c>
      <c r="F19" s="62">
        <v>2</v>
      </c>
      <c r="G19" s="62">
        <v>12.7</v>
      </c>
      <c r="H19" s="62">
        <v>7</v>
      </c>
      <c r="I19" s="62">
        <v>15.1</v>
      </c>
      <c r="J19" s="62">
        <v>30.8</v>
      </c>
      <c r="K19" s="62">
        <v>8.4</v>
      </c>
      <c r="L19" s="62">
        <v>2.8</v>
      </c>
      <c r="M19" s="62">
        <v>4</v>
      </c>
      <c r="N19" s="62">
        <v>9.1999999999999993</v>
      </c>
      <c r="O19" s="230">
        <v>49.9</v>
      </c>
    </row>
    <row r="20" spans="1:15" s="21" customFormat="1" ht="11.1" customHeight="1">
      <c r="A20" s="18">
        <v>2008</v>
      </c>
      <c r="B20" s="62">
        <v>3.6</v>
      </c>
      <c r="C20" s="62">
        <v>7.9</v>
      </c>
      <c r="D20" s="62"/>
      <c r="E20" s="62">
        <v>4.0999999999999996</v>
      </c>
      <c r="F20" s="62">
        <v>2</v>
      </c>
      <c r="G20" s="62">
        <v>13.8</v>
      </c>
      <c r="H20" s="62">
        <v>7.4</v>
      </c>
      <c r="I20" s="62">
        <v>15.3</v>
      </c>
      <c r="J20" s="62">
        <v>31.7</v>
      </c>
      <c r="K20" s="62">
        <v>9.5</v>
      </c>
      <c r="L20" s="62">
        <v>2.7</v>
      </c>
      <c r="M20" s="62">
        <v>4.0999999999999996</v>
      </c>
      <c r="N20" s="62">
        <v>9.3000000000000007</v>
      </c>
      <c r="O20" s="230">
        <v>51.3</v>
      </c>
    </row>
    <row r="21" spans="1:15" s="21" customFormat="1" ht="11.1" customHeight="1">
      <c r="A21" s="18">
        <v>2009</v>
      </c>
      <c r="B21" s="62">
        <v>3.6</v>
      </c>
      <c r="C21" s="62">
        <v>7.9</v>
      </c>
      <c r="D21" s="62"/>
      <c r="E21" s="62">
        <v>4.2</v>
      </c>
      <c r="F21" s="62">
        <v>1.8</v>
      </c>
      <c r="G21" s="62">
        <v>14.2</v>
      </c>
      <c r="H21" s="62">
        <v>7.6</v>
      </c>
      <c r="I21" s="62">
        <v>15.5</v>
      </c>
      <c r="J21" s="62">
        <v>32.6</v>
      </c>
      <c r="K21" s="62">
        <v>10</v>
      </c>
      <c r="L21" s="62">
        <v>2.7</v>
      </c>
      <c r="M21" s="62">
        <v>4.2</v>
      </c>
      <c r="N21" s="62">
        <v>9.6999999999999993</v>
      </c>
      <c r="O21" s="230">
        <v>52.3</v>
      </c>
    </row>
    <row r="22" spans="1:15" s="21" customFormat="1" ht="11.1" customHeight="1">
      <c r="A22" s="18">
        <v>2010</v>
      </c>
      <c r="B22" s="62">
        <v>3.6</v>
      </c>
      <c r="C22" s="62">
        <v>7.6</v>
      </c>
      <c r="D22" s="62"/>
      <c r="E22" s="62">
        <v>4.4000000000000004</v>
      </c>
      <c r="F22" s="62">
        <v>2</v>
      </c>
      <c r="G22" s="62">
        <v>14.3</v>
      </c>
      <c r="H22" s="62">
        <v>7.6</v>
      </c>
      <c r="I22" s="62">
        <v>15.4</v>
      </c>
      <c r="J22" s="62">
        <v>32.1</v>
      </c>
      <c r="K22" s="62">
        <v>10.3</v>
      </c>
      <c r="L22" s="62">
        <v>2.6</v>
      </c>
      <c r="M22" s="62">
        <v>4.4000000000000004</v>
      </c>
      <c r="N22" s="62">
        <v>9.6999999999999993</v>
      </c>
      <c r="O22" s="230">
        <v>52.5</v>
      </c>
    </row>
    <row r="23" spans="1:15" s="21" customFormat="1" ht="11.1" customHeight="1">
      <c r="A23" s="18">
        <v>2011</v>
      </c>
      <c r="B23" s="62">
        <v>3.6</v>
      </c>
      <c r="C23" s="62">
        <v>7.7</v>
      </c>
      <c r="D23" s="62"/>
      <c r="E23" s="62">
        <v>4.3</v>
      </c>
      <c r="F23" s="62">
        <v>1.7</v>
      </c>
      <c r="G23" s="62">
        <v>14.5</v>
      </c>
      <c r="H23" s="62">
        <v>7.6</v>
      </c>
      <c r="I23" s="62">
        <v>15.6</v>
      </c>
      <c r="J23" s="62">
        <v>32.200000000000003</v>
      </c>
      <c r="K23" s="62">
        <v>10.4</v>
      </c>
      <c r="L23" s="62">
        <v>2.7</v>
      </c>
      <c r="M23" s="62">
        <v>4.2</v>
      </c>
      <c r="N23" s="62">
        <v>9.6999999999999993</v>
      </c>
      <c r="O23" s="230">
        <v>52.7</v>
      </c>
    </row>
    <row r="24" spans="1:15" s="21" customFormat="1" ht="11.1" customHeight="1">
      <c r="A24" s="18">
        <v>2012</v>
      </c>
      <c r="B24" s="62">
        <v>3.6</v>
      </c>
      <c r="C24" s="62">
        <v>7.7</v>
      </c>
      <c r="D24" s="62"/>
      <c r="E24" s="62">
        <v>4.3</v>
      </c>
      <c r="F24" s="62">
        <v>2.2000000000000002</v>
      </c>
      <c r="G24" s="62">
        <v>14.5</v>
      </c>
      <c r="H24" s="62">
        <v>7.4</v>
      </c>
      <c r="I24" s="62">
        <v>15.1</v>
      </c>
      <c r="J24" s="62">
        <v>32.4</v>
      </c>
      <c r="K24" s="62">
        <v>10.199999999999999</v>
      </c>
      <c r="L24" s="62">
        <v>2.5</v>
      </c>
      <c r="M24" s="62">
        <v>4.2</v>
      </c>
      <c r="N24" s="62">
        <v>9.6</v>
      </c>
      <c r="O24" s="230">
        <v>52.7</v>
      </c>
    </row>
    <row r="25" spans="1:15" s="21" customFormat="1" ht="11.1" customHeight="1">
      <c r="A25" s="18">
        <v>2013</v>
      </c>
      <c r="B25" s="62">
        <v>3.5609092115704488</v>
      </c>
      <c r="C25" s="62">
        <v>7.5741172769116236</v>
      </c>
      <c r="D25" s="62"/>
      <c r="E25" s="62">
        <v>4.2436456774228768</v>
      </c>
      <c r="F25" s="62">
        <v>1.9224225927186116</v>
      </c>
      <c r="G25" s="62">
        <v>14.666703854394624</v>
      </c>
      <c r="H25" s="62">
        <v>7.4876879751524017</v>
      </c>
      <c r="I25" s="62">
        <v>14.836417471427652</v>
      </c>
      <c r="J25" s="62">
        <v>32.619734426564257</v>
      </c>
      <c r="K25" s="62">
        <v>10.231780610735914</v>
      </c>
      <c r="L25" s="62">
        <v>2.514963073353464</v>
      </c>
      <c r="M25" s="62">
        <v>4.2136278743933389</v>
      </c>
      <c r="N25" s="62">
        <v>9.6977272172049052</v>
      </c>
      <c r="O25" s="230">
        <v>53.01822061097706</v>
      </c>
    </row>
    <row r="26" spans="1:15" s="21" customFormat="1" ht="11.1" customHeight="1">
      <c r="A26" s="18">
        <v>2014</v>
      </c>
      <c r="B26" s="62">
        <v>3.5609092115704488</v>
      </c>
      <c r="C26" s="62">
        <v>7.5</v>
      </c>
      <c r="D26" s="62"/>
      <c r="E26" s="62">
        <v>4.2436456774228768</v>
      </c>
      <c r="F26" s="62">
        <v>1.9224225927186116</v>
      </c>
      <c r="G26" s="62">
        <v>15.1</v>
      </c>
      <c r="H26" s="62">
        <v>7.4</v>
      </c>
      <c r="I26" s="62">
        <v>14.6</v>
      </c>
      <c r="J26" s="62">
        <v>32.700000000000003</v>
      </c>
      <c r="K26" s="62">
        <v>10.4</v>
      </c>
      <c r="L26" s="62">
        <v>2.514963073353464</v>
      </c>
      <c r="M26" s="62">
        <v>4.2136278743933389</v>
      </c>
      <c r="N26" s="62">
        <v>9.6977272172049052</v>
      </c>
      <c r="O26" s="230">
        <v>53.2</v>
      </c>
    </row>
    <row r="27" spans="1:15" s="21" customFormat="1" ht="11.1" customHeight="1">
      <c r="A27" s="18">
        <v>2015</v>
      </c>
      <c r="B27" s="62">
        <v>3.5</v>
      </c>
      <c r="C27" s="62">
        <v>7.4</v>
      </c>
      <c r="D27" s="62"/>
      <c r="E27" s="62">
        <v>4.2436456774228768</v>
      </c>
      <c r="F27" s="62">
        <v>1.8</v>
      </c>
      <c r="G27" s="62">
        <v>15.2</v>
      </c>
      <c r="H27" s="62">
        <v>7.6</v>
      </c>
      <c r="I27" s="62">
        <v>14.7</v>
      </c>
      <c r="J27" s="62">
        <v>32.6</v>
      </c>
      <c r="K27" s="62">
        <v>10.9</v>
      </c>
      <c r="L27" s="62">
        <v>2.514963073353464</v>
      </c>
      <c r="M27" s="62">
        <v>4.3</v>
      </c>
      <c r="N27" s="62">
        <v>9.8000000000000007</v>
      </c>
      <c r="O27" s="230">
        <v>53.6</v>
      </c>
    </row>
    <row r="28" spans="1:15" s="21" customFormat="1" ht="11.1" customHeight="1">
      <c r="A28" s="18">
        <v>2016</v>
      </c>
      <c r="B28" s="332">
        <v>3.6</v>
      </c>
      <c r="C28" s="332">
        <v>7.4</v>
      </c>
      <c r="D28" s="332"/>
      <c r="E28" s="332">
        <v>4.2436456774228768</v>
      </c>
      <c r="F28" s="332">
        <v>1.8</v>
      </c>
      <c r="G28" s="332">
        <v>15.4</v>
      </c>
      <c r="H28" s="332">
        <v>7.8</v>
      </c>
      <c r="I28" s="332">
        <v>15</v>
      </c>
      <c r="J28" s="332">
        <v>32.200000000000003</v>
      </c>
      <c r="K28" s="332">
        <v>11</v>
      </c>
      <c r="L28" s="332">
        <v>2.7</v>
      </c>
      <c r="M28" s="332">
        <v>4.3</v>
      </c>
      <c r="N28" s="332">
        <v>9.9</v>
      </c>
      <c r="O28" s="230">
        <v>53.8</v>
      </c>
    </row>
    <row r="29" spans="1:15" s="21" customFormat="1" ht="11.1" customHeight="1">
      <c r="A29" s="18">
        <v>2017</v>
      </c>
      <c r="B29" s="332">
        <v>3.6</v>
      </c>
      <c r="C29" s="332">
        <v>7.3</v>
      </c>
      <c r="D29" s="332"/>
      <c r="E29" s="332">
        <v>4.2436456774228768</v>
      </c>
      <c r="F29" s="332">
        <v>1.9</v>
      </c>
      <c r="G29" s="332">
        <v>15.7</v>
      </c>
      <c r="H29" s="332">
        <v>7.8</v>
      </c>
      <c r="I29" s="332">
        <v>15.2</v>
      </c>
      <c r="J29" s="332">
        <v>32</v>
      </c>
      <c r="K29" s="332">
        <v>11.4</v>
      </c>
      <c r="L29" s="332">
        <v>2.8</v>
      </c>
      <c r="M29" s="332">
        <v>4.4000000000000004</v>
      </c>
      <c r="N29" s="332">
        <v>9.9</v>
      </c>
      <c r="O29" s="230">
        <v>54.1</v>
      </c>
    </row>
    <row r="30" spans="1:15" s="21" customFormat="1" ht="11.1" customHeight="1">
      <c r="A30" s="18">
        <v>2018</v>
      </c>
      <c r="B30" s="332">
        <v>3.7</v>
      </c>
      <c r="C30" s="332">
        <v>7.4</v>
      </c>
      <c r="D30" s="332"/>
      <c r="E30" s="332">
        <v>4.3</v>
      </c>
      <c r="F30" s="332">
        <v>2.2999999999999998</v>
      </c>
      <c r="G30" s="332">
        <v>16.100000000000001</v>
      </c>
      <c r="H30" s="332">
        <v>7.7</v>
      </c>
      <c r="I30" s="332">
        <v>15.5</v>
      </c>
      <c r="J30" s="332">
        <v>31.8</v>
      </c>
      <c r="K30" s="332">
        <v>11.7</v>
      </c>
      <c r="L30" s="332">
        <v>2.8</v>
      </c>
      <c r="M30" s="332">
        <v>4.3</v>
      </c>
      <c r="N30" s="332">
        <v>9.9</v>
      </c>
      <c r="O30" s="230">
        <v>55.5</v>
      </c>
    </row>
    <row r="31" spans="1:15" s="21" customFormat="1" ht="11.1" customHeight="1">
      <c r="A31" s="76">
        <v>2019</v>
      </c>
      <c r="B31" s="229">
        <v>3.5</v>
      </c>
      <c r="C31" s="229">
        <v>6.9</v>
      </c>
      <c r="D31" s="229"/>
      <c r="E31" s="229">
        <v>4.5999999999999996</v>
      </c>
      <c r="F31" s="229">
        <v>1.6</v>
      </c>
      <c r="G31" s="229">
        <v>16.2</v>
      </c>
      <c r="H31" s="229">
        <v>7.7</v>
      </c>
      <c r="I31" s="229">
        <v>15.9</v>
      </c>
      <c r="J31" s="229">
        <v>32</v>
      </c>
      <c r="K31" s="229">
        <v>11.9</v>
      </c>
      <c r="L31" s="229">
        <v>2.9</v>
      </c>
      <c r="M31" s="229">
        <v>4.4000000000000004</v>
      </c>
      <c r="N31" s="229">
        <v>10</v>
      </c>
      <c r="O31" s="333">
        <v>57</v>
      </c>
    </row>
    <row r="32" spans="1:15" s="21" customFormat="1" ht="11.1" customHeight="1">
      <c r="A32" s="76">
        <v>2020</v>
      </c>
      <c r="B32" s="229">
        <v>3.9</v>
      </c>
      <c r="C32" s="229">
        <v>7.4</v>
      </c>
      <c r="D32" s="229"/>
      <c r="E32" s="229">
        <v>4.5</v>
      </c>
      <c r="F32" s="229">
        <v>2.1</v>
      </c>
      <c r="G32" s="229">
        <v>17.899999999999999</v>
      </c>
      <c r="H32" s="229">
        <v>7.7</v>
      </c>
      <c r="I32" s="229">
        <v>17</v>
      </c>
      <c r="J32" s="229">
        <v>33.299999999999997</v>
      </c>
      <c r="K32" s="229">
        <v>12.1</v>
      </c>
      <c r="L32" s="229">
        <v>3.2</v>
      </c>
      <c r="M32" s="229">
        <v>4</v>
      </c>
      <c r="N32" s="229">
        <v>10.3</v>
      </c>
      <c r="O32" s="333">
        <v>58.5</v>
      </c>
    </row>
    <row r="33" spans="1:15" s="26" customFormat="1" ht="18" customHeight="1">
      <c r="A33" s="326" t="s">
        <v>90</v>
      </c>
      <c r="B33" s="453" t="s">
        <v>168</v>
      </c>
      <c r="C33" s="453"/>
      <c r="D33" s="453"/>
      <c r="E33" s="453"/>
      <c r="F33" s="453"/>
      <c r="G33" s="453"/>
      <c r="H33" s="453"/>
      <c r="I33" s="453"/>
      <c r="J33" s="453"/>
      <c r="K33" s="453"/>
      <c r="L33" s="453"/>
      <c r="M33" s="453"/>
      <c r="N33" s="453"/>
      <c r="O33" s="453"/>
    </row>
    <row r="34" spans="1:15" s="26" customFormat="1" ht="9" customHeight="1">
      <c r="B34" s="26" t="s">
        <v>788</v>
      </c>
      <c r="C34" s="27"/>
      <c r="D34" s="27"/>
      <c r="E34" s="27"/>
      <c r="F34" s="27"/>
      <c r="G34" s="27"/>
      <c r="H34" s="27"/>
      <c r="J34" s="27"/>
      <c r="K34" s="27"/>
      <c r="L34" s="27"/>
      <c r="M34" s="27"/>
    </row>
    <row r="35" spans="1:15" s="26" customFormat="1" ht="9" customHeight="1">
      <c r="C35" s="27"/>
      <c r="D35" s="27"/>
      <c r="E35" s="27"/>
      <c r="F35" s="27"/>
      <c r="G35" s="27"/>
      <c r="H35" s="27"/>
      <c r="J35" s="27"/>
      <c r="K35" s="27"/>
      <c r="L35" s="27"/>
      <c r="M35" s="27"/>
    </row>
    <row r="36" spans="1:15" s="26" customFormat="1" ht="9" customHeight="1">
      <c r="C36" s="27"/>
      <c r="D36" s="27"/>
      <c r="E36" s="27"/>
      <c r="F36" s="27"/>
      <c r="G36" s="27"/>
      <c r="H36" s="27"/>
      <c r="J36" s="27"/>
      <c r="K36" s="27"/>
      <c r="L36" s="27"/>
      <c r="M36" s="27"/>
    </row>
    <row r="37" spans="1:15" s="26" customFormat="1" ht="9" customHeight="1">
      <c r="C37" s="27"/>
      <c r="D37" s="27"/>
      <c r="E37" s="27"/>
      <c r="F37" s="27"/>
      <c r="G37" s="27"/>
      <c r="H37" s="27"/>
      <c r="J37" s="27"/>
      <c r="K37" s="27"/>
      <c r="L37" s="27"/>
      <c r="M37" s="27"/>
    </row>
    <row r="38" spans="1:15" s="26" customFormat="1" ht="9" customHeight="1">
      <c r="A38" s="16"/>
      <c r="I38" s="16"/>
      <c r="N38" s="16"/>
      <c r="O38" s="16"/>
    </row>
    <row r="39" spans="1:15" s="26" customFormat="1" ht="9" customHeight="1">
      <c r="A39" s="16"/>
      <c r="I39" s="16"/>
      <c r="N39" s="16"/>
      <c r="O39" s="16"/>
    </row>
    <row r="40" spans="1:15" s="26" customFormat="1" ht="9" customHeight="1">
      <c r="A40" s="16"/>
      <c r="I40" s="16"/>
      <c r="N40" s="16"/>
      <c r="O40" s="16"/>
    </row>
  </sheetData>
  <mergeCells count="1">
    <mergeCell ref="B33:O33"/>
  </mergeCells>
  <phoneticPr fontId="1"/>
  <printOptions horizontalCentered="1"/>
  <pageMargins left="0.25" right="0.25" top="0.75" bottom="0.75" header="0.3" footer="0.3"/>
  <pageSetup paperSize="13" orientation="portrait" horizontalDpi="4800" verticalDpi="4800"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1B8651-6554-4376-ACC5-2B52395F45F1}">
  <sheetPr>
    <pageSetUpPr fitToPage="1"/>
  </sheetPr>
  <dimension ref="A1:XEY632"/>
  <sheetViews>
    <sheetView zoomScaleNormal="100" workbookViewId="0">
      <pane xSplit="4" ySplit="3" topLeftCell="E91" activePane="bottomRight" state="frozen"/>
      <selection pane="topRight" activeCell="E1" sqref="E1"/>
      <selection pane="bottomLeft" activeCell="A4" sqref="A4"/>
      <selection pane="bottomRight" sqref="A1:AZ132"/>
    </sheetView>
  </sheetViews>
  <sheetFormatPr defaultColWidth="8.125" defaultRowHeight="9.75"/>
  <cols>
    <col min="1" max="1" width="8" style="29" customWidth="1"/>
    <col min="2" max="2" width="4.875" style="29" customWidth="1"/>
    <col min="3" max="3" width="5.625" style="124" customWidth="1"/>
    <col min="4" max="4" width="33.625" style="28" customWidth="1"/>
    <col min="5" max="5" width="4.25" style="29" customWidth="1"/>
    <col min="6" max="7" width="5.5" style="29" customWidth="1"/>
    <col min="8" max="14" width="5.875" style="29" customWidth="1"/>
    <col min="15" max="20" width="5.875" style="28" customWidth="1"/>
    <col min="21" max="22" width="6.125" style="28" customWidth="1"/>
    <col min="23" max="35" width="5.125" style="28" customWidth="1"/>
    <col min="36" max="38" width="5.875" style="28" customWidth="1"/>
    <col min="39" max="49" width="5.125" style="28" customWidth="1"/>
    <col min="50" max="50" width="6" style="28" customWidth="1"/>
    <col min="51" max="51" width="8.25" style="28" customWidth="1"/>
    <col min="52" max="59" width="2.875" style="28" customWidth="1"/>
    <col min="60" max="251" width="8.125" style="28"/>
    <col min="252" max="253" width="1.875" style="28" customWidth="1"/>
    <col min="254" max="254" width="3.375" style="28" customWidth="1"/>
    <col min="255" max="255" width="33.625" style="28" customWidth="1"/>
    <col min="256" max="258" width="4.25" style="28" customWidth="1"/>
    <col min="259" max="299" width="5.125" style="28" customWidth="1"/>
    <col min="300" max="300" width="6.125" style="28" customWidth="1"/>
    <col min="301" max="301" width="2.875" style="28" customWidth="1"/>
    <col min="302" max="302" width="5.125" style="28" customWidth="1"/>
    <col min="303" max="304" width="1.875" style="28" customWidth="1"/>
    <col min="305" max="305" width="3.375" style="28" customWidth="1"/>
    <col min="306" max="306" width="33.625" style="28" customWidth="1"/>
    <col min="307" max="315" width="2.875" style="28" customWidth="1"/>
    <col min="316" max="507" width="8.125" style="28"/>
    <col min="508" max="509" width="1.875" style="28" customWidth="1"/>
    <col min="510" max="510" width="3.375" style="28" customWidth="1"/>
    <col min="511" max="511" width="33.625" style="28" customWidth="1"/>
    <col min="512" max="514" width="4.25" style="28" customWidth="1"/>
    <col min="515" max="555" width="5.125" style="28" customWidth="1"/>
    <col min="556" max="556" width="6.125" style="28" customWidth="1"/>
    <col min="557" max="557" width="2.875" style="28" customWidth="1"/>
    <col min="558" max="558" width="5.125" style="28" customWidth="1"/>
    <col min="559" max="560" width="1.875" style="28" customWidth="1"/>
    <col min="561" max="561" width="3.375" style="28" customWidth="1"/>
    <col min="562" max="562" width="33.625" style="28" customWidth="1"/>
    <col min="563" max="571" width="2.875" style="28" customWidth="1"/>
    <col min="572" max="763" width="8.125" style="28"/>
    <col min="764" max="765" width="1.875" style="28" customWidth="1"/>
    <col min="766" max="766" width="3.375" style="28" customWidth="1"/>
    <col min="767" max="767" width="33.625" style="28" customWidth="1"/>
    <col min="768" max="770" width="4.25" style="28" customWidth="1"/>
    <col min="771" max="811" width="5.125" style="28" customWidth="1"/>
    <col min="812" max="812" width="6.125" style="28" customWidth="1"/>
    <col min="813" max="813" width="2.875" style="28" customWidth="1"/>
    <col min="814" max="814" width="5.125" style="28" customWidth="1"/>
    <col min="815" max="816" width="1.875" style="28" customWidth="1"/>
    <col min="817" max="817" width="3.375" style="28" customWidth="1"/>
    <col min="818" max="818" width="33.625" style="28" customWidth="1"/>
    <col min="819" max="827" width="2.875" style="28" customWidth="1"/>
    <col min="828" max="1019" width="8.125" style="28"/>
    <col min="1020" max="1021" width="1.875" style="28" customWidth="1"/>
    <col min="1022" max="1022" width="3.375" style="28" customWidth="1"/>
    <col min="1023" max="1023" width="33.625" style="28" customWidth="1"/>
    <col min="1024" max="1026" width="4.25" style="28" customWidth="1"/>
    <col min="1027" max="1067" width="5.125" style="28" customWidth="1"/>
    <col min="1068" max="1068" width="6.125" style="28" customWidth="1"/>
    <col min="1069" max="1069" width="2.875" style="28" customWidth="1"/>
    <col min="1070" max="1070" width="5.125" style="28" customWidth="1"/>
    <col min="1071" max="1072" width="1.875" style="28" customWidth="1"/>
    <col min="1073" max="1073" width="3.375" style="28" customWidth="1"/>
    <col min="1074" max="1074" width="33.625" style="28" customWidth="1"/>
    <col min="1075" max="1083" width="2.875" style="28" customWidth="1"/>
    <col min="1084" max="1275" width="8.125" style="28"/>
    <col min="1276" max="1277" width="1.875" style="28" customWidth="1"/>
    <col min="1278" max="1278" width="3.375" style="28" customWidth="1"/>
    <col min="1279" max="1279" width="33.625" style="28" customWidth="1"/>
    <col min="1280" max="1282" width="4.25" style="28" customWidth="1"/>
    <col min="1283" max="1323" width="5.125" style="28" customWidth="1"/>
    <col min="1324" max="1324" width="6.125" style="28" customWidth="1"/>
    <col min="1325" max="1325" width="2.875" style="28" customWidth="1"/>
    <col min="1326" max="1326" width="5.125" style="28" customWidth="1"/>
    <col min="1327" max="1328" width="1.875" style="28" customWidth="1"/>
    <col min="1329" max="1329" width="3.375" style="28" customWidth="1"/>
    <col min="1330" max="1330" width="33.625" style="28" customWidth="1"/>
    <col min="1331" max="1339" width="2.875" style="28" customWidth="1"/>
    <col min="1340" max="1531" width="8.125" style="28"/>
    <col min="1532" max="1533" width="1.875" style="28" customWidth="1"/>
    <col min="1534" max="1534" width="3.375" style="28" customWidth="1"/>
    <col min="1535" max="1535" width="33.625" style="28" customWidth="1"/>
    <col min="1536" max="1538" width="4.25" style="28" customWidth="1"/>
    <col min="1539" max="1579" width="5.125" style="28" customWidth="1"/>
    <col min="1580" max="1580" width="6.125" style="28" customWidth="1"/>
    <col min="1581" max="1581" width="2.875" style="28" customWidth="1"/>
    <col min="1582" max="1582" width="5.125" style="28" customWidth="1"/>
    <col min="1583" max="1584" width="1.875" style="28" customWidth="1"/>
    <col min="1585" max="1585" width="3.375" style="28" customWidth="1"/>
    <col min="1586" max="1586" width="33.625" style="28" customWidth="1"/>
    <col min="1587" max="1595" width="2.875" style="28" customWidth="1"/>
    <col min="1596" max="1787" width="8.125" style="28"/>
    <col min="1788" max="1789" width="1.875" style="28" customWidth="1"/>
    <col min="1790" max="1790" width="3.375" style="28" customWidth="1"/>
    <col min="1791" max="1791" width="33.625" style="28" customWidth="1"/>
    <col min="1792" max="1794" width="4.25" style="28" customWidth="1"/>
    <col min="1795" max="1835" width="5.125" style="28" customWidth="1"/>
    <col min="1836" max="1836" width="6.125" style="28" customWidth="1"/>
    <col min="1837" max="1837" width="2.875" style="28" customWidth="1"/>
    <col min="1838" max="1838" width="5.125" style="28" customWidth="1"/>
    <col min="1839" max="1840" width="1.875" style="28" customWidth="1"/>
    <col min="1841" max="1841" width="3.375" style="28" customWidth="1"/>
    <col min="1842" max="1842" width="33.625" style="28" customWidth="1"/>
    <col min="1843" max="1851" width="2.875" style="28" customWidth="1"/>
    <col min="1852" max="2043" width="8.125" style="28"/>
    <col min="2044" max="2045" width="1.875" style="28" customWidth="1"/>
    <col min="2046" max="2046" width="3.375" style="28" customWidth="1"/>
    <col min="2047" max="2047" width="33.625" style="28" customWidth="1"/>
    <col min="2048" max="2050" width="4.25" style="28" customWidth="1"/>
    <col min="2051" max="2091" width="5.125" style="28" customWidth="1"/>
    <col min="2092" max="2092" width="6.125" style="28" customWidth="1"/>
    <col min="2093" max="2093" width="2.875" style="28" customWidth="1"/>
    <col min="2094" max="2094" width="5.125" style="28" customWidth="1"/>
    <col min="2095" max="2096" width="1.875" style="28" customWidth="1"/>
    <col min="2097" max="2097" width="3.375" style="28" customWidth="1"/>
    <col min="2098" max="2098" width="33.625" style="28" customWidth="1"/>
    <col min="2099" max="2107" width="2.875" style="28" customWidth="1"/>
    <col min="2108" max="2299" width="8.125" style="28"/>
    <col min="2300" max="2301" width="1.875" style="28" customWidth="1"/>
    <col min="2302" max="2302" width="3.375" style="28" customWidth="1"/>
    <col min="2303" max="2303" width="33.625" style="28" customWidth="1"/>
    <col min="2304" max="2306" width="4.25" style="28" customWidth="1"/>
    <col min="2307" max="2347" width="5.125" style="28" customWidth="1"/>
    <col min="2348" max="2348" width="6.125" style="28" customWidth="1"/>
    <col min="2349" max="2349" width="2.875" style="28" customWidth="1"/>
    <col min="2350" max="2350" width="5.125" style="28" customWidth="1"/>
    <col min="2351" max="2352" width="1.875" style="28" customWidth="1"/>
    <col min="2353" max="2353" width="3.375" style="28" customWidth="1"/>
    <col min="2354" max="2354" width="33.625" style="28" customWidth="1"/>
    <col min="2355" max="2363" width="2.875" style="28" customWidth="1"/>
    <col min="2364" max="2555" width="8.125" style="28"/>
    <col min="2556" max="2557" width="1.875" style="28" customWidth="1"/>
    <col min="2558" max="2558" width="3.375" style="28" customWidth="1"/>
    <col min="2559" max="2559" width="33.625" style="28" customWidth="1"/>
    <col min="2560" max="2562" width="4.25" style="28" customWidth="1"/>
    <col min="2563" max="2603" width="5.125" style="28" customWidth="1"/>
    <col min="2604" max="2604" width="6.125" style="28" customWidth="1"/>
    <col min="2605" max="2605" width="2.875" style="28" customWidth="1"/>
    <col min="2606" max="2606" width="5.125" style="28" customWidth="1"/>
    <col min="2607" max="2608" width="1.875" style="28" customWidth="1"/>
    <col min="2609" max="2609" width="3.375" style="28" customWidth="1"/>
    <col min="2610" max="2610" width="33.625" style="28" customWidth="1"/>
    <col min="2611" max="2619" width="2.875" style="28" customWidth="1"/>
    <col min="2620" max="2811" width="8.125" style="28"/>
    <col min="2812" max="2813" width="1.875" style="28" customWidth="1"/>
    <col min="2814" max="2814" width="3.375" style="28" customWidth="1"/>
    <col min="2815" max="2815" width="33.625" style="28" customWidth="1"/>
    <col min="2816" max="2818" width="4.25" style="28" customWidth="1"/>
    <col min="2819" max="2859" width="5.125" style="28" customWidth="1"/>
    <col min="2860" max="2860" width="6.125" style="28" customWidth="1"/>
    <col min="2861" max="2861" width="2.875" style="28" customWidth="1"/>
    <col min="2862" max="2862" width="5.125" style="28" customWidth="1"/>
    <col min="2863" max="2864" width="1.875" style="28" customWidth="1"/>
    <col min="2865" max="2865" width="3.375" style="28" customWidth="1"/>
    <col min="2866" max="2866" width="33.625" style="28" customWidth="1"/>
    <col min="2867" max="2875" width="2.875" style="28" customWidth="1"/>
    <col min="2876" max="3067" width="8.125" style="28"/>
    <col min="3068" max="3069" width="1.875" style="28" customWidth="1"/>
    <col min="3070" max="3070" width="3.375" style="28" customWidth="1"/>
    <col min="3071" max="3071" width="33.625" style="28" customWidth="1"/>
    <col min="3072" max="3074" width="4.25" style="28" customWidth="1"/>
    <col min="3075" max="3115" width="5.125" style="28" customWidth="1"/>
    <col min="3116" max="3116" width="6.125" style="28" customWidth="1"/>
    <col min="3117" max="3117" width="2.875" style="28" customWidth="1"/>
    <col min="3118" max="3118" width="5.125" style="28" customWidth="1"/>
    <col min="3119" max="3120" width="1.875" style="28" customWidth="1"/>
    <col min="3121" max="3121" width="3.375" style="28" customWidth="1"/>
    <col min="3122" max="3122" width="33.625" style="28" customWidth="1"/>
    <col min="3123" max="3131" width="2.875" style="28" customWidth="1"/>
    <col min="3132" max="3323" width="8.125" style="28"/>
    <col min="3324" max="3325" width="1.875" style="28" customWidth="1"/>
    <col min="3326" max="3326" width="3.375" style="28" customWidth="1"/>
    <col min="3327" max="3327" width="33.625" style="28" customWidth="1"/>
    <col min="3328" max="3330" width="4.25" style="28" customWidth="1"/>
    <col min="3331" max="3371" width="5.125" style="28" customWidth="1"/>
    <col min="3372" max="3372" width="6.125" style="28" customWidth="1"/>
    <col min="3373" max="3373" width="2.875" style="28" customWidth="1"/>
    <col min="3374" max="3374" width="5.125" style="28" customWidth="1"/>
    <col min="3375" max="3376" width="1.875" style="28" customWidth="1"/>
    <col min="3377" max="3377" width="3.375" style="28" customWidth="1"/>
    <col min="3378" max="3378" width="33.625" style="28" customWidth="1"/>
    <col min="3379" max="3387" width="2.875" style="28" customWidth="1"/>
    <col min="3388" max="3579" width="8.125" style="28"/>
    <col min="3580" max="3581" width="1.875" style="28" customWidth="1"/>
    <col min="3582" max="3582" width="3.375" style="28" customWidth="1"/>
    <col min="3583" max="3583" width="33.625" style="28" customWidth="1"/>
    <col min="3584" max="3586" width="4.25" style="28" customWidth="1"/>
    <col min="3587" max="3627" width="5.125" style="28" customWidth="1"/>
    <col min="3628" max="3628" width="6.125" style="28" customWidth="1"/>
    <col min="3629" max="3629" width="2.875" style="28" customWidth="1"/>
    <col min="3630" max="3630" width="5.125" style="28" customWidth="1"/>
    <col min="3631" max="3632" width="1.875" style="28" customWidth="1"/>
    <col min="3633" max="3633" width="3.375" style="28" customWidth="1"/>
    <col min="3634" max="3634" width="33.625" style="28" customWidth="1"/>
    <col min="3635" max="3643" width="2.875" style="28" customWidth="1"/>
    <col min="3644" max="3835" width="8.125" style="28"/>
    <col min="3836" max="3837" width="1.875" style="28" customWidth="1"/>
    <col min="3838" max="3838" width="3.375" style="28" customWidth="1"/>
    <col min="3839" max="3839" width="33.625" style="28" customWidth="1"/>
    <col min="3840" max="3842" width="4.25" style="28" customWidth="1"/>
    <col min="3843" max="3883" width="5.125" style="28" customWidth="1"/>
    <col min="3884" max="3884" width="6.125" style="28" customWidth="1"/>
    <col min="3885" max="3885" width="2.875" style="28" customWidth="1"/>
    <col min="3886" max="3886" width="5.125" style="28" customWidth="1"/>
    <col min="3887" max="3888" width="1.875" style="28" customWidth="1"/>
    <col min="3889" max="3889" width="3.375" style="28" customWidth="1"/>
    <col min="3890" max="3890" width="33.625" style="28" customWidth="1"/>
    <col min="3891" max="3899" width="2.875" style="28" customWidth="1"/>
    <col min="3900" max="4091" width="8.125" style="28"/>
    <col min="4092" max="4093" width="1.875" style="28" customWidth="1"/>
    <col min="4094" max="4094" width="3.375" style="28" customWidth="1"/>
    <col min="4095" max="4095" width="33.625" style="28" customWidth="1"/>
    <col min="4096" max="4098" width="4.25" style="28" customWidth="1"/>
    <col min="4099" max="4139" width="5.125" style="28" customWidth="1"/>
    <col min="4140" max="4140" width="6.125" style="28" customWidth="1"/>
    <col min="4141" max="4141" width="2.875" style="28" customWidth="1"/>
    <col min="4142" max="4142" width="5.125" style="28" customWidth="1"/>
    <col min="4143" max="4144" width="1.875" style="28" customWidth="1"/>
    <col min="4145" max="4145" width="3.375" style="28" customWidth="1"/>
    <col min="4146" max="4146" width="33.625" style="28" customWidth="1"/>
    <col min="4147" max="4155" width="2.875" style="28" customWidth="1"/>
    <col min="4156" max="4347" width="8.125" style="28"/>
    <col min="4348" max="4349" width="1.875" style="28" customWidth="1"/>
    <col min="4350" max="4350" width="3.375" style="28" customWidth="1"/>
    <col min="4351" max="4351" width="33.625" style="28" customWidth="1"/>
    <col min="4352" max="4354" width="4.25" style="28" customWidth="1"/>
    <col min="4355" max="4395" width="5.125" style="28" customWidth="1"/>
    <col min="4396" max="4396" width="6.125" style="28" customWidth="1"/>
    <col min="4397" max="4397" width="2.875" style="28" customWidth="1"/>
    <col min="4398" max="4398" width="5.125" style="28" customWidth="1"/>
    <col min="4399" max="4400" width="1.875" style="28" customWidth="1"/>
    <col min="4401" max="4401" width="3.375" style="28" customWidth="1"/>
    <col min="4402" max="4402" width="33.625" style="28" customWidth="1"/>
    <col min="4403" max="4411" width="2.875" style="28" customWidth="1"/>
    <col min="4412" max="4603" width="8.125" style="28"/>
    <col min="4604" max="4605" width="1.875" style="28" customWidth="1"/>
    <col min="4606" max="4606" width="3.375" style="28" customWidth="1"/>
    <col min="4607" max="4607" width="33.625" style="28" customWidth="1"/>
    <col min="4608" max="4610" width="4.25" style="28" customWidth="1"/>
    <col min="4611" max="4651" width="5.125" style="28" customWidth="1"/>
    <col min="4652" max="4652" width="6.125" style="28" customWidth="1"/>
    <col min="4653" max="4653" width="2.875" style="28" customWidth="1"/>
    <col min="4654" max="4654" width="5.125" style="28" customWidth="1"/>
    <col min="4655" max="4656" width="1.875" style="28" customWidth="1"/>
    <col min="4657" max="4657" width="3.375" style="28" customWidth="1"/>
    <col min="4658" max="4658" width="33.625" style="28" customWidth="1"/>
    <col min="4659" max="4667" width="2.875" style="28" customWidth="1"/>
    <col min="4668" max="4859" width="8.125" style="28"/>
    <col min="4860" max="4861" width="1.875" style="28" customWidth="1"/>
    <col min="4862" max="4862" width="3.375" style="28" customWidth="1"/>
    <col min="4863" max="4863" width="33.625" style="28" customWidth="1"/>
    <col min="4864" max="4866" width="4.25" style="28" customWidth="1"/>
    <col min="4867" max="4907" width="5.125" style="28" customWidth="1"/>
    <col min="4908" max="4908" width="6.125" style="28" customWidth="1"/>
    <col min="4909" max="4909" width="2.875" style="28" customWidth="1"/>
    <col min="4910" max="4910" width="5.125" style="28" customWidth="1"/>
    <col min="4911" max="4912" width="1.875" style="28" customWidth="1"/>
    <col min="4913" max="4913" width="3.375" style="28" customWidth="1"/>
    <col min="4914" max="4914" width="33.625" style="28" customWidth="1"/>
    <col min="4915" max="4923" width="2.875" style="28" customWidth="1"/>
    <col min="4924" max="5115" width="8.125" style="28"/>
    <col min="5116" max="5117" width="1.875" style="28" customWidth="1"/>
    <col min="5118" max="5118" width="3.375" style="28" customWidth="1"/>
    <col min="5119" max="5119" width="33.625" style="28" customWidth="1"/>
    <col min="5120" max="5122" width="4.25" style="28" customWidth="1"/>
    <col min="5123" max="5163" width="5.125" style="28" customWidth="1"/>
    <col min="5164" max="5164" width="6.125" style="28" customWidth="1"/>
    <col min="5165" max="5165" width="2.875" style="28" customWidth="1"/>
    <col min="5166" max="5166" width="5.125" style="28" customWidth="1"/>
    <col min="5167" max="5168" width="1.875" style="28" customWidth="1"/>
    <col min="5169" max="5169" width="3.375" style="28" customWidth="1"/>
    <col min="5170" max="5170" width="33.625" style="28" customWidth="1"/>
    <col min="5171" max="5179" width="2.875" style="28" customWidth="1"/>
    <col min="5180" max="5371" width="8.125" style="28"/>
    <col min="5372" max="5373" width="1.875" style="28" customWidth="1"/>
    <col min="5374" max="5374" width="3.375" style="28" customWidth="1"/>
    <col min="5375" max="5375" width="33.625" style="28" customWidth="1"/>
    <col min="5376" max="5378" width="4.25" style="28" customWidth="1"/>
    <col min="5379" max="5419" width="5.125" style="28" customWidth="1"/>
    <col min="5420" max="5420" width="6.125" style="28" customWidth="1"/>
    <col min="5421" max="5421" width="2.875" style="28" customWidth="1"/>
    <col min="5422" max="5422" width="5.125" style="28" customWidth="1"/>
    <col min="5423" max="5424" width="1.875" style="28" customWidth="1"/>
    <col min="5425" max="5425" width="3.375" style="28" customWidth="1"/>
    <col min="5426" max="5426" width="33.625" style="28" customWidth="1"/>
    <col min="5427" max="5435" width="2.875" style="28" customWidth="1"/>
    <col min="5436" max="5627" width="8.125" style="28"/>
    <col min="5628" max="5629" width="1.875" style="28" customWidth="1"/>
    <col min="5630" max="5630" width="3.375" style="28" customWidth="1"/>
    <col min="5631" max="5631" width="33.625" style="28" customWidth="1"/>
    <col min="5632" max="5634" width="4.25" style="28" customWidth="1"/>
    <col min="5635" max="5675" width="5.125" style="28" customWidth="1"/>
    <col min="5676" max="5676" width="6.125" style="28" customWidth="1"/>
    <col min="5677" max="5677" width="2.875" style="28" customWidth="1"/>
    <col min="5678" max="5678" width="5.125" style="28" customWidth="1"/>
    <col min="5679" max="5680" width="1.875" style="28" customWidth="1"/>
    <col min="5681" max="5681" width="3.375" style="28" customWidth="1"/>
    <col min="5682" max="5682" width="33.625" style="28" customWidth="1"/>
    <col min="5683" max="5691" width="2.875" style="28" customWidth="1"/>
    <col min="5692" max="5883" width="8.125" style="28"/>
    <col min="5884" max="5885" width="1.875" style="28" customWidth="1"/>
    <col min="5886" max="5886" width="3.375" style="28" customWidth="1"/>
    <col min="5887" max="5887" width="33.625" style="28" customWidth="1"/>
    <col min="5888" max="5890" width="4.25" style="28" customWidth="1"/>
    <col min="5891" max="5931" width="5.125" style="28" customWidth="1"/>
    <col min="5932" max="5932" width="6.125" style="28" customWidth="1"/>
    <col min="5933" max="5933" width="2.875" style="28" customWidth="1"/>
    <col min="5934" max="5934" width="5.125" style="28" customWidth="1"/>
    <col min="5935" max="5936" width="1.875" style="28" customWidth="1"/>
    <col min="5937" max="5937" width="3.375" style="28" customWidth="1"/>
    <col min="5938" max="5938" width="33.625" style="28" customWidth="1"/>
    <col min="5939" max="5947" width="2.875" style="28" customWidth="1"/>
    <col min="5948" max="6139" width="8.125" style="28"/>
    <col min="6140" max="6141" width="1.875" style="28" customWidth="1"/>
    <col min="6142" max="6142" width="3.375" style="28" customWidth="1"/>
    <col min="6143" max="6143" width="33.625" style="28" customWidth="1"/>
    <col min="6144" max="6146" width="4.25" style="28" customWidth="1"/>
    <col min="6147" max="6187" width="5.125" style="28" customWidth="1"/>
    <col min="6188" max="6188" width="6.125" style="28" customWidth="1"/>
    <col min="6189" max="6189" width="2.875" style="28" customWidth="1"/>
    <col min="6190" max="6190" width="5.125" style="28" customWidth="1"/>
    <col min="6191" max="6192" width="1.875" style="28" customWidth="1"/>
    <col min="6193" max="6193" width="3.375" style="28" customWidth="1"/>
    <col min="6194" max="6194" width="33.625" style="28" customWidth="1"/>
    <col min="6195" max="6203" width="2.875" style="28" customWidth="1"/>
    <col min="6204" max="6395" width="8.125" style="28"/>
    <col min="6396" max="6397" width="1.875" style="28" customWidth="1"/>
    <col min="6398" max="6398" width="3.375" style="28" customWidth="1"/>
    <col min="6399" max="6399" width="33.625" style="28" customWidth="1"/>
    <col min="6400" max="6402" width="4.25" style="28" customWidth="1"/>
    <col min="6403" max="6443" width="5.125" style="28" customWidth="1"/>
    <col min="6444" max="6444" width="6.125" style="28" customWidth="1"/>
    <col min="6445" max="6445" width="2.875" style="28" customWidth="1"/>
    <col min="6446" max="6446" width="5.125" style="28" customWidth="1"/>
    <col min="6447" max="6448" width="1.875" style="28" customWidth="1"/>
    <col min="6449" max="6449" width="3.375" style="28" customWidth="1"/>
    <col min="6450" max="6450" width="33.625" style="28" customWidth="1"/>
    <col min="6451" max="6459" width="2.875" style="28" customWidth="1"/>
    <col min="6460" max="6651" width="8.125" style="28"/>
    <col min="6652" max="6653" width="1.875" style="28" customWidth="1"/>
    <col min="6654" max="6654" width="3.375" style="28" customWidth="1"/>
    <col min="6655" max="6655" width="33.625" style="28" customWidth="1"/>
    <col min="6656" max="6658" width="4.25" style="28" customWidth="1"/>
    <col min="6659" max="6699" width="5.125" style="28" customWidth="1"/>
    <col min="6700" max="6700" width="6.125" style="28" customWidth="1"/>
    <col min="6701" max="6701" width="2.875" style="28" customWidth="1"/>
    <col min="6702" max="6702" width="5.125" style="28" customWidth="1"/>
    <col min="6703" max="6704" width="1.875" style="28" customWidth="1"/>
    <col min="6705" max="6705" width="3.375" style="28" customWidth="1"/>
    <col min="6706" max="6706" width="33.625" style="28" customWidth="1"/>
    <col min="6707" max="6715" width="2.875" style="28" customWidth="1"/>
    <col min="6716" max="6907" width="8.125" style="28"/>
    <col min="6908" max="6909" width="1.875" style="28" customWidth="1"/>
    <col min="6910" max="6910" width="3.375" style="28" customWidth="1"/>
    <col min="6911" max="6911" width="33.625" style="28" customWidth="1"/>
    <col min="6912" max="6914" width="4.25" style="28" customWidth="1"/>
    <col min="6915" max="6955" width="5.125" style="28" customWidth="1"/>
    <col min="6956" max="6956" width="6.125" style="28" customWidth="1"/>
    <col min="6957" max="6957" width="2.875" style="28" customWidth="1"/>
    <col min="6958" max="6958" width="5.125" style="28" customWidth="1"/>
    <col min="6959" max="6960" width="1.875" style="28" customWidth="1"/>
    <col min="6961" max="6961" width="3.375" style="28" customWidth="1"/>
    <col min="6962" max="6962" width="33.625" style="28" customWidth="1"/>
    <col min="6963" max="6971" width="2.875" style="28" customWidth="1"/>
    <col min="6972" max="7163" width="8.125" style="28"/>
    <col min="7164" max="7165" width="1.875" style="28" customWidth="1"/>
    <col min="7166" max="7166" width="3.375" style="28" customWidth="1"/>
    <col min="7167" max="7167" width="33.625" style="28" customWidth="1"/>
    <col min="7168" max="7170" width="4.25" style="28" customWidth="1"/>
    <col min="7171" max="7211" width="5.125" style="28" customWidth="1"/>
    <col min="7212" max="7212" width="6.125" style="28" customWidth="1"/>
    <col min="7213" max="7213" width="2.875" style="28" customWidth="1"/>
    <col min="7214" max="7214" width="5.125" style="28" customWidth="1"/>
    <col min="7215" max="7216" width="1.875" style="28" customWidth="1"/>
    <col min="7217" max="7217" width="3.375" style="28" customWidth="1"/>
    <col min="7218" max="7218" width="33.625" style="28" customWidth="1"/>
    <col min="7219" max="7227" width="2.875" style="28" customWidth="1"/>
    <col min="7228" max="7419" width="8.125" style="28"/>
    <col min="7420" max="7421" width="1.875" style="28" customWidth="1"/>
    <col min="7422" max="7422" width="3.375" style="28" customWidth="1"/>
    <col min="7423" max="7423" width="33.625" style="28" customWidth="1"/>
    <col min="7424" max="7426" width="4.25" style="28" customWidth="1"/>
    <col min="7427" max="7467" width="5.125" style="28" customWidth="1"/>
    <col min="7468" max="7468" width="6.125" style="28" customWidth="1"/>
    <col min="7469" max="7469" width="2.875" style="28" customWidth="1"/>
    <col min="7470" max="7470" width="5.125" style="28" customWidth="1"/>
    <col min="7471" max="7472" width="1.875" style="28" customWidth="1"/>
    <col min="7473" max="7473" width="3.375" style="28" customWidth="1"/>
    <col min="7474" max="7474" width="33.625" style="28" customWidth="1"/>
    <col min="7475" max="7483" width="2.875" style="28" customWidth="1"/>
    <col min="7484" max="7675" width="8.125" style="28"/>
    <col min="7676" max="7677" width="1.875" style="28" customWidth="1"/>
    <col min="7678" max="7678" width="3.375" style="28" customWidth="1"/>
    <col min="7679" max="7679" width="33.625" style="28" customWidth="1"/>
    <col min="7680" max="7682" width="4.25" style="28" customWidth="1"/>
    <col min="7683" max="7723" width="5.125" style="28" customWidth="1"/>
    <col min="7724" max="7724" width="6.125" style="28" customWidth="1"/>
    <col min="7725" max="7725" width="2.875" style="28" customWidth="1"/>
    <col min="7726" max="7726" width="5.125" style="28" customWidth="1"/>
    <col min="7727" max="7728" width="1.875" style="28" customWidth="1"/>
    <col min="7729" max="7729" width="3.375" style="28" customWidth="1"/>
    <col min="7730" max="7730" width="33.625" style="28" customWidth="1"/>
    <col min="7731" max="7739" width="2.875" style="28" customWidth="1"/>
    <col min="7740" max="7931" width="8.125" style="28"/>
    <col min="7932" max="7933" width="1.875" style="28" customWidth="1"/>
    <col min="7934" max="7934" width="3.375" style="28" customWidth="1"/>
    <col min="7935" max="7935" width="33.625" style="28" customWidth="1"/>
    <col min="7936" max="7938" width="4.25" style="28" customWidth="1"/>
    <col min="7939" max="7979" width="5.125" style="28" customWidth="1"/>
    <col min="7980" max="7980" width="6.125" style="28" customWidth="1"/>
    <col min="7981" max="7981" width="2.875" style="28" customWidth="1"/>
    <col min="7982" max="7982" width="5.125" style="28" customWidth="1"/>
    <col min="7983" max="7984" width="1.875" style="28" customWidth="1"/>
    <col min="7985" max="7985" width="3.375" style="28" customWidth="1"/>
    <col min="7986" max="7986" width="33.625" style="28" customWidth="1"/>
    <col min="7987" max="7995" width="2.875" style="28" customWidth="1"/>
    <col min="7996" max="8187" width="8.125" style="28"/>
    <col min="8188" max="8189" width="1.875" style="28" customWidth="1"/>
    <col min="8190" max="8190" width="3.375" style="28" customWidth="1"/>
    <col min="8191" max="8191" width="33.625" style="28" customWidth="1"/>
    <col min="8192" max="8194" width="4.25" style="28" customWidth="1"/>
    <col min="8195" max="8235" width="5.125" style="28" customWidth="1"/>
    <col min="8236" max="8236" width="6.125" style="28" customWidth="1"/>
    <col min="8237" max="8237" width="2.875" style="28" customWidth="1"/>
    <col min="8238" max="8238" width="5.125" style="28" customWidth="1"/>
    <col min="8239" max="8240" width="1.875" style="28" customWidth="1"/>
    <col min="8241" max="8241" width="3.375" style="28" customWidth="1"/>
    <col min="8242" max="8242" width="33.625" style="28" customWidth="1"/>
    <col min="8243" max="8251" width="2.875" style="28" customWidth="1"/>
    <col min="8252" max="8443" width="8.125" style="28"/>
    <col min="8444" max="8445" width="1.875" style="28" customWidth="1"/>
    <col min="8446" max="8446" width="3.375" style="28" customWidth="1"/>
    <col min="8447" max="8447" width="33.625" style="28" customWidth="1"/>
    <col min="8448" max="8450" width="4.25" style="28" customWidth="1"/>
    <col min="8451" max="8491" width="5.125" style="28" customWidth="1"/>
    <col min="8492" max="8492" width="6.125" style="28" customWidth="1"/>
    <col min="8493" max="8493" width="2.875" style="28" customWidth="1"/>
    <col min="8494" max="8494" width="5.125" style="28" customWidth="1"/>
    <col min="8495" max="8496" width="1.875" style="28" customWidth="1"/>
    <col min="8497" max="8497" width="3.375" style="28" customWidth="1"/>
    <col min="8498" max="8498" width="33.625" style="28" customWidth="1"/>
    <col min="8499" max="8507" width="2.875" style="28" customWidth="1"/>
    <col min="8508" max="8699" width="8.125" style="28"/>
    <col min="8700" max="8701" width="1.875" style="28" customWidth="1"/>
    <col min="8702" max="8702" width="3.375" style="28" customWidth="1"/>
    <col min="8703" max="8703" width="33.625" style="28" customWidth="1"/>
    <col min="8704" max="8706" width="4.25" style="28" customWidth="1"/>
    <col min="8707" max="8747" width="5.125" style="28" customWidth="1"/>
    <col min="8748" max="8748" width="6.125" style="28" customWidth="1"/>
    <col min="8749" max="8749" width="2.875" style="28" customWidth="1"/>
    <col min="8750" max="8750" width="5.125" style="28" customWidth="1"/>
    <col min="8751" max="8752" width="1.875" style="28" customWidth="1"/>
    <col min="8753" max="8753" width="3.375" style="28" customWidth="1"/>
    <col min="8754" max="8754" width="33.625" style="28" customWidth="1"/>
    <col min="8755" max="8763" width="2.875" style="28" customWidth="1"/>
    <col min="8764" max="8955" width="8.125" style="28"/>
    <col min="8956" max="8957" width="1.875" style="28" customWidth="1"/>
    <col min="8958" max="8958" width="3.375" style="28" customWidth="1"/>
    <col min="8959" max="8959" width="33.625" style="28" customWidth="1"/>
    <col min="8960" max="8962" width="4.25" style="28" customWidth="1"/>
    <col min="8963" max="9003" width="5.125" style="28" customWidth="1"/>
    <col min="9004" max="9004" width="6.125" style="28" customWidth="1"/>
    <col min="9005" max="9005" width="2.875" style="28" customWidth="1"/>
    <col min="9006" max="9006" width="5.125" style="28" customWidth="1"/>
    <col min="9007" max="9008" width="1.875" style="28" customWidth="1"/>
    <col min="9009" max="9009" width="3.375" style="28" customWidth="1"/>
    <col min="9010" max="9010" width="33.625" style="28" customWidth="1"/>
    <col min="9011" max="9019" width="2.875" style="28" customWidth="1"/>
    <col min="9020" max="9211" width="8.125" style="28"/>
    <col min="9212" max="9213" width="1.875" style="28" customWidth="1"/>
    <col min="9214" max="9214" width="3.375" style="28" customWidth="1"/>
    <col min="9215" max="9215" width="33.625" style="28" customWidth="1"/>
    <col min="9216" max="9218" width="4.25" style="28" customWidth="1"/>
    <col min="9219" max="9259" width="5.125" style="28" customWidth="1"/>
    <col min="9260" max="9260" width="6.125" style="28" customWidth="1"/>
    <col min="9261" max="9261" width="2.875" style="28" customWidth="1"/>
    <col min="9262" max="9262" width="5.125" style="28" customWidth="1"/>
    <col min="9263" max="9264" width="1.875" style="28" customWidth="1"/>
    <col min="9265" max="9265" width="3.375" style="28" customWidth="1"/>
    <col min="9266" max="9266" width="33.625" style="28" customWidth="1"/>
    <col min="9267" max="9275" width="2.875" style="28" customWidth="1"/>
    <col min="9276" max="9467" width="8.125" style="28"/>
    <col min="9468" max="9469" width="1.875" style="28" customWidth="1"/>
    <col min="9470" max="9470" width="3.375" style="28" customWidth="1"/>
    <col min="9471" max="9471" width="33.625" style="28" customWidth="1"/>
    <col min="9472" max="9474" width="4.25" style="28" customWidth="1"/>
    <col min="9475" max="9515" width="5.125" style="28" customWidth="1"/>
    <col min="9516" max="9516" width="6.125" style="28" customWidth="1"/>
    <col min="9517" max="9517" width="2.875" style="28" customWidth="1"/>
    <col min="9518" max="9518" width="5.125" style="28" customWidth="1"/>
    <col min="9519" max="9520" width="1.875" style="28" customWidth="1"/>
    <col min="9521" max="9521" width="3.375" style="28" customWidth="1"/>
    <col min="9522" max="9522" width="33.625" style="28" customWidth="1"/>
    <col min="9523" max="9531" width="2.875" style="28" customWidth="1"/>
    <col min="9532" max="9723" width="8.125" style="28"/>
    <col min="9724" max="9725" width="1.875" style="28" customWidth="1"/>
    <col min="9726" max="9726" width="3.375" style="28" customWidth="1"/>
    <col min="9727" max="9727" width="33.625" style="28" customWidth="1"/>
    <col min="9728" max="9730" width="4.25" style="28" customWidth="1"/>
    <col min="9731" max="9771" width="5.125" style="28" customWidth="1"/>
    <col min="9772" max="9772" width="6.125" style="28" customWidth="1"/>
    <col min="9773" max="9773" width="2.875" style="28" customWidth="1"/>
    <col min="9774" max="9774" width="5.125" style="28" customWidth="1"/>
    <col min="9775" max="9776" width="1.875" style="28" customWidth="1"/>
    <col min="9777" max="9777" width="3.375" style="28" customWidth="1"/>
    <col min="9778" max="9778" width="33.625" style="28" customWidth="1"/>
    <col min="9779" max="9787" width="2.875" style="28" customWidth="1"/>
    <col min="9788" max="9979" width="8.125" style="28"/>
    <col min="9980" max="9981" width="1.875" style="28" customWidth="1"/>
    <col min="9982" max="9982" width="3.375" style="28" customWidth="1"/>
    <col min="9983" max="9983" width="33.625" style="28" customWidth="1"/>
    <col min="9984" max="9986" width="4.25" style="28" customWidth="1"/>
    <col min="9987" max="10027" width="5.125" style="28" customWidth="1"/>
    <col min="10028" max="10028" width="6.125" style="28" customWidth="1"/>
    <col min="10029" max="10029" width="2.875" style="28" customWidth="1"/>
    <col min="10030" max="10030" width="5.125" style="28" customWidth="1"/>
    <col min="10031" max="10032" width="1.875" style="28" customWidth="1"/>
    <col min="10033" max="10033" width="3.375" style="28" customWidth="1"/>
    <col min="10034" max="10034" width="33.625" style="28" customWidth="1"/>
    <col min="10035" max="10043" width="2.875" style="28" customWidth="1"/>
    <col min="10044" max="10235" width="8.125" style="28"/>
    <col min="10236" max="10237" width="1.875" style="28" customWidth="1"/>
    <col min="10238" max="10238" width="3.375" style="28" customWidth="1"/>
    <col min="10239" max="10239" width="33.625" style="28" customWidth="1"/>
    <col min="10240" max="10242" width="4.25" style="28" customWidth="1"/>
    <col min="10243" max="10283" width="5.125" style="28" customWidth="1"/>
    <col min="10284" max="10284" width="6.125" style="28" customWidth="1"/>
    <col min="10285" max="10285" width="2.875" style="28" customWidth="1"/>
    <col min="10286" max="10286" width="5.125" style="28" customWidth="1"/>
    <col min="10287" max="10288" width="1.875" style="28" customWidth="1"/>
    <col min="10289" max="10289" width="3.375" style="28" customWidth="1"/>
    <col min="10290" max="10290" width="33.625" style="28" customWidth="1"/>
    <col min="10291" max="10299" width="2.875" style="28" customWidth="1"/>
    <col min="10300" max="10491" width="8.125" style="28"/>
    <col min="10492" max="10493" width="1.875" style="28" customWidth="1"/>
    <col min="10494" max="10494" width="3.375" style="28" customWidth="1"/>
    <col min="10495" max="10495" width="33.625" style="28" customWidth="1"/>
    <col min="10496" max="10498" width="4.25" style="28" customWidth="1"/>
    <col min="10499" max="10539" width="5.125" style="28" customWidth="1"/>
    <col min="10540" max="10540" width="6.125" style="28" customWidth="1"/>
    <col min="10541" max="10541" width="2.875" style="28" customWidth="1"/>
    <col min="10542" max="10542" width="5.125" style="28" customWidth="1"/>
    <col min="10543" max="10544" width="1.875" style="28" customWidth="1"/>
    <col min="10545" max="10545" width="3.375" style="28" customWidth="1"/>
    <col min="10546" max="10546" width="33.625" style="28" customWidth="1"/>
    <col min="10547" max="10555" width="2.875" style="28" customWidth="1"/>
    <col min="10556" max="10747" width="8.125" style="28"/>
    <col min="10748" max="10749" width="1.875" style="28" customWidth="1"/>
    <col min="10750" max="10750" width="3.375" style="28" customWidth="1"/>
    <col min="10751" max="10751" width="33.625" style="28" customWidth="1"/>
    <col min="10752" max="10754" width="4.25" style="28" customWidth="1"/>
    <col min="10755" max="10795" width="5.125" style="28" customWidth="1"/>
    <col min="10796" max="10796" width="6.125" style="28" customWidth="1"/>
    <col min="10797" max="10797" width="2.875" style="28" customWidth="1"/>
    <col min="10798" max="10798" width="5.125" style="28" customWidth="1"/>
    <col min="10799" max="10800" width="1.875" style="28" customWidth="1"/>
    <col min="10801" max="10801" width="3.375" style="28" customWidth="1"/>
    <col min="10802" max="10802" width="33.625" style="28" customWidth="1"/>
    <col min="10803" max="10811" width="2.875" style="28" customWidth="1"/>
    <col min="10812" max="11003" width="8.125" style="28"/>
    <col min="11004" max="11005" width="1.875" style="28" customWidth="1"/>
    <col min="11006" max="11006" width="3.375" style="28" customWidth="1"/>
    <col min="11007" max="11007" width="33.625" style="28" customWidth="1"/>
    <col min="11008" max="11010" width="4.25" style="28" customWidth="1"/>
    <col min="11011" max="11051" width="5.125" style="28" customWidth="1"/>
    <col min="11052" max="11052" width="6.125" style="28" customWidth="1"/>
    <col min="11053" max="11053" width="2.875" style="28" customWidth="1"/>
    <col min="11054" max="11054" width="5.125" style="28" customWidth="1"/>
    <col min="11055" max="11056" width="1.875" style="28" customWidth="1"/>
    <col min="11057" max="11057" width="3.375" style="28" customWidth="1"/>
    <col min="11058" max="11058" width="33.625" style="28" customWidth="1"/>
    <col min="11059" max="11067" width="2.875" style="28" customWidth="1"/>
    <col min="11068" max="11259" width="8.125" style="28"/>
    <col min="11260" max="11261" width="1.875" style="28" customWidth="1"/>
    <col min="11262" max="11262" width="3.375" style="28" customWidth="1"/>
    <col min="11263" max="11263" width="33.625" style="28" customWidth="1"/>
    <col min="11264" max="11266" width="4.25" style="28" customWidth="1"/>
    <col min="11267" max="11307" width="5.125" style="28" customWidth="1"/>
    <col min="11308" max="11308" width="6.125" style="28" customWidth="1"/>
    <col min="11309" max="11309" width="2.875" style="28" customWidth="1"/>
    <col min="11310" max="11310" width="5.125" style="28" customWidth="1"/>
    <col min="11311" max="11312" width="1.875" style="28" customWidth="1"/>
    <col min="11313" max="11313" width="3.375" style="28" customWidth="1"/>
    <col min="11314" max="11314" width="33.625" style="28" customWidth="1"/>
    <col min="11315" max="11323" width="2.875" style="28" customWidth="1"/>
    <col min="11324" max="11515" width="8.125" style="28"/>
    <col min="11516" max="11517" width="1.875" style="28" customWidth="1"/>
    <col min="11518" max="11518" width="3.375" style="28" customWidth="1"/>
    <col min="11519" max="11519" width="33.625" style="28" customWidth="1"/>
    <col min="11520" max="11522" width="4.25" style="28" customWidth="1"/>
    <col min="11523" max="11563" width="5.125" style="28" customWidth="1"/>
    <col min="11564" max="11564" width="6.125" style="28" customWidth="1"/>
    <col min="11565" max="11565" width="2.875" style="28" customWidth="1"/>
    <col min="11566" max="11566" width="5.125" style="28" customWidth="1"/>
    <col min="11567" max="11568" width="1.875" style="28" customWidth="1"/>
    <col min="11569" max="11569" width="3.375" style="28" customWidth="1"/>
    <col min="11570" max="11570" width="33.625" style="28" customWidth="1"/>
    <col min="11571" max="11579" width="2.875" style="28" customWidth="1"/>
    <col min="11580" max="11771" width="8.125" style="28"/>
    <col min="11772" max="11773" width="1.875" style="28" customWidth="1"/>
    <col min="11774" max="11774" width="3.375" style="28" customWidth="1"/>
    <col min="11775" max="11775" width="33.625" style="28" customWidth="1"/>
    <col min="11776" max="11778" width="4.25" style="28" customWidth="1"/>
    <col min="11779" max="11819" width="5.125" style="28" customWidth="1"/>
    <col min="11820" max="11820" width="6.125" style="28" customWidth="1"/>
    <col min="11821" max="11821" width="2.875" style="28" customWidth="1"/>
    <col min="11822" max="11822" width="5.125" style="28" customWidth="1"/>
    <col min="11823" max="11824" width="1.875" style="28" customWidth="1"/>
    <col min="11825" max="11825" width="3.375" style="28" customWidth="1"/>
    <col min="11826" max="11826" width="33.625" style="28" customWidth="1"/>
    <col min="11827" max="11835" width="2.875" style="28" customWidth="1"/>
    <col min="11836" max="12027" width="8.125" style="28"/>
    <col min="12028" max="12029" width="1.875" style="28" customWidth="1"/>
    <col min="12030" max="12030" width="3.375" style="28" customWidth="1"/>
    <col min="12031" max="12031" width="33.625" style="28" customWidth="1"/>
    <col min="12032" max="12034" width="4.25" style="28" customWidth="1"/>
    <col min="12035" max="12075" width="5.125" style="28" customWidth="1"/>
    <col min="12076" max="12076" width="6.125" style="28" customWidth="1"/>
    <col min="12077" max="12077" width="2.875" style="28" customWidth="1"/>
    <col min="12078" max="12078" width="5.125" style="28" customWidth="1"/>
    <col min="12079" max="12080" width="1.875" style="28" customWidth="1"/>
    <col min="12081" max="12081" width="3.375" style="28" customWidth="1"/>
    <col min="12082" max="12082" width="33.625" style="28" customWidth="1"/>
    <col min="12083" max="12091" width="2.875" style="28" customWidth="1"/>
    <col min="12092" max="12283" width="8.125" style="28"/>
    <col min="12284" max="12285" width="1.875" style="28" customWidth="1"/>
    <col min="12286" max="12286" width="3.375" style="28" customWidth="1"/>
    <col min="12287" max="12287" width="33.625" style="28" customWidth="1"/>
    <col min="12288" max="12290" width="4.25" style="28" customWidth="1"/>
    <col min="12291" max="12331" width="5.125" style="28" customWidth="1"/>
    <col min="12332" max="12332" width="6.125" style="28" customWidth="1"/>
    <col min="12333" max="12333" width="2.875" style="28" customWidth="1"/>
    <col min="12334" max="12334" width="5.125" style="28" customWidth="1"/>
    <col min="12335" max="12336" width="1.875" style="28" customWidth="1"/>
    <col min="12337" max="12337" width="3.375" style="28" customWidth="1"/>
    <col min="12338" max="12338" width="33.625" style="28" customWidth="1"/>
    <col min="12339" max="12347" width="2.875" style="28" customWidth="1"/>
    <col min="12348" max="12539" width="8.125" style="28"/>
    <col min="12540" max="12541" width="1.875" style="28" customWidth="1"/>
    <col min="12542" max="12542" width="3.375" style="28" customWidth="1"/>
    <col min="12543" max="12543" width="33.625" style="28" customWidth="1"/>
    <col min="12544" max="12546" width="4.25" style="28" customWidth="1"/>
    <col min="12547" max="12587" width="5.125" style="28" customWidth="1"/>
    <col min="12588" max="12588" width="6.125" style="28" customWidth="1"/>
    <col min="12589" max="12589" width="2.875" style="28" customWidth="1"/>
    <col min="12590" max="12590" width="5.125" style="28" customWidth="1"/>
    <col min="12591" max="12592" width="1.875" style="28" customWidth="1"/>
    <col min="12593" max="12593" width="3.375" style="28" customWidth="1"/>
    <col min="12594" max="12594" width="33.625" style="28" customWidth="1"/>
    <col min="12595" max="12603" width="2.875" style="28" customWidth="1"/>
    <col min="12604" max="12795" width="8.125" style="28"/>
    <col min="12796" max="12797" width="1.875" style="28" customWidth="1"/>
    <col min="12798" max="12798" width="3.375" style="28" customWidth="1"/>
    <col min="12799" max="12799" width="33.625" style="28" customWidth="1"/>
    <col min="12800" max="12802" width="4.25" style="28" customWidth="1"/>
    <col min="12803" max="12843" width="5.125" style="28" customWidth="1"/>
    <col min="12844" max="12844" width="6.125" style="28" customWidth="1"/>
    <col min="12845" max="12845" width="2.875" style="28" customWidth="1"/>
    <col min="12846" max="12846" width="5.125" style="28" customWidth="1"/>
    <col min="12847" max="12848" width="1.875" style="28" customWidth="1"/>
    <col min="12849" max="12849" width="3.375" style="28" customWidth="1"/>
    <col min="12850" max="12850" width="33.625" style="28" customWidth="1"/>
    <col min="12851" max="12859" width="2.875" style="28" customWidth="1"/>
    <col min="12860" max="13051" width="8.125" style="28"/>
    <col min="13052" max="13053" width="1.875" style="28" customWidth="1"/>
    <col min="13054" max="13054" width="3.375" style="28" customWidth="1"/>
    <col min="13055" max="13055" width="33.625" style="28" customWidth="1"/>
    <col min="13056" max="13058" width="4.25" style="28" customWidth="1"/>
    <col min="13059" max="13099" width="5.125" style="28" customWidth="1"/>
    <col min="13100" max="13100" width="6.125" style="28" customWidth="1"/>
    <col min="13101" max="13101" width="2.875" style="28" customWidth="1"/>
    <col min="13102" max="13102" width="5.125" style="28" customWidth="1"/>
    <col min="13103" max="13104" width="1.875" style="28" customWidth="1"/>
    <col min="13105" max="13105" width="3.375" style="28" customWidth="1"/>
    <col min="13106" max="13106" width="33.625" style="28" customWidth="1"/>
    <col min="13107" max="13115" width="2.875" style="28" customWidth="1"/>
    <col min="13116" max="13307" width="8.125" style="28"/>
    <col min="13308" max="13309" width="1.875" style="28" customWidth="1"/>
    <col min="13310" max="13310" width="3.375" style="28" customWidth="1"/>
    <col min="13311" max="13311" width="33.625" style="28" customWidth="1"/>
    <col min="13312" max="13314" width="4.25" style="28" customWidth="1"/>
    <col min="13315" max="13355" width="5.125" style="28" customWidth="1"/>
    <col min="13356" max="13356" width="6.125" style="28" customWidth="1"/>
    <col min="13357" max="13357" width="2.875" style="28" customWidth="1"/>
    <col min="13358" max="13358" width="5.125" style="28" customWidth="1"/>
    <col min="13359" max="13360" width="1.875" style="28" customWidth="1"/>
    <col min="13361" max="13361" width="3.375" style="28" customWidth="1"/>
    <col min="13362" max="13362" width="33.625" style="28" customWidth="1"/>
    <col min="13363" max="13371" width="2.875" style="28" customWidth="1"/>
    <col min="13372" max="13563" width="8.125" style="28"/>
    <col min="13564" max="13565" width="1.875" style="28" customWidth="1"/>
    <col min="13566" max="13566" width="3.375" style="28" customWidth="1"/>
    <col min="13567" max="13567" width="33.625" style="28" customWidth="1"/>
    <col min="13568" max="13570" width="4.25" style="28" customWidth="1"/>
    <col min="13571" max="13611" width="5.125" style="28" customWidth="1"/>
    <col min="13612" max="13612" width="6.125" style="28" customWidth="1"/>
    <col min="13613" max="13613" width="2.875" style="28" customWidth="1"/>
    <col min="13614" max="13614" width="5.125" style="28" customWidth="1"/>
    <col min="13615" max="13616" width="1.875" style="28" customWidth="1"/>
    <col min="13617" max="13617" width="3.375" style="28" customWidth="1"/>
    <col min="13618" max="13618" width="33.625" style="28" customWidth="1"/>
    <col min="13619" max="13627" width="2.875" style="28" customWidth="1"/>
    <col min="13628" max="13819" width="8.125" style="28"/>
    <col min="13820" max="13821" width="1.875" style="28" customWidth="1"/>
    <col min="13822" max="13822" width="3.375" style="28" customWidth="1"/>
    <col min="13823" max="13823" width="33.625" style="28" customWidth="1"/>
    <col min="13824" max="13826" width="4.25" style="28" customWidth="1"/>
    <col min="13827" max="13867" width="5.125" style="28" customWidth="1"/>
    <col min="13868" max="13868" width="6.125" style="28" customWidth="1"/>
    <col min="13869" max="13869" width="2.875" style="28" customWidth="1"/>
    <col min="13870" max="13870" width="5.125" style="28" customWidth="1"/>
    <col min="13871" max="13872" width="1.875" style="28" customWidth="1"/>
    <col min="13873" max="13873" width="3.375" style="28" customWidth="1"/>
    <col min="13874" max="13874" width="33.625" style="28" customWidth="1"/>
    <col min="13875" max="13883" width="2.875" style="28" customWidth="1"/>
    <col min="13884" max="14075" width="8.125" style="28"/>
    <col min="14076" max="14077" width="1.875" style="28" customWidth="1"/>
    <col min="14078" max="14078" width="3.375" style="28" customWidth="1"/>
    <col min="14079" max="14079" width="33.625" style="28" customWidth="1"/>
    <col min="14080" max="14082" width="4.25" style="28" customWidth="1"/>
    <col min="14083" max="14123" width="5.125" style="28" customWidth="1"/>
    <col min="14124" max="14124" width="6.125" style="28" customWidth="1"/>
    <col min="14125" max="14125" width="2.875" style="28" customWidth="1"/>
    <col min="14126" max="14126" width="5.125" style="28" customWidth="1"/>
    <col min="14127" max="14128" width="1.875" style="28" customWidth="1"/>
    <col min="14129" max="14129" width="3.375" style="28" customWidth="1"/>
    <col min="14130" max="14130" width="33.625" style="28" customWidth="1"/>
    <col min="14131" max="14139" width="2.875" style="28" customWidth="1"/>
    <col min="14140" max="14331" width="8.125" style="28"/>
    <col min="14332" max="14333" width="1.875" style="28" customWidth="1"/>
    <col min="14334" max="14334" width="3.375" style="28" customWidth="1"/>
    <col min="14335" max="14335" width="33.625" style="28" customWidth="1"/>
    <col min="14336" max="14338" width="4.25" style="28" customWidth="1"/>
    <col min="14339" max="14379" width="5.125" style="28" customWidth="1"/>
    <col min="14380" max="14380" width="6.125" style="28" customWidth="1"/>
    <col min="14381" max="14381" width="2.875" style="28" customWidth="1"/>
    <col min="14382" max="14382" width="5.125" style="28" customWidth="1"/>
    <col min="14383" max="14384" width="1.875" style="28" customWidth="1"/>
    <col min="14385" max="14385" width="3.375" style="28" customWidth="1"/>
    <col min="14386" max="14386" width="33.625" style="28" customWidth="1"/>
    <col min="14387" max="14395" width="2.875" style="28" customWidth="1"/>
    <col min="14396" max="14587" width="8.125" style="28"/>
    <col min="14588" max="14589" width="1.875" style="28" customWidth="1"/>
    <col min="14590" max="14590" width="3.375" style="28" customWidth="1"/>
    <col min="14591" max="14591" width="33.625" style="28" customWidth="1"/>
    <col min="14592" max="14594" width="4.25" style="28" customWidth="1"/>
    <col min="14595" max="14635" width="5.125" style="28" customWidth="1"/>
    <col min="14636" max="14636" width="6.125" style="28" customWidth="1"/>
    <col min="14637" max="14637" width="2.875" style="28" customWidth="1"/>
    <col min="14638" max="14638" width="5.125" style="28" customWidth="1"/>
    <col min="14639" max="14640" width="1.875" style="28" customWidth="1"/>
    <col min="14641" max="14641" width="3.375" style="28" customWidth="1"/>
    <col min="14642" max="14642" width="33.625" style="28" customWidth="1"/>
    <col min="14643" max="14651" width="2.875" style="28" customWidth="1"/>
    <col min="14652" max="14843" width="8.125" style="28"/>
    <col min="14844" max="14845" width="1.875" style="28" customWidth="1"/>
    <col min="14846" max="14846" width="3.375" style="28" customWidth="1"/>
    <col min="14847" max="14847" width="33.625" style="28" customWidth="1"/>
    <col min="14848" max="14850" width="4.25" style="28" customWidth="1"/>
    <col min="14851" max="14891" width="5.125" style="28" customWidth="1"/>
    <col min="14892" max="14892" width="6.125" style="28" customWidth="1"/>
    <col min="14893" max="14893" width="2.875" style="28" customWidth="1"/>
    <col min="14894" max="14894" width="5.125" style="28" customWidth="1"/>
    <col min="14895" max="14896" width="1.875" style="28" customWidth="1"/>
    <col min="14897" max="14897" width="3.375" style="28" customWidth="1"/>
    <col min="14898" max="14898" width="33.625" style="28" customWidth="1"/>
    <col min="14899" max="14907" width="2.875" style="28" customWidth="1"/>
    <col min="14908" max="15099" width="8.125" style="28"/>
    <col min="15100" max="15101" width="1.875" style="28" customWidth="1"/>
    <col min="15102" max="15102" width="3.375" style="28" customWidth="1"/>
    <col min="15103" max="15103" width="33.625" style="28" customWidth="1"/>
    <col min="15104" max="15106" width="4.25" style="28" customWidth="1"/>
    <col min="15107" max="15147" width="5.125" style="28" customWidth="1"/>
    <col min="15148" max="15148" width="6.125" style="28" customWidth="1"/>
    <col min="15149" max="15149" width="2.875" style="28" customWidth="1"/>
    <col min="15150" max="15150" width="5.125" style="28" customWidth="1"/>
    <col min="15151" max="15152" width="1.875" style="28" customWidth="1"/>
    <col min="15153" max="15153" width="3.375" style="28" customWidth="1"/>
    <col min="15154" max="15154" width="33.625" style="28" customWidth="1"/>
    <col min="15155" max="15163" width="2.875" style="28" customWidth="1"/>
    <col min="15164" max="15355" width="8.125" style="28"/>
    <col min="15356" max="15357" width="1.875" style="28" customWidth="1"/>
    <col min="15358" max="15358" width="3.375" style="28" customWidth="1"/>
    <col min="15359" max="15359" width="33.625" style="28" customWidth="1"/>
    <col min="15360" max="15362" width="4.25" style="28" customWidth="1"/>
    <col min="15363" max="15403" width="5.125" style="28" customWidth="1"/>
    <col min="15404" max="15404" width="6.125" style="28" customWidth="1"/>
    <col min="15405" max="15405" width="2.875" style="28" customWidth="1"/>
    <col min="15406" max="15406" width="5.125" style="28" customWidth="1"/>
    <col min="15407" max="15408" width="1.875" style="28" customWidth="1"/>
    <col min="15409" max="15409" width="3.375" style="28" customWidth="1"/>
    <col min="15410" max="15410" width="33.625" style="28" customWidth="1"/>
    <col min="15411" max="15419" width="2.875" style="28" customWidth="1"/>
    <col min="15420" max="15611" width="8.125" style="28"/>
    <col min="15612" max="15613" width="1.875" style="28" customWidth="1"/>
    <col min="15614" max="15614" width="3.375" style="28" customWidth="1"/>
    <col min="15615" max="15615" width="33.625" style="28" customWidth="1"/>
    <col min="15616" max="15618" width="4.25" style="28" customWidth="1"/>
    <col min="15619" max="15659" width="5.125" style="28" customWidth="1"/>
    <col min="15660" max="15660" width="6.125" style="28" customWidth="1"/>
    <col min="15661" max="15661" width="2.875" style="28" customWidth="1"/>
    <col min="15662" max="15662" width="5.125" style="28" customWidth="1"/>
    <col min="15663" max="15664" width="1.875" style="28" customWidth="1"/>
    <col min="15665" max="15665" width="3.375" style="28" customWidth="1"/>
    <col min="15666" max="15666" width="33.625" style="28" customWidth="1"/>
    <col min="15667" max="15675" width="2.875" style="28" customWidth="1"/>
    <col min="15676" max="15867" width="8.125" style="28"/>
    <col min="15868" max="15869" width="1.875" style="28" customWidth="1"/>
    <col min="15870" max="15870" width="3.375" style="28" customWidth="1"/>
    <col min="15871" max="15871" width="33.625" style="28" customWidth="1"/>
    <col min="15872" max="15874" width="4.25" style="28" customWidth="1"/>
    <col min="15875" max="15915" width="5.125" style="28" customWidth="1"/>
    <col min="15916" max="15916" width="6.125" style="28" customWidth="1"/>
    <col min="15917" max="15917" width="2.875" style="28" customWidth="1"/>
    <col min="15918" max="15918" width="5.125" style="28" customWidth="1"/>
    <col min="15919" max="15920" width="1.875" style="28" customWidth="1"/>
    <col min="15921" max="15921" width="3.375" style="28" customWidth="1"/>
    <col min="15922" max="15922" width="33.625" style="28" customWidth="1"/>
    <col min="15923" max="15931" width="2.875" style="28" customWidth="1"/>
    <col min="15932" max="16123" width="8.125" style="28"/>
    <col min="16124" max="16125" width="1.875" style="28" customWidth="1"/>
    <col min="16126" max="16126" width="3.375" style="28" customWidth="1"/>
    <col min="16127" max="16127" width="33.625" style="28" customWidth="1"/>
    <col min="16128" max="16130" width="4.25" style="28" customWidth="1"/>
    <col min="16131" max="16171" width="5.125" style="28" customWidth="1"/>
    <col min="16172" max="16172" width="6.125" style="28" customWidth="1"/>
    <col min="16173" max="16173" width="2.875" style="28" customWidth="1"/>
    <col min="16174" max="16174" width="5.125" style="28" customWidth="1"/>
    <col min="16175" max="16176" width="1.875" style="28" customWidth="1"/>
    <col min="16177" max="16177" width="3.375" style="28" customWidth="1"/>
    <col min="16178" max="16178" width="33.625" style="28" customWidth="1"/>
    <col min="16179" max="16187" width="2.875" style="28" customWidth="1"/>
    <col min="16188" max="16384" width="8.125" style="28"/>
  </cols>
  <sheetData>
    <row r="1" spans="1:59" s="15" customFormat="1" ht="15.75" customHeight="1">
      <c r="A1" s="222" t="s">
        <v>539</v>
      </c>
      <c r="B1" s="14"/>
      <c r="C1" s="79"/>
      <c r="D1" s="80"/>
      <c r="E1" s="14"/>
      <c r="F1" s="14"/>
      <c r="G1" s="14"/>
      <c r="H1" s="14"/>
      <c r="I1" s="14"/>
      <c r="J1" s="14"/>
      <c r="K1" s="14"/>
      <c r="L1" s="14"/>
      <c r="M1" s="14"/>
      <c r="N1" s="14"/>
      <c r="O1" s="80"/>
      <c r="P1" s="80"/>
      <c r="Q1" s="80"/>
      <c r="R1" s="80"/>
      <c r="S1" s="80"/>
      <c r="T1" s="80"/>
      <c r="U1" s="80"/>
      <c r="V1" s="80"/>
      <c r="W1" s="80"/>
      <c r="X1" s="80"/>
      <c r="Y1" s="80"/>
      <c r="Z1" s="80"/>
      <c r="AA1" s="80"/>
      <c r="AB1" s="80"/>
      <c r="AC1" s="80"/>
      <c r="AD1" s="80"/>
      <c r="AE1" s="80"/>
      <c r="AF1" s="80"/>
      <c r="AG1" s="80"/>
      <c r="AH1" s="80"/>
      <c r="AI1" s="80"/>
      <c r="AJ1" s="80"/>
      <c r="AK1" s="80"/>
      <c r="AL1" s="80"/>
      <c r="AM1" s="80"/>
      <c r="AN1" s="80"/>
      <c r="AO1" s="80"/>
      <c r="AP1" s="80"/>
      <c r="AQ1" s="80"/>
      <c r="AR1" s="80"/>
      <c r="AS1" s="80"/>
      <c r="AT1" s="80"/>
      <c r="AU1" s="80"/>
      <c r="AV1" s="80"/>
      <c r="AW1" s="80"/>
      <c r="AX1" s="80"/>
      <c r="AY1" s="80"/>
      <c r="AZ1" s="80"/>
      <c r="BA1" s="80"/>
      <c r="BB1" s="80"/>
      <c r="BC1" s="80"/>
      <c r="BD1" s="80"/>
      <c r="BE1" s="80"/>
      <c r="BF1" s="80"/>
      <c r="BG1" s="80"/>
    </row>
    <row r="2" spans="1:59" ht="11.1" customHeight="1">
      <c r="A2" s="463" t="s">
        <v>544</v>
      </c>
      <c r="B2" s="467" t="s">
        <v>543</v>
      </c>
      <c r="C2" s="428"/>
      <c r="D2" s="463" t="s">
        <v>171</v>
      </c>
      <c r="E2" s="454">
        <v>1975</v>
      </c>
      <c r="F2" s="454">
        <v>1976</v>
      </c>
      <c r="G2" s="454">
        <v>1977</v>
      </c>
      <c r="H2" s="454">
        <v>1978</v>
      </c>
      <c r="I2" s="454">
        <v>1979</v>
      </c>
      <c r="J2" s="454">
        <v>1980</v>
      </c>
      <c r="K2" s="454">
        <v>1981</v>
      </c>
      <c r="L2" s="454">
        <v>1982</v>
      </c>
      <c r="M2" s="454">
        <v>1983</v>
      </c>
      <c r="N2" s="454">
        <v>1984</v>
      </c>
      <c r="O2" s="454">
        <v>1985</v>
      </c>
      <c r="P2" s="454">
        <v>1986</v>
      </c>
      <c r="Q2" s="454">
        <v>1987</v>
      </c>
      <c r="R2" s="454">
        <v>1988</v>
      </c>
      <c r="S2" s="454">
        <v>1989</v>
      </c>
      <c r="T2" s="454">
        <v>1990</v>
      </c>
      <c r="U2" s="454">
        <v>1991</v>
      </c>
      <c r="V2" s="454">
        <v>1992</v>
      </c>
      <c r="W2" s="454">
        <v>1993</v>
      </c>
      <c r="X2" s="454">
        <v>1994</v>
      </c>
      <c r="Y2" s="454">
        <v>1995</v>
      </c>
      <c r="Z2" s="454">
        <v>1996</v>
      </c>
      <c r="AA2" s="454">
        <v>1997</v>
      </c>
      <c r="AB2" s="454">
        <v>1998</v>
      </c>
      <c r="AC2" s="454">
        <v>1999</v>
      </c>
      <c r="AD2" s="454">
        <v>2000</v>
      </c>
      <c r="AE2" s="454">
        <v>2001</v>
      </c>
      <c r="AF2" s="454">
        <v>2002</v>
      </c>
      <c r="AG2" s="454">
        <v>2003</v>
      </c>
      <c r="AH2" s="454">
        <v>2004</v>
      </c>
      <c r="AI2" s="454">
        <v>2005</v>
      </c>
      <c r="AJ2" s="454">
        <v>2006</v>
      </c>
      <c r="AK2" s="454">
        <v>2007</v>
      </c>
      <c r="AL2" s="454">
        <v>2008</v>
      </c>
      <c r="AM2" s="454">
        <v>2009</v>
      </c>
      <c r="AN2" s="454">
        <v>2010</v>
      </c>
      <c r="AO2" s="454">
        <v>2011</v>
      </c>
      <c r="AP2" s="454">
        <v>2012</v>
      </c>
      <c r="AQ2" s="454">
        <v>2013</v>
      </c>
      <c r="AR2" s="454">
        <v>2014</v>
      </c>
      <c r="AS2" s="454">
        <v>2015</v>
      </c>
      <c r="AT2" s="454">
        <v>2016</v>
      </c>
      <c r="AU2" s="454">
        <v>2017</v>
      </c>
      <c r="AV2" s="454">
        <v>2018</v>
      </c>
      <c r="AW2" s="454">
        <v>2019</v>
      </c>
      <c r="AX2" s="454">
        <v>2020</v>
      </c>
      <c r="AY2" s="454" t="s">
        <v>91</v>
      </c>
    </row>
    <row r="3" spans="1:59" ht="24.95" customHeight="1">
      <c r="A3" s="455"/>
      <c r="B3" s="82" t="s">
        <v>542</v>
      </c>
      <c r="C3" s="151" t="s">
        <v>541</v>
      </c>
      <c r="D3" s="391"/>
      <c r="E3" s="462"/>
      <c r="F3" s="462"/>
      <c r="G3" s="462"/>
      <c r="H3" s="462"/>
      <c r="I3" s="462"/>
      <c r="J3" s="462"/>
      <c r="K3" s="462"/>
      <c r="L3" s="462"/>
      <c r="M3" s="462"/>
      <c r="N3" s="462"/>
      <c r="O3" s="462"/>
      <c r="P3" s="462"/>
      <c r="Q3" s="462"/>
      <c r="R3" s="462"/>
      <c r="S3" s="462"/>
      <c r="T3" s="462"/>
      <c r="U3" s="462"/>
      <c r="V3" s="462"/>
      <c r="W3" s="462"/>
      <c r="X3" s="462"/>
      <c r="Y3" s="462"/>
      <c r="Z3" s="462"/>
      <c r="AA3" s="462"/>
      <c r="AB3" s="462"/>
      <c r="AC3" s="462"/>
      <c r="AD3" s="462"/>
      <c r="AE3" s="462"/>
      <c r="AF3" s="462"/>
      <c r="AG3" s="462"/>
      <c r="AH3" s="462"/>
      <c r="AI3" s="462"/>
      <c r="AJ3" s="462"/>
      <c r="AK3" s="462"/>
      <c r="AL3" s="462"/>
      <c r="AM3" s="462"/>
      <c r="AN3" s="462"/>
      <c r="AO3" s="462"/>
      <c r="AP3" s="462"/>
      <c r="AQ3" s="462"/>
      <c r="AR3" s="462"/>
      <c r="AS3" s="462"/>
      <c r="AT3" s="462"/>
      <c r="AU3" s="462"/>
      <c r="AV3" s="462"/>
      <c r="AW3" s="462"/>
      <c r="AX3" s="455"/>
      <c r="AY3" s="462"/>
    </row>
    <row r="4" spans="1:59" ht="21.6" customHeight="1">
      <c r="A4" s="234" t="s">
        <v>175</v>
      </c>
      <c r="B4" s="235"/>
      <c r="C4" s="236"/>
      <c r="D4" s="237" t="s">
        <v>176</v>
      </c>
      <c r="E4" s="238"/>
      <c r="F4" s="238"/>
      <c r="G4" s="238"/>
      <c r="H4" s="238">
        <v>9897</v>
      </c>
      <c r="I4" s="238">
        <v>11415</v>
      </c>
      <c r="J4" s="238">
        <v>11985</v>
      </c>
      <c r="K4" s="238">
        <v>11792</v>
      </c>
      <c r="L4" s="238">
        <v>11131</v>
      </c>
      <c r="M4" s="238">
        <v>9731</v>
      </c>
      <c r="N4" s="238">
        <v>9395</v>
      </c>
      <c r="O4" s="238">
        <v>8834</v>
      </c>
      <c r="P4" s="238">
        <v>8296</v>
      </c>
      <c r="Q4" s="238">
        <v>8035</v>
      </c>
      <c r="R4" s="238">
        <v>7831</v>
      </c>
      <c r="S4" s="238">
        <v>8046</v>
      </c>
      <c r="T4" s="238">
        <v>7791</v>
      </c>
      <c r="U4" s="238">
        <v>7016</v>
      </c>
      <c r="V4" s="238">
        <v>6683</v>
      </c>
      <c r="W4" s="238">
        <v>5823</v>
      </c>
      <c r="X4" s="238">
        <v>5406</v>
      </c>
      <c r="Y4" s="238">
        <v>5000</v>
      </c>
      <c r="Z4" s="238">
        <v>4806</v>
      </c>
      <c r="AA4" s="238">
        <v>4743</v>
      </c>
      <c r="AB4" s="238">
        <v>4693</v>
      </c>
      <c r="AC4" s="238">
        <f t="shared" ref="AC4:AX4" si="0">+AC5+AC6+AC7+AC8+AC9+AC10+AC11+AC12+AC13</f>
        <v>4658</v>
      </c>
      <c r="AD4" s="238">
        <f t="shared" si="0"/>
        <v>4344</v>
      </c>
      <c r="AE4" s="238">
        <f t="shared" si="0"/>
        <v>4600</v>
      </c>
      <c r="AF4" s="238">
        <f t="shared" si="0"/>
        <v>4650</v>
      </c>
      <c r="AG4" s="238">
        <f t="shared" si="0"/>
        <v>4647</v>
      </c>
      <c r="AH4" s="238">
        <f t="shared" si="0"/>
        <v>4530</v>
      </c>
      <c r="AI4" s="238">
        <f t="shared" si="0"/>
        <v>4660</v>
      </c>
      <c r="AJ4" s="238">
        <f t="shared" si="0"/>
        <v>5051</v>
      </c>
      <c r="AK4" s="238">
        <f t="shared" si="0"/>
        <v>5094</v>
      </c>
      <c r="AL4" s="238">
        <f t="shared" si="0"/>
        <v>5075</v>
      </c>
      <c r="AM4" s="238">
        <f t="shared" si="0"/>
        <v>4457</v>
      </c>
      <c r="AN4" s="238">
        <f t="shared" si="0"/>
        <v>4620</v>
      </c>
      <c r="AO4" s="238">
        <f t="shared" si="0"/>
        <v>4516</v>
      </c>
      <c r="AP4" s="238">
        <f t="shared" si="0"/>
        <v>4412</v>
      </c>
      <c r="AQ4" s="238">
        <f t="shared" si="0"/>
        <v>4261</v>
      </c>
      <c r="AR4" s="238">
        <f t="shared" si="0"/>
        <v>4511</v>
      </c>
      <c r="AS4" s="238">
        <f t="shared" si="0"/>
        <v>4204</v>
      </c>
      <c r="AT4" s="238">
        <f t="shared" si="0"/>
        <v>4127</v>
      </c>
      <c r="AU4" s="238">
        <f t="shared" si="0"/>
        <v>4221</v>
      </c>
      <c r="AV4" s="238">
        <f t="shared" si="0"/>
        <v>4263</v>
      </c>
      <c r="AW4" s="238">
        <f t="shared" si="0"/>
        <v>4460</v>
      </c>
      <c r="AX4" s="238">
        <f t="shared" si="0"/>
        <v>4491</v>
      </c>
      <c r="AY4" s="238">
        <f>SUM(H4:AW4)</f>
        <v>263710</v>
      </c>
    </row>
    <row r="5" spans="1:59" ht="21.95" customHeight="1">
      <c r="A5" s="89"/>
      <c r="B5" s="132">
        <v>1</v>
      </c>
      <c r="C5" s="104" t="s">
        <v>177</v>
      </c>
      <c r="D5" s="91" t="s">
        <v>178</v>
      </c>
      <c r="E5" s="92"/>
      <c r="F5" s="92"/>
      <c r="G5" s="92"/>
      <c r="H5" s="92"/>
      <c r="I5" s="92"/>
      <c r="J5" s="92"/>
      <c r="K5" s="92"/>
      <c r="L5" s="92"/>
      <c r="M5" s="92"/>
      <c r="N5" s="92"/>
      <c r="O5" s="92"/>
      <c r="P5" s="88"/>
      <c r="Q5" s="92"/>
      <c r="R5" s="92"/>
      <c r="S5" s="92"/>
      <c r="T5" s="92"/>
      <c r="U5" s="92"/>
      <c r="V5" s="92"/>
      <c r="W5" s="88"/>
      <c r="X5" s="92"/>
      <c r="Y5" s="92"/>
      <c r="Z5" s="92"/>
      <c r="AA5" s="92"/>
      <c r="AB5" s="92"/>
      <c r="AC5" s="92">
        <v>348</v>
      </c>
      <c r="AD5" s="92">
        <v>364</v>
      </c>
      <c r="AE5" s="92">
        <v>331</v>
      </c>
      <c r="AF5" s="92">
        <v>370</v>
      </c>
      <c r="AG5" s="92">
        <v>365</v>
      </c>
      <c r="AH5" s="92">
        <v>391</v>
      </c>
      <c r="AI5" s="92">
        <v>416</v>
      </c>
      <c r="AJ5" s="92">
        <v>428</v>
      </c>
      <c r="AK5" s="92">
        <v>404</v>
      </c>
      <c r="AL5" s="92">
        <v>433</v>
      </c>
      <c r="AM5" s="92">
        <v>374</v>
      </c>
      <c r="AN5" s="92">
        <v>449</v>
      </c>
      <c r="AO5" s="92">
        <v>482</v>
      </c>
      <c r="AP5" s="92">
        <v>462</v>
      </c>
      <c r="AQ5" s="92">
        <v>486</v>
      </c>
      <c r="AR5" s="92">
        <v>508</v>
      </c>
      <c r="AS5" s="92">
        <v>485</v>
      </c>
      <c r="AT5" s="92">
        <v>459</v>
      </c>
      <c r="AU5" s="92">
        <v>515</v>
      </c>
      <c r="AV5" s="92">
        <v>574</v>
      </c>
      <c r="AW5" s="231">
        <v>532</v>
      </c>
      <c r="AX5" s="231">
        <v>557</v>
      </c>
      <c r="AY5" s="92"/>
    </row>
    <row r="6" spans="1:59" ht="21.95" customHeight="1">
      <c r="A6" s="93"/>
      <c r="B6" s="131"/>
      <c r="C6" s="104" t="s">
        <v>179</v>
      </c>
      <c r="D6" s="91" t="s">
        <v>180</v>
      </c>
      <c r="E6" s="92"/>
      <c r="F6" s="92"/>
      <c r="G6" s="92"/>
      <c r="H6" s="92"/>
      <c r="I6" s="92"/>
      <c r="J6" s="92"/>
      <c r="K6" s="92"/>
      <c r="L6" s="92"/>
      <c r="M6" s="92"/>
      <c r="N6" s="92"/>
      <c r="O6" s="92"/>
      <c r="P6" s="92"/>
      <c r="Q6" s="92"/>
      <c r="R6" s="92"/>
      <c r="S6" s="92"/>
      <c r="T6" s="92"/>
      <c r="U6" s="92"/>
      <c r="V6" s="92"/>
      <c r="W6" s="92"/>
      <c r="X6" s="92"/>
      <c r="Y6" s="92"/>
      <c r="Z6" s="92"/>
      <c r="AA6" s="92"/>
      <c r="AB6" s="92"/>
      <c r="AC6" s="92">
        <v>95</v>
      </c>
      <c r="AD6" s="92">
        <v>86</v>
      </c>
      <c r="AE6" s="92">
        <v>72</v>
      </c>
      <c r="AF6" s="92">
        <v>61</v>
      </c>
      <c r="AG6" s="92">
        <v>77</v>
      </c>
      <c r="AH6" s="92">
        <v>86</v>
      </c>
      <c r="AI6" s="92">
        <v>67</v>
      </c>
      <c r="AJ6" s="92">
        <v>89</v>
      </c>
      <c r="AK6" s="92">
        <v>72</v>
      </c>
      <c r="AL6" s="92">
        <v>60</v>
      </c>
      <c r="AM6" s="92">
        <v>69</v>
      </c>
      <c r="AN6" s="92">
        <v>58</v>
      </c>
      <c r="AO6" s="92">
        <v>58</v>
      </c>
      <c r="AP6" s="92">
        <v>62</v>
      </c>
      <c r="AQ6" s="92">
        <v>55</v>
      </c>
      <c r="AR6" s="92">
        <v>58</v>
      </c>
      <c r="AS6" s="92">
        <v>59</v>
      </c>
      <c r="AT6" s="92">
        <v>49</v>
      </c>
      <c r="AU6" s="92">
        <v>45</v>
      </c>
      <c r="AV6" s="92">
        <v>42</v>
      </c>
      <c r="AW6" s="231">
        <v>65</v>
      </c>
      <c r="AX6" s="231">
        <v>57</v>
      </c>
      <c r="AY6" s="92"/>
    </row>
    <row r="7" spans="1:59" ht="21.95" customHeight="1">
      <c r="A7" s="93"/>
      <c r="B7" s="131"/>
      <c r="C7" s="104" t="s">
        <v>181</v>
      </c>
      <c r="D7" s="91" t="s">
        <v>182</v>
      </c>
      <c r="E7" s="92"/>
      <c r="F7" s="92"/>
      <c r="G7" s="92"/>
      <c r="H7" s="92"/>
      <c r="I7" s="92"/>
      <c r="J7" s="92"/>
      <c r="K7" s="92"/>
      <c r="L7" s="92"/>
      <c r="M7" s="92"/>
      <c r="N7" s="92"/>
      <c r="O7" s="92"/>
      <c r="P7" s="92"/>
      <c r="Q7" s="92"/>
      <c r="R7" s="92"/>
      <c r="S7" s="92"/>
      <c r="T7" s="92"/>
      <c r="U7" s="92"/>
      <c r="V7" s="92"/>
      <c r="W7" s="92"/>
      <c r="X7" s="92"/>
      <c r="Y7" s="92"/>
      <c r="Z7" s="92"/>
      <c r="AA7" s="92"/>
      <c r="AB7" s="92"/>
      <c r="AC7" s="92">
        <v>279</v>
      </c>
      <c r="AD7" s="92">
        <v>268</v>
      </c>
      <c r="AE7" s="92">
        <v>282</v>
      </c>
      <c r="AF7" s="92">
        <v>228</v>
      </c>
      <c r="AG7" s="92">
        <v>215</v>
      </c>
      <c r="AH7" s="92">
        <v>205</v>
      </c>
      <c r="AI7" s="92">
        <v>203</v>
      </c>
      <c r="AJ7" s="92">
        <v>227</v>
      </c>
      <c r="AK7" s="92">
        <v>190</v>
      </c>
      <c r="AL7" s="92">
        <v>187</v>
      </c>
      <c r="AM7" s="92">
        <v>166</v>
      </c>
      <c r="AN7" s="92">
        <v>209</v>
      </c>
      <c r="AO7" s="92">
        <v>187</v>
      </c>
      <c r="AP7" s="92">
        <v>171</v>
      </c>
      <c r="AQ7" s="92">
        <v>161</v>
      </c>
      <c r="AR7" s="92">
        <v>160</v>
      </c>
      <c r="AS7" s="92">
        <v>148</v>
      </c>
      <c r="AT7" s="92">
        <v>178</v>
      </c>
      <c r="AU7" s="92">
        <v>187</v>
      </c>
      <c r="AV7" s="92">
        <v>143</v>
      </c>
      <c r="AW7" s="231">
        <v>156</v>
      </c>
      <c r="AX7" s="231">
        <v>190</v>
      </c>
      <c r="AY7" s="92"/>
    </row>
    <row r="8" spans="1:59" ht="11.1" customHeight="1">
      <c r="A8" s="93"/>
      <c r="B8" s="131"/>
      <c r="C8" s="104" t="s">
        <v>183</v>
      </c>
      <c r="D8" s="91" t="s">
        <v>184</v>
      </c>
      <c r="E8" s="92"/>
      <c r="F8" s="92"/>
      <c r="G8" s="92"/>
      <c r="H8" s="92"/>
      <c r="I8" s="92"/>
      <c r="J8" s="92">
        <v>8232</v>
      </c>
      <c r="K8" s="92">
        <v>8090</v>
      </c>
      <c r="L8" s="92">
        <v>7571</v>
      </c>
      <c r="M8" s="92">
        <v>6488</v>
      </c>
      <c r="N8" s="92">
        <v>6298</v>
      </c>
      <c r="O8" s="92">
        <v>5748</v>
      </c>
      <c r="P8" s="92">
        <v>5480</v>
      </c>
      <c r="Q8" s="92">
        <v>5252</v>
      </c>
      <c r="R8" s="92">
        <v>5161</v>
      </c>
      <c r="S8" s="92">
        <v>5462</v>
      </c>
      <c r="T8" s="92">
        <v>5298</v>
      </c>
      <c r="U8" s="92">
        <v>4718</v>
      </c>
      <c r="V8" s="92">
        <v>4479</v>
      </c>
      <c r="W8" s="92">
        <v>3901</v>
      </c>
      <c r="X8" s="92">
        <v>3477</v>
      </c>
      <c r="Y8" s="92">
        <v>3136</v>
      </c>
      <c r="Z8" s="92">
        <v>2994</v>
      </c>
      <c r="AA8" s="92">
        <v>3120</v>
      </c>
      <c r="AB8" s="92">
        <v>3117</v>
      </c>
      <c r="AC8" s="92">
        <v>3061</v>
      </c>
      <c r="AD8" s="92">
        <v>2749</v>
      </c>
      <c r="AE8" s="92">
        <v>3106</v>
      </c>
      <c r="AF8" s="92">
        <v>3170</v>
      </c>
      <c r="AG8" s="92">
        <v>3280</v>
      </c>
      <c r="AH8" s="92">
        <v>3158</v>
      </c>
      <c r="AI8" s="92">
        <v>3271</v>
      </c>
      <c r="AJ8" s="92">
        <v>3506</v>
      </c>
      <c r="AK8" s="92">
        <v>3727</v>
      </c>
      <c r="AL8" s="92">
        <v>3736</v>
      </c>
      <c r="AM8" s="92">
        <v>3280</v>
      </c>
      <c r="AN8" s="92">
        <v>3361</v>
      </c>
      <c r="AO8" s="92">
        <v>3190</v>
      </c>
      <c r="AP8" s="92">
        <v>3148</v>
      </c>
      <c r="AQ8" s="92">
        <v>3008</v>
      </c>
      <c r="AR8" s="92">
        <v>3170</v>
      </c>
      <c r="AS8" s="92">
        <v>2950</v>
      </c>
      <c r="AT8" s="92">
        <v>2894</v>
      </c>
      <c r="AU8" s="92">
        <v>2935</v>
      </c>
      <c r="AV8" s="92">
        <v>2935</v>
      </c>
      <c r="AW8" s="231">
        <v>3101</v>
      </c>
      <c r="AX8" s="231">
        <v>3136</v>
      </c>
      <c r="AY8" s="92"/>
    </row>
    <row r="9" spans="1:59" ht="21.95" customHeight="1">
      <c r="A9" s="93"/>
      <c r="B9" s="131"/>
      <c r="C9" s="104" t="s">
        <v>185</v>
      </c>
      <c r="D9" s="91" t="s">
        <v>186</v>
      </c>
      <c r="E9" s="92"/>
      <c r="F9" s="92"/>
      <c r="G9" s="92"/>
      <c r="H9" s="92"/>
      <c r="I9" s="92"/>
      <c r="J9" s="92"/>
      <c r="K9" s="92"/>
      <c r="L9" s="92"/>
      <c r="M9" s="92"/>
      <c r="N9" s="92"/>
      <c r="O9" s="92"/>
      <c r="P9" s="92"/>
      <c r="Q9" s="92"/>
      <c r="R9" s="92"/>
      <c r="S9" s="92"/>
      <c r="T9" s="92"/>
      <c r="U9" s="92"/>
      <c r="V9" s="92"/>
      <c r="W9" s="92"/>
      <c r="X9" s="92"/>
      <c r="Y9" s="92"/>
      <c r="Z9" s="92"/>
      <c r="AA9" s="92"/>
      <c r="AB9" s="92"/>
      <c r="AC9" s="92">
        <v>79</v>
      </c>
      <c r="AD9" s="92">
        <v>131</v>
      </c>
      <c r="AE9" s="92">
        <v>91</v>
      </c>
      <c r="AF9" s="92">
        <v>93</v>
      </c>
      <c r="AG9" s="92">
        <v>105</v>
      </c>
      <c r="AH9" s="92">
        <v>52</v>
      </c>
      <c r="AI9" s="92">
        <v>66</v>
      </c>
      <c r="AJ9" s="92">
        <v>100</v>
      </c>
      <c r="AK9" s="92">
        <v>68</v>
      </c>
      <c r="AL9" s="92">
        <v>65</v>
      </c>
      <c r="AM9" s="92">
        <v>54</v>
      </c>
      <c r="AN9" s="92">
        <v>36</v>
      </c>
      <c r="AO9" s="92">
        <v>75</v>
      </c>
      <c r="AP9" s="92">
        <v>69</v>
      </c>
      <c r="AQ9" s="92">
        <v>64</v>
      </c>
      <c r="AR9" s="92">
        <v>81</v>
      </c>
      <c r="AS9" s="92">
        <v>64</v>
      </c>
      <c r="AT9" s="92">
        <v>68</v>
      </c>
      <c r="AU9" s="92">
        <v>58</v>
      </c>
      <c r="AV9" s="92">
        <v>63</v>
      </c>
      <c r="AW9" s="231">
        <v>86</v>
      </c>
      <c r="AX9" s="231">
        <v>80</v>
      </c>
      <c r="AY9" s="92"/>
    </row>
    <row r="10" spans="1:59" ht="11.1" customHeight="1">
      <c r="A10" s="93"/>
      <c r="B10" s="131"/>
      <c r="C10" s="104" t="s">
        <v>187</v>
      </c>
      <c r="D10" s="91" t="s">
        <v>188</v>
      </c>
      <c r="E10" s="92"/>
      <c r="F10" s="92"/>
      <c r="G10" s="92"/>
      <c r="H10" s="92"/>
      <c r="I10" s="92"/>
      <c r="J10" s="92"/>
      <c r="K10" s="92"/>
      <c r="L10" s="92"/>
      <c r="M10" s="92"/>
      <c r="N10" s="92"/>
      <c r="O10" s="92"/>
      <c r="P10" s="92"/>
      <c r="Q10" s="92"/>
      <c r="R10" s="92"/>
      <c r="S10" s="92"/>
      <c r="T10" s="92"/>
      <c r="U10" s="92"/>
      <c r="V10" s="92"/>
      <c r="W10" s="92"/>
      <c r="X10" s="92"/>
      <c r="Y10" s="92"/>
      <c r="Z10" s="92"/>
      <c r="AA10" s="92"/>
      <c r="AB10" s="92"/>
      <c r="AC10" s="92">
        <v>127</v>
      </c>
      <c r="AD10" s="92">
        <v>86</v>
      </c>
      <c r="AE10" s="92">
        <v>104</v>
      </c>
      <c r="AF10" s="92">
        <v>122</v>
      </c>
      <c r="AG10" s="92">
        <v>112</v>
      </c>
      <c r="AH10" s="92">
        <v>122</v>
      </c>
      <c r="AI10" s="92">
        <v>96</v>
      </c>
      <c r="AJ10" s="92">
        <v>118</v>
      </c>
      <c r="AK10" s="92">
        <v>141</v>
      </c>
      <c r="AL10" s="92">
        <v>132</v>
      </c>
      <c r="AM10" s="92">
        <v>117</v>
      </c>
      <c r="AN10" s="92">
        <v>142</v>
      </c>
      <c r="AO10" s="92">
        <v>139</v>
      </c>
      <c r="AP10" s="92">
        <v>127</v>
      </c>
      <c r="AQ10" s="92">
        <v>119</v>
      </c>
      <c r="AR10" s="92">
        <v>160</v>
      </c>
      <c r="AS10" s="92">
        <v>123</v>
      </c>
      <c r="AT10" s="92">
        <v>154</v>
      </c>
      <c r="AU10" s="92">
        <v>146</v>
      </c>
      <c r="AV10" s="92">
        <v>155</v>
      </c>
      <c r="AW10" s="231">
        <v>163</v>
      </c>
      <c r="AX10" s="231">
        <v>147</v>
      </c>
      <c r="AY10" s="92"/>
    </row>
    <row r="11" spans="1:59" ht="21.95" customHeight="1">
      <c r="A11" s="93"/>
      <c r="B11" s="131"/>
      <c r="C11" s="104" t="s">
        <v>189</v>
      </c>
      <c r="D11" s="91" t="s">
        <v>190</v>
      </c>
      <c r="E11" s="92"/>
      <c r="F11" s="92"/>
      <c r="G11" s="92"/>
      <c r="H11" s="92"/>
      <c r="I11" s="92"/>
      <c r="J11" s="92"/>
      <c r="K11" s="92"/>
      <c r="L11" s="92"/>
      <c r="M11" s="92"/>
      <c r="N11" s="92"/>
      <c r="O11" s="92"/>
      <c r="P11" s="92"/>
      <c r="Q11" s="92"/>
      <c r="R11" s="92"/>
      <c r="S11" s="92"/>
      <c r="T11" s="92"/>
      <c r="U11" s="92"/>
      <c r="V11" s="92"/>
      <c r="W11" s="92"/>
      <c r="X11" s="92"/>
      <c r="Y11" s="92"/>
      <c r="Z11" s="92"/>
      <c r="AA11" s="92"/>
      <c r="AB11" s="92"/>
      <c r="AC11" s="92">
        <v>598</v>
      </c>
      <c r="AD11" s="92">
        <v>555</v>
      </c>
      <c r="AE11" s="92">
        <v>547</v>
      </c>
      <c r="AF11" s="92">
        <v>512</v>
      </c>
      <c r="AG11" s="92">
        <v>420</v>
      </c>
      <c r="AH11" s="92">
        <v>435</v>
      </c>
      <c r="AI11" s="92">
        <v>462</v>
      </c>
      <c r="AJ11" s="92">
        <v>483</v>
      </c>
      <c r="AK11" s="92">
        <v>415</v>
      </c>
      <c r="AL11" s="92">
        <v>393</v>
      </c>
      <c r="AM11" s="92">
        <v>334</v>
      </c>
      <c r="AN11" s="92">
        <v>305</v>
      </c>
      <c r="AO11" s="92">
        <v>329</v>
      </c>
      <c r="AP11" s="92">
        <v>308</v>
      </c>
      <c r="AQ11" s="92">
        <v>321</v>
      </c>
      <c r="AR11" s="92">
        <v>321</v>
      </c>
      <c r="AS11" s="92">
        <v>307</v>
      </c>
      <c r="AT11" s="92">
        <v>271</v>
      </c>
      <c r="AU11" s="92">
        <v>285</v>
      </c>
      <c r="AV11" s="92">
        <v>304</v>
      </c>
      <c r="AW11" s="231">
        <v>302</v>
      </c>
      <c r="AX11" s="231">
        <v>262</v>
      </c>
      <c r="AY11" s="92"/>
    </row>
    <row r="12" spans="1:59" ht="21.95" customHeight="1">
      <c r="A12" s="93"/>
      <c r="B12" s="131"/>
      <c r="C12" s="104" t="s">
        <v>191</v>
      </c>
      <c r="D12" s="91" t="s">
        <v>192</v>
      </c>
      <c r="E12" s="92"/>
      <c r="F12" s="92"/>
      <c r="G12" s="92"/>
      <c r="H12" s="92"/>
      <c r="I12" s="92"/>
      <c r="J12" s="92">
        <v>134</v>
      </c>
      <c r="K12" s="92">
        <v>197</v>
      </c>
      <c r="L12" s="92">
        <v>281</v>
      </c>
      <c r="M12" s="92">
        <v>139</v>
      </c>
      <c r="N12" s="92">
        <v>105</v>
      </c>
      <c r="O12" s="92">
        <v>211</v>
      </c>
      <c r="P12" s="92">
        <v>162</v>
      </c>
      <c r="Q12" s="92">
        <v>83</v>
      </c>
      <c r="R12" s="92">
        <v>100</v>
      </c>
      <c r="S12" s="92">
        <v>90</v>
      </c>
      <c r="T12" s="92">
        <v>52</v>
      </c>
      <c r="U12" s="92">
        <v>47</v>
      </c>
      <c r="V12" s="92">
        <v>47</v>
      </c>
      <c r="W12" s="92">
        <v>56</v>
      </c>
      <c r="X12" s="92">
        <v>53</v>
      </c>
      <c r="Y12" s="92">
        <v>40</v>
      </c>
      <c r="Z12" s="92">
        <v>41</v>
      </c>
      <c r="AA12" s="92">
        <v>65</v>
      </c>
      <c r="AB12" s="92">
        <v>58</v>
      </c>
      <c r="AC12" s="92">
        <v>51</v>
      </c>
      <c r="AD12" s="92">
        <v>53</v>
      </c>
      <c r="AE12" s="92">
        <v>41</v>
      </c>
      <c r="AF12" s="92">
        <v>52</v>
      </c>
      <c r="AG12" s="92">
        <v>31</v>
      </c>
      <c r="AH12" s="92">
        <v>46</v>
      </c>
      <c r="AI12" s="92">
        <v>39</v>
      </c>
      <c r="AJ12" s="92">
        <v>47</v>
      </c>
      <c r="AK12" s="92">
        <v>45</v>
      </c>
      <c r="AL12" s="92">
        <v>39</v>
      </c>
      <c r="AM12" s="92">
        <v>32</v>
      </c>
      <c r="AN12" s="92">
        <v>35</v>
      </c>
      <c r="AO12" s="92">
        <v>31</v>
      </c>
      <c r="AP12" s="92">
        <v>40</v>
      </c>
      <c r="AQ12" s="92">
        <v>36</v>
      </c>
      <c r="AR12" s="92">
        <v>37</v>
      </c>
      <c r="AS12" s="92">
        <v>34</v>
      </c>
      <c r="AT12" s="92">
        <v>36</v>
      </c>
      <c r="AU12" s="92">
        <v>23</v>
      </c>
      <c r="AV12" s="92">
        <v>29</v>
      </c>
      <c r="AW12" s="231">
        <v>39</v>
      </c>
      <c r="AX12" s="231">
        <v>36</v>
      </c>
      <c r="AY12" s="92"/>
    </row>
    <row r="13" spans="1:59" ht="21.95" customHeight="1">
      <c r="A13" s="95"/>
      <c r="B13" s="133"/>
      <c r="C13" s="104" t="s">
        <v>193</v>
      </c>
      <c r="D13" s="91" t="s">
        <v>642</v>
      </c>
      <c r="E13" s="92"/>
      <c r="F13" s="92"/>
      <c r="G13" s="92"/>
      <c r="H13" s="92"/>
      <c r="I13" s="92"/>
      <c r="J13" s="92"/>
      <c r="K13" s="92"/>
      <c r="L13" s="92"/>
      <c r="M13" s="92"/>
      <c r="N13" s="92"/>
      <c r="O13" s="92"/>
      <c r="P13" s="92"/>
      <c r="Q13" s="92"/>
      <c r="R13" s="92"/>
      <c r="S13" s="92"/>
      <c r="T13" s="92"/>
      <c r="U13" s="92"/>
      <c r="V13" s="92"/>
      <c r="W13" s="92"/>
      <c r="X13" s="92"/>
      <c r="Y13" s="92"/>
      <c r="Z13" s="92"/>
      <c r="AA13" s="92"/>
      <c r="AB13" s="92"/>
      <c r="AC13" s="92">
        <v>20</v>
      </c>
      <c r="AD13" s="92">
        <v>52</v>
      </c>
      <c r="AE13" s="92">
        <v>26</v>
      </c>
      <c r="AF13" s="92">
        <v>42</v>
      </c>
      <c r="AG13" s="92">
        <v>42</v>
      </c>
      <c r="AH13" s="92">
        <v>35</v>
      </c>
      <c r="AI13" s="92">
        <v>40</v>
      </c>
      <c r="AJ13" s="92">
        <v>53</v>
      </c>
      <c r="AK13" s="92">
        <v>32</v>
      </c>
      <c r="AL13" s="92">
        <v>30</v>
      </c>
      <c r="AM13" s="92">
        <v>31</v>
      </c>
      <c r="AN13" s="92">
        <v>25</v>
      </c>
      <c r="AO13" s="92">
        <v>25</v>
      </c>
      <c r="AP13" s="92">
        <v>25</v>
      </c>
      <c r="AQ13" s="92">
        <v>11</v>
      </c>
      <c r="AR13" s="92">
        <v>16</v>
      </c>
      <c r="AS13" s="92">
        <v>34</v>
      </c>
      <c r="AT13" s="92">
        <v>18</v>
      </c>
      <c r="AU13" s="92">
        <v>27</v>
      </c>
      <c r="AV13" s="92">
        <v>18</v>
      </c>
      <c r="AW13" s="231">
        <v>16</v>
      </c>
      <c r="AX13" s="231">
        <v>26</v>
      </c>
      <c r="AY13" s="92"/>
    </row>
    <row r="14" spans="1:59" ht="18" customHeight="1">
      <c r="A14" s="234" t="s">
        <v>194</v>
      </c>
      <c r="B14" s="239"/>
      <c r="C14" s="236"/>
      <c r="D14" s="237" t="s">
        <v>195</v>
      </c>
      <c r="E14" s="238"/>
      <c r="F14" s="238"/>
      <c r="G14" s="238"/>
      <c r="H14" s="238">
        <v>1484</v>
      </c>
      <c r="I14" s="238">
        <v>1344</v>
      </c>
      <c r="J14" s="238">
        <v>1212</v>
      </c>
      <c r="K14" s="238">
        <v>1197</v>
      </c>
      <c r="L14" s="238">
        <v>1011</v>
      </c>
      <c r="M14" s="238">
        <v>888</v>
      </c>
      <c r="N14" s="238">
        <v>846</v>
      </c>
      <c r="O14" s="238">
        <v>846</v>
      </c>
      <c r="P14" s="238">
        <v>1238</v>
      </c>
      <c r="Q14" s="238">
        <v>1627</v>
      </c>
      <c r="R14" s="238">
        <v>1217</v>
      </c>
      <c r="S14" s="238">
        <v>690</v>
      </c>
      <c r="T14" s="238">
        <v>592</v>
      </c>
      <c r="U14" s="238">
        <v>523</v>
      </c>
      <c r="V14" s="238">
        <v>489</v>
      </c>
      <c r="W14" s="238">
        <v>411</v>
      </c>
      <c r="X14" s="238">
        <v>579</v>
      </c>
      <c r="Y14" s="238">
        <v>646</v>
      </c>
      <c r="Z14" s="238">
        <v>602</v>
      </c>
      <c r="AA14" s="238">
        <v>656</v>
      </c>
      <c r="AB14" s="238">
        <v>612</v>
      </c>
      <c r="AC14" s="238">
        <f t="shared" ref="AC14:AH14" si="1">AC16+AC17+AC18+AC19+AC20+AC27+AC28+AC30+AC31+AC32+AC33+AC34+AC35</f>
        <v>684</v>
      </c>
      <c r="AD14" s="238">
        <f t="shared" si="1"/>
        <v>718</v>
      </c>
      <c r="AE14" s="238">
        <f t="shared" si="1"/>
        <v>824</v>
      </c>
      <c r="AF14" s="238">
        <f t="shared" si="1"/>
        <v>754</v>
      </c>
      <c r="AG14" s="238">
        <f t="shared" si="1"/>
        <v>730</v>
      </c>
      <c r="AH14" s="238">
        <f t="shared" si="1"/>
        <v>766</v>
      </c>
      <c r="AI14" s="238">
        <f>AI16+AI17+AI18+AI19+AI20+AI27+AI28+AI30+AI31+AI32+AI33+AI34+AI35</f>
        <v>649</v>
      </c>
      <c r="AJ14" s="238">
        <f>AJ16+AJ17+AJ18+AJ19+AJ20+AJ27+AJ28+AJ30+AJ31+AJ32+AJ33+AJ34+AJ35</f>
        <v>619</v>
      </c>
      <c r="AK14" s="238">
        <f>AK16+AK17+AK18+AK19+AK20+AK27+AK28+AK30+AK31+AK32+AK33+AK34+AK35</f>
        <v>747</v>
      </c>
      <c r="AL14" s="238">
        <f>AL16+AL17+AL18+AL19+AL20+AL27+AL28+AL30+AL31+AL32+AL33+AL34+AL35</f>
        <v>609</v>
      </c>
      <c r="AM14" s="238">
        <f>AM16+AM17+AM18+AM19+AM20+AM27+AM28+AM30+AM31+AM32+AM33+AM34+AM35</f>
        <v>479</v>
      </c>
      <c r="AN14" s="238">
        <f t="shared" ref="AN14:AU14" si="2">AN16+AN17+AN18+AN19+AN20+AN27+AN28+AN30+AN31+AN32+AN33+AN34+AN35</f>
        <v>932</v>
      </c>
      <c r="AO14" s="238">
        <f t="shared" si="2"/>
        <v>774</v>
      </c>
      <c r="AP14" s="238">
        <f t="shared" si="2"/>
        <v>797</v>
      </c>
      <c r="AQ14" s="238">
        <f t="shared" si="2"/>
        <v>879</v>
      </c>
      <c r="AR14" s="238">
        <f t="shared" si="2"/>
        <v>708</v>
      </c>
      <c r="AS14" s="238">
        <f t="shared" si="2"/>
        <v>692</v>
      </c>
      <c r="AT14" s="238">
        <f t="shared" si="2"/>
        <v>731</v>
      </c>
      <c r="AU14" s="238">
        <f t="shared" si="2"/>
        <v>756</v>
      </c>
      <c r="AV14" s="238">
        <f>AV16+AV17+AV18+AV19+AV20+AV27+AV28+AV30+AV31+AV32+AV33+AV34+AV35</f>
        <v>1264</v>
      </c>
      <c r="AW14" s="238">
        <f>AW16+AW17+AW18+AW19+AW20+AW27+AW28+AW30+AW31+AW32+AW33+AW34+AW35</f>
        <v>1019</v>
      </c>
      <c r="AX14" s="238">
        <f>AX16+AX17+AX18+AX19+AX20+AX27+AX28+AX30+AX31+AX32+AX33+AX34+AX35</f>
        <v>1071</v>
      </c>
      <c r="AY14" s="238">
        <f>SUM(H14:AW14)</f>
        <v>34841</v>
      </c>
    </row>
    <row r="15" spans="1:59" ht="11.1" customHeight="1">
      <c r="A15" s="57"/>
      <c r="B15" s="132">
        <v>2</v>
      </c>
      <c r="C15" s="97"/>
      <c r="D15" s="91" t="s">
        <v>196</v>
      </c>
      <c r="E15" s="92"/>
      <c r="F15" s="92"/>
      <c r="G15" s="92"/>
      <c r="H15" s="92"/>
      <c r="I15" s="92"/>
      <c r="J15" s="92"/>
      <c r="K15" s="92"/>
      <c r="L15" s="92"/>
      <c r="M15" s="92"/>
      <c r="N15" s="92"/>
      <c r="O15" s="92"/>
      <c r="P15" s="92"/>
      <c r="Q15" s="92"/>
      <c r="R15" s="92"/>
      <c r="S15" s="92"/>
      <c r="T15" s="92"/>
      <c r="U15" s="92"/>
      <c r="V15" s="92"/>
      <c r="W15" s="92"/>
      <c r="X15" s="92"/>
      <c r="Y15" s="92"/>
      <c r="Z15" s="92"/>
      <c r="AA15" s="92"/>
      <c r="AB15" s="92"/>
      <c r="AC15" s="92"/>
      <c r="AD15" s="92"/>
      <c r="AE15" s="92"/>
      <c r="AF15" s="92"/>
      <c r="AG15" s="92"/>
      <c r="AH15" s="92"/>
      <c r="AI15" s="92"/>
      <c r="AJ15" s="92"/>
      <c r="AK15" s="92"/>
      <c r="AL15" s="92"/>
      <c r="AM15" s="92"/>
      <c r="AN15" s="92"/>
      <c r="AO15" s="92"/>
      <c r="AP15" s="92"/>
      <c r="AQ15" s="92"/>
      <c r="AR15" s="92"/>
      <c r="AS15" s="92"/>
      <c r="AT15" s="92"/>
      <c r="AU15" s="92"/>
      <c r="AV15" s="92"/>
      <c r="AW15" s="92"/>
      <c r="AX15" s="92"/>
      <c r="AY15" s="92"/>
    </row>
    <row r="16" spans="1:59" ht="11.1" customHeight="1">
      <c r="A16" s="177">
        <v>1</v>
      </c>
      <c r="B16" s="136"/>
      <c r="C16" s="97" t="s">
        <v>177</v>
      </c>
      <c r="D16" s="91" t="s">
        <v>197</v>
      </c>
      <c r="E16" s="92"/>
      <c r="F16" s="92"/>
      <c r="G16" s="92"/>
      <c r="H16" s="92"/>
      <c r="I16" s="92"/>
      <c r="J16" s="92"/>
      <c r="K16" s="92"/>
      <c r="L16" s="92"/>
      <c r="M16" s="92"/>
      <c r="N16" s="92"/>
      <c r="O16" s="92"/>
      <c r="P16" s="92"/>
      <c r="Q16" s="92"/>
      <c r="R16" s="92"/>
      <c r="S16" s="92"/>
      <c r="T16" s="92"/>
      <c r="U16" s="92"/>
      <c r="V16" s="92"/>
      <c r="W16" s="92"/>
      <c r="X16" s="92"/>
      <c r="Y16" s="92"/>
      <c r="Z16" s="92"/>
      <c r="AA16" s="92"/>
      <c r="AB16" s="92"/>
      <c r="AC16" s="92">
        <v>3</v>
      </c>
      <c r="AD16" s="92">
        <v>6</v>
      </c>
      <c r="AE16" s="92">
        <v>6</v>
      </c>
      <c r="AF16" s="92">
        <v>4</v>
      </c>
      <c r="AG16" s="92">
        <v>7</v>
      </c>
      <c r="AH16" s="92">
        <v>5</v>
      </c>
      <c r="AI16" s="92">
        <v>6</v>
      </c>
      <c r="AJ16" s="92">
        <v>2</v>
      </c>
      <c r="AK16" s="92">
        <v>3</v>
      </c>
      <c r="AL16" s="92">
        <v>8</v>
      </c>
      <c r="AM16" s="92">
        <v>8</v>
      </c>
      <c r="AN16" s="92">
        <v>7</v>
      </c>
      <c r="AO16" s="92">
        <v>7</v>
      </c>
      <c r="AP16" s="92">
        <v>13</v>
      </c>
      <c r="AQ16" s="92">
        <v>5</v>
      </c>
      <c r="AR16" s="92">
        <v>3</v>
      </c>
      <c r="AS16" s="92">
        <v>7</v>
      </c>
      <c r="AT16" s="92">
        <v>7</v>
      </c>
      <c r="AU16" s="92">
        <v>3</v>
      </c>
      <c r="AV16" s="92">
        <v>7</v>
      </c>
      <c r="AW16" s="231">
        <v>4</v>
      </c>
      <c r="AX16" s="231">
        <v>5</v>
      </c>
      <c r="AY16" s="92"/>
    </row>
    <row r="17" spans="1:51" ht="21.95" customHeight="1">
      <c r="A17" s="177">
        <v>2</v>
      </c>
      <c r="B17" s="131"/>
      <c r="C17" s="97" t="s">
        <v>179</v>
      </c>
      <c r="D17" s="91" t="s">
        <v>198</v>
      </c>
      <c r="E17" s="92"/>
      <c r="F17" s="92"/>
      <c r="G17" s="92"/>
      <c r="H17" s="92"/>
      <c r="I17" s="92"/>
      <c r="J17" s="92"/>
      <c r="K17" s="92"/>
      <c r="L17" s="92"/>
      <c r="M17" s="92"/>
      <c r="N17" s="92"/>
      <c r="O17" s="92"/>
      <c r="P17" s="92"/>
      <c r="Q17" s="92"/>
      <c r="R17" s="92"/>
      <c r="S17" s="92"/>
      <c r="T17" s="92"/>
      <c r="U17" s="92"/>
      <c r="V17" s="92"/>
      <c r="W17" s="92"/>
      <c r="X17" s="92"/>
      <c r="Y17" s="92"/>
      <c r="Z17" s="92"/>
      <c r="AA17" s="92"/>
      <c r="AB17" s="92"/>
      <c r="AC17" s="92"/>
      <c r="AD17" s="92"/>
      <c r="AE17" s="92">
        <v>1</v>
      </c>
      <c r="AF17" s="92"/>
      <c r="AG17" s="92"/>
      <c r="AH17" s="92"/>
      <c r="AI17" s="92">
        <v>3</v>
      </c>
      <c r="AJ17" s="92"/>
      <c r="AK17" s="92">
        <v>1</v>
      </c>
      <c r="AL17" s="92">
        <v>1</v>
      </c>
      <c r="AM17" s="92">
        <v>2</v>
      </c>
      <c r="AN17" s="92">
        <v>1</v>
      </c>
      <c r="AO17" s="92">
        <v>2</v>
      </c>
      <c r="AP17" s="92">
        <v>4</v>
      </c>
      <c r="AQ17" s="92">
        <v>4</v>
      </c>
      <c r="AR17" s="92">
        <v>1</v>
      </c>
      <c r="AS17" s="92">
        <v>2</v>
      </c>
      <c r="AT17" s="92">
        <v>1</v>
      </c>
      <c r="AU17" s="92"/>
      <c r="AV17" s="92"/>
      <c r="AW17" s="231">
        <v>2</v>
      </c>
      <c r="AX17" s="231"/>
      <c r="AY17" s="92"/>
    </row>
    <row r="18" spans="1:51" ht="21.95" customHeight="1">
      <c r="A18" s="177">
        <v>3</v>
      </c>
      <c r="B18" s="131"/>
      <c r="C18" s="97" t="s">
        <v>181</v>
      </c>
      <c r="D18" s="91" t="s">
        <v>199</v>
      </c>
      <c r="E18" s="92"/>
      <c r="F18" s="92"/>
      <c r="G18" s="92"/>
      <c r="H18" s="92"/>
      <c r="I18" s="92"/>
      <c r="J18" s="92"/>
      <c r="K18" s="92"/>
      <c r="L18" s="92"/>
      <c r="M18" s="92"/>
      <c r="N18" s="92"/>
      <c r="O18" s="92"/>
      <c r="P18" s="92"/>
      <c r="Q18" s="92"/>
      <c r="R18" s="92"/>
      <c r="S18" s="92"/>
      <c r="T18" s="92"/>
      <c r="U18" s="92"/>
      <c r="V18" s="92"/>
      <c r="W18" s="92"/>
      <c r="X18" s="92"/>
      <c r="Y18" s="92"/>
      <c r="Z18" s="92"/>
      <c r="AA18" s="92"/>
      <c r="AB18" s="92"/>
      <c r="AC18" s="92">
        <v>2</v>
      </c>
      <c r="AD18" s="92">
        <v>3</v>
      </c>
      <c r="AE18" s="92"/>
      <c r="AF18" s="92"/>
      <c r="AG18" s="92">
        <v>1</v>
      </c>
      <c r="AH18" s="92">
        <v>1</v>
      </c>
      <c r="AI18" s="92">
        <v>1</v>
      </c>
      <c r="AJ18" s="92"/>
      <c r="AK18" s="92"/>
      <c r="AL18" s="92">
        <v>2</v>
      </c>
      <c r="AM18" s="92"/>
      <c r="AN18" s="92"/>
      <c r="AO18" s="92">
        <v>2</v>
      </c>
      <c r="AP18" s="92">
        <v>3</v>
      </c>
      <c r="AQ18" s="92">
        <v>2</v>
      </c>
      <c r="AR18" s="92"/>
      <c r="AS18" s="92">
        <v>1</v>
      </c>
      <c r="AT18" s="92">
        <v>2</v>
      </c>
      <c r="AU18" s="92">
        <v>3</v>
      </c>
      <c r="AV18" s="92">
        <v>1</v>
      </c>
      <c r="AW18" s="231">
        <v>2</v>
      </c>
      <c r="AX18" s="231">
        <v>1</v>
      </c>
      <c r="AY18" s="92"/>
    </row>
    <row r="19" spans="1:51" ht="11.1" customHeight="1">
      <c r="A19" s="177">
        <v>4</v>
      </c>
      <c r="B19" s="131"/>
      <c r="C19" s="97" t="s">
        <v>183</v>
      </c>
      <c r="D19" s="91" t="s">
        <v>200</v>
      </c>
      <c r="E19" s="92"/>
      <c r="F19" s="92"/>
      <c r="G19" s="92"/>
      <c r="H19" s="92"/>
      <c r="I19" s="92"/>
      <c r="J19" s="92"/>
      <c r="K19" s="92"/>
      <c r="L19" s="92"/>
      <c r="M19" s="92"/>
      <c r="N19" s="92"/>
      <c r="O19" s="92"/>
      <c r="P19" s="92"/>
      <c r="Q19" s="92"/>
      <c r="R19" s="92"/>
      <c r="S19" s="92"/>
      <c r="T19" s="92"/>
      <c r="U19" s="92"/>
      <c r="V19" s="92"/>
      <c r="W19" s="92"/>
      <c r="X19" s="92"/>
      <c r="Y19" s="92"/>
      <c r="Z19" s="92"/>
      <c r="AA19" s="92"/>
      <c r="AB19" s="92"/>
      <c r="AC19" s="92"/>
      <c r="AD19" s="92"/>
      <c r="AE19" s="92"/>
      <c r="AF19" s="92"/>
      <c r="AG19" s="92">
        <v>1</v>
      </c>
      <c r="AH19" s="92"/>
      <c r="AI19" s="92"/>
      <c r="AJ19" s="92">
        <v>1</v>
      </c>
      <c r="AK19" s="92">
        <v>1</v>
      </c>
      <c r="AL19" s="92"/>
      <c r="AM19" s="92">
        <v>1</v>
      </c>
      <c r="AN19" s="92">
        <v>1</v>
      </c>
      <c r="AO19" s="92"/>
      <c r="AP19" s="92"/>
      <c r="AQ19" s="92"/>
      <c r="AR19" s="92">
        <v>1</v>
      </c>
      <c r="AS19" s="92"/>
      <c r="AT19" s="92"/>
      <c r="AU19" s="92"/>
      <c r="AV19" s="92">
        <v>1</v>
      </c>
      <c r="AW19" s="231"/>
      <c r="AX19" s="231"/>
      <c r="AY19" s="92"/>
    </row>
    <row r="20" spans="1:51" ht="32.1" customHeight="1">
      <c r="A20" s="137">
        <v>5</v>
      </c>
      <c r="B20" s="131"/>
      <c r="C20" s="178" t="s">
        <v>185</v>
      </c>
      <c r="D20" s="91" t="s">
        <v>201</v>
      </c>
      <c r="E20" s="92">
        <f>-E21-E22-E23-E24-E25</f>
        <v>16</v>
      </c>
      <c r="F20" s="92">
        <f>-F21-F22-F23-F24-F25</f>
        <v>2</v>
      </c>
      <c r="G20" s="92">
        <f>-G21-G22-G23-G24-G25</f>
        <v>2</v>
      </c>
      <c r="H20" s="92">
        <f t="shared" ref="H20:AC20" si="3">-H21-H22-H23-H24-H25</f>
        <v>0</v>
      </c>
      <c r="I20" s="92">
        <f t="shared" si="3"/>
        <v>2</v>
      </c>
      <c r="J20" s="92">
        <f t="shared" si="3"/>
        <v>0</v>
      </c>
      <c r="K20" s="92">
        <f t="shared" si="3"/>
        <v>0</v>
      </c>
      <c r="L20" s="92">
        <f t="shared" si="3"/>
        <v>4</v>
      </c>
      <c r="M20" s="92">
        <f t="shared" si="3"/>
        <v>1</v>
      </c>
      <c r="N20" s="92">
        <f t="shared" si="3"/>
        <v>2</v>
      </c>
      <c r="O20" s="92">
        <f t="shared" si="3"/>
        <v>1</v>
      </c>
      <c r="P20" s="92">
        <f t="shared" si="3"/>
        <v>0</v>
      </c>
      <c r="Q20" s="92">
        <f t="shared" si="3"/>
        <v>1</v>
      </c>
      <c r="R20" s="92">
        <f t="shared" si="3"/>
        <v>0</v>
      </c>
      <c r="S20" s="92">
        <f t="shared" si="3"/>
        <v>0</v>
      </c>
      <c r="T20" s="92">
        <f t="shared" si="3"/>
        <v>0</v>
      </c>
      <c r="U20" s="92">
        <f t="shared" si="3"/>
        <v>0</v>
      </c>
      <c r="V20" s="92">
        <f t="shared" si="3"/>
        <v>0</v>
      </c>
      <c r="W20" s="92">
        <f t="shared" si="3"/>
        <v>0</v>
      </c>
      <c r="X20" s="92">
        <f t="shared" si="3"/>
        <v>1</v>
      </c>
      <c r="Y20" s="92">
        <f t="shared" si="3"/>
        <v>1</v>
      </c>
      <c r="Z20" s="92">
        <f t="shared" si="3"/>
        <v>0</v>
      </c>
      <c r="AA20" s="92">
        <f t="shared" si="3"/>
        <v>0</v>
      </c>
      <c r="AB20" s="92">
        <f t="shared" si="3"/>
        <v>1</v>
      </c>
      <c r="AC20" s="92">
        <f t="shared" si="3"/>
        <v>3</v>
      </c>
      <c r="AD20" s="92">
        <f>-AD21-AD22-AD23-AD24-AD25</f>
        <v>3</v>
      </c>
      <c r="AE20" s="92">
        <v>0</v>
      </c>
      <c r="AF20" s="92">
        <v>1</v>
      </c>
      <c r="AG20" s="92">
        <v>3</v>
      </c>
      <c r="AH20" s="92">
        <v>2</v>
      </c>
      <c r="AI20" s="92"/>
      <c r="AJ20" s="92"/>
      <c r="AK20" s="92"/>
      <c r="AL20" s="92"/>
      <c r="AM20" s="92">
        <v>1</v>
      </c>
      <c r="AN20" s="92">
        <v>2</v>
      </c>
      <c r="AO20" s="92">
        <v>2</v>
      </c>
      <c r="AP20" s="92">
        <v>3</v>
      </c>
      <c r="AQ20" s="92"/>
      <c r="AR20" s="92">
        <v>1</v>
      </c>
      <c r="AS20" s="92"/>
      <c r="AT20" s="92"/>
      <c r="AU20" s="92">
        <v>2</v>
      </c>
      <c r="AV20" s="92">
        <v>1</v>
      </c>
      <c r="AW20" s="231"/>
      <c r="AX20" s="231"/>
      <c r="AY20" s="92"/>
    </row>
    <row r="21" spans="1:51" ht="11.1" customHeight="1">
      <c r="A21" s="138"/>
      <c r="B21" s="131"/>
      <c r="C21" s="134"/>
      <c r="D21" s="91" t="s">
        <v>202</v>
      </c>
      <c r="E21" s="92">
        <v>-11</v>
      </c>
      <c r="F21" s="92">
        <v>-2</v>
      </c>
      <c r="G21" s="92">
        <v>-2</v>
      </c>
      <c r="H21" s="88"/>
      <c r="I21" s="92">
        <v>-2</v>
      </c>
      <c r="J21" s="88"/>
      <c r="K21" s="88"/>
      <c r="L21" s="92">
        <v>-4</v>
      </c>
      <c r="M21" s="92">
        <v>-1</v>
      </c>
      <c r="N21" s="92">
        <v>-1</v>
      </c>
      <c r="O21" s="101">
        <v>-1</v>
      </c>
      <c r="P21" s="92"/>
      <c r="Q21" s="92">
        <v>-1</v>
      </c>
      <c r="R21" s="92"/>
      <c r="S21" s="92"/>
      <c r="T21" s="92"/>
      <c r="U21" s="92"/>
      <c r="V21" s="92"/>
      <c r="W21" s="92"/>
      <c r="X21" s="92">
        <v>-1</v>
      </c>
      <c r="Y21" s="92"/>
      <c r="Z21" s="92"/>
      <c r="AA21" s="92"/>
      <c r="AB21" s="92">
        <v>-1</v>
      </c>
      <c r="AC21" s="92"/>
      <c r="AD21" s="92">
        <v>-3</v>
      </c>
      <c r="AE21" s="92"/>
      <c r="AF21" s="92"/>
      <c r="AG21" s="92"/>
      <c r="AH21" s="92"/>
      <c r="AI21" s="92"/>
      <c r="AJ21" s="92"/>
      <c r="AK21" s="92"/>
      <c r="AL21" s="92"/>
      <c r="AM21" s="92"/>
      <c r="AN21" s="92"/>
      <c r="AO21" s="92"/>
      <c r="AP21" s="92"/>
      <c r="AQ21" s="92"/>
      <c r="AR21" s="92"/>
      <c r="AS21" s="92"/>
      <c r="AT21" s="92"/>
      <c r="AU21" s="92"/>
      <c r="AV21" s="92"/>
      <c r="AW21" s="231"/>
      <c r="AX21" s="231"/>
      <c r="AY21" s="92"/>
    </row>
    <row r="22" spans="1:51" ht="11.1" customHeight="1">
      <c r="A22" s="138"/>
      <c r="B22" s="131"/>
      <c r="C22" s="134"/>
      <c r="D22" s="91" t="s">
        <v>203</v>
      </c>
      <c r="E22" s="92">
        <v>-1</v>
      </c>
      <c r="F22" s="92"/>
      <c r="G22" s="92"/>
      <c r="H22" s="88"/>
      <c r="I22" s="88"/>
      <c r="J22" s="88"/>
      <c r="K22" s="88"/>
      <c r="L22" s="88"/>
      <c r="M22" s="88"/>
      <c r="N22" s="92">
        <v>-1</v>
      </c>
      <c r="O22" s="101"/>
      <c r="P22" s="92"/>
      <c r="Q22" s="92"/>
      <c r="R22" s="92"/>
      <c r="S22" s="92"/>
      <c r="T22" s="92"/>
      <c r="U22" s="92"/>
      <c r="V22" s="92"/>
      <c r="W22" s="92"/>
      <c r="X22" s="92"/>
      <c r="Y22" s="92">
        <v>-1</v>
      </c>
      <c r="Z22" s="92"/>
      <c r="AA22" s="92"/>
      <c r="AB22" s="92"/>
      <c r="AC22" s="92"/>
      <c r="AD22" s="92"/>
      <c r="AE22" s="92"/>
      <c r="AF22" s="92"/>
      <c r="AG22" s="92"/>
      <c r="AH22" s="92"/>
      <c r="AI22" s="92"/>
      <c r="AJ22" s="92"/>
      <c r="AK22" s="92"/>
      <c r="AL22" s="92"/>
      <c r="AM22" s="92"/>
      <c r="AN22" s="92"/>
      <c r="AO22" s="92"/>
      <c r="AP22" s="92"/>
      <c r="AQ22" s="92"/>
      <c r="AR22" s="92"/>
      <c r="AS22" s="92"/>
      <c r="AT22" s="92"/>
      <c r="AU22" s="92"/>
      <c r="AV22" s="92"/>
      <c r="AW22" s="231"/>
      <c r="AX22" s="231"/>
      <c r="AY22" s="92"/>
    </row>
    <row r="23" spans="1:51" ht="11.1" customHeight="1">
      <c r="A23" s="138"/>
      <c r="B23" s="131"/>
      <c r="C23" s="134"/>
      <c r="D23" s="91" t="s">
        <v>204</v>
      </c>
      <c r="E23" s="92">
        <v>-2</v>
      </c>
      <c r="F23" s="92"/>
      <c r="G23" s="92"/>
      <c r="H23" s="88"/>
      <c r="I23" s="88"/>
      <c r="J23" s="88"/>
      <c r="K23" s="88"/>
      <c r="L23" s="88"/>
      <c r="M23" s="88"/>
      <c r="N23" s="88"/>
      <c r="O23" s="101"/>
      <c r="P23" s="92"/>
      <c r="Q23" s="92"/>
      <c r="R23" s="92"/>
      <c r="S23" s="92"/>
      <c r="T23" s="92"/>
      <c r="U23" s="92"/>
      <c r="V23" s="92"/>
      <c r="W23" s="92"/>
      <c r="X23" s="92"/>
      <c r="Y23" s="92"/>
      <c r="Z23" s="92"/>
      <c r="AA23" s="92"/>
      <c r="AB23" s="92"/>
      <c r="AC23" s="92">
        <v>-3</v>
      </c>
      <c r="AD23" s="92"/>
      <c r="AE23" s="92"/>
      <c r="AF23" s="92"/>
      <c r="AG23" s="92"/>
      <c r="AH23" s="92"/>
      <c r="AI23" s="92"/>
      <c r="AJ23" s="92"/>
      <c r="AK23" s="92"/>
      <c r="AL23" s="92"/>
      <c r="AM23" s="92"/>
      <c r="AN23" s="92"/>
      <c r="AO23" s="92"/>
      <c r="AP23" s="92"/>
      <c r="AQ23" s="92"/>
      <c r="AR23" s="92"/>
      <c r="AS23" s="92"/>
      <c r="AT23" s="92"/>
      <c r="AU23" s="92"/>
      <c r="AV23" s="92"/>
      <c r="AW23" s="231"/>
      <c r="AX23" s="231"/>
      <c r="AY23" s="92"/>
    </row>
    <row r="24" spans="1:51" ht="11.1" customHeight="1">
      <c r="A24" s="138"/>
      <c r="B24" s="131"/>
      <c r="C24" s="134"/>
      <c r="D24" s="91" t="s">
        <v>205</v>
      </c>
      <c r="E24" s="92">
        <v>-1</v>
      </c>
      <c r="F24" s="92"/>
      <c r="G24" s="92"/>
      <c r="H24" s="88"/>
      <c r="I24" s="88"/>
      <c r="J24" s="88"/>
      <c r="K24" s="88"/>
      <c r="L24" s="88"/>
      <c r="M24" s="88"/>
      <c r="N24" s="88"/>
      <c r="O24" s="101"/>
      <c r="P24" s="92"/>
      <c r="Q24" s="92"/>
      <c r="R24" s="92"/>
      <c r="S24" s="92"/>
      <c r="T24" s="92"/>
      <c r="U24" s="92"/>
      <c r="V24" s="92"/>
      <c r="W24" s="92"/>
      <c r="X24" s="92"/>
      <c r="Y24" s="92"/>
      <c r="Z24" s="92"/>
      <c r="AA24" s="92"/>
      <c r="AB24" s="92"/>
      <c r="AC24" s="92"/>
      <c r="AD24" s="92"/>
      <c r="AE24" s="92"/>
      <c r="AF24" s="92"/>
      <c r="AG24" s="92"/>
      <c r="AH24" s="92"/>
      <c r="AI24" s="92"/>
      <c r="AJ24" s="92"/>
      <c r="AK24" s="92"/>
      <c r="AL24" s="92"/>
      <c r="AM24" s="92"/>
      <c r="AN24" s="92"/>
      <c r="AO24" s="92"/>
      <c r="AP24" s="92"/>
      <c r="AQ24" s="92"/>
      <c r="AR24" s="92"/>
      <c r="AS24" s="92"/>
      <c r="AT24" s="92"/>
      <c r="AU24" s="92"/>
      <c r="AV24" s="92"/>
      <c r="AW24" s="231"/>
      <c r="AX24" s="231"/>
      <c r="AY24" s="92"/>
    </row>
    <row r="25" spans="1:51" ht="11.1" customHeight="1">
      <c r="A25" s="139"/>
      <c r="B25" s="131"/>
      <c r="C25" s="135"/>
      <c r="D25" s="91" t="s">
        <v>206</v>
      </c>
      <c r="E25" s="88">
        <v>-1</v>
      </c>
      <c r="F25" s="88"/>
      <c r="G25" s="88"/>
      <c r="H25" s="88"/>
      <c r="I25" s="88"/>
      <c r="J25" s="88"/>
      <c r="K25" s="88"/>
      <c r="L25" s="88"/>
      <c r="M25" s="88"/>
      <c r="N25" s="88"/>
      <c r="O25" s="101"/>
      <c r="P25" s="92"/>
      <c r="Q25" s="92"/>
      <c r="R25" s="92"/>
      <c r="S25" s="92"/>
      <c r="T25" s="92"/>
      <c r="U25" s="92"/>
      <c r="V25" s="92"/>
      <c r="W25" s="92"/>
      <c r="X25" s="92"/>
      <c r="Y25" s="92"/>
      <c r="Z25" s="92"/>
      <c r="AA25" s="92"/>
      <c r="AB25" s="92"/>
      <c r="AC25" s="92"/>
      <c r="AD25" s="92"/>
      <c r="AE25" s="92"/>
      <c r="AF25" s="92"/>
      <c r="AG25" s="92"/>
      <c r="AH25" s="92"/>
      <c r="AI25" s="92"/>
      <c r="AJ25" s="92"/>
      <c r="AK25" s="92"/>
      <c r="AL25" s="92"/>
      <c r="AM25" s="92"/>
      <c r="AN25" s="92"/>
      <c r="AO25" s="92"/>
      <c r="AP25" s="92"/>
      <c r="AQ25" s="92"/>
      <c r="AR25" s="92"/>
      <c r="AS25" s="92"/>
      <c r="AT25" s="92"/>
      <c r="AU25" s="92"/>
      <c r="AV25" s="92"/>
      <c r="AW25" s="231"/>
      <c r="AX25" s="231"/>
      <c r="AY25" s="92"/>
    </row>
    <row r="26" spans="1:51" ht="11.1" customHeight="1">
      <c r="A26" s="177"/>
      <c r="B26" s="131"/>
      <c r="C26" s="97"/>
      <c r="D26" s="91" t="s">
        <v>207</v>
      </c>
      <c r="E26" s="88"/>
      <c r="F26" s="88"/>
      <c r="G26" s="88"/>
      <c r="H26" s="88"/>
      <c r="I26" s="88"/>
      <c r="J26" s="88"/>
      <c r="K26" s="88"/>
      <c r="L26" s="88"/>
      <c r="M26" s="88"/>
      <c r="N26" s="88"/>
      <c r="O26" s="92"/>
      <c r="P26" s="92"/>
      <c r="Q26" s="92"/>
      <c r="R26" s="92"/>
      <c r="S26" s="92"/>
      <c r="T26" s="92"/>
      <c r="U26" s="92"/>
      <c r="V26" s="92"/>
      <c r="W26" s="92"/>
      <c r="X26" s="92"/>
      <c r="Y26" s="92"/>
      <c r="Z26" s="92"/>
      <c r="AA26" s="92"/>
      <c r="AB26" s="92"/>
      <c r="AC26" s="92"/>
      <c r="AD26" s="92"/>
      <c r="AE26" s="92"/>
      <c r="AF26" s="92"/>
      <c r="AG26" s="92"/>
      <c r="AH26" s="92"/>
      <c r="AI26" s="92"/>
      <c r="AJ26" s="92"/>
      <c r="AK26" s="92"/>
      <c r="AL26" s="92"/>
      <c r="AM26" s="92"/>
      <c r="AN26" s="92"/>
      <c r="AO26" s="92"/>
      <c r="AP26" s="92"/>
      <c r="AQ26" s="92"/>
      <c r="AR26" s="92"/>
      <c r="AS26" s="92"/>
      <c r="AT26" s="92"/>
      <c r="AU26" s="92"/>
      <c r="AV26" s="92"/>
      <c r="AW26" s="231"/>
      <c r="AX26" s="231"/>
      <c r="AY26" s="92"/>
    </row>
    <row r="27" spans="1:51" ht="11.1" customHeight="1">
      <c r="A27" s="177">
        <v>6</v>
      </c>
      <c r="B27" s="131"/>
      <c r="C27" s="97" t="s">
        <v>187</v>
      </c>
      <c r="D27" s="91" t="s">
        <v>208</v>
      </c>
      <c r="E27" s="92"/>
      <c r="F27" s="92"/>
      <c r="G27" s="92"/>
      <c r="H27" s="92"/>
      <c r="I27" s="92"/>
      <c r="J27" s="92"/>
      <c r="K27" s="92"/>
      <c r="L27" s="92"/>
      <c r="M27" s="92"/>
      <c r="N27" s="92"/>
      <c r="O27" s="92"/>
      <c r="P27" s="92"/>
      <c r="Q27" s="92"/>
      <c r="R27" s="92"/>
      <c r="S27" s="92"/>
      <c r="T27" s="92"/>
      <c r="U27" s="92"/>
      <c r="V27" s="92"/>
      <c r="W27" s="92"/>
      <c r="X27" s="92"/>
      <c r="Y27" s="92"/>
      <c r="Z27" s="92"/>
      <c r="AA27" s="92"/>
      <c r="AB27" s="92"/>
      <c r="AC27" s="92">
        <v>16</v>
      </c>
      <c r="AD27" s="92">
        <v>12</v>
      </c>
      <c r="AE27" s="92">
        <v>8</v>
      </c>
      <c r="AF27" s="92">
        <v>13</v>
      </c>
      <c r="AG27" s="92">
        <v>11</v>
      </c>
      <c r="AH27" s="92">
        <v>15</v>
      </c>
      <c r="AI27" s="92">
        <v>18</v>
      </c>
      <c r="AJ27" s="92">
        <v>16</v>
      </c>
      <c r="AK27" s="92">
        <v>20</v>
      </c>
      <c r="AL27" s="92">
        <v>14</v>
      </c>
      <c r="AM27" s="92">
        <v>12</v>
      </c>
      <c r="AN27" s="92">
        <v>9</v>
      </c>
      <c r="AO27" s="92">
        <v>13</v>
      </c>
      <c r="AP27" s="92">
        <v>17</v>
      </c>
      <c r="AQ27" s="92">
        <v>7</v>
      </c>
      <c r="AR27" s="92">
        <v>12</v>
      </c>
      <c r="AS27" s="92">
        <v>8</v>
      </c>
      <c r="AT27" s="92">
        <v>10</v>
      </c>
      <c r="AU27" s="92">
        <v>10</v>
      </c>
      <c r="AV27" s="92">
        <v>8</v>
      </c>
      <c r="AW27" s="231">
        <v>7</v>
      </c>
      <c r="AX27" s="231">
        <v>2</v>
      </c>
      <c r="AY27" s="92"/>
    </row>
    <row r="28" spans="1:51" ht="11.1" customHeight="1">
      <c r="A28" s="177">
        <v>7</v>
      </c>
      <c r="B28" s="131"/>
      <c r="C28" s="97" t="s">
        <v>189</v>
      </c>
      <c r="D28" s="91" t="s">
        <v>209</v>
      </c>
      <c r="E28" s="92"/>
      <c r="F28" s="92"/>
      <c r="G28" s="92"/>
      <c r="H28" s="92"/>
      <c r="I28" s="92"/>
      <c r="J28" s="92"/>
      <c r="K28" s="92"/>
      <c r="L28" s="92"/>
      <c r="M28" s="92"/>
      <c r="N28" s="92"/>
      <c r="O28" s="92"/>
      <c r="P28" s="92"/>
      <c r="Q28" s="92"/>
      <c r="R28" s="92"/>
      <c r="S28" s="92"/>
      <c r="T28" s="92"/>
      <c r="U28" s="92"/>
      <c r="V28" s="92"/>
      <c r="W28" s="92"/>
      <c r="X28" s="92"/>
      <c r="Y28" s="92"/>
      <c r="Z28" s="92"/>
      <c r="AA28" s="92"/>
      <c r="AB28" s="92"/>
      <c r="AC28" s="92">
        <v>2</v>
      </c>
      <c r="AD28" s="92">
        <v>2</v>
      </c>
      <c r="AE28" s="92">
        <v>3</v>
      </c>
      <c r="AF28" s="92">
        <v>3</v>
      </c>
      <c r="AG28" s="92">
        <v>4</v>
      </c>
      <c r="AH28" s="92">
        <v>6</v>
      </c>
      <c r="AI28" s="92">
        <v>6</v>
      </c>
      <c r="AJ28" s="92">
        <v>9</v>
      </c>
      <c r="AK28" s="92">
        <v>5</v>
      </c>
      <c r="AL28" s="92">
        <v>6</v>
      </c>
      <c r="AM28" s="92">
        <v>7</v>
      </c>
      <c r="AN28" s="92">
        <v>10</v>
      </c>
      <c r="AO28" s="92">
        <v>9</v>
      </c>
      <c r="AP28" s="92">
        <v>14</v>
      </c>
      <c r="AQ28" s="92">
        <v>9</v>
      </c>
      <c r="AR28" s="92">
        <v>11</v>
      </c>
      <c r="AS28" s="92">
        <v>15</v>
      </c>
      <c r="AT28" s="92">
        <v>16</v>
      </c>
      <c r="AU28" s="92">
        <v>11</v>
      </c>
      <c r="AV28" s="92">
        <v>15</v>
      </c>
      <c r="AW28" s="231">
        <v>16</v>
      </c>
      <c r="AX28" s="231">
        <v>5</v>
      </c>
      <c r="AY28" s="92"/>
    </row>
    <row r="29" spans="1:51" ht="11.1" customHeight="1">
      <c r="A29" s="177"/>
      <c r="B29" s="131"/>
      <c r="C29" s="97"/>
      <c r="D29" s="91" t="s">
        <v>210</v>
      </c>
      <c r="E29" s="88"/>
      <c r="F29" s="88"/>
      <c r="G29" s="88"/>
      <c r="H29" s="88"/>
      <c r="I29" s="88"/>
      <c r="J29" s="88"/>
      <c r="K29" s="88"/>
      <c r="L29" s="88"/>
      <c r="M29" s="88"/>
      <c r="N29" s="88"/>
      <c r="O29" s="103"/>
      <c r="P29" s="103"/>
      <c r="Q29" s="103"/>
      <c r="R29" s="103"/>
      <c r="S29" s="103"/>
      <c r="T29" s="103"/>
      <c r="U29" s="103"/>
      <c r="V29" s="103"/>
      <c r="W29" s="103"/>
      <c r="X29" s="103"/>
      <c r="Y29" s="103"/>
      <c r="Z29" s="103"/>
      <c r="AA29" s="103"/>
      <c r="AB29" s="103"/>
      <c r="AC29" s="103"/>
      <c r="AD29" s="92"/>
      <c r="AE29" s="92"/>
      <c r="AF29" s="92"/>
      <c r="AG29" s="92"/>
      <c r="AH29" s="92"/>
      <c r="AI29" s="92"/>
      <c r="AJ29" s="92"/>
      <c r="AK29" s="92"/>
      <c r="AL29" s="92"/>
      <c r="AM29" s="92"/>
      <c r="AN29" s="92"/>
      <c r="AO29" s="92"/>
      <c r="AP29" s="92"/>
      <c r="AQ29" s="92"/>
      <c r="AR29" s="92"/>
      <c r="AS29" s="92"/>
      <c r="AT29" s="92"/>
      <c r="AU29" s="92"/>
      <c r="AV29" s="92"/>
      <c r="AW29" s="231"/>
      <c r="AX29" s="231"/>
      <c r="AY29" s="103"/>
    </row>
    <row r="30" spans="1:51" ht="11.1" customHeight="1">
      <c r="A30" s="177">
        <v>8</v>
      </c>
      <c r="B30" s="131"/>
      <c r="C30" s="97" t="s">
        <v>191</v>
      </c>
      <c r="D30" s="91" t="s">
        <v>211</v>
      </c>
      <c r="E30" s="92"/>
      <c r="F30" s="92"/>
      <c r="G30" s="92"/>
      <c r="H30" s="92"/>
      <c r="I30" s="92"/>
      <c r="J30" s="92"/>
      <c r="K30" s="92"/>
      <c r="L30" s="92"/>
      <c r="M30" s="92"/>
      <c r="N30" s="92"/>
      <c r="O30" s="92"/>
      <c r="P30" s="92"/>
      <c r="Q30" s="92"/>
      <c r="R30" s="92"/>
      <c r="S30" s="92"/>
      <c r="T30" s="92"/>
      <c r="U30" s="92"/>
      <c r="V30" s="92"/>
      <c r="W30" s="92"/>
      <c r="X30" s="92"/>
      <c r="Y30" s="92"/>
      <c r="Z30" s="92"/>
      <c r="AA30" s="92"/>
      <c r="AB30" s="92"/>
      <c r="AC30" s="92">
        <v>77</v>
      </c>
      <c r="AD30" s="103">
        <v>89</v>
      </c>
      <c r="AE30" s="103">
        <v>182</v>
      </c>
      <c r="AF30" s="92">
        <v>177</v>
      </c>
      <c r="AG30" s="92">
        <v>156</v>
      </c>
      <c r="AH30" s="92">
        <v>214</v>
      </c>
      <c r="AI30" s="92">
        <v>187</v>
      </c>
      <c r="AJ30" s="92">
        <v>224</v>
      </c>
      <c r="AK30" s="92">
        <v>266</v>
      </c>
      <c r="AL30" s="92">
        <v>234</v>
      </c>
      <c r="AM30" s="92">
        <v>127</v>
      </c>
      <c r="AN30" s="92">
        <v>537</v>
      </c>
      <c r="AO30" s="92">
        <v>352</v>
      </c>
      <c r="AP30" s="92">
        <v>349</v>
      </c>
      <c r="AQ30" s="92">
        <v>427</v>
      </c>
      <c r="AR30" s="92">
        <v>332</v>
      </c>
      <c r="AS30" s="92">
        <v>323</v>
      </c>
      <c r="AT30" s="92">
        <v>373</v>
      </c>
      <c r="AU30" s="92">
        <v>414</v>
      </c>
      <c r="AV30" s="92">
        <v>879</v>
      </c>
      <c r="AW30" s="231">
        <v>631</v>
      </c>
      <c r="AX30" s="231">
        <v>709</v>
      </c>
      <c r="AY30" s="92"/>
    </row>
    <row r="31" spans="1:51" ht="11.1" customHeight="1">
      <c r="A31" s="177">
        <v>9</v>
      </c>
      <c r="B31" s="131"/>
      <c r="C31" s="97" t="s">
        <v>212</v>
      </c>
      <c r="D31" s="91" t="s">
        <v>213</v>
      </c>
      <c r="E31" s="92"/>
      <c r="F31" s="92"/>
      <c r="G31" s="92"/>
      <c r="H31" s="92"/>
      <c r="I31" s="92"/>
      <c r="J31" s="92"/>
      <c r="K31" s="92"/>
      <c r="L31" s="92"/>
      <c r="M31" s="92"/>
      <c r="N31" s="92"/>
      <c r="O31" s="92"/>
      <c r="P31" s="92"/>
      <c r="Q31" s="92"/>
      <c r="R31" s="92"/>
      <c r="S31" s="92"/>
      <c r="T31" s="92"/>
      <c r="U31" s="92"/>
      <c r="V31" s="92"/>
      <c r="W31" s="92"/>
      <c r="X31" s="92"/>
      <c r="Y31" s="92"/>
      <c r="Z31" s="92"/>
      <c r="AA31" s="92"/>
      <c r="AB31" s="92"/>
      <c r="AC31" s="92">
        <v>62</v>
      </c>
      <c r="AD31" s="92">
        <v>65</v>
      </c>
      <c r="AE31" s="92">
        <v>73</v>
      </c>
      <c r="AF31" s="92">
        <v>46</v>
      </c>
      <c r="AG31" s="92">
        <v>42</v>
      </c>
      <c r="AH31" s="92">
        <v>45</v>
      </c>
      <c r="AI31" s="92">
        <v>29</v>
      </c>
      <c r="AJ31" s="92">
        <v>31</v>
      </c>
      <c r="AK31" s="92">
        <v>52</v>
      </c>
      <c r="AL31" s="92">
        <v>25</v>
      </c>
      <c r="AM31" s="92">
        <v>26</v>
      </c>
      <c r="AN31" s="92">
        <v>34</v>
      </c>
      <c r="AO31" s="92">
        <v>63</v>
      </c>
      <c r="AP31" s="92">
        <v>22</v>
      </c>
      <c r="AQ31" s="92">
        <v>30</v>
      </c>
      <c r="AR31" s="92">
        <v>22</v>
      </c>
      <c r="AS31" s="92">
        <v>10</v>
      </c>
      <c r="AT31" s="92">
        <v>31</v>
      </c>
      <c r="AU31" s="92">
        <v>20</v>
      </c>
      <c r="AV31" s="92">
        <v>30</v>
      </c>
      <c r="AW31" s="231">
        <v>40</v>
      </c>
      <c r="AX31" s="231">
        <v>27</v>
      </c>
      <c r="AY31" s="92"/>
    </row>
    <row r="32" spans="1:51" ht="11.1" customHeight="1">
      <c r="A32" s="177">
        <v>10</v>
      </c>
      <c r="B32" s="131"/>
      <c r="C32" s="97" t="s">
        <v>214</v>
      </c>
      <c r="D32" s="91" t="s">
        <v>215</v>
      </c>
      <c r="E32" s="92"/>
      <c r="F32" s="92"/>
      <c r="G32" s="92"/>
      <c r="H32" s="92"/>
      <c r="I32" s="92"/>
      <c r="J32" s="92"/>
      <c r="K32" s="92"/>
      <c r="L32" s="92"/>
      <c r="M32" s="92"/>
      <c r="N32" s="92"/>
      <c r="O32" s="92"/>
      <c r="P32" s="92"/>
      <c r="Q32" s="92"/>
      <c r="R32" s="92"/>
      <c r="S32" s="92"/>
      <c r="T32" s="92"/>
      <c r="U32" s="92"/>
      <c r="V32" s="92"/>
      <c r="W32" s="92"/>
      <c r="X32" s="92"/>
      <c r="Y32" s="92"/>
      <c r="Z32" s="92"/>
      <c r="AA32" s="92"/>
      <c r="AB32" s="92"/>
      <c r="AC32" s="92">
        <v>18</v>
      </c>
      <c r="AD32" s="92">
        <v>22</v>
      </c>
      <c r="AE32" s="92">
        <v>17</v>
      </c>
      <c r="AF32" s="92">
        <v>12</v>
      </c>
      <c r="AG32" s="92">
        <v>20</v>
      </c>
      <c r="AH32" s="92">
        <v>18</v>
      </c>
      <c r="AI32" s="92">
        <v>20</v>
      </c>
      <c r="AJ32" s="92">
        <v>18</v>
      </c>
      <c r="AK32" s="92">
        <v>19</v>
      </c>
      <c r="AL32" s="92">
        <v>19</v>
      </c>
      <c r="AM32" s="92">
        <v>16</v>
      </c>
      <c r="AN32" s="92">
        <v>13</v>
      </c>
      <c r="AO32" s="92">
        <v>26</v>
      </c>
      <c r="AP32" s="92">
        <v>41</v>
      </c>
      <c r="AQ32" s="92">
        <v>28</v>
      </c>
      <c r="AR32" s="92">
        <v>38</v>
      </c>
      <c r="AS32" s="92">
        <v>33</v>
      </c>
      <c r="AT32" s="92">
        <v>25</v>
      </c>
      <c r="AU32" s="92">
        <v>36</v>
      </c>
      <c r="AV32" s="92">
        <v>42</v>
      </c>
      <c r="AW32" s="231">
        <v>32</v>
      </c>
      <c r="AX32" s="231">
        <v>45</v>
      </c>
      <c r="AY32" s="92"/>
    </row>
    <row r="33" spans="1:51" ht="11.1" customHeight="1">
      <c r="A33" s="177">
        <v>11</v>
      </c>
      <c r="B33" s="131"/>
      <c r="C33" s="97" t="s">
        <v>216</v>
      </c>
      <c r="D33" s="91" t="s">
        <v>217</v>
      </c>
      <c r="E33" s="92"/>
      <c r="F33" s="92"/>
      <c r="G33" s="92"/>
      <c r="H33" s="92"/>
      <c r="I33" s="92"/>
      <c r="J33" s="92">
        <v>622</v>
      </c>
      <c r="K33" s="92">
        <v>646</v>
      </c>
      <c r="L33" s="92">
        <v>490</v>
      </c>
      <c r="M33" s="92">
        <v>436</v>
      </c>
      <c r="N33" s="92">
        <v>482</v>
      </c>
      <c r="O33" s="92">
        <v>515</v>
      </c>
      <c r="P33" s="92">
        <v>936</v>
      </c>
      <c r="Q33" s="92">
        <v>1336</v>
      </c>
      <c r="R33" s="92">
        <v>962</v>
      </c>
      <c r="S33" s="92">
        <v>430</v>
      </c>
      <c r="T33" s="92">
        <v>296</v>
      </c>
      <c r="U33" s="92">
        <v>290</v>
      </c>
      <c r="V33" s="92">
        <v>286</v>
      </c>
      <c r="W33" s="92">
        <v>244</v>
      </c>
      <c r="X33" s="92">
        <v>320</v>
      </c>
      <c r="Y33" s="92">
        <v>397</v>
      </c>
      <c r="Z33" s="92">
        <v>379</v>
      </c>
      <c r="AA33" s="92">
        <v>458</v>
      </c>
      <c r="AB33" s="92">
        <v>421</v>
      </c>
      <c r="AC33" s="92">
        <v>499</v>
      </c>
      <c r="AD33" s="92">
        <v>515</v>
      </c>
      <c r="AE33" s="92">
        <v>532</v>
      </c>
      <c r="AF33" s="92">
        <v>498</v>
      </c>
      <c r="AG33" s="92">
        <v>481</v>
      </c>
      <c r="AH33" s="92">
        <v>453</v>
      </c>
      <c r="AI33" s="92">
        <v>377</v>
      </c>
      <c r="AJ33" s="92">
        <v>314</v>
      </c>
      <c r="AK33" s="92">
        <v>374</v>
      </c>
      <c r="AL33" s="92">
        <v>295</v>
      </c>
      <c r="AM33" s="92">
        <v>276</v>
      </c>
      <c r="AN33" s="92">
        <v>315</v>
      </c>
      <c r="AO33" s="92">
        <v>297</v>
      </c>
      <c r="AP33" s="92">
        <v>328</v>
      </c>
      <c r="AQ33" s="92">
        <v>365</v>
      </c>
      <c r="AR33" s="92">
        <v>287</v>
      </c>
      <c r="AS33" s="92">
        <v>291</v>
      </c>
      <c r="AT33" s="92">
        <v>265</v>
      </c>
      <c r="AU33" s="92">
        <v>257</v>
      </c>
      <c r="AV33" s="92">
        <v>279</v>
      </c>
      <c r="AW33" s="231">
        <v>284</v>
      </c>
      <c r="AX33" s="231">
        <v>275</v>
      </c>
      <c r="AY33" s="92"/>
    </row>
    <row r="34" spans="1:51" ht="11.1" customHeight="1">
      <c r="A34" s="177">
        <v>12</v>
      </c>
      <c r="B34" s="131"/>
      <c r="C34" s="97" t="s">
        <v>218</v>
      </c>
      <c r="D34" s="91" t="s">
        <v>219</v>
      </c>
      <c r="E34" s="92"/>
      <c r="F34" s="92"/>
      <c r="G34" s="92"/>
      <c r="H34" s="92"/>
      <c r="I34" s="92"/>
      <c r="J34" s="92"/>
      <c r="K34" s="92"/>
      <c r="L34" s="92"/>
      <c r="M34" s="92"/>
      <c r="N34" s="92"/>
      <c r="O34" s="92"/>
      <c r="P34" s="92"/>
      <c r="Q34" s="92"/>
      <c r="R34" s="92"/>
      <c r="S34" s="92"/>
      <c r="T34" s="92"/>
      <c r="U34" s="92"/>
      <c r="V34" s="92"/>
      <c r="W34" s="92"/>
      <c r="X34" s="92"/>
      <c r="Y34" s="92"/>
      <c r="Z34" s="92"/>
      <c r="AA34" s="92"/>
      <c r="AB34" s="92"/>
      <c r="AC34" s="92">
        <v>2</v>
      </c>
      <c r="AD34" s="92"/>
      <c r="AE34" s="92">
        <v>1</v>
      </c>
      <c r="AF34" s="92"/>
      <c r="AG34" s="92">
        <v>1</v>
      </c>
      <c r="AH34" s="92"/>
      <c r="AI34" s="92">
        <v>1</v>
      </c>
      <c r="AJ34" s="92">
        <v>1</v>
      </c>
      <c r="AK34" s="92">
        <v>1</v>
      </c>
      <c r="AL34" s="92"/>
      <c r="AM34" s="92">
        <v>1</v>
      </c>
      <c r="AN34" s="92"/>
      <c r="AO34" s="92"/>
      <c r="AP34" s="92">
        <v>1</v>
      </c>
      <c r="AQ34" s="92"/>
      <c r="AR34" s="92"/>
      <c r="AS34" s="92"/>
      <c r="AT34" s="92"/>
      <c r="AU34" s="92"/>
      <c r="AV34" s="92"/>
      <c r="AW34" s="231"/>
      <c r="AX34" s="231"/>
      <c r="AY34" s="92"/>
    </row>
    <row r="35" spans="1:51" ht="30.95" customHeight="1">
      <c r="A35" s="177">
        <v>13</v>
      </c>
      <c r="B35" s="133"/>
      <c r="C35" s="97" t="s">
        <v>193</v>
      </c>
      <c r="D35" s="91" t="s">
        <v>643</v>
      </c>
      <c r="E35" s="92"/>
      <c r="F35" s="92"/>
      <c r="G35" s="92"/>
      <c r="H35" s="92"/>
      <c r="I35" s="92"/>
      <c r="J35" s="92"/>
      <c r="K35" s="92"/>
      <c r="L35" s="92"/>
      <c r="M35" s="92"/>
      <c r="N35" s="92"/>
      <c r="O35" s="92"/>
      <c r="P35" s="92"/>
      <c r="Q35" s="92"/>
      <c r="R35" s="92"/>
      <c r="S35" s="92"/>
      <c r="T35" s="92"/>
      <c r="U35" s="92"/>
      <c r="V35" s="92"/>
      <c r="W35" s="92"/>
      <c r="X35" s="92"/>
      <c r="Y35" s="92"/>
      <c r="Z35" s="92"/>
      <c r="AA35" s="92"/>
      <c r="AB35" s="92"/>
      <c r="AC35" s="92"/>
      <c r="AD35" s="92">
        <v>1</v>
      </c>
      <c r="AE35" s="92">
        <v>1</v>
      </c>
      <c r="AF35" s="92"/>
      <c r="AG35" s="92">
        <v>3</v>
      </c>
      <c r="AH35" s="92">
        <v>7</v>
      </c>
      <c r="AI35" s="92">
        <v>1</v>
      </c>
      <c r="AJ35" s="92">
        <v>3</v>
      </c>
      <c r="AK35" s="92">
        <v>5</v>
      </c>
      <c r="AL35" s="92">
        <v>5</v>
      </c>
      <c r="AM35" s="92">
        <v>2</v>
      </c>
      <c r="AN35" s="92">
        <v>3</v>
      </c>
      <c r="AO35" s="92">
        <v>1</v>
      </c>
      <c r="AP35" s="92">
        <v>2</v>
      </c>
      <c r="AQ35" s="92">
        <v>2</v>
      </c>
      <c r="AR35" s="92"/>
      <c r="AS35" s="92">
        <v>2</v>
      </c>
      <c r="AT35" s="92">
        <v>1</v>
      </c>
      <c r="AU35" s="92"/>
      <c r="AV35" s="92">
        <v>1</v>
      </c>
      <c r="AW35" s="231">
        <v>1</v>
      </c>
      <c r="AX35" s="231">
        <v>2</v>
      </c>
      <c r="AY35" s="92"/>
    </row>
    <row r="36" spans="1:51" ht="24" customHeight="1">
      <c r="A36" s="234" t="s">
        <v>220</v>
      </c>
      <c r="B36" s="240"/>
      <c r="C36" s="236"/>
      <c r="D36" s="237" t="s">
        <v>221</v>
      </c>
      <c r="E36" s="238"/>
      <c r="F36" s="238"/>
      <c r="G36" s="238"/>
      <c r="H36" s="238">
        <v>3330</v>
      </c>
      <c r="I36" s="238">
        <v>2782</v>
      </c>
      <c r="J36" s="238">
        <v>2674</v>
      </c>
      <c r="K36" s="238">
        <v>2451</v>
      </c>
      <c r="L36" s="238">
        <v>2187</v>
      </c>
      <c r="M36" s="238">
        <v>1683</v>
      </c>
      <c r="N36" s="238">
        <v>1687</v>
      </c>
      <c r="O36" s="238">
        <v>1617</v>
      </c>
      <c r="P36" s="238">
        <v>1652</v>
      </c>
      <c r="Q36" s="238">
        <v>1382</v>
      </c>
      <c r="R36" s="238">
        <v>1375</v>
      </c>
      <c r="S36" s="238">
        <v>1221</v>
      </c>
      <c r="T36" s="238">
        <v>1012</v>
      </c>
      <c r="U36" s="238">
        <v>1000</v>
      </c>
      <c r="V36" s="238">
        <v>1131</v>
      </c>
      <c r="W36" s="238">
        <v>1035</v>
      </c>
      <c r="X36" s="238">
        <v>953</v>
      </c>
      <c r="Y36" s="238">
        <v>1097</v>
      </c>
      <c r="Z36" s="238">
        <v>1163</v>
      </c>
      <c r="AA36" s="238">
        <v>1330</v>
      </c>
      <c r="AB36" s="238">
        <v>1522</v>
      </c>
      <c r="AC36" s="238">
        <f t="shared" ref="AC36:AX36" si="4">SUM(AC37:AC41)</f>
        <v>1727</v>
      </c>
      <c r="AD36" s="238">
        <f t="shared" si="4"/>
        <v>1595</v>
      </c>
      <c r="AE36" s="238">
        <f t="shared" si="4"/>
        <v>1514</v>
      </c>
      <c r="AF36" s="238">
        <f t="shared" si="4"/>
        <v>1448</v>
      </c>
      <c r="AG36" s="238">
        <f t="shared" si="4"/>
        <v>1281</v>
      </c>
      <c r="AH36" s="238">
        <f t="shared" si="4"/>
        <v>1283</v>
      </c>
      <c r="AI36" s="238">
        <f t="shared" si="4"/>
        <v>1223</v>
      </c>
      <c r="AJ36" s="238">
        <f t="shared" si="4"/>
        <v>1449</v>
      </c>
      <c r="AK36" s="238">
        <f t="shared" si="4"/>
        <v>1494</v>
      </c>
      <c r="AL36" s="238">
        <f t="shared" si="4"/>
        <v>1465</v>
      </c>
      <c r="AM36" s="238">
        <f t="shared" si="4"/>
        <v>1223</v>
      </c>
      <c r="AN36" s="238">
        <f t="shared" si="4"/>
        <v>1232</v>
      </c>
      <c r="AO36" s="238">
        <f t="shared" si="4"/>
        <v>1149</v>
      </c>
      <c r="AP36" s="238">
        <f t="shared" si="4"/>
        <v>1193</v>
      </c>
      <c r="AQ36" s="238">
        <f>SUM(AQ37:AQ41)</f>
        <v>1221</v>
      </c>
      <c r="AR36" s="238">
        <f>SUM(AR37:AR41)</f>
        <v>1406</v>
      </c>
      <c r="AS36" s="238">
        <f>SUM(AS37:AS41)</f>
        <v>1323</v>
      </c>
      <c r="AT36" s="238">
        <f>SUM(AT37:AT41)</f>
        <v>1308</v>
      </c>
      <c r="AU36" s="238">
        <f>SUM(AU37:AU41)</f>
        <v>1322</v>
      </c>
      <c r="AV36" s="238">
        <f t="shared" si="4"/>
        <v>1391</v>
      </c>
      <c r="AW36" s="238">
        <f t="shared" si="4"/>
        <v>1519</v>
      </c>
      <c r="AX36" s="238">
        <f t="shared" si="4"/>
        <v>1441</v>
      </c>
      <c r="AY36" s="238">
        <f>SUM(H36:AW36)</f>
        <v>63050</v>
      </c>
    </row>
    <row r="37" spans="1:51" ht="21.95" customHeight="1">
      <c r="A37" s="141">
        <v>1</v>
      </c>
      <c r="B37" s="140">
        <v>3</v>
      </c>
      <c r="C37" s="104" t="s">
        <v>177</v>
      </c>
      <c r="D37" s="91" t="s">
        <v>222</v>
      </c>
      <c r="E37" s="92"/>
      <c r="F37" s="92"/>
      <c r="G37" s="92"/>
      <c r="H37" s="92"/>
      <c r="I37" s="92"/>
      <c r="J37" s="92">
        <f t="shared" ref="J37:AB37" si="5">J36-SUM(J38:J41)</f>
        <v>260</v>
      </c>
      <c r="K37" s="92">
        <f t="shared" si="5"/>
        <v>249</v>
      </c>
      <c r="L37" s="92">
        <f t="shared" si="5"/>
        <v>238</v>
      </c>
      <c r="M37" s="92">
        <f t="shared" si="5"/>
        <v>246</v>
      </c>
      <c r="N37" s="92">
        <f t="shared" si="5"/>
        <v>260</v>
      </c>
      <c r="O37" s="92">
        <f t="shared" si="5"/>
        <v>360</v>
      </c>
      <c r="P37" s="92">
        <f t="shared" si="5"/>
        <v>303</v>
      </c>
      <c r="Q37" s="92">
        <f t="shared" si="5"/>
        <v>324</v>
      </c>
      <c r="R37" s="92">
        <f t="shared" si="5"/>
        <v>351</v>
      </c>
      <c r="S37" s="92">
        <f t="shared" si="5"/>
        <v>347</v>
      </c>
      <c r="T37" s="92">
        <f t="shared" si="5"/>
        <v>324</v>
      </c>
      <c r="U37" s="92">
        <f t="shared" si="5"/>
        <v>344</v>
      </c>
      <c r="V37" s="92">
        <f t="shared" si="5"/>
        <v>458</v>
      </c>
      <c r="W37" s="92">
        <f t="shared" si="5"/>
        <v>296</v>
      </c>
      <c r="X37" s="92">
        <f t="shared" si="5"/>
        <v>262</v>
      </c>
      <c r="Y37" s="92">
        <f t="shared" si="5"/>
        <v>309</v>
      </c>
      <c r="Z37" s="92">
        <f t="shared" si="5"/>
        <v>258</v>
      </c>
      <c r="AA37" s="92">
        <f t="shared" si="5"/>
        <v>263</v>
      </c>
      <c r="AB37" s="92">
        <f t="shared" si="5"/>
        <v>257</v>
      </c>
      <c r="AC37" s="92">
        <v>286</v>
      </c>
      <c r="AD37" s="92">
        <v>241</v>
      </c>
      <c r="AE37" s="92">
        <v>179</v>
      </c>
      <c r="AF37" s="92">
        <v>147</v>
      </c>
      <c r="AG37" s="92">
        <v>149</v>
      </c>
      <c r="AH37" s="92">
        <v>138</v>
      </c>
      <c r="AI37" s="92">
        <v>133</v>
      </c>
      <c r="AJ37" s="92">
        <v>126</v>
      </c>
      <c r="AK37" s="92">
        <v>160</v>
      </c>
      <c r="AL37" s="92">
        <v>137</v>
      </c>
      <c r="AM37" s="92">
        <v>136</v>
      </c>
      <c r="AN37" s="92">
        <v>174</v>
      </c>
      <c r="AO37" s="92">
        <v>172</v>
      </c>
      <c r="AP37" s="92">
        <v>196</v>
      </c>
      <c r="AQ37" s="92">
        <v>206</v>
      </c>
      <c r="AR37" s="92">
        <v>244</v>
      </c>
      <c r="AS37" s="92">
        <v>214</v>
      </c>
      <c r="AT37" s="92">
        <v>189</v>
      </c>
      <c r="AU37" s="92">
        <v>143</v>
      </c>
      <c r="AV37" s="92">
        <v>121</v>
      </c>
      <c r="AW37" s="231">
        <v>136</v>
      </c>
      <c r="AX37" s="231">
        <v>169</v>
      </c>
      <c r="AY37" s="92"/>
    </row>
    <row r="38" spans="1:51" ht="33.6" customHeight="1">
      <c r="A38" s="141">
        <v>2</v>
      </c>
      <c r="C38" s="104" t="s">
        <v>179</v>
      </c>
      <c r="D38" s="91" t="s">
        <v>223</v>
      </c>
      <c r="E38" s="92"/>
      <c r="F38" s="92"/>
      <c r="G38" s="92"/>
      <c r="H38" s="92"/>
      <c r="I38" s="92"/>
      <c r="J38" s="92">
        <v>186</v>
      </c>
      <c r="K38" s="92">
        <v>158</v>
      </c>
      <c r="L38" s="92">
        <v>84</v>
      </c>
      <c r="M38" s="92">
        <v>63</v>
      </c>
      <c r="N38" s="92">
        <v>69</v>
      </c>
      <c r="O38" s="92">
        <v>34</v>
      </c>
      <c r="P38" s="92">
        <v>56</v>
      </c>
      <c r="Q38" s="92">
        <v>49</v>
      </c>
      <c r="R38" s="92">
        <v>47</v>
      </c>
      <c r="S38" s="92">
        <v>32</v>
      </c>
      <c r="T38" s="92">
        <v>33</v>
      </c>
      <c r="U38" s="92">
        <v>41</v>
      </c>
      <c r="V38" s="92">
        <v>52</v>
      </c>
      <c r="W38" s="92">
        <v>30</v>
      </c>
      <c r="X38" s="92">
        <v>41</v>
      </c>
      <c r="Y38" s="92">
        <v>37</v>
      </c>
      <c r="Z38" s="92">
        <v>35</v>
      </c>
      <c r="AA38" s="92">
        <v>44</v>
      </c>
      <c r="AB38" s="92">
        <v>45</v>
      </c>
      <c r="AC38" s="92">
        <v>27</v>
      </c>
      <c r="AD38" s="92">
        <v>48</v>
      </c>
      <c r="AE38" s="92">
        <v>44</v>
      </c>
      <c r="AF38" s="92">
        <v>65</v>
      </c>
      <c r="AG38" s="92">
        <v>56</v>
      </c>
      <c r="AH38" s="92">
        <v>52</v>
      </c>
      <c r="AI38" s="92">
        <v>45</v>
      </c>
      <c r="AJ38" s="92">
        <v>71</v>
      </c>
      <c r="AK38" s="92">
        <v>63</v>
      </c>
      <c r="AL38" s="92">
        <v>72</v>
      </c>
      <c r="AM38" s="92">
        <v>81</v>
      </c>
      <c r="AN38" s="92">
        <v>79</v>
      </c>
      <c r="AO38" s="92">
        <v>40</v>
      </c>
      <c r="AP38" s="92">
        <v>53</v>
      </c>
      <c r="AQ38" s="92">
        <v>28</v>
      </c>
      <c r="AR38" s="92">
        <v>52</v>
      </c>
      <c r="AS38" s="92">
        <v>39</v>
      </c>
      <c r="AT38" s="92">
        <v>49</v>
      </c>
      <c r="AU38" s="92">
        <v>49</v>
      </c>
      <c r="AV38" s="92">
        <v>68</v>
      </c>
      <c r="AW38" s="231">
        <v>82</v>
      </c>
      <c r="AX38" s="231">
        <v>79</v>
      </c>
      <c r="AY38" s="92"/>
    </row>
    <row r="39" spans="1:51" ht="32.1" customHeight="1">
      <c r="A39" s="141">
        <v>3</v>
      </c>
      <c r="C39" s="104" t="s">
        <v>181</v>
      </c>
      <c r="D39" s="91" t="s">
        <v>224</v>
      </c>
      <c r="E39" s="92">
        <v>688</v>
      </c>
      <c r="F39" s="92">
        <v>1181</v>
      </c>
      <c r="G39" s="92">
        <v>2107</v>
      </c>
      <c r="H39" s="92">
        <v>2595</v>
      </c>
      <c r="I39" s="92">
        <v>2066</v>
      </c>
      <c r="J39" s="92">
        <v>1834</v>
      </c>
      <c r="K39" s="92">
        <v>1605</v>
      </c>
      <c r="L39" s="92">
        <v>1521</v>
      </c>
      <c r="M39" s="92">
        <v>1124</v>
      </c>
      <c r="N39" s="92">
        <v>1084</v>
      </c>
      <c r="O39" s="92">
        <v>913</v>
      </c>
      <c r="P39" s="92">
        <v>941</v>
      </c>
      <c r="Q39" s="92">
        <v>731</v>
      </c>
      <c r="R39" s="92">
        <v>656</v>
      </c>
      <c r="S39" s="92">
        <v>505</v>
      </c>
      <c r="T39" s="92">
        <v>361</v>
      </c>
      <c r="U39" s="92">
        <v>377</v>
      </c>
      <c r="V39" s="92">
        <v>405</v>
      </c>
      <c r="W39" s="92">
        <v>496</v>
      </c>
      <c r="X39" s="92">
        <v>475</v>
      </c>
      <c r="Y39" s="92">
        <v>578</v>
      </c>
      <c r="Z39" s="92">
        <v>556</v>
      </c>
      <c r="AA39" s="92">
        <v>612</v>
      </c>
      <c r="AB39" s="92">
        <v>773</v>
      </c>
      <c r="AC39" s="92">
        <v>912</v>
      </c>
      <c r="AD39" s="92">
        <v>784</v>
      </c>
      <c r="AE39" s="92">
        <v>717</v>
      </c>
      <c r="AF39" s="92">
        <v>632</v>
      </c>
      <c r="AG39" s="92">
        <v>481</v>
      </c>
      <c r="AH39" s="92">
        <v>412</v>
      </c>
      <c r="AI39" s="92">
        <v>317</v>
      </c>
      <c r="AJ39" s="92">
        <v>308</v>
      </c>
      <c r="AK39" s="92">
        <v>315</v>
      </c>
      <c r="AL39" s="92">
        <v>251</v>
      </c>
      <c r="AM39" s="92">
        <v>267</v>
      </c>
      <c r="AN39" s="92">
        <v>263</v>
      </c>
      <c r="AO39" s="92">
        <v>272</v>
      </c>
      <c r="AP39" s="92">
        <v>296</v>
      </c>
      <c r="AQ39" s="92">
        <v>306</v>
      </c>
      <c r="AR39" s="92">
        <v>281</v>
      </c>
      <c r="AS39" s="92">
        <v>276</v>
      </c>
      <c r="AT39" s="92">
        <v>286</v>
      </c>
      <c r="AU39" s="92">
        <v>291</v>
      </c>
      <c r="AV39" s="92">
        <v>281</v>
      </c>
      <c r="AW39" s="231">
        <v>285</v>
      </c>
      <c r="AX39" s="231">
        <v>269</v>
      </c>
      <c r="AY39" s="92"/>
    </row>
    <row r="40" spans="1:51" ht="41.1" customHeight="1">
      <c r="A40" s="141">
        <v>4</v>
      </c>
      <c r="C40" s="104" t="s">
        <v>225</v>
      </c>
      <c r="D40" s="91" t="s">
        <v>226</v>
      </c>
      <c r="E40" s="92"/>
      <c r="F40" s="92"/>
      <c r="G40" s="92"/>
      <c r="H40" s="92"/>
      <c r="I40" s="92"/>
      <c r="J40" s="92">
        <v>394</v>
      </c>
      <c r="K40" s="92">
        <v>439</v>
      </c>
      <c r="L40" s="92">
        <v>344</v>
      </c>
      <c r="M40" s="92">
        <v>250</v>
      </c>
      <c r="N40" s="92">
        <v>274</v>
      </c>
      <c r="O40" s="92">
        <v>310</v>
      </c>
      <c r="P40" s="92">
        <v>332</v>
      </c>
      <c r="Q40" s="92">
        <v>264</v>
      </c>
      <c r="R40" s="92">
        <v>304</v>
      </c>
      <c r="S40" s="92">
        <v>313</v>
      </c>
      <c r="T40" s="92">
        <v>268</v>
      </c>
      <c r="U40" s="92">
        <v>213</v>
      </c>
      <c r="V40" s="92">
        <v>195</v>
      </c>
      <c r="W40" s="92">
        <v>182</v>
      </c>
      <c r="X40" s="92">
        <v>156</v>
      </c>
      <c r="Y40" s="92">
        <v>149</v>
      </c>
      <c r="Z40" s="92">
        <v>286</v>
      </c>
      <c r="AA40" s="92">
        <v>388</v>
      </c>
      <c r="AB40" s="92">
        <v>442</v>
      </c>
      <c r="AC40" s="92">
        <v>496</v>
      </c>
      <c r="AD40" s="92">
        <v>507</v>
      </c>
      <c r="AE40" s="92">
        <v>558</v>
      </c>
      <c r="AF40" s="92">
        <v>590</v>
      </c>
      <c r="AG40" s="92">
        <v>581</v>
      </c>
      <c r="AH40" s="92">
        <v>671</v>
      </c>
      <c r="AI40" s="92">
        <v>711</v>
      </c>
      <c r="AJ40" s="92">
        <v>924</v>
      </c>
      <c r="AK40" s="92">
        <v>940</v>
      </c>
      <c r="AL40" s="92">
        <v>986</v>
      </c>
      <c r="AM40" s="92">
        <v>726</v>
      </c>
      <c r="AN40" s="92">
        <v>707</v>
      </c>
      <c r="AO40" s="92">
        <v>659</v>
      </c>
      <c r="AP40" s="92">
        <v>641</v>
      </c>
      <c r="AQ40" s="92">
        <v>673</v>
      </c>
      <c r="AR40" s="92">
        <v>823</v>
      </c>
      <c r="AS40" s="92">
        <v>787</v>
      </c>
      <c r="AT40" s="92">
        <v>780</v>
      </c>
      <c r="AU40" s="92">
        <v>834</v>
      </c>
      <c r="AV40" s="92">
        <v>916</v>
      </c>
      <c r="AW40" s="231">
        <v>1013</v>
      </c>
      <c r="AX40" s="231">
        <v>921</v>
      </c>
      <c r="AY40" s="92"/>
    </row>
    <row r="41" spans="1:51" ht="30.95" customHeight="1">
      <c r="A41" s="141">
        <v>5</v>
      </c>
      <c r="C41" s="104" t="s">
        <v>193</v>
      </c>
      <c r="D41" s="91" t="s">
        <v>644</v>
      </c>
      <c r="E41" s="92"/>
      <c r="F41" s="92"/>
      <c r="G41" s="92"/>
      <c r="H41" s="92"/>
      <c r="I41" s="92"/>
      <c r="J41" s="92"/>
      <c r="K41" s="92"/>
      <c r="L41" s="92"/>
      <c r="M41" s="92"/>
      <c r="N41" s="92"/>
      <c r="O41" s="92"/>
      <c r="P41" s="92">
        <v>20</v>
      </c>
      <c r="Q41" s="92">
        <v>14</v>
      </c>
      <c r="R41" s="92">
        <v>17</v>
      </c>
      <c r="S41" s="92">
        <v>24</v>
      </c>
      <c r="T41" s="92">
        <v>26</v>
      </c>
      <c r="U41" s="92">
        <v>25</v>
      </c>
      <c r="V41" s="92">
        <v>21</v>
      </c>
      <c r="W41" s="92">
        <v>31</v>
      </c>
      <c r="X41" s="92">
        <v>19</v>
      </c>
      <c r="Y41" s="92">
        <v>24</v>
      </c>
      <c r="Z41" s="92">
        <v>28</v>
      </c>
      <c r="AA41" s="92">
        <v>23</v>
      </c>
      <c r="AB41" s="92">
        <v>5</v>
      </c>
      <c r="AC41" s="92">
        <v>6</v>
      </c>
      <c r="AD41" s="92">
        <v>15</v>
      </c>
      <c r="AE41" s="92">
        <v>16</v>
      </c>
      <c r="AF41" s="92">
        <v>14</v>
      </c>
      <c r="AG41" s="92">
        <v>14</v>
      </c>
      <c r="AH41" s="92">
        <v>10</v>
      </c>
      <c r="AI41" s="92">
        <v>17</v>
      </c>
      <c r="AJ41" s="92">
        <v>20</v>
      </c>
      <c r="AK41" s="92">
        <v>16</v>
      </c>
      <c r="AL41" s="92">
        <v>19</v>
      </c>
      <c r="AM41" s="92">
        <v>13</v>
      </c>
      <c r="AN41" s="92">
        <v>9</v>
      </c>
      <c r="AO41" s="92">
        <v>6</v>
      </c>
      <c r="AP41" s="92">
        <v>7</v>
      </c>
      <c r="AQ41" s="92">
        <v>8</v>
      </c>
      <c r="AR41" s="92">
        <v>6</v>
      </c>
      <c r="AS41" s="92">
        <v>7</v>
      </c>
      <c r="AT41" s="92">
        <v>4</v>
      </c>
      <c r="AU41" s="92">
        <v>5</v>
      </c>
      <c r="AV41" s="92">
        <v>5</v>
      </c>
      <c r="AW41" s="231">
        <v>3</v>
      </c>
      <c r="AX41" s="231">
        <v>3</v>
      </c>
      <c r="AY41" s="92"/>
    </row>
    <row r="42" spans="1:51" ht="17.45" customHeight="1">
      <c r="A42" s="234" t="s">
        <v>227</v>
      </c>
      <c r="B42" s="241"/>
      <c r="C42" s="236"/>
      <c r="D42" s="237" t="s">
        <v>228</v>
      </c>
      <c r="E42" s="238"/>
      <c r="F42" s="238"/>
      <c r="G42" s="238"/>
      <c r="H42" s="238">
        <v>553</v>
      </c>
      <c r="I42" s="238">
        <v>451</v>
      </c>
      <c r="J42" s="238">
        <v>400</v>
      </c>
      <c r="K42" s="238">
        <v>458</v>
      </c>
      <c r="L42" s="238">
        <v>335</v>
      </c>
      <c r="M42" s="238">
        <v>413</v>
      </c>
      <c r="N42" s="238">
        <v>348</v>
      </c>
      <c r="O42" s="238">
        <v>309</v>
      </c>
      <c r="P42" s="238">
        <v>298</v>
      </c>
      <c r="Q42" s="238">
        <v>303</v>
      </c>
      <c r="R42" s="238">
        <v>279</v>
      </c>
      <c r="S42" s="238">
        <v>277</v>
      </c>
      <c r="T42" s="238">
        <v>216</v>
      </c>
      <c r="U42" s="238">
        <v>260</v>
      </c>
      <c r="V42" s="238">
        <v>196</v>
      </c>
      <c r="W42" s="238">
        <v>225</v>
      </c>
      <c r="X42" s="238">
        <v>239</v>
      </c>
      <c r="Y42" s="238">
        <v>248</v>
      </c>
      <c r="Z42" s="238">
        <v>195</v>
      </c>
      <c r="AA42" s="238">
        <v>258</v>
      </c>
      <c r="AB42" s="238">
        <v>202</v>
      </c>
      <c r="AC42" s="238">
        <f t="shared" ref="AC42:AX42" si="6">AC43+AC44+AC45+AC46+AC47+AC48+AC49+AC50+AC53+AC54</f>
        <v>200</v>
      </c>
      <c r="AD42" s="238">
        <f t="shared" si="6"/>
        <v>227</v>
      </c>
      <c r="AE42" s="238">
        <f t="shared" si="6"/>
        <v>154</v>
      </c>
      <c r="AF42" s="238">
        <f t="shared" si="6"/>
        <v>203</v>
      </c>
      <c r="AG42" s="238">
        <f t="shared" si="6"/>
        <v>196</v>
      </c>
      <c r="AH42" s="238">
        <f t="shared" si="6"/>
        <v>218</v>
      </c>
      <c r="AI42" s="238">
        <f t="shared" si="6"/>
        <v>208</v>
      </c>
      <c r="AJ42" s="238">
        <f t="shared" si="6"/>
        <v>298</v>
      </c>
      <c r="AK42" s="238">
        <f t="shared" si="6"/>
        <v>204</v>
      </c>
      <c r="AL42" s="238">
        <f t="shared" si="6"/>
        <v>215</v>
      </c>
      <c r="AM42" s="238">
        <f t="shared" si="6"/>
        <v>195</v>
      </c>
      <c r="AN42" s="238">
        <f t="shared" si="6"/>
        <v>219</v>
      </c>
      <c r="AO42" s="238">
        <f t="shared" si="6"/>
        <v>244</v>
      </c>
      <c r="AP42" s="238">
        <f t="shared" si="6"/>
        <v>237</v>
      </c>
      <c r="AQ42" s="238">
        <f>AQ43+AQ44+AQ45+AQ46+AQ47+AQ48+AQ49+AQ50+AQ53+AQ54</f>
        <v>218</v>
      </c>
      <c r="AR42" s="238">
        <f>AR43+AR44+AR45+AR46+AR47+AR48+AR49+AR50+AR53+AR54</f>
        <v>228</v>
      </c>
      <c r="AS42" s="238">
        <f>AS43+AS44+AS45+AS46+AS47+AS48+AS49+AS50+AS53+AS54</f>
        <v>192</v>
      </c>
      <c r="AT42" s="238">
        <f>AT43+AT44+AT45+AT46+AT47+AT48+AT49+AT50+AT53+AT54</f>
        <v>191</v>
      </c>
      <c r="AU42" s="238">
        <f>AU43+AU44+AU45+AU46+AU47+AU48+AU49+AU50+AU53+AU54</f>
        <v>213</v>
      </c>
      <c r="AV42" s="238">
        <f t="shared" si="6"/>
        <v>210</v>
      </c>
      <c r="AW42" s="238">
        <f t="shared" si="6"/>
        <v>210</v>
      </c>
      <c r="AX42" s="238">
        <f t="shared" si="6"/>
        <v>213</v>
      </c>
      <c r="AY42" s="238">
        <f>SUM(H42:AW42)</f>
        <v>10943</v>
      </c>
    </row>
    <row r="43" spans="1:51" ht="33.6" customHeight="1">
      <c r="A43" s="141">
        <v>1</v>
      </c>
      <c r="B43" s="140">
        <v>4</v>
      </c>
      <c r="C43" s="104" t="s">
        <v>177</v>
      </c>
      <c r="D43" s="91" t="s">
        <v>560</v>
      </c>
      <c r="E43" s="92"/>
      <c r="F43" s="92"/>
      <c r="G43" s="92"/>
      <c r="H43" s="92"/>
      <c r="I43" s="92"/>
      <c r="J43" s="92"/>
      <c r="K43" s="92"/>
      <c r="L43" s="92"/>
      <c r="M43" s="92"/>
      <c r="N43" s="92"/>
      <c r="O43" s="92"/>
      <c r="P43" s="92"/>
      <c r="Q43" s="92"/>
      <c r="R43" s="92"/>
      <c r="S43" s="92"/>
      <c r="T43" s="92"/>
      <c r="U43" s="92"/>
      <c r="V43" s="92"/>
      <c r="W43" s="92"/>
      <c r="X43" s="92"/>
      <c r="Y43" s="92"/>
      <c r="Z43" s="92">
        <v>87</v>
      </c>
      <c r="AA43" s="92">
        <v>114</v>
      </c>
      <c r="AB43" s="92">
        <v>91</v>
      </c>
      <c r="AC43" s="92">
        <v>113</v>
      </c>
      <c r="AD43" s="92">
        <v>103</v>
      </c>
      <c r="AE43" s="92">
        <v>84</v>
      </c>
      <c r="AF43" s="92">
        <v>110</v>
      </c>
      <c r="AG43" s="92">
        <v>115</v>
      </c>
      <c r="AH43" s="92">
        <v>105</v>
      </c>
      <c r="AI43" s="92">
        <v>93</v>
      </c>
      <c r="AJ43" s="92">
        <v>117</v>
      </c>
      <c r="AK43" s="92">
        <v>90</v>
      </c>
      <c r="AL43" s="92">
        <v>73</v>
      </c>
      <c r="AM43" s="92">
        <v>71</v>
      </c>
      <c r="AN43" s="92">
        <v>72</v>
      </c>
      <c r="AO43" s="92">
        <v>79</v>
      </c>
      <c r="AP43" s="92">
        <v>74</v>
      </c>
      <c r="AQ43" s="92">
        <v>69</v>
      </c>
      <c r="AR43" s="92">
        <v>82</v>
      </c>
      <c r="AS43" s="92">
        <v>78</v>
      </c>
      <c r="AT43" s="92">
        <v>70</v>
      </c>
      <c r="AU43" s="92">
        <v>71</v>
      </c>
      <c r="AV43" s="92">
        <v>62</v>
      </c>
      <c r="AW43" s="231">
        <v>69</v>
      </c>
      <c r="AX43" s="231">
        <v>67</v>
      </c>
      <c r="AY43" s="92"/>
    </row>
    <row r="44" spans="1:51" ht="21.95" customHeight="1">
      <c r="A44" s="137">
        <v>2</v>
      </c>
      <c r="C44" s="104" t="s">
        <v>179</v>
      </c>
      <c r="D44" s="91" t="s">
        <v>230</v>
      </c>
      <c r="E44" s="88"/>
      <c r="F44" s="88"/>
      <c r="G44" s="88"/>
      <c r="H44" s="88"/>
      <c r="I44" s="88"/>
      <c r="J44" s="88"/>
      <c r="K44" s="88"/>
      <c r="L44" s="88"/>
      <c r="M44" s="88"/>
      <c r="N44" s="88"/>
      <c r="O44" s="103"/>
      <c r="P44" s="103"/>
      <c r="Q44" s="103"/>
      <c r="R44" s="103"/>
      <c r="S44" s="103"/>
      <c r="T44" s="103"/>
      <c r="U44" s="103"/>
      <c r="V44" s="103"/>
      <c r="W44" s="103"/>
      <c r="X44" s="103"/>
      <c r="Y44" s="103"/>
      <c r="Z44" s="103"/>
      <c r="AA44" s="103"/>
      <c r="AB44" s="103"/>
      <c r="AC44" s="103">
        <v>8</v>
      </c>
      <c r="AD44" s="92">
        <v>5</v>
      </c>
      <c r="AE44" s="92">
        <v>5</v>
      </c>
      <c r="AF44" s="92">
        <v>2</v>
      </c>
      <c r="AG44" s="92">
        <v>1</v>
      </c>
      <c r="AH44" s="92">
        <v>2</v>
      </c>
      <c r="AI44" s="92">
        <v>3</v>
      </c>
      <c r="AJ44" s="92">
        <v>3</v>
      </c>
      <c r="AK44" s="92">
        <v>1</v>
      </c>
      <c r="AL44" s="92">
        <v>3</v>
      </c>
      <c r="AM44" s="92"/>
      <c r="AN44" s="92">
        <v>3</v>
      </c>
      <c r="AO44" s="92">
        <v>2</v>
      </c>
      <c r="AP44" s="92">
        <v>1</v>
      </c>
      <c r="AQ44" s="92">
        <v>2</v>
      </c>
      <c r="AR44" s="92"/>
      <c r="AS44" s="92">
        <v>1</v>
      </c>
      <c r="AT44" s="92"/>
      <c r="AU44" s="92"/>
      <c r="AV44" s="92"/>
      <c r="AW44" s="231"/>
      <c r="AX44" s="231"/>
      <c r="AY44" s="103"/>
    </row>
    <row r="45" spans="1:51" ht="21.95" customHeight="1">
      <c r="A45" s="133"/>
      <c r="C45" s="104" t="s">
        <v>181</v>
      </c>
      <c r="D45" s="91" t="s">
        <v>231</v>
      </c>
      <c r="E45" s="88"/>
      <c r="F45" s="88"/>
      <c r="G45" s="88"/>
      <c r="H45" s="88"/>
      <c r="I45" s="88"/>
      <c r="J45" s="88"/>
      <c r="K45" s="88"/>
      <c r="L45" s="88"/>
      <c r="M45" s="88"/>
      <c r="N45" s="88"/>
      <c r="O45" s="103"/>
      <c r="P45" s="103"/>
      <c r="Q45" s="103"/>
      <c r="R45" s="103"/>
      <c r="S45" s="103"/>
      <c r="T45" s="103"/>
      <c r="U45" s="103"/>
      <c r="V45" s="103"/>
      <c r="W45" s="103"/>
      <c r="X45" s="103"/>
      <c r="Y45" s="103"/>
      <c r="Z45" s="103"/>
      <c r="AA45" s="103"/>
      <c r="AB45" s="103"/>
      <c r="AC45" s="103">
        <v>2</v>
      </c>
      <c r="AD45" s="92">
        <v>6</v>
      </c>
      <c r="AE45" s="92">
        <v>2</v>
      </c>
      <c r="AF45" s="92">
        <v>1</v>
      </c>
      <c r="AG45" s="92">
        <v>9</v>
      </c>
      <c r="AH45" s="92">
        <v>4</v>
      </c>
      <c r="AI45" s="92">
        <v>2</v>
      </c>
      <c r="AJ45" s="92">
        <v>1</v>
      </c>
      <c r="AK45" s="92"/>
      <c r="AL45" s="92"/>
      <c r="AM45" s="92"/>
      <c r="AN45" s="92">
        <v>1</v>
      </c>
      <c r="AO45" s="92">
        <v>2</v>
      </c>
      <c r="AP45" s="92">
        <v>2</v>
      </c>
      <c r="AQ45" s="92"/>
      <c r="AR45" s="92"/>
      <c r="AS45" s="92">
        <v>1</v>
      </c>
      <c r="AT45" s="92"/>
      <c r="AU45" s="92">
        <v>3</v>
      </c>
      <c r="AV45" s="92">
        <v>3</v>
      </c>
      <c r="AW45" s="231">
        <v>2</v>
      </c>
      <c r="AX45" s="231">
        <v>3</v>
      </c>
      <c r="AY45" s="103"/>
    </row>
    <row r="46" spans="1:51" ht="21.95" customHeight="1">
      <c r="A46" s="141">
        <v>3</v>
      </c>
      <c r="C46" s="104" t="s">
        <v>183</v>
      </c>
      <c r="D46" s="91" t="s">
        <v>232</v>
      </c>
      <c r="E46" s="92"/>
      <c r="F46" s="92"/>
      <c r="G46" s="92"/>
      <c r="H46" s="92"/>
      <c r="I46" s="92"/>
      <c r="J46" s="92"/>
      <c r="K46" s="92"/>
      <c r="L46" s="92"/>
      <c r="M46" s="92"/>
      <c r="N46" s="92"/>
      <c r="O46" s="92"/>
      <c r="P46" s="92"/>
      <c r="Q46" s="92"/>
      <c r="R46" s="92"/>
      <c r="S46" s="92"/>
      <c r="T46" s="92"/>
      <c r="U46" s="92"/>
      <c r="V46" s="92"/>
      <c r="W46" s="92"/>
      <c r="X46" s="92"/>
      <c r="Y46" s="92"/>
      <c r="Z46" s="92"/>
      <c r="AA46" s="92"/>
      <c r="AB46" s="92"/>
      <c r="AC46" s="92">
        <v>13</v>
      </c>
      <c r="AD46" s="92">
        <v>21</v>
      </c>
      <c r="AE46" s="92">
        <v>20</v>
      </c>
      <c r="AF46" s="92">
        <v>26</v>
      </c>
      <c r="AG46" s="92">
        <v>19</v>
      </c>
      <c r="AH46" s="92">
        <v>22</v>
      </c>
      <c r="AI46" s="92">
        <v>29</v>
      </c>
      <c r="AJ46" s="92">
        <v>32</v>
      </c>
      <c r="AK46" s="92">
        <v>17</v>
      </c>
      <c r="AL46" s="92">
        <v>21</v>
      </c>
      <c r="AM46" s="92">
        <v>14</v>
      </c>
      <c r="AN46" s="92">
        <v>12</v>
      </c>
      <c r="AO46" s="92">
        <v>15</v>
      </c>
      <c r="AP46" s="92">
        <v>12</v>
      </c>
      <c r="AQ46" s="92">
        <v>15</v>
      </c>
      <c r="AR46" s="92">
        <v>11</v>
      </c>
      <c r="AS46" s="92">
        <v>16</v>
      </c>
      <c r="AT46" s="92">
        <v>17</v>
      </c>
      <c r="AU46" s="92">
        <v>11</v>
      </c>
      <c r="AV46" s="92">
        <v>14</v>
      </c>
      <c r="AW46" s="231">
        <v>15</v>
      </c>
      <c r="AX46" s="231">
        <v>11</v>
      </c>
      <c r="AY46" s="92"/>
    </row>
    <row r="47" spans="1:51" ht="21.95" customHeight="1">
      <c r="A47" s="141">
        <v>4</v>
      </c>
      <c r="C47" s="104" t="s">
        <v>185</v>
      </c>
      <c r="D47" s="91" t="s">
        <v>233</v>
      </c>
      <c r="E47" s="92"/>
      <c r="F47" s="92"/>
      <c r="G47" s="92"/>
      <c r="H47" s="92"/>
      <c r="I47" s="92"/>
      <c r="J47" s="92"/>
      <c r="K47" s="92"/>
      <c r="L47" s="92"/>
      <c r="M47" s="92"/>
      <c r="N47" s="92"/>
      <c r="O47" s="92"/>
      <c r="P47" s="92"/>
      <c r="Q47" s="92"/>
      <c r="R47" s="92"/>
      <c r="S47" s="92"/>
      <c r="T47" s="92"/>
      <c r="U47" s="92"/>
      <c r="V47" s="92"/>
      <c r="W47" s="92"/>
      <c r="X47" s="92"/>
      <c r="Y47" s="92"/>
      <c r="Z47" s="92"/>
      <c r="AA47" s="92"/>
      <c r="AB47" s="92"/>
      <c r="AC47" s="92">
        <v>3</v>
      </c>
      <c r="AD47" s="92">
        <v>4</v>
      </c>
      <c r="AE47" s="92">
        <v>5</v>
      </c>
      <c r="AF47" s="92">
        <v>5</v>
      </c>
      <c r="AG47" s="92">
        <v>6</v>
      </c>
      <c r="AH47" s="92">
        <v>6</v>
      </c>
      <c r="AI47" s="92">
        <v>5</v>
      </c>
      <c r="AJ47" s="92">
        <v>9</v>
      </c>
      <c r="AK47" s="92">
        <v>12</v>
      </c>
      <c r="AL47" s="92">
        <v>4</v>
      </c>
      <c r="AM47" s="92">
        <v>1</v>
      </c>
      <c r="AN47" s="92">
        <v>3</v>
      </c>
      <c r="AO47" s="92">
        <v>2</v>
      </c>
      <c r="AP47" s="92">
        <v>5</v>
      </c>
      <c r="AQ47" s="92">
        <v>4</v>
      </c>
      <c r="AR47" s="92">
        <v>5</v>
      </c>
      <c r="AS47" s="92">
        <v>3</v>
      </c>
      <c r="AT47" s="92">
        <v>4</v>
      </c>
      <c r="AU47" s="92">
        <v>1</v>
      </c>
      <c r="AV47" s="92">
        <v>1</v>
      </c>
      <c r="AW47" s="231">
        <v>1</v>
      </c>
      <c r="AX47" s="231">
        <v>5</v>
      </c>
      <c r="AY47" s="92"/>
    </row>
    <row r="48" spans="1:51" ht="32.1" customHeight="1">
      <c r="A48" s="141">
        <v>5</v>
      </c>
      <c r="C48" s="104" t="s">
        <v>187</v>
      </c>
      <c r="D48" s="91" t="s">
        <v>234</v>
      </c>
      <c r="E48" s="92"/>
      <c r="F48" s="92"/>
      <c r="G48" s="92"/>
      <c r="H48" s="92"/>
      <c r="I48" s="92"/>
      <c r="J48" s="92"/>
      <c r="K48" s="92"/>
      <c r="L48" s="92"/>
      <c r="M48" s="92"/>
      <c r="N48" s="92"/>
      <c r="O48" s="92"/>
      <c r="P48" s="92"/>
      <c r="Q48" s="92"/>
      <c r="R48" s="92"/>
      <c r="S48" s="92"/>
      <c r="T48" s="92"/>
      <c r="U48" s="92"/>
      <c r="V48" s="92"/>
      <c r="W48" s="92"/>
      <c r="X48" s="92"/>
      <c r="Y48" s="92"/>
      <c r="Z48" s="92"/>
      <c r="AA48" s="92"/>
      <c r="AB48" s="92"/>
      <c r="AC48" s="92">
        <v>5</v>
      </c>
      <c r="AD48" s="92">
        <v>4</v>
      </c>
      <c r="AE48" s="92">
        <v>1</v>
      </c>
      <c r="AF48" s="92">
        <v>2</v>
      </c>
      <c r="AG48" s="92">
        <v>10</v>
      </c>
      <c r="AH48" s="92">
        <v>3</v>
      </c>
      <c r="AI48" s="92">
        <v>4</v>
      </c>
      <c r="AJ48" s="92">
        <v>6</v>
      </c>
      <c r="AK48" s="92">
        <v>7</v>
      </c>
      <c r="AL48" s="92">
        <v>3</v>
      </c>
      <c r="AM48" s="92">
        <v>5</v>
      </c>
      <c r="AN48" s="92">
        <v>4</v>
      </c>
      <c r="AO48" s="92">
        <v>6</v>
      </c>
      <c r="AP48" s="92">
        <v>2</v>
      </c>
      <c r="AQ48" s="92">
        <v>2</v>
      </c>
      <c r="AR48" s="92">
        <v>2</v>
      </c>
      <c r="AS48" s="92">
        <v>3</v>
      </c>
      <c r="AT48" s="92">
        <v>1</v>
      </c>
      <c r="AU48" s="92">
        <v>4</v>
      </c>
      <c r="AV48" s="92">
        <v>2</v>
      </c>
      <c r="AW48" s="231">
        <v>2</v>
      </c>
      <c r="AX48" s="231">
        <v>19</v>
      </c>
      <c r="AY48" s="92"/>
    </row>
    <row r="49" spans="1:51" ht="11.1" customHeight="1">
      <c r="A49" s="141">
        <v>6</v>
      </c>
      <c r="C49" s="104" t="s">
        <v>189</v>
      </c>
      <c r="D49" s="91" t="s">
        <v>235</v>
      </c>
      <c r="E49" s="92"/>
      <c r="F49" s="92"/>
      <c r="G49" s="92"/>
      <c r="H49" s="92"/>
      <c r="I49" s="92"/>
      <c r="J49" s="92"/>
      <c r="K49" s="92"/>
      <c r="L49" s="92"/>
      <c r="M49" s="92"/>
      <c r="N49" s="92"/>
      <c r="O49" s="92"/>
      <c r="P49" s="92"/>
      <c r="Q49" s="92"/>
      <c r="R49" s="92"/>
      <c r="S49" s="92"/>
      <c r="T49" s="92"/>
      <c r="U49" s="92"/>
      <c r="V49" s="92"/>
      <c r="W49" s="92"/>
      <c r="X49" s="92"/>
      <c r="Y49" s="92"/>
      <c r="Z49" s="92"/>
      <c r="AA49" s="92"/>
      <c r="AB49" s="92"/>
      <c r="AC49" s="92">
        <v>6</v>
      </c>
      <c r="AD49" s="92">
        <v>8</v>
      </c>
      <c r="AE49" s="92">
        <v>7</v>
      </c>
      <c r="AF49" s="92">
        <v>8</v>
      </c>
      <c r="AG49" s="92">
        <v>5</v>
      </c>
      <c r="AH49" s="92">
        <v>8</v>
      </c>
      <c r="AI49" s="92">
        <v>8</v>
      </c>
      <c r="AJ49" s="92">
        <v>10</v>
      </c>
      <c r="AK49" s="92">
        <v>10</v>
      </c>
      <c r="AL49" s="92">
        <v>15</v>
      </c>
      <c r="AM49" s="92">
        <v>13</v>
      </c>
      <c r="AN49" s="92">
        <v>9</v>
      </c>
      <c r="AO49" s="92">
        <v>9</v>
      </c>
      <c r="AP49" s="92">
        <v>14</v>
      </c>
      <c r="AQ49" s="92">
        <v>7</v>
      </c>
      <c r="AR49" s="92">
        <v>13</v>
      </c>
      <c r="AS49" s="92">
        <v>6</v>
      </c>
      <c r="AT49" s="92">
        <v>11</v>
      </c>
      <c r="AU49" s="92">
        <v>3</v>
      </c>
      <c r="AV49" s="92">
        <v>5</v>
      </c>
      <c r="AW49" s="231">
        <v>6</v>
      </c>
      <c r="AX49" s="231">
        <v>4</v>
      </c>
      <c r="AY49" s="92"/>
    </row>
    <row r="50" spans="1:51" ht="11.1" customHeight="1">
      <c r="A50" s="137">
        <v>7</v>
      </c>
      <c r="C50" s="104"/>
      <c r="D50" s="91" t="s">
        <v>236</v>
      </c>
      <c r="E50" s="92"/>
      <c r="F50" s="92"/>
      <c r="G50" s="92"/>
      <c r="H50" s="92"/>
      <c r="I50" s="92"/>
      <c r="J50" s="92"/>
      <c r="K50" s="92"/>
      <c r="L50" s="92"/>
      <c r="M50" s="92"/>
      <c r="N50" s="92"/>
      <c r="O50" s="92"/>
      <c r="P50" s="92"/>
      <c r="Q50" s="92"/>
      <c r="R50" s="92"/>
      <c r="S50" s="92"/>
      <c r="T50" s="92"/>
      <c r="U50" s="92"/>
      <c r="V50" s="92"/>
      <c r="W50" s="92"/>
      <c r="X50" s="92"/>
      <c r="Y50" s="92"/>
      <c r="Z50" s="92"/>
      <c r="AA50" s="92"/>
      <c r="AB50" s="92"/>
      <c r="AC50" s="92"/>
      <c r="AD50" s="92"/>
      <c r="AE50" s="92"/>
      <c r="AF50" s="92"/>
      <c r="AG50" s="92"/>
      <c r="AH50" s="92"/>
      <c r="AI50" s="92"/>
      <c r="AJ50" s="92"/>
      <c r="AK50" s="92"/>
      <c r="AL50" s="92"/>
      <c r="AM50" s="92"/>
      <c r="AN50" s="92">
        <f t="shared" ref="AN50:AV50" si="7">-AN51-AN52</f>
        <v>72</v>
      </c>
      <c r="AO50" s="92">
        <f t="shared" si="7"/>
        <v>93</v>
      </c>
      <c r="AP50" s="92">
        <f t="shared" si="7"/>
        <v>84</v>
      </c>
      <c r="AQ50" s="92">
        <f t="shared" si="7"/>
        <v>97</v>
      </c>
      <c r="AR50" s="92">
        <f t="shared" si="7"/>
        <v>82</v>
      </c>
      <c r="AS50" s="92">
        <f t="shared" si="7"/>
        <v>67</v>
      </c>
      <c r="AT50" s="92">
        <f t="shared" si="7"/>
        <v>55</v>
      </c>
      <c r="AU50" s="92">
        <f>-AU51-AU52</f>
        <v>88</v>
      </c>
      <c r="AV50" s="92">
        <f t="shared" si="7"/>
        <v>87</v>
      </c>
      <c r="AW50" s="231">
        <f>-AW51-AW52</f>
        <v>77</v>
      </c>
      <c r="AX50" s="231">
        <f>-AX51-AX52</f>
        <v>69</v>
      </c>
      <c r="AY50" s="92"/>
    </row>
    <row r="51" spans="1:51" ht="11.1" customHeight="1">
      <c r="A51" s="131"/>
      <c r="C51" s="104" t="s">
        <v>191</v>
      </c>
      <c r="D51" s="91" t="s">
        <v>237</v>
      </c>
      <c r="E51" s="92"/>
      <c r="F51" s="92"/>
      <c r="G51" s="92"/>
      <c r="H51" s="92"/>
      <c r="I51" s="92"/>
      <c r="J51" s="92"/>
      <c r="K51" s="92"/>
      <c r="L51" s="92"/>
      <c r="M51" s="92"/>
      <c r="N51" s="92"/>
      <c r="O51" s="92"/>
      <c r="P51" s="92"/>
      <c r="Q51" s="92"/>
      <c r="R51" s="92"/>
      <c r="S51" s="92"/>
      <c r="T51" s="92"/>
      <c r="U51" s="92"/>
      <c r="V51" s="92"/>
      <c r="W51" s="92"/>
      <c r="X51" s="92"/>
      <c r="Y51" s="92"/>
      <c r="Z51" s="92"/>
      <c r="AA51" s="92"/>
      <c r="AB51" s="92"/>
      <c r="AC51" s="92"/>
      <c r="AD51" s="92"/>
      <c r="AE51" s="92"/>
      <c r="AF51" s="92"/>
      <c r="AG51" s="92"/>
      <c r="AH51" s="92"/>
      <c r="AI51" s="92"/>
      <c r="AJ51" s="92"/>
      <c r="AK51" s="92"/>
      <c r="AL51" s="92"/>
      <c r="AM51" s="92"/>
      <c r="AN51" s="92">
        <v>-37</v>
      </c>
      <c r="AO51" s="92">
        <v>-42</v>
      </c>
      <c r="AP51" s="92">
        <v>-45</v>
      </c>
      <c r="AQ51" s="92">
        <v>-44</v>
      </c>
      <c r="AR51" s="92">
        <v>-32</v>
      </c>
      <c r="AS51" s="92">
        <v>-20</v>
      </c>
      <c r="AT51" s="92">
        <v>-20</v>
      </c>
      <c r="AU51" s="92">
        <v>-39</v>
      </c>
      <c r="AV51" s="92">
        <v>-34</v>
      </c>
      <c r="AW51" s="231">
        <v>-27</v>
      </c>
      <c r="AX51" s="231">
        <v>-22</v>
      </c>
      <c r="AY51" s="92"/>
    </row>
    <row r="52" spans="1:51" ht="11.1" customHeight="1">
      <c r="A52" s="133"/>
      <c r="C52" s="104" t="s">
        <v>212</v>
      </c>
      <c r="D52" s="91" t="s">
        <v>238</v>
      </c>
      <c r="E52" s="92"/>
      <c r="F52" s="92"/>
      <c r="G52" s="92"/>
      <c r="H52" s="92"/>
      <c r="I52" s="92"/>
      <c r="J52" s="92"/>
      <c r="K52" s="92"/>
      <c r="L52" s="92"/>
      <c r="M52" s="92"/>
      <c r="N52" s="92"/>
      <c r="O52" s="92"/>
      <c r="P52" s="92"/>
      <c r="Q52" s="92"/>
      <c r="R52" s="92"/>
      <c r="S52" s="92"/>
      <c r="T52" s="92"/>
      <c r="U52" s="92"/>
      <c r="V52" s="92"/>
      <c r="W52" s="92"/>
      <c r="X52" s="92"/>
      <c r="Y52" s="92"/>
      <c r="Z52" s="92"/>
      <c r="AA52" s="92"/>
      <c r="AB52" s="92"/>
      <c r="AC52" s="92"/>
      <c r="AD52" s="92"/>
      <c r="AE52" s="92"/>
      <c r="AF52" s="92"/>
      <c r="AG52" s="92"/>
      <c r="AH52" s="92"/>
      <c r="AI52" s="92"/>
      <c r="AJ52" s="92"/>
      <c r="AK52" s="92"/>
      <c r="AL52" s="92"/>
      <c r="AM52" s="92"/>
      <c r="AN52" s="92">
        <v>-35</v>
      </c>
      <c r="AO52" s="92">
        <v>-51</v>
      </c>
      <c r="AP52" s="92">
        <v>-39</v>
      </c>
      <c r="AQ52" s="92">
        <v>-53</v>
      </c>
      <c r="AR52" s="92">
        <v>-50</v>
      </c>
      <c r="AS52" s="92">
        <v>-47</v>
      </c>
      <c r="AT52" s="92">
        <v>-35</v>
      </c>
      <c r="AU52" s="92">
        <v>-49</v>
      </c>
      <c r="AV52" s="92">
        <v>-53</v>
      </c>
      <c r="AW52" s="231">
        <v>-50</v>
      </c>
      <c r="AX52" s="231">
        <v>-47</v>
      </c>
      <c r="AY52" s="92"/>
    </row>
    <row r="53" spans="1:51" ht="11.1" customHeight="1">
      <c r="A53" s="141">
        <v>8</v>
      </c>
      <c r="C53" s="104" t="s">
        <v>214</v>
      </c>
      <c r="D53" s="91" t="s">
        <v>239</v>
      </c>
      <c r="E53" s="92"/>
      <c r="F53" s="92"/>
      <c r="G53" s="92"/>
      <c r="H53" s="92"/>
      <c r="I53" s="92"/>
      <c r="J53" s="92"/>
      <c r="K53" s="92"/>
      <c r="L53" s="92"/>
      <c r="M53" s="92"/>
      <c r="N53" s="92"/>
      <c r="O53" s="92"/>
      <c r="P53" s="92"/>
      <c r="Q53" s="92"/>
      <c r="R53" s="92"/>
      <c r="S53" s="92"/>
      <c r="T53" s="92"/>
      <c r="U53" s="92"/>
      <c r="V53" s="92"/>
      <c r="W53" s="92"/>
      <c r="X53" s="92"/>
      <c r="Y53" s="92"/>
      <c r="Z53" s="92"/>
      <c r="AA53" s="92"/>
      <c r="AB53" s="92"/>
      <c r="AC53" s="92">
        <v>18</v>
      </c>
      <c r="AD53" s="92">
        <v>25</v>
      </c>
      <c r="AE53" s="92">
        <v>13</v>
      </c>
      <c r="AF53" s="92">
        <v>17</v>
      </c>
      <c r="AG53" s="92">
        <v>8</v>
      </c>
      <c r="AH53" s="92">
        <v>19</v>
      </c>
      <c r="AI53" s="92">
        <v>27</v>
      </c>
      <c r="AJ53" s="92">
        <v>38</v>
      </c>
      <c r="AK53" s="92">
        <v>13</v>
      </c>
      <c r="AL53" s="92">
        <v>11</v>
      </c>
      <c r="AM53" s="92">
        <v>10</v>
      </c>
      <c r="AN53" s="92">
        <v>10</v>
      </c>
      <c r="AO53" s="92">
        <v>6</v>
      </c>
      <c r="AP53" s="92">
        <v>11</v>
      </c>
      <c r="AQ53" s="92">
        <v>4</v>
      </c>
      <c r="AR53" s="92">
        <v>12</v>
      </c>
      <c r="AS53" s="92">
        <v>4</v>
      </c>
      <c r="AT53" s="92">
        <v>14</v>
      </c>
      <c r="AU53" s="92">
        <v>8</v>
      </c>
      <c r="AV53" s="92">
        <v>8</v>
      </c>
      <c r="AW53" s="231">
        <v>8</v>
      </c>
      <c r="AX53" s="231">
        <v>6</v>
      </c>
      <c r="AY53" s="92"/>
    </row>
    <row r="54" spans="1:51" ht="30.95" customHeight="1">
      <c r="A54" s="141">
        <v>9</v>
      </c>
      <c r="C54" s="104" t="s">
        <v>193</v>
      </c>
      <c r="D54" s="91" t="s">
        <v>645</v>
      </c>
      <c r="E54" s="92"/>
      <c r="F54" s="92"/>
      <c r="G54" s="92"/>
      <c r="H54" s="92"/>
      <c r="I54" s="92"/>
      <c r="J54" s="92"/>
      <c r="K54" s="92"/>
      <c r="L54" s="92"/>
      <c r="M54" s="92"/>
      <c r="N54" s="92"/>
      <c r="O54" s="92"/>
      <c r="P54" s="92"/>
      <c r="Q54" s="92"/>
      <c r="R54" s="92"/>
      <c r="S54" s="92"/>
      <c r="T54" s="92"/>
      <c r="U54" s="92"/>
      <c r="V54" s="92"/>
      <c r="W54" s="92"/>
      <c r="X54" s="92"/>
      <c r="Y54" s="92"/>
      <c r="Z54" s="92"/>
      <c r="AA54" s="92"/>
      <c r="AB54" s="92"/>
      <c r="AC54" s="92">
        <v>32</v>
      </c>
      <c r="AD54" s="92">
        <v>51</v>
      </c>
      <c r="AE54" s="92">
        <v>17</v>
      </c>
      <c r="AF54" s="92">
        <v>32</v>
      </c>
      <c r="AG54" s="92">
        <v>23</v>
      </c>
      <c r="AH54" s="92">
        <v>49</v>
      </c>
      <c r="AI54" s="92">
        <v>37</v>
      </c>
      <c r="AJ54" s="92">
        <v>82</v>
      </c>
      <c r="AK54" s="92">
        <v>54</v>
      </c>
      <c r="AL54" s="92">
        <v>85</v>
      </c>
      <c r="AM54" s="92">
        <v>81</v>
      </c>
      <c r="AN54" s="92">
        <v>33</v>
      </c>
      <c r="AO54" s="92">
        <v>30</v>
      </c>
      <c r="AP54" s="92">
        <v>32</v>
      </c>
      <c r="AQ54" s="92">
        <v>18</v>
      </c>
      <c r="AR54" s="92">
        <v>21</v>
      </c>
      <c r="AS54" s="92">
        <v>13</v>
      </c>
      <c r="AT54" s="92">
        <v>19</v>
      </c>
      <c r="AU54" s="92">
        <v>24</v>
      </c>
      <c r="AV54" s="92">
        <v>28</v>
      </c>
      <c r="AW54" s="231">
        <v>30</v>
      </c>
      <c r="AX54" s="231">
        <v>29</v>
      </c>
      <c r="AY54" s="92"/>
    </row>
    <row r="55" spans="1:51" ht="41.25" customHeight="1">
      <c r="A55" s="234" t="s">
        <v>240</v>
      </c>
      <c r="B55" s="241"/>
      <c r="C55" s="242"/>
      <c r="D55" s="237" t="s">
        <v>241</v>
      </c>
      <c r="E55" s="238"/>
      <c r="F55" s="238"/>
      <c r="G55" s="238"/>
      <c r="H55" s="238">
        <v>1907</v>
      </c>
      <c r="I55" s="238">
        <v>2150</v>
      </c>
      <c r="J55" s="238">
        <v>2108</v>
      </c>
      <c r="K55" s="238">
        <v>2034</v>
      </c>
      <c r="L55" s="238">
        <v>2114</v>
      </c>
      <c r="M55" s="238">
        <v>1899</v>
      </c>
      <c r="N55" s="238">
        <v>1339</v>
      </c>
      <c r="O55" s="238">
        <v>1353</v>
      </c>
      <c r="P55" s="238">
        <v>1272</v>
      </c>
      <c r="Q55" s="238">
        <v>1327</v>
      </c>
      <c r="R55" s="238">
        <v>1254</v>
      </c>
      <c r="S55" s="238">
        <v>1238</v>
      </c>
      <c r="T55" s="238">
        <v>1144</v>
      </c>
      <c r="U55" s="238">
        <v>1140</v>
      </c>
      <c r="V55" s="238">
        <v>1060</v>
      </c>
      <c r="W55" s="238">
        <v>983</v>
      </c>
      <c r="X55" s="238">
        <f t="shared" ref="X55:AH55" si="8">-SUM(X56:X62)</f>
        <v>1245</v>
      </c>
      <c r="Y55" s="238">
        <f t="shared" si="8"/>
        <v>1395</v>
      </c>
      <c r="Z55" s="238">
        <f t="shared" si="8"/>
        <v>1502</v>
      </c>
      <c r="AA55" s="238">
        <f t="shared" si="8"/>
        <v>1480</v>
      </c>
      <c r="AB55" s="238">
        <f t="shared" si="8"/>
        <v>1424</v>
      </c>
      <c r="AC55" s="238">
        <f t="shared" si="8"/>
        <v>1385</v>
      </c>
      <c r="AD55" s="238">
        <f t="shared" si="8"/>
        <v>1322</v>
      </c>
      <c r="AE55" s="238">
        <f t="shared" si="8"/>
        <v>1148</v>
      </c>
      <c r="AF55" s="238">
        <f t="shared" si="8"/>
        <v>1139</v>
      </c>
      <c r="AG55" s="238">
        <f>-SUM(AG56:AG62)</f>
        <v>1243</v>
      </c>
      <c r="AH55" s="238">
        <f t="shared" si="8"/>
        <v>1233</v>
      </c>
      <c r="AI55" s="238">
        <f>-SUM(AI56:AI62)</f>
        <v>1166</v>
      </c>
      <c r="AJ55" s="238">
        <f>-SUM(AJ56:AJ62)</f>
        <v>1165</v>
      </c>
      <c r="AK55" s="238">
        <f>-SUM(AK56:AK62)</f>
        <v>1032</v>
      </c>
      <c r="AL55" s="238">
        <f>-SUM(AL56:AL62)</f>
        <v>850</v>
      </c>
      <c r="AM55" s="238">
        <v>812</v>
      </c>
      <c r="AN55" s="238">
        <f t="shared" ref="AN55:AX55" si="9">-AN56-AN57-AN58-AN59-AN60-AN61-AN62</f>
        <v>800</v>
      </c>
      <c r="AO55" s="238">
        <f t="shared" si="9"/>
        <v>712</v>
      </c>
      <c r="AP55" s="238">
        <f t="shared" si="9"/>
        <v>581</v>
      </c>
      <c r="AQ55" s="238">
        <f t="shared" si="9"/>
        <v>448</v>
      </c>
      <c r="AR55" s="238">
        <f t="shared" si="9"/>
        <v>438</v>
      </c>
      <c r="AS55" s="238">
        <f>-AS56-AS57-AS58-AS59-AS60-AS61-AS62</f>
        <v>329</v>
      </c>
      <c r="AT55" s="238">
        <f>-AT56-AT57-AT58-AT59-AT60-AT61-AT62</f>
        <v>321</v>
      </c>
      <c r="AU55" s="238">
        <f>-AU56-AU57-AU58-AU59-AU60-AU61-AU62</f>
        <v>332</v>
      </c>
      <c r="AV55" s="238">
        <f t="shared" si="9"/>
        <v>277</v>
      </c>
      <c r="AW55" s="238">
        <f t="shared" si="9"/>
        <v>272</v>
      </c>
      <c r="AX55" s="238">
        <f t="shared" si="9"/>
        <v>222</v>
      </c>
      <c r="AY55" s="238">
        <f>SUM(H55:AW55)</f>
        <v>48373</v>
      </c>
    </row>
    <row r="56" spans="1:51" s="107" customFormat="1" ht="11.1" customHeight="1">
      <c r="A56" s="145"/>
      <c r="B56" s="132">
        <v>5</v>
      </c>
      <c r="C56" s="167" t="s">
        <v>177</v>
      </c>
      <c r="D56" s="91" t="s">
        <v>550</v>
      </c>
      <c r="E56" s="105"/>
      <c r="F56" s="105"/>
      <c r="G56" s="105"/>
      <c r="H56" s="105"/>
      <c r="I56" s="105"/>
      <c r="J56" s="105"/>
      <c r="K56" s="105"/>
      <c r="L56" s="105"/>
      <c r="M56" s="105"/>
      <c r="N56" s="105"/>
      <c r="O56" s="105"/>
      <c r="P56" s="105"/>
      <c r="Q56" s="105"/>
      <c r="R56" s="105"/>
      <c r="S56" s="105"/>
      <c r="T56" s="105"/>
      <c r="U56" s="105"/>
      <c r="V56" s="105"/>
      <c r="W56" s="105"/>
      <c r="X56" s="105">
        <v>-386</v>
      </c>
      <c r="Y56" s="105">
        <v>-347</v>
      </c>
      <c r="Z56" s="105">
        <v>-415</v>
      </c>
      <c r="AA56" s="105">
        <v>-395</v>
      </c>
      <c r="AB56" s="105">
        <v>-342</v>
      </c>
      <c r="AC56" s="106">
        <v>-316</v>
      </c>
      <c r="AD56" s="92">
        <v>-294</v>
      </c>
      <c r="AE56" s="105">
        <v>-254</v>
      </c>
      <c r="AF56" s="92">
        <v>-194</v>
      </c>
      <c r="AG56" s="92">
        <v>-198</v>
      </c>
      <c r="AH56" s="92">
        <v>-165</v>
      </c>
      <c r="AI56" s="92">
        <v>-189</v>
      </c>
      <c r="AJ56" s="92">
        <v>-282</v>
      </c>
      <c r="AK56" s="92">
        <v>-225</v>
      </c>
      <c r="AL56" s="92">
        <v>-167</v>
      </c>
      <c r="AM56" s="92">
        <v>-194</v>
      </c>
      <c r="AN56" s="92">
        <v>-191</v>
      </c>
      <c r="AO56" s="92">
        <v>-176</v>
      </c>
      <c r="AP56" s="92">
        <v>-146</v>
      </c>
      <c r="AQ56" s="92">
        <v>-117</v>
      </c>
      <c r="AR56" s="92">
        <v>-132</v>
      </c>
      <c r="AS56" s="92">
        <v>-85</v>
      </c>
      <c r="AT56" s="92">
        <v>-102</v>
      </c>
      <c r="AU56" s="92">
        <v>-111</v>
      </c>
      <c r="AV56" s="92">
        <v>-96</v>
      </c>
      <c r="AW56" s="231">
        <v>-90</v>
      </c>
      <c r="AX56" s="231">
        <v>-83</v>
      </c>
      <c r="AY56" s="105"/>
    </row>
    <row r="57" spans="1:51" s="107" customFormat="1" ht="11.1" customHeight="1">
      <c r="A57" s="143"/>
      <c r="B57" s="143"/>
      <c r="C57" s="167" t="s">
        <v>179</v>
      </c>
      <c r="D57" s="91" t="s">
        <v>551</v>
      </c>
      <c r="E57" s="105"/>
      <c r="F57" s="105"/>
      <c r="G57" s="105"/>
      <c r="H57" s="105"/>
      <c r="I57" s="105"/>
      <c r="J57" s="105"/>
      <c r="K57" s="105"/>
      <c r="L57" s="105"/>
      <c r="M57" s="105"/>
      <c r="N57" s="105"/>
      <c r="O57" s="105"/>
      <c r="P57" s="105"/>
      <c r="Q57" s="105"/>
      <c r="R57" s="105"/>
      <c r="S57" s="105"/>
      <c r="T57" s="105"/>
      <c r="U57" s="105"/>
      <c r="V57" s="105"/>
      <c r="W57" s="105"/>
      <c r="X57" s="105">
        <v>-132</v>
      </c>
      <c r="Y57" s="105">
        <v>-121</v>
      </c>
      <c r="Z57" s="105">
        <v>-103</v>
      </c>
      <c r="AA57" s="105">
        <v>-114</v>
      </c>
      <c r="AB57" s="105">
        <v>-73</v>
      </c>
      <c r="AC57" s="92">
        <v>-83</v>
      </c>
      <c r="AD57" s="92">
        <v>-47</v>
      </c>
      <c r="AE57" s="105">
        <v>-41</v>
      </c>
      <c r="AF57" s="92">
        <v>-51</v>
      </c>
      <c r="AG57" s="92">
        <v>-48</v>
      </c>
      <c r="AH57" s="92">
        <v>-33</v>
      </c>
      <c r="AI57" s="92">
        <v>-26</v>
      </c>
      <c r="AJ57" s="92">
        <v>-30</v>
      </c>
      <c r="AK57" s="92">
        <v>-22</v>
      </c>
      <c r="AL57" s="92">
        <v>-12</v>
      </c>
      <c r="AM57" s="92">
        <v>-22</v>
      </c>
      <c r="AN57" s="92">
        <v>-17</v>
      </c>
      <c r="AO57" s="92">
        <v>-13</v>
      </c>
      <c r="AP57" s="92">
        <v>-16</v>
      </c>
      <c r="AQ57" s="92">
        <v>-11</v>
      </c>
      <c r="AR57" s="92">
        <v>-7</v>
      </c>
      <c r="AS57" s="92">
        <v>-4</v>
      </c>
      <c r="AT57" s="92">
        <v>-2</v>
      </c>
      <c r="AU57" s="92">
        <v>-4</v>
      </c>
      <c r="AV57" s="92">
        <v>-3</v>
      </c>
      <c r="AW57" s="231">
        <v>-6</v>
      </c>
      <c r="AX57" s="231">
        <v>-3</v>
      </c>
      <c r="AY57" s="105"/>
    </row>
    <row r="58" spans="1:51" s="107" customFormat="1" ht="11.1" customHeight="1">
      <c r="A58" s="143"/>
      <c r="B58" s="143"/>
      <c r="C58" s="167" t="s">
        <v>181</v>
      </c>
      <c r="D58" s="91" t="s">
        <v>545</v>
      </c>
      <c r="E58" s="105"/>
      <c r="F58" s="105"/>
      <c r="G58" s="105"/>
      <c r="H58" s="105"/>
      <c r="I58" s="105"/>
      <c r="J58" s="105"/>
      <c r="K58" s="105"/>
      <c r="L58" s="105"/>
      <c r="M58" s="105"/>
      <c r="N58" s="105"/>
      <c r="O58" s="105"/>
      <c r="P58" s="105"/>
      <c r="Q58" s="105"/>
      <c r="R58" s="105"/>
      <c r="S58" s="105"/>
      <c r="T58" s="105"/>
      <c r="U58" s="105"/>
      <c r="V58" s="105"/>
      <c r="W58" s="105"/>
      <c r="X58" s="105">
        <v>-12</v>
      </c>
      <c r="Y58" s="105">
        <v>-7</v>
      </c>
      <c r="Z58" s="105">
        <v>-19</v>
      </c>
      <c r="AA58" s="105">
        <v>-16</v>
      </c>
      <c r="AB58" s="105">
        <v>-15</v>
      </c>
      <c r="AC58" s="92">
        <v>-17</v>
      </c>
      <c r="AD58" s="92">
        <v>-29</v>
      </c>
      <c r="AE58" s="105">
        <v>-10</v>
      </c>
      <c r="AF58" s="92">
        <v>-7</v>
      </c>
      <c r="AG58" s="92">
        <v>-8</v>
      </c>
      <c r="AH58" s="92">
        <v>-9</v>
      </c>
      <c r="AI58" s="92">
        <v>-5</v>
      </c>
      <c r="AJ58" s="92">
        <v>-3</v>
      </c>
      <c r="AK58" s="92">
        <v>-13</v>
      </c>
      <c r="AL58" s="92">
        <v>-12</v>
      </c>
      <c r="AM58" s="92">
        <v>-5</v>
      </c>
      <c r="AN58" s="92">
        <v>-4</v>
      </c>
      <c r="AO58" s="92">
        <v>-4</v>
      </c>
      <c r="AP58" s="92">
        <v>-1</v>
      </c>
      <c r="AQ58" s="92"/>
      <c r="AR58" s="92">
        <v>-3</v>
      </c>
      <c r="AS58" s="92"/>
      <c r="AT58" s="92"/>
      <c r="AU58" s="92"/>
      <c r="AV58" s="92"/>
      <c r="AW58" s="231">
        <v>-3</v>
      </c>
      <c r="AX58" s="231"/>
      <c r="AY58" s="105"/>
    </row>
    <row r="59" spans="1:51" s="107" customFormat="1" ht="11.1" customHeight="1">
      <c r="A59" s="143"/>
      <c r="B59" s="143"/>
      <c r="C59" s="167" t="s">
        <v>183</v>
      </c>
      <c r="D59" s="91" t="s">
        <v>546</v>
      </c>
      <c r="E59" s="105"/>
      <c r="F59" s="105"/>
      <c r="G59" s="105"/>
      <c r="H59" s="105"/>
      <c r="I59" s="105"/>
      <c r="J59" s="105"/>
      <c r="K59" s="105"/>
      <c r="L59" s="105"/>
      <c r="M59" s="105"/>
      <c r="N59" s="105"/>
      <c r="O59" s="105"/>
      <c r="P59" s="105"/>
      <c r="Q59" s="105"/>
      <c r="R59" s="105"/>
      <c r="S59" s="105"/>
      <c r="T59" s="105"/>
      <c r="U59" s="105"/>
      <c r="V59" s="105"/>
      <c r="W59" s="105"/>
      <c r="X59" s="105">
        <v>-679</v>
      </c>
      <c r="Y59" s="105">
        <v>-877</v>
      </c>
      <c r="Z59" s="105">
        <v>-927</v>
      </c>
      <c r="AA59" s="105">
        <v>-915</v>
      </c>
      <c r="AB59" s="105">
        <v>-950</v>
      </c>
      <c r="AC59" s="92">
        <v>-932</v>
      </c>
      <c r="AD59" s="92">
        <v>-907</v>
      </c>
      <c r="AE59" s="105">
        <v>-795</v>
      </c>
      <c r="AF59" s="92">
        <v>-854</v>
      </c>
      <c r="AG59" s="92">
        <v>-812</v>
      </c>
      <c r="AH59" s="92">
        <v>-883</v>
      </c>
      <c r="AI59" s="92">
        <v>-803</v>
      </c>
      <c r="AJ59" s="92">
        <v>-698</v>
      </c>
      <c r="AK59" s="92">
        <v>-610</v>
      </c>
      <c r="AL59" s="92">
        <v>-544</v>
      </c>
      <c r="AM59" s="92">
        <v>-458</v>
      </c>
      <c r="AN59" s="92">
        <v>-451</v>
      </c>
      <c r="AO59" s="92">
        <v>-386</v>
      </c>
      <c r="AP59" s="92">
        <v>-321</v>
      </c>
      <c r="AQ59" s="92">
        <v>-254</v>
      </c>
      <c r="AR59" s="92">
        <v>-208</v>
      </c>
      <c r="AS59" s="92">
        <v>-179</v>
      </c>
      <c r="AT59" s="92">
        <v>-149</v>
      </c>
      <c r="AU59" s="92">
        <v>-149</v>
      </c>
      <c r="AV59" s="92">
        <v>-120</v>
      </c>
      <c r="AW59" s="231">
        <v>-117</v>
      </c>
      <c r="AX59" s="231">
        <v>-82</v>
      </c>
      <c r="AY59" s="105"/>
    </row>
    <row r="60" spans="1:51" s="107" customFormat="1" ht="11.1" customHeight="1">
      <c r="A60" s="143"/>
      <c r="B60" s="143"/>
      <c r="C60" s="167" t="s">
        <v>185</v>
      </c>
      <c r="D60" s="91" t="s">
        <v>547</v>
      </c>
      <c r="E60" s="105"/>
      <c r="F60" s="105"/>
      <c r="G60" s="105"/>
      <c r="H60" s="105"/>
      <c r="I60" s="105"/>
      <c r="J60" s="105"/>
      <c r="K60" s="105"/>
      <c r="L60" s="105"/>
      <c r="M60" s="105"/>
      <c r="N60" s="105"/>
      <c r="O60" s="105"/>
      <c r="P60" s="105"/>
      <c r="Q60" s="105"/>
      <c r="R60" s="105"/>
      <c r="S60" s="105"/>
      <c r="T60" s="105"/>
      <c r="U60" s="105"/>
      <c r="V60" s="105"/>
      <c r="W60" s="105"/>
      <c r="X60" s="105">
        <v>-5</v>
      </c>
      <c r="Y60" s="105">
        <v>-10</v>
      </c>
      <c r="Z60" s="105">
        <v>-8</v>
      </c>
      <c r="AA60" s="105">
        <v>-19</v>
      </c>
      <c r="AB60" s="105">
        <v>-15</v>
      </c>
      <c r="AC60" s="92">
        <v>-10</v>
      </c>
      <c r="AD60" s="92">
        <v>-7</v>
      </c>
      <c r="AE60" s="105">
        <v>-10</v>
      </c>
      <c r="AF60" s="92">
        <v>-6</v>
      </c>
      <c r="AG60" s="92">
        <v>-3</v>
      </c>
      <c r="AH60" s="92">
        <v>-12</v>
      </c>
      <c r="AI60" s="92">
        <v>-6</v>
      </c>
      <c r="AJ60" s="92">
        <v>-15</v>
      </c>
      <c r="AK60" s="92">
        <v>-8</v>
      </c>
      <c r="AL60" s="92">
        <v>-6</v>
      </c>
      <c r="AM60" s="92">
        <v>-8</v>
      </c>
      <c r="AN60" s="92">
        <v>-9</v>
      </c>
      <c r="AO60" s="92">
        <v>-4</v>
      </c>
      <c r="AP60" s="92">
        <v>-1</v>
      </c>
      <c r="AQ60" s="92">
        <v>-1</v>
      </c>
      <c r="AR60" s="92">
        <v>-2</v>
      </c>
      <c r="AS60" s="92">
        <v>-2</v>
      </c>
      <c r="AT60" s="92">
        <v>-3</v>
      </c>
      <c r="AU60" s="92">
        <v>-2</v>
      </c>
      <c r="AV60" s="92">
        <v>-3</v>
      </c>
      <c r="AW60" s="231">
        <v>-1</v>
      </c>
      <c r="AX60" s="231">
        <v>-3</v>
      </c>
      <c r="AY60" s="105"/>
    </row>
    <row r="61" spans="1:51" s="107" customFormat="1" ht="11.1" customHeight="1">
      <c r="A61" s="143"/>
      <c r="B61" s="143"/>
      <c r="C61" s="167" t="s">
        <v>187</v>
      </c>
      <c r="D61" s="91" t="s">
        <v>548</v>
      </c>
      <c r="E61" s="105"/>
      <c r="F61" s="105"/>
      <c r="G61" s="105"/>
      <c r="H61" s="105"/>
      <c r="I61" s="105"/>
      <c r="J61" s="105"/>
      <c r="K61" s="105"/>
      <c r="L61" s="105"/>
      <c r="M61" s="105"/>
      <c r="N61" s="105"/>
      <c r="O61" s="105"/>
      <c r="P61" s="105"/>
      <c r="Q61" s="105"/>
      <c r="R61" s="105"/>
      <c r="S61" s="105"/>
      <c r="T61" s="105"/>
      <c r="U61" s="105"/>
      <c r="V61" s="105"/>
      <c r="W61" s="105"/>
      <c r="X61" s="105">
        <v>-31</v>
      </c>
      <c r="Y61" s="105">
        <v>-33</v>
      </c>
      <c r="Z61" s="105">
        <v>-30</v>
      </c>
      <c r="AA61" s="105">
        <v>-21</v>
      </c>
      <c r="AB61" s="105">
        <v>-29</v>
      </c>
      <c r="AC61" s="92">
        <v>-27</v>
      </c>
      <c r="AD61" s="92">
        <v>-38</v>
      </c>
      <c r="AE61" s="105">
        <v>-38</v>
      </c>
      <c r="AF61" s="92">
        <v>-27</v>
      </c>
      <c r="AG61" s="92">
        <v>-28</v>
      </c>
      <c r="AH61" s="92">
        <v>-18</v>
      </c>
      <c r="AI61" s="92">
        <v>-35</v>
      </c>
      <c r="AJ61" s="92">
        <v>-31</v>
      </c>
      <c r="AK61" s="92">
        <v>-37</v>
      </c>
      <c r="AL61" s="92">
        <v>-24</v>
      </c>
      <c r="AM61" s="92">
        <v>-32</v>
      </c>
      <c r="AN61" s="92">
        <v>-29</v>
      </c>
      <c r="AO61" s="92">
        <v>-33</v>
      </c>
      <c r="AP61" s="92">
        <v>-23</v>
      </c>
      <c r="AQ61" s="92">
        <v>-17</v>
      </c>
      <c r="AR61" s="92">
        <v>-21</v>
      </c>
      <c r="AS61" s="92">
        <v>-15</v>
      </c>
      <c r="AT61" s="92">
        <v>-17</v>
      </c>
      <c r="AU61" s="92">
        <v>-25</v>
      </c>
      <c r="AV61" s="92">
        <v>-15</v>
      </c>
      <c r="AW61" s="231">
        <v>-19</v>
      </c>
      <c r="AX61" s="231">
        <v>-13</v>
      </c>
      <c r="AY61" s="105"/>
    </row>
    <row r="62" spans="1:51" s="107" customFormat="1" ht="11.1" customHeight="1">
      <c r="A62" s="144"/>
      <c r="B62" s="144"/>
      <c r="C62" s="167" t="s">
        <v>189</v>
      </c>
      <c r="D62" s="91" t="s">
        <v>549</v>
      </c>
      <c r="E62" s="105"/>
      <c r="F62" s="105"/>
      <c r="G62" s="105"/>
      <c r="H62" s="105"/>
      <c r="I62" s="105"/>
      <c r="J62" s="105"/>
      <c r="K62" s="105"/>
      <c r="L62" s="105"/>
      <c r="M62" s="105"/>
      <c r="N62" s="105"/>
      <c r="O62" s="105"/>
      <c r="P62" s="105"/>
      <c r="Q62" s="105"/>
      <c r="R62" s="105"/>
      <c r="S62" s="105"/>
      <c r="T62" s="105"/>
      <c r="U62" s="105"/>
      <c r="V62" s="105"/>
      <c r="W62" s="105"/>
      <c r="X62" s="105"/>
      <c r="Y62" s="105"/>
      <c r="Z62" s="105"/>
      <c r="AA62" s="105"/>
      <c r="AB62" s="105"/>
      <c r="AC62" s="105"/>
      <c r="AD62" s="105"/>
      <c r="AE62" s="105"/>
      <c r="AF62" s="92"/>
      <c r="AG62" s="92">
        <v>-146</v>
      </c>
      <c r="AH62" s="92">
        <v>-113</v>
      </c>
      <c r="AI62" s="92">
        <v>-102</v>
      </c>
      <c r="AJ62" s="92">
        <v>-106</v>
      </c>
      <c r="AK62" s="92">
        <v>-117</v>
      </c>
      <c r="AL62" s="92">
        <v>-85</v>
      </c>
      <c r="AM62" s="92">
        <v>-93</v>
      </c>
      <c r="AN62" s="92">
        <v>-99</v>
      </c>
      <c r="AO62" s="92">
        <v>-96</v>
      </c>
      <c r="AP62" s="92">
        <v>-73</v>
      </c>
      <c r="AQ62" s="92">
        <v>-48</v>
      </c>
      <c r="AR62" s="92">
        <v>-65</v>
      </c>
      <c r="AS62" s="92">
        <v>-44</v>
      </c>
      <c r="AT62" s="92">
        <v>-48</v>
      </c>
      <c r="AU62" s="92">
        <v>-41</v>
      </c>
      <c r="AV62" s="92">
        <v>-40</v>
      </c>
      <c r="AW62" s="231">
        <v>-36</v>
      </c>
      <c r="AX62" s="231">
        <v>-38</v>
      </c>
      <c r="AY62" s="105"/>
    </row>
    <row r="63" spans="1:51" ht="25.5" customHeight="1">
      <c r="A63" s="234" t="s">
        <v>249</v>
      </c>
      <c r="B63" s="241"/>
      <c r="C63" s="236"/>
      <c r="D63" s="237" t="s">
        <v>250</v>
      </c>
      <c r="E63" s="238"/>
      <c r="F63" s="238"/>
      <c r="G63" s="238"/>
      <c r="H63" s="238">
        <v>109</v>
      </c>
      <c r="I63" s="238">
        <v>85</v>
      </c>
      <c r="J63" s="238">
        <v>123</v>
      </c>
      <c r="K63" s="238">
        <v>164</v>
      </c>
      <c r="L63" s="238">
        <v>206</v>
      </c>
      <c r="M63" s="238">
        <v>166</v>
      </c>
      <c r="N63" s="238">
        <v>162</v>
      </c>
      <c r="O63" s="238">
        <v>138</v>
      </c>
      <c r="P63" s="238">
        <v>113</v>
      </c>
      <c r="Q63" s="238">
        <v>140</v>
      </c>
      <c r="R63" s="238">
        <v>141</v>
      </c>
      <c r="S63" s="238">
        <v>128</v>
      </c>
      <c r="T63" s="238">
        <v>120</v>
      </c>
      <c r="U63" s="238">
        <v>173</v>
      </c>
      <c r="V63" s="238">
        <v>424</v>
      </c>
      <c r="W63" s="238">
        <v>156</v>
      </c>
      <c r="X63" s="238">
        <v>161</v>
      </c>
      <c r="Y63" s="238">
        <v>118</v>
      </c>
      <c r="Z63" s="238">
        <v>143</v>
      </c>
      <c r="AA63" s="238">
        <v>179</v>
      </c>
      <c r="AB63" s="238">
        <v>183</v>
      </c>
      <c r="AC63" s="238">
        <f t="shared" ref="AC63:AW63" si="10">AC64+AC69+AC70+AC71+AC72</f>
        <v>132</v>
      </c>
      <c r="AD63" s="238">
        <f t="shared" si="10"/>
        <v>159</v>
      </c>
      <c r="AE63" s="238">
        <f t="shared" si="10"/>
        <v>157</v>
      </c>
      <c r="AF63" s="238">
        <f t="shared" si="10"/>
        <v>224</v>
      </c>
      <c r="AG63" s="238">
        <f t="shared" si="10"/>
        <v>136</v>
      </c>
      <c r="AH63" s="238">
        <f t="shared" si="10"/>
        <v>190</v>
      </c>
      <c r="AI63" s="238">
        <f t="shared" si="10"/>
        <v>158</v>
      </c>
      <c r="AJ63" s="238">
        <f t="shared" si="10"/>
        <v>214</v>
      </c>
      <c r="AK63" s="238">
        <f t="shared" si="10"/>
        <v>200</v>
      </c>
      <c r="AL63" s="238">
        <f t="shared" si="10"/>
        <v>205</v>
      </c>
      <c r="AM63" s="238">
        <f t="shared" si="10"/>
        <v>133</v>
      </c>
      <c r="AN63" s="238">
        <f t="shared" si="10"/>
        <v>110</v>
      </c>
      <c r="AO63" s="238">
        <f t="shared" si="10"/>
        <v>189</v>
      </c>
      <c r="AP63" s="238">
        <f t="shared" si="10"/>
        <v>155</v>
      </c>
      <c r="AQ63" s="238">
        <f>AQ64+AQ69+AQ70+AQ71+AQ72</f>
        <v>160</v>
      </c>
      <c r="AR63" s="238">
        <f>AR64+AR69+AR70+AR71+AR72</f>
        <v>142</v>
      </c>
      <c r="AS63" s="238">
        <f>AS64+AS69+AS70+AS71+AS72</f>
        <v>186</v>
      </c>
      <c r="AT63" s="238">
        <f>AT64+AT69+AT70+AT71+AT72</f>
        <v>129</v>
      </c>
      <c r="AU63" s="238">
        <f>AU64+AU69+AU70+AU71+AU72</f>
        <v>115</v>
      </c>
      <c r="AV63" s="238">
        <f t="shared" si="10"/>
        <v>133</v>
      </c>
      <c r="AW63" s="238">
        <f t="shared" si="10"/>
        <v>122</v>
      </c>
      <c r="AX63" s="238">
        <f>AX64+AX69+AX70+AX71+AX72+AX73</f>
        <v>4705</v>
      </c>
      <c r="AY63" s="238">
        <f>SUM(H63:AW63)</f>
        <v>6681</v>
      </c>
    </row>
    <row r="64" spans="1:51" ht="21.95" customHeight="1">
      <c r="A64" s="137">
        <v>1</v>
      </c>
      <c r="B64" s="132">
        <v>6</v>
      </c>
      <c r="C64" s="104" t="s">
        <v>251</v>
      </c>
      <c r="D64" s="91" t="s">
        <v>252</v>
      </c>
      <c r="E64" s="92"/>
      <c r="F64" s="92"/>
      <c r="G64" s="92"/>
      <c r="H64" s="92"/>
      <c r="I64" s="92"/>
      <c r="J64" s="92">
        <v>52</v>
      </c>
      <c r="K64" s="92">
        <v>68</v>
      </c>
      <c r="L64" s="92">
        <v>72</v>
      </c>
      <c r="M64" s="92">
        <v>58</v>
      </c>
      <c r="N64" s="92">
        <v>66</v>
      </c>
      <c r="O64" s="92">
        <v>59</v>
      </c>
      <c r="P64" s="92">
        <v>60</v>
      </c>
      <c r="Q64" s="92">
        <v>73</v>
      </c>
      <c r="R64" s="92">
        <v>67</v>
      </c>
      <c r="S64" s="92">
        <v>44</v>
      </c>
      <c r="T64" s="92">
        <v>58</v>
      </c>
      <c r="U64" s="92">
        <v>56</v>
      </c>
      <c r="V64" s="92">
        <v>77</v>
      </c>
      <c r="W64" s="92">
        <v>80</v>
      </c>
      <c r="X64" s="92">
        <v>77</v>
      </c>
      <c r="Y64" s="92">
        <v>61</v>
      </c>
      <c r="Z64" s="92">
        <v>75</v>
      </c>
      <c r="AA64" s="92">
        <v>91</v>
      </c>
      <c r="AB64" s="92">
        <v>98</v>
      </c>
      <c r="AC64" s="92">
        <v>74</v>
      </c>
      <c r="AD64" s="92">
        <v>113</v>
      </c>
      <c r="AE64" s="92">
        <v>102</v>
      </c>
      <c r="AF64" s="92">
        <v>138</v>
      </c>
      <c r="AG64" s="92">
        <v>90</v>
      </c>
      <c r="AH64" s="92">
        <v>108</v>
      </c>
      <c r="AI64" s="92">
        <v>88</v>
      </c>
      <c r="AJ64" s="92">
        <v>130</v>
      </c>
      <c r="AK64" s="92">
        <v>105</v>
      </c>
      <c r="AL64" s="92">
        <v>127</v>
      </c>
      <c r="AM64" s="92">
        <v>74</v>
      </c>
      <c r="AN64" s="92">
        <v>78</v>
      </c>
      <c r="AO64" s="92">
        <v>146</v>
      </c>
      <c r="AP64" s="92">
        <v>118</v>
      </c>
      <c r="AQ64" s="92">
        <v>119</v>
      </c>
      <c r="AR64" s="92">
        <f>-AR65-AR66-AR67-AR68</f>
        <v>103</v>
      </c>
      <c r="AS64" s="92">
        <f>-AS65-AS66-AS67-AS68</f>
        <v>127</v>
      </c>
      <c r="AT64" s="92">
        <f>-AT65-AT66-AT67-AT68</f>
        <v>101</v>
      </c>
      <c r="AU64" s="92">
        <f>-AU65-AU66-AU67-AU68</f>
        <v>74</v>
      </c>
      <c r="AV64" s="92">
        <f>-AV65-AV66-AV67-AV68</f>
        <v>94</v>
      </c>
      <c r="AW64" s="231">
        <f t="shared" ref="AW64:AX64" si="11">-AW65-AW66-AW67-AW68</f>
        <v>88</v>
      </c>
      <c r="AX64" s="231">
        <f t="shared" si="11"/>
        <v>112</v>
      </c>
      <c r="AY64" s="92"/>
    </row>
    <row r="65" spans="1:51" ht="11.1" customHeight="1">
      <c r="A65" s="131"/>
      <c r="B65" s="131"/>
      <c r="C65" s="104" t="s">
        <v>177</v>
      </c>
      <c r="D65" s="91" t="s">
        <v>253</v>
      </c>
      <c r="E65" s="92"/>
      <c r="F65" s="92"/>
      <c r="G65" s="92"/>
      <c r="H65" s="92"/>
      <c r="I65" s="92"/>
      <c r="J65" s="92"/>
      <c r="K65" s="92"/>
      <c r="L65" s="92"/>
      <c r="M65" s="92"/>
      <c r="N65" s="92"/>
      <c r="O65" s="92"/>
      <c r="P65" s="92"/>
      <c r="Q65" s="92"/>
      <c r="R65" s="92"/>
      <c r="S65" s="92"/>
      <c r="T65" s="92"/>
      <c r="U65" s="175" t="s">
        <v>254</v>
      </c>
      <c r="V65" s="176"/>
      <c r="W65" s="176">
        <v>-8</v>
      </c>
      <c r="X65" s="176">
        <v>-5</v>
      </c>
      <c r="Y65" s="176">
        <v>-4</v>
      </c>
      <c r="Z65" s="176">
        <v>-11</v>
      </c>
      <c r="AA65" s="176">
        <v>-10</v>
      </c>
      <c r="AB65" s="176">
        <v>-9</v>
      </c>
      <c r="AC65" s="176">
        <v>-6</v>
      </c>
      <c r="AD65" s="176"/>
      <c r="AE65" s="176"/>
      <c r="AF65" s="176"/>
      <c r="AG65" s="176"/>
      <c r="AH65" s="176"/>
      <c r="AI65" s="176"/>
      <c r="AJ65" s="176"/>
      <c r="AK65" s="176"/>
      <c r="AL65" s="176"/>
      <c r="AM65" s="176"/>
      <c r="AN65" s="176"/>
      <c r="AO65" s="176">
        <v>-23</v>
      </c>
      <c r="AP65" s="176">
        <v>-17</v>
      </c>
      <c r="AQ65" s="176">
        <v>-15</v>
      </c>
      <c r="AR65" s="176">
        <v>-10</v>
      </c>
      <c r="AS65" s="176">
        <v>-11</v>
      </c>
      <c r="AT65" s="176">
        <v>-9</v>
      </c>
      <c r="AU65" s="176">
        <v>-15</v>
      </c>
      <c r="AV65" s="176">
        <v>-10</v>
      </c>
      <c r="AW65" s="232">
        <v>-8</v>
      </c>
      <c r="AX65" s="232">
        <v>-6</v>
      </c>
      <c r="AY65" s="176"/>
    </row>
    <row r="66" spans="1:51" ht="11.1" customHeight="1">
      <c r="A66" s="131"/>
      <c r="B66" s="131"/>
      <c r="C66" s="104" t="s">
        <v>179</v>
      </c>
      <c r="D66" s="91" t="s">
        <v>255</v>
      </c>
      <c r="E66" s="92"/>
      <c r="F66" s="92"/>
      <c r="G66" s="92"/>
      <c r="H66" s="92"/>
      <c r="I66" s="92"/>
      <c r="J66" s="92"/>
      <c r="K66" s="92"/>
      <c r="L66" s="92"/>
      <c r="M66" s="92"/>
      <c r="N66" s="92"/>
      <c r="O66" s="92"/>
      <c r="P66" s="92"/>
      <c r="Q66" s="92"/>
      <c r="R66" s="92"/>
      <c r="S66" s="92"/>
      <c r="T66" s="92"/>
      <c r="U66" s="175" t="s">
        <v>256</v>
      </c>
      <c r="V66" s="176"/>
      <c r="W66" s="176">
        <v>-44</v>
      </c>
      <c r="X66" s="176">
        <v>-64</v>
      </c>
      <c r="Y66" s="176">
        <v>-59</v>
      </c>
      <c r="Z66" s="176">
        <v>-56</v>
      </c>
      <c r="AA66" s="176">
        <v>-59</v>
      </c>
      <c r="AB66" s="176">
        <v>-50</v>
      </c>
      <c r="AC66" s="176">
        <v>-45</v>
      </c>
      <c r="AD66" s="176"/>
      <c r="AE66" s="176"/>
      <c r="AF66" s="176"/>
      <c r="AG66" s="176"/>
      <c r="AH66" s="176"/>
      <c r="AI66" s="176"/>
      <c r="AJ66" s="176"/>
      <c r="AK66" s="176"/>
      <c r="AL66" s="176"/>
      <c r="AM66" s="176"/>
      <c r="AN66" s="176"/>
      <c r="AO66" s="176">
        <v>-56</v>
      </c>
      <c r="AP66" s="176">
        <v>-45</v>
      </c>
      <c r="AQ66" s="176">
        <v>-39</v>
      </c>
      <c r="AR66" s="176">
        <v>-35</v>
      </c>
      <c r="AS66" s="176">
        <v>-46</v>
      </c>
      <c r="AT66" s="176">
        <v>-37</v>
      </c>
      <c r="AU66" s="176">
        <v>-25</v>
      </c>
      <c r="AV66" s="176">
        <v>-32</v>
      </c>
      <c r="AW66" s="232">
        <v>-29</v>
      </c>
      <c r="AX66" s="232">
        <v>-34</v>
      </c>
      <c r="AY66" s="176"/>
    </row>
    <row r="67" spans="1:51" ht="11.1" customHeight="1">
      <c r="A67" s="131"/>
      <c r="B67" s="131"/>
      <c r="C67" s="104" t="s">
        <v>181</v>
      </c>
      <c r="D67" s="91" t="s">
        <v>257</v>
      </c>
      <c r="E67" s="92"/>
      <c r="F67" s="92"/>
      <c r="G67" s="92"/>
      <c r="H67" s="92"/>
      <c r="I67" s="92"/>
      <c r="J67" s="92"/>
      <c r="K67" s="92"/>
      <c r="L67" s="92"/>
      <c r="M67" s="92"/>
      <c r="N67" s="92"/>
      <c r="O67" s="92"/>
      <c r="P67" s="92"/>
      <c r="Q67" s="92"/>
      <c r="R67" s="92"/>
      <c r="S67" s="92"/>
      <c r="T67" s="92"/>
      <c r="U67" s="175" t="s">
        <v>258</v>
      </c>
      <c r="V67" s="176"/>
      <c r="W67" s="176">
        <v>0</v>
      </c>
      <c r="X67" s="176">
        <v>-1</v>
      </c>
      <c r="Y67" s="176">
        <v>-3</v>
      </c>
      <c r="Z67" s="176">
        <v>-8</v>
      </c>
      <c r="AA67" s="176">
        <v>-11</v>
      </c>
      <c r="AB67" s="176">
        <v>-2</v>
      </c>
      <c r="AC67" s="176">
        <v>-1</v>
      </c>
      <c r="AD67" s="176"/>
      <c r="AE67" s="176"/>
      <c r="AF67" s="176"/>
      <c r="AG67" s="176"/>
      <c r="AH67" s="176"/>
      <c r="AI67" s="176"/>
      <c r="AJ67" s="176"/>
      <c r="AK67" s="176"/>
      <c r="AL67" s="176"/>
      <c r="AM67" s="176"/>
      <c r="AN67" s="176"/>
      <c r="AO67" s="176">
        <v>-56</v>
      </c>
      <c r="AP67" s="176">
        <v>-47</v>
      </c>
      <c r="AQ67" s="176">
        <v>-62</v>
      </c>
      <c r="AR67" s="176">
        <v>-55</v>
      </c>
      <c r="AS67" s="176">
        <v>-65</v>
      </c>
      <c r="AT67" s="176">
        <v>-51</v>
      </c>
      <c r="AU67" s="176">
        <v>-31</v>
      </c>
      <c r="AV67" s="176">
        <v>-49</v>
      </c>
      <c r="AW67" s="232">
        <v>-49</v>
      </c>
      <c r="AX67" s="232">
        <v>-72</v>
      </c>
      <c r="AY67" s="176"/>
    </row>
    <row r="68" spans="1:51" ht="11.1" customHeight="1">
      <c r="A68" s="133"/>
      <c r="B68" s="131"/>
      <c r="C68" s="104" t="s">
        <v>183</v>
      </c>
      <c r="D68" s="91" t="s">
        <v>259</v>
      </c>
      <c r="E68" s="92"/>
      <c r="F68" s="92"/>
      <c r="G68" s="92"/>
      <c r="H68" s="92"/>
      <c r="I68" s="92"/>
      <c r="J68" s="92"/>
      <c r="K68" s="92"/>
      <c r="L68" s="92"/>
      <c r="M68" s="92"/>
      <c r="N68" s="92"/>
      <c r="O68" s="92"/>
      <c r="P68" s="92"/>
      <c r="Q68" s="92"/>
      <c r="R68" s="92"/>
      <c r="S68" s="92"/>
      <c r="T68" s="92"/>
      <c r="U68" s="176"/>
      <c r="V68" s="176"/>
      <c r="W68" s="176"/>
      <c r="X68" s="176"/>
      <c r="Y68" s="176"/>
      <c r="Z68" s="176"/>
      <c r="AA68" s="176"/>
      <c r="AB68" s="176"/>
      <c r="AC68" s="176"/>
      <c r="AD68" s="176"/>
      <c r="AE68" s="176"/>
      <c r="AF68" s="176"/>
      <c r="AG68" s="176"/>
      <c r="AH68" s="176"/>
      <c r="AI68" s="176"/>
      <c r="AJ68" s="176"/>
      <c r="AK68" s="176"/>
      <c r="AL68" s="176"/>
      <c r="AM68" s="176"/>
      <c r="AN68" s="176"/>
      <c r="AO68" s="176">
        <v>-11</v>
      </c>
      <c r="AP68" s="176">
        <v>-9</v>
      </c>
      <c r="AQ68" s="176">
        <v>-3</v>
      </c>
      <c r="AR68" s="176">
        <v>-3</v>
      </c>
      <c r="AS68" s="176">
        <v>-5</v>
      </c>
      <c r="AT68" s="176">
        <v>-4</v>
      </c>
      <c r="AU68" s="176">
        <v>-3</v>
      </c>
      <c r="AV68" s="176">
        <v>-3</v>
      </c>
      <c r="AW68" s="232">
        <v>-2</v>
      </c>
      <c r="AX68" s="232"/>
      <c r="AY68" s="176"/>
    </row>
    <row r="69" spans="1:51" ht="21.95" customHeight="1">
      <c r="A69" s="141">
        <v>2</v>
      </c>
      <c r="B69" s="131"/>
      <c r="C69" s="104" t="s">
        <v>185</v>
      </c>
      <c r="D69" s="91" t="s">
        <v>260</v>
      </c>
      <c r="E69" s="92"/>
      <c r="F69" s="92"/>
      <c r="G69" s="92"/>
      <c r="H69" s="92"/>
      <c r="I69" s="92"/>
      <c r="J69" s="92"/>
      <c r="K69" s="92"/>
      <c r="L69" s="92"/>
      <c r="M69" s="92"/>
      <c r="N69" s="92"/>
      <c r="O69" s="92"/>
      <c r="P69" s="92"/>
      <c r="Q69" s="92"/>
      <c r="R69" s="92"/>
      <c r="S69" s="92"/>
      <c r="T69" s="92"/>
      <c r="U69" s="92"/>
      <c r="V69" s="92"/>
      <c r="W69" s="92"/>
      <c r="X69" s="92"/>
      <c r="Y69" s="92"/>
      <c r="Z69" s="92"/>
      <c r="AA69" s="92"/>
      <c r="AB69" s="92"/>
      <c r="AC69" s="92">
        <v>2</v>
      </c>
      <c r="AD69" s="92">
        <v>3</v>
      </c>
      <c r="AE69" s="92"/>
      <c r="AF69" s="92">
        <v>6</v>
      </c>
      <c r="AG69" s="92">
        <v>2</v>
      </c>
      <c r="AH69" s="92">
        <v>3</v>
      </c>
      <c r="AI69" s="92">
        <v>3</v>
      </c>
      <c r="AJ69" s="92">
        <v>2</v>
      </c>
      <c r="AK69" s="92">
        <v>1</v>
      </c>
      <c r="AL69" s="92">
        <v>5</v>
      </c>
      <c r="AM69" s="92">
        <v>2</v>
      </c>
      <c r="AN69" s="92">
        <v>3</v>
      </c>
      <c r="AO69" s="92">
        <v>5</v>
      </c>
      <c r="AP69" s="92">
        <v>5</v>
      </c>
      <c r="AQ69" s="92">
        <v>2</v>
      </c>
      <c r="AR69" s="92">
        <v>3</v>
      </c>
      <c r="AS69" s="92">
        <v>4</v>
      </c>
      <c r="AT69" s="92">
        <v>2</v>
      </c>
      <c r="AU69" s="92">
        <v>1</v>
      </c>
      <c r="AV69" s="92">
        <v>7</v>
      </c>
      <c r="AW69" s="231">
        <v>3</v>
      </c>
      <c r="AX69" s="231">
        <v>3</v>
      </c>
      <c r="AY69" s="92"/>
    </row>
    <row r="70" spans="1:51" ht="11.1" customHeight="1">
      <c r="A70" s="141">
        <v>3</v>
      </c>
      <c r="B70" s="131"/>
      <c r="C70" s="104" t="s">
        <v>187</v>
      </c>
      <c r="D70" s="91" t="s">
        <v>261</v>
      </c>
      <c r="E70" s="92"/>
      <c r="F70" s="92"/>
      <c r="G70" s="92"/>
      <c r="H70" s="92"/>
      <c r="I70" s="92"/>
      <c r="J70" s="92"/>
      <c r="K70" s="92"/>
      <c r="L70" s="92"/>
      <c r="M70" s="92"/>
      <c r="N70" s="92"/>
      <c r="O70" s="92"/>
      <c r="P70" s="92"/>
      <c r="Q70" s="92"/>
      <c r="R70" s="92"/>
      <c r="S70" s="92"/>
      <c r="T70" s="92"/>
      <c r="U70" s="92"/>
      <c r="V70" s="92"/>
      <c r="W70" s="92"/>
      <c r="X70" s="92"/>
      <c r="Y70" s="92"/>
      <c r="Z70" s="92"/>
      <c r="AA70" s="92"/>
      <c r="AB70" s="92"/>
      <c r="AC70" s="92">
        <v>9</v>
      </c>
      <c r="AD70" s="92">
        <v>12</v>
      </c>
      <c r="AE70" s="92">
        <v>8</v>
      </c>
      <c r="AF70" s="92">
        <v>13</v>
      </c>
      <c r="AG70" s="92">
        <v>13</v>
      </c>
      <c r="AH70" s="92">
        <v>19</v>
      </c>
      <c r="AI70" s="92">
        <v>19</v>
      </c>
      <c r="AJ70" s="92">
        <v>22</v>
      </c>
      <c r="AK70" s="92">
        <v>13</v>
      </c>
      <c r="AL70" s="92">
        <v>17</v>
      </c>
      <c r="AM70" s="92">
        <v>19</v>
      </c>
      <c r="AN70" s="92">
        <v>10</v>
      </c>
      <c r="AO70" s="92">
        <v>3</v>
      </c>
      <c r="AP70" s="92">
        <v>1</v>
      </c>
      <c r="AQ70" s="92">
        <v>3</v>
      </c>
      <c r="AR70" s="92">
        <v>3</v>
      </c>
      <c r="AS70" s="92">
        <v>4</v>
      </c>
      <c r="AT70" s="92">
        <v>2</v>
      </c>
      <c r="AU70" s="92">
        <v>1</v>
      </c>
      <c r="AV70" s="92"/>
      <c r="AW70" s="231">
        <v>1</v>
      </c>
      <c r="AX70" s="231">
        <v>1</v>
      </c>
      <c r="AY70" s="92"/>
    </row>
    <row r="71" spans="1:51" ht="11.1" customHeight="1">
      <c r="A71" s="141">
        <v>4</v>
      </c>
      <c r="B71" s="131"/>
      <c r="C71" s="104" t="s">
        <v>189</v>
      </c>
      <c r="D71" s="91" t="s">
        <v>262</v>
      </c>
      <c r="E71" s="92"/>
      <c r="F71" s="92"/>
      <c r="G71" s="92"/>
      <c r="H71" s="92"/>
      <c r="I71" s="92"/>
      <c r="J71" s="92"/>
      <c r="K71" s="92"/>
      <c r="L71" s="92"/>
      <c r="M71" s="92"/>
      <c r="N71" s="92"/>
      <c r="O71" s="92"/>
      <c r="P71" s="92"/>
      <c r="Q71" s="92"/>
      <c r="R71" s="92"/>
      <c r="S71" s="92"/>
      <c r="T71" s="92"/>
      <c r="U71" s="92"/>
      <c r="V71" s="92"/>
      <c r="W71" s="92"/>
      <c r="X71" s="92"/>
      <c r="Y71" s="92"/>
      <c r="Z71" s="92"/>
      <c r="AA71" s="92"/>
      <c r="AB71" s="92"/>
      <c r="AC71" s="92">
        <v>10</v>
      </c>
      <c r="AD71" s="92">
        <v>4</v>
      </c>
      <c r="AE71" s="92">
        <v>10</v>
      </c>
      <c r="AF71" s="92">
        <v>5</v>
      </c>
      <c r="AG71" s="92">
        <v>10</v>
      </c>
      <c r="AH71" s="92">
        <v>6</v>
      </c>
      <c r="AI71" s="92">
        <v>9</v>
      </c>
      <c r="AJ71" s="92">
        <v>4</v>
      </c>
      <c r="AK71" s="92">
        <v>10</v>
      </c>
      <c r="AL71" s="92">
        <v>6</v>
      </c>
      <c r="AM71" s="92">
        <v>6</v>
      </c>
      <c r="AN71" s="92">
        <v>8</v>
      </c>
      <c r="AO71" s="92">
        <v>13</v>
      </c>
      <c r="AP71" s="92">
        <v>12</v>
      </c>
      <c r="AQ71" s="92">
        <v>14</v>
      </c>
      <c r="AR71" s="92">
        <v>15</v>
      </c>
      <c r="AS71" s="92">
        <v>15</v>
      </c>
      <c r="AT71" s="92">
        <v>10</v>
      </c>
      <c r="AU71" s="92">
        <v>9</v>
      </c>
      <c r="AV71" s="92">
        <v>7</v>
      </c>
      <c r="AW71" s="231">
        <v>11</v>
      </c>
      <c r="AX71" s="231">
        <v>15</v>
      </c>
      <c r="AY71" s="92"/>
    </row>
    <row r="72" spans="1:51" ht="30.95" customHeight="1">
      <c r="A72" s="141">
        <v>5</v>
      </c>
      <c r="B72" s="133"/>
      <c r="C72" s="104" t="s">
        <v>193</v>
      </c>
      <c r="D72" s="91" t="s">
        <v>646</v>
      </c>
      <c r="E72" s="92"/>
      <c r="F72" s="92"/>
      <c r="G72" s="92"/>
      <c r="H72" s="92"/>
      <c r="I72" s="92"/>
      <c r="J72" s="92"/>
      <c r="K72" s="92"/>
      <c r="L72" s="92"/>
      <c r="M72" s="92"/>
      <c r="N72" s="92"/>
      <c r="O72" s="92"/>
      <c r="P72" s="92"/>
      <c r="Q72" s="92"/>
      <c r="R72" s="92"/>
      <c r="S72" s="92"/>
      <c r="T72" s="92"/>
      <c r="U72" s="92"/>
      <c r="V72" s="92"/>
      <c r="W72" s="92"/>
      <c r="X72" s="92"/>
      <c r="Y72" s="92"/>
      <c r="Z72" s="92"/>
      <c r="AA72" s="92"/>
      <c r="AB72" s="92"/>
      <c r="AC72" s="92">
        <v>37</v>
      </c>
      <c r="AD72" s="92">
        <v>27</v>
      </c>
      <c r="AE72" s="92">
        <v>37</v>
      </c>
      <c r="AF72" s="92">
        <v>62</v>
      </c>
      <c r="AG72" s="92">
        <v>21</v>
      </c>
      <c r="AH72" s="92">
        <v>54</v>
      </c>
      <c r="AI72" s="92">
        <v>39</v>
      </c>
      <c r="AJ72" s="92">
        <v>56</v>
      </c>
      <c r="AK72" s="92">
        <v>71</v>
      </c>
      <c r="AL72" s="92">
        <v>50</v>
      </c>
      <c r="AM72" s="92">
        <v>32</v>
      </c>
      <c r="AN72" s="92">
        <v>11</v>
      </c>
      <c r="AO72" s="92">
        <v>22</v>
      </c>
      <c r="AP72" s="92">
        <v>19</v>
      </c>
      <c r="AQ72" s="92">
        <v>22</v>
      </c>
      <c r="AR72" s="92">
        <v>18</v>
      </c>
      <c r="AS72" s="92">
        <v>36</v>
      </c>
      <c r="AT72" s="92">
        <v>14</v>
      </c>
      <c r="AU72" s="92">
        <v>30</v>
      </c>
      <c r="AV72" s="92">
        <v>25</v>
      </c>
      <c r="AW72" s="231">
        <v>19</v>
      </c>
      <c r="AX72" s="231">
        <v>29</v>
      </c>
      <c r="AY72" s="92"/>
    </row>
    <row r="73" spans="1:51" ht="13.5" customHeight="1">
      <c r="A73" s="334" t="s">
        <v>792</v>
      </c>
      <c r="B73" s="335"/>
      <c r="C73" s="336"/>
      <c r="D73" s="337" t="s">
        <v>793</v>
      </c>
      <c r="E73" s="338"/>
      <c r="F73" s="338"/>
      <c r="G73" s="338"/>
      <c r="H73" s="338"/>
      <c r="I73" s="338"/>
      <c r="J73" s="338"/>
      <c r="K73" s="338"/>
      <c r="L73" s="338"/>
      <c r="M73" s="338"/>
      <c r="N73" s="338"/>
      <c r="O73" s="338"/>
      <c r="P73" s="338"/>
      <c r="Q73" s="338"/>
      <c r="R73" s="338"/>
      <c r="S73" s="338"/>
      <c r="T73" s="338"/>
      <c r="U73" s="338"/>
      <c r="V73" s="338"/>
      <c r="W73" s="338"/>
      <c r="X73" s="338"/>
      <c r="Y73" s="338"/>
      <c r="Z73" s="338"/>
      <c r="AA73" s="338"/>
      <c r="AB73" s="338"/>
      <c r="AC73" s="338"/>
      <c r="AD73" s="338"/>
      <c r="AE73" s="338"/>
      <c r="AF73" s="338"/>
      <c r="AG73" s="338"/>
      <c r="AH73" s="338"/>
      <c r="AI73" s="338"/>
      <c r="AJ73" s="338"/>
      <c r="AK73" s="338"/>
      <c r="AL73" s="338"/>
      <c r="AM73" s="338"/>
      <c r="AN73" s="338"/>
      <c r="AO73" s="338"/>
      <c r="AP73" s="338"/>
      <c r="AQ73" s="338"/>
      <c r="AR73" s="338"/>
      <c r="AS73" s="338"/>
      <c r="AT73" s="338"/>
      <c r="AU73" s="338"/>
      <c r="AV73" s="338"/>
      <c r="AW73" s="339"/>
      <c r="AX73" s="339">
        <v>4545</v>
      </c>
      <c r="AY73" s="92"/>
    </row>
    <row r="74" spans="1:51" ht="21.95" customHeight="1">
      <c r="A74" s="234" t="s">
        <v>4</v>
      </c>
      <c r="B74" s="241"/>
      <c r="C74" s="236"/>
      <c r="D74" s="237" t="s">
        <v>5</v>
      </c>
      <c r="E74" s="238">
        <f t="shared" ref="E74:U74" si="12">E75+E76+E77+E78+E79+E80+E81+E84+E85+E86+E94+E95+E96+E97+E98+E99+E100+E105</f>
        <v>338</v>
      </c>
      <c r="F74" s="238">
        <f t="shared" si="12"/>
        <v>46</v>
      </c>
      <c r="G74" s="238">
        <f t="shared" si="12"/>
        <v>44</v>
      </c>
      <c r="H74" s="238">
        <f t="shared" si="12"/>
        <v>54</v>
      </c>
      <c r="I74" s="238">
        <f t="shared" si="12"/>
        <v>49</v>
      </c>
      <c r="J74" s="238">
        <f t="shared" si="12"/>
        <v>40</v>
      </c>
      <c r="K74" s="238">
        <f t="shared" si="12"/>
        <v>49</v>
      </c>
      <c r="L74" s="238">
        <f t="shared" si="12"/>
        <v>60</v>
      </c>
      <c r="M74" s="238">
        <f t="shared" si="12"/>
        <v>68</v>
      </c>
      <c r="N74" s="238">
        <f t="shared" si="12"/>
        <v>49</v>
      </c>
      <c r="O74" s="238">
        <f t="shared" si="12"/>
        <v>67</v>
      </c>
      <c r="P74" s="238">
        <f t="shared" si="12"/>
        <v>64</v>
      </c>
      <c r="Q74" s="238">
        <f t="shared" si="12"/>
        <v>62</v>
      </c>
      <c r="R74" s="238">
        <f t="shared" si="12"/>
        <v>53</v>
      </c>
      <c r="S74" s="238">
        <f t="shared" si="12"/>
        <v>67</v>
      </c>
      <c r="T74" s="238">
        <f t="shared" si="12"/>
        <v>50</v>
      </c>
      <c r="U74" s="238">
        <f t="shared" si="12"/>
        <v>80</v>
      </c>
      <c r="V74" s="238">
        <v>55</v>
      </c>
      <c r="W74" s="238">
        <f t="shared" ref="W74:AP74" si="13">W75+W76+W77+W78+W79+W80+W81+W84+W85+W86+W94+W95+W96+W97+W98+W99+W100+W105</f>
        <v>73</v>
      </c>
      <c r="X74" s="238">
        <f t="shared" si="13"/>
        <v>79</v>
      </c>
      <c r="Y74" s="238">
        <f t="shared" si="13"/>
        <v>69</v>
      </c>
      <c r="Z74" s="238">
        <f t="shared" si="13"/>
        <v>68</v>
      </c>
      <c r="AA74" s="238">
        <f t="shared" si="13"/>
        <v>38</v>
      </c>
      <c r="AB74" s="238">
        <f t="shared" si="13"/>
        <v>57</v>
      </c>
      <c r="AC74" s="238">
        <f t="shared" si="13"/>
        <v>61</v>
      </c>
      <c r="AD74" s="238">
        <f t="shared" si="13"/>
        <v>72</v>
      </c>
      <c r="AE74" s="238">
        <f t="shared" si="13"/>
        <v>85</v>
      </c>
      <c r="AF74" s="238">
        <f t="shared" si="13"/>
        <v>94</v>
      </c>
      <c r="AG74" s="238">
        <f t="shared" si="13"/>
        <v>141</v>
      </c>
      <c r="AH74" s="238">
        <f t="shared" si="13"/>
        <v>209</v>
      </c>
      <c r="AI74" s="238">
        <f t="shared" si="13"/>
        <v>738</v>
      </c>
      <c r="AJ74" s="238">
        <f t="shared" si="13"/>
        <v>1810</v>
      </c>
      <c r="AK74" s="238">
        <f t="shared" si="13"/>
        <v>1021</v>
      </c>
      <c r="AL74" s="238">
        <f t="shared" si="13"/>
        <v>1080</v>
      </c>
      <c r="AM74" s="238">
        <f t="shared" si="13"/>
        <v>1033</v>
      </c>
      <c r="AN74" s="238">
        <f t="shared" si="13"/>
        <v>949</v>
      </c>
      <c r="AO74" s="238">
        <f t="shared" si="13"/>
        <v>957</v>
      </c>
      <c r="AP74" s="238">
        <f t="shared" si="13"/>
        <v>954</v>
      </c>
      <c r="AQ74" s="238">
        <f t="shared" ref="AQ74:AV74" si="14">AQ75+AQ76+AQ77+AQ78+AQ79+AQ80+AQ81+AQ84+AQ85+AQ86+AQ94+AQ95+AQ96+AQ97+AQ98+AQ99+AQ100+AQ101+AQ102+AQ103+AQ105</f>
        <v>939</v>
      </c>
      <c r="AR74" s="238">
        <f t="shared" si="14"/>
        <v>933</v>
      </c>
      <c r="AS74" s="238">
        <f t="shared" si="14"/>
        <v>922</v>
      </c>
      <c r="AT74" s="238">
        <f t="shared" si="14"/>
        <v>946</v>
      </c>
      <c r="AU74" s="238">
        <f t="shared" si="14"/>
        <v>924</v>
      </c>
      <c r="AV74" s="238">
        <f t="shared" si="14"/>
        <v>929</v>
      </c>
      <c r="AW74" s="243">
        <f>AW75+AW76+AW77+AW78+AW79+AW80+AW81+AW84+AW85+AW86+AW94+AW95+AW96+AW97+AW98+AW99+AW100+AW101+AW102+AW103+AW104+AW105</f>
        <v>1029</v>
      </c>
      <c r="AX74" s="243">
        <f>AX75+AX76+AX77+AX78+AX79+AX80+AX81+AX84+AX85+AX86+AX94+AX95+AX96+AX97+AX98+AX99+AX100+AX101+AX102+AX103+AX104+AX105</f>
        <v>968</v>
      </c>
      <c r="AY74" s="238">
        <f>SUM(H74:AW74)</f>
        <v>17077</v>
      </c>
    </row>
    <row r="75" spans="1:51" ht="11.1" customHeight="1">
      <c r="A75" s="177">
        <v>1</v>
      </c>
      <c r="B75" s="132">
        <v>7</v>
      </c>
      <c r="C75" s="104" t="s">
        <v>177</v>
      </c>
      <c r="D75" s="91" t="s">
        <v>6</v>
      </c>
      <c r="E75" s="108">
        <f>230-F75-G75</f>
        <v>192</v>
      </c>
      <c r="F75" s="108">
        <v>20</v>
      </c>
      <c r="G75" s="108">
        <v>18</v>
      </c>
      <c r="H75" s="108">
        <v>22</v>
      </c>
      <c r="I75" s="108">
        <v>19</v>
      </c>
      <c r="J75" s="92">
        <v>17</v>
      </c>
      <c r="K75" s="92">
        <v>13</v>
      </c>
      <c r="L75" s="92">
        <v>16</v>
      </c>
      <c r="M75" s="92">
        <v>8</v>
      </c>
      <c r="N75" s="92">
        <v>7</v>
      </c>
      <c r="O75" s="101">
        <v>11</v>
      </c>
      <c r="P75" s="92">
        <v>10</v>
      </c>
      <c r="Q75" s="92">
        <v>12</v>
      </c>
      <c r="R75" s="92">
        <v>10</v>
      </c>
      <c r="S75" s="92">
        <v>9</v>
      </c>
      <c r="T75" s="92">
        <v>10</v>
      </c>
      <c r="U75" s="92">
        <v>9</v>
      </c>
      <c r="V75" s="92">
        <v>5</v>
      </c>
      <c r="W75" s="92">
        <v>17</v>
      </c>
      <c r="X75" s="92">
        <v>16</v>
      </c>
      <c r="Y75" s="92">
        <v>6</v>
      </c>
      <c r="Z75" s="92">
        <v>7</v>
      </c>
      <c r="AA75" s="92">
        <v>4</v>
      </c>
      <c r="AB75" s="92">
        <v>7</v>
      </c>
      <c r="AC75" s="92">
        <v>4</v>
      </c>
      <c r="AD75" s="92">
        <v>4</v>
      </c>
      <c r="AE75" s="92">
        <v>7</v>
      </c>
      <c r="AF75" s="92">
        <v>8</v>
      </c>
      <c r="AG75" s="92">
        <v>7</v>
      </c>
      <c r="AH75" s="92">
        <v>6</v>
      </c>
      <c r="AI75" s="92">
        <v>4</v>
      </c>
      <c r="AJ75" s="92">
        <v>5</v>
      </c>
      <c r="AK75" s="92">
        <v>5</v>
      </c>
      <c r="AL75" s="92">
        <v>6</v>
      </c>
      <c r="AM75" s="92">
        <v>2</v>
      </c>
      <c r="AN75" s="92">
        <v>4</v>
      </c>
      <c r="AO75" s="92">
        <v>2</v>
      </c>
      <c r="AP75" s="92">
        <v>3</v>
      </c>
      <c r="AQ75" s="92">
        <v>1</v>
      </c>
      <c r="AR75" s="92">
        <v>2</v>
      </c>
      <c r="AS75" s="92">
        <v>8</v>
      </c>
      <c r="AT75" s="92">
        <v>2</v>
      </c>
      <c r="AU75" s="92">
        <v>2</v>
      </c>
      <c r="AV75" s="92">
        <v>3</v>
      </c>
      <c r="AW75" s="231">
        <v>1</v>
      </c>
      <c r="AX75" s="231"/>
      <c r="AY75" s="92"/>
    </row>
    <row r="76" spans="1:51" ht="11.1" customHeight="1">
      <c r="A76" s="177">
        <v>2</v>
      </c>
      <c r="B76" s="131"/>
      <c r="C76" s="104" t="s">
        <v>179</v>
      </c>
      <c r="D76" s="91" t="s">
        <v>7</v>
      </c>
      <c r="E76" s="109"/>
      <c r="F76" s="109"/>
      <c r="G76" s="109"/>
      <c r="H76" s="109"/>
      <c r="I76" s="109"/>
      <c r="J76" s="92">
        <v>1</v>
      </c>
      <c r="K76" s="92">
        <v>3</v>
      </c>
      <c r="L76" s="92">
        <v>4</v>
      </c>
      <c r="M76" s="92">
        <v>2</v>
      </c>
      <c r="N76" s="92">
        <v>1</v>
      </c>
      <c r="O76" s="101">
        <v>3</v>
      </c>
      <c r="P76" s="92">
        <v>1</v>
      </c>
      <c r="Q76" s="92">
        <v>1</v>
      </c>
      <c r="R76" s="92">
        <v>2</v>
      </c>
      <c r="S76" s="92">
        <v>2</v>
      </c>
      <c r="T76" s="92">
        <v>4</v>
      </c>
      <c r="U76" s="92">
        <v>4</v>
      </c>
      <c r="V76" s="92">
        <v>1</v>
      </c>
      <c r="W76" s="92">
        <v>3</v>
      </c>
      <c r="X76" s="92">
        <v>3</v>
      </c>
      <c r="Y76" s="92">
        <v>3</v>
      </c>
      <c r="Z76" s="92">
        <v>2</v>
      </c>
      <c r="AA76" s="92">
        <v>2</v>
      </c>
      <c r="AB76" s="92">
        <v>1</v>
      </c>
      <c r="AC76" s="106">
        <v>3</v>
      </c>
      <c r="AD76" s="92">
        <v>4</v>
      </c>
      <c r="AE76" s="92">
        <v>4</v>
      </c>
      <c r="AF76" s="92">
        <v>1</v>
      </c>
      <c r="AG76" s="92">
        <v>3</v>
      </c>
      <c r="AH76" s="92">
        <v>2</v>
      </c>
      <c r="AI76" s="92">
        <v>2</v>
      </c>
      <c r="AJ76" s="92">
        <v>5</v>
      </c>
      <c r="AK76" s="92">
        <v>5</v>
      </c>
      <c r="AL76" s="92"/>
      <c r="AM76" s="92">
        <v>2</v>
      </c>
      <c r="AN76" s="92">
        <v>2</v>
      </c>
      <c r="AO76" s="92">
        <v>4</v>
      </c>
      <c r="AP76" s="92">
        <v>1</v>
      </c>
      <c r="AQ76" s="92"/>
      <c r="AR76" s="92">
        <v>1</v>
      </c>
      <c r="AS76" s="92">
        <v>5</v>
      </c>
      <c r="AT76" s="92">
        <v>4</v>
      </c>
      <c r="AU76" s="92">
        <v>3</v>
      </c>
      <c r="AV76" s="92">
        <v>1</v>
      </c>
      <c r="AW76" s="231">
        <v>1</v>
      </c>
      <c r="AX76" s="231">
        <v>1</v>
      </c>
      <c r="AY76" s="92"/>
    </row>
    <row r="77" spans="1:51" ht="11.1" customHeight="1">
      <c r="A77" s="177">
        <v>3</v>
      </c>
      <c r="B77" s="131"/>
      <c r="C77" s="104" t="s">
        <v>181</v>
      </c>
      <c r="D77" s="91" t="s">
        <v>8</v>
      </c>
      <c r="E77" s="92">
        <v>0</v>
      </c>
      <c r="F77" s="92">
        <v>0</v>
      </c>
      <c r="G77" s="92">
        <v>0</v>
      </c>
      <c r="H77" s="92">
        <v>0</v>
      </c>
      <c r="I77" s="92">
        <v>0</v>
      </c>
      <c r="J77" s="92">
        <v>0</v>
      </c>
      <c r="K77" s="92">
        <v>0</v>
      </c>
      <c r="L77" s="92">
        <v>0</v>
      </c>
      <c r="M77" s="92">
        <v>0</v>
      </c>
      <c r="N77" s="92">
        <v>0</v>
      </c>
      <c r="O77" s="101">
        <v>0</v>
      </c>
      <c r="P77" s="92">
        <v>0</v>
      </c>
      <c r="Q77" s="92">
        <v>0</v>
      </c>
      <c r="R77" s="92">
        <v>0</v>
      </c>
      <c r="S77" s="92">
        <v>0</v>
      </c>
      <c r="T77" s="92">
        <v>0</v>
      </c>
      <c r="U77" s="92">
        <v>0</v>
      </c>
      <c r="V77" s="92">
        <v>0</v>
      </c>
      <c r="W77" s="92">
        <v>0</v>
      </c>
      <c r="X77" s="92">
        <v>0</v>
      </c>
      <c r="Y77" s="92">
        <v>0</v>
      </c>
      <c r="Z77" s="92">
        <v>0</v>
      </c>
      <c r="AA77" s="92">
        <v>0</v>
      </c>
      <c r="AB77" s="92">
        <v>0</v>
      </c>
      <c r="AC77" s="92"/>
      <c r="AD77" s="92"/>
      <c r="AE77" s="92"/>
      <c r="AF77" s="92"/>
      <c r="AG77" s="92"/>
      <c r="AH77" s="92"/>
      <c r="AI77" s="92"/>
      <c r="AJ77" s="92"/>
      <c r="AK77" s="92"/>
      <c r="AL77" s="92"/>
      <c r="AM77" s="92"/>
      <c r="AN77" s="92"/>
      <c r="AO77" s="92"/>
      <c r="AP77" s="92"/>
      <c r="AQ77" s="92"/>
      <c r="AR77" s="92"/>
      <c r="AS77" s="92"/>
      <c r="AT77" s="92"/>
      <c r="AU77" s="92"/>
      <c r="AV77" s="92"/>
      <c r="AW77" s="231"/>
      <c r="AX77" s="231"/>
      <c r="AY77" s="92"/>
    </row>
    <row r="78" spans="1:51" ht="11.1" customHeight="1">
      <c r="A78" s="177">
        <v>4</v>
      </c>
      <c r="B78" s="131"/>
      <c r="C78" s="104" t="s">
        <v>183</v>
      </c>
      <c r="D78" s="91" t="s">
        <v>9</v>
      </c>
      <c r="E78" s="92">
        <v>0</v>
      </c>
      <c r="F78" s="92">
        <v>0</v>
      </c>
      <c r="G78" s="92">
        <v>0</v>
      </c>
      <c r="H78" s="92">
        <v>0</v>
      </c>
      <c r="I78" s="92">
        <v>0</v>
      </c>
      <c r="J78" s="92">
        <v>0</v>
      </c>
      <c r="K78" s="92">
        <v>0</v>
      </c>
      <c r="L78" s="92">
        <v>0</v>
      </c>
      <c r="M78" s="92">
        <v>0</v>
      </c>
      <c r="N78" s="92">
        <v>0</v>
      </c>
      <c r="O78" s="101">
        <v>0</v>
      </c>
      <c r="P78" s="92">
        <v>0</v>
      </c>
      <c r="Q78" s="92">
        <v>0</v>
      </c>
      <c r="R78" s="92">
        <v>0</v>
      </c>
      <c r="S78" s="92">
        <v>0</v>
      </c>
      <c r="T78" s="92">
        <v>0</v>
      </c>
      <c r="U78" s="92">
        <v>0</v>
      </c>
      <c r="V78" s="92">
        <v>0</v>
      </c>
      <c r="W78" s="92">
        <v>0</v>
      </c>
      <c r="X78" s="92">
        <v>0</v>
      </c>
      <c r="Y78" s="92">
        <v>0</v>
      </c>
      <c r="Z78" s="92">
        <v>0</v>
      </c>
      <c r="AA78" s="92">
        <v>0</v>
      </c>
      <c r="AB78" s="92">
        <v>0</v>
      </c>
      <c r="AC78" s="92"/>
      <c r="AD78" s="92"/>
      <c r="AE78" s="92"/>
      <c r="AF78" s="92"/>
      <c r="AG78" s="92"/>
      <c r="AH78" s="92"/>
      <c r="AI78" s="92"/>
      <c r="AJ78" s="92"/>
      <c r="AK78" s="92"/>
      <c r="AL78" s="92"/>
      <c r="AM78" s="92"/>
      <c r="AN78" s="92"/>
      <c r="AO78" s="92"/>
      <c r="AP78" s="92"/>
      <c r="AQ78" s="92"/>
      <c r="AR78" s="92"/>
      <c r="AS78" s="92"/>
      <c r="AT78" s="92"/>
      <c r="AU78" s="92"/>
      <c r="AV78" s="92"/>
      <c r="AW78" s="231"/>
      <c r="AX78" s="231"/>
      <c r="AY78" s="92"/>
    </row>
    <row r="79" spans="1:51" ht="11.1" customHeight="1">
      <c r="A79" s="177">
        <v>5</v>
      </c>
      <c r="B79" s="131"/>
      <c r="C79" s="104" t="s">
        <v>185</v>
      </c>
      <c r="D79" s="91" t="s">
        <v>10</v>
      </c>
      <c r="E79" s="92">
        <f>10-F79-G79</f>
        <v>6</v>
      </c>
      <c r="F79" s="92">
        <v>3</v>
      </c>
      <c r="G79" s="92">
        <v>1</v>
      </c>
      <c r="H79" s="92">
        <v>0</v>
      </c>
      <c r="I79" s="92">
        <v>0</v>
      </c>
      <c r="J79" s="92">
        <v>0</v>
      </c>
      <c r="K79" s="92">
        <v>1</v>
      </c>
      <c r="L79" s="92">
        <v>2</v>
      </c>
      <c r="M79" s="92">
        <v>1</v>
      </c>
      <c r="N79" s="92">
        <v>0</v>
      </c>
      <c r="O79" s="101">
        <v>1</v>
      </c>
      <c r="P79" s="92">
        <v>0</v>
      </c>
      <c r="Q79" s="92">
        <v>0</v>
      </c>
      <c r="R79" s="92">
        <v>0</v>
      </c>
      <c r="S79" s="92">
        <v>0</v>
      </c>
      <c r="T79" s="92">
        <v>0</v>
      </c>
      <c r="U79" s="92">
        <v>1</v>
      </c>
      <c r="V79" s="92">
        <v>0</v>
      </c>
      <c r="W79" s="92">
        <v>0</v>
      </c>
      <c r="X79" s="92">
        <v>0</v>
      </c>
      <c r="Y79" s="92">
        <v>1</v>
      </c>
      <c r="Z79" s="92">
        <v>1</v>
      </c>
      <c r="AA79" s="92">
        <v>0</v>
      </c>
      <c r="AB79" s="92">
        <v>0</v>
      </c>
      <c r="AC79" s="92"/>
      <c r="AD79" s="92"/>
      <c r="AE79" s="92"/>
      <c r="AF79" s="92">
        <v>1</v>
      </c>
      <c r="AG79" s="92">
        <v>1</v>
      </c>
      <c r="AH79" s="92">
        <v>1</v>
      </c>
      <c r="AI79" s="92">
        <v>1</v>
      </c>
      <c r="AJ79" s="92"/>
      <c r="AK79" s="92"/>
      <c r="AL79" s="92"/>
      <c r="AM79" s="92">
        <v>1</v>
      </c>
      <c r="AN79" s="92">
        <v>1</v>
      </c>
      <c r="AO79" s="92"/>
      <c r="AP79" s="92"/>
      <c r="AQ79" s="92"/>
      <c r="AR79" s="92"/>
      <c r="AS79" s="92"/>
      <c r="AT79" s="92"/>
      <c r="AU79" s="92"/>
      <c r="AV79" s="92"/>
      <c r="AW79" s="231"/>
      <c r="AX79" s="231"/>
      <c r="AY79" s="92"/>
    </row>
    <row r="80" spans="1:51" ht="11.1" customHeight="1">
      <c r="A80" s="177">
        <v>7</v>
      </c>
      <c r="B80" s="131"/>
      <c r="C80" s="104" t="s">
        <v>187</v>
      </c>
      <c r="D80" s="91" t="s">
        <v>11</v>
      </c>
      <c r="E80" s="92">
        <f>6-F80-G80</f>
        <v>5</v>
      </c>
      <c r="F80" s="92">
        <v>0</v>
      </c>
      <c r="G80" s="92">
        <v>1</v>
      </c>
      <c r="H80" s="92">
        <v>0</v>
      </c>
      <c r="I80" s="92">
        <v>0</v>
      </c>
      <c r="J80" s="92">
        <v>0</v>
      </c>
      <c r="K80" s="92">
        <v>0</v>
      </c>
      <c r="L80" s="92">
        <v>0</v>
      </c>
      <c r="M80" s="92">
        <v>0</v>
      </c>
      <c r="N80" s="92">
        <v>0</v>
      </c>
      <c r="O80" s="101">
        <v>1</v>
      </c>
      <c r="P80" s="92">
        <v>0</v>
      </c>
      <c r="Q80" s="92">
        <v>0</v>
      </c>
      <c r="R80" s="92">
        <v>0</v>
      </c>
      <c r="S80" s="92">
        <v>0</v>
      </c>
      <c r="T80" s="92">
        <v>0</v>
      </c>
      <c r="U80" s="92">
        <v>0</v>
      </c>
      <c r="V80" s="92">
        <v>0</v>
      </c>
      <c r="W80" s="92">
        <v>0</v>
      </c>
      <c r="X80" s="92">
        <v>1</v>
      </c>
      <c r="Y80" s="92">
        <v>0</v>
      </c>
      <c r="Z80" s="92">
        <v>0</v>
      </c>
      <c r="AA80" s="92">
        <v>0</v>
      </c>
      <c r="AB80" s="92">
        <v>0</v>
      </c>
      <c r="AC80" s="92"/>
      <c r="AD80" s="92"/>
      <c r="AE80" s="92"/>
      <c r="AF80" s="92"/>
      <c r="AG80" s="92"/>
      <c r="AH80" s="92"/>
      <c r="AI80" s="92"/>
      <c r="AJ80" s="92"/>
      <c r="AK80" s="92"/>
      <c r="AL80" s="92"/>
      <c r="AM80" s="92"/>
      <c r="AN80" s="92"/>
      <c r="AO80" s="92"/>
      <c r="AP80" s="92"/>
      <c r="AQ80" s="92"/>
      <c r="AR80" s="92"/>
      <c r="AS80" s="92"/>
      <c r="AT80" s="92"/>
      <c r="AU80" s="92"/>
      <c r="AV80" s="92"/>
      <c r="AW80" s="231"/>
      <c r="AX80" s="231"/>
      <c r="AY80" s="92"/>
    </row>
    <row r="81" spans="1:51" ht="11.1" customHeight="1">
      <c r="A81" s="179">
        <v>8</v>
      </c>
      <c r="B81" s="131"/>
      <c r="C81" s="130"/>
      <c r="D81" s="91" t="s">
        <v>26</v>
      </c>
      <c r="E81" s="92">
        <f>9-F81-G81</f>
        <v>7</v>
      </c>
      <c r="F81" s="92">
        <f>-F82-F83</f>
        <v>2</v>
      </c>
      <c r="G81" s="92">
        <v>0</v>
      </c>
      <c r="H81" s="92">
        <f t="shared" ref="H81:N81" si="15">-H82-H83</f>
        <v>4</v>
      </c>
      <c r="I81" s="92">
        <f t="shared" si="15"/>
        <v>5</v>
      </c>
      <c r="J81" s="92">
        <f t="shared" si="15"/>
        <v>1</v>
      </c>
      <c r="K81" s="92">
        <f t="shared" si="15"/>
        <v>2</v>
      </c>
      <c r="L81" s="92">
        <f t="shared" si="15"/>
        <v>7</v>
      </c>
      <c r="M81" s="92">
        <f t="shared" si="15"/>
        <v>4</v>
      </c>
      <c r="N81" s="92">
        <f t="shared" si="15"/>
        <v>7</v>
      </c>
      <c r="O81" s="92">
        <v>12</v>
      </c>
      <c r="P81" s="92">
        <f t="shared" ref="P81:AC81" si="16">-P82-P83</f>
        <v>14</v>
      </c>
      <c r="Q81" s="92">
        <f t="shared" si="16"/>
        <v>10</v>
      </c>
      <c r="R81" s="92">
        <f t="shared" si="16"/>
        <v>10</v>
      </c>
      <c r="S81" s="92">
        <f t="shared" si="16"/>
        <v>19</v>
      </c>
      <c r="T81" s="92">
        <f t="shared" si="16"/>
        <v>16</v>
      </c>
      <c r="U81" s="92">
        <f t="shared" si="16"/>
        <v>18</v>
      </c>
      <c r="V81" s="92">
        <f t="shared" si="16"/>
        <v>23</v>
      </c>
      <c r="W81" s="92">
        <f t="shared" si="16"/>
        <v>21</v>
      </c>
      <c r="X81" s="92">
        <f t="shared" si="16"/>
        <v>21</v>
      </c>
      <c r="Y81" s="92">
        <f t="shared" si="16"/>
        <v>23</v>
      </c>
      <c r="Z81" s="92">
        <f t="shared" si="16"/>
        <v>27</v>
      </c>
      <c r="AA81" s="92">
        <f t="shared" si="16"/>
        <v>22</v>
      </c>
      <c r="AB81" s="92">
        <f t="shared" si="16"/>
        <v>42</v>
      </c>
      <c r="AC81" s="92">
        <f t="shared" si="16"/>
        <v>42</v>
      </c>
      <c r="AD81" s="92">
        <f>-AD82-AD83</f>
        <v>52</v>
      </c>
      <c r="AE81" s="92">
        <v>54</v>
      </c>
      <c r="AF81" s="92">
        <f t="shared" ref="AF81:AL81" si="17">-AF82-AF83</f>
        <v>77</v>
      </c>
      <c r="AG81" s="92">
        <f t="shared" si="17"/>
        <v>121</v>
      </c>
      <c r="AH81" s="92">
        <f t="shared" si="17"/>
        <v>186</v>
      </c>
      <c r="AI81" s="92">
        <f t="shared" si="17"/>
        <v>722</v>
      </c>
      <c r="AJ81" s="92">
        <f t="shared" si="17"/>
        <v>1784</v>
      </c>
      <c r="AK81" s="92">
        <f>-AK82-AK83</f>
        <v>1002</v>
      </c>
      <c r="AL81" s="92">
        <f t="shared" si="17"/>
        <v>1062</v>
      </c>
      <c r="AM81" s="92">
        <v>1016</v>
      </c>
      <c r="AN81" s="92">
        <f t="shared" ref="AN81:AX81" si="18">-AN82-AN83</f>
        <v>922</v>
      </c>
      <c r="AO81" s="92">
        <f t="shared" si="18"/>
        <v>944</v>
      </c>
      <c r="AP81" s="92">
        <f t="shared" si="18"/>
        <v>924</v>
      </c>
      <c r="AQ81" s="92">
        <f t="shared" si="18"/>
        <v>910</v>
      </c>
      <c r="AR81" s="92">
        <f t="shared" si="18"/>
        <v>920</v>
      </c>
      <c r="AS81" s="92">
        <f>-AS82-AS83</f>
        <v>902</v>
      </c>
      <c r="AT81" s="92">
        <f>-AT82-AT83</f>
        <v>926</v>
      </c>
      <c r="AU81" s="92">
        <f>-AU82-AU83</f>
        <v>899</v>
      </c>
      <c r="AV81" s="92">
        <f t="shared" si="18"/>
        <v>910</v>
      </c>
      <c r="AW81" s="231">
        <f t="shared" si="18"/>
        <v>1016</v>
      </c>
      <c r="AX81" s="231">
        <f t="shared" si="18"/>
        <v>947</v>
      </c>
      <c r="AY81" s="92"/>
    </row>
    <row r="82" spans="1:51" ht="11.1" customHeight="1">
      <c r="A82" s="180"/>
      <c r="B82" s="131"/>
      <c r="C82" s="99" t="s">
        <v>189</v>
      </c>
      <c r="D82" s="91" t="s">
        <v>263</v>
      </c>
      <c r="E82" s="92"/>
      <c r="F82" s="92">
        <v>-2</v>
      </c>
      <c r="G82" s="92"/>
      <c r="H82" s="92">
        <v>-3</v>
      </c>
      <c r="I82" s="92">
        <v>-5</v>
      </c>
      <c r="J82" s="92">
        <v>-1</v>
      </c>
      <c r="K82" s="92">
        <v>-2</v>
      </c>
      <c r="L82" s="92">
        <v>-7</v>
      </c>
      <c r="M82" s="92">
        <v>-4</v>
      </c>
      <c r="N82" s="92">
        <v>-3</v>
      </c>
      <c r="O82" s="92">
        <v>-7</v>
      </c>
      <c r="P82" s="92">
        <v>-5</v>
      </c>
      <c r="Q82" s="92">
        <v>-8</v>
      </c>
      <c r="R82" s="92">
        <v>-7</v>
      </c>
      <c r="S82" s="92">
        <v>-9</v>
      </c>
      <c r="T82" s="92">
        <v>-10</v>
      </c>
      <c r="U82" s="92">
        <v>-10</v>
      </c>
      <c r="V82" s="92">
        <v>-9</v>
      </c>
      <c r="W82" s="92">
        <v>-11</v>
      </c>
      <c r="X82" s="92">
        <v>-9</v>
      </c>
      <c r="Y82" s="92">
        <v>-10</v>
      </c>
      <c r="Z82" s="92">
        <v>-15</v>
      </c>
      <c r="AA82" s="92">
        <v>-12</v>
      </c>
      <c r="AB82" s="92">
        <v>-23</v>
      </c>
      <c r="AC82" s="92">
        <v>-17</v>
      </c>
      <c r="AD82" s="92">
        <v>-18</v>
      </c>
      <c r="AE82" s="92">
        <v>-21</v>
      </c>
      <c r="AF82" s="92">
        <v>-22</v>
      </c>
      <c r="AG82" s="92">
        <v>-38</v>
      </c>
      <c r="AH82" s="92">
        <v>-58</v>
      </c>
      <c r="AI82" s="92">
        <v>-503</v>
      </c>
      <c r="AJ82" s="92">
        <v>-783</v>
      </c>
      <c r="AK82" s="92">
        <v>-502</v>
      </c>
      <c r="AL82" s="92">
        <v>-503</v>
      </c>
      <c r="AM82" s="92">
        <v>-480</v>
      </c>
      <c r="AN82" s="92">
        <v>-424</v>
      </c>
      <c r="AO82" s="92">
        <v>-400</v>
      </c>
      <c r="AP82" s="92">
        <v>-402</v>
      </c>
      <c r="AQ82" s="92">
        <v>-382</v>
      </c>
      <c r="AR82" s="92">
        <v>-391</v>
      </c>
      <c r="AS82" s="92">
        <v>-363</v>
      </c>
      <c r="AT82" s="92">
        <v>-386</v>
      </c>
      <c r="AU82" s="92">
        <v>-335</v>
      </c>
      <c r="AV82" s="92">
        <v>-376</v>
      </c>
      <c r="AW82" s="231">
        <v>-375</v>
      </c>
      <c r="AX82" s="231">
        <v>-340</v>
      </c>
      <c r="AY82" s="92"/>
    </row>
    <row r="83" spans="1:51" ht="11.1" customHeight="1">
      <c r="A83" s="181"/>
      <c r="B83" s="131"/>
      <c r="C83" s="102" t="s">
        <v>191</v>
      </c>
      <c r="D83" s="91" t="s">
        <v>264</v>
      </c>
      <c r="E83" s="92"/>
      <c r="F83" s="92"/>
      <c r="G83" s="92"/>
      <c r="H83" s="92">
        <v>-1</v>
      </c>
      <c r="I83" s="88"/>
      <c r="J83" s="88"/>
      <c r="K83" s="88"/>
      <c r="L83" s="88"/>
      <c r="M83" s="88"/>
      <c r="N83" s="92">
        <v>-4</v>
      </c>
      <c r="O83" s="92">
        <v>-4</v>
      </c>
      <c r="P83" s="92">
        <v>-9</v>
      </c>
      <c r="Q83" s="92">
        <v>-2</v>
      </c>
      <c r="R83" s="92">
        <v>-3</v>
      </c>
      <c r="S83" s="92">
        <v>-10</v>
      </c>
      <c r="T83" s="92">
        <v>-6</v>
      </c>
      <c r="U83" s="92">
        <v>-8</v>
      </c>
      <c r="V83" s="92">
        <v>-14</v>
      </c>
      <c r="W83" s="92">
        <v>-10</v>
      </c>
      <c r="X83" s="92">
        <v>-12</v>
      </c>
      <c r="Y83" s="92">
        <v>-13</v>
      </c>
      <c r="Z83" s="92">
        <v>-12</v>
      </c>
      <c r="AA83" s="92">
        <v>-10</v>
      </c>
      <c r="AB83" s="92">
        <v>-19</v>
      </c>
      <c r="AC83" s="92">
        <v>-25</v>
      </c>
      <c r="AD83" s="92">
        <v>-34</v>
      </c>
      <c r="AE83" s="92">
        <v>-33</v>
      </c>
      <c r="AF83" s="92">
        <v>-55</v>
      </c>
      <c r="AG83" s="92">
        <v>-83</v>
      </c>
      <c r="AH83" s="92">
        <v>-128</v>
      </c>
      <c r="AI83" s="92">
        <v>-219</v>
      </c>
      <c r="AJ83" s="92">
        <v>-1001</v>
      </c>
      <c r="AK83" s="92">
        <v>-500</v>
      </c>
      <c r="AL83" s="92">
        <v>-559</v>
      </c>
      <c r="AM83" s="92">
        <v>-536</v>
      </c>
      <c r="AN83" s="92">
        <v>-498</v>
      </c>
      <c r="AO83" s="92">
        <v>-544</v>
      </c>
      <c r="AP83" s="92">
        <v>-522</v>
      </c>
      <c r="AQ83" s="92">
        <v>-528</v>
      </c>
      <c r="AR83" s="92">
        <v>-529</v>
      </c>
      <c r="AS83" s="92">
        <v>-539</v>
      </c>
      <c r="AT83" s="92">
        <v>-540</v>
      </c>
      <c r="AU83" s="92">
        <v>-564</v>
      </c>
      <c r="AV83" s="92">
        <v>-534</v>
      </c>
      <c r="AW83" s="231">
        <v>-641</v>
      </c>
      <c r="AX83" s="231">
        <v>-607</v>
      </c>
      <c r="AY83" s="92"/>
    </row>
    <row r="84" spans="1:51" ht="11.1" customHeight="1">
      <c r="A84" s="177">
        <v>9</v>
      </c>
      <c r="B84" s="131"/>
      <c r="C84" s="104" t="s">
        <v>212</v>
      </c>
      <c r="D84" s="91" t="s">
        <v>12</v>
      </c>
      <c r="E84" s="92">
        <f>6-F84-G84</f>
        <v>5</v>
      </c>
      <c r="F84" s="92">
        <v>0</v>
      </c>
      <c r="G84" s="92">
        <v>1</v>
      </c>
      <c r="H84" s="92">
        <v>1</v>
      </c>
      <c r="I84" s="92">
        <v>1</v>
      </c>
      <c r="J84" s="92">
        <v>0</v>
      </c>
      <c r="K84" s="92">
        <v>0</v>
      </c>
      <c r="L84" s="92">
        <v>0</v>
      </c>
      <c r="M84" s="92">
        <v>0</v>
      </c>
      <c r="N84" s="92">
        <v>0</v>
      </c>
      <c r="O84" s="101">
        <v>0</v>
      </c>
      <c r="P84" s="92">
        <v>0</v>
      </c>
      <c r="Q84" s="92">
        <v>0</v>
      </c>
      <c r="R84" s="92">
        <v>0</v>
      </c>
      <c r="S84" s="92">
        <v>0</v>
      </c>
      <c r="T84" s="92">
        <v>0</v>
      </c>
      <c r="U84" s="92">
        <v>0</v>
      </c>
      <c r="V84" s="92">
        <v>0</v>
      </c>
      <c r="W84" s="92">
        <v>0</v>
      </c>
      <c r="X84" s="92">
        <v>0</v>
      </c>
      <c r="Y84" s="92">
        <v>1</v>
      </c>
      <c r="Z84" s="92">
        <v>0</v>
      </c>
      <c r="AA84" s="92">
        <v>0</v>
      </c>
      <c r="AB84" s="92">
        <v>0</v>
      </c>
      <c r="AC84" s="92"/>
      <c r="AD84" s="92"/>
      <c r="AE84" s="92"/>
      <c r="AF84" s="92"/>
      <c r="AG84" s="92"/>
      <c r="AH84" s="92"/>
      <c r="AI84" s="92"/>
      <c r="AJ84" s="92"/>
      <c r="AK84" s="92"/>
      <c r="AL84" s="92"/>
      <c r="AM84" s="92"/>
      <c r="AN84" s="92"/>
      <c r="AO84" s="92"/>
      <c r="AP84" s="92"/>
      <c r="AQ84" s="92"/>
      <c r="AR84" s="92"/>
      <c r="AS84" s="92"/>
      <c r="AT84" s="92"/>
      <c r="AU84" s="92"/>
      <c r="AV84" s="92"/>
      <c r="AW84" s="231"/>
      <c r="AX84" s="231"/>
      <c r="AY84" s="92"/>
    </row>
    <row r="85" spans="1:51" ht="11.1" customHeight="1">
      <c r="A85" s="177">
        <v>10</v>
      </c>
      <c r="B85" s="131"/>
      <c r="C85" s="104" t="s">
        <v>265</v>
      </c>
      <c r="D85" s="91" t="s">
        <v>266</v>
      </c>
      <c r="E85" s="92">
        <f>4-F85-G85</f>
        <v>2</v>
      </c>
      <c r="F85" s="92">
        <v>1</v>
      </c>
      <c r="G85" s="92">
        <v>1</v>
      </c>
      <c r="H85" s="92">
        <v>0</v>
      </c>
      <c r="I85" s="92">
        <v>0</v>
      </c>
      <c r="J85" s="92">
        <v>0</v>
      </c>
      <c r="K85" s="92">
        <v>0</v>
      </c>
      <c r="L85" s="92">
        <v>0</v>
      </c>
      <c r="M85" s="92">
        <v>0</v>
      </c>
      <c r="N85" s="92">
        <v>0</v>
      </c>
      <c r="O85" s="101">
        <v>0</v>
      </c>
      <c r="P85" s="92">
        <v>0</v>
      </c>
      <c r="Q85" s="92">
        <v>0</v>
      </c>
      <c r="R85" s="92">
        <v>0</v>
      </c>
      <c r="S85" s="92">
        <v>0</v>
      </c>
      <c r="T85" s="92">
        <v>0</v>
      </c>
      <c r="U85" s="92">
        <v>0</v>
      </c>
      <c r="V85" s="92">
        <v>1</v>
      </c>
      <c r="W85" s="92">
        <v>0</v>
      </c>
      <c r="X85" s="92">
        <v>1</v>
      </c>
      <c r="Y85" s="92">
        <v>0</v>
      </c>
      <c r="Z85" s="92">
        <v>0</v>
      </c>
      <c r="AA85" s="92">
        <v>1</v>
      </c>
      <c r="AB85" s="92">
        <v>0</v>
      </c>
      <c r="AC85" s="92"/>
      <c r="AD85" s="92"/>
      <c r="AE85" s="92"/>
      <c r="AF85" s="92"/>
      <c r="AG85" s="92"/>
      <c r="AH85" s="92"/>
      <c r="AI85" s="92">
        <v>1</v>
      </c>
      <c r="AJ85" s="92">
        <v>1</v>
      </c>
      <c r="AK85" s="92">
        <v>1</v>
      </c>
      <c r="AL85" s="92"/>
      <c r="AM85" s="92"/>
      <c r="AN85" s="92"/>
      <c r="AO85" s="92"/>
      <c r="AP85" s="92"/>
      <c r="AQ85" s="92">
        <v>1</v>
      </c>
      <c r="AR85" s="92"/>
      <c r="AS85" s="92"/>
      <c r="AT85" s="92"/>
      <c r="AU85" s="92"/>
      <c r="AV85" s="92"/>
      <c r="AW85" s="231"/>
      <c r="AX85" s="231"/>
      <c r="AY85" s="92"/>
    </row>
    <row r="86" spans="1:51" ht="21.95" customHeight="1">
      <c r="A86" s="179">
        <v>14</v>
      </c>
      <c r="B86" s="131"/>
      <c r="C86" s="130" t="s">
        <v>267</v>
      </c>
      <c r="D86" s="91" t="s">
        <v>268</v>
      </c>
      <c r="E86" s="92">
        <f>7-F86-G86</f>
        <v>7</v>
      </c>
      <c r="F86" s="92">
        <f>-F87-F88-F89-F90-F91</f>
        <v>0</v>
      </c>
      <c r="G86" s="92">
        <v>0</v>
      </c>
      <c r="H86" s="92">
        <f>-H87-H88-H89-H90-H91</f>
        <v>0</v>
      </c>
      <c r="I86" s="92">
        <f>-I87-I88-I89-I90-I91</f>
        <v>0</v>
      </c>
      <c r="J86" s="92">
        <v>2</v>
      </c>
      <c r="K86" s="92">
        <f>-K87-K88-K89-K90-K91</f>
        <v>0</v>
      </c>
      <c r="L86" s="92">
        <v>1</v>
      </c>
      <c r="M86" s="92">
        <v>1</v>
      </c>
      <c r="N86" s="92">
        <f t="shared" ref="N86:Z86" si="19">-N87-N88-N89-N90-N91</f>
        <v>0</v>
      </c>
      <c r="O86" s="92">
        <f t="shared" si="19"/>
        <v>0</v>
      </c>
      <c r="P86" s="92">
        <f t="shared" si="19"/>
        <v>0</v>
      </c>
      <c r="Q86" s="92">
        <f t="shared" si="19"/>
        <v>1</v>
      </c>
      <c r="R86" s="92">
        <f t="shared" si="19"/>
        <v>0</v>
      </c>
      <c r="S86" s="92">
        <f t="shared" si="19"/>
        <v>1</v>
      </c>
      <c r="T86" s="92">
        <f t="shared" si="19"/>
        <v>1</v>
      </c>
      <c r="U86" s="92">
        <f t="shared" si="19"/>
        <v>1</v>
      </c>
      <c r="V86" s="92">
        <f t="shared" si="19"/>
        <v>1</v>
      </c>
      <c r="W86" s="92">
        <f t="shared" si="19"/>
        <v>1</v>
      </c>
      <c r="X86" s="92">
        <f t="shared" si="19"/>
        <v>3</v>
      </c>
      <c r="Y86" s="92">
        <f t="shared" si="19"/>
        <v>1</v>
      </c>
      <c r="Z86" s="92">
        <f t="shared" si="19"/>
        <v>0</v>
      </c>
      <c r="AA86" s="92">
        <v>0</v>
      </c>
      <c r="AB86" s="92">
        <f>-AB87-AB88-AB89-AB90-AB91</f>
        <v>0</v>
      </c>
      <c r="AC86" s="92">
        <v>1</v>
      </c>
      <c r="AD86" s="92">
        <f>-AD87-AD88-AD89-AD90-AD91</f>
        <v>1</v>
      </c>
      <c r="AE86" s="92">
        <f>-AE87-AE88-AE89-AE90-AE91</f>
        <v>1</v>
      </c>
      <c r="AF86" s="92"/>
      <c r="AG86" s="92"/>
      <c r="AH86" s="92">
        <v>1</v>
      </c>
      <c r="AI86" s="92"/>
      <c r="AJ86" s="92"/>
      <c r="AK86" s="92"/>
      <c r="AL86" s="92"/>
      <c r="AM86" s="92">
        <v>1</v>
      </c>
      <c r="AN86" s="92">
        <v>3</v>
      </c>
      <c r="AO86" s="92">
        <v>1</v>
      </c>
      <c r="AP86" s="92">
        <v>1</v>
      </c>
      <c r="AQ86" s="92">
        <v>2</v>
      </c>
      <c r="AR86" s="92">
        <f>-AR87-AR88-AR89-AR90-AR91-AR92-AR93-AR94-AR95</f>
        <v>1</v>
      </c>
      <c r="AS86" s="92">
        <f>-AS87-AS88-AS89-AS90-AS91-AS92-AS93-AS94-AS95</f>
        <v>1</v>
      </c>
      <c r="AT86" s="92">
        <f>-AT87-AT88-AT89-AT90-AT91-AT92-AT93-AT94-AT95</f>
        <v>2</v>
      </c>
      <c r="AU86" s="92">
        <f>-AU87-AU88-AU89-AU90-AU91-AU92-AU93-AU94-AU95</f>
        <v>2</v>
      </c>
      <c r="AV86" s="92">
        <f>-AV87-AV88-AV89-AV90-AV91-AV92-AV93-AV94-AV95</f>
        <v>2</v>
      </c>
      <c r="AW86" s="231">
        <f t="shared" ref="AW86:AX86" si="20">-AW87-AW88-AW89-AW90-AW91-AW92-AW93-AW94-AW95</f>
        <v>1</v>
      </c>
      <c r="AX86" s="231">
        <f t="shared" si="20"/>
        <v>6</v>
      </c>
      <c r="AY86" s="92"/>
    </row>
    <row r="87" spans="1:51" ht="11.1" customHeight="1">
      <c r="A87" s="180"/>
      <c r="B87" s="131"/>
      <c r="C87" s="99" t="s">
        <v>218</v>
      </c>
      <c r="D87" s="91" t="s">
        <v>269</v>
      </c>
      <c r="E87" s="92">
        <v>-4</v>
      </c>
      <c r="F87" s="92"/>
      <c r="G87" s="92"/>
      <c r="H87" s="88"/>
      <c r="I87" s="88"/>
      <c r="J87" s="88"/>
      <c r="K87" s="88"/>
      <c r="L87" s="88">
        <v>-1</v>
      </c>
      <c r="M87" s="88"/>
      <c r="N87" s="88"/>
      <c r="O87" s="101"/>
      <c r="P87" s="92"/>
      <c r="Q87" s="92"/>
      <c r="R87" s="92"/>
      <c r="S87" s="92">
        <v>-1</v>
      </c>
      <c r="T87" s="92"/>
      <c r="U87" s="92">
        <v>-1</v>
      </c>
      <c r="V87" s="92"/>
      <c r="W87" s="92"/>
      <c r="X87" s="92">
        <v>-3</v>
      </c>
      <c r="Y87" s="92"/>
      <c r="Z87" s="92"/>
      <c r="AA87" s="92"/>
      <c r="AB87" s="92"/>
      <c r="AC87" s="92">
        <v>-1</v>
      </c>
      <c r="AD87" s="92">
        <v>-1</v>
      </c>
      <c r="AE87" s="92"/>
      <c r="AF87" s="92"/>
      <c r="AG87" s="92"/>
      <c r="AH87" s="92"/>
      <c r="AI87" s="92"/>
      <c r="AJ87" s="92"/>
      <c r="AK87" s="92"/>
      <c r="AL87" s="92"/>
      <c r="AM87" s="92"/>
      <c r="AN87" s="92"/>
      <c r="AO87" s="92"/>
      <c r="AP87" s="92"/>
      <c r="AQ87" s="92">
        <v>-1</v>
      </c>
      <c r="AR87" s="92"/>
      <c r="AS87" s="92">
        <v>-1</v>
      </c>
      <c r="AT87" s="92">
        <v>-1</v>
      </c>
      <c r="AU87" s="92">
        <v>-1</v>
      </c>
      <c r="AV87" s="92"/>
      <c r="AW87" s="231">
        <v>-1</v>
      </c>
      <c r="AX87" s="231"/>
      <c r="AY87" s="92"/>
    </row>
    <row r="88" spans="1:51" ht="11.1" customHeight="1">
      <c r="A88" s="180"/>
      <c r="B88" s="131"/>
      <c r="C88" s="99" t="s">
        <v>270</v>
      </c>
      <c r="D88" s="91" t="s">
        <v>271</v>
      </c>
      <c r="E88" s="92"/>
      <c r="F88" s="92"/>
      <c r="G88" s="92"/>
      <c r="H88" s="88"/>
      <c r="I88" s="88"/>
      <c r="J88" s="88"/>
      <c r="K88" s="88"/>
      <c r="L88" s="88"/>
      <c r="M88" s="88"/>
      <c r="N88" s="88"/>
      <c r="O88" s="101"/>
      <c r="P88" s="92"/>
      <c r="Q88" s="92"/>
      <c r="R88" s="92"/>
      <c r="S88" s="92"/>
      <c r="T88" s="92"/>
      <c r="U88" s="92"/>
      <c r="V88" s="92">
        <v>-1</v>
      </c>
      <c r="W88" s="92"/>
      <c r="X88" s="92"/>
      <c r="Y88" s="92"/>
      <c r="Z88" s="92"/>
      <c r="AA88" s="92"/>
      <c r="AB88" s="92"/>
      <c r="AC88" s="92"/>
      <c r="AD88" s="92"/>
      <c r="AE88" s="92"/>
      <c r="AF88" s="92"/>
      <c r="AG88" s="92"/>
      <c r="AH88" s="92"/>
      <c r="AI88" s="92"/>
      <c r="AJ88" s="92"/>
      <c r="AK88" s="92"/>
      <c r="AL88" s="92"/>
      <c r="AM88" s="92"/>
      <c r="AN88" s="92"/>
      <c r="AO88" s="92"/>
      <c r="AP88" s="92"/>
      <c r="AQ88" s="92"/>
      <c r="AR88" s="92"/>
      <c r="AS88" s="92"/>
      <c r="AT88" s="92"/>
      <c r="AU88" s="92"/>
      <c r="AV88" s="92">
        <v>-1</v>
      </c>
      <c r="AW88" s="231"/>
      <c r="AX88" s="231"/>
      <c r="AY88" s="92"/>
    </row>
    <row r="89" spans="1:51" ht="11.1" customHeight="1">
      <c r="A89" s="180"/>
      <c r="B89" s="131"/>
      <c r="C89" s="99" t="s">
        <v>272</v>
      </c>
      <c r="D89" s="91" t="s">
        <v>273</v>
      </c>
      <c r="E89" s="92">
        <v>-3</v>
      </c>
      <c r="F89" s="92"/>
      <c r="G89" s="92"/>
      <c r="H89" s="88"/>
      <c r="I89" s="88"/>
      <c r="J89" s="88">
        <v>-2</v>
      </c>
      <c r="K89" s="88"/>
      <c r="L89" s="88"/>
      <c r="M89" s="88">
        <v>-1</v>
      </c>
      <c r="N89" s="88"/>
      <c r="O89" s="101"/>
      <c r="P89" s="92"/>
      <c r="Q89" s="92">
        <v>-1</v>
      </c>
      <c r="R89" s="92"/>
      <c r="S89" s="92"/>
      <c r="T89" s="92">
        <v>-1</v>
      </c>
      <c r="U89" s="92"/>
      <c r="V89" s="92"/>
      <c r="W89" s="92">
        <v>-1</v>
      </c>
      <c r="X89" s="92"/>
      <c r="Y89" s="92">
        <v>-1</v>
      </c>
      <c r="Z89" s="92"/>
      <c r="AA89" s="92"/>
      <c r="AB89" s="92"/>
      <c r="AC89" s="92"/>
      <c r="AD89" s="92"/>
      <c r="AE89" s="92">
        <v>-1</v>
      </c>
      <c r="AF89" s="92"/>
      <c r="AG89" s="92"/>
      <c r="AH89" s="92"/>
      <c r="AI89" s="92"/>
      <c r="AJ89" s="92"/>
      <c r="AK89" s="92"/>
      <c r="AL89" s="92"/>
      <c r="AM89" s="92"/>
      <c r="AN89" s="92"/>
      <c r="AO89" s="92"/>
      <c r="AP89" s="92"/>
      <c r="AQ89" s="92"/>
      <c r="AR89" s="92">
        <v>-1</v>
      </c>
      <c r="AS89" s="92"/>
      <c r="AT89" s="92"/>
      <c r="AU89" s="92">
        <v>-1</v>
      </c>
      <c r="AV89" s="92"/>
      <c r="AW89" s="231"/>
      <c r="AX89" s="231">
        <v>-6</v>
      </c>
      <c r="AY89" s="92"/>
    </row>
    <row r="90" spans="1:51" ht="11.1" customHeight="1">
      <c r="A90" s="180"/>
      <c r="B90" s="131"/>
      <c r="C90" s="99" t="s">
        <v>274</v>
      </c>
      <c r="D90" s="91" t="s">
        <v>275</v>
      </c>
      <c r="E90" s="88"/>
      <c r="F90" s="88"/>
      <c r="G90" s="88"/>
      <c r="H90" s="88"/>
      <c r="I90" s="88"/>
      <c r="J90" s="88"/>
      <c r="K90" s="88"/>
      <c r="L90" s="88"/>
      <c r="M90" s="88"/>
      <c r="N90" s="88"/>
      <c r="O90" s="101"/>
      <c r="P90" s="92"/>
      <c r="Q90" s="92"/>
      <c r="R90" s="92"/>
      <c r="S90" s="92"/>
      <c r="T90" s="92"/>
      <c r="U90" s="92"/>
      <c r="V90" s="92"/>
      <c r="W90" s="92"/>
      <c r="X90" s="92"/>
      <c r="Y90" s="92"/>
      <c r="Z90" s="92"/>
      <c r="AA90" s="92"/>
      <c r="AB90" s="92"/>
      <c r="AC90" s="92"/>
      <c r="AD90" s="92"/>
      <c r="AE90" s="92"/>
      <c r="AF90" s="92"/>
      <c r="AG90" s="92"/>
      <c r="AH90" s="92"/>
      <c r="AI90" s="92"/>
      <c r="AJ90" s="92"/>
      <c r="AK90" s="92"/>
      <c r="AL90" s="92"/>
      <c r="AM90" s="92"/>
      <c r="AN90" s="92"/>
      <c r="AO90" s="92"/>
      <c r="AP90" s="92"/>
      <c r="AQ90" s="92"/>
      <c r="AR90" s="92"/>
      <c r="AS90" s="92"/>
      <c r="AT90" s="92"/>
      <c r="AU90" s="92"/>
      <c r="AV90" s="92"/>
      <c r="AW90" s="231"/>
      <c r="AX90" s="231"/>
      <c r="AY90" s="92"/>
    </row>
    <row r="91" spans="1:51" ht="11.1" customHeight="1">
      <c r="A91" s="181"/>
      <c r="B91" s="131"/>
      <c r="C91" s="102" t="s">
        <v>276</v>
      </c>
      <c r="D91" s="91" t="s">
        <v>277</v>
      </c>
      <c r="E91" s="88"/>
      <c r="F91" s="88"/>
      <c r="G91" s="88"/>
      <c r="H91" s="88"/>
      <c r="I91" s="88"/>
      <c r="J91" s="88"/>
      <c r="K91" s="88"/>
      <c r="L91" s="88"/>
      <c r="M91" s="88"/>
      <c r="N91" s="88"/>
      <c r="O91" s="101"/>
      <c r="P91" s="92"/>
      <c r="Q91" s="92"/>
      <c r="R91" s="92"/>
      <c r="S91" s="92"/>
      <c r="T91" s="92"/>
      <c r="U91" s="92"/>
      <c r="V91" s="92"/>
      <c r="W91" s="92"/>
      <c r="X91" s="92"/>
      <c r="Y91" s="92"/>
      <c r="Z91" s="92"/>
      <c r="AA91" s="92"/>
      <c r="AB91" s="92"/>
      <c r="AC91" s="92"/>
      <c r="AD91" s="92"/>
      <c r="AE91" s="92"/>
      <c r="AF91" s="92"/>
      <c r="AG91" s="92"/>
      <c r="AH91" s="92"/>
      <c r="AI91" s="92"/>
      <c r="AJ91" s="92"/>
      <c r="AK91" s="92"/>
      <c r="AL91" s="92"/>
      <c r="AM91" s="92"/>
      <c r="AN91" s="92"/>
      <c r="AO91" s="92"/>
      <c r="AP91" s="92"/>
      <c r="AQ91" s="92"/>
      <c r="AR91" s="92"/>
      <c r="AS91" s="92"/>
      <c r="AT91" s="92">
        <v>-1</v>
      </c>
      <c r="AU91" s="92"/>
      <c r="AV91" s="92">
        <v>-1</v>
      </c>
      <c r="AW91" s="231"/>
      <c r="AX91" s="231"/>
      <c r="AY91" s="92"/>
    </row>
    <row r="92" spans="1:51" ht="11.1" customHeight="1">
      <c r="A92" s="181"/>
      <c r="B92" s="131"/>
      <c r="C92" s="102" t="s">
        <v>278</v>
      </c>
      <c r="D92" s="91" t="s">
        <v>279</v>
      </c>
      <c r="E92" s="88"/>
      <c r="F92" s="88"/>
      <c r="G92" s="88"/>
      <c r="H92" s="88"/>
      <c r="I92" s="88"/>
      <c r="J92" s="88"/>
      <c r="K92" s="88"/>
      <c r="L92" s="88"/>
      <c r="M92" s="88"/>
      <c r="N92" s="88"/>
      <c r="O92" s="101"/>
      <c r="P92" s="92"/>
      <c r="Q92" s="92"/>
      <c r="R92" s="92"/>
      <c r="S92" s="92"/>
      <c r="T92" s="92"/>
      <c r="U92" s="92"/>
      <c r="V92" s="92"/>
      <c r="W92" s="92"/>
      <c r="X92" s="92"/>
      <c r="Y92" s="92"/>
      <c r="Z92" s="92"/>
      <c r="AA92" s="92"/>
      <c r="AB92" s="92"/>
      <c r="AC92" s="92"/>
      <c r="AD92" s="92"/>
      <c r="AE92" s="92"/>
      <c r="AF92" s="92"/>
      <c r="AG92" s="92"/>
      <c r="AH92" s="92"/>
      <c r="AI92" s="92"/>
      <c r="AJ92" s="92"/>
      <c r="AK92" s="92"/>
      <c r="AL92" s="92"/>
      <c r="AM92" s="92"/>
      <c r="AN92" s="92"/>
      <c r="AO92" s="92"/>
      <c r="AP92" s="92"/>
      <c r="AQ92" s="92"/>
      <c r="AR92" s="92"/>
      <c r="AS92" s="92"/>
      <c r="AT92" s="92"/>
      <c r="AU92" s="92"/>
      <c r="AV92" s="92"/>
      <c r="AW92" s="231"/>
      <c r="AX92" s="231"/>
      <c r="AY92" s="92"/>
    </row>
    <row r="93" spans="1:51" ht="11.1" customHeight="1">
      <c r="A93" s="181"/>
      <c r="B93" s="131"/>
      <c r="C93" s="102" t="s">
        <v>280</v>
      </c>
      <c r="D93" s="91" t="s">
        <v>281</v>
      </c>
      <c r="E93" s="88"/>
      <c r="F93" s="88"/>
      <c r="G93" s="88"/>
      <c r="H93" s="88"/>
      <c r="I93" s="88"/>
      <c r="J93" s="88"/>
      <c r="K93" s="88"/>
      <c r="L93" s="88"/>
      <c r="M93" s="88"/>
      <c r="N93" s="88"/>
      <c r="O93" s="101"/>
      <c r="P93" s="92"/>
      <c r="Q93" s="92"/>
      <c r="R93" s="92"/>
      <c r="S93" s="92"/>
      <c r="T93" s="92"/>
      <c r="U93" s="92"/>
      <c r="V93" s="92"/>
      <c r="W93" s="92"/>
      <c r="X93" s="92"/>
      <c r="Y93" s="92"/>
      <c r="Z93" s="92"/>
      <c r="AA93" s="92"/>
      <c r="AB93" s="92"/>
      <c r="AC93" s="92"/>
      <c r="AD93" s="92"/>
      <c r="AE93" s="92"/>
      <c r="AF93" s="92"/>
      <c r="AG93" s="92"/>
      <c r="AH93" s="92"/>
      <c r="AI93" s="92"/>
      <c r="AJ93" s="92"/>
      <c r="AK93" s="92"/>
      <c r="AL93" s="92"/>
      <c r="AM93" s="92"/>
      <c r="AN93" s="92"/>
      <c r="AO93" s="92">
        <v>-1</v>
      </c>
      <c r="AP93" s="92">
        <v>-1</v>
      </c>
      <c r="AQ93" s="92">
        <v>-1</v>
      </c>
      <c r="AR93" s="92"/>
      <c r="AS93" s="92"/>
      <c r="AT93" s="92"/>
      <c r="AU93" s="92"/>
      <c r="AV93" s="92"/>
      <c r="AW93" s="231"/>
      <c r="AX93" s="231"/>
      <c r="AY93" s="92"/>
    </row>
    <row r="94" spans="1:51" ht="11.1" customHeight="1">
      <c r="A94" s="177">
        <v>15</v>
      </c>
      <c r="B94" s="131"/>
      <c r="C94" s="104" t="s">
        <v>282</v>
      </c>
      <c r="D94" s="91" t="s">
        <v>15</v>
      </c>
      <c r="E94" s="92">
        <v>0</v>
      </c>
      <c r="F94" s="92">
        <v>0</v>
      </c>
      <c r="G94" s="92">
        <v>0</v>
      </c>
      <c r="H94" s="92">
        <v>0</v>
      </c>
      <c r="I94" s="92">
        <v>0</v>
      </c>
      <c r="J94" s="92">
        <v>0</v>
      </c>
      <c r="K94" s="92">
        <v>0</v>
      </c>
      <c r="L94" s="92">
        <v>0</v>
      </c>
      <c r="M94" s="92">
        <v>0</v>
      </c>
      <c r="N94" s="92">
        <v>0</v>
      </c>
      <c r="O94" s="101">
        <v>0</v>
      </c>
      <c r="P94" s="92">
        <v>0</v>
      </c>
      <c r="Q94" s="92">
        <v>0</v>
      </c>
      <c r="R94" s="92">
        <v>0</v>
      </c>
      <c r="S94" s="92">
        <v>0</v>
      </c>
      <c r="T94" s="92">
        <v>0</v>
      </c>
      <c r="U94" s="92">
        <v>0</v>
      </c>
      <c r="V94" s="92">
        <v>0</v>
      </c>
      <c r="W94" s="92">
        <v>0</v>
      </c>
      <c r="X94" s="92">
        <v>0</v>
      </c>
      <c r="Y94" s="92">
        <v>0</v>
      </c>
      <c r="Z94" s="92">
        <v>0</v>
      </c>
      <c r="AA94" s="92">
        <v>0</v>
      </c>
      <c r="AB94" s="92">
        <v>0</v>
      </c>
      <c r="AC94" s="92"/>
      <c r="AD94" s="92"/>
      <c r="AE94" s="92"/>
      <c r="AF94" s="92"/>
      <c r="AG94" s="92"/>
      <c r="AH94" s="92"/>
      <c r="AI94" s="92"/>
      <c r="AJ94" s="92"/>
      <c r="AK94" s="92"/>
      <c r="AL94" s="92"/>
      <c r="AM94" s="92"/>
      <c r="AN94" s="92"/>
      <c r="AO94" s="92"/>
      <c r="AP94" s="92"/>
      <c r="AQ94" s="92"/>
      <c r="AR94" s="92"/>
      <c r="AS94" s="92"/>
      <c r="AT94" s="92"/>
      <c r="AU94" s="92"/>
      <c r="AV94" s="92"/>
      <c r="AW94" s="231"/>
      <c r="AX94" s="231"/>
      <c r="AY94" s="92"/>
    </row>
    <row r="95" spans="1:51" ht="11.1" customHeight="1">
      <c r="A95" s="177">
        <v>16</v>
      </c>
      <c r="B95" s="131"/>
      <c r="C95" s="104" t="s">
        <v>283</v>
      </c>
      <c r="D95" s="91" t="s">
        <v>16</v>
      </c>
      <c r="E95" s="92">
        <v>0</v>
      </c>
      <c r="F95" s="92">
        <v>0</v>
      </c>
      <c r="G95" s="92">
        <v>0</v>
      </c>
      <c r="H95" s="92">
        <v>0</v>
      </c>
      <c r="I95" s="92">
        <v>0</v>
      </c>
      <c r="J95" s="92">
        <v>0</v>
      </c>
      <c r="K95" s="92">
        <v>0</v>
      </c>
      <c r="L95" s="92">
        <v>0</v>
      </c>
      <c r="M95" s="92">
        <v>0</v>
      </c>
      <c r="N95" s="92">
        <v>0</v>
      </c>
      <c r="O95" s="101">
        <v>0</v>
      </c>
      <c r="P95" s="92">
        <v>0</v>
      </c>
      <c r="Q95" s="92">
        <v>0</v>
      </c>
      <c r="R95" s="92">
        <v>0</v>
      </c>
      <c r="S95" s="92">
        <v>0</v>
      </c>
      <c r="T95" s="92">
        <v>0</v>
      </c>
      <c r="U95" s="92">
        <v>0</v>
      </c>
      <c r="V95" s="92">
        <v>0</v>
      </c>
      <c r="W95" s="92">
        <v>0</v>
      </c>
      <c r="X95" s="92">
        <v>0</v>
      </c>
      <c r="Y95" s="92">
        <v>0</v>
      </c>
      <c r="Z95" s="92">
        <v>0</v>
      </c>
      <c r="AA95" s="92">
        <v>0</v>
      </c>
      <c r="AB95" s="92">
        <v>0</v>
      </c>
      <c r="AC95" s="92"/>
      <c r="AD95" s="92"/>
      <c r="AE95" s="92"/>
      <c r="AF95" s="92"/>
      <c r="AG95" s="92"/>
      <c r="AH95" s="92"/>
      <c r="AI95" s="92"/>
      <c r="AJ95" s="92"/>
      <c r="AK95" s="92"/>
      <c r="AL95" s="92"/>
      <c r="AM95" s="92"/>
      <c r="AN95" s="92"/>
      <c r="AO95" s="92"/>
      <c r="AP95" s="92"/>
      <c r="AQ95" s="92"/>
      <c r="AR95" s="92"/>
      <c r="AS95" s="92"/>
      <c r="AT95" s="92"/>
      <c r="AU95" s="92"/>
      <c r="AV95" s="92"/>
      <c r="AW95" s="231"/>
      <c r="AX95" s="231"/>
      <c r="AY95" s="92"/>
    </row>
    <row r="96" spans="1:51" ht="11.1" customHeight="1">
      <c r="A96" s="177">
        <v>17</v>
      </c>
      <c r="B96" s="131"/>
      <c r="C96" s="104" t="s">
        <v>284</v>
      </c>
      <c r="D96" s="91" t="s">
        <v>17</v>
      </c>
      <c r="E96" s="92">
        <f>64-F96-G96</f>
        <v>64</v>
      </c>
      <c r="F96" s="92">
        <v>0</v>
      </c>
      <c r="G96" s="92">
        <v>0</v>
      </c>
      <c r="H96" s="92">
        <v>0</v>
      </c>
      <c r="I96" s="92">
        <v>0</v>
      </c>
      <c r="J96" s="92">
        <v>2</v>
      </c>
      <c r="K96" s="92">
        <v>1</v>
      </c>
      <c r="L96" s="92">
        <v>7</v>
      </c>
      <c r="M96" s="92">
        <v>8</v>
      </c>
      <c r="N96" s="92">
        <v>8</v>
      </c>
      <c r="O96" s="101">
        <v>9</v>
      </c>
      <c r="P96" s="92">
        <v>2</v>
      </c>
      <c r="Q96" s="92">
        <v>3</v>
      </c>
      <c r="R96" s="92">
        <v>9</v>
      </c>
      <c r="S96" s="92">
        <v>3</v>
      </c>
      <c r="T96" s="92">
        <v>1</v>
      </c>
      <c r="U96" s="92">
        <v>12</v>
      </c>
      <c r="V96" s="92">
        <v>4</v>
      </c>
      <c r="W96" s="92">
        <v>5</v>
      </c>
      <c r="X96" s="92">
        <v>5</v>
      </c>
      <c r="Y96" s="92">
        <v>2</v>
      </c>
      <c r="Z96" s="92">
        <v>5</v>
      </c>
      <c r="AA96" s="92">
        <v>4</v>
      </c>
      <c r="AB96" s="92">
        <v>4</v>
      </c>
      <c r="AC96" s="92">
        <v>4</v>
      </c>
      <c r="AD96" s="92">
        <v>6</v>
      </c>
      <c r="AE96" s="92">
        <v>15</v>
      </c>
      <c r="AF96" s="92">
        <v>5</v>
      </c>
      <c r="AG96" s="92">
        <v>3</v>
      </c>
      <c r="AH96" s="92">
        <v>8</v>
      </c>
      <c r="AI96" s="92">
        <v>3</v>
      </c>
      <c r="AJ96" s="92">
        <v>12</v>
      </c>
      <c r="AK96" s="92">
        <v>6</v>
      </c>
      <c r="AL96" s="92">
        <v>9</v>
      </c>
      <c r="AM96" s="92">
        <v>7</v>
      </c>
      <c r="AN96" s="92">
        <v>11</v>
      </c>
      <c r="AO96" s="92">
        <v>4</v>
      </c>
      <c r="AP96" s="92">
        <v>6</v>
      </c>
      <c r="AQ96" s="92">
        <v>10</v>
      </c>
      <c r="AR96" s="92">
        <v>1</v>
      </c>
      <c r="AS96" s="92">
        <v>4</v>
      </c>
      <c r="AT96" s="92">
        <v>2</v>
      </c>
      <c r="AU96" s="92">
        <v>10</v>
      </c>
      <c r="AV96" s="92">
        <v>10</v>
      </c>
      <c r="AW96" s="231">
        <v>3</v>
      </c>
      <c r="AX96" s="231">
        <v>3</v>
      </c>
      <c r="AY96" s="92"/>
    </row>
    <row r="97" spans="1:51" ht="21.95" customHeight="1">
      <c r="A97" s="179">
        <v>18</v>
      </c>
      <c r="B97" s="131"/>
      <c r="C97" s="130" t="s">
        <v>285</v>
      </c>
      <c r="D97" s="91" t="s">
        <v>18</v>
      </c>
      <c r="E97" s="92">
        <v>23</v>
      </c>
      <c r="F97" s="92">
        <v>10</v>
      </c>
      <c r="G97" s="92">
        <v>12</v>
      </c>
      <c r="H97" s="92">
        <v>3</v>
      </c>
      <c r="I97" s="92">
        <v>7</v>
      </c>
      <c r="J97" s="92">
        <v>10</v>
      </c>
      <c r="K97" s="92">
        <v>11</v>
      </c>
      <c r="L97" s="92">
        <v>6</v>
      </c>
      <c r="M97" s="92">
        <v>11</v>
      </c>
      <c r="N97" s="92">
        <v>6</v>
      </c>
      <c r="O97" s="92">
        <v>4</v>
      </c>
      <c r="P97" s="92">
        <v>4</v>
      </c>
      <c r="Q97" s="92">
        <v>3</v>
      </c>
      <c r="R97" s="92">
        <v>1</v>
      </c>
      <c r="S97" s="92">
        <v>6</v>
      </c>
      <c r="T97" s="92">
        <v>4</v>
      </c>
      <c r="U97" s="92">
        <v>5</v>
      </c>
      <c r="V97" s="92">
        <v>5</v>
      </c>
      <c r="W97" s="92">
        <v>4</v>
      </c>
      <c r="X97" s="92">
        <v>4</v>
      </c>
      <c r="Y97" s="92">
        <v>8</v>
      </c>
      <c r="Z97" s="92">
        <v>5</v>
      </c>
      <c r="AA97" s="92">
        <v>4</v>
      </c>
      <c r="AB97" s="92">
        <v>2</v>
      </c>
      <c r="AC97" s="92">
        <v>6</v>
      </c>
      <c r="AD97" s="92">
        <v>4</v>
      </c>
      <c r="AE97" s="92">
        <v>4</v>
      </c>
      <c r="AF97" s="92">
        <v>2</v>
      </c>
      <c r="AG97" s="92">
        <v>4</v>
      </c>
      <c r="AH97" s="92">
        <v>5</v>
      </c>
      <c r="AI97" s="92">
        <v>5</v>
      </c>
      <c r="AJ97" s="92">
        <v>3</v>
      </c>
      <c r="AK97" s="92">
        <v>1</v>
      </c>
      <c r="AL97" s="92">
        <v>1</v>
      </c>
      <c r="AM97" s="92">
        <v>3</v>
      </c>
      <c r="AN97" s="92">
        <v>4</v>
      </c>
      <c r="AO97" s="92">
        <v>2</v>
      </c>
      <c r="AP97" s="92">
        <v>3</v>
      </c>
      <c r="AQ97" s="92">
        <v>2</v>
      </c>
      <c r="AR97" s="92"/>
      <c r="AS97" s="92"/>
      <c r="AT97" s="92"/>
      <c r="AU97" s="92">
        <v>2</v>
      </c>
      <c r="AV97" s="92"/>
      <c r="AW97" s="231"/>
      <c r="AX97" s="231">
        <v>1</v>
      </c>
      <c r="AY97" s="92"/>
    </row>
    <row r="98" spans="1:51" ht="21.95" customHeight="1">
      <c r="A98" s="179">
        <v>19</v>
      </c>
      <c r="B98" s="131"/>
      <c r="C98" s="130" t="s">
        <v>286</v>
      </c>
      <c r="D98" s="91" t="s">
        <v>19</v>
      </c>
      <c r="E98" s="92">
        <v>0</v>
      </c>
      <c r="F98" s="92">
        <v>0</v>
      </c>
      <c r="G98" s="92">
        <v>0</v>
      </c>
      <c r="H98" s="92">
        <v>0</v>
      </c>
      <c r="I98" s="92">
        <v>0</v>
      </c>
      <c r="J98" s="92">
        <v>0</v>
      </c>
      <c r="K98" s="92">
        <v>0</v>
      </c>
      <c r="L98" s="92">
        <v>0</v>
      </c>
      <c r="M98" s="92">
        <v>0</v>
      </c>
      <c r="N98" s="92">
        <v>0</v>
      </c>
      <c r="O98" s="92">
        <v>0</v>
      </c>
      <c r="P98" s="92">
        <v>0</v>
      </c>
      <c r="Q98" s="92">
        <v>0</v>
      </c>
      <c r="R98" s="92">
        <v>0</v>
      </c>
      <c r="S98" s="92">
        <v>0</v>
      </c>
      <c r="T98" s="92">
        <v>0</v>
      </c>
      <c r="U98" s="92">
        <v>0</v>
      </c>
      <c r="V98" s="92">
        <v>0</v>
      </c>
      <c r="W98" s="92">
        <v>0</v>
      </c>
      <c r="X98" s="92">
        <v>0</v>
      </c>
      <c r="Y98" s="92">
        <v>0</v>
      </c>
      <c r="Z98" s="92">
        <v>0</v>
      </c>
      <c r="AA98" s="92">
        <v>0</v>
      </c>
      <c r="AB98" s="92">
        <v>0</v>
      </c>
      <c r="AC98" s="92"/>
      <c r="AD98" s="92"/>
      <c r="AE98" s="92"/>
      <c r="AF98" s="92"/>
      <c r="AG98" s="92"/>
      <c r="AH98" s="92"/>
      <c r="AI98" s="92"/>
      <c r="AJ98" s="92"/>
      <c r="AK98" s="92"/>
      <c r="AL98" s="92"/>
      <c r="AM98" s="92"/>
      <c r="AN98" s="92"/>
      <c r="AO98" s="92"/>
      <c r="AP98" s="92"/>
      <c r="AQ98" s="92"/>
      <c r="AR98" s="92"/>
      <c r="AS98" s="92"/>
      <c r="AT98" s="92"/>
      <c r="AU98" s="92"/>
      <c r="AV98" s="92"/>
      <c r="AW98" s="231"/>
      <c r="AX98" s="231"/>
      <c r="AY98" s="92"/>
    </row>
    <row r="99" spans="1:51" ht="30" customHeight="1">
      <c r="A99" s="179">
        <v>20</v>
      </c>
      <c r="B99" s="131"/>
      <c r="C99" s="130" t="s">
        <v>287</v>
      </c>
      <c r="D99" s="91" t="s">
        <v>20</v>
      </c>
      <c r="E99" s="92">
        <v>27</v>
      </c>
      <c r="F99" s="92">
        <v>2</v>
      </c>
      <c r="G99" s="92">
        <v>3</v>
      </c>
      <c r="H99" s="92">
        <v>7</v>
      </c>
      <c r="I99" s="92">
        <v>7</v>
      </c>
      <c r="J99" s="92">
        <v>0</v>
      </c>
      <c r="K99" s="92">
        <v>1</v>
      </c>
      <c r="L99" s="92">
        <v>2</v>
      </c>
      <c r="M99" s="92">
        <v>4</v>
      </c>
      <c r="N99" s="92">
        <v>0</v>
      </c>
      <c r="O99" s="92">
        <v>5</v>
      </c>
      <c r="P99" s="92">
        <v>0</v>
      </c>
      <c r="Q99" s="92">
        <v>3</v>
      </c>
      <c r="R99" s="92">
        <v>2</v>
      </c>
      <c r="S99" s="92">
        <v>0</v>
      </c>
      <c r="T99" s="92">
        <v>1</v>
      </c>
      <c r="U99" s="92">
        <v>1</v>
      </c>
      <c r="V99" s="92">
        <v>3</v>
      </c>
      <c r="W99" s="92">
        <v>0</v>
      </c>
      <c r="X99" s="92">
        <v>5</v>
      </c>
      <c r="Y99" s="92">
        <v>2</v>
      </c>
      <c r="Z99" s="92">
        <v>0</v>
      </c>
      <c r="AA99" s="92">
        <v>0</v>
      </c>
      <c r="AB99" s="92">
        <v>1</v>
      </c>
      <c r="AC99" s="92">
        <v>1</v>
      </c>
      <c r="AD99" s="92"/>
      <c r="AE99" s="92"/>
      <c r="AF99" s="92"/>
      <c r="AG99" s="92"/>
      <c r="AH99" s="92"/>
      <c r="AI99" s="92"/>
      <c r="AJ99" s="92"/>
      <c r="AK99" s="92">
        <v>1</v>
      </c>
      <c r="AL99" s="92"/>
      <c r="AM99" s="92"/>
      <c r="AN99" s="92">
        <v>1</v>
      </c>
      <c r="AO99" s="92"/>
      <c r="AP99" s="92"/>
      <c r="AQ99" s="92"/>
      <c r="AR99" s="92"/>
      <c r="AS99" s="92"/>
      <c r="AT99" s="92"/>
      <c r="AU99" s="92"/>
      <c r="AV99" s="92"/>
      <c r="AW99" s="231"/>
      <c r="AX99" s="231"/>
      <c r="AY99" s="92"/>
    </row>
    <row r="100" spans="1:51" ht="21.95" customHeight="1">
      <c r="A100" s="179">
        <v>21</v>
      </c>
      <c r="B100" s="131"/>
      <c r="C100" s="130" t="s">
        <v>288</v>
      </c>
      <c r="D100" s="91" t="s">
        <v>647</v>
      </c>
      <c r="E100" s="92">
        <v>0</v>
      </c>
      <c r="F100" s="92">
        <v>0</v>
      </c>
      <c r="G100" s="92">
        <f>1-H100-I100-J100-K100-L100-M100-N100-O100</f>
        <v>0</v>
      </c>
      <c r="H100" s="92">
        <v>0</v>
      </c>
      <c r="I100" s="92">
        <v>0</v>
      </c>
      <c r="J100" s="92">
        <v>1</v>
      </c>
      <c r="K100" s="92">
        <v>0</v>
      </c>
      <c r="L100" s="92">
        <v>0</v>
      </c>
      <c r="M100" s="92">
        <v>0</v>
      </c>
      <c r="N100" s="92">
        <v>0</v>
      </c>
      <c r="O100" s="101">
        <v>0</v>
      </c>
      <c r="P100" s="92">
        <v>0</v>
      </c>
      <c r="Q100" s="92">
        <v>0</v>
      </c>
      <c r="R100" s="92">
        <v>0</v>
      </c>
      <c r="S100" s="92">
        <v>1</v>
      </c>
      <c r="T100" s="92">
        <v>0</v>
      </c>
      <c r="U100" s="92">
        <v>0</v>
      </c>
      <c r="V100" s="92">
        <v>0</v>
      </c>
      <c r="W100" s="92">
        <v>0</v>
      </c>
      <c r="X100" s="92">
        <v>0</v>
      </c>
      <c r="Y100" s="92">
        <v>0</v>
      </c>
      <c r="Z100" s="92">
        <v>1</v>
      </c>
      <c r="AA100" s="92">
        <v>0</v>
      </c>
      <c r="AB100" s="92">
        <v>0</v>
      </c>
      <c r="AC100" s="92"/>
      <c r="AD100" s="92">
        <v>1</v>
      </c>
      <c r="AE100" s="92"/>
      <c r="AF100" s="92"/>
      <c r="AG100" s="92">
        <v>1</v>
      </c>
      <c r="AH100" s="92"/>
      <c r="AI100" s="92"/>
      <c r="AJ100" s="92"/>
      <c r="AK100" s="92"/>
      <c r="AL100" s="92"/>
      <c r="AM100" s="92"/>
      <c r="AN100" s="92">
        <v>1</v>
      </c>
      <c r="AO100" s="92"/>
      <c r="AP100" s="92"/>
      <c r="AQ100" s="92"/>
      <c r="AR100" s="92">
        <v>1</v>
      </c>
      <c r="AS100" s="92"/>
      <c r="AT100" s="92">
        <v>1</v>
      </c>
      <c r="AU100" s="92"/>
      <c r="AV100" s="92">
        <v>1</v>
      </c>
      <c r="AW100" s="231"/>
      <c r="AX100" s="231"/>
      <c r="AY100" s="92"/>
    </row>
    <row r="101" spans="1:51" ht="11.1" customHeight="1">
      <c r="A101" s="177">
        <v>6</v>
      </c>
      <c r="B101" s="131"/>
      <c r="C101" s="104" t="s">
        <v>289</v>
      </c>
      <c r="D101" s="91" t="s">
        <v>290</v>
      </c>
      <c r="E101" s="92"/>
      <c r="F101" s="92"/>
      <c r="G101" s="92"/>
      <c r="H101" s="92"/>
      <c r="I101" s="92"/>
      <c r="J101" s="92"/>
      <c r="K101" s="92"/>
      <c r="L101" s="92"/>
      <c r="M101" s="92"/>
      <c r="N101" s="92"/>
      <c r="O101" s="101"/>
      <c r="P101" s="92"/>
      <c r="Q101" s="92"/>
      <c r="R101" s="92"/>
      <c r="S101" s="92"/>
      <c r="T101" s="92"/>
      <c r="U101" s="92"/>
      <c r="V101" s="92"/>
      <c r="W101" s="92"/>
      <c r="X101" s="92"/>
      <c r="Y101" s="92"/>
      <c r="Z101" s="92"/>
      <c r="AA101" s="92"/>
      <c r="AB101" s="92"/>
      <c r="AC101" s="92"/>
      <c r="AD101" s="92"/>
      <c r="AE101" s="92"/>
      <c r="AF101" s="92"/>
      <c r="AG101" s="92"/>
      <c r="AH101" s="92"/>
      <c r="AI101" s="92"/>
      <c r="AJ101" s="92"/>
      <c r="AK101" s="92"/>
      <c r="AL101" s="92"/>
      <c r="AM101" s="92"/>
      <c r="AN101" s="92"/>
      <c r="AO101" s="92"/>
      <c r="AP101" s="92"/>
      <c r="AQ101" s="92"/>
      <c r="AR101" s="92"/>
      <c r="AS101" s="92">
        <v>1</v>
      </c>
      <c r="AT101" s="92"/>
      <c r="AU101" s="92"/>
      <c r="AV101" s="92"/>
      <c r="AW101" s="231"/>
      <c r="AX101" s="231"/>
      <c r="AY101" s="92"/>
    </row>
    <row r="102" spans="1:51" ht="11.1" customHeight="1">
      <c r="A102" s="177">
        <v>12</v>
      </c>
      <c r="B102" s="131"/>
      <c r="C102" s="104" t="s">
        <v>291</v>
      </c>
      <c r="D102" s="91" t="s">
        <v>292</v>
      </c>
      <c r="E102" s="92"/>
      <c r="F102" s="92"/>
      <c r="G102" s="92"/>
      <c r="H102" s="92"/>
      <c r="I102" s="92"/>
      <c r="J102" s="92"/>
      <c r="K102" s="92"/>
      <c r="L102" s="92"/>
      <c r="M102" s="92"/>
      <c r="N102" s="92"/>
      <c r="O102" s="101"/>
      <c r="P102" s="92"/>
      <c r="Q102" s="92"/>
      <c r="R102" s="92"/>
      <c r="S102" s="92"/>
      <c r="T102" s="92"/>
      <c r="U102" s="92"/>
      <c r="V102" s="92"/>
      <c r="W102" s="92"/>
      <c r="X102" s="92"/>
      <c r="Y102" s="92"/>
      <c r="Z102" s="92"/>
      <c r="AA102" s="92"/>
      <c r="AB102" s="92"/>
      <c r="AC102" s="92"/>
      <c r="AD102" s="92"/>
      <c r="AE102" s="92"/>
      <c r="AF102" s="92"/>
      <c r="AG102" s="92"/>
      <c r="AH102" s="92"/>
      <c r="AI102" s="92"/>
      <c r="AJ102" s="92"/>
      <c r="AK102" s="92"/>
      <c r="AL102" s="92"/>
      <c r="AM102" s="92"/>
      <c r="AN102" s="92"/>
      <c r="AO102" s="92"/>
      <c r="AP102" s="92"/>
      <c r="AQ102" s="92">
        <v>10</v>
      </c>
      <c r="AR102" s="92">
        <v>6</v>
      </c>
      <c r="AS102" s="92">
        <v>1</v>
      </c>
      <c r="AT102" s="92">
        <v>1</v>
      </c>
      <c r="AU102" s="92">
        <v>1</v>
      </c>
      <c r="AV102" s="92"/>
      <c r="AW102" s="231">
        <v>4</v>
      </c>
      <c r="AX102" s="231">
        <v>1</v>
      </c>
      <c r="AY102" s="92"/>
    </row>
    <row r="103" spans="1:51" ht="11.1" customHeight="1">
      <c r="A103" s="177">
        <v>13</v>
      </c>
      <c r="B103" s="131"/>
      <c r="C103" s="104" t="s">
        <v>293</v>
      </c>
      <c r="D103" s="91" t="s">
        <v>294</v>
      </c>
      <c r="E103" s="92"/>
      <c r="F103" s="92"/>
      <c r="G103" s="92"/>
      <c r="H103" s="92"/>
      <c r="I103" s="92"/>
      <c r="J103" s="92"/>
      <c r="K103" s="92"/>
      <c r="L103" s="92"/>
      <c r="M103" s="92"/>
      <c r="N103" s="92"/>
      <c r="O103" s="101"/>
      <c r="P103" s="92"/>
      <c r="Q103" s="92"/>
      <c r="R103" s="92"/>
      <c r="S103" s="92"/>
      <c r="T103" s="92"/>
      <c r="U103" s="92"/>
      <c r="V103" s="92"/>
      <c r="W103" s="92"/>
      <c r="X103" s="92"/>
      <c r="Y103" s="92"/>
      <c r="Z103" s="92"/>
      <c r="AA103" s="92"/>
      <c r="AB103" s="92"/>
      <c r="AC103" s="92"/>
      <c r="AD103" s="92"/>
      <c r="AE103" s="92"/>
      <c r="AF103" s="92"/>
      <c r="AG103" s="92"/>
      <c r="AH103" s="92"/>
      <c r="AI103" s="92"/>
      <c r="AJ103" s="92"/>
      <c r="AK103" s="92"/>
      <c r="AL103" s="92"/>
      <c r="AM103" s="92"/>
      <c r="AN103" s="92"/>
      <c r="AO103" s="92"/>
      <c r="AP103" s="92"/>
      <c r="AQ103" s="92">
        <v>3</v>
      </c>
      <c r="AR103" s="92">
        <v>1</v>
      </c>
      <c r="AS103" s="92"/>
      <c r="AT103" s="92">
        <v>1</v>
      </c>
      <c r="AU103" s="92">
        <v>1</v>
      </c>
      <c r="AV103" s="92">
        <v>1</v>
      </c>
      <c r="AW103" s="231">
        <v>2</v>
      </c>
      <c r="AX103" s="231">
        <v>3</v>
      </c>
      <c r="AY103" s="92"/>
    </row>
    <row r="104" spans="1:51" ht="11.1" customHeight="1">
      <c r="A104" s="179">
        <v>11</v>
      </c>
      <c r="B104" s="131"/>
      <c r="C104" s="130" t="s">
        <v>540</v>
      </c>
      <c r="D104" s="91" t="s">
        <v>640</v>
      </c>
      <c r="E104" s="92"/>
      <c r="F104" s="92"/>
      <c r="G104" s="92"/>
      <c r="H104" s="92"/>
      <c r="I104" s="92"/>
      <c r="J104" s="92"/>
      <c r="K104" s="92"/>
      <c r="L104" s="92"/>
      <c r="M104" s="92"/>
      <c r="N104" s="92"/>
      <c r="O104" s="101"/>
      <c r="P104" s="92"/>
      <c r="Q104" s="92"/>
      <c r="R104" s="92"/>
      <c r="S104" s="92"/>
      <c r="T104" s="92"/>
      <c r="U104" s="92"/>
      <c r="V104" s="92"/>
      <c r="W104" s="92"/>
      <c r="X104" s="92"/>
      <c r="Y104" s="92"/>
      <c r="Z104" s="92"/>
      <c r="AA104" s="92"/>
      <c r="AB104" s="92"/>
      <c r="AC104" s="92"/>
      <c r="AD104" s="92"/>
      <c r="AE104" s="92"/>
      <c r="AF104" s="92"/>
      <c r="AG104" s="92"/>
      <c r="AH104" s="92"/>
      <c r="AI104" s="92"/>
      <c r="AJ104" s="92"/>
      <c r="AK104" s="92"/>
      <c r="AL104" s="92"/>
      <c r="AM104" s="92"/>
      <c r="AN104" s="92"/>
      <c r="AO104" s="92"/>
      <c r="AP104" s="92"/>
      <c r="AQ104" s="92"/>
      <c r="AR104" s="92"/>
      <c r="AS104" s="92"/>
      <c r="AT104" s="92"/>
      <c r="AU104" s="92"/>
      <c r="AV104" s="92"/>
      <c r="AW104" s="231">
        <v>1</v>
      </c>
      <c r="AX104" s="231">
        <v>1</v>
      </c>
      <c r="AY104" s="92"/>
    </row>
    <row r="105" spans="1:51" ht="32.1" customHeight="1">
      <c r="A105" s="179">
        <v>22</v>
      </c>
      <c r="B105" s="133"/>
      <c r="C105" s="130" t="s">
        <v>193</v>
      </c>
      <c r="D105" s="91" t="s">
        <v>648</v>
      </c>
      <c r="E105" s="92">
        <v>0</v>
      </c>
      <c r="F105" s="92">
        <v>8</v>
      </c>
      <c r="G105" s="92">
        <v>7</v>
      </c>
      <c r="H105" s="92">
        <v>17</v>
      </c>
      <c r="I105" s="92">
        <v>10</v>
      </c>
      <c r="J105" s="92">
        <v>6</v>
      </c>
      <c r="K105" s="92">
        <v>17</v>
      </c>
      <c r="L105" s="92">
        <v>15</v>
      </c>
      <c r="M105" s="92">
        <v>29</v>
      </c>
      <c r="N105" s="92">
        <v>20</v>
      </c>
      <c r="O105" s="101">
        <v>21</v>
      </c>
      <c r="P105" s="92">
        <v>33</v>
      </c>
      <c r="Q105" s="92">
        <v>29</v>
      </c>
      <c r="R105" s="92">
        <v>19</v>
      </c>
      <c r="S105" s="92">
        <v>26</v>
      </c>
      <c r="T105" s="92">
        <v>13</v>
      </c>
      <c r="U105" s="92">
        <v>29</v>
      </c>
      <c r="V105" s="92">
        <v>11</v>
      </c>
      <c r="W105" s="92">
        <v>22</v>
      </c>
      <c r="X105" s="92">
        <v>20</v>
      </c>
      <c r="Y105" s="92">
        <v>22</v>
      </c>
      <c r="Z105" s="92">
        <v>20</v>
      </c>
      <c r="AA105" s="92">
        <v>1</v>
      </c>
      <c r="AB105" s="92">
        <v>0</v>
      </c>
      <c r="AC105" s="92"/>
      <c r="AD105" s="92"/>
      <c r="AE105" s="92"/>
      <c r="AF105" s="92"/>
      <c r="AG105" s="92">
        <v>1</v>
      </c>
      <c r="AH105" s="92"/>
      <c r="AI105" s="92"/>
      <c r="AJ105" s="92"/>
      <c r="AK105" s="92"/>
      <c r="AL105" s="92">
        <v>2</v>
      </c>
      <c r="AM105" s="92">
        <v>1</v>
      </c>
      <c r="AN105" s="92"/>
      <c r="AO105" s="92"/>
      <c r="AP105" s="92">
        <v>16</v>
      </c>
      <c r="AQ105" s="92"/>
      <c r="AR105" s="92"/>
      <c r="AS105" s="92"/>
      <c r="AT105" s="92">
        <v>7</v>
      </c>
      <c r="AU105" s="92">
        <v>4</v>
      </c>
      <c r="AV105" s="92">
        <v>1</v>
      </c>
      <c r="AW105" s="231"/>
      <c r="AX105" s="231">
        <v>5</v>
      </c>
      <c r="AY105" s="92"/>
    </row>
    <row r="106" spans="1:51" ht="52.5" customHeight="1">
      <c r="A106" s="244" t="s">
        <v>295</v>
      </c>
      <c r="B106" s="245">
        <v>8</v>
      </c>
      <c r="C106" s="246" t="s">
        <v>177</v>
      </c>
      <c r="D106" s="237" t="s">
        <v>296</v>
      </c>
      <c r="E106" s="247"/>
      <c r="F106" s="247"/>
      <c r="G106" s="247"/>
      <c r="H106" s="247"/>
      <c r="I106" s="247"/>
      <c r="J106" s="247"/>
      <c r="K106" s="247"/>
      <c r="L106" s="247"/>
      <c r="M106" s="247"/>
      <c r="N106" s="247"/>
      <c r="O106" s="248"/>
      <c r="P106" s="247"/>
      <c r="Q106" s="247"/>
      <c r="R106" s="247"/>
      <c r="S106" s="247"/>
      <c r="T106" s="247"/>
      <c r="U106" s="247"/>
      <c r="V106" s="247"/>
      <c r="W106" s="247"/>
      <c r="X106" s="247"/>
      <c r="Y106" s="247"/>
      <c r="Z106" s="247"/>
      <c r="AA106" s="247"/>
      <c r="AB106" s="247"/>
      <c r="AC106" s="247"/>
      <c r="AD106" s="247"/>
      <c r="AE106" s="247"/>
      <c r="AF106" s="247"/>
      <c r="AG106" s="247"/>
      <c r="AH106" s="247"/>
      <c r="AI106" s="247"/>
      <c r="AJ106" s="247"/>
      <c r="AK106" s="247"/>
      <c r="AL106" s="247"/>
      <c r="AM106" s="247"/>
      <c r="AN106" s="238">
        <f>-AN107-AN108</f>
        <v>285</v>
      </c>
      <c r="AO106" s="238">
        <f>-AO107-AO108</f>
        <v>310</v>
      </c>
      <c r="AP106" s="238">
        <f>-AP107-AP108</f>
        <v>338</v>
      </c>
      <c r="AQ106" s="238">
        <v>306</v>
      </c>
      <c r="AR106" s="238">
        <f>-AR107-AR108</f>
        <v>277</v>
      </c>
      <c r="AS106" s="238">
        <f>-AS107-AS108</f>
        <v>251</v>
      </c>
      <c r="AT106" s="238">
        <f>-AT107-AT108</f>
        <v>260</v>
      </c>
      <c r="AU106" s="238">
        <f>-AU107-AU108</f>
        <v>253</v>
      </c>
      <c r="AV106" s="238">
        <f>-AV107-AV108</f>
        <v>238</v>
      </c>
      <c r="AW106" s="243">
        <f t="shared" ref="AW106:AX106" si="21">-AW107-AW108</f>
        <v>216</v>
      </c>
      <c r="AX106" s="243">
        <f t="shared" si="21"/>
        <v>194</v>
      </c>
      <c r="AY106" s="238">
        <f>SUM(H106:AW106)</f>
        <v>2734</v>
      </c>
    </row>
    <row r="107" spans="1:51" ht="11.1" customHeight="1">
      <c r="A107" s="146"/>
      <c r="B107" s="146"/>
      <c r="C107" s="104"/>
      <c r="D107" s="91" t="s">
        <v>297</v>
      </c>
      <c r="E107" s="92"/>
      <c r="F107" s="92"/>
      <c r="G107" s="92"/>
      <c r="H107" s="92"/>
      <c r="I107" s="92"/>
      <c r="J107" s="92"/>
      <c r="K107" s="92"/>
      <c r="L107" s="92"/>
      <c r="M107" s="92"/>
      <c r="N107" s="92"/>
      <c r="O107" s="101"/>
      <c r="P107" s="92"/>
      <c r="Q107" s="92"/>
      <c r="R107" s="92"/>
      <c r="S107" s="92"/>
      <c r="T107" s="92"/>
      <c r="U107" s="92"/>
      <c r="V107" s="92"/>
      <c r="W107" s="92"/>
      <c r="X107" s="92"/>
      <c r="Y107" s="92"/>
      <c r="Z107" s="92"/>
      <c r="AA107" s="92"/>
      <c r="AB107" s="92"/>
      <c r="AC107" s="92"/>
      <c r="AD107" s="92"/>
      <c r="AE107" s="92"/>
      <c r="AF107" s="92"/>
      <c r="AG107" s="92"/>
      <c r="AH107" s="92"/>
      <c r="AI107" s="92"/>
      <c r="AJ107" s="92"/>
      <c r="AK107" s="92"/>
      <c r="AL107" s="92"/>
      <c r="AM107" s="92"/>
      <c r="AN107" s="92">
        <v>-176</v>
      </c>
      <c r="AO107" s="92">
        <v>-200</v>
      </c>
      <c r="AP107" s="92">
        <v>-211</v>
      </c>
      <c r="AQ107" s="92">
        <v>-182</v>
      </c>
      <c r="AR107" s="92">
        <v>-166</v>
      </c>
      <c r="AS107" s="92">
        <v>-162</v>
      </c>
      <c r="AT107" s="92">
        <v>-154</v>
      </c>
      <c r="AU107" s="92">
        <v>-159</v>
      </c>
      <c r="AV107" s="92">
        <v>-142</v>
      </c>
      <c r="AW107" s="231">
        <v>-135</v>
      </c>
      <c r="AX107" s="231">
        <v>-113</v>
      </c>
      <c r="AY107" s="92"/>
    </row>
    <row r="108" spans="1:51" ht="11.1" customHeight="1">
      <c r="A108" s="147"/>
      <c r="B108" s="147"/>
      <c r="C108" s="104"/>
      <c r="D108" s="91" t="s">
        <v>298</v>
      </c>
      <c r="E108" s="92"/>
      <c r="F108" s="92"/>
      <c r="G108" s="92"/>
      <c r="H108" s="92"/>
      <c r="I108" s="92"/>
      <c r="J108" s="92"/>
      <c r="K108" s="92"/>
      <c r="L108" s="92"/>
      <c r="M108" s="92"/>
      <c r="N108" s="92"/>
      <c r="O108" s="101"/>
      <c r="P108" s="92"/>
      <c r="Q108" s="92"/>
      <c r="R108" s="92"/>
      <c r="S108" s="92"/>
      <c r="T108" s="92"/>
      <c r="U108" s="92"/>
      <c r="V108" s="92"/>
      <c r="W108" s="92"/>
      <c r="X108" s="92"/>
      <c r="Y108" s="92"/>
      <c r="Z108" s="92"/>
      <c r="AA108" s="92"/>
      <c r="AB108" s="92"/>
      <c r="AC108" s="92"/>
      <c r="AD108" s="92"/>
      <c r="AE108" s="92"/>
      <c r="AF108" s="92"/>
      <c r="AG108" s="92"/>
      <c r="AH108" s="92"/>
      <c r="AI108" s="92"/>
      <c r="AJ108" s="92"/>
      <c r="AK108" s="92"/>
      <c r="AL108" s="92"/>
      <c r="AM108" s="92"/>
      <c r="AN108" s="92">
        <v>-109</v>
      </c>
      <c r="AO108" s="92">
        <v>-110</v>
      </c>
      <c r="AP108" s="92">
        <v>-127</v>
      </c>
      <c r="AQ108" s="92">
        <v>-124</v>
      </c>
      <c r="AR108" s="92">
        <v>-111</v>
      </c>
      <c r="AS108" s="92">
        <v>-89</v>
      </c>
      <c r="AT108" s="92">
        <v>-106</v>
      </c>
      <c r="AU108" s="92">
        <v>-94</v>
      </c>
      <c r="AV108" s="92">
        <v>-96</v>
      </c>
      <c r="AW108" s="231">
        <v>-81</v>
      </c>
      <c r="AX108" s="231">
        <v>-81</v>
      </c>
      <c r="AY108" s="92"/>
    </row>
    <row r="109" spans="1:51" ht="30.95" customHeight="1">
      <c r="A109" s="234" t="s">
        <v>299</v>
      </c>
      <c r="B109" s="245">
        <v>9</v>
      </c>
      <c r="C109" s="246" t="s">
        <v>177</v>
      </c>
      <c r="D109" s="237" t="s">
        <v>300</v>
      </c>
      <c r="E109" s="247"/>
      <c r="F109" s="247"/>
      <c r="G109" s="247"/>
      <c r="H109" s="247"/>
      <c r="I109" s="247"/>
      <c r="J109" s="247"/>
      <c r="K109" s="247"/>
      <c r="L109" s="247"/>
      <c r="M109" s="247"/>
      <c r="N109" s="247"/>
      <c r="O109" s="248"/>
      <c r="P109" s="247"/>
      <c r="Q109" s="247"/>
      <c r="R109" s="247"/>
      <c r="S109" s="247"/>
      <c r="T109" s="247"/>
      <c r="U109" s="247"/>
      <c r="V109" s="247"/>
      <c r="W109" s="247"/>
      <c r="X109" s="247"/>
      <c r="Y109" s="247"/>
      <c r="Z109" s="247"/>
      <c r="AA109" s="247"/>
      <c r="AB109" s="247"/>
      <c r="AC109" s="247"/>
      <c r="AD109" s="247"/>
      <c r="AE109" s="247"/>
      <c r="AF109" s="247"/>
      <c r="AG109" s="247"/>
      <c r="AH109" s="247"/>
      <c r="AI109" s="247"/>
      <c r="AJ109" s="247"/>
      <c r="AK109" s="247"/>
      <c r="AL109" s="247"/>
      <c r="AM109" s="247"/>
      <c r="AN109" s="238">
        <v>308</v>
      </c>
      <c r="AO109" s="238">
        <v>325</v>
      </c>
      <c r="AP109" s="238">
        <v>475</v>
      </c>
      <c r="AQ109" s="238">
        <v>436</v>
      </c>
      <c r="AR109" s="238">
        <v>497</v>
      </c>
      <c r="AS109" s="238">
        <v>472</v>
      </c>
      <c r="AT109" s="238">
        <v>498</v>
      </c>
      <c r="AU109" s="238">
        <v>506</v>
      </c>
      <c r="AV109" s="238">
        <v>465</v>
      </c>
      <c r="AW109" s="238">
        <v>509</v>
      </c>
      <c r="AX109" s="238">
        <v>608</v>
      </c>
      <c r="AY109" s="238">
        <f>SUM(H109:AW109)</f>
        <v>4491</v>
      </c>
    </row>
    <row r="110" spans="1:51" ht="21.95" customHeight="1">
      <c r="A110" s="234" t="s">
        <v>301</v>
      </c>
      <c r="B110" s="241"/>
      <c r="C110" s="242"/>
      <c r="D110" s="237" t="s">
        <v>302</v>
      </c>
      <c r="E110" s="238"/>
      <c r="F110" s="238"/>
      <c r="G110" s="238"/>
      <c r="H110" s="238"/>
      <c r="I110" s="238"/>
      <c r="J110" s="238"/>
      <c r="K110" s="238"/>
      <c r="L110" s="238"/>
      <c r="M110" s="238"/>
      <c r="N110" s="238"/>
      <c r="O110" s="249"/>
      <c r="P110" s="238"/>
      <c r="Q110" s="238"/>
      <c r="R110" s="238"/>
      <c r="S110" s="238"/>
      <c r="T110" s="238"/>
      <c r="U110" s="238"/>
      <c r="V110" s="238"/>
      <c r="W110" s="238"/>
      <c r="X110" s="238"/>
      <c r="Y110" s="238">
        <v>0</v>
      </c>
      <c r="Z110" s="238">
        <v>2</v>
      </c>
      <c r="AA110" s="238">
        <v>0</v>
      </c>
      <c r="AB110" s="238">
        <v>0</v>
      </c>
      <c r="AC110" s="238">
        <v>1</v>
      </c>
      <c r="AD110" s="238">
        <v>0</v>
      </c>
      <c r="AE110" s="238">
        <v>0</v>
      </c>
      <c r="AF110" s="238">
        <v>1</v>
      </c>
      <c r="AG110" s="238">
        <v>1</v>
      </c>
      <c r="AH110" s="238">
        <v>0</v>
      </c>
      <c r="AI110" s="238">
        <v>0</v>
      </c>
      <c r="AJ110" s="238">
        <f t="shared" ref="AJ110:AX110" si="22">-AJ111-AJ112-AJ113</f>
        <v>2</v>
      </c>
      <c r="AK110" s="238">
        <f t="shared" si="22"/>
        <v>0</v>
      </c>
      <c r="AL110" s="238">
        <f t="shared" si="22"/>
        <v>1</v>
      </c>
      <c r="AM110" s="238">
        <f t="shared" si="22"/>
        <v>1</v>
      </c>
      <c r="AN110" s="238">
        <f t="shared" si="22"/>
        <v>1</v>
      </c>
      <c r="AO110" s="238">
        <f t="shared" si="22"/>
        <v>0</v>
      </c>
      <c r="AP110" s="238">
        <f t="shared" si="22"/>
        <v>0</v>
      </c>
      <c r="AQ110" s="238">
        <f t="shared" si="22"/>
        <v>2</v>
      </c>
      <c r="AR110" s="238">
        <f t="shared" si="22"/>
        <v>1</v>
      </c>
      <c r="AS110" s="238">
        <f t="shared" si="22"/>
        <v>2</v>
      </c>
      <c r="AT110" s="238">
        <f t="shared" si="22"/>
        <v>1</v>
      </c>
      <c r="AU110" s="238">
        <f t="shared" si="22"/>
        <v>2</v>
      </c>
      <c r="AV110" s="238">
        <f t="shared" si="22"/>
        <v>0</v>
      </c>
      <c r="AW110" s="238">
        <f t="shared" si="22"/>
        <v>2</v>
      </c>
      <c r="AX110" s="238">
        <f t="shared" si="22"/>
        <v>2</v>
      </c>
      <c r="AY110" s="238">
        <f>SUM(H110:AW110)</f>
        <v>20</v>
      </c>
    </row>
    <row r="111" spans="1:51" ht="21.95" customHeight="1">
      <c r="A111" s="142"/>
      <c r="B111" s="142">
        <v>10</v>
      </c>
      <c r="C111" s="104" t="s">
        <v>177</v>
      </c>
      <c r="D111" s="111" t="s">
        <v>303</v>
      </c>
      <c r="E111" s="112"/>
      <c r="F111" s="112"/>
      <c r="G111" s="112"/>
      <c r="H111" s="112"/>
      <c r="I111" s="112"/>
      <c r="J111" s="112"/>
      <c r="K111" s="112"/>
      <c r="L111" s="112"/>
      <c r="M111" s="112"/>
      <c r="N111" s="112"/>
      <c r="O111" s="113"/>
      <c r="P111" s="112"/>
      <c r="Q111" s="112"/>
      <c r="R111" s="112"/>
      <c r="S111" s="112"/>
      <c r="T111" s="112"/>
      <c r="U111" s="112"/>
      <c r="V111" s="112"/>
      <c r="W111" s="112"/>
      <c r="X111" s="112"/>
      <c r="Y111" s="112"/>
      <c r="Z111" s="112">
        <v>-2</v>
      </c>
      <c r="AA111" s="112"/>
      <c r="AB111" s="112"/>
      <c r="AC111" s="112">
        <v>-1</v>
      </c>
      <c r="AD111" s="112"/>
      <c r="AE111" s="112"/>
      <c r="AF111" s="112">
        <v>-1</v>
      </c>
      <c r="AG111" s="112">
        <v>-1</v>
      </c>
      <c r="AH111" s="112">
        <v>-1</v>
      </c>
      <c r="AI111" s="112"/>
      <c r="AJ111" s="112">
        <v>-2</v>
      </c>
      <c r="AK111" s="112"/>
      <c r="AL111" s="112">
        <v>-1</v>
      </c>
      <c r="AM111" s="112">
        <v>-1</v>
      </c>
      <c r="AN111" s="112"/>
      <c r="AO111" s="112"/>
      <c r="AP111" s="112"/>
      <c r="AQ111" s="112">
        <v>-1</v>
      </c>
      <c r="AR111" s="112">
        <v>-1</v>
      </c>
      <c r="AS111" s="112">
        <v>-1</v>
      </c>
      <c r="AT111" s="112">
        <v>-1</v>
      </c>
      <c r="AU111" s="112">
        <v>-2</v>
      </c>
      <c r="AV111" s="112"/>
      <c r="AW111" s="233">
        <v>-1</v>
      </c>
      <c r="AX111" s="233">
        <v>-2</v>
      </c>
      <c r="AY111" s="112"/>
    </row>
    <row r="112" spans="1:51" ht="11.1" customHeight="1">
      <c r="A112" s="146"/>
      <c r="B112" s="146"/>
      <c r="C112" s="104" t="s">
        <v>179</v>
      </c>
      <c r="D112" s="111" t="s">
        <v>304</v>
      </c>
      <c r="E112" s="112"/>
      <c r="F112" s="112"/>
      <c r="G112" s="112"/>
      <c r="H112" s="112"/>
      <c r="I112" s="112"/>
      <c r="J112" s="112"/>
      <c r="K112" s="112"/>
      <c r="L112" s="112"/>
      <c r="M112" s="112"/>
      <c r="N112" s="112"/>
      <c r="O112" s="113"/>
      <c r="P112" s="112"/>
      <c r="Q112" s="112"/>
      <c r="R112" s="112"/>
      <c r="S112" s="112"/>
      <c r="T112" s="112"/>
      <c r="U112" s="112"/>
      <c r="V112" s="112"/>
      <c r="W112" s="112"/>
      <c r="X112" s="112"/>
      <c r="Y112" s="112"/>
      <c r="Z112" s="112"/>
      <c r="AA112" s="112"/>
      <c r="AB112" s="112"/>
      <c r="AC112" s="112"/>
      <c r="AD112" s="112"/>
      <c r="AE112" s="112"/>
      <c r="AF112" s="112"/>
      <c r="AG112" s="112"/>
      <c r="AH112" s="112"/>
      <c r="AI112" s="112"/>
      <c r="AJ112" s="112"/>
      <c r="AK112" s="112"/>
      <c r="AL112" s="112"/>
      <c r="AM112" s="112"/>
      <c r="AN112" s="112"/>
      <c r="AO112" s="112"/>
      <c r="AP112" s="112"/>
      <c r="AQ112" s="112"/>
      <c r="AR112" s="112"/>
      <c r="AS112" s="112"/>
      <c r="AT112" s="112"/>
      <c r="AU112" s="112"/>
      <c r="AV112" s="112"/>
      <c r="AW112" s="233"/>
      <c r="AX112" s="233"/>
      <c r="AY112" s="112"/>
    </row>
    <row r="113" spans="1:16379" ht="11.1" customHeight="1">
      <c r="A113" s="147"/>
      <c r="B113" s="147"/>
      <c r="C113" s="104" t="s">
        <v>181</v>
      </c>
      <c r="D113" s="111" t="s">
        <v>305</v>
      </c>
      <c r="E113" s="112"/>
      <c r="F113" s="112"/>
      <c r="G113" s="112"/>
      <c r="H113" s="112"/>
      <c r="I113" s="112"/>
      <c r="J113" s="112"/>
      <c r="K113" s="112"/>
      <c r="L113" s="112"/>
      <c r="M113" s="112"/>
      <c r="N113" s="112"/>
      <c r="O113" s="113"/>
      <c r="P113" s="112"/>
      <c r="Q113" s="112"/>
      <c r="R113" s="112"/>
      <c r="S113" s="112"/>
      <c r="T113" s="112"/>
      <c r="U113" s="112"/>
      <c r="V113" s="112"/>
      <c r="W113" s="112"/>
      <c r="X113" s="112"/>
      <c r="Y113" s="112"/>
      <c r="Z113" s="112"/>
      <c r="AA113" s="112"/>
      <c r="AB113" s="112"/>
      <c r="AC113" s="112"/>
      <c r="AD113" s="112"/>
      <c r="AE113" s="112"/>
      <c r="AF113" s="112"/>
      <c r="AG113" s="112"/>
      <c r="AH113" s="112">
        <v>-1</v>
      </c>
      <c r="AI113" s="112"/>
      <c r="AJ113" s="112"/>
      <c r="AK113" s="112"/>
      <c r="AL113" s="112"/>
      <c r="AM113" s="112"/>
      <c r="AN113" s="112">
        <v>-1</v>
      </c>
      <c r="AO113" s="112"/>
      <c r="AP113" s="112"/>
      <c r="AQ113" s="112">
        <v>-1</v>
      </c>
      <c r="AR113" s="112"/>
      <c r="AS113" s="112">
        <v>-1</v>
      </c>
      <c r="AT113" s="112"/>
      <c r="AU113" s="112"/>
      <c r="AV113" s="112"/>
      <c r="AW113" s="233">
        <v>-1</v>
      </c>
      <c r="AX113" s="233"/>
      <c r="AY113" s="112"/>
    </row>
    <row r="114" spans="1:16379" ht="11.1" customHeight="1">
      <c r="A114" s="244" t="s">
        <v>124</v>
      </c>
      <c r="B114" s="244">
        <v>11</v>
      </c>
      <c r="C114" s="250" t="s">
        <v>177</v>
      </c>
      <c r="D114" s="237" t="s">
        <v>306</v>
      </c>
      <c r="E114" s="238"/>
      <c r="F114" s="238"/>
      <c r="G114" s="238"/>
      <c r="H114" s="238">
        <v>242</v>
      </c>
      <c r="I114" s="238">
        <v>171</v>
      </c>
      <c r="J114" s="238">
        <v>471</v>
      </c>
      <c r="K114" s="238">
        <v>622</v>
      </c>
      <c r="L114" s="238">
        <v>634</v>
      </c>
      <c r="M114" s="238">
        <v>541</v>
      </c>
      <c r="N114" s="238">
        <v>440</v>
      </c>
      <c r="O114" s="249">
        <v>256</v>
      </c>
      <c r="P114" s="238">
        <v>211</v>
      </c>
      <c r="Q114" s="238">
        <v>106</v>
      </c>
      <c r="R114" s="238">
        <v>187</v>
      </c>
      <c r="S114" s="238">
        <v>133</v>
      </c>
      <c r="T114" s="238">
        <v>120</v>
      </c>
      <c r="U114" s="238">
        <v>174</v>
      </c>
      <c r="V114" s="238">
        <v>124</v>
      </c>
      <c r="W114" s="238">
        <v>108</v>
      </c>
      <c r="X114" s="238">
        <v>121</v>
      </c>
      <c r="Y114" s="238">
        <v>140</v>
      </c>
      <c r="Z114" s="238">
        <v>143</v>
      </c>
      <c r="AA114" s="238">
        <v>110</v>
      </c>
      <c r="AB114" s="238">
        <v>118</v>
      </c>
      <c r="AC114" s="238">
        <v>121</v>
      </c>
      <c r="AD114" s="238">
        <v>146</v>
      </c>
      <c r="AE114" s="238">
        <v>259</v>
      </c>
      <c r="AF114" s="238">
        <v>532</v>
      </c>
      <c r="AG114" s="238">
        <v>431</v>
      </c>
      <c r="AH114" s="238">
        <v>427</v>
      </c>
      <c r="AI114" s="238">
        <v>469</v>
      </c>
      <c r="AJ114" s="238">
        <v>563</v>
      </c>
      <c r="AK114" s="238">
        <v>664</v>
      </c>
      <c r="AL114" s="238">
        <v>648</v>
      </c>
      <c r="AM114" s="238">
        <v>529</v>
      </c>
      <c r="AN114" s="238">
        <v>1</v>
      </c>
      <c r="AO114" s="238">
        <v>0</v>
      </c>
      <c r="AP114" s="238">
        <v>1</v>
      </c>
      <c r="AQ114" s="238">
        <v>2</v>
      </c>
      <c r="AR114" s="238">
        <v>0</v>
      </c>
      <c r="AS114" s="238">
        <v>1</v>
      </c>
      <c r="AT114" s="238">
        <v>0</v>
      </c>
      <c r="AU114" s="238">
        <v>0</v>
      </c>
      <c r="AV114" s="238">
        <v>0</v>
      </c>
      <c r="AW114" s="238">
        <v>1</v>
      </c>
      <c r="AX114" s="238">
        <v>5</v>
      </c>
      <c r="AY114" s="238">
        <f>SUM(H114:AW114)</f>
        <v>9967</v>
      </c>
    </row>
    <row r="115" spans="1:16379" ht="11.1" customHeight="1">
      <c r="A115" s="131"/>
      <c r="B115" s="131"/>
      <c r="C115" s="99"/>
      <c r="D115" s="91" t="s">
        <v>307</v>
      </c>
      <c r="E115" s="92"/>
      <c r="F115" s="92"/>
      <c r="G115" s="92"/>
      <c r="H115" s="92"/>
      <c r="I115" s="92"/>
      <c r="J115" s="92"/>
      <c r="K115" s="92"/>
      <c r="L115" s="92"/>
      <c r="M115" s="92"/>
      <c r="N115" s="92"/>
      <c r="O115" s="92"/>
      <c r="P115" s="92"/>
      <c r="Q115" s="92"/>
      <c r="R115" s="92"/>
      <c r="S115" s="92"/>
      <c r="T115" s="92"/>
      <c r="U115" s="92"/>
      <c r="V115" s="92"/>
      <c r="W115" s="92"/>
      <c r="X115" s="92"/>
      <c r="Y115" s="92">
        <v>-21</v>
      </c>
      <c r="Z115" s="92">
        <v>-20</v>
      </c>
      <c r="AA115" s="92">
        <v>-35</v>
      </c>
      <c r="AB115" s="92">
        <v>-24</v>
      </c>
      <c r="AC115" s="92">
        <v>-25</v>
      </c>
      <c r="AD115" s="92">
        <v>-24</v>
      </c>
      <c r="AE115" s="92">
        <v>-43</v>
      </c>
      <c r="AF115" s="92">
        <v>-113</v>
      </c>
      <c r="AG115" s="92"/>
      <c r="AH115" s="92"/>
      <c r="AI115" s="92"/>
      <c r="AJ115" s="92"/>
      <c r="AK115" s="92"/>
      <c r="AL115" s="92"/>
      <c r="AM115" s="92"/>
      <c r="AN115" s="92"/>
      <c r="AO115" s="92"/>
      <c r="AP115" s="92"/>
      <c r="AQ115" s="92"/>
      <c r="AR115" s="92"/>
      <c r="AS115" s="92"/>
      <c r="AT115" s="92"/>
      <c r="AU115" s="92"/>
      <c r="AV115" s="92"/>
      <c r="AW115" s="92"/>
      <c r="AX115" s="231"/>
      <c r="AY115" s="92"/>
    </row>
    <row r="116" spans="1:16379" ht="11.1" customHeight="1">
      <c r="A116" s="131"/>
      <c r="B116" s="131"/>
      <c r="C116" s="99"/>
      <c r="D116" s="91" t="s">
        <v>308</v>
      </c>
      <c r="E116" s="92"/>
      <c r="F116" s="92"/>
      <c r="G116" s="92"/>
      <c r="H116" s="92"/>
      <c r="I116" s="92"/>
      <c r="J116" s="92"/>
      <c r="K116" s="92"/>
      <c r="L116" s="92"/>
      <c r="M116" s="92"/>
      <c r="N116" s="92"/>
      <c r="O116" s="92"/>
      <c r="P116" s="92"/>
      <c r="Q116" s="92">
        <v>-18</v>
      </c>
      <c r="R116" s="92">
        <v>-14</v>
      </c>
      <c r="S116" s="92">
        <v>-19</v>
      </c>
      <c r="T116" s="92">
        <v>-21</v>
      </c>
      <c r="U116" s="92">
        <v>-24</v>
      </c>
      <c r="V116" s="92">
        <v>-11</v>
      </c>
      <c r="W116" s="92">
        <v>-19</v>
      </c>
      <c r="X116" s="92">
        <v>-23</v>
      </c>
      <c r="Y116" s="92">
        <v>-43</v>
      </c>
      <c r="Z116" s="92">
        <v>-49</v>
      </c>
      <c r="AA116" s="92">
        <v>-46</v>
      </c>
      <c r="AB116" s="92">
        <v>-47</v>
      </c>
      <c r="AC116" s="92">
        <v>-49</v>
      </c>
      <c r="AD116" s="92">
        <v>-48</v>
      </c>
      <c r="AE116" s="92">
        <v>-96</v>
      </c>
      <c r="AF116" s="92">
        <v>-202</v>
      </c>
      <c r="AG116" s="92">
        <v>-193</v>
      </c>
      <c r="AH116" s="92">
        <v>-174</v>
      </c>
      <c r="AI116" s="92">
        <v>-210</v>
      </c>
      <c r="AJ116" s="92">
        <v>-225</v>
      </c>
      <c r="AK116" s="92">
        <v>-263</v>
      </c>
      <c r="AL116" s="92">
        <v>-249</v>
      </c>
      <c r="AM116" s="92">
        <v>-180</v>
      </c>
      <c r="AN116" s="92"/>
      <c r="AO116" s="92"/>
      <c r="AP116" s="92"/>
      <c r="AQ116" s="92"/>
      <c r="AR116" s="92"/>
      <c r="AS116" s="92"/>
      <c r="AT116" s="92"/>
      <c r="AU116" s="92"/>
      <c r="AV116" s="92"/>
      <c r="AW116" s="92"/>
      <c r="AX116" s="231"/>
      <c r="AY116" s="92"/>
    </row>
    <row r="117" spans="1:16379" ht="11.1" customHeight="1">
      <c r="A117" s="131"/>
      <c r="B117" s="131"/>
      <c r="C117" s="99"/>
      <c r="D117" s="91" t="s">
        <v>309</v>
      </c>
      <c r="E117" s="92"/>
      <c r="F117" s="92"/>
      <c r="G117" s="92"/>
      <c r="H117" s="92"/>
      <c r="I117" s="92"/>
      <c r="J117" s="92"/>
      <c r="K117" s="92"/>
      <c r="L117" s="92"/>
      <c r="M117" s="92"/>
      <c r="N117" s="92"/>
      <c r="O117" s="92"/>
      <c r="P117" s="92"/>
      <c r="Q117" s="92">
        <v>-3</v>
      </c>
      <c r="R117" s="92">
        <v>-15</v>
      </c>
      <c r="S117" s="92">
        <v>-11</v>
      </c>
      <c r="T117" s="92">
        <v>-12</v>
      </c>
      <c r="U117" s="92">
        <v>-10</v>
      </c>
      <c r="V117" s="92">
        <v>-7</v>
      </c>
      <c r="W117" s="92">
        <v>-12</v>
      </c>
      <c r="X117" s="92">
        <v>-9</v>
      </c>
      <c r="Y117" s="92">
        <v>-33</v>
      </c>
      <c r="Z117" s="92">
        <v>-29</v>
      </c>
      <c r="AA117" s="92">
        <v>-27</v>
      </c>
      <c r="AB117" s="92">
        <v>-43</v>
      </c>
      <c r="AC117" s="92">
        <v>-32</v>
      </c>
      <c r="AD117" s="92">
        <v>-37</v>
      </c>
      <c r="AE117" s="92">
        <v>-47</v>
      </c>
      <c r="AF117" s="92">
        <v>-115</v>
      </c>
      <c r="AG117" s="92">
        <v>-100</v>
      </c>
      <c r="AH117" s="92">
        <v>-120</v>
      </c>
      <c r="AI117" s="92">
        <v>-120</v>
      </c>
      <c r="AJ117" s="92">
        <v>-130</v>
      </c>
      <c r="AK117" s="92">
        <v>-129</v>
      </c>
      <c r="AL117" s="92">
        <v>-128</v>
      </c>
      <c r="AM117" s="92">
        <v>-113</v>
      </c>
      <c r="AN117" s="92"/>
      <c r="AO117" s="92"/>
      <c r="AP117" s="92"/>
      <c r="AQ117" s="92"/>
      <c r="AR117" s="92"/>
      <c r="AS117" s="92"/>
      <c r="AT117" s="92"/>
      <c r="AU117" s="92"/>
      <c r="AV117" s="92"/>
      <c r="AW117" s="92"/>
      <c r="AX117" s="231"/>
      <c r="AY117" s="92"/>
    </row>
    <row r="118" spans="1:16379" ht="11.1" customHeight="1">
      <c r="A118" s="133"/>
      <c r="B118" s="133"/>
      <c r="C118" s="102"/>
      <c r="D118" s="91" t="s">
        <v>310</v>
      </c>
      <c r="E118" s="92"/>
      <c r="F118" s="92"/>
      <c r="G118" s="92"/>
      <c r="H118" s="92"/>
      <c r="I118" s="92"/>
      <c r="J118" s="92"/>
      <c r="K118" s="92"/>
      <c r="L118" s="92"/>
      <c r="M118" s="92"/>
      <c r="N118" s="92"/>
      <c r="O118" s="92"/>
      <c r="P118" s="92"/>
      <c r="Q118" s="92">
        <v>-1</v>
      </c>
      <c r="R118" s="92"/>
      <c r="S118" s="92">
        <v>-1</v>
      </c>
      <c r="T118" s="92">
        <v>-1</v>
      </c>
      <c r="U118" s="92"/>
      <c r="V118" s="92">
        <v>-2</v>
      </c>
      <c r="W118" s="92"/>
      <c r="X118" s="92"/>
      <c r="Y118" s="92">
        <v>-1</v>
      </c>
      <c r="Z118" s="92">
        <v>-2</v>
      </c>
      <c r="AA118" s="92">
        <v>-2</v>
      </c>
      <c r="AB118" s="92">
        <v>-4</v>
      </c>
      <c r="AC118" s="92">
        <v>-14</v>
      </c>
      <c r="AD118" s="92">
        <v>-36</v>
      </c>
      <c r="AE118" s="92">
        <v>-67</v>
      </c>
      <c r="AF118" s="92">
        <v>-112</v>
      </c>
      <c r="AG118" s="92">
        <v>-108</v>
      </c>
      <c r="AH118" s="92">
        <v>-123</v>
      </c>
      <c r="AI118" s="92">
        <v>-120</v>
      </c>
      <c r="AJ118" s="92">
        <v>-205</v>
      </c>
      <c r="AK118" s="92">
        <v>-268</v>
      </c>
      <c r="AL118" s="92">
        <v>-269</v>
      </c>
      <c r="AM118" s="92">
        <v>-234</v>
      </c>
      <c r="AN118" s="92"/>
      <c r="AO118" s="92"/>
      <c r="AP118" s="92"/>
      <c r="AQ118" s="92"/>
      <c r="AR118" s="92"/>
      <c r="AS118" s="92"/>
      <c r="AT118" s="92"/>
      <c r="AU118" s="92"/>
      <c r="AV118" s="92"/>
      <c r="AW118" s="92"/>
      <c r="AX118" s="231"/>
      <c r="AY118" s="92"/>
    </row>
    <row r="119" spans="1:16379" ht="11.1" customHeight="1">
      <c r="A119" s="234"/>
      <c r="B119" s="241"/>
      <c r="C119" s="236"/>
      <c r="D119" s="237" t="s">
        <v>91</v>
      </c>
      <c r="E119" s="238"/>
      <c r="F119" s="238"/>
      <c r="G119" s="238"/>
      <c r="H119" s="238">
        <f t="shared" ref="H119:AM119" si="23">H4+H14+H36+H42+H55+H63+H74+H110+H114</f>
        <v>17576</v>
      </c>
      <c r="I119" s="238">
        <f t="shared" si="23"/>
        <v>18447</v>
      </c>
      <c r="J119" s="238">
        <f t="shared" si="23"/>
        <v>19013</v>
      </c>
      <c r="K119" s="238">
        <f t="shared" si="23"/>
        <v>18767</v>
      </c>
      <c r="L119" s="238">
        <f t="shared" si="23"/>
        <v>17678</v>
      </c>
      <c r="M119" s="238">
        <f t="shared" si="23"/>
        <v>15389</v>
      </c>
      <c r="N119" s="238">
        <f t="shared" si="23"/>
        <v>14266</v>
      </c>
      <c r="O119" s="238">
        <f t="shared" si="23"/>
        <v>13420</v>
      </c>
      <c r="P119" s="238">
        <f t="shared" si="23"/>
        <v>13144</v>
      </c>
      <c r="Q119" s="238">
        <f t="shared" si="23"/>
        <v>12982</v>
      </c>
      <c r="R119" s="238">
        <f t="shared" si="23"/>
        <v>12337</v>
      </c>
      <c r="S119" s="238">
        <f t="shared" si="23"/>
        <v>11800</v>
      </c>
      <c r="T119" s="238">
        <f t="shared" si="23"/>
        <v>11045</v>
      </c>
      <c r="U119" s="238">
        <f t="shared" si="23"/>
        <v>10366</v>
      </c>
      <c r="V119" s="238">
        <f t="shared" si="23"/>
        <v>10162</v>
      </c>
      <c r="W119" s="238">
        <f t="shared" si="23"/>
        <v>8814</v>
      </c>
      <c r="X119" s="238">
        <f t="shared" si="23"/>
        <v>8783</v>
      </c>
      <c r="Y119" s="238">
        <f t="shared" si="23"/>
        <v>8713</v>
      </c>
      <c r="Z119" s="238">
        <f t="shared" si="23"/>
        <v>8624</v>
      </c>
      <c r="AA119" s="238">
        <f t="shared" si="23"/>
        <v>8794</v>
      </c>
      <c r="AB119" s="238">
        <f t="shared" si="23"/>
        <v>8811</v>
      </c>
      <c r="AC119" s="238">
        <f t="shared" si="23"/>
        <v>8969</v>
      </c>
      <c r="AD119" s="238">
        <f t="shared" si="23"/>
        <v>8583</v>
      </c>
      <c r="AE119" s="238">
        <f t="shared" si="23"/>
        <v>8741</v>
      </c>
      <c r="AF119" s="238">
        <f t="shared" si="23"/>
        <v>9045</v>
      </c>
      <c r="AG119" s="238">
        <f t="shared" si="23"/>
        <v>8806</v>
      </c>
      <c r="AH119" s="238">
        <f t="shared" si="23"/>
        <v>8856</v>
      </c>
      <c r="AI119" s="238">
        <f t="shared" si="23"/>
        <v>9271</v>
      </c>
      <c r="AJ119" s="238">
        <f t="shared" si="23"/>
        <v>11171</v>
      </c>
      <c r="AK119" s="238">
        <f t="shared" si="23"/>
        <v>10456</v>
      </c>
      <c r="AL119" s="238">
        <f t="shared" si="23"/>
        <v>10148</v>
      </c>
      <c r="AM119" s="238">
        <f t="shared" si="23"/>
        <v>8862</v>
      </c>
      <c r="AN119" s="238">
        <f t="shared" ref="AN119:AY119" si="24">AN4+AN14+AN36+AN42+AN55+AN63+AN74+AN106+AN109+AN110+AN114</f>
        <v>9457</v>
      </c>
      <c r="AO119" s="238">
        <f t="shared" si="24"/>
        <v>9176</v>
      </c>
      <c r="AP119" s="238">
        <f t="shared" si="24"/>
        <v>9143</v>
      </c>
      <c r="AQ119" s="238">
        <f t="shared" si="24"/>
        <v>8872</v>
      </c>
      <c r="AR119" s="238">
        <f>AR4+AR14+AR36+AR42+AR55+AR63+AR74+AR106+AR109+AR110+AR114</f>
        <v>9141</v>
      </c>
      <c r="AS119" s="238">
        <f>AS4+AS14+AS36+AS42+AS55+AS63+AS74+AS106+AS109+AS110+AS114</f>
        <v>8574</v>
      </c>
      <c r="AT119" s="238">
        <f>AT4+AT14+AT36+AT42+AT55+AT63+AT74+AT106+AT109+AT110+AT114</f>
        <v>8512</v>
      </c>
      <c r="AU119" s="238">
        <f>AU4+AU14+AU36+AU42+AU55+AU63+AU74+AU106+AU109+AU110+AU114</f>
        <v>8644</v>
      </c>
      <c r="AV119" s="238">
        <f t="shared" si="24"/>
        <v>9170</v>
      </c>
      <c r="AW119" s="238">
        <f t="shared" ref="AW119:AX119" si="25">AW4+AW14+AW36+AW42+AW55+AW63+AW74+AW106+AW109+AW110+AW114</f>
        <v>9359</v>
      </c>
      <c r="AX119" s="238">
        <f t="shared" si="25"/>
        <v>13920</v>
      </c>
      <c r="AY119" s="238">
        <f t="shared" si="24"/>
        <v>461887</v>
      </c>
    </row>
    <row r="120" spans="1:16379" ht="11.1" customHeight="1">
      <c r="A120" s="84"/>
      <c r="B120" s="85"/>
      <c r="C120" s="86"/>
      <c r="D120" s="114" t="s">
        <v>311</v>
      </c>
      <c r="E120" s="88"/>
      <c r="F120" s="88"/>
      <c r="G120" s="88"/>
      <c r="H120" s="88">
        <f t="shared" ref="H120:AU120" si="26">H119-H121</f>
        <v>17317</v>
      </c>
      <c r="I120" s="88">
        <f t="shared" si="26"/>
        <v>18266</v>
      </c>
      <c r="J120" s="88">
        <f t="shared" si="26"/>
        <v>18536</v>
      </c>
      <c r="K120" s="88">
        <f t="shared" si="26"/>
        <v>18128</v>
      </c>
      <c r="L120" s="88">
        <f t="shared" si="26"/>
        <v>17029</v>
      </c>
      <c r="M120" s="88">
        <f t="shared" si="26"/>
        <v>14819</v>
      </c>
      <c r="N120" s="88">
        <f t="shared" si="26"/>
        <v>13806</v>
      </c>
      <c r="O120" s="88">
        <f t="shared" si="26"/>
        <v>13143</v>
      </c>
      <c r="P120" s="88">
        <f t="shared" si="26"/>
        <v>12880</v>
      </c>
      <c r="Q120" s="88">
        <f t="shared" si="26"/>
        <v>12833</v>
      </c>
      <c r="R120" s="88">
        <f t="shared" si="26"/>
        <v>12114</v>
      </c>
      <c r="S120" s="88">
        <f t="shared" si="26"/>
        <v>11617</v>
      </c>
      <c r="T120" s="88">
        <f t="shared" si="26"/>
        <v>10886</v>
      </c>
      <c r="U120" s="88">
        <f t="shared" si="26"/>
        <v>10138</v>
      </c>
      <c r="V120" s="88">
        <f t="shared" si="26"/>
        <v>10006</v>
      </c>
      <c r="W120" s="88">
        <f t="shared" si="26"/>
        <v>8653</v>
      </c>
      <c r="X120" s="88">
        <f t="shared" si="26"/>
        <v>8623</v>
      </c>
      <c r="Y120" s="88">
        <f t="shared" si="26"/>
        <v>8527</v>
      </c>
      <c r="Z120" s="88">
        <f t="shared" si="26"/>
        <v>8433</v>
      </c>
      <c r="AA120" s="88">
        <f t="shared" si="26"/>
        <v>8660</v>
      </c>
      <c r="AB120" s="88">
        <f t="shared" si="26"/>
        <v>8688</v>
      </c>
      <c r="AC120" s="88">
        <f t="shared" si="26"/>
        <v>8773</v>
      </c>
      <c r="AD120" s="88">
        <f t="shared" si="26"/>
        <v>8343</v>
      </c>
      <c r="AE120" s="88">
        <f t="shared" si="26"/>
        <v>8411</v>
      </c>
      <c r="AF120" s="88">
        <f t="shared" si="26"/>
        <v>8405</v>
      </c>
      <c r="AG120" s="88">
        <f t="shared" si="26"/>
        <v>8313</v>
      </c>
      <c r="AH120" s="88">
        <f t="shared" si="26"/>
        <v>8309</v>
      </c>
      <c r="AI120" s="88">
        <f t="shared" si="26"/>
        <v>8708</v>
      </c>
      <c r="AJ120" s="88">
        <f t="shared" si="26"/>
        <v>10447</v>
      </c>
      <c r="AK120" s="88">
        <f t="shared" si="26"/>
        <v>9646</v>
      </c>
      <c r="AL120" s="88">
        <f t="shared" si="26"/>
        <v>9339</v>
      </c>
      <c r="AM120" s="88">
        <f t="shared" si="26"/>
        <v>8204</v>
      </c>
      <c r="AN120" s="88">
        <f t="shared" si="26"/>
        <v>9400</v>
      </c>
      <c r="AO120" s="88">
        <f t="shared" si="26"/>
        <v>9117</v>
      </c>
      <c r="AP120" s="88">
        <f t="shared" si="26"/>
        <v>9066</v>
      </c>
      <c r="AQ120" s="88">
        <f t="shared" si="26"/>
        <v>8820</v>
      </c>
      <c r="AR120" s="88">
        <f t="shared" si="26"/>
        <v>9096</v>
      </c>
      <c r="AS120" s="88">
        <f t="shared" si="26"/>
        <v>8515</v>
      </c>
      <c r="AT120" s="88">
        <f t="shared" si="26"/>
        <v>8467</v>
      </c>
      <c r="AU120" s="88">
        <f t="shared" si="26"/>
        <v>8581</v>
      </c>
      <c r="AV120" s="88">
        <f>AV119-AV121</f>
        <v>9110</v>
      </c>
      <c r="AW120" s="88">
        <f>AW119-AW121</f>
        <v>9305</v>
      </c>
      <c r="AX120" s="88">
        <f>AX119-AX121</f>
        <v>13847</v>
      </c>
      <c r="AY120" s="88"/>
    </row>
    <row r="121" spans="1:16379" ht="11.1" customHeight="1">
      <c r="A121" s="84"/>
      <c r="B121" s="85"/>
      <c r="C121" s="86"/>
      <c r="D121" s="114" t="s">
        <v>312</v>
      </c>
      <c r="E121" s="88"/>
      <c r="F121" s="88"/>
      <c r="G121" s="88"/>
      <c r="H121" s="88">
        <f t="shared" ref="H121:AX121" si="27">H35+H41+H54+H72+H105+H114</f>
        <v>259</v>
      </c>
      <c r="I121" s="88">
        <f t="shared" si="27"/>
        <v>181</v>
      </c>
      <c r="J121" s="88">
        <f t="shared" si="27"/>
        <v>477</v>
      </c>
      <c r="K121" s="88">
        <f t="shared" si="27"/>
        <v>639</v>
      </c>
      <c r="L121" s="88">
        <f t="shared" si="27"/>
        <v>649</v>
      </c>
      <c r="M121" s="88">
        <f t="shared" si="27"/>
        <v>570</v>
      </c>
      <c r="N121" s="88">
        <f t="shared" si="27"/>
        <v>460</v>
      </c>
      <c r="O121" s="88">
        <f t="shared" si="27"/>
        <v>277</v>
      </c>
      <c r="P121" s="88">
        <f t="shared" si="27"/>
        <v>264</v>
      </c>
      <c r="Q121" s="88">
        <f t="shared" si="27"/>
        <v>149</v>
      </c>
      <c r="R121" s="88">
        <f t="shared" si="27"/>
        <v>223</v>
      </c>
      <c r="S121" s="88">
        <f t="shared" si="27"/>
        <v>183</v>
      </c>
      <c r="T121" s="88">
        <f t="shared" si="27"/>
        <v>159</v>
      </c>
      <c r="U121" s="88">
        <f t="shared" si="27"/>
        <v>228</v>
      </c>
      <c r="V121" s="88">
        <f t="shared" si="27"/>
        <v>156</v>
      </c>
      <c r="W121" s="88">
        <f t="shared" si="27"/>
        <v>161</v>
      </c>
      <c r="X121" s="88">
        <f t="shared" si="27"/>
        <v>160</v>
      </c>
      <c r="Y121" s="88">
        <f t="shared" si="27"/>
        <v>186</v>
      </c>
      <c r="Z121" s="88">
        <f t="shared" si="27"/>
        <v>191</v>
      </c>
      <c r="AA121" s="88">
        <f t="shared" si="27"/>
        <v>134</v>
      </c>
      <c r="AB121" s="88">
        <f t="shared" si="27"/>
        <v>123</v>
      </c>
      <c r="AC121" s="88">
        <f t="shared" si="27"/>
        <v>196</v>
      </c>
      <c r="AD121" s="88">
        <f t="shared" si="27"/>
        <v>240</v>
      </c>
      <c r="AE121" s="88">
        <f t="shared" si="27"/>
        <v>330</v>
      </c>
      <c r="AF121" s="88">
        <f t="shared" si="27"/>
        <v>640</v>
      </c>
      <c r="AG121" s="88">
        <f t="shared" si="27"/>
        <v>493</v>
      </c>
      <c r="AH121" s="88">
        <f t="shared" si="27"/>
        <v>547</v>
      </c>
      <c r="AI121" s="88">
        <f t="shared" si="27"/>
        <v>563</v>
      </c>
      <c r="AJ121" s="88">
        <f t="shared" si="27"/>
        <v>724</v>
      </c>
      <c r="AK121" s="88">
        <f t="shared" si="27"/>
        <v>810</v>
      </c>
      <c r="AL121" s="88">
        <f t="shared" si="27"/>
        <v>809</v>
      </c>
      <c r="AM121" s="88">
        <f t="shared" si="27"/>
        <v>658</v>
      </c>
      <c r="AN121" s="88">
        <f t="shared" si="27"/>
        <v>57</v>
      </c>
      <c r="AO121" s="88">
        <f t="shared" si="27"/>
        <v>59</v>
      </c>
      <c r="AP121" s="88">
        <f t="shared" si="27"/>
        <v>77</v>
      </c>
      <c r="AQ121" s="88">
        <f t="shared" si="27"/>
        <v>52</v>
      </c>
      <c r="AR121" s="88">
        <f t="shared" si="27"/>
        <v>45</v>
      </c>
      <c r="AS121" s="88">
        <f t="shared" si="27"/>
        <v>59</v>
      </c>
      <c r="AT121" s="88">
        <f t="shared" si="27"/>
        <v>45</v>
      </c>
      <c r="AU121" s="88">
        <f t="shared" si="27"/>
        <v>63</v>
      </c>
      <c r="AV121" s="88">
        <f t="shared" si="27"/>
        <v>60</v>
      </c>
      <c r="AW121" s="88">
        <f t="shared" si="27"/>
        <v>54</v>
      </c>
      <c r="AX121" s="88">
        <f t="shared" si="27"/>
        <v>73</v>
      </c>
      <c r="AY121" s="88"/>
    </row>
    <row r="122" spans="1:16379" ht="11.1" customHeight="1">
      <c r="A122" s="84"/>
      <c r="B122" s="85"/>
      <c r="C122" s="86"/>
      <c r="D122" s="114" t="s">
        <v>313</v>
      </c>
      <c r="E122" s="88"/>
      <c r="F122" s="88"/>
      <c r="G122" s="88"/>
      <c r="H122" s="115">
        <f t="shared" ref="H122:AX122" si="28">H120/(H120+H121)</f>
        <v>0.9852639963586709</v>
      </c>
      <c r="I122" s="115">
        <f t="shared" si="28"/>
        <v>0.99018810646717625</v>
      </c>
      <c r="J122" s="115">
        <f t="shared" si="28"/>
        <v>0.9749119023825803</v>
      </c>
      <c r="K122" s="115">
        <f t="shared" si="28"/>
        <v>0.96595087121010281</v>
      </c>
      <c r="L122" s="115">
        <f t="shared" si="28"/>
        <v>0.96328770222875892</v>
      </c>
      <c r="M122" s="115">
        <f t="shared" si="28"/>
        <v>0.96296055624147114</v>
      </c>
      <c r="N122" s="115">
        <f t="shared" si="28"/>
        <v>0.96775550259357912</v>
      </c>
      <c r="O122" s="115">
        <f t="shared" si="28"/>
        <v>0.97935916542473922</v>
      </c>
      <c r="P122" s="115">
        <f t="shared" si="28"/>
        <v>0.97991479001825932</v>
      </c>
      <c r="Q122" s="115">
        <f t="shared" si="28"/>
        <v>0.98852256971190877</v>
      </c>
      <c r="R122" s="115">
        <f t="shared" si="28"/>
        <v>0.98192429277782278</v>
      </c>
      <c r="S122" s="115">
        <f t="shared" si="28"/>
        <v>0.98449152542372886</v>
      </c>
      <c r="T122" s="115">
        <f t="shared" si="28"/>
        <v>0.98560434585785428</v>
      </c>
      <c r="U122" s="115">
        <f t="shared" si="28"/>
        <v>0.97800501639976845</v>
      </c>
      <c r="V122" s="115">
        <f t="shared" si="28"/>
        <v>0.98464869120251919</v>
      </c>
      <c r="W122" s="115">
        <f t="shared" si="28"/>
        <v>0.98173360562741097</v>
      </c>
      <c r="X122" s="115">
        <f t="shared" si="28"/>
        <v>0.98178298986678814</v>
      </c>
      <c r="Y122" s="115">
        <f t="shared" si="28"/>
        <v>0.97865258808676692</v>
      </c>
      <c r="Z122" s="115">
        <f t="shared" si="28"/>
        <v>0.97785250463821893</v>
      </c>
      <c r="AA122" s="115">
        <f t="shared" si="28"/>
        <v>0.98476233795769841</v>
      </c>
      <c r="AB122" s="115">
        <f t="shared" si="28"/>
        <v>0.986040177051413</v>
      </c>
      <c r="AC122" s="115">
        <f t="shared" si="28"/>
        <v>0.97814695060764856</v>
      </c>
      <c r="AD122" s="115">
        <f t="shared" si="28"/>
        <v>0.97203774903879758</v>
      </c>
      <c r="AE122" s="115">
        <f t="shared" si="28"/>
        <v>0.96224688250772228</v>
      </c>
      <c r="AF122" s="115">
        <f t="shared" si="28"/>
        <v>0.92924267551133222</v>
      </c>
      <c r="AG122" s="115">
        <f t="shared" si="28"/>
        <v>0.94401544401544402</v>
      </c>
      <c r="AH122" s="115">
        <f t="shared" si="28"/>
        <v>0.93823396567299011</v>
      </c>
      <c r="AI122" s="115">
        <f t="shared" si="28"/>
        <v>0.9392730018336749</v>
      </c>
      <c r="AJ122" s="115">
        <f t="shared" si="28"/>
        <v>0.93518932951391998</v>
      </c>
      <c r="AK122" s="115">
        <f t="shared" si="28"/>
        <v>0.92253251721499618</v>
      </c>
      <c r="AL122" s="115">
        <f t="shared" si="28"/>
        <v>0.92027985810011825</v>
      </c>
      <c r="AM122" s="115">
        <f t="shared" si="28"/>
        <v>0.92575039494470779</v>
      </c>
      <c r="AN122" s="115">
        <f t="shared" si="28"/>
        <v>0.99397271862112724</v>
      </c>
      <c r="AO122" s="115">
        <f t="shared" si="28"/>
        <v>0.99357018308631206</v>
      </c>
      <c r="AP122" s="115">
        <f t="shared" si="28"/>
        <v>0.99157825658974075</v>
      </c>
      <c r="AQ122" s="115">
        <f t="shared" si="28"/>
        <v>0.99413886384129846</v>
      </c>
      <c r="AR122" s="115">
        <f t="shared" si="28"/>
        <v>0.99507712504102397</v>
      </c>
      <c r="AS122" s="115">
        <f t="shared" si="28"/>
        <v>0.99311873104735249</v>
      </c>
      <c r="AT122" s="115">
        <f t="shared" si="28"/>
        <v>0.99471334586466165</v>
      </c>
      <c r="AU122" s="115">
        <f t="shared" si="28"/>
        <v>0.99271170754280424</v>
      </c>
      <c r="AV122" s="115">
        <f t="shared" si="28"/>
        <v>0.99345692475463465</v>
      </c>
      <c r="AW122" s="115">
        <f t="shared" si="28"/>
        <v>0.99423015279410198</v>
      </c>
      <c r="AX122" s="115">
        <f t="shared" si="28"/>
        <v>0.99475574712643677</v>
      </c>
      <c r="AY122" s="88"/>
    </row>
    <row r="123" spans="1:16379" ht="11.1" customHeight="1">
      <c r="A123" s="116"/>
      <c r="B123" s="116"/>
      <c r="C123" s="117"/>
      <c r="D123" s="118"/>
      <c r="E123" s="119"/>
      <c r="F123" s="119"/>
      <c r="G123" s="119"/>
      <c r="H123" s="120"/>
      <c r="I123" s="120"/>
      <c r="J123" s="120"/>
      <c r="K123" s="120"/>
      <c r="L123" s="120"/>
      <c r="M123" s="120"/>
      <c r="N123" s="120"/>
      <c r="O123" s="120"/>
      <c r="P123" s="120"/>
      <c r="Q123" s="120"/>
      <c r="R123" s="120"/>
      <c r="S123" s="120"/>
      <c r="T123" s="120"/>
      <c r="U123" s="120"/>
      <c r="V123" s="120"/>
      <c r="W123" s="120"/>
      <c r="X123" s="120"/>
      <c r="Y123" s="120"/>
      <c r="Z123" s="120"/>
      <c r="AA123" s="120"/>
      <c r="AB123" s="120"/>
      <c r="AC123" s="120"/>
      <c r="AD123" s="120"/>
      <c r="AE123" s="120"/>
      <c r="AF123" s="120"/>
      <c r="AG123" s="120"/>
      <c r="AH123" s="120"/>
      <c r="AI123" s="120"/>
      <c r="AJ123" s="120"/>
      <c r="AK123" s="120"/>
      <c r="AL123" s="120"/>
      <c r="AM123" s="120"/>
      <c r="AN123" s="121"/>
      <c r="AO123" s="121"/>
      <c r="AP123" s="121"/>
      <c r="AQ123" s="121"/>
      <c r="AR123" s="121"/>
      <c r="AS123" s="121"/>
      <c r="AT123" s="121"/>
      <c r="AU123" s="121"/>
      <c r="AV123" s="121"/>
      <c r="AW123" s="121"/>
      <c r="AX123" s="121"/>
      <c r="AY123" s="119"/>
    </row>
    <row r="124" spans="1:16379" s="26" customFormat="1" ht="12.95" customHeight="1">
      <c r="A124" s="468" t="s">
        <v>556</v>
      </c>
      <c r="B124" s="469"/>
      <c r="C124" s="469"/>
      <c r="D124" s="469"/>
      <c r="E124" s="148"/>
      <c r="F124" s="148"/>
      <c r="G124" s="148"/>
      <c r="H124" s="148"/>
      <c r="I124" s="148"/>
      <c r="J124" s="148"/>
      <c r="K124" s="148"/>
      <c r="L124" s="148"/>
      <c r="M124" s="148"/>
      <c r="N124" s="148"/>
      <c r="O124" s="148"/>
      <c r="P124" s="148"/>
      <c r="Q124" s="148"/>
      <c r="R124" s="148"/>
      <c r="S124" s="148"/>
      <c r="T124" s="148"/>
      <c r="U124" s="148"/>
      <c r="V124" s="148"/>
      <c r="W124" s="148"/>
      <c r="X124" s="148"/>
      <c r="Y124" s="148"/>
      <c r="Z124" s="148"/>
      <c r="AA124" s="148"/>
      <c r="AB124" s="148"/>
      <c r="AC124" s="148"/>
      <c r="AD124" s="148"/>
      <c r="AE124" s="148"/>
      <c r="AF124" s="148"/>
      <c r="AG124" s="148"/>
      <c r="AH124" s="148"/>
      <c r="AI124" s="148"/>
      <c r="AJ124" s="148"/>
      <c r="AK124" s="148"/>
      <c r="AL124" s="148"/>
      <c r="AM124" s="148"/>
      <c r="AN124" s="148"/>
      <c r="AO124" s="148"/>
      <c r="AP124" s="148"/>
      <c r="AQ124" s="148"/>
      <c r="AR124" s="148"/>
      <c r="AS124" s="148"/>
      <c r="AT124" s="148"/>
      <c r="AU124" s="148"/>
      <c r="AV124" s="148"/>
      <c r="AW124" s="148"/>
      <c r="AX124" s="148"/>
      <c r="AY124" s="148"/>
      <c r="AZ124" s="149"/>
      <c r="BA124" s="149"/>
      <c r="BB124" s="149"/>
      <c r="BC124" s="149"/>
      <c r="BD124" s="149"/>
      <c r="BE124" s="149"/>
      <c r="BF124" s="149"/>
    </row>
    <row r="125" spans="1:16379" s="26" customFormat="1" ht="12" customHeight="1">
      <c r="A125" s="456" t="s">
        <v>552</v>
      </c>
      <c r="B125" s="457"/>
      <c r="C125" s="457"/>
      <c r="D125" s="457"/>
      <c r="E125" s="458"/>
      <c r="F125" s="458"/>
      <c r="G125" s="458"/>
      <c r="H125" s="458"/>
      <c r="I125" s="458"/>
      <c r="J125" s="458"/>
      <c r="K125" s="458"/>
      <c r="L125" s="458"/>
      <c r="M125" s="458"/>
      <c r="N125" s="458"/>
      <c r="O125" s="458"/>
      <c r="P125" s="458"/>
      <c r="Q125" s="458"/>
      <c r="R125" s="458"/>
      <c r="S125" s="458"/>
      <c r="T125" s="458"/>
      <c r="U125" s="458"/>
      <c r="V125" s="458"/>
      <c r="W125" s="458"/>
      <c r="X125" s="458"/>
      <c r="Y125" s="458"/>
      <c r="Z125" s="458"/>
      <c r="AA125" s="458"/>
      <c r="AB125" s="458"/>
      <c r="AC125" s="458"/>
      <c r="AD125" s="458"/>
      <c r="AE125" s="458"/>
      <c r="AF125" s="458"/>
      <c r="AG125" s="458"/>
      <c r="AH125" s="458"/>
      <c r="AI125" s="458"/>
      <c r="AJ125" s="458"/>
      <c r="AK125" s="458"/>
      <c r="AL125" s="458"/>
      <c r="AM125" s="458"/>
      <c r="AN125" s="458"/>
      <c r="AO125" s="458"/>
      <c r="AP125" s="458"/>
      <c r="AQ125" s="458"/>
      <c r="AR125" s="458"/>
      <c r="AS125" s="458"/>
      <c r="AT125" s="458"/>
      <c r="AU125" s="458"/>
      <c r="AV125" s="458"/>
      <c r="AW125" s="458"/>
      <c r="AX125" s="164"/>
      <c r="AY125" s="461"/>
      <c r="AZ125" s="460"/>
      <c r="BA125" s="460"/>
      <c r="BB125" s="460"/>
      <c r="BC125" s="460"/>
      <c r="BD125" s="461"/>
      <c r="BE125" s="460"/>
      <c r="BF125" s="460"/>
      <c r="BG125" s="460"/>
      <c r="BH125" s="461"/>
      <c r="BI125" s="460"/>
      <c r="BJ125" s="460"/>
      <c r="BK125" s="460"/>
      <c r="BL125" s="459"/>
      <c r="BM125" s="458"/>
      <c r="BN125" s="458"/>
      <c r="BO125" s="458"/>
      <c r="BP125" s="459"/>
      <c r="BQ125" s="458"/>
      <c r="BR125" s="458"/>
      <c r="BS125" s="458"/>
      <c r="BT125" s="459"/>
      <c r="BU125" s="458"/>
      <c r="BV125" s="458"/>
      <c r="BW125" s="458"/>
      <c r="BX125" s="459"/>
      <c r="BY125" s="458"/>
      <c r="BZ125" s="458"/>
      <c r="CA125" s="458"/>
      <c r="CB125" s="459"/>
      <c r="CC125" s="458"/>
      <c r="CD125" s="458"/>
      <c r="CE125" s="458"/>
      <c r="CF125" s="459"/>
      <c r="CG125" s="458"/>
      <c r="CH125" s="458"/>
      <c r="CI125" s="458"/>
      <c r="CJ125" s="459"/>
      <c r="CK125" s="458"/>
      <c r="CL125" s="458"/>
      <c r="CM125" s="458"/>
      <c r="CN125" s="459"/>
      <c r="CO125" s="458"/>
      <c r="CP125" s="458"/>
      <c r="CQ125" s="458"/>
      <c r="CR125" s="459"/>
      <c r="CS125" s="458"/>
      <c r="CT125" s="458"/>
      <c r="CU125" s="458"/>
      <c r="CV125" s="459"/>
      <c r="CW125" s="458"/>
      <c r="CX125" s="458"/>
      <c r="CY125" s="458"/>
      <c r="CZ125" s="459"/>
      <c r="DA125" s="458"/>
      <c r="DB125" s="458"/>
      <c r="DC125" s="458"/>
      <c r="DD125" s="459"/>
      <c r="DE125" s="458"/>
      <c r="DF125" s="458"/>
      <c r="DG125" s="458"/>
      <c r="DH125" s="459"/>
      <c r="DI125" s="458"/>
      <c r="DJ125" s="458"/>
      <c r="DK125" s="458"/>
      <c r="DL125" s="459"/>
      <c r="DM125" s="458"/>
      <c r="DN125" s="458"/>
      <c r="DO125" s="458"/>
      <c r="DP125" s="459"/>
      <c r="DQ125" s="458"/>
      <c r="DR125" s="458"/>
      <c r="DS125" s="458"/>
      <c r="DT125" s="459"/>
      <c r="DU125" s="458"/>
      <c r="DV125" s="458"/>
      <c r="DW125" s="458"/>
      <c r="DX125" s="459"/>
      <c r="DY125" s="458"/>
      <c r="DZ125" s="458"/>
      <c r="EA125" s="458"/>
      <c r="EB125" s="459"/>
      <c r="EC125" s="458"/>
      <c r="ED125" s="458"/>
      <c r="EE125" s="458"/>
      <c r="EF125" s="459"/>
      <c r="EG125" s="458"/>
      <c r="EH125" s="458"/>
      <c r="EI125" s="458"/>
      <c r="EJ125" s="459"/>
      <c r="EK125" s="458"/>
      <c r="EL125" s="458"/>
      <c r="EM125" s="458"/>
      <c r="EN125" s="459"/>
      <c r="EO125" s="458"/>
      <c r="EP125" s="458"/>
      <c r="EQ125" s="458"/>
      <c r="ER125" s="459"/>
      <c r="ES125" s="458"/>
      <c r="ET125" s="458"/>
      <c r="EU125" s="458"/>
      <c r="EV125" s="459"/>
      <c r="EW125" s="458"/>
      <c r="EX125" s="458"/>
      <c r="EY125" s="458"/>
      <c r="EZ125" s="459"/>
      <c r="FA125" s="458"/>
      <c r="FB125" s="458"/>
      <c r="FC125" s="458"/>
      <c r="FD125" s="459"/>
      <c r="FE125" s="458"/>
      <c r="FF125" s="458"/>
      <c r="FG125" s="458"/>
      <c r="FH125" s="459"/>
      <c r="FI125" s="458"/>
      <c r="FJ125" s="458"/>
      <c r="FK125" s="458"/>
      <c r="FL125" s="459"/>
      <c r="FM125" s="458"/>
      <c r="FN125" s="458"/>
      <c r="FO125" s="458"/>
      <c r="FP125" s="459"/>
      <c r="FQ125" s="458"/>
      <c r="FR125" s="458"/>
      <c r="FS125" s="458"/>
      <c r="FT125" s="459"/>
      <c r="FU125" s="458"/>
      <c r="FV125" s="458"/>
      <c r="FW125" s="458"/>
      <c r="FX125" s="459"/>
      <c r="FY125" s="458"/>
      <c r="FZ125" s="458"/>
      <c r="GA125" s="458"/>
      <c r="GB125" s="459"/>
      <c r="GC125" s="458"/>
      <c r="GD125" s="458"/>
      <c r="GE125" s="458"/>
      <c r="GF125" s="459"/>
      <c r="GG125" s="458"/>
      <c r="GH125" s="458"/>
      <c r="GI125" s="458"/>
      <c r="GJ125" s="459"/>
      <c r="GK125" s="458"/>
      <c r="GL125" s="458"/>
      <c r="GM125" s="458"/>
      <c r="GN125" s="459"/>
      <c r="GO125" s="458"/>
      <c r="GP125" s="458"/>
      <c r="GQ125" s="458"/>
      <c r="GR125" s="459"/>
      <c r="GS125" s="458"/>
      <c r="GT125" s="458"/>
      <c r="GU125" s="458"/>
      <c r="GV125" s="459"/>
      <c r="GW125" s="458"/>
      <c r="GX125" s="458"/>
      <c r="GY125" s="458"/>
      <c r="GZ125" s="459"/>
      <c r="HA125" s="458"/>
      <c r="HB125" s="458"/>
      <c r="HC125" s="458"/>
      <c r="HD125" s="459"/>
      <c r="HE125" s="458"/>
      <c r="HF125" s="458"/>
      <c r="HG125" s="458"/>
      <c r="HH125" s="459"/>
      <c r="HI125" s="458"/>
      <c r="HJ125" s="458"/>
      <c r="HK125" s="458"/>
      <c r="HL125" s="459"/>
      <c r="HM125" s="458"/>
      <c r="HN125" s="458"/>
      <c r="HO125" s="458"/>
      <c r="HP125" s="459"/>
      <c r="HQ125" s="458"/>
      <c r="HR125" s="458"/>
      <c r="HS125" s="458"/>
      <c r="HT125" s="459"/>
      <c r="HU125" s="458"/>
      <c r="HV125" s="458"/>
      <c r="HW125" s="458"/>
      <c r="HX125" s="459"/>
      <c r="HY125" s="458"/>
      <c r="HZ125" s="458"/>
      <c r="IA125" s="458"/>
      <c r="IB125" s="459"/>
      <c r="IC125" s="458"/>
      <c r="ID125" s="458"/>
      <c r="IE125" s="458"/>
      <c r="IF125" s="459"/>
      <c r="IG125" s="458"/>
      <c r="IH125" s="458"/>
      <c r="II125" s="458"/>
      <c r="IJ125" s="459"/>
      <c r="IK125" s="458"/>
      <c r="IL125" s="458"/>
      <c r="IM125" s="458"/>
      <c r="IN125" s="459"/>
      <c r="IO125" s="458"/>
      <c r="IP125" s="458"/>
      <c r="IQ125" s="458"/>
      <c r="IR125" s="459"/>
      <c r="IS125" s="458"/>
      <c r="IT125" s="458"/>
      <c r="IU125" s="458"/>
      <c r="IV125" s="459"/>
      <c r="IW125" s="458"/>
      <c r="IX125" s="458"/>
      <c r="IY125" s="458"/>
      <c r="IZ125" s="459"/>
      <c r="JA125" s="458"/>
      <c r="JB125" s="458"/>
      <c r="JC125" s="458"/>
      <c r="JD125" s="459"/>
      <c r="JE125" s="458"/>
      <c r="JF125" s="458"/>
      <c r="JG125" s="458"/>
      <c r="JH125" s="459"/>
      <c r="JI125" s="458"/>
      <c r="JJ125" s="458"/>
      <c r="JK125" s="458"/>
      <c r="JL125" s="459"/>
      <c r="JM125" s="458"/>
      <c r="JN125" s="458"/>
      <c r="JO125" s="458"/>
      <c r="JP125" s="459"/>
      <c r="JQ125" s="458"/>
      <c r="JR125" s="458"/>
      <c r="JS125" s="458"/>
      <c r="JT125" s="459"/>
      <c r="JU125" s="458"/>
      <c r="JV125" s="458"/>
      <c r="JW125" s="458"/>
      <c r="JX125" s="459"/>
      <c r="JY125" s="458"/>
      <c r="JZ125" s="458"/>
      <c r="KA125" s="458"/>
      <c r="KB125" s="459"/>
      <c r="KC125" s="458"/>
      <c r="KD125" s="458"/>
      <c r="KE125" s="458"/>
      <c r="KF125" s="459"/>
      <c r="KG125" s="458"/>
      <c r="KH125" s="458"/>
      <c r="KI125" s="458"/>
      <c r="KJ125" s="459"/>
      <c r="KK125" s="458"/>
      <c r="KL125" s="458"/>
      <c r="KM125" s="458"/>
      <c r="KN125" s="459"/>
      <c r="KO125" s="458"/>
      <c r="KP125" s="458"/>
      <c r="KQ125" s="458"/>
      <c r="KR125" s="459"/>
      <c r="KS125" s="458"/>
      <c r="KT125" s="458"/>
      <c r="KU125" s="458"/>
      <c r="KV125" s="459"/>
      <c r="KW125" s="458"/>
      <c r="KX125" s="458"/>
      <c r="KY125" s="458"/>
      <c r="KZ125" s="459"/>
      <c r="LA125" s="458"/>
      <c r="LB125" s="458"/>
      <c r="LC125" s="458"/>
      <c r="LD125" s="459"/>
      <c r="LE125" s="458"/>
      <c r="LF125" s="458"/>
      <c r="LG125" s="458"/>
      <c r="LH125" s="459"/>
      <c r="LI125" s="458"/>
      <c r="LJ125" s="458"/>
      <c r="LK125" s="458"/>
      <c r="LL125" s="459"/>
      <c r="LM125" s="458"/>
      <c r="LN125" s="458"/>
      <c r="LO125" s="458"/>
      <c r="LP125" s="459"/>
      <c r="LQ125" s="458"/>
      <c r="LR125" s="458"/>
      <c r="LS125" s="458"/>
      <c r="LT125" s="459"/>
      <c r="LU125" s="458"/>
      <c r="LV125" s="458"/>
      <c r="LW125" s="458"/>
      <c r="LX125" s="459"/>
      <c r="LY125" s="458"/>
      <c r="LZ125" s="458"/>
      <c r="MA125" s="458"/>
      <c r="MB125" s="459"/>
      <c r="MC125" s="458"/>
      <c r="MD125" s="458"/>
      <c r="ME125" s="458"/>
      <c r="MF125" s="459"/>
      <c r="MG125" s="458"/>
      <c r="MH125" s="458"/>
      <c r="MI125" s="458"/>
      <c r="MJ125" s="459"/>
      <c r="MK125" s="458"/>
      <c r="ML125" s="458"/>
      <c r="MM125" s="458"/>
      <c r="MN125" s="459"/>
      <c r="MO125" s="458"/>
      <c r="MP125" s="458"/>
      <c r="MQ125" s="458"/>
      <c r="MR125" s="459"/>
      <c r="MS125" s="458"/>
      <c r="MT125" s="458"/>
      <c r="MU125" s="458"/>
      <c r="MV125" s="459"/>
      <c r="MW125" s="458"/>
      <c r="MX125" s="458"/>
      <c r="MY125" s="458"/>
      <c r="MZ125" s="459"/>
      <c r="NA125" s="458"/>
      <c r="NB125" s="458"/>
      <c r="NC125" s="458"/>
      <c r="ND125" s="459"/>
      <c r="NE125" s="458"/>
      <c r="NF125" s="458"/>
      <c r="NG125" s="458"/>
      <c r="NH125" s="459"/>
      <c r="NI125" s="458"/>
      <c r="NJ125" s="458"/>
      <c r="NK125" s="458"/>
      <c r="NL125" s="459"/>
      <c r="NM125" s="458"/>
      <c r="NN125" s="458"/>
      <c r="NO125" s="458"/>
      <c r="NP125" s="459"/>
      <c r="NQ125" s="458"/>
      <c r="NR125" s="458"/>
      <c r="NS125" s="458"/>
      <c r="NT125" s="459"/>
      <c r="NU125" s="458"/>
      <c r="NV125" s="458"/>
      <c r="NW125" s="458"/>
      <c r="NX125" s="459"/>
      <c r="NY125" s="458"/>
      <c r="NZ125" s="458"/>
      <c r="OA125" s="458"/>
      <c r="OB125" s="459"/>
      <c r="OC125" s="458"/>
      <c r="OD125" s="458"/>
      <c r="OE125" s="458"/>
      <c r="OF125" s="459"/>
      <c r="OG125" s="458"/>
      <c r="OH125" s="458"/>
      <c r="OI125" s="458"/>
      <c r="OJ125" s="459"/>
      <c r="OK125" s="458"/>
      <c r="OL125" s="458"/>
      <c r="OM125" s="458"/>
      <c r="ON125" s="459"/>
      <c r="OO125" s="458"/>
      <c r="OP125" s="458"/>
      <c r="OQ125" s="458"/>
      <c r="OR125" s="459"/>
      <c r="OS125" s="458"/>
      <c r="OT125" s="458"/>
      <c r="OU125" s="458"/>
      <c r="OV125" s="459"/>
      <c r="OW125" s="458"/>
      <c r="OX125" s="458"/>
      <c r="OY125" s="458"/>
      <c r="OZ125" s="459"/>
      <c r="PA125" s="458"/>
      <c r="PB125" s="458"/>
      <c r="PC125" s="458"/>
      <c r="PD125" s="459"/>
      <c r="PE125" s="458"/>
      <c r="PF125" s="458"/>
      <c r="PG125" s="458"/>
      <c r="PH125" s="459"/>
      <c r="PI125" s="458"/>
      <c r="PJ125" s="458"/>
      <c r="PK125" s="458"/>
      <c r="PL125" s="459"/>
      <c r="PM125" s="458"/>
      <c r="PN125" s="458"/>
      <c r="PO125" s="458"/>
      <c r="PP125" s="459"/>
      <c r="PQ125" s="458"/>
      <c r="PR125" s="458"/>
      <c r="PS125" s="458"/>
      <c r="PT125" s="459"/>
      <c r="PU125" s="458"/>
      <c r="PV125" s="458"/>
      <c r="PW125" s="458"/>
      <c r="PX125" s="459"/>
      <c r="PY125" s="458"/>
      <c r="PZ125" s="458"/>
      <c r="QA125" s="458"/>
      <c r="QB125" s="459"/>
      <c r="QC125" s="458"/>
      <c r="QD125" s="458"/>
      <c r="QE125" s="458"/>
      <c r="QF125" s="459"/>
      <c r="QG125" s="458"/>
      <c r="QH125" s="458"/>
      <c r="QI125" s="458"/>
      <c r="QJ125" s="459"/>
      <c r="QK125" s="458"/>
      <c r="QL125" s="458"/>
      <c r="QM125" s="458"/>
      <c r="QN125" s="459"/>
      <c r="QO125" s="458"/>
      <c r="QP125" s="458"/>
      <c r="QQ125" s="458"/>
      <c r="QR125" s="459"/>
      <c r="QS125" s="458"/>
      <c r="QT125" s="458"/>
      <c r="QU125" s="458"/>
      <c r="QV125" s="459"/>
      <c r="QW125" s="458"/>
      <c r="QX125" s="458"/>
      <c r="QY125" s="458"/>
      <c r="QZ125" s="459"/>
      <c r="RA125" s="458"/>
      <c r="RB125" s="458"/>
      <c r="RC125" s="458"/>
      <c r="RD125" s="459"/>
      <c r="RE125" s="458"/>
      <c r="RF125" s="458"/>
      <c r="RG125" s="458"/>
      <c r="RH125" s="459"/>
      <c r="RI125" s="458"/>
      <c r="RJ125" s="458"/>
      <c r="RK125" s="458"/>
      <c r="RL125" s="459"/>
      <c r="RM125" s="458"/>
      <c r="RN125" s="458"/>
      <c r="RO125" s="458"/>
      <c r="RP125" s="459"/>
      <c r="RQ125" s="458"/>
      <c r="RR125" s="458"/>
      <c r="RS125" s="458"/>
      <c r="RT125" s="459"/>
      <c r="RU125" s="458"/>
      <c r="RV125" s="458"/>
      <c r="RW125" s="458"/>
      <c r="RX125" s="459"/>
      <c r="RY125" s="458"/>
      <c r="RZ125" s="458"/>
      <c r="SA125" s="458"/>
      <c r="SB125" s="459"/>
      <c r="SC125" s="458"/>
      <c r="SD125" s="458"/>
      <c r="SE125" s="458"/>
      <c r="SF125" s="459"/>
      <c r="SG125" s="458"/>
      <c r="SH125" s="458"/>
      <c r="SI125" s="458"/>
      <c r="SJ125" s="459"/>
      <c r="SK125" s="458"/>
      <c r="SL125" s="458"/>
      <c r="SM125" s="458"/>
      <c r="SN125" s="459"/>
      <c r="SO125" s="458"/>
      <c r="SP125" s="458"/>
      <c r="SQ125" s="458"/>
      <c r="SR125" s="459"/>
      <c r="SS125" s="458"/>
      <c r="ST125" s="458"/>
      <c r="SU125" s="458"/>
      <c r="SV125" s="459"/>
      <c r="SW125" s="458"/>
      <c r="SX125" s="458"/>
      <c r="SY125" s="458"/>
      <c r="SZ125" s="459"/>
      <c r="TA125" s="458"/>
      <c r="TB125" s="458"/>
      <c r="TC125" s="458"/>
      <c r="TD125" s="459"/>
      <c r="TE125" s="458"/>
      <c r="TF125" s="458"/>
      <c r="TG125" s="458"/>
      <c r="TH125" s="459"/>
      <c r="TI125" s="458"/>
      <c r="TJ125" s="458"/>
      <c r="TK125" s="458"/>
      <c r="TL125" s="459"/>
      <c r="TM125" s="458"/>
      <c r="TN125" s="458"/>
      <c r="TO125" s="458"/>
      <c r="TP125" s="459"/>
      <c r="TQ125" s="458"/>
      <c r="TR125" s="458"/>
      <c r="TS125" s="458"/>
      <c r="TT125" s="459"/>
      <c r="TU125" s="458"/>
      <c r="TV125" s="458"/>
      <c r="TW125" s="458"/>
      <c r="TX125" s="459"/>
      <c r="TY125" s="458"/>
      <c r="TZ125" s="458"/>
      <c r="UA125" s="458"/>
      <c r="UB125" s="459"/>
      <c r="UC125" s="458"/>
      <c r="UD125" s="458"/>
      <c r="UE125" s="458"/>
      <c r="UF125" s="459"/>
      <c r="UG125" s="458"/>
      <c r="UH125" s="458"/>
      <c r="UI125" s="458"/>
      <c r="UJ125" s="459"/>
      <c r="UK125" s="458"/>
      <c r="UL125" s="458"/>
      <c r="UM125" s="458"/>
      <c r="UN125" s="459"/>
      <c r="UO125" s="458"/>
      <c r="UP125" s="458"/>
      <c r="UQ125" s="458"/>
      <c r="UR125" s="459"/>
      <c r="US125" s="458"/>
      <c r="UT125" s="458"/>
      <c r="UU125" s="458"/>
      <c r="UV125" s="459"/>
      <c r="UW125" s="458"/>
      <c r="UX125" s="458"/>
      <c r="UY125" s="458"/>
      <c r="UZ125" s="459"/>
      <c r="VA125" s="458"/>
      <c r="VB125" s="458"/>
      <c r="VC125" s="458"/>
      <c r="VD125" s="459"/>
      <c r="VE125" s="458"/>
      <c r="VF125" s="458"/>
      <c r="VG125" s="458"/>
      <c r="VH125" s="459"/>
      <c r="VI125" s="458"/>
      <c r="VJ125" s="458"/>
      <c r="VK125" s="458"/>
      <c r="VL125" s="459"/>
      <c r="VM125" s="458"/>
      <c r="VN125" s="458"/>
      <c r="VO125" s="458"/>
      <c r="VP125" s="459"/>
      <c r="VQ125" s="458"/>
      <c r="VR125" s="458"/>
      <c r="VS125" s="458"/>
      <c r="VT125" s="459"/>
      <c r="VU125" s="458"/>
      <c r="VV125" s="458"/>
      <c r="VW125" s="458"/>
      <c r="VX125" s="459"/>
      <c r="VY125" s="458"/>
      <c r="VZ125" s="458"/>
      <c r="WA125" s="458"/>
      <c r="WB125" s="459"/>
      <c r="WC125" s="458"/>
      <c r="WD125" s="458"/>
      <c r="WE125" s="458"/>
      <c r="WF125" s="459"/>
      <c r="WG125" s="458"/>
      <c r="WH125" s="458"/>
      <c r="WI125" s="458"/>
      <c r="WJ125" s="459"/>
      <c r="WK125" s="458"/>
      <c r="WL125" s="458"/>
      <c r="WM125" s="458"/>
      <c r="WN125" s="459"/>
      <c r="WO125" s="458"/>
      <c r="WP125" s="458"/>
      <c r="WQ125" s="458"/>
      <c r="WR125" s="459"/>
      <c r="WS125" s="458"/>
      <c r="WT125" s="458"/>
      <c r="WU125" s="458"/>
      <c r="WV125" s="459"/>
      <c r="WW125" s="458"/>
      <c r="WX125" s="458"/>
      <c r="WY125" s="458"/>
      <c r="WZ125" s="459"/>
      <c r="XA125" s="458"/>
      <c r="XB125" s="458"/>
      <c r="XC125" s="458"/>
      <c r="XD125" s="459"/>
      <c r="XE125" s="458"/>
      <c r="XF125" s="458"/>
      <c r="XG125" s="458"/>
      <c r="XH125" s="459"/>
      <c r="XI125" s="458"/>
      <c r="XJ125" s="458"/>
      <c r="XK125" s="458"/>
      <c r="XL125" s="459"/>
      <c r="XM125" s="458"/>
      <c r="XN125" s="458"/>
      <c r="XO125" s="458"/>
      <c r="XP125" s="459"/>
      <c r="XQ125" s="458"/>
      <c r="XR125" s="458"/>
      <c r="XS125" s="458"/>
      <c r="XT125" s="459"/>
      <c r="XU125" s="458"/>
      <c r="XV125" s="458"/>
      <c r="XW125" s="458"/>
      <c r="XX125" s="459"/>
      <c r="XY125" s="458"/>
      <c r="XZ125" s="458"/>
      <c r="YA125" s="458"/>
      <c r="YB125" s="459"/>
      <c r="YC125" s="458"/>
      <c r="YD125" s="458"/>
      <c r="YE125" s="458"/>
      <c r="YF125" s="459"/>
      <c r="YG125" s="458"/>
      <c r="YH125" s="458"/>
      <c r="YI125" s="458"/>
      <c r="YJ125" s="459"/>
      <c r="YK125" s="458"/>
      <c r="YL125" s="458"/>
      <c r="YM125" s="458"/>
      <c r="YN125" s="459"/>
      <c r="YO125" s="458"/>
      <c r="YP125" s="458"/>
      <c r="YQ125" s="458"/>
      <c r="YR125" s="459"/>
      <c r="YS125" s="458"/>
      <c r="YT125" s="458"/>
      <c r="YU125" s="458"/>
      <c r="YV125" s="459"/>
      <c r="YW125" s="458"/>
      <c r="YX125" s="458"/>
      <c r="YY125" s="458"/>
      <c r="YZ125" s="459"/>
      <c r="ZA125" s="458"/>
      <c r="ZB125" s="458"/>
      <c r="ZC125" s="458"/>
      <c r="ZD125" s="459"/>
      <c r="ZE125" s="458"/>
      <c r="ZF125" s="458"/>
      <c r="ZG125" s="458"/>
      <c r="ZH125" s="459"/>
      <c r="ZI125" s="458"/>
      <c r="ZJ125" s="458"/>
      <c r="ZK125" s="458"/>
      <c r="ZL125" s="459"/>
      <c r="ZM125" s="458"/>
      <c r="ZN125" s="458"/>
      <c r="ZO125" s="458"/>
      <c r="ZP125" s="459"/>
      <c r="ZQ125" s="458"/>
      <c r="ZR125" s="458"/>
      <c r="ZS125" s="458"/>
      <c r="ZT125" s="459"/>
      <c r="ZU125" s="458"/>
      <c r="ZV125" s="458"/>
      <c r="ZW125" s="458"/>
      <c r="ZX125" s="459"/>
      <c r="ZY125" s="458"/>
      <c r="ZZ125" s="458"/>
      <c r="AAA125" s="458"/>
      <c r="AAB125" s="459"/>
      <c r="AAC125" s="458"/>
      <c r="AAD125" s="458"/>
      <c r="AAE125" s="458"/>
      <c r="AAF125" s="459"/>
      <c r="AAG125" s="458"/>
      <c r="AAH125" s="458"/>
      <c r="AAI125" s="458"/>
      <c r="AAJ125" s="459"/>
      <c r="AAK125" s="458"/>
      <c r="AAL125" s="458"/>
      <c r="AAM125" s="458"/>
      <c r="AAN125" s="459"/>
      <c r="AAO125" s="458"/>
      <c r="AAP125" s="458"/>
      <c r="AAQ125" s="458"/>
      <c r="AAR125" s="459"/>
      <c r="AAS125" s="458"/>
      <c r="AAT125" s="458"/>
      <c r="AAU125" s="458"/>
      <c r="AAV125" s="459"/>
      <c r="AAW125" s="458"/>
      <c r="AAX125" s="458"/>
      <c r="AAY125" s="458"/>
      <c r="AAZ125" s="459"/>
      <c r="ABA125" s="458"/>
      <c r="ABB125" s="458"/>
      <c r="ABC125" s="458"/>
      <c r="ABD125" s="459"/>
      <c r="ABE125" s="458"/>
      <c r="ABF125" s="458"/>
      <c r="ABG125" s="458"/>
      <c r="ABH125" s="459"/>
      <c r="ABI125" s="458"/>
      <c r="ABJ125" s="458"/>
      <c r="ABK125" s="458"/>
      <c r="ABL125" s="459"/>
      <c r="ABM125" s="458"/>
      <c r="ABN125" s="458"/>
      <c r="ABO125" s="458"/>
      <c r="ABP125" s="459"/>
      <c r="ABQ125" s="458"/>
      <c r="ABR125" s="458"/>
      <c r="ABS125" s="458"/>
      <c r="ABT125" s="459"/>
      <c r="ABU125" s="458"/>
      <c r="ABV125" s="458"/>
      <c r="ABW125" s="458"/>
      <c r="ABX125" s="459"/>
      <c r="ABY125" s="458"/>
      <c r="ABZ125" s="458"/>
      <c r="ACA125" s="458"/>
      <c r="ACB125" s="459"/>
      <c r="ACC125" s="458"/>
      <c r="ACD125" s="458"/>
      <c r="ACE125" s="458"/>
      <c r="ACF125" s="459"/>
      <c r="ACG125" s="458"/>
      <c r="ACH125" s="458"/>
      <c r="ACI125" s="458"/>
      <c r="ACJ125" s="459"/>
      <c r="ACK125" s="458"/>
      <c r="ACL125" s="458"/>
      <c r="ACM125" s="458"/>
      <c r="ACN125" s="459"/>
      <c r="ACO125" s="458"/>
      <c r="ACP125" s="458"/>
      <c r="ACQ125" s="458"/>
      <c r="ACR125" s="459"/>
      <c r="ACS125" s="458"/>
      <c r="ACT125" s="458"/>
      <c r="ACU125" s="458"/>
      <c r="ACV125" s="459"/>
      <c r="ACW125" s="458"/>
      <c r="ACX125" s="458"/>
      <c r="ACY125" s="458"/>
      <c r="ACZ125" s="459"/>
      <c r="ADA125" s="458"/>
      <c r="ADB125" s="458"/>
      <c r="ADC125" s="458"/>
      <c r="ADD125" s="459"/>
      <c r="ADE125" s="458"/>
      <c r="ADF125" s="458"/>
      <c r="ADG125" s="458"/>
      <c r="ADH125" s="459"/>
      <c r="ADI125" s="458"/>
      <c r="ADJ125" s="458"/>
      <c r="ADK125" s="458"/>
      <c r="ADL125" s="459"/>
      <c r="ADM125" s="458"/>
      <c r="ADN125" s="458"/>
      <c r="ADO125" s="458"/>
      <c r="ADP125" s="459"/>
      <c r="ADQ125" s="458"/>
      <c r="ADR125" s="458"/>
      <c r="ADS125" s="458"/>
      <c r="ADT125" s="459"/>
      <c r="ADU125" s="458"/>
      <c r="ADV125" s="458"/>
      <c r="ADW125" s="458"/>
      <c r="ADX125" s="459"/>
      <c r="ADY125" s="458"/>
      <c r="ADZ125" s="458"/>
      <c r="AEA125" s="458"/>
      <c r="AEB125" s="459"/>
      <c r="AEC125" s="458"/>
      <c r="AED125" s="458"/>
      <c r="AEE125" s="458"/>
      <c r="AEF125" s="459"/>
      <c r="AEG125" s="458"/>
      <c r="AEH125" s="458"/>
      <c r="AEI125" s="458"/>
      <c r="AEJ125" s="459"/>
      <c r="AEK125" s="458"/>
      <c r="AEL125" s="458"/>
      <c r="AEM125" s="458"/>
      <c r="AEN125" s="459"/>
      <c r="AEO125" s="458"/>
      <c r="AEP125" s="458"/>
      <c r="AEQ125" s="458"/>
      <c r="AER125" s="459"/>
      <c r="AES125" s="458"/>
      <c r="AET125" s="458"/>
      <c r="AEU125" s="458"/>
      <c r="AEV125" s="459"/>
      <c r="AEW125" s="458"/>
      <c r="AEX125" s="458"/>
      <c r="AEY125" s="458"/>
      <c r="AEZ125" s="459"/>
      <c r="AFA125" s="458"/>
      <c r="AFB125" s="458"/>
      <c r="AFC125" s="458"/>
      <c r="AFD125" s="459"/>
      <c r="AFE125" s="458"/>
      <c r="AFF125" s="458"/>
      <c r="AFG125" s="458"/>
      <c r="AFH125" s="459"/>
      <c r="AFI125" s="458"/>
      <c r="AFJ125" s="458"/>
      <c r="AFK125" s="458"/>
      <c r="AFL125" s="459"/>
      <c r="AFM125" s="458"/>
      <c r="AFN125" s="458"/>
      <c r="AFO125" s="458"/>
      <c r="AFP125" s="459"/>
      <c r="AFQ125" s="458"/>
      <c r="AFR125" s="458"/>
      <c r="AFS125" s="458"/>
      <c r="AFT125" s="459"/>
      <c r="AFU125" s="458"/>
      <c r="AFV125" s="458"/>
      <c r="AFW125" s="458"/>
      <c r="AFX125" s="459"/>
      <c r="AFY125" s="458"/>
      <c r="AFZ125" s="458"/>
      <c r="AGA125" s="458"/>
      <c r="AGB125" s="459"/>
      <c r="AGC125" s="458"/>
      <c r="AGD125" s="458"/>
      <c r="AGE125" s="458"/>
      <c r="AGF125" s="459"/>
      <c r="AGG125" s="458"/>
      <c r="AGH125" s="458"/>
      <c r="AGI125" s="458"/>
      <c r="AGJ125" s="459"/>
      <c r="AGK125" s="458"/>
      <c r="AGL125" s="458"/>
      <c r="AGM125" s="458"/>
      <c r="AGN125" s="459"/>
      <c r="AGO125" s="458"/>
      <c r="AGP125" s="458"/>
      <c r="AGQ125" s="458"/>
      <c r="AGR125" s="459"/>
      <c r="AGS125" s="458"/>
      <c r="AGT125" s="458"/>
      <c r="AGU125" s="458"/>
      <c r="AGV125" s="459"/>
      <c r="AGW125" s="458"/>
      <c r="AGX125" s="458"/>
      <c r="AGY125" s="458"/>
      <c r="AGZ125" s="459"/>
      <c r="AHA125" s="458"/>
      <c r="AHB125" s="458"/>
      <c r="AHC125" s="458"/>
      <c r="AHD125" s="459"/>
      <c r="AHE125" s="458"/>
      <c r="AHF125" s="458"/>
      <c r="AHG125" s="458"/>
      <c r="AHH125" s="459"/>
      <c r="AHI125" s="458"/>
      <c r="AHJ125" s="458"/>
      <c r="AHK125" s="458"/>
      <c r="AHL125" s="459"/>
      <c r="AHM125" s="458"/>
      <c r="AHN125" s="458"/>
      <c r="AHO125" s="458"/>
      <c r="AHP125" s="459"/>
      <c r="AHQ125" s="458"/>
      <c r="AHR125" s="458"/>
      <c r="AHS125" s="458"/>
      <c r="AHT125" s="459"/>
      <c r="AHU125" s="458"/>
      <c r="AHV125" s="458"/>
      <c r="AHW125" s="458"/>
      <c r="AHX125" s="459"/>
      <c r="AHY125" s="458"/>
      <c r="AHZ125" s="458"/>
      <c r="AIA125" s="458"/>
      <c r="AIB125" s="459"/>
      <c r="AIC125" s="458"/>
      <c r="AID125" s="458"/>
      <c r="AIE125" s="458"/>
      <c r="AIF125" s="459"/>
      <c r="AIG125" s="458"/>
      <c r="AIH125" s="458"/>
      <c r="AII125" s="458"/>
      <c r="AIJ125" s="459"/>
      <c r="AIK125" s="458"/>
      <c r="AIL125" s="458"/>
      <c r="AIM125" s="458"/>
      <c r="AIN125" s="459"/>
      <c r="AIO125" s="458"/>
      <c r="AIP125" s="458"/>
      <c r="AIQ125" s="458"/>
      <c r="AIR125" s="459"/>
      <c r="AIS125" s="458"/>
      <c r="AIT125" s="458"/>
      <c r="AIU125" s="458"/>
      <c r="AIV125" s="459"/>
      <c r="AIW125" s="458"/>
      <c r="AIX125" s="458"/>
      <c r="AIY125" s="458"/>
      <c r="AIZ125" s="459"/>
      <c r="AJA125" s="458"/>
      <c r="AJB125" s="458"/>
      <c r="AJC125" s="458"/>
      <c r="AJD125" s="459"/>
      <c r="AJE125" s="458"/>
      <c r="AJF125" s="458"/>
      <c r="AJG125" s="458"/>
      <c r="AJH125" s="459"/>
      <c r="AJI125" s="458"/>
      <c r="AJJ125" s="458"/>
      <c r="AJK125" s="458"/>
      <c r="AJL125" s="459"/>
      <c r="AJM125" s="458"/>
      <c r="AJN125" s="458"/>
      <c r="AJO125" s="458"/>
      <c r="AJP125" s="459"/>
      <c r="AJQ125" s="458"/>
      <c r="AJR125" s="458"/>
      <c r="AJS125" s="458"/>
      <c r="AJT125" s="459"/>
      <c r="AJU125" s="458"/>
      <c r="AJV125" s="458"/>
      <c r="AJW125" s="458"/>
      <c r="AJX125" s="459"/>
      <c r="AJY125" s="458"/>
      <c r="AJZ125" s="458"/>
      <c r="AKA125" s="458"/>
      <c r="AKB125" s="459"/>
      <c r="AKC125" s="458"/>
      <c r="AKD125" s="458"/>
      <c r="AKE125" s="458"/>
      <c r="AKF125" s="459"/>
      <c r="AKG125" s="458"/>
      <c r="AKH125" s="458"/>
      <c r="AKI125" s="458"/>
      <c r="AKJ125" s="459"/>
      <c r="AKK125" s="458"/>
      <c r="AKL125" s="458"/>
      <c r="AKM125" s="458"/>
      <c r="AKN125" s="459"/>
      <c r="AKO125" s="458"/>
      <c r="AKP125" s="458"/>
      <c r="AKQ125" s="458"/>
      <c r="AKR125" s="459"/>
      <c r="AKS125" s="458"/>
      <c r="AKT125" s="458"/>
      <c r="AKU125" s="458"/>
      <c r="AKV125" s="459"/>
      <c r="AKW125" s="458"/>
      <c r="AKX125" s="458"/>
      <c r="AKY125" s="458"/>
      <c r="AKZ125" s="459"/>
      <c r="ALA125" s="458"/>
      <c r="ALB125" s="458"/>
      <c r="ALC125" s="458"/>
      <c r="ALD125" s="459"/>
      <c r="ALE125" s="458"/>
      <c r="ALF125" s="458"/>
      <c r="ALG125" s="458"/>
      <c r="ALH125" s="459"/>
      <c r="ALI125" s="458"/>
      <c r="ALJ125" s="458"/>
      <c r="ALK125" s="458"/>
      <c r="ALL125" s="459"/>
      <c r="ALM125" s="458"/>
      <c r="ALN125" s="458"/>
      <c r="ALO125" s="458"/>
      <c r="ALP125" s="459"/>
      <c r="ALQ125" s="458"/>
      <c r="ALR125" s="458"/>
      <c r="ALS125" s="458"/>
      <c r="ALT125" s="459"/>
      <c r="ALU125" s="458"/>
      <c r="ALV125" s="458"/>
      <c r="ALW125" s="458"/>
      <c r="ALX125" s="459"/>
      <c r="ALY125" s="458"/>
      <c r="ALZ125" s="458"/>
      <c r="AMA125" s="458"/>
      <c r="AMB125" s="459"/>
      <c r="AMC125" s="458"/>
      <c r="AMD125" s="458"/>
      <c r="AME125" s="458"/>
      <c r="AMF125" s="459"/>
      <c r="AMG125" s="458"/>
      <c r="AMH125" s="458"/>
      <c r="AMI125" s="458"/>
      <c r="AMJ125" s="459"/>
      <c r="AMK125" s="458"/>
      <c r="AML125" s="458"/>
      <c r="AMM125" s="458"/>
      <c r="AMN125" s="459"/>
      <c r="AMO125" s="458"/>
      <c r="AMP125" s="458"/>
      <c r="AMQ125" s="458"/>
      <c r="AMR125" s="459"/>
      <c r="AMS125" s="458"/>
      <c r="AMT125" s="458"/>
      <c r="AMU125" s="458"/>
      <c r="AMV125" s="459"/>
      <c r="AMW125" s="458"/>
      <c r="AMX125" s="458"/>
      <c r="AMY125" s="458"/>
      <c r="AMZ125" s="459"/>
      <c r="ANA125" s="458"/>
      <c r="ANB125" s="458"/>
      <c r="ANC125" s="458"/>
      <c r="AND125" s="459"/>
      <c r="ANE125" s="458"/>
      <c r="ANF125" s="458"/>
      <c r="ANG125" s="458"/>
      <c r="ANH125" s="459"/>
      <c r="ANI125" s="458"/>
      <c r="ANJ125" s="458"/>
      <c r="ANK125" s="458"/>
      <c r="ANL125" s="459"/>
      <c r="ANM125" s="458"/>
      <c r="ANN125" s="458"/>
      <c r="ANO125" s="458"/>
      <c r="ANP125" s="459"/>
      <c r="ANQ125" s="458"/>
      <c r="ANR125" s="458"/>
      <c r="ANS125" s="458"/>
      <c r="ANT125" s="459"/>
      <c r="ANU125" s="458"/>
      <c r="ANV125" s="458"/>
      <c r="ANW125" s="458"/>
      <c r="ANX125" s="459"/>
      <c r="ANY125" s="458"/>
      <c r="ANZ125" s="458"/>
      <c r="AOA125" s="458"/>
      <c r="AOB125" s="459"/>
      <c r="AOC125" s="458"/>
      <c r="AOD125" s="458"/>
      <c r="AOE125" s="458"/>
      <c r="AOF125" s="459"/>
      <c r="AOG125" s="458"/>
      <c r="AOH125" s="458"/>
      <c r="AOI125" s="458"/>
      <c r="AOJ125" s="459"/>
      <c r="AOK125" s="458"/>
      <c r="AOL125" s="458"/>
      <c r="AOM125" s="458"/>
      <c r="AON125" s="459"/>
      <c r="AOO125" s="458"/>
      <c r="AOP125" s="458"/>
      <c r="AOQ125" s="458"/>
      <c r="AOR125" s="459"/>
      <c r="AOS125" s="458"/>
      <c r="AOT125" s="458"/>
      <c r="AOU125" s="458"/>
      <c r="AOV125" s="459"/>
      <c r="AOW125" s="458"/>
      <c r="AOX125" s="458"/>
      <c r="AOY125" s="458"/>
      <c r="AOZ125" s="459"/>
      <c r="APA125" s="458"/>
      <c r="APB125" s="458"/>
      <c r="APC125" s="458"/>
      <c r="APD125" s="459"/>
      <c r="APE125" s="458"/>
      <c r="APF125" s="458"/>
      <c r="APG125" s="458"/>
      <c r="APH125" s="459"/>
      <c r="API125" s="458"/>
      <c r="APJ125" s="458"/>
      <c r="APK125" s="458"/>
      <c r="APL125" s="459"/>
      <c r="APM125" s="458"/>
      <c r="APN125" s="458"/>
      <c r="APO125" s="458"/>
      <c r="APP125" s="459"/>
      <c r="APQ125" s="458"/>
      <c r="APR125" s="458"/>
      <c r="APS125" s="458"/>
      <c r="APT125" s="459"/>
      <c r="APU125" s="458"/>
      <c r="APV125" s="458"/>
      <c r="APW125" s="458"/>
      <c r="APX125" s="459"/>
      <c r="APY125" s="458"/>
      <c r="APZ125" s="458"/>
      <c r="AQA125" s="458"/>
      <c r="AQB125" s="459"/>
      <c r="AQC125" s="458"/>
      <c r="AQD125" s="458"/>
      <c r="AQE125" s="458"/>
      <c r="AQF125" s="459"/>
      <c r="AQG125" s="458"/>
      <c r="AQH125" s="458"/>
      <c r="AQI125" s="458"/>
      <c r="AQJ125" s="459"/>
      <c r="AQK125" s="458"/>
      <c r="AQL125" s="458"/>
      <c r="AQM125" s="458"/>
      <c r="AQN125" s="459"/>
      <c r="AQO125" s="458"/>
      <c r="AQP125" s="458"/>
      <c r="AQQ125" s="458"/>
      <c r="AQR125" s="459"/>
      <c r="AQS125" s="458"/>
      <c r="AQT125" s="458"/>
      <c r="AQU125" s="458"/>
      <c r="AQV125" s="459"/>
      <c r="AQW125" s="458"/>
      <c r="AQX125" s="458"/>
      <c r="AQY125" s="458"/>
      <c r="AQZ125" s="459"/>
      <c r="ARA125" s="458"/>
      <c r="ARB125" s="458"/>
      <c r="ARC125" s="458"/>
      <c r="ARD125" s="459"/>
      <c r="ARE125" s="458"/>
      <c r="ARF125" s="458"/>
      <c r="ARG125" s="458"/>
      <c r="ARH125" s="459"/>
      <c r="ARI125" s="458"/>
      <c r="ARJ125" s="458"/>
      <c r="ARK125" s="458"/>
      <c r="ARL125" s="459"/>
      <c r="ARM125" s="458"/>
      <c r="ARN125" s="458"/>
      <c r="ARO125" s="458"/>
      <c r="ARP125" s="459"/>
      <c r="ARQ125" s="458"/>
      <c r="ARR125" s="458"/>
      <c r="ARS125" s="458"/>
      <c r="ART125" s="459"/>
      <c r="ARU125" s="458"/>
      <c r="ARV125" s="458"/>
      <c r="ARW125" s="458"/>
      <c r="ARX125" s="459"/>
      <c r="ARY125" s="458"/>
      <c r="ARZ125" s="458"/>
      <c r="ASA125" s="458"/>
      <c r="ASB125" s="459"/>
      <c r="ASC125" s="458"/>
      <c r="ASD125" s="458"/>
      <c r="ASE125" s="458"/>
      <c r="ASF125" s="459"/>
      <c r="ASG125" s="458"/>
      <c r="ASH125" s="458"/>
      <c r="ASI125" s="458"/>
      <c r="ASJ125" s="459"/>
      <c r="ASK125" s="458"/>
      <c r="ASL125" s="458"/>
      <c r="ASM125" s="458"/>
      <c r="ASN125" s="459"/>
      <c r="ASO125" s="458"/>
      <c r="ASP125" s="458"/>
      <c r="ASQ125" s="458"/>
      <c r="ASR125" s="459"/>
      <c r="ASS125" s="458"/>
      <c r="AST125" s="458"/>
      <c r="ASU125" s="458"/>
      <c r="ASV125" s="459"/>
      <c r="ASW125" s="458"/>
      <c r="ASX125" s="458"/>
      <c r="ASY125" s="458"/>
      <c r="ASZ125" s="459"/>
      <c r="ATA125" s="458"/>
      <c r="ATB125" s="458"/>
      <c r="ATC125" s="458"/>
      <c r="ATD125" s="459"/>
      <c r="ATE125" s="458"/>
      <c r="ATF125" s="458"/>
      <c r="ATG125" s="458"/>
      <c r="ATH125" s="459"/>
      <c r="ATI125" s="458"/>
      <c r="ATJ125" s="458"/>
      <c r="ATK125" s="458"/>
      <c r="ATL125" s="459"/>
      <c r="ATM125" s="458"/>
      <c r="ATN125" s="458"/>
      <c r="ATO125" s="458"/>
      <c r="ATP125" s="459"/>
      <c r="ATQ125" s="458"/>
      <c r="ATR125" s="458"/>
      <c r="ATS125" s="458"/>
      <c r="ATT125" s="459"/>
      <c r="ATU125" s="458"/>
      <c r="ATV125" s="458"/>
      <c r="ATW125" s="458"/>
      <c r="ATX125" s="459"/>
      <c r="ATY125" s="458"/>
      <c r="ATZ125" s="458"/>
      <c r="AUA125" s="458"/>
      <c r="AUB125" s="459"/>
      <c r="AUC125" s="458"/>
      <c r="AUD125" s="458"/>
      <c r="AUE125" s="458"/>
      <c r="AUF125" s="459"/>
      <c r="AUG125" s="458"/>
      <c r="AUH125" s="458"/>
      <c r="AUI125" s="458"/>
      <c r="AUJ125" s="459"/>
      <c r="AUK125" s="458"/>
      <c r="AUL125" s="458"/>
      <c r="AUM125" s="458"/>
      <c r="AUN125" s="459"/>
      <c r="AUO125" s="458"/>
      <c r="AUP125" s="458"/>
      <c r="AUQ125" s="458"/>
      <c r="AUR125" s="459"/>
      <c r="AUS125" s="458"/>
      <c r="AUT125" s="458"/>
      <c r="AUU125" s="458"/>
      <c r="AUV125" s="459"/>
      <c r="AUW125" s="458"/>
      <c r="AUX125" s="458"/>
      <c r="AUY125" s="458"/>
      <c r="AUZ125" s="459"/>
      <c r="AVA125" s="458"/>
      <c r="AVB125" s="458"/>
      <c r="AVC125" s="458"/>
      <c r="AVD125" s="459"/>
      <c r="AVE125" s="458"/>
      <c r="AVF125" s="458"/>
      <c r="AVG125" s="458"/>
      <c r="AVH125" s="459"/>
      <c r="AVI125" s="458"/>
      <c r="AVJ125" s="458"/>
      <c r="AVK125" s="458"/>
      <c r="AVL125" s="459"/>
      <c r="AVM125" s="458"/>
      <c r="AVN125" s="458"/>
      <c r="AVO125" s="458"/>
      <c r="AVP125" s="459"/>
      <c r="AVQ125" s="458"/>
      <c r="AVR125" s="458"/>
      <c r="AVS125" s="458"/>
      <c r="AVT125" s="459"/>
      <c r="AVU125" s="458"/>
      <c r="AVV125" s="458"/>
      <c r="AVW125" s="458"/>
      <c r="AVX125" s="459"/>
      <c r="AVY125" s="458"/>
      <c r="AVZ125" s="458"/>
      <c r="AWA125" s="458"/>
      <c r="AWB125" s="459"/>
      <c r="AWC125" s="458"/>
      <c r="AWD125" s="458"/>
      <c r="AWE125" s="458"/>
      <c r="AWF125" s="459"/>
      <c r="AWG125" s="458"/>
      <c r="AWH125" s="458"/>
      <c r="AWI125" s="458"/>
      <c r="AWJ125" s="459"/>
      <c r="AWK125" s="458"/>
      <c r="AWL125" s="458"/>
      <c r="AWM125" s="458"/>
      <c r="AWN125" s="459"/>
      <c r="AWO125" s="458"/>
      <c r="AWP125" s="458"/>
      <c r="AWQ125" s="458"/>
      <c r="AWR125" s="459"/>
      <c r="AWS125" s="458"/>
      <c r="AWT125" s="458"/>
      <c r="AWU125" s="458"/>
      <c r="AWV125" s="459"/>
      <c r="AWW125" s="458"/>
      <c r="AWX125" s="458"/>
      <c r="AWY125" s="458"/>
      <c r="AWZ125" s="459"/>
      <c r="AXA125" s="458"/>
      <c r="AXB125" s="458"/>
      <c r="AXC125" s="458"/>
      <c r="AXD125" s="459"/>
      <c r="AXE125" s="458"/>
      <c r="AXF125" s="458"/>
      <c r="AXG125" s="458"/>
      <c r="AXH125" s="459"/>
      <c r="AXI125" s="458"/>
      <c r="AXJ125" s="458"/>
      <c r="AXK125" s="458"/>
      <c r="AXL125" s="459"/>
      <c r="AXM125" s="458"/>
      <c r="AXN125" s="458"/>
      <c r="AXO125" s="458"/>
      <c r="AXP125" s="459"/>
      <c r="AXQ125" s="458"/>
      <c r="AXR125" s="458"/>
      <c r="AXS125" s="458"/>
      <c r="AXT125" s="459"/>
      <c r="AXU125" s="458"/>
      <c r="AXV125" s="458"/>
      <c r="AXW125" s="458"/>
      <c r="AXX125" s="459"/>
      <c r="AXY125" s="458"/>
      <c r="AXZ125" s="458"/>
      <c r="AYA125" s="458"/>
      <c r="AYB125" s="459"/>
      <c r="AYC125" s="458"/>
      <c r="AYD125" s="458"/>
      <c r="AYE125" s="458"/>
      <c r="AYF125" s="459"/>
      <c r="AYG125" s="458"/>
      <c r="AYH125" s="458"/>
      <c r="AYI125" s="458"/>
      <c r="AYJ125" s="459"/>
      <c r="AYK125" s="458"/>
      <c r="AYL125" s="458"/>
      <c r="AYM125" s="458"/>
      <c r="AYN125" s="459"/>
      <c r="AYO125" s="458"/>
      <c r="AYP125" s="458"/>
      <c r="AYQ125" s="458"/>
      <c r="AYR125" s="459"/>
      <c r="AYS125" s="458"/>
      <c r="AYT125" s="458"/>
      <c r="AYU125" s="458"/>
      <c r="AYV125" s="459"/>
      <c r="AYW125" s="458"/>
      <c r="AYX125" s="458"/>
      <c r="AYY125" s="458"/>
      <c r="AYZ125" s="459"/>
      <c r="AZA125" s="458"/>
      <c r="AZB125" s="458"/>
      <c r="AZC125" s="458"/>
      <c r="AZD125" s="459"/>
      <c r="AZE125" s="458"/>
      <c r="AZF125" s="458"/>
      <c r="AZG125" s="458"/>
      <c r="AZH125" s="459"/>
      <c r="AZI125" s="458"/>
      <c r="AZJ125" s="458"/>
      <c r="AZK125" s="458"/>
      <c r="AZL125" s="459"/>
      <c r="AZM125" s="458"/>
      <c r="AZN125" s="458"/>
      <c r="AZO125" s="458"/>
      <c r="AZP125" s="459"/>
      <c r="AZQ125" s="458"/>
      <c r="AZR125" s="458"/>
      <c r="AZS125" s="458"/>
      <c r="AZT125" s="459"/>
      <c r="AZU125" s="458"/>
      <c r="AZV125" s="458"/>
      <c r="AZW125" s="458"/>
      <c r="AZX125" s="459"/>
      <c r="AZY125" s="458"/>
      <c r="AZZ125" s="458"/>
      <c r="BAA125" s="458"/>
      <c r="BAB125" s="459"/>
      <c r="BAC125" s="458"/>
      <c r="BAD125" s="458"/>
      <c r="BAE125" s="458"/>
      <c r="BAF125" s="459"/>
      <c r="BAG125" s="458"/>
      <c r="BAH125" s="458"/>
      <c r="BAI125" s="458"/>
      <c r="BAJ125" s="459"/>
      <c r="BAK125" s="458"/>
      <c r="BAL125" s="458"/>
      <c r="BAM125" s="458"/>
      <c r="BAN125" s="459"/>
      <c r="BAO125" s="458"/>
      <c r="BAP125" s="458"/>
      <c r="BAQ125" s="458"/>
      <c r="BAR125" s="459"/>
      <c r="BAS125" s="458"/>
      <c r="BAT125" s="458"/>
      <c r="BAU125" s="458"/>
      <c r="BAV125" s="459"/>
      <c r="BAW125" s="458"/>
      <c r="BAX125" s="458"/>
      <c r="BAY125" s="458"/>
      <c r="BAZ125" s="459"/>
      <c r="BBA125" s="458"/>
      <c r="BBB125" s="458"/>
      <c r="BBC125" s="458"/>
      <c r="BBD125" s="459"/>
      <c r="BBE125" s="458"/>
      <c r="BBF125" s="458"/>
      <c r="BBG125" s="458"/>
      <c r="BBH125" s="459"/>
      <c r="BBI125" s="458"/>
      <c r="BBJ125" s="458"/>
      <c r="BBK125" s="458"/>
      <c r="BBL125" s="459"/>
      <c r="BBM125" s="458"/>
      <c r="BBN125" s="458"/>
      <c r="BBO125" s="458"/>
      <c r="BBP125" s="459"/>
      <c r="BBQ125" s="458"/>
      <c r="BBR125" s="458"/>
      <c r="BBS125" s="458"/>
      <c r="BBT125" s="459"/>
      <c r="BBU125" s="458"/>
      <c r="BBV125" s="458"/>
      <c r="BBW125" s="458"/>
      <c r="BBX125" s="459"/>
      <c r="BBY125" s="458"/>
      <c r="BBZ125" s="458"/>
      <c r="BCA125" s="458"/>
      <c r="BCB125" s="459"/>
      <c r="BCC125" s="458"/>
      <c r="BCD125" s="458"/>
      <c r="BCE125" s="458"/>
      <c r="BCF125" s="459"/>
      <c r="BCG125" s="458"/>
      <c r="BCH125" s="458"/>
      <c r="BCI125" s="458"/>
      <c r="BCJ125" s="459"/>
      <c r="BCK125" s="458"/>
      <c r="BCL125" s="458"/>
      <c r="BCM125" s="458"/>
      <c r="BCN125" s="459"/>
      <c r="BCO125" s="458"/>
      <c r="BCP125" s="458"/>
      <c r="BCQ125" s="458"/>
      <c r="BCR125" s="459"/>
      <c r="BCS125" s="458"/>
      <c r="BCT125" s="458"/>
      <c r="BCU125" s="458"/>
      <c r="BCV125" s="459"/>
      <c r="BCW125" s="458"/>
      <c r="BCX125" s="458"/>
      <c r="BCY125" s="458"/>
      <c r="BCZ125" s="459"/>
      <c r="BDA125" s="458"/>
      <c r="BDB125" s="458"/>
      <c r="BDC125" s="458"/>
      <c r="BDD125" s="459"/>
      <c r="BDE125" s="458"/>
      <c r="BDF125" s="458"/>
      <c r="BDG125" s="458"/>
      <c r="BDH125" s="459"/>
      <c r="BDI125" s="458"/>
      <c r="BDJ125" s="458"/>
      <c r="BDK125" s="458"/>
      <c r="BDL125" s="459"/>
      <c r="BDM125" s="458"/>
      <c r="BDN125" s="458"/>
      <c r="BDO125" s="458"/>
      <c r="BDP125" s="459"/>
      <c r="BDQ125" s="458"/>
      <c r="BDR125" s="458"/>
      <c r="BDS125" s="458"/>
      <c r="BDT125" s="459"/>
      <c r="BDU125" s="458"/>
      <c r="BDV125" s="458"/>
      <c r="BDW125" s="458"/>
      <c r="BDX125" s="459"/>
      <c r="BDY125" s="458"/>
      <c r="BDZ125" s="458"/>
      <c r="BEA125" s="458"/>
      <c r="BEB125" s="459"/>
      <c r="BEC125" s="458"/>
      <c r="BED125" s="458"/>
      <c r="BEE125" s="458"/>
      <c r="BEF125" s="459"/>
      <c r="BEG125" s="458"/>
      <c r="BEH125" s="458"/>
      <c r="BEI125" s="458"/>
      <c r="BEJ125" s="459"/>
      <c r="BEK125" s="458"/>
      <c r="BEL125" s="458"/>
      <c r="BEM125" s="458"/>
      <c r="BEN125" s="459"/>
      <c r="BEO125" s="458"/>
      <c r="BEP125" s="458"/>
      <c r="BEQ125" s="458"/>
      <c r="BER125" s="459"/>
      <c r="BES125" s="458"/>
      <c r="BET125" s="458"/>
      <c r="BEU125" s="458"/>
      <c r="BEV125" s="459"/>
      <c r="BEW125" s="458"/>
      <c r="BEX125" s="458"/>
      <c r="BEY125" s="458"/>
      <c r="BEZ125" s="459"/>
      <c r="BFA125" s="458"/>
      <c r="BFB125" s="458"/>
      <c r="BFC125" s="458"/>
      <c r="BFD125" s="459"/>
      <c r="BFE125" s="458"/>
      <c r="BFF125" s="458"/>
      <c r="BFG125" s="458"/>
      <c r="BFH125" s="459"/>
      <c r="BFI125" s="458"/>
      <c r="BFJ125" s="458"/>
      <c r="BFK125" s="458"/>
      <c r="BFL125" s="459"/>
      <c r="BFM125" s="458"/>
      <c r="BFN125" s="458"/>
      <c r="BFO125" s="458"/>
      <c r="BFP125" s="459"/>
      <c r="BFQ125" s="458"/>
      <c r="BFR125" s="458"/>
      <c r="BFS125" s="458"/>
      <c r="BFT125" s="459"/>
      <c r="BFU125" s="458"/>
      <c r="BFV125" s="458"/>
      <c r="BFW125" s="458"/>
      <c r="BFX125" s="459"/>
      <c r="BFY125" s="458"/>
      <c r="BFZ125" s="458"/>
      <c r="BGA125" s="458"/>
      <c r="BGB125" s="459"/>
      <c r="BGC125" s="458"/>
      <c r="BGD125" s="458"/>
      <c r="BGE125" s="458"/>
      <c r="BGF125" s="459"/>
      <c r="BGG125" s="458"/>
      <c r="BGH125" s="458"/>
      <c r="BGI125" s="458"/>
      <c r="BGJ125" s="459"/>
      <c r="BGK125" s="458"/>
      <c r="BGL125" s="458"/>
      <c r="BGM125" s="458"/>
      <c r="BGN125" s="459"/>
      <c r="BGO125" s="458"/>
      <c r="BGP125" s="458"/>
      <c r="BGQ125" s="458"/>
      <c r="BGR125" s="459"/>
      <c r="BGS125" s="458"/>
      <c r="BGT125" s="458"/>
      <c r="BGU125" s="458"/>
      <c r="BGV125" s="459"/>
      <c r="BGW125" s="458"/>
      <c r="BGX125" s="458"/>
      <c r="BGY125" s="458"/>
      <c r="BGZ125" s="459"/>
      <c r="BHA125" s="458"/>
      <c r="BHB125" s="458"/>
      <c r="BHC125" s="458"/>
      <c r="BHD125" s="459"/>
      <c r="BHE125" s="458"/>
      <c r="BHF125" s="458"/>
      <c r="BHG125" s="458"/>
      <c r="BHH125" s="459"/>
      <c r="BHI125" s="458"/>
      <c r="BHJ125" s="458"/>
      <c r="BHK125" s="458"/>
      <c r="BHL125" s="459"/>
      <c r="BHM125" s="458"/>
      <c r="BHN125" s="458"/>
      <c r="BHO125" s="458"/>
      <c r="BHP125" s="459"/>
      <c r="BHQ125" s="458"/>
      <c r="BHR125" s="458"/>
      <c r="BHS125" s="458"/>
      <c r="BHT125" s="459"/>
      <c r="BHU125" s="458"/>
      <c r="BHV125" s="458"/>
      <c r="BHW125" s="458"/>
      <c r="BHX125" s="459"/>
      <c r="BHY125" s="458"/>
      <c r="BHZ125" s="458"/>
      <c r="BIA125" s="458"/>
      <c r="BIB125" s="459"/>
      <c r="BIC125" s="458"/>
      <c r="BID125" s="458"/>
      <c r="BIE125" s="458"/>
      <c r="BIF125" s="459"/>
      <c r="BIG125" s="458"/>
      <c r="BIH125" s="458"/>
      <c r="BII125" s="458"/>
      <c r="BIJ125" s="459"/>
      <c r="BIK125" s="458"/>
      <c r="BIL125" s="458"/>
      <c r="BIM125" s="458"/>
      <c r="BIN125" s="459"/>
      <c r="BIO125" s="458"/>
      <c r="BIP125" s="458"/>
      <c r="BIQ125" s="458"/>
      <c r="BIR125" s="459"/>
      <c r="BIS125" s="458"/>
      <c r="BIT125" s="458"/>
      <c r="BIU125" s="458"/>
      <c r="BIV125" s="459"/>
      <c r="BIW125" s="458"/>
      <c r="BIX125" s="458"/>
      <c r="BIY125" s="458"/>
      <c r="BIZ125" s="459"/>
      <c r="BJA125" s="458"/>
      <c r="BJB125" s="458"/>
      <c r="BJC125" s="458"/>
      <c r="BJD125" s="459"/>
      <c r="BJE125" s="458"/>
      <c r="BJF125" s="458"/>
      <c r="BJG125" s="458"/>
      <c r="BJH125" s="459"/>
      <c r="BJI125" s="458"/>
      <c r="BJJ125" s="458"/>
      <c r="BJK125" s="458"/>
      <c r="BJL125" s="459"/>
      <c r="BJM125" s="458"/>
      <c r="BJN125" s="458"/>
      <c r="BJO125" s="458"/>
      <c r="BJP125" s="459"/>
      <c r="BJQ125" s="458"/>
      <c r="BJR125" s="458"/>
      <c r="BJS125" s="458"/>
      <c r="BJT125" s="459"/>
      <c r="BJU125" s="458"/>
      <c r="BJV125" s="458"/>
      <c r="BJW125" s="458"/>
      <c r="BJX125" s="459"/>
      <c r="BJY125" s="458"/>
      <c r="BJZ125" s="458"/>
      <c r="BKA125" s="458"/>
      <c r="BKB125" s="459"/>
      <c r="BKC125" s="458"/>
      <c r="BKD125" s="458"/>
      <c r="BKE125" s="458"/>
      <c r="BKF125" s="459"/>
      <c r="BKG125" s="458"/>
      <c r="BKH125" s="458"/>
      <c r="BKI125" s="458"/>
      <c r="BKJ125" s="459"/>
      <c r="BKK125" s="458"/>
      <c r="BKL125" s="458"/>
      <c r="BKM125" s="458"/>
      <c r="BKN125" s="459"/>
      <c r="BKO125" s="458"/>
      <c r="BKP125" s="458"/>
      <c r="BKQ125" s="458"/>
      <c r="BKR125" s="459"/>
      <c r="BKS125" s="458"/>
      <c r="BKT125" s="458"/>
      <c r="BKU125" s="458"/>
      <c r="BKV125" s="459"/>
      <c r="BKW125" s="458"/>
      <c r="BKX125" s="458"/>
      <c r="BKY125" s="458"/>
      <c r="BKZ125" s="459"/>
      <c r="BLA125" s="458"/>
      <c r="BLB125" s="458"/>
      <c r="BLC125" s="458"/>
      <c r="BLD125" s="459"/>
      <c r="BLE125" s="458"/>
      <c r="BLF125" s="458"/>
      <c r="BLG125" s="458"/>
      <c r="BLH125" s="459"/>
      <c r="BLI125" s="458"/>
      <c r="BLJ125" s="458"/>
      <c r="BLK125" s="458"/>
      <c r="BLL125" s="459"/>
      <c r="BLM125" s="458"/>
      <c r="BLN125" s="458"/>
      <c r="BLO125" s="458"/>
      <c r="BLP125" s="459"/>
      <c r="BLQ125" s="458"/>
      <c r="BLR125" s="458"/>
      <c r="BLS125" s="458"/>
      <c r="BLT125" s="459"/>
      <c r="BLU125" s="458"/>
      <c r="BLV125" s="458"/>
      <c r="BLW125" s="458"/>
      <c r="BLX125" s="459"/>
      <c r="BLY125" s="458"/>
      <c r="BLZ125" s="458"/>
      <c r="BMA125" s="458"/>
      <c r="BMB125" s="459"/>
      <c r="BMC125" s="458"/>
      <c r="BMD125" s="458"/>
      <c r="BME125" s="458"/>
      <c r="BMF125" s="459"/>
      <c r="BMG125" s="458"/>
      <c r="BMH125" s="458"/>
      <c r="BMI125" s="458"/>
      <c r="BMJ125" s="459"/>
      <c r="BMK125" s="458"/>
      <c r="BML125" s="458"/>
      <c r="BMM125" s="458"/>
      <c r="BMN125" s="459"/>
      <c r="BMO125" s="458"/>
      <c r="BMP125" s="458"/>
      <c r="BMQ125" s="458"/>
      <c r="BMR125" s="459"/>
      <c r="BMS125" s="458"/>
      <c r="BMT125" s="458"/>
      <c r="BMU125" s="458"/>
      <c r="BMV125" s="459"/>
      <c r="BMW125" s="458"/>
      <c r="BMX125" s="458"/>
      <c r="BMY125" s="458"/>
      <c r="BMZ125" s="459"/>
      <c r="BNA125" s="458"/>
      <c r="BNB125" s="458"/>
      <c r="BNC125" s="458"/>
      <c r="BND125" s="459"/>
      <c r="BNE125" s="458"/>
      <c r="BNF125" s="458"/>
      <c r="BNG125" s="458"/>
      <c r="BNH125" s="459"/>
      <c r="BNI125" s="458"/>
      <c r="BNJ125" s="458"/>
      <c r="BNK125" s="458"/>
      <c r="BNL125" s="459"/>
      <c r="BNM125" s="458"/>
      <c r="BNN125" s="458"/>
      <c r="BNO125" s="458"/>
      <c r="BNP125" s="459"/>
      <c r="BNQ125" s="458"/>
      <c r="BNR125" s="458"/>
      <c r="BNS125" s="458"/>
      <c r="BNT125" s="459"/>
      <c r="BNU125" s="458"/>
      <c r="BNV125" s="458"/>
      <c r="BNW125" s="458"/>
      <c r="BNX125" s="459"/>
      <c r="BNY125" s="458"/>
      <c r="BNZ125" s="458"/>
      <c r="BOA125" s="458"/>
      <c r="BOB125" s="459"/>
      <c r="BOC125" s="458"/>
      <c r="BOD125" s="458"/>
      <c r="BOE125" s="458"/>
      <c r="BOF125" s="459"/>
      <c r="BOG125" s="458"/>
      <c r="BOH125" s="458"/>
      <c r="BOI125" s="458"/>
      <c r="BOJ125" s="459"/>
      <c r="BOK125" s="458"/>
      <c r="BOL125" s="458"/>
      <c r="BOM125" s="458"/>
      <c r="BON125" s="459"/>
      <c r="BOO125" s="458"/>
      <c r="BOP125" s="458"/>
      <c r="BOQ125" s="458"/>
      <c r="BOR125" s="459"/>
      <c r="BOS125" s="458"/>
      <c r="BOT125" s="458"/>
      <c r="BOU125" s="458"/>
      <c r="BOV125" s="459"/>
      <c r="BOW125" s="458"/>
      <c r="BOX125" s="458"/>
      <c r="BOY125" s="458"/>
      <c r="BOZ125" s="459"/>
      <c r="BPA125" s="458"/>
      <c r="BPB125" s="458"/>
      <c r="BPC125" s="458"/>
      <c r="BPD125" s="459"/>
      <c r="BPE125" s="458"/>
      <c r="BPF125" s="458"/>
      <c r="BPG125" s="458"/>
      <c r="BPH125" s="459"/>
      <c r="BPI125" s="458"/>
      <c r="BPJ125" s="458"/>
      <c r="BPK125" s="458"/>
      <c r="BPL125" s="459"/>
      <c r="BPM125" s="458"/>
      <c r="BPN125" s="458"/>
      <c r="BPO125" s="458"/>
      <c r="BPP125" s="459"/>
      <c r="BPQ125" s="458"/>
      <c r="BPR125" s="458"/>
      <c r="BPS125" s="458"/>
      <c r="BPT125" s="459"/>
      <c r="BPU125" s="458"/>
      <c r="BPV125" s="458"/>
      <c r="BPW125" s="458"/>
      <c r="BPX125" s="459"/>
      <c r="BPY125" s="458"/>
      <c r="BPZ125" s="458"/>
      <c r="BQA125" s="458"/>
      <c r="BQB125" s="459"/>
      <c r="BQC125" s="458"/>
      <c r="BQD125" s="458"/>
      <c r="BQE125" s="458"/>
      <c r="BQF125" s="459"/>
      <c r="BQG125" s="458"/>
      <c r="BQH125" s="458"/>
      <c r="BQI125" s="458"/>
      <c r="BQJ125" s="459"/>
      <c r="BQK125" s="458"/>
      <c r="BQL125" s="458"/>
      <c r="BQM125" s="458"/>
      <c r="BQN125" s="459"/>
      <c r="BQO125" s="458"/>
      <c r="BQP125" s="458"/>
      <c r="BQQ125" s="458"/>
      <c r="BQR125" s="459"/>
      <c r="BQS125" s="458"/>
      <c r="BQT125" s="458"/>
      <c r="BQU125" s="458"/>
      <c r="BQV125" s="459"/>
      <c r="BQW125" s="458"/>
      <c r="BQX125" s="458"/>
      <c r="BQY125" s="458"/>
      <c r="BQZ125" s="459"/>
      <c r="BRA125" s="458"/>
      <c r="BRB125" s="458"/>
      <c r="BRC125" s="458"/>
      <c r="BRD125" s="459"/>
      <c r="BRE125" s="458"/>
      <c r="BRF125" s="458"/>
      <c r="BRG125" s="458"/>
      <c r="BRH125" s="459"/>
      <c r="BRI125" s="458"/>
      <c r="BRJ125" s="458"/>
      <c r="BRK125" s="458"/>
      <c r="BRL125" s="459"/>
      <c r="BRM125" s="458"/>
      <c r="BRN125" s="458"/>
      <c r="BRO125" s="458"/>
      <c r="BRP125" s="459"/>
      <c r="BRQ125" s="458"/>
      <c r="BRR125" s="458"/>
      <c r="BRS125" s="458"/>
      <c r="BRT125" s="459"/>
      <c r="BRU125" s="458"/>
      <c r="BRV125" s="458"/>
      <c r="BRW125" s="458"/>
      <c r="BRX125" s="459"/>
      <c r="BRY125" s="458"/>
      <c r="BRZ125" s="458"/>
      <c r="BSA125" s="458"/>
      <c r="BSB125" s="459"/>
      <c r="BSC125" s="458"/>
      <c r="BSD125" s="458"/>
      <c r="BSE125" s="458"/>
      <c r="BSF125" s="459"/>
      <c r="BSG125" s="458"/>
      <c r="BSH125" s="458"/>
      <c r="BSI125" s="458"/>
      <c r="BSJ125" s="459"/>
      <c r="BSK125" s="458"/>
      <c r="BSL125" s="458"/>
      <c r="BSM125" s="458"/>
      <c r="BSN125" s="459"/>
      <c r="BSO125" s="458"/>
      <c r="BSP125" s="458"/>
      <c r="BSQ125" s="458"/>
      <c r="BSR125" s="459"/>
      <c r="BSS125" s="458"/>
      <c r="BST125" s="458"/>
      <c r="BSU125" s="458"/>
      <c r="BSV125" s="459"/>
      <c r="BSW125" s="458"/>
      <c r="BSX125" s="458"/>
      <c r="BSY125" s="458"/>
      <c r="BSZ125" s="459"/>
      <c r="BTA125" s="458"/>
      <c r="BTB125" s="458"/>
      <c r="BTC125" s="458"/>
      <c r="BTD125" s="459"/>
      <c r="BTE125" s="458"/>
      <c r="BTF125" s="458"/>
      <c r="BTG125" s="458"/>
      <c r="BTH125" s="459"/>
      <c r="BTI125" s="458"/>
      <c r="BTJ125" s="458"/>
      <c r="BTK125" s="458"/>
      <c r="BTL125" s="459"/>
      <c r="BTM125" s="458"/>
      <c r="BTN125" s="458"/>
      <c r="BTO125" s="458"/>
      <c r="BTP125" s="459"/>
      <c r="BTQ125" s="458"/>
      <c r="BTR125" s="458"/>
      <c r="BTS125" s="458"/>
      <c r="BTT125" s="459"/>
      <c r="BTU125" s="458"/>
      <c r="BTV125" s="458"/>
      <c r="BTW125" s="458"/>
      <c r="BTX125" s="459"/>
      <c r="BTY125" s="458"/>
      <c r="BTZ125" s="458"/>
      <c r="BUA125" s="458"/>
      <c r="BUB125" s="459"/>
      <c r="BUC125" s="458"/>
      <c r="BUD125" s="458"/>
      <c r="BUE125" s="458"/>
      <c r="BUF125" s="459"/>
      <c r="BUG125" s="458"/>
      <c r="BUH125" s="458"/>
      <c r="BUI125" s="458"/>
      <c r="BUJ125" s="459"/>
      <c r="BUK125" s="458"/>
      <c r="BUL125" s="458"/>
      <c r="BUM125" s="458"/>
      <c r="BUN125" s="459"/>
      <c r="BUO125" s="458"/>
      <c r="BUP125" s="458"/>
      <c r="BUQ125" s="458"/>
      <c r="BUR125" s="459"/>
      <c r="BUS125" s="458"/>
      <c r="BUT125" s="458"/>
      <c r="BUU125" s="458"/>
      <c r="BUV125" s="459"/>
      <c r="BUW125" s="458"/>
      <c r="BUX125" s="458"/>
      <c r="BUY125" s="458"/>
      <c r="BUZ125" s="459"/>
      <c r="BVA125" s="458"/>
      <c r="BVB125" s="458"/>
      <c r="BVC125" s="458"/>
      <c r="BVD125" s="459"/>
      <c r="BVE125" s="458"/>
      <c r="BVF125" s="458"/>
      <c r="BVG125" s="458"/>
      <c r="BVH125" s="459"/>
      <c r="BVI125" s="458"/>
      <c r="BVJ125" s="458"/>
      <c r="BVK125" s="458"/>
      <c r="BVL125" s="459"/>
      <c r="BVM125" s="458"/>
      <c r="BVN125" s="458"/>
      <c r="BVO125" s="458"/>
      <c r="BVP125" s="459"/>
      <c r="BVQ125" s="458"/>
      <c r="BVR125" s="458"/>
      <c r="BVS125" s="458"/>
      <c r="BVT125" s="459"/>
      <c r="BVU125" s="458"/>
      <c r="BVV125" s="458"/>
      <c r="BVW125" s="458"/>
      <c r="BVX125" s="459"/>
      <c r="BVY125" s="458"/>
      <c r="BVZ125" s="458"/>
      <c r="BWA125" s="458"/>
      <c r="BWB125" s="459"/>
      <c r="BWC125" s="458"/>
      <c r="BWD125" s="458"/>
      <c r="BWE125" s="458"/>
      <c r="BWF125" s="459"/>
      <c r="BWG125" s="458"/>
      <c r="BWH125" s="458"/>
      <c r="BWI125" s="458"/>
      <c r="BWJ125" s="459"/>
      <c r="BWK125" s="458"/>
      <c r="BWL125" s="458"/>
      <c r="BWM125" s="458"/>
      <c r="BWN125" s="459"/>
      <c r="BWO125" s="458"/>
      <c r="BWP125" s="458"/>
      <c r="BWQ125" s="458"/>
      <c r="BWR125" s="459"/>
      <c r="BWS125" s="458"/>
      <c r="BWT125" s="458"/>
      <c r="BWU125" s="458"/>
      <c r="BWV125" s="459"/>
      <c r="BWW125" s="458"/>
      <c r="BWX125" s="458"/>
      <c r="BWY125" s="458"/>
      <c r="BWZ125" s="459"/>
      <c r="BXA125" s="458"/>
      <c r="BXB125" s="458"/>
      <c r="BXC125" s="458"/>
      <c r="BXD125" s="459"/>
      <c r="BXE125" s="458"/>
      <c r="BXF125" s="458"/>
      <c r="BXG125" s="458"/>
      <c r="BXH125" s="459"/>
      <c r="BXI125" s="458"/>
      <c r="BXJ125" s="458"/>
      <c r="BXK125" s="458"/>
      <c r="BXL125" s="459"/>
      <c r="BXM125" s="458"/>
      <c r="BXN125" s="458"/>
      <c r="BXO125" s="458"/>
      <c r="BXP125" s="459"/>
      <c r="BXQ125" s="458"/>
      <c r="BXR125" s="458"/>
      <c r="BXS125" s="458"/>
      <c r="BXT125" s="459"/>
      <c r="BXU125" s="458"/>
      <c r="BXV125" s="458"/>
      <c r="BXW125" s="458"/>
      <c r="BXX125" s="459"/>
      <c r="BXY125" s="458"/>
      <c r="BXZ125" s="458"/>
      <c r="BYA125" s="458"/>
      <c r="BYB125" s="459"/>
      <c r="BYC125" s="458"/>
      <c r="BYD125" s="458"/>
      <c r="BYE125" s="458"/>
      <c r="BYF125" s="459"/>
      <c r="BYG125" s="458"/>
      <c r="BYH125" s="458"/>
      <c r="BYI125" s="458"/>
      <c r="BYJ125" s="459"/>
      <c r="BYK125" s="458"/>
      <c r="BYL125" s="458"/>
      <c r="BYM125" s="458"/>
      <c r="BYN125" s="459"/>
      <c r="BYO125" s="458"/>
      <c r="BYP125" s="458"/>
      <c r="BYQ125" s="458"/>
      <c r="BYR125" s="459"/>
      <c r="BYS125" s="458"/>
      <c r="BYT125" s="458"/>
      <c r="BYU125" s="458"/>
      <c r="BYV125" s="459"/>
      <c r="BYW125" s="458"/>
      <c r="BYX125" s="458"/>
      <c r="BYY125" s="458"/>
      <c r="BYZ125" s="459"/>
      <c r="BZA125" s="458"/>
      <c r="BZB125" s="458"/>
      <c r="BZC125" s="458"/>
      <c r="BZD125" s="459"/>
      <c r="BZE125" s="458"/>
      <c r="BZF125" s="458"/>
      <c r="BZG125" s="458"/>
      <c r="BZH125" s="459"/>
      <c r="BZI125" s="458"/>
      <c r="BZJ125" s="458"/>
      <c r="BZK125" s="458"/>
      <c r="BZL125" s="459"/>
      <c r="BZM125" s="458"/>
      <c r="BZN125" s="458"/>
      <c r="BZO125" s="458"/>
      <c r="BZP125" s="459"/>
      <c r="BZQ125" s="458"/>
      <c r="BZR125" s="458"/>
      <c r="BZS125" s="458"/>
      <c r="BZT125" s="459"/>
      <c r="BZU125" s="458"/>
      <c r="BZV125" s="458"/>
      <c r="BZW125" s="458"/>
      <c r="BZX125" s="459"/>
      <c r="BZY125" s="458"/>
      <c r="BZZ125" s="458"/>
      <c r="CAA125" s="458"/>
      <c r="CAB125" s="459"/>
      <c r="CAC125" s="458"/>
      <c r="CAD125" s="458"/>
      <c r="CAE125" s="458"/>
      <c r="CAF125" s="459"/>
      <c r="CAG125" s="458"/>
      <c r="CAH125" s="458"/>
      <c r="CAI125" s="458"/>
      <c r="CAJ125" s="459"/>
      <c r="CAK125" s="458"/>
      <c r="CAL125" s="458"/>
      <c r="CAM125" s="458"/>
      <c r="CAN125" s="459"/>
      <c r="CAO125" s="458"/>
      <c r="CAP125" s="458"/>
      <c r="CAQ125" s="458"/>
      <c r="CAR125" s="459"/>
      <c r="CAS125" s="458"/>
      <c r="CAT125" s="458"/>
      <c r="CAU125" s="458"/>
      <c r="CAV125" s="459"/>
      <c r="CAW125" s="458"/>
      <c r="CAX125" s="458"/>
      <c r="CAY125" s="458"/>
      <c r="CAZ125" s="459"/>
      <c r="CBA125" s="458"/>
      <c r="CBB125" s="458"/>
      <c r="CBC125" s="458"/>
      <c r="CBD125" s="459"/>
      <c r="CBE125" s="458"/>
      <c r="CBF125" s="458"/>
      <c r="CBG125" s="458"/>
      <c r="CBH125" s="459"/>
      <c r="CBI125" s="458"/>
      <c r="CBJ125" s="458"/>
      <c r="CBK125" s="458"/>
      <c r="CBL125" s="459"/>
      <c r="CBM125" s="458"/>
      <c r="CBN125" s="458"/>
      <c r="CBO125" s="458"/>
      <c r="CBP125" s="459"/>
      <c r="CBQ125" s="458"/>
      <c r="CBR125" s="458"/>
      <c r="CBS125" s="458"/>
      <c r="CBT125" s="459"/>
      <c r="CBU125" s="458"/>
      <c r="CBV125" s="458"/>
      <c r="CBW125" s="458"/>
      <c r="CBX125" s="459"/>
      <c r="CBY125" s="458"/>
      <c r="CBZ125" s="458"/>
      <c r="CCA125" s="458"/>
      <c r="CCB125" s="459"/>
      <c r="CCC125" s="458"/>
      <c r="CCD125" s="458"/>
      <c r="CCE125" s="458"/>
      <c r="CCF125" s="459"/>
      <c r="CCG125" s="458"/>
      <c r="CCH125" s="458"/>
      <c r="CCI125" s="458"/>
      <c r="CCJ125" s="459"/>
      <c r="CCK125" s="458"/>
      <c r="CCL125" s="458"/>
      <c r="CCM125" s="458"/>
      <c r="CCN125" s="459"/>
      <c r="CCO125" s="458"/>
      <c r="CCP125" s="458"/>
      <c r="CCQ125" s="458"/>
      <c r="CCR125" s="459"/>
      <c r="CCS125" s="458"/>
      <c r="CCT125" s="458"/>
      <c r="CCU125" s="458"/>
      <c r="CCV125" s="459"/>
      <c r="CCW125" s="458"/>
      <c r="CCX125" s="458"/>
      <c r="CCY125" s="458"/>
      <c r="CCZ125" s="459"/>
      <c r="CDA125" s="458"/>
      <c r="CDB125" s="458"/>
      <c r="CDC125" s="458"/>
      <c r="CDD125" s="459"/>
      <c r="CDE125" s="458"/>
      <c r="CDF125" s="458"/>
      <c r="CDG125" s="458"/>
      <c r="CDH125" s="459"/>
      <c r="CDI125" s="458"/>
      <c r="CDJ125" s="458"/>
      <c r="CDK125" s="458"/>
      <c r="CDL125" s="459"/>
      <c r="CDM125" s="458"/>
      <c r="CDN125" s="458"/>
      <c r="CDO125" s="458"/>
      <c r="CDP125" s="459"/>
      <c r="CDQ125" s="458"/>
      <c r="CDR125" s="458"/>
      <c r="CDS125" s="458"/>
      <c r="CDT125" s="459"/>
      <c r="CDU125" s="458"/>
      <c r="CDV125" s="458"/>
      <c r="CDW125" s="458"/>
      <c r="CDX125" s="459"/>
      <c r="CDY125" s="458"/>
      <c r="CDZ125" s="458"/>
      <c r="CEA125" s="458"/>
      <c r="CEB125" s="459"/>
      <c r="CEC125" s="458"/>
      <c r="CED125" s="458"/>
      <c r="CEE125" s="458"/>
      <c r="CEF125" s="459"/>
      <c r="CEG125" s="458"/>
      <c r="CEH125" s="458"/>
      <c r="CEI125" s="458"/>
      <c r="CEJ125" s="459"/>
      <c r="CEK125" s="458"/>
      <c r="CEL125" s="458"/>
      <c r="CEM125" s="458"/>
      <c r="CEN125" s="459"/>
      <c r="CEO125" s="458"/>
      <c r="CEP125" s="458"/>
      <c r="CEQ125" s="458"/>
      <c r="CER125" s="459"/>
      <c r="CES125" s="458"/>
      <c r="CET125" s="458"/>
      <c r="CEU125" s="458"/>
      <c r="CEV125" s="459"/>
      <c r="CEW125" s="458"/>
      <c r="CEX125" s="458"/>
      <c r="CEY125" s="458"/>
      <c r="CEZ125" s="459"/>
      <c r="CFA125" s="458"/>
      <c r="CFB125" s="458"/>
      <c r="CFC125" s="458"/>
      <c r="CFD125" s="459"/>
      <c r="CFE125" s="458"/>
      <c r="CFF125" s="458"/>
      <c r="CFG125" s="458"/>
      <c r="CFH125" s="459"/>
      <c r="CFI125" s="458"/>
      <c r="CFJ125" s="458"/>
      <c r="CFK125" s="458"/>
      <c r="CFL125" s="459"/>
      <c r="CFM125" s="458"/>
      <c r="CFN125" s="458"/>
      <c r="CFO125" s="458"/>
      <c r="CFP125" s="459"/>
      <c r="CFQ125" s="458"/>
      <c r="CFR125" s="458"/>
      <c r="CFS125" s="458"/>
      <c r="CFT125" s="459"/>
      <c r="CFU125" s="458"/>
      <c r="CFV125" s="458"/>
      <c r="CFW125" s="458"/>
      <c r="CFX125" s="459"/>
      <c r="CFY125" s="458"/>
      <c r="CFZ125" s="458"/>
      <c r="CGA125" s="458"/>
      <c r="CGB125" s="459"/>
      <c r="CGC125" s="458"/>
      <c r="CGD125" s="458"/>
      <c r="CGE125" s="458"/>
      <c r="CGF125" s="459"/>
      <c r="CGG125" s="458"/>
      <c r="CGH125" s="458"/>
      <c r="CGI125" s="458"/>
      <c r="CGJ125" s="459"/>
      <c r="CGK125" s="458"/>
      <c r="CGL125" s="458"/>
      <c r="CGM125" s="458"/>
      <c r="CGN125" s="459"/>
      <c r="CGO125" s="458"/>
      <c r="CGP125" s="458"/>
      <c r="CGQ125" s="458"/>
      <c r="CGR125" s="459"/>
      <c r="CGS125" s="458"/>
      <c r="CGT125" s="458"/>
      <c r="CGU125" s="458"/>
      <c r="CGV125" s="459"/>
      <c r="CGW125" s="458"/>
      <c r="CGX125" s="458"/>
      <c r="CGY125" s="458"/>
      <c r="CGZ125" s="459"/>
      <c r="CHA125" s="458"/>
      <c r="CHB125" s="458"/>
      <c r="CHC125" s="458"/>
      <c r="CHD125" s="459"/>
      <c r="CHE125" s="458"/>
      <c r="CHF125" s="458"/>
      <c r="CHG125" s="458"/>
      <c r="CHH125" s="459"/>
      <c r="CHI125" s="458"/>
      <c r="CHJ125" s="458"/>
      <c r="CHK125" s="458"/>
      <c r="CHL125" s="459"/>
      <c r="CHM125" s="458"/>
      <c r="CHN125" s="458"/>
      <c r="CHO125" s="458"/>
      <c r="CHP125" s="459"/>
      <c r="CHQ125" s="458"/>
      <c r="CHR125" s="458"/>
      <c r="CHS125" s="458"/>
      <c r="CHT125" s="459"/>
      <c r="CHU125" s="458"/>
      <c r="CHV125" s="458"/>
      <c r="CHW125" s="458"/>
      <c r="CHX125" s="459"/>
      <c r="CHY125" s="458"/>
      <c r="CHZ125" s="458"/>
      <c r="CIA125" s="458"/>
      <c r="CIB125" s="459"/>
      <c r="CIC125" s="458"/>
      <c r="CID125" s="458"/>
      <c r="CIE125" s="458"/>
      <c r="CIF125" s="459"/>
      <c r="CIG125" s="458"/>
      <c r="CIH125" s="458"/>
      <c r="CII125" s="458"/>
      <c r="CIJ125" s="459"/>
      <c r="CIK125" s="458"/>
      <c r="CIL125" s="458"/>
      <c r="CIM125" s="458"/>
      <c r="CIN125" s="459"/>
      <c r="CIO125" s="458"/>
      <c r="CIP125" s="458"/>
      <c r="CIQ125" s="458"/>
      <c r="CIR125" s="459"/>
      <c r="CIS125" s="458"/>
      <c r="CIT125" s="458"/>
      <c r="CIU125" s="458"/>
      <c r="CIV125" s="459"/>
      <c r="CIW125" s="458"/>
      <c r="CIX125" s="458"/>
      <c r="CIY125" s="458"/>
      <c r="CIZ125" s="459"/>
      <c r="CJA125" s="458"/>
      <c r="CJB125" s="458"/>
      <c r="CJC125" s="458"/>
      <c r="CJD125" s="459"/>
      <c r="CJE125" s="458"/>
      <c r="CJF125" s="458"/>
      <c r="CJG125" s="458"/>
      <c r="CJH125" s="459"/>
      <c r="CJI125" s="458"/>
      <c r="CJJ125" s="458"/>
      <c r="CJK125" s="458"/>
      <c r="CJL125" s="459"/>
      <c r="CJM125" s="458"/>
      <c r="CJN125" s="458"/>
      <c r="CJO125" s="458"/>
      <c r="CJP125" s="459"/>
      <c r="CJQ125" s="458"/>
      <c r="CJR125" s="458"/>
      <c r="CJS125" s="458"/>
      <c r="CJT125" s="459"/>
      <c r="CJU125" s="458"/>
      <c r="CJV125" s="458"/>
      <c r="CJW125" s="458"/>
      <c r="CJX125" s="459"/>
      <c r="CJY125" s="458"/>
      <c r="CJZ125" s="458"/>
      <c r="CKA125" s="458"/>
      <c r="CKB125" s="459"/>
      <c r="CKC125" s="458"/>
      <c r="CKD125" s="458"/>
      <c r="CKE125" s="458"/>
      <c r="CKF125" s="459"/>
      <c r="CKG125" s="458"/>
      <c r="CKH125" s="458"/>
      <c r="CKI125" s="458"/>
      <c r="CKJ125" s="459"/>
      <c r="CKK125" s="458"/>
      <c r="CKL125" s="458"/>
      <c r="CKM125" s="458"/>
      <c r="CKN125" s="459"/>
      <c r="CKO125" s="458"/>
      <c r="CKP125" s="458"/>
      <c r="CKQ125" s="458"/>
      <c r="CKR125" s="459"/>
      <c r="CKS125" s="458"/>
      <c r="CKT125" s="458"/>
      <c r="CKU125" s="458"/>
      <c r="CKV125" s="459"/>
      <c r="CKW125" s="458"/>
      <c r="CKX125" s="458"/>
      <c r="CKY125" s="458"/>
      <c r="CKZ125" s="459"/>
      <c r="CLA125" s="458"/>
      <c r="CLB125" s="458"/>
      <c r="CLC125" s="458"/>
      <c r="CLD125" s="459"/>
      <c r="CLE125" s="458"/>
      <c r="CLF125" s="458"/>
      <c r="CLG125" s="458"/>
      <c r="CLH125" s="459"/>
      <c r="CLI125" s="458"/>
      <c r="CLJ125" s="458"/>
      <c r="CLK125" s="458"/>
      <c r="CLL125" s="459"/>
      <c r="CLM125" s="458"/>
      <c r="CLN125" s="458"/>
      <c r="CLO125" s="458"/>
      <c r="CLP125" s="459"/>
      <c r="CLQ125" s="458"/>
      <c r="CLR125" s="458"/>
      <c r="CLS125" s="458"/>
      <c r="CLT125" s="459"/>
      <c r="CLU125" s="458"/>
      <c r="CLV125" s="458"/>
      <c r="CLW125" s="458"/>
      <c r="CLX125" s="459"/>
      <c r="CLY125" s="458"/>
      <c r="CLZ125" s="458"/>
      <c r="CMA125" s="458"/>
      <c r="CMB125" s="459"/>
      <c r="CMC125" s="458"/>
      <c r="CMD125" s="458"/>
      <c r="CME125" s="458"/>
      <c r="CMF125" s="459"/>
      <c r="CMG125" s="458"/>
      <c r="CMH125" s="458"/>
      <c r="CMI125" s="458"/>
      <c r="CMJ125" s="459"/>
      <c r="CMK125" s="458"/>
      <c r="CML125" s="458"/>
      <c r="CMM125" s="458"/>
      <c r="CMN125" s="459"/>
      <c r="CMO125" s="458"/>
      <c r="CMP125" s="458"/>
      <c r="CMQ125" s="458"/>
      <c r="CMR125" s="459"/>
      <c r="CMS125" s="458"/>
      <c r="CMT125" s="458"/>
      <c r="CMU125" s="458"/>
      <c r="CMV125" s="459"/>
      <c r="CMW125" s="458"/>
      <c r="CMX125" s="458"/>
      <c r="CMY125" s="458"/>
      <c r="CMZ125" s="459"/>
      <c r="CNA125" s="458"/>
      <c r="CNB125" s="458"/>
      <c r="CNC125" s="458"/>
      <c r="CND125" s="459"/>
      <c r="CNE125" s="458"/>
      <c r="CNF125" s="458"/>
      <c r="CNG125" s="458"/>
      <c r="CNH125" s="459"/>
      <c r="CNI125" s="458"/>
      <c r="CNJ125" s="458"/>
      <c r="CNK125" s="458"/>
      <c r="CNL125" s="459"/>
      <c r="CNM125" s="458"/>
      <c r="CNN125" s="458"/>
      <c r="CNO125" s="458"/>
      <c r="CNP125" s="459"/>
      <c r="CNQ125" s="458"/>
      <c r="CNR125" s="458"/>
      <c r="CNS125" s="458"/>
      <c r="CNT125" s="459"/>
      <c r="CNU125" s="458"/>
      <c r="CNV125" s="458"/>
      <c r="CNW125" s="458"/>
      <c r="CNX125" s="459"/>
      <c r="CNY125" s="458"/>
      <c r="CNZ125" s="458"/>
      <c r="COA125" s="458"/>
      <c r="COB125" s="459"/>
      <c r="COC125" s="458"/>
      <c r="COD125" s="458"/>
      <c r="COE125" s="458"/>
      <c r="COF125" s="459"/>
      <c r="COG125" s="458"/>
      <c r="COH125" s="458"/>
      <c r="COI125" s="458"/>
      <c r="COJ125" s="459"/>
      <c r="COK125" s="458"/>
      <c r="COL125" s="458"/>
      <c r="COM125" s="458"/>
      <c r="CON125" s="459"/>
      <c r="COO125" s="458"/>
      <c r="COP125" s="458"/>
      <c r="COQ125" s="458"/>
      <c r="COR125" s="459"/>
      <c r="COS125" s="458"/>
      <c r="COT125" s="458"/>
      <c r="COU125" s="458"/>
      <c r="COV125" s="459"/>
      <c r="COW125" s="458"/>
      <c r="COX125" s="458"/>
      <c r="COY125" s="458"/>
      <c r="COZ125" s="459"/>
      <c r="CPA125" s="458"/>
      <c r="CPB125" s="458"/>
      <c r="CPC125" s="458"/>
      <c r="CPD125" s="459"/>
      <c r="CPE125" s="458"/>
      <c r="CPF125" s="458"/>
      <c r="CPG125" s="458"/>
      <c r="CPH125" s="459"/>
      <c r="CPI125" s="458"/>
      <c r="CPJ125" s="458"/>
      <c r="CPK125" s="458"/>
      <c r="CPL125" s="459"/>
      <c r="CPM125" s="458"/>
      <c r="CPN125" s="458"/>
      <c r="CPO125" s="458"/>
      <c r="CPP125" s="459"/>
      <c r="CPQ125" s="458"/>
      <c r="CPR125" s="458"/>
      <c r="CPS125" s="458"/>
      <c r="CPT125" s="459"/>
      <c r="CPU125" s="458"/>
      <c r="CPV125" s="458"/>
      <c r="CPW125" s="458"/>
      <c r="CPX125" s="459"/>
      <c r="CPY125" s="458"/>
      <c r="CPZ125" s="458"/>
      <c r="CQA125" s="458"/>
      <c r="CQB125" s="459"/>
      <c r="CQC125" s="458"/>
      <c r="CQD125" s="458"/>
      <c r="CQE125" s="458"/>
      <c r="CQF125" s="459"/>
      <c r="CQG125" s="458"/>
      <c r="CQH125" s="458"/>
      <c r="CQI125" s="458"/>
      <c r="CQJ125" s="459"/>
      <c r="CQK125" s="458"/>
      <c r="CQL125" s="458"/>
      <c r="CQM125" s="458"/>
      <c r="CQN125" s="459"/>
      <c r="CQO125" s="458"/>
      <c r="CQP125" s="458"/>
      <c r="CQQ125" s="458"/>
      <c r="CQR125" s="459"/>
      <c r="CQS125" s="458"/>
      <c r="CQT125" s="458"/>
      <c r="CQU125" s="458"/>
      <c r="CQV125" s="459"/>
      <c r="CQW125" s="458"/>
      <c r="CQX125" s="458"/>
      <c r="CQY125" s="458"/>
      <c r="CQZ125" s="459"/>
      <c r="CRA125" s="458"/>
      <c r="CRB125" s="458"/>
      <c r="CRC125" s="458"/>
      <c r="CRD125" s="459"/>
      <c r="CRE125" s="458"/>
      <c r="CRF125" s="458"/>
      <c r="CRG125" s="458"/>
      <c r="CRH125" s="459"/>
      <c r="CRI125" s="458"/>
      <c r="CRJ125" s="458"/>
      <c r="CRK125" s="458"/>
      <c r="CRL125" s="459"/>
      <c r="CRM125" s="458"/>
      <c r="CRN125" s="458"/>
      <c r="CRO125" s="458"/>
      <c r="CRP125" s="459"/>
      <c r="CRQ125" s="458"/>
      <c r="CRR125" s="458"/>
      <c r="CRS125" s="458"/>
      <c r="CRT125" s="459"/>
      <c r="CRU125" s="458"/>
      <c r="CRV125" s="458"/>
      <c r="CRW125" s="458"/>
      <c r="CRX125" s="459"/>
      <c r="CRY125" s="458"/>
      <c r="CRZ125" s="458"/>
      <c r="CSA125" s="458"/>
      <c r="CSB125" s="459"/>
      <c r="CSC125" s="458"/>
      <c r="CSD125" s="458"/>
      <c r="CSE125" s="458"/>
      <c r="CSF125" s="459"/>
      <c r="CSG125" s="458"/>
      <c r="CSH125" s="458"/>
      <c r="CSI125" s="458"/>
      <c r="CSJ125" s="459"/>
      <c r="CSK125" s="458"/>
      <c r="CSL125" s="458"/>
      <c r="CSM125" s="458"/>
      <c r="CSN125" s="459"/>
      <c r="CSO125" s="458"/>
      <c r="CSP125" s="458"/>
      <c r="CSQ125" s="458"/>
      <c r="CSR125" s="459"/>
      <c r="CSS125" s="458"/>
      <c r="CST125" s="458"/>
      <c r="CSU125" s="458"/>
      <c r="CSV125" s="459"/>
      <c r="CSW125" s="458"/>
      <c r="CSX125" s="458"/>
      <c r="CSY125" s="458"/>
      <c r="CSZ125" s="459"/>
      <c r="CTA125" s="458"/>
      <c r="CTB125" s="458"/>
      <c r="CTC125" s="458"/>
      <c r="CTD125" s="459"/>
      <c r="CTE125" s="458"/>
      <c r="CTF125" s="458"/>
      <c r="CTG125" s="458"/>
      <c r="CTH125" s="459"/>
      <c r="CTI125" s="458"/>
      <c r="CTJ125" s="458"/>
      <c r="CTK125" s="458"/>
      <c r="CTL125" s="459"/>
      <c r="CTM125" s="458"/>
      <c r="CTN125" s="458"/>
      <c r="CTO125" s="458"/>
      <c r="CTP125" s="459"/>
      <c r="CTQ125" s="458"/>
      <c r="CTR125" s="458"/>
      <c r="CTS125" s="458"/>
      <c r="CTT125" s="459"/>
      <c r="CTU125" s="458"/>
      <c r="CTV125" s="458"/>
      <c r="CTW125" s="458"/>
      <c r="CTX125" s="459"/>
      <c r="CTY125" s="458"/>
      <c r="CTZ125" s="458"/>
      <c r="CUA125" s="458"/>
      <c r="CUB125" s="459"/>
      <c r="CUC125" s="458"/>
      <c r="CUD125" s="458"/>
      <c r="CUE125" s="458"/>
      <c r="CUF125" s="459"/>
      <c r="CUG125" s="458"/>
      <c r="CUH125" s="458"/>
      <c r="CUI125" s="458"/>
      <c r="CUJ125" s="459"/>
      <c r="CUK125" s="458"/>
      <c r="CUL125" s="458"/>
      <c r="CUM125" s="458"/>
      <c r="CUN125" s="459"/>
      <c r="CUO125" s="458"/>
      <c r="CUP125" s="458"/>
      <c r="CUQ125" s="458"/>
      <c r="CUR125" s="459"/>
      <c r="CUS125" s="458"/>
      <c r="CUT125" s="458"/>
      <c r="CUU125" s="458"/>
      <c r="CUV125" s="459"/>
      <c r="CUW125" s="458"/>
      <c r="CUX125" s="458"/>
      <c r="CUY125" s="458"/>
      <c r="CUZ125" s="459"/>
      <c r="CVA125" s="458"/>
      <c r="CVB125" s="458"/>
      <c r="CVC125" s="458"/>
      <c r="CVD125" s="459"/>
      <c r="CVE125" s="458"/>
      <c r="CVF125" s="458"/>
      <c r="CVG125" s="458"/>
      <c r="CVH125" s="459"/>
      <c r="CVI125" s="458"/>
      <c r="CVJ125" s="458"/>
      <c r="CVK125" s="458"/>
      <c r="CVL125" s="459"/>
      <c r="CVM125" s="458"/>
      <c r="CVN125" s="458"/>
      <c r="CVO125" s="458"/>
      <c r="CVP125" s="459"/>
      <c r="CVQ125" s="458"/>
      <c r="CVR125" s="458"/>
      <c r="CVS125" s="458"/>
      <c r="CVT125" s="459"/>
      <c r="CVU125" s="458"/>
      <c r="CVV125" s="458"/>
      <c r="CVW125" s="458"/>
      <c r="CVX125" s="459"/>
      <c r="CVY125" s="458"/>
      <c r="CVZ125" s="458"/>
      <c r="CWA125" s="458"/>
      <c r="CWB125" s="459"/>
      <c r="CWC125" s="458"/>
      <c r="CWD125" s="458"/>
      <c r="CWE125" s="458"/>
      <c r="CWF125" s="459"/>
      <c r="CWG125" s="458"/>
      <c r="CWH125" s="458"/>
      <c r="CWI125" s="458"/>
      <c r="CWJ125" s="459"/>
      <c r="CWK125" s="458"/>
      <c r="CWL125" s="458"/>
      <c r="CWM125" s="458"/>
      <c r="CWN125" s="459"/>
      <c r="CWO125" s="458"/>
      <c r="CWP125" s="458"/>
      <c r="CWQ125" s="458"/>
      <c r="CWR125" s="459"/>
      <c r="CWS125" s="458"/>
      <c r="CWT125" s="458"/>
      <c r="CWU125" s="458"/>
      <c r="CWV125" s="459"/>
      <c r="CWW125" s="458"/>
      <c r="CWX125" s="458"/>
      <c r="CWY125" s="458"/>
      <c r="CWZ125" s="459"/>
      <c r="CXA125" s="458"/>
      <c r="CXB125" s="458"/>
      <c r="CXC125" s="458"/>
      <c r="CXD125" s="459"/>
      <c r="CXE125" s="458"/>
      <c r="CXF125" s="458"/>
      <c r="CXG125" s="458"/>
      <c r="CXH125" s="459"/>
      <c r="CXI125" s="458"/>
      <c r="CXJ125" s="458"/>
      <c r="CXK125" s="458"/>
      <c r="CXL125" s="459"/>
      <c r="CXM125" s="458"/>
      <c r="CXN125" s="458"/>
      <c r="CXO125" s="458"/>
      <c r="CXP125" s="459"/>
      <c r="CXQ125" s="458"/>
      <c r="CXR125" s="458"/>
      <c r="CXS125" s="458"/>
      <c r="CXT125" s="459"/>
      <c r="CXU125" s="458"/>
      <c r="CXV125" s="458"/>
      <c r="CXW125" s="458"/>
      <c r="CXX125" s="459"/>
      <c r="CXY125" s="458"/>
      <c r="CXZ125" s="458"/>
      <c r="CYA125" s="458"/>
      <c r="CYB125" s="459"/>
      <c r="CYC125" s="458"/>
      <c r="CYD125" s="458"/>
      <c r="CYE125" s="458"/>
      <c r="CYF125" s="459"/>
      <c r="CYG125" s="458"/>
      <c r="CYH125" s="458"/>
      <c r="CYI125" s="458"/>
      <c r="CYJ125" s="459"/>
      <c r="CYK125" s="458"/>
      <c r="CYL125" s="458"/>
      <c r="CYM125" s="458"/>
      <c r="CYN125" s="459"/>
      <c r="CYO125" s="458"/>
      <c r="CYP125" s="458"/>
      <c r="CYQ125" s="458"/>
      <c r="CYR125" s="459"/>
      <c r="CYS125" s="458"/>
      <c r="CYT125" s="458"/>
      <c r="CYU125" s="458"/>
      <c r="CYV125" s="459"/>
      <c r="CYW125" s="458"/>
      <c r="CYX125" s="458"/>
      <c r="CYY125" s="458"/>
      <c r="CYZ125" s="459"/>
      <c r="CZA125" s="458"/>
      <c r="CZB125" s="458"/>
      <c r="CZC125" s="458"/>
      <c r="CZD125" s="459"/>
      <c r="CZE125" s="458"/>
      <c r="CZF125" s="458"/>
      <c r="CZG125" s="458"/>
      <c r="CZH125" s="459"/>
      <c r="CZI125" s="458"/>
      <c r="CZJ125" s="458"/>
      <c r="CZK125" s="458"/>
      <c r="CZL125" s="459"/>
      <c r="CZM125" s="458"/>
      <c r="CZN125" s="458"/>
      <c r="CZO125" s="458"/>
      <c r="CZP125" s="459"/>
      <c r="CZQ125" s="458"/>
      <c r="CZR125" s="458"/>
      <c r="CZS125" s="458"/>
      <c r="CZT125" s="459"/>
      <c r="CZU125" s="458"/>
      <c r="CZV125" s="458"/>
      <c r="CZW125" s="458"/>
      <c r="CZX125" s="459"/>
      <c r="CZY125" s="458"/>
      <c r="CZZ125" s="458"/>
      <c r="DAA125" s="458"/>
      <c r="DAB125" s="459"/>
      <c r="DAC125" s="458"/>
      <c r="DAD125" s="458"/>
      <c r="DAE125" s="458"/>
      <c r="DAF125" s="459"/>
      <c r="DAG125" s="458"/>
      <c r="DAH125" s="458"/>
      <c r="DAI125" s="458"/>
      <c r="DAJ125" s="459"/>
      <c r="DAK125" s="458"/>
      <c r="DAL125" s="458"/>
      <c r="DAM125" s="458"/>
      <c r="DAN125" s="459"/>
      <c r="DAO125" s="458"/>
      <c r="DAP125" s="458"/>
      <c r="DAQ125" s="458"/>
      <c r="DAR125" s="459"/>
      <c r="DAS125" s="458"/>
      <c r="DAT125" s="458"/>
      <c r="DAU125" s="458"/>
      <c r="DAV125" s="459"/>
      <c r="DAW125" s="458"/>
      <c r="DAX125" s="458"/>
      <c r="DAY125" s="458"/>
      <c r="DAZ125" s="459"/>
      <c r="DBA125" s="458"/>
      <c r="DBB125" s="458"/>
      <c r="DBC125" s="458"/>
      <c r="DBD125" s="459"/>
      <c r="DBE125" s="458"/>
      <c r="DBF125" s="458"/>
      <c r="DBG125" s="458"/>
      <c r="DBH125" s="459"/>
      <c r="DBI125" s="458"/>
      <c r="DBJ125" s="458"/>
      <c r="DBK125" s="458"/>
      <c r="DBL125" s="459"/>
      <c r="DBM125" s="458"/>
      <c r="DBN125" s="458"/>
      <c r="DBO125" s="458"/>
      <c r="DBP125" s="459"/>
      <c r="DBQ125" s="458"/>
      <c r="DBR125" s="458"/>
      <c r="DBS125" s="458"/>
      <c r="DBT125" s="459"/>
      <c r="DBU125" s="458"/>
      <c r="DBV125" s="458"/>
      <c r="DBW125" s="458"/>
      <c r="DBX125" s="459"/>
      <c r="DBY125" s="458"/>
      <c r="DBZ125" s="458"/>
      <c r="DCA125" s="458"/>
      <c r="DCB125" s="459"/>
      <c r="DCC125" s="458"/>
      <c r="DCD125" s="458"/>
      <c r="DCE125" s="458"/>
      <c r="DCF125" s="459"/>
      <c r="DCG125" s="458"/>
      <c r="DCH125" s="458"/>
      <c r="DCI125" s="458"/>
      <c r="DCJ125" s="459"/>
      <c r="DCK125" s="458"/>
      <c r="DCL125" s="458"/>
      <c r="DCM125" s="458"/>
      <c r="DCN125" s="459"/>
      <c r="DCO125" s="458"/>
      <c r="DCP125" s="458"/>
      <c r="DCQ125" s="458"/>
      <c r="DCR125" s="459"/>
      <c r="DCS125" s="458"/>
      <c r="DCT125" s="458"/>
      <c r="DCU125" s="458"/>
      <c r="DCV125" s="459"/>
      <c r="DCW125" s="458"/>
      <c r="DCX125" s="458"/>
      <c r="DCY125" s="458"/>
      <c r="DCZ125" s="459"/>
      <c r="DDA125" s="458"/>
      <c r="DDB125" s="458"/>
      <c r="DDC125" s="458"/>
      <c r="DDD125" s="459"/>
      <c r="DDE125" s="458"/>
      <c r="DDF125" s="458"/>
      <c r="DDG125" s="458"/>
      <c r="DDH125" s="459"/>
      <c r="DDI125" s="458"/>
      <c r="DDJ125" s="458"/>
      <c r="DDK125" s="458"/>
      <c r="DDL125" s="459"/>
      <c r="DDM125" s="458"/>
      <c r="DDN125" s="458"/>
      <c r="DDO125" s="458"/>
      <c r="DDP125" s="459"/>
      <c r="DDQ125" s="458"/>
      <c r="DDR125" s="458"/>
      <c r="DDS125" s="458"/>
      <c r="DDT125" s="459"/>
      <c r="DDU125" s="458"/>
      <c r="DDV125" s="458"/>
      <c r="DDW125" s="458"/>
      <c r="DDX125" s="459"/>
      <c r="DDY125" s="458"/>
      <c r="DDZ125" s="458"/>
      <c r="DEA125" s="458"/>
      <c r="DEB125" s="459"/>
      <c r="DEC125" s="458"/>
      <c r="DED125" s="458"/>
      <c r="DEE125" s="458"/>
      <c r="DEF125" s="459"/>
      <c r="DEG125" s="458"/>
      <c r="DEH125" s="458"/>
      <c r="DEI125" s="458"/>
      <c r="DEJ125" s="459"/>
      <c r="DEK125" s="458"/>
      <c r="DEL125" s="458"/>
      <c r="DEM125" s="458"/>
      <c r="DEN125" s="459"/>
      <c r="DEO125" s="458"/>
      <c r="DEP125" s="458"/>
      <c r="DEQ125" s="458"/>
      <c r="DER125" s="459"/>
      <c r="DES125" s="458"/>
      <c r="DET125" s="458"/>
      <c r="DEU125" s="458"/>
      <c r="DEV125" s="459"/>
      <c r="DEW125" s="458"/>
      <c r="DEX125" s="458"/>
      <c r="DEY125" s="458"/>
      <c r="DEZ125" s="459"/>
      <c r="DFA125" s="458"/>
      <c r="DFB125" s="458"/>
      <c r="DFC125" s="458"/>
      <c r="DFD125" s="459"/>
      <c r="DFE125" s="458"/>
      <c r="DFF125" s="458"/>
      <c r="DFG125" s="458"/>
      <c r="DFH125" s="459"/>
      <c r="DFI125" s="458"/>
      <c r="DFJ125" s="458"/>
      <c r="DFK125" s="458"/>
      <c r="DFL125" s="459"/>
      <c r="DFM125" s="458"/>
      <c r="DFN125" s="458"/>
      <c r="DFO125" s="458"/>
      <c r="DFP125" s="459"/>
      <c r="DFQ125" s="458"/>
      <c r="DFR125" s="458"/>
      <c r="DFS125" s="458"/>
      <c r="DFT125" s="459"/>
      <c r="DFU125" s="458"/>
      <c r="DFV125" s="458"/>
      <c r="DFW125" s="458"/>
      <c r="DFX125" s="459"/>
      <c r="DFY125" s="458"/>
      <c r="DFZ125" s="458"/>
      <c r="DGA125" s="458"/>
      <c r="DGB125" s="459"/>
      <c r="DGC125" s="458"/>
      <c r="DGD125" s="458"/>
      <c r="DGE125" s="458"/>
      <c r="DGF125" s="459"/>
      <c r="DGG125" s="458"/>
      <c r="DGH125" s="458"/>
      <c r="DGI125" s="458"/>
      <c r="DGJ125" s="459"/>
      <c r="DGK125" s="458"/>
      <c r="DGL125" s="458"/>
      <c r="DGM125" s="458"/>
      <c r="DGN125" s="459"/>
      <c r="DGO125" s="458"/>
      <c r="DGP125" s="458"/>
      <c r="DGQ125" s="458"/>
      <c r="DGR125" s="459"/>
      <c r="DGS125" s="458"/>
      <c r="DGT125" s="458"/>
      <c r="DGU125" s="458"/>
      <c r="DGV125" s="459"/>
      <c r="DGW125" s="458"/>
      <c r="DGX125" s="458"/>
      <c r="DGY125" s="458"/>
      <c r="DGZ125" s="459"/>
      <c r="DHA125" s="458"/>
      <c r="DHB125" s="458"/>
      <c r="DHC125" s="458"/>
      <c r="DHD125" s="459"/>
      <c r="DHE125" s="458"/>
      <c r="DHF125" s="458"/>
      <c r="DHG125" s="458"/>
      <c r="DHH125" s="459"/>
      <c r="DHI125" s="458"/>
      <c r="DHJ125" s="458"/>
      <c r="DHK125" s="458"/>
      <c r="DHL125" s="459"/>
      <c r="DHM125" s="458"/>
      <c r="DHN125" s="458"/>
      <c r="DHO125" s="458"/>
      <c r="DHP125" s="459"/>
      <c r="DHQ125" s="458"/>
      <c r="DHR125" s="458"/>
      <c r="DHS125" s="458"/>
      <c r="DHT125" s="459"/>
      <c r="DHU125" s="458"/>
      <c r="DHV125" s="458"/>
      <c r="DHW125" s="458"/>
      <c r="DHX125" s="459"/>
      <c r="DHY125" s="458"/>
      <c r="DHZ125" s="458"/>
      <c r="DIA125" s="458"/>
      <c r="DIB125" s="459"/>
      <c r="DIC125" s="458"/>
      <c r="DID125" s="458"/>
      <c r="DIE125" s="458"/>
      <c r="DIF125" s="459"/>
      <c r="DIG125" s="458"/>
      <c r="DIH125" s="458"/>
      <c r="DII125" s="458"/>
      <c r="DIJ125" s="459"/>
      <c r="DIK125" s="458"/>
      <c r="DIL125" s="458"/>
      <c r="DIM125" s="458"/>
      <c r="DIN125" s="459"/>
      <c r="DIO125" s="458"/>
      <c r="DIP125" s="458"/>
      <c r="DIQ125" s="458"/>
      <c r="DIR125" s="459"/>
      <c r="DIS125" s="458"/>
      <c r="DIT125" s="458"/>
      <c r="DIU125" s="458"/>
      <c r="DIV125" s="459"/>
      <c r="DIW125" s="458"/>
      <c r="DIX125" s="458"/>
      <c r="DIY125" s="458"/>
      <c r="DIZ125" s="459"/>
      <c r="DJA125" s="458"/>
      <c r="DJB125" s="458"/>
      <c r="DJC125" s="458"/>
      <c r="DJD125" s="459"/>
      <c r="DJE125" s="458"/>
      <c r="DJF125" s="458"/>
      <c r="DJG125" s="458"/>
      <c r="DJH125" s="459"/>
      <c r="DJI125" s="458"/>
      <c r="DJJ125" s="458"/>
      <c r="DJK125" s="458"/>
      <c r="DJL125" s="459"/>
      <c r="DJM125" s="458"/>
      <c r="DJN125" s="458"/>
      <c r="DJO125" s="458"/>
      <c r="DJP125" s="459"/>
      <c r="DJQ125" s="458"/>
      <c r="DJR125" s="458"/>
      <c r="DJS125" s="458"/>
      <c r="DJT125" s="459"/>
      <c r="DJU125" s="458"/>
      <c r="DJV125" s="458"/>
      <c r="DJW125" s="458"/>
      <c r="DJX125" s="459"/>
      <c r="DJY125" s="458"/>
      <c r="DJZ125" s="458"/>
      <c r="DKA125" s="458"/>
      <c r="DKB125" s="459"/>
      <c r="DKC125" s="458"/>
      <c r="DKD125" s="458"/>
      <c r="DKE125" s="458"/>
      <c r="DKF125" s="459"/>
      <c r="DKG125" s="458"/>
      <c r="DKH125" s="458"/>
      <c r="DKI125" s="458"/>
      <c r="DKJ125" s="459"/>
      <c r="DKK125" s="458"/>
      <c r="DKL125" s="458"/>
      <c r="DKM125" s="458"/>
      <c r="DKN125" s="459"/>
      <c r="DKO125" s="458"/>
      <c r="DKP125" s="458"/>
      <c r="DKQ125" s="458"/>
      <c r="DKR125" s="459"/>
      <c r="DKS125" s="458"/>
      <c r="DKT125" s="458"/>
      <c r="DKU125" s="458"/>
      <c r="DKV125" s="459"/>
      <c r="DKW125" s="458"/>
      <c r="DKX125" s="458"/>
      <c r="DKY125" s="458"/>
      <c r="DKZ125" s="459"/>
      <c r="DLA125" s="458"/>
      <c r="DLB125" s="458"/>
      <c r="DLC125" s="458"/>
      <c r="DLD125" s="459"/>
      <c r="DLE125" s="458"/>
      <c r="DLF125" s="458"/>
      <c r="DLG125" s="458"/>
      <c r="DLH125" s="459"/>
      <c r="DLI125" s="458"/>
      <c r="DLJ125" s="458"/>
      <c r="DLK125" s="458"/>
      <c r="DLL125" s="459"/>
      <c r="DLM125" s="458"/>
      <c r="DLN125" s="458"/>
      <c r="DLO125" s="458"/>
      <c r="DLP125" s="459"/>
      <c r="DLQ125" s="458"/>
      <c r="DLR125" s="458"/>
      <c r="DLS125" s="458"/>
      <c r="DLT125" s="459"/>
      <c r="DLU125" s="458"/>
      <c r="DLV125" s="458"/>
      <c r="DLW125" s="458"/>
      <c r="DLX125" s="459"/>
      <c r="DLY125" s="458"/>
      <c r="DLZ125" s="458"/>
      <c r="DMA125" s="458"/>
      <c r="DMB125" s="459"/>
      <c r="DMC125" s="458"/>
      <c r="DMD125" s="458"/>
      <c r="DME125" s="458"/>
      <c r="DMF125" s="459"/>
      <c r="DMG125" s="458"/>
      <c r="DMH125" s="458"/>
      <c r="DMI125" s="458"/>
      <c r="DMJ125" s="459"/>
      <c r="DMK125" s="458"/>
      <c r="DML125" s="458"/>
      <c r="DMM125" s="458"/>
      <c r="DMN125" s="459"/>
      <c r="DMO125" s="458"/>
      <c r="DMP125" s="458"/>
      <c r="DMQ125" s="458"/>
      <c r="DMR125" s="459"/>
      <c r="DMS125" s="458"/>
      <c r="DMT125" s="458"/>
      <c r="DMU125" s="458"/>
      <c r="DMV125" s="459"/>
      <c r="DMW125" s="458"/>
      <c r="DMX125" s="458"/>
      <c r="DMY125" s="458"/>
      <c r="DMZ125" s="459"/>
      <c r="DNA125" s="458"/>
      <c r="DNB125" s="458"/>
      <c r="DNC125" s="458"/>
      <c r="DND125" s="459"/>
      <c r="DNE125" s="458"/>
      <c r="DNF125" s="458"/>
      <c r="DNG125" s="458"/>
      <c r="DNH125" s="459"/>
      <c r="DNI125" s="458"/>
      <c r="DNJ125" s="458"/>
      <c r="DNK125" s="458"/>
      <c r="DNL125" s="459"/>
      <c r="DNM125" s="458"/>
      <c r="DNN125" s="458"/>
      <c r="DNO125" s="458"/>
      <c r="DNP125" s="459"/>
      <c r="DNQ125" s="458"/>
      <c r="DNR125" s="458"/>
      <c r="DNS125" s="458"/>
      <c r="DNT125" s="459"/>
      <c r="DNU125" s="458"/>
      <c r="DNV125" s="458"/>
      <c r="DNW125" s="458"/>
      <c r="DNX125" s="459"/>
      <c r="DNY125" s="458"/>
      <c r="DNZ125" s="458"/>
      <c r="DOA125" s="458"/>
      <c r="DOB125" s="459"/>
      <c r="DOC125" s="458"/>
      <c r="DOD125" s="458"/>
      <c r="DOE125" s="458"/>
      <c r="DOF125" s="459"/>
      <c r="DOG125" s="458"/>
      <c r="DOH125" s="458"/>
      <c r="DOI125" s="458"/>
      <c r="DOJ125" s="459"/>
      <c r="DOK125" s="458"/>
      <c r="DOL125" s="458"/>
      <c r="DOM125" s="458"/>
      <c r="DON125" s="459"/>
      <c r="DOO125" s="458"/>
      <c r="DOP125" s="458"/>
      <c r="DOQ125" s="458"/>
      <c r="DOR125" s="459"/>
      <c r="DOS125" s="458"/>
      <c r="DOT125" s="458"/>
      <c r="DOU125" s="458"/>
      <c r="DOV125" s="459"/>
      <c r="DOW125" s="458"/>
      <c r="DOX125" s="458"/>
      <c r="DOY125" s="458"/>
      <c r="DOZ125" s="459"/>
      <c r="DPA125" s="458"/>
      <c r="DPB125" s="458"/>
      <c r="DPC125" s="458"/>
      <c r="DPD125" s="459"/>
      <c r="DPE125" s="458"/>
      <c r="DPF125" s="458"/>
      <c r="DPG125" s="458"/>
      <c r="DPH125" s="459"/>
      <c r="DPI125" s="458"/>
      <c r="DPJ125" s="458"/>
      <c r="DPK125" s="458"/>
      <c r="DPL125" s="459"/>
      <c r="DPM125" s="458"/>
      <c r="DPN125" s="458"/>
      <c r="DPO125" s="458"/>
      <c r="DPP125" s="459"/>
      <c r="DPQ125" s="458"/>
      <c r="DPR125" s="458"/>
      <c r="DPS125" s="458"/>
      <c r="DPT125" s="459"/>
      <c r="DPU125" s="458"/>
      <c r="DPV125" s="458"/>
      <c r="DPW125" s="458"/>
      <c r="DPX125" s="459"/>
      <c r="DPY125" s="458"/>
      <c r="DPZ125" s="458"/>
      <c r="DQA125" s="458"/>
      <c r="DQB125" s="459"/>
      <c r="DQC125" s="458"/>
      <c r="DQD125" s="458"/>
      <c r="DQE125" s="458"/>
      <c r="DQF125" s="459"/>
      <c r="DQG125" s="458"/>
      <c r="DQH125" s="458"/>
      <c r="DQI125" s="458"/>
      <c r="DQJ125" s="459"/>
      <c r="DQK125" s="458"/>
      <c r="DQL125" s="458"/>
      <c r="DQM125" s="458"/>
      <c r="DQN125" s="459"/>
      <c r="DQO125" s="458"/>
      <c r="DQP125" s="458"/>
      <c r="DQQ125" s="458"/>
      <c r="DQR125" s="459"/>
      <c r="DQS125" s="458"/>
      <c r="DQT125" s="458"/>
      <c r="DQU125" s="458"/>
      <c r="DQV125" s="459"/>
      <c r="DQW125" s="458"/>
      <c r="DQX125" s="458"/>
      <c r="DQY125" s="458"/>
      <c r="DQZ125" s="459"/>
      <c r="DRA125" s="458"/>
      <c r="DRB125" s="458"/>
      <c r="DRC125" s="458"/>
      <c r="DRD125" s="459"/>
      <c r="DRE125" s="458"/>
      <c r="DRF125" s="458"/>
      <c r="DRG125" s="458"/>
      <c r="DRH125" s="459"/>
      <c r="DRI125" s="458"/>
      <c r="DRJ125" s="458"/>
      <c r="DRK125" s="458"/>
      <c r="DRL125" s="459"/>
      <c r="DRM125" s="458"/>
      <c r="DRN125" s="458"/>
      <c r="DRO125" s="458"/>
      <c r="DRP125" s="459"/>
      <c r="DRQ125" s="458"/>
      <c r="DRR125" s="458"/>
      <c r="DRS125" s="458"/>
      <c r="DRT125" s="459"/>
      <c r="DRU125" s="458"/>
      <c r="DRV125" s="458"/>
      <c r="DRW125" s="458"/>
      <c r="DRX125" s="459"/>
      <c r="DRY125" s="458"/>
      <c r="DRZ125" s="458"/>
      <c r="DSA125" s="458"/>
      <c r="DSB125" s="459"/>
      <c r="DSC125" s="458"/>
      <c r="DSD125" s="458"/>
      <c r="DSE125" s="458"/>
      <c r="DSF125" s="459"/>
      <c r="DSG125" s="458"/>
      <c r="DSH125" s="458"/>
      <c r="DSI125" s="458"/>
      <c r="DSJ125" s="459"/>
      <c r="DSK125" s="458"/>
      <c r="DSL125" s="458"/>
      <c r="DSM125" s="458"/>
      <c r="DSN125" s="459"/>
      <c r="DSO125" s="458"/>
      <c r="DSP125" s="458"/>
      <c r="DSQ125" s="458"/>
      <c r="DSR125" s="459"/>
      <c r="DSS125" s="458"/>
      <c r="DST125" s="458"/>
      <c r="DSU125" s="458"/>
      <c r="DSV125" s="459"/>
      <c r="DSW125" s="458"/>
      <c r="DSX125" s="458"/>
      <c r="DSY125" s="458"/>
      <c r="DSZ125" s="459"/>
      <c r="DTA125" s="458"/>
      <c r="DTB125" s="458"/>
      <c r="DTC125" s="458"/>
      <c r="DTD125" s="459"/>
      <c r="DTE125" s="458"/>
      <c r="DTF125" s="458"/>
      <c r="DTG125" s="458"/>
      <c r="DTH125" s="459"/>
      <c r="DTI125" s="458"/>
      <c r="DTJ125" s="458"/>
      <c r="DTK125" s="458"/>
      <c r="DTL125" s="459"/>
      <c r="DTM125" s="458"/>
      <c r="DTN125" s="458"/>
      <c r="DTO125" s="458"/>
      <c r="DTP125" s="459"/>
      <c r="DTQ125" s="458"/>
      <c r="DTR125" s="458"/>
      <c r="DTS125" s="458"/>
      <c r="DTT125" s="459"/>
      <c r="DTU125" s="458"/>
      <c r="DTV125" s="458"/>
      <c r="DTW125" s="458"/>
      <c r="DTX125" s="459"/>
      <c r="DTY125" s="458"/>
      <c r="DTZ125" s="458"/>
      <c r="DUA125" s="458"/>
      <c r="DUB125" s="459"/>
      <c r="DUC125" s="458"/>
      <c r="DUD125" s="458"/>
      <c r="DUE125" s="458"/>
      <c r="DUF125" s="459"/>
      <c r="DUG125" s="458"/>
      <c r="DUH125" s="458"/>
      <c r="DUI125" s="458"/>
      <c r="DUJ125" s="459"/>
      <c r="DUK125" s="458"/>
      <c r="DUL125" s="458"/>
      <c r="DUM125" s="458"/>
      <c r="DUN125" s="459"/>
      <c r="DUO125" s="458"/>
      <c r="DUP125" s="458"/>
      <c r="DUQ125" s="458"/>
      <c r="DUR125" s="459"/>
      <c r="DUS125" s="458"/>
      <c r="DUT125" s="458"/>
      <c r="DUU125" s="458"/>
      <c r="DUV125" s="459"/>
      <c r="DUW125" s="458"/>
      <c r="DUX125" s="458"/>
      <c r="DUY125" s="458"/>
      <c r="DUZ125" s="459"/>
      <c r="DVA125" s="458"/>
      <c r="DVB125" s="458"/>
      <c r="DVC125" s="458"/>
      <c r="DVD125" s="459"/>
      <c r="DVE125" s="458"/>
      <c r="DVF125" s="458"/>
      <c r="DVG125" s="458"/>
      <c r="DVH125" s="459"/>
      <c r="DVI125" s="458"/>
      <c r="DVJ125" s="458"/>
      <c r="DVK125" s="458"/>
      <c r="DVL125" s="459"/>
      <c r="DVM125" s="458"/>
      <c r="DVN125" s="458"/>
      <c r="DVO125" s="458"/>
      <c r="DVP125" s="459"/>
      <c r="DVQ125" s="458"/>
      <c r="DVR125" s="458"/>
      <c r="DVS125" s="458"/>
      <c r="DVT125" s="459"/>
      <c r="DVU125" s="458"/>
      <c r="DVV125" s="458"/>
      <c r="DVW125" s="458"/>
      <c r="DVX125" s="459"/>
      <c r="DVY125" s="458"/>
      <c r="DVZ125" s="458"/>
      <c r="DWA125" s="458"/>
      <c r="DWB125" s="459"/>
      <c r="DWC125" s="458"/>
      <c r="DWD125" s="458"/>
      <c r="DWE125" s="458"/>
      <c r="DWF125" s="459"/>
      <c r="DWG125" s="458"/>
      <c r="DWH125" s="458"/>
      <c r="DWI125" s="458"/>
      <c r="DWJ125" s="459"/>
      <c r="DWK125" s="458"/>
      <c r="DWL125" s="458"/>
      <c r="DWM125" s="458"/>
      <c r="DWN125" s="459"/>
      <c r="DWO125" s="458"/>
      <c r="DWP125" s="458"/>
      <c r="DWQ125" s="458"/>
      <c r="DWR125" s="459"/>
      <c r="DWS125" s="458"/>
      <c r="DWT125" s="458"/>
      <c r="DWU125" s="458"/>
      <c r="DWV125" s="459"/>
      <c r="DWW125" s="458"/>
      <c r="DWX125" s="458"/>
      <c r="DWY125" s="458"/>
      <c r="DWZ125" s="459"/>
      <c r="DXA125" s="458"/>
      <c r="DXB125" s="458"/>
      <c r="DXC125" s="458"/>
      <c r="DXD125" s="459"/>
      <c r="DXE125" s="458"/>
      <c r="DXF125" s="458"/>
      <c r="DXG125" s="458"/>
      <c r="DXH125" s="459"/>
      <c r="DXI125" s="458"/>
      <c r="DXJ125" s="458"/>
      <c r="DXK125" s="458"/>
      <c r="DXL125" s="459"/>
      <c r="DXM125" s="458"/>
      <c r="DXN125" s="458"/>
      <c r="DXO125" s="458"/>
      <c r="DXP125" s="459"/>
      <c r="DXQ125" s="458"/>
      <c r="DXR125" s="458"/>
      <c r="DXS125" s="458"/>
      <c r="DXT125" s="459"/>
      <c r="DXU125" s="458"/>
      <c r="DXV125" s="458"/>
      <c r="DXW125" s="458"/>
      <c r="DXX125" s="459"/>
      <c r="DXY125" s="458"/>
      <c r="DXZ125" s="458"/>
      <c r="DYA125" s="458"/>
      <c r="DYB125" s="459"/>
      <c r="DYC125" s="458"/>
      <c r="DYD125" s="458"/>
      <c r="DYE125" s="458"/>
      <c r="DYF125" s="459"/>
      <c r="DYG125" s="458"/>
      <c r="DYH125" s="458"/>
      <c r="DYI125" s="458"/>
      <c r="DYJ125" s="459"/>
      <c r="DYK125" s="458"/>
      <c r="DYL125" s="458"/>
      <c r="DYM125" s="458"/>
      <c r="DYN125" s="459"/>
      <c r="DYO125" s="458"/>
      <c r="DYP125" s="458"/>
      <c r="DYQ125" s="458"/>
      <c r="DYR125" s="459"/>
      <c r="DYS125" s="458"/>
      <c r="DYT125" s="458"/>
      <c r="DYU125" s="458"/>
      <c r="DYV125" s="459"/>
      <c r="DYW125" s="458"/>
      <c r="DYX125" s="458"/>
      <c r="DYY125" s="458"/>
      <c r="DYZ125" s="459"/>
      <c r="DZA125" s="458"/>
      <c r="DZB125" s="458"/>
      <c r="DZC125" s="458"/>
      <c r="DZD125" s="459"/>
      <c r="DZE125" s="458"/>
      <c r="DZF125" s="458"/>
      <c r="DZG125" s="458"/>
      <c r="DZH125" s="459"/>
      <c r="DZI125" s="458"/>
      <c r="DZJ125" s="458"/>
      <c r="DZK125" s="458"/>
      <c r="DZL125" s="459"/>
      <c r="DZM125" s="458"/>
      <c r="DZN125" s="458"/>
      <c r="DZO125" s="458"/>
      <c r="DZP125" s="459"/>
      <c r="DZQ125" s="458"/>
      <c r="DZR125" s="458"/>
      <c r="DZS125" s="458"/>
      <c r="DZT125" s="459"/>
      <c r="DZU125" s="458"/>
      <c r="DZV125" s="458"/>
      <c r="DZW125" s="458"/>
      <c r="DZX125" s="459"/>
      <c r="DZY125" s="458"/>
      <c r="DZZ125" s="458"/>
      <c r="EAA125" s="458"/>
      <c r="EAB125" s="459"/>
      <c r="EAC125" s="458"/>
      <c r="EAD125" s="458"/>
      <c r="EAE125" s="458"/>
      <c r="EAF125" s="459"/>
      <c r="EAG125" s="458"/>
      <c r="EAH125" s="458"/>
      <c r="EAI125" s="458"/>
      <c r="EAJ125" s="459"/>
      <c r="EAK125" s="458"/>
      <c r="EAL125" s="458"/>
      <c r="EAM125" s="458"/>
      <c r="EAN125" s="459"/>
      <c r="EAO125" s="458"/>
      <c r="EAP125" s="458"/>
      <c r="EAQ125" s="458"/>
      <c r="EAR125" s="459"/>
      <c r="EAS125" s="458"/>
      <c r="EAT125" s="458"/>
      <c r="EAU125" s="458"/>
      <c r="EAV125" s="459"/>
      <c r="EAW125" s="458"/>
      <c r="EAX125" s="458"/>
      <c r="EAY125" s="458"/>
      <c r="EAZ125" s="459"/>
      <c r="EBA125" s="458"/>
      <c r="EBB125" s="458"/>
      <c r="EBC125" s="458"/>
      <c r="EBD125" s="459"/>
      <c r="EBE125" s="458"/>
      <c r="EBF125" s="458"/>
      <c r="EBG125" s="458"/>
      <c r="EBH125" s="459"/>
      <c r="EBI125" s="458"/>
      <c r="EBJ125" s="458"/>
      <c r="EBK125" s="458"/>
      <c r="EBL125" s="459"/>
      <c r="EBM125" s="458"/>
      <c r="EBN125" s="458"/>
      <c r="EBO125" s="458"/>
      <c r="EBP125" s="459"/>
      <c r="EBQ125" s="458"/>
      <c r="EBR125" s="458"/>
      <c r="EBS125" s="458"/>
      <c r="EBT125" s="459"/>
      <c r="EBU125" s="458"/>
      <c r="EBV125" s="458"/>
      <c r="EBW125" s="458"/>
      <c r="EBX125" s="459"/>
      <c r="EBY125" s="458"/>
      <c r="EBZ125" s="458"/>
      <c r="ECA125" s="458"/>
      <c r="ECB125" s="459"/>
      <c r="ECC125" s="458"/>
      <c r="ECD125" s="458"/>
      <c r="ECE125" s="458"/>
      <c r="ECF125" s="459"/>
      <c r="ECG125" s="458"/>
      <c r="ECH125" s="458"/>
      <c r="ECI125" s="458"/>
      <c r="ECJ125" s="459"/>
      <c r="ECK125" s="458"/>
      <c r="ECL125" s="458"/>
      <c r="ECM125" s="458"/>
      <c r="ECN125" s="459"/>
      <c r="ECO125" s="458"/>
      <c r="ECP125" s="458"/>
      <c r="ECQ125" s="458"/>
      <c r="ECR125" s="459"/>
      <c r="ECS125" s="458"/>
      <c r="ECT125" s="458"/>
      <c r="ECU125" s="458"/>
      <c r="ECV125" s="459"/>
      <c r="ECW125" s="458"/>
      <c r="ECX125" s="458"/>
      <c r="ECY125" s="458"/>
      <c r="ECZ125" s="459"/>
      <c r="EDA125" s="458"/>
      <c r="EDB125" s="458"/>
      <c r="EDC125" s="458"/>
      <c r="EDD125" s="459"/>
      <c r="EDE125" s="458"/>
      <c r="EDF125" s="458"/>
      <c r="EDG125" s="458"/>
      <c r="EDH125" s="459"/>
      <c r="EDI125" s="458"/>
      <c r="EDJ125" s="458"/>
      <c r="EDK125" s="458"/>
      <c r="EDL125" s="459"/>
      <c r="EDM125" s="458"/>
      <c r="EDN125" s="458"/>
      <c r="EDO125" s="458"/>
      <c r="EDP125" s="459"/>
      <c r="EDQ125" s="458"/>
      <c r="EDR125" s="458"/>
      <c r="EDS125" s="458"/>
      <c r="EDT125" s="459"/>
      <c r="EDU125" s="458"/>
      <c r="EDV125" s="458"/>
      <c r="EDW125" s="458"/>
      <c r="EDX125" s="459"/>
      <c r="EDY125" s="458"/>
      <c r="EDZ125" s="458"/>
      <c r="EEA125" s="458"/>
      <c r="EEB125" s="459"/>
      <c r="EEC125" s="458"/>
      <c r="EED125" s="458"/>
      <c r="EEE125" s="458"/>
      <c r="EEF125" s="459"/>
      <c r="EEG125" s="458"/>
      <c r="EEH125" s="458"/>
      <c r="EEI125" s="458"/>
      <c r="EEJ125" s="459"/>
      <c r="EEK125" s="458"/>
      <c r="EEL125" s="458"/>
      <c r="EEM125" s="458"/>
      <c r="EEN125" s="459"/>
      <c r="EEO125" s="458"/>
      <c r="EEP125" s="458"/>
      <c r="EEQ125" s="458"/>
      <c r="EER125" s="459"/>
      <c r="EES125" s="458"/>
      <c r="EET125" s="458"/>
      <c r="EEU125" s="458"/>
      <c r="EEV125" s="459"/>
      <c r="EEW125" s="458"/>
      <c r="EEX125" s="458"/>
      <c r="EEY125" s="458"/>
      <c r="EEZ125" s="459"/>
      <c r="EFA125" s="458"/>
      <c r="EFB125" s="458"/>
      <c r="EFC125" s="458"/>
      <c r="EFD125" s="459"/>
      <c r="EFE125" s="458"/>
      <c r="EFF125" s="458"/>
      <c r="EFG125" s="458"/>
      <c r="EFH125" s="459"/>
      <c r="EFI125" s="458"/>
      <c r="EFJ125" s="458"/>
      <c r="EFK125" s="458"/>
      <c r="EFL125" s="459"/>
      <c r="EFM125" s="458"/>
      <c r="EFN125" s="458"/>
      <c r="EFO125" s="458"/>
      <c r="EFP125" s="459"/>
      <c r="EFQ125" s="458"/>
      <c r="EFR125" s="458"/>
      <c r="EFS125" s="458"/>
      <c r="EFT125" s="459"/>
      <c r="EFU125" s="458"/>
      <c r="EFV125" s="458"/>
      <c r="EFW125" s="458"/>
      <c r="EFX125" s="459"/>
      <c r="EFY125" s="458"/>
      <c r="EFZ125" s="458"/>
      <c r="EGA125" s="458"/>
      <c r="EGB125" s="459"/>
      <c r="EGC125" s="458"/>
      <c r="EGD125" s="458"/>
      <c r="EGE125" s="458"/>
      <c r="EGF125" s="459"/>
      <c r="EGG125" s="458"/>
      <c r="EGH125" s="458"/>
      <c r="EGI125" s="458"/>
      <c r="EGJ125" s="459"/>
      <c r="EGK125" s="458"/>
      <c r="EGL125" s="458"/>
      <c r="EGM125" s="458"/>
      <c r="EGN125" s="459"/>
      <c r="EGO125" s="458"/>
      <c r="EGP125" s="458"/>
      <c r="EGQ125" s="458"/>
      <c r="EGR125" s="459"/>
      <c r="EGS125" s="458"/>
      <c r="EGT125" s="458"/>
      <c r="EGU125" s="458"/>
      <c r="EGV125" s="459"/>
      <c r="EGW125" s="458"/>
      <c r="EGX125" s="458"/>
      <c r="EGY125" s="458"/>
      <c r="EGZ125" s="459"/>
      <c r="EHA125" s="458"/>
      <c r="EHB125" s="458"/>
      <c r="EHC125" s="458"/>
      <c r="EHD125" s="459"/>
      <c r="EHE125" s="458"/>
      <c r="EHF125" s="458"/>
      <c r="EHG125" s="458"/>
      <c r="EHH125" s="459"/>
      <c r="EHI125" s="458"/>
      <c r="EHJ125" s="458"/>
      <c r="EHK125" s="458"/>
      <c r="EHL125" s="459"/>
      <c r="EHM125" s="458"/>
      <c r="EHN125" s="458"/>
      <c r="EHO125" s="458"/>
      <c r="EHP125" s="459"/>
      <c r="EHQ125" s="458"/>
      <c r="EHR125" s="458"/>
      <c r="EHS125" s="458"/>
      <c r="EHT125" s="459"/>
      <c r="EHU125" s="458"/>
      <c r="EHV125" s="458"/>
      <c r="EHW125" s="458"/>
      <c r="EHX125" s="459"/>
      <c r="EHY125" s="458"/>
      <c r="EHZ125" s="458"/>
      <c r="EIA125" s="458"/>
      <c r="EIB125" s="459"/>
      <c r="EIC125" s="458"/>
      <c r="EID125" s="458"/>
      <c r="EIE125" s="458"/>
      <c r="EIF125" s="459"/>
      <c r="EIG125" s="458"/>
      <c r="EIH125" s="458"/>
      <c r="EII125" s="458"/>
      <c r="EIJ125" s="459"/>
      <c r="EIK125" s="458"/>
      <c r="EIL125" s="458"/>
      <c r="EIM125" s="458"/>
      <c r="EIN125" s="459"/>
      <c r="EIO125" s="458"/>
      <c r="EIP125" s="458"/>
      <c r="EIQ125" s="458"/>
      <c r="EIR125" s="459"/>
      <c r="EIS125" s="458"/>
      <c r="EIT125" s="458"/>
      <c r="EIU125" s="458"/>
      <c r="EIV125" s="459"/>
      <c r="EIW125" s="458"/>
      <c r="EIX125" s="458"/>
      <c r="EIY125" s="458"/>
      <c r="EIZ125" s="459"/>
      <c r="EJA125" s="458"/>
      <c r="EJB125" s="458"/>
      <c r="EJC125" s="458"/>
      <c r="EJD125" s="459"/>
      <c r="EJE125" s="458"/>
      <c r="EJF125" s="458"/>
      <c r="EJG125" s="458"/>
      <c r="EJH125" s="459"/>
      <c r="EJI125" s="458"/>
      <c r="EJJ125" s="458"/>
      <c r="EJK125" s="458"/>
      <c r="EJL125" s="459"/>
      <c r="EJM125" s="458"/>
      <c r="EJN125" s="458"/>
      <c r="EJO125" s="458"/>
      <c r="EJP125" s="459"/>
      <c r="EJQ125" s="458"/>
      <c r="EJR125" s="458"/>
      <c r="EJS125" s="458"/>
      <c r="EJT125" s="459"/>
      <c r="EJU125" s="458"/>
      <c r="EJV125" s="458"/>
      <c r="EJW125" s="458"/>
      <c r="EJX125" s="459"/>
      <c r="EJY125" s="458"/>
      <c r="EJZ125" s="458"/>
      <c r="EKA125" s="458"/>
      <c r="EKB125" s="459"/>
      <c r="EKC125" s="458"/>
      <c r="EKD125" s="458"/>
      <c r="EKE125" s="458"/>
      <c r="EKF125" s="459"/>
      <c r="EKG125" s="458"/>
      <c r="EKH125" s="458"/>
      <c r="EKI125" s="458"/>
      <c r="EKJ125" s="459"/>
      <c r="EKK125" s="458"/>
      <c r="EKL125" s="458"/>
      <c r="EKM125" s="458"/>
      <c r="EKN125" s="459"/>
      <c r="EKO125" s="458"/>
      <c r="EKP125" s="458"/>
      <c r="EKQ125" s="458"/>
      <c r="EKR125" s="459"/>
      <c r="EKS125" s="458"/>
      <c r="EKT125" s="458"/>
      <c r="EKU125" s="458"/>
      <c r="EKV125" s="459"/>
      <c r="EKW125" s="458"/>
      <c r="EKX125" s="458"/>
      <c r="EKY125" s="458"/>
      <c r="EKZ125" s="459"/>
      <c r="ELA125" s="458"/>
      <c r="ELB125" s="458"/>
      <c r="ELC125" s="458"/>
      <c r="ELD125" s="459"/>
      <c r="ELE125" s="458"/>
      <c r="ELF125" s="458"/>
      <c r="ELG125" s="458"/>
      <c r="ELH125" s="459"/>
      <c r="ELI125" s="458"/>
      <c r="ELJ125" s="458"/>
      <c r="ELK125" s="458"/>
      <c r="ELL125" s="459"/>
      <c r="ELM125" s="458"/>
      <c r="ELN125" s="458"/>
      <c r="ELO125" s="458"/>
      <c r="ELP125" s="459"/>
      <c r="ELQ125" s="458"/>
      <c r="ELR125" s="458"/>
      <c r="ELS125" s="458"/>
      <c r="ELT125" s="459"/>
      <c r="ELU125" s="458"/>
      <c r="ELV125" s="458"/>
      <c r="ELW125" s="458"/>
      <c r="ELX125" s="459"/>
      <c r="ELY125" s="458"/>
      <c r="ELZ125" s="458"/>
      <c r="EMA125" s="458"/>
      <c r="EMB125" s="459"/>
      <c r="EMC125" s="458"/>
      <c r="EMD125" s="458"/>
      <c r="EME125" s="458"/>
      <c r="EMF125" s="459"/>
      <c r="EMG125" s="458"/>
      <c r="EMH125" s="458"/>
      <c r="EMI125" s="458"/>
      <c r="EMJ125" s="459"/>
      <c r="EMK125" s="458"/>
      <c r="EML125" s="458"/>
      <c r="EMM125" s="458"/>
      <c r="EMN125" s="459"/>
      <c r="EMO125" s="458"/>
      <c r="EMP125" s="458"/>
      <c r="EMQ125" s="458"/>
      <c r="EMR125" s="459"/>
      <c r="EMS125" s="458"/>
      <c r="EMT125" s="458"/>
      <c r="EMU125" s="458"/>
      <c r="EMV125" s="459"/>
      <c r="EMW125" s="458"/>
      <c r="EMX125" s="458"/>
      <c r="EMY125" s="458"/>
      <c r="EMZ125" s="459"/>
      <c r="ENA125" s="458"/>
      <c r="ENB125" s="458"/>
      <c r="ENC125" s="458"/>
      <c r="END125" s="459"/>
      <c r="ENE125" s="458"/>
      <c r="ENF125" s="458"/>
      <c r="ENG125" s="458"/>
      <c r="ENH125" s="459"/>
      <c r="ENI125" s="458"/>
      <c r="ENJ125" s="458"/>
      <c r="ENK125" s="458"/>
      <c r="ENL125" s="459"/>
      <c r="ENM125" s="458"/>
      <c r="ENN125" s="458"/>
      <c r="ENO125" s="458"/>
      <c r="ENP125" s="459"/>
      <c r="ENQ125" s="458"/>
      <c r="ENR125" s="458"/>
      <c r="ENS125" s="458"/>
      <c r="ENT125" s="459"/>
      <c r="ENU125" s="458"/>
      <c r="ENV125" s="458"/>
      <c r="ENW125" s="458"/>
      <c r="ENX125" s="459"/>
      <c r="ENY125" s="458"/>
      <c r="ENZ125" s="458"/>
      <c r="EOA125" s="458"/>
      <c r="EOB125" s="459"/>
      <c r="EOC125" s="458"/>
      <c r="EOD125" s="458"/>
      <c r="EOE125" s="458"/>
      <c r="EOF125" s="459"/>
      <c r="EOG125" s="458"/>
      <c r="EOH125" s="458"/>
      <c r="EOI125" s="458"/>
      <c r="EOJ125" s="459"/>
      <c r="EOK125" s="458"/>
      <c r="EOL125" s="458"/>
      <c r="EOM125" s="458"/>
      <c r="EON125" s="459"/>
      <c r="EOO125" s="458"/>
      <c r="EOP125" s="458"/>
      <c r="EOQ125" s="458"/>
      <c r="EOR125" s="459"/>
      <c r="EOS125" s="458"/>
      <c r="EOT125" s="458"/>
      <c r="EOU125" s="458"/>
      <c r="EOV125" s="459"/>
      <c r="EOW125" s="458"/>
      <c r="EOX125" s="458"/>
      <c r="EOY125" s="458"/>
      <c r="EOZ125" s="459"/>
      <c r="EPA125" s="458"/>
      <c r="EPB125" s="458"/>
      <c r="EPC125" s="458"/>
      <c r="EPD125" s="459"/>
      <c r="EPE125" s="458"/>
      <c r="EPF125" s="458"/>
      <c r="EPG125" s="458"/>
      <c r="EPH125" s="459"/>
      <c r="EPI125" s="458"/>
      <c r="EPJ125" s="458"/>
      <c r="EPK125" s="458"/>
      <c r="EPL125" s="459"/>
      <c r="EPM125" s="458"/>
      <c r="EPN125" s="458"/>
      <c r="EPO125" s="458"/>
      <c r="EPP125" s="459"/>
      <c r="EPQ125" s="458"/>
      <c r="EPR125" s="458"/>
      <c r="EPS125" s="458"/>
      <c r="EPT125" s="459"/>
      <c r="EPU125" s="458"/>
      <c r="EPV125" s="458"/>
      <c r="EPW125" s="458"/>
      <c r="EPX125" s="459"/>
      <c r="EPY125" s="458"/>
      <c r="EPZ125" s="458"/>
      <c r="EQA125" s="458"/>
      <c r="EQB125" s="459"/>
      <c r="EQC125" s="458"/>
      <c r="EQD125" s="458"/>
      <c r="EQE125" s="458"/>
      <c r="EQF125" s="459"/>
      <c r="EQG125" s="458"/>
      <c r="EQH125" s="458"/>
      <c r="EQI125" s="458"/>
      <c r="EQJ125" s="459"/>
      <c r="EQK125" s="458"/>
      <c r="EQL125" s="458"/>
      <c r="EQM125" s="458"/>
      <c r="EQN125" s="459"/>
      <c r="EQO125" s="458"/>
      <c r="EQP125" s="458"/>
      <c r="EQQ125" s="458"/>
      <c r="EQR125" s="459"/>
      <c r="EQS125" s="458"/>
      <c r="EQT125" s="458"/>
      <c r="EQU125" s="458"/>
      <c r="EQV125" s="459"/>
      <c r="EQW125" s="458"/>
      <c r="EQX125" s="458"/>
      <c r="EQY125" s="458"/>
      <c r="EQZ125" s="459"/>
      <c r="ERA125" s="458"/>
      <c r="ERB125" s="458"/>
      <c r="ERC125" s="458"/>
      <c r="ERD125" s="459"/>
      <c r="ERE125" s="458"/>
      <c r="ERF125" s="458"/>
      <c r="ERG125" s="458"/>
      <c r="ERH125" s="459"/>
      <c r="ERI125" s="458"/>
      <c r="ERJ125" s="458"/>
      <c r="ERK125" s="458"/>
      <c r="ERL125" s="459"/>
      <c r="ERM125" s="458"/>
      <c r="ERN125" s="458"/>
      <c r="ERO125" s="458"/>
      <c r="ERP125" s="459"/>
      <c r="ERQ125" s="458"/>
      <c r="ERR125" s="458"/>
      <c r="ERS125" s="458"/>
      <c r="ERT125" s="459"/>
      <c r="ERU125" s="458"/>
      <c r="ERV125" s="458"/>
      <c r="ERW125" s="458"/>
      <c r="ERX125" s="459"/>
      <c r="ERY125" s="458"/>
      <c r="ERZ125" s="458"/>
      <c r="ESA125" s="458"/>
      <c r="ESB125" s="459"/>
      <c r="ESC125" s="458"/>
      <c r="ESD125" s="458"/>
      <c r="ESE125" s="458"/>
      <c r="ESF125" s="459"/>
      <c r="ESG125" s="458"/>
      <c r="ESH125" s="458"/>
      <c r="ESI125" s="458"/>
      <c r="ESJ125" s="459"/>
      <c r="ESK125" s="458"/>
      <c r="ESL125" s="458"/>
      <c r="ESM125" s="458"/>
      <c r="ESN125" s="459"/>
      <c r="ESO125" s="458"/>
      <c r="ESP125" s="458"/>
      <c r="ESQ125" s="458"/>
      <c r="ESR125" s="459"/>
      <c r="ESS125" s="458"/>
      <c r="EST125" s="458"/>
      <c r="ESU125" s="458"/>
      <c r="ESV125" s="459"/>
      <c r="ESW125" s="458"/>
      <c r="ESX125" s="458"/>
      <c r="ESY125" s="458"/>
      <c r="ESZ125" s="459"/>
      <c r="ETA125" s="458"/>
      <c r="ETB125" s="458"/>
      <c r="ETC125" s="458"/>
      <c r="ETD125" s="459"/>
      <c r="ETE125" s="458"/>
      <c r="ETF125" s="458"/>
      <c r="ETG125" s="458"/>
      <c r="ETH125" s="459"/>
      <c r="ETI125" s="458"/>
      <c r="ETJ125" s="458"/>
      <c r="ETK125" s="458"/>
      <c r="ETL125" s="459"/>
      <c r="ETM125" s="458"/>
      <c r="ETN125" s="458"/>
      <c r="ETO125" s="458"/>
      <c r="ETP125" s="459"/>
      <c r="ETQ125" s="458"/>
      <c r="ETR125" s="458"/>
      <c r="ETS125" s="458"/>
      <c r="ETT125" s="459"/>
      <c r="ETU125" s="458"/>
      <c r="ETV125" s="458"/>
      <c r="ETW125" s="458"/>
      <c r="ETX125" s="459"/>
      <c r="ETY125" s="458"/>
      <c r="ETZ125" s="458"/>
      <c r="EUA125" s="458"/>
      <c r="EUB125" s="459"/>
      <c r="EUC125" s="458"/>
      <c r="EUD125" s="458"/>
      <c r="EUE125" s="458"/>
      <c r="EUF125" s="459"/>
      <c r="EUG125" s="458"/>
      <c r="EUH125" s="458"/>
      <c r="EUI125" s="458"/>
      <c r="EUJ125" s="459"/>
      <c r="EUK125" s="458"/>
      <c r="EUL125" s="458"/>
      <c r="EUM125" s="458"/>
      <c r="EUN125" s="459"/>
      <c r="EUO125" s="458"/>
      <c r="EUP125" s="458"/>
      <c r="EUQ125" s="458"/>
      <c r="EUR125" s="459"/>
      <c r="EUS125" s="458"/>
      <c r="EUT125" s="458"/>
      <c r="EUU125" s="458"/>
      <c r="EUV125" s="459"/>
      <c r="EUW125" s="458"/>
      <c r="EUX125" s="458"/>
      <c r="EUY125" s="458"/>
      <c r="EUZ125" s="459"/>
      <c r="EVA125" s="458"/>
      <c r="EVB125" s="458"/>
      <c r="EVC125" s="458"/>
      <c r="EVD125" s="459"/>
      <c r="EVE125" s="458"/>
      <c r="EVF125" s="458"/>
      <c r="EVG125" s="458"/>
      <c r="EVH125" s="459"/>
      <c r="EVI125" s="458"/>
      <c r="EVJ125" s="458"/>
      <c r="EVK125" s="458"/>
      <c r="EVL125" s="459"/>
      <c r="EVM125" s="458"/>
      <c r="EVN125" s="458"/>
      <c r="EVO125" s="458"/>
      <c r="EVP125" s="459"/>
      <c r="EVQ125" s="458"/>
      <c r="EVR125" s="458"/>
      <c r="EVS125" s="458"/>
      <c r="EVT125" s="459"/>
      <c r="EVU125" s="458"/>
      <c r="EVV125" s="458"/>
      <c r="EVW125" s="458"/>
      <c r="EVX125" s="459"/>
      <c r="EVY125" s="458"/>
      <c r="EVZ125" s="458"/>
      <c r="EWA125" s="458"/>
      <c r="EWB125" s="459"/>
      <c r="EWC125" s="458"/>
      <c r="EWD125" s="458"/>
      <c r="EWE125" s="458"/>
      <c r="EWF125" s="459"/>
      <c r="EWG125" s="458"/>
      <c r="EWH125" s="458"/>
      <c r="EWI125" s="458"/>
      <c r="EWJ125" s="459"/>
      <c r="EWK125" s="458"/>
      <c r="EWL125" s="458"/>
      <c r="EWM125" s="458"/>
      <c r="EWN125" s="459"/>
      <c r="EWO125" s="458"/>
      <c r="EWP125" s="458"/>
      <c r="EWQ125" s="458"/>
      <c r="EWR125" s="459"/>
      <c r="EWS125" s="458"/>
      <c r="EWT125" s="458"/>
      <c r="EWU125" s="458"/>
      <c r="EWV125" s="459"/>
      <c r="EWW125" s="458"/>
      <c r="EWX125" s="458"/>
      <c r="EWY125" s="458"/>
      <c r="EWZ125" s="459"/>
      <c r="EXA125" s="458"/>
      <c r="EXB125" s="458"/>
      <c r="EXC125" s="458"/>
      <c r="EXD125" s="459"/>
      <c r="EXE125" s="458"/>
      <c r="EXF125" s="458"/>
      <c r="EXG125" s="458"/>
      <c r="EXH125" s="459"/>
      <c r="EXI125" s="458"/>
      <c r="EXJ125" s="458"/>
      <c r="EXK125" s="458"/>
      <c r="EXL125" s="459"/>
      <c r="EXM125" s="458"/>
      <c r="EXN125" s="458"/>
      <c r="EXO125" s="458"/>
      <c r="EXP125" s="459"/>
      <c r="EXQ125" s="458"/>
      <c r="EXR125" s="458"/>
      <c r="EXS125" s="458"/>
      <c r="EXT125" s="459"/>
      <c r="EXU125" s="458"/>
      <c r="EXV125" s="458"/>
      <c r="EXW125" s="458"/>
      <c r="EXX125" s="459"/>
      <c r="EXY125" s="458"/>
      <c r="EXZ125" s="458"/>
      <c r="EYA125" s="458"/>
      <c r="EYB125" s="459"/>
      <c r="EYC125" s="458"/>
      <c r="EYD125" s="458"/>
      <c r="EYE125" s="458"/>
      <c r="EYF125" s="459"/>
      <c r="EYG125" s="458"/>
      <c r="EYH125" s="458"/>
      <c r="EYI125" s="458"/>
      <c r="EYJ125" s="459"/>
      <c r="EYK125" s="458"/>
      <c r="EYL125" s="458"/>
      <c r="EYM125" s="458"/>
      <c r="EYN125" s="459"/>
      <c r="EYO125" s="458"/>
      <c r="EYP125" s="458"/>
      <c r="EYQ125" s="458"/>
      <c r="EYR125" s="459"/>
      <c r="EYS125" s="458"/>
      <c r="EYT125" s="458"/>
      <c r="EYU125" s="458"/>
      <c r="EYV125" s="459"/>
      <c r="EYW125" s="458"/>
      <c r="EYX125" s="458"/>
      <c r="EYY125" s="458"/>
      <c r="EYZ125" s="459"/>
      <c r="EZA125" s="458"/>
      <c r="EZB125" s="458"/>
      <c r="EZC125" s="458"/>
      <c r="EZD125" s="459"/>
      <c r="EZE125" s="458"/>
      <c r="EZF125" s="458"/>
      <c r="EZG125" s="458"/>
      <c r="EZH125" s="459"/>
      <c r="EZI125" s="458"/>
      <c r="EZJ125" s="458"/>
      <c r="EZK125" s="458"/>
      <c r="EZL125" s="459"/>
      <c r="EZM125" s="458"/>
      <c r="EZN125" s="458"/>
      <c r="EZO125" s="458"/>
      <c r="EZP125" s="459"/>
      <c r="EZQ125" s="458"/>
      <c r="EZR125" s="458"/>
      <c r="EZS125" s="458"/>
      <c r="EZT125" s="459"/>
      <c r="EZU125" s="458"/>
      <c r="EZV125" s="458"/>
      <c r="EZW125" s="458"/>
      <c r="EZX125" s="459"/>
      <c r="EZY125" s="458"/>
      <c r="EZZ125" s="458"/>
      <c r="FAA125" s="458"/>
      <c r="FAB125" s="459"/>
      <c r="FAC125" s="458"/>
      <c r="FAD125" s="458"/>
      <c r="FAE125" s="458"/>
      <c r="FAF125" s="459"/>
      <c r="FAG125" s="458"/>
      <c r="FAH125" s="458"/>
      <c r="FAI125" s="458"/>
      <c r="FAJ125" s="459"/>
      <c r="FAK125" s="458"/>
      <c r="FAL125" s="458"/>
      <c r="FAM125" s="458"/>
      <c r="FAN125" s="459"/>
      <c r="FAO125" s="458"/>
      <c r="FAP125" s="458"/>
      <c r="FAQ125" s="458"/>
      <c r="FAR125" s="459"/>
      <c r="FAS125" s="458"/>
      <c r="FAT125" s="458"/>
      <c r="FAU125" s="458"/>
      <c r="FAV125" s="459"/>
      <c r="FAW125" s="458"/>
      <c r="FAX125" s="458"/>
      <c r="FAY125" s="458"/>
      <c r="FAZ125" s="459"/>
      <c r="FBA125" s="458"/>
      <c r="FBB125" s="458"/>
      <c r="FBC125" s="458"/>
      <c r="FBD125" s="459"/>
      <c r="FBE125" s="458"/>
      <c r="FBF125" s="458"/>
      <c r="FBG125" s="458"/>
      <c r="FBH125" s="459"/>
      <c r="FBI125" s="458"/>
      <c r="FBJ125" s="458"/>
      <c r="FBK125" s="458"/>
      <c r="FBL125" s="459"/>
      <c r="FBM125" s="458"/>
      <c r="FBN125" s="458"/>
      <c r="FBO125" s="458"/>
      <c r="FBP125" s="459"/>
      <c r="FBQ125" s="458"/>
      <c r="FBR125" s="458"/>
      <c r="FBS125" s="458"/>
      <c r="FBT125" s="459"/>
      <c r="FBU125" s="458"/>
      <c r="FBV125" s="458"/>
      <c r="FBW125" s="458"/>
      <c r="FBX125" s="459"/>
      <c r="FBY125" s="458"/>
      <c r="FBZ125" s="458"/>
      <c r="FCA125" s="458"/>
      <c r="FCB125" s="459"/>
      <c r="FCC125" s="458"/>
      <c r="FCD125" s="458"/>
      <c r="FCE125" s="458"/>
      <c r="FCF125" s="459"/>
      <c r="FCG125" s="458"/>
      <c r="FCH125" s="458"/>
      <c r="FCI125" s="458"/>
      <c r="FCJ125" s="459"/>
      <c r="FCK125" s="458"/>
      <c r="FCL125" s="458"/>
      <c r="FCM125" s="458"/>
      <c r="FCN125" s="459"/>
      <c r="FCO125" s="458"/>
      <c r="FCP125" s="458"/>
      <c r="FCQ125" s="458"/>
      <c r="FCR125" s="459"/>
      <c r="FCS125" s="458"/>
      <c r="FCT125" s="458"/>
      <c r="FCU125" s="458"/>
      <c r="FCV125" s="459"/>
      <c r="FCW125" s="458"/>
      <c r="FCX125" s="458"/>
      <c r="FCY125" s="458"/>
      <c r="FCZ125" s="459"/>
      <c r="FDA125" s="458"/>
      <c r="FDB125" s="458"/>
      <c r="FDC125" s="458"/>
      <c r="FDD125" s="459"/>
      <c r="FDE125" s="458"/>
      <c r="FDF125" s="458"/>
      <c r="FDG125" s="458"/>
      <c r="FDH125" s="459"/>
      <c r="FDI125" s="458"/>
      <c r="FDJ125" s="458"/>
      <c r="FDK125" s="458"/>
      <c r="FDL125" s="459"/>
      <c r="FDM125" s="458"/>
      <c r="FDN125" s="458"/>
      <c r="FDO125" s="458"/>
      <c r="FDP125" s="459"/>
      <c r="FDQ125" s="458"/>
      <c r="FDR125" s="458"/>
      <c r="FDS125" s="458"/>
      <c r="FDT125" s="459"/>
      <c r="FDU125" s="458"/>
      <c r="FDV125" s="458"/>
      <c r="FDW125" s="458"/>
      <c r="FDX125" s="459"/>
      <c r="FDY125" s="458"/>
      <c r="FDZ125" s="458"/>
      <c r="FEA125" s="458"/>
      <c r="FEB125" s="459"/>
      <c r="FEC125" s="458"/>
      <c r="FED125" s="458"/>
      <c r="FEE125" s="458"/>
      <c r="FEF125" s="459"/>
      <c r="FEG125" s="458"/>
      <c r="FEH125" s="458"/>
      <c r="FEI125" s="458"/>
      <c r="FEJ125" s="459"/>
      <c r="FEK125" s="458"/>
      <c r="FEL125" s="458"/>
      <c r="FEM125" s="458"/>
      <c r="FEN125" s="459"/>
      <c r="FEO125" s="458"/>
      <c r="FEP125" s="458"/>
      <c r="FEQ125" s="458"/>
      <c r="FER125" s="459"/>
      <c r="FES125" s="458"/>
      <c r="FET125" s="458"/>
      <c r="FEU125" s="458"/>
      <c r="FEV125" s="459"/>
      <c r="FEW125" s="458"/>
      <c r="FEX125" s="458"/>
      <c r="FEY125" s="458"/>
      <c r="FEZ125" s="459"/>
      <c r="FFA125" s="458"/>
      <c r="FFB125" s="458"/>
      <c r="FFC125" s="458"/>
      <c r="FFD125" s="459"/>
      <c r="FFE125" s="458"/>
      <c r="FFF125" s="458"/>
      <c r="FFG125" s="458"/>
      <c r="FFH125" s="459"/>
      <c r="FFI125" s="458"/>
      <c r="FFJ125" s="458"/>
      <c r="FFK125" s="458"/>
      <c r="FFL125" s="459"/>
      <c r="FFM125" s="458"/>
      <c r="FFN125" s="458"/>
      <c r="FFO125" s="458"/>
      <c r="FFP125" s="459"/>
      <c r="FFQ125" s="458"/>
      <c r="FFR125" s="458"/>
      <c r="FFS125" s="458"/>
      <c r="FFT125" s="459"/>
      <c r="FFU125" s="458"/>
      <c r="FFV125" s="458"/>
      <c r="FFW125" s="458"/>
      <c r="FFX125" s="459"/>
      <c r="FFY125" s="458"/>
      <c r="FFZ125" s="458"/>
      <c r="FGA125" s="458"/>
      <c r="FGB125" s="459"/>
      <c r="FGC125" s="458"/>
      <c r="FGD125" s="458"/>
      <c r="FGE125" s="458"/>
      <c r="FGF125" s="459"/>
      <c r="FGG125" s="458"/>
      <c r="FGH125" s="458"/>
      <c r="FGI125" s="458"/>
      <c r="FGJ125" s="459"/>
      <c r="FGK125" s="458"/>
      <c r="FGL125" s="458"/>
      <c r="FGM125" s="458"/>
      <c r="FGN125" s="459"/>
      <c r="FGO125" s="458"/>
      <c r="FGP125" s="458"/>
      <c r="FGQ125" s="458"/>
      <c r="FGR125" s="459"/>
      <c r="FGS125" s="458"/>
      <c r="FGT125" s="458"/>
      <c r="FGU125" s="458"/>
      <c r="FGV125" s="459"/>
      <c r="FGW125" s="458"/>
      <c r="FGX125" s="458"/>
      <c r="FGY125" s="458"/>
      <c r="FGZ125" s="459"/>
      <c r="FHA125" s="458"/>
      <c r="FHB125" s="458"/>
      <c r="FHC125" s="458"/>
      <c r="FHD125" s="459"/>
      <c r="FHE125" s="458"/>
      <c r="FHF125" s="458"/>
      <c r="FHG125" s="458"/>
      <c r="FHH125" s="459"/>
      <c r="FHI125" s="458"/>
      <c r="FHJ125" s="458"/>
      <c r="FHK125" s="458"/>
      <c r="FHL125" s="459"/>
      <c r="FHM125" s="458"/>
      <c r="FHN125" s="458"/>
      <c r="FHO125" s="458"/>
      <c r="FHP125" s="459"/>
      <c r="FHQ125" s="458"/>
      <c r="FHR125" s="458"/>
      <c r="FHS125" s="458"/>
      <c r="FHT125" s="459"/>
      <c r="FHU125" s="458"/>
      <c r="FHV125" s="458"/>
      <c r="FHW125" s="458"/>
      <c r="FHX125" s="459"/>
      <c r="FHY125" s="458"/>
      <c r="FHZ125" s="458"/>
      <c r="FIA125" s="458"/>
      <c r="FIB125" s="459"/>
      <c r="FIC125" s="458"/>
      <c r="FID125" s="458"/>
      <c r="FIE125" s="458"/>
      <c r="FIF125" s="459"/>
      <c r="FIG125" s="458"/>
      <c r="FIH125" s="458"/>
      <c r="FII125" s="458"/>
      <c r="FIJ125" s="459"/>
      <c r="FIK125" s="458"/>
      <c r="FIL125" s="458"/>
      <c r="FIM125" s="458"/>
      <c r="FIN125" s="459"/>
      <c r="FIO125" s="458"/>
      <c r="FIP125" s="458"/>
      <c r="FIQ125" s="458"/>
      <c r="FIR125" s="459"/>
      <c r="FIS125" s="458"/>
      <c r="FIT125" s="458"/>
      <c r="FIU125" s="458"/>
      <c r="FIV125" s="459"/>
      <c r="FIW125" s="458"/>
      <c r="FIX125" s="458"/>
      <c r="FIY125" s="458"/>
      <c r="FIZ125" s="459"/>
      <c r="FJA125" s="458"/>
      <c r="FJB125" s="458"/>
      <c r="FJC125" s="458"/>
      <c r="FJD125" s="459"/>
      <c r="FJE125" s="458"/>
      <c r="FJF125" s="458"/>
      <c r="FJG125" s="458"/>
      <c r="FJH125" s="459"/>
      <c r="FJI125" s="458"/>
      <c r="FJJ125" s="458"/>
      <c r="FJK125" s="458"/>
      <c r="FJL125" s="459"/>
      <c r="FJM125" s="458"/>
      <c r="FJN125" s="458"/>
      <c r="FJO125" s="458"/>
      <c r="FJP125" s="459"/>
      <c r="FJQ125" s="458"/>
      <c r="FJR125" s="458"/>
      <c r="FJS125" s="458"/>
      <c r="FJT125" s="459"/>
      <c r="FJU125" s="458"/>
      <c r="FJV125" s="458"/>
      <c r="FJW125" s="458"/>
      <c r="FJX125" s="459"/>
      <c r="FJY125" s="458"/>
      <c r="FJZ125" s="458"/>
      <c r="FKA125" s="458"/>
      <c r="FKB125" s="459"/>
      <c r="FKC125" s="458"/>
      <c r="FKD125" s="458"/>
      <c r="FKE125" s="458"/>
      <c r="FKF125" s="459"/>
      <c r="FKG125" s="458"/>
      <c r="FKH125" s="458"/>
      <c r="FKI125" s="458"/>
      <c r="FKJ125" s="459"/>
      <c r="FKK125" s="458"/>
      <c r="FKL125" s="458"/>
      <c r="FKM125" s="458"/>
      <c r="FKN125" s="459"/>
      <c r="FKO125" s="458"/>
      <c r="FKP125" s="458"/>
      <c r="FKQ125" s="458"/>
      <c r="FKR125" s="459"/>
      <c r="FKS125" s="458"/>
      <c r="FKT125" s="458"/>
      <c r="FKU125" s="458"/>
      <c r="FKV125" s="459"/>
      <c r="FKW125" s="458"/>
      <c r="FKX125" s="458"/>
      <c r="FKY125" s="458"/>
      <c r="FKZ125" s="459"/>
      <c r="FLA125" s="458"/>
      <c r="FLB125" s="458"/>
      <c r="FLC125" s="458"/>
      <c r="FLD125" s="459"/>
      <c r="FLE125" s="458"/>
      <c r="FLF125" s="458"/>
      <c r="FLG125" s="458"/>
      <c r="FLH125" s="459"/>
      <c r="FLI125" s="458"/>
      <c r="FLJ125" s="458"/>
      <c r="FLK125" s="458"/>
      <c r="FLL125" s="459"/>
      <c r="FLM125" s="458"/>
      <c r="FLN125" s="458"/>
      <c r="FLO125" s="458"/>
      <c r="FLP125" s="459"/>
      <c r="FLQ125" s="458"/>
      <c r="FLR125" s="458"/>
      <c r="FLS125" s="458"/>
      <c r="FLT125" s="459"/>
      <c r="FLU125" s="458"/>
      <c r="FLV125" s="458"/>
      <c r="FLW125" s="458"/>
      <c r="FLX125" s="459"/>
      <c r="FLY125" s="458"/>
      <c r="FLZ125" s="458"/>
      <c r="FMA125" s="458"/>
      <c r="FMB125" s="459"/>
      <c r="FMC125" s="458"/>
      <c r="FMD125" s="458"/>
      <c r="FME125" s="458"/>
      <c r="FMF125" s="459"/>
      <c r="FMG125" s="458"/>
      <c r="FMH125" s="458"/>
      <c r="FMI125" s="458"/>
      <c r="FMJ125" s="459"/>
      <c r="FMK125" s="458"/>
      <c r="FML125" s="458"/>
      <c r="FMM125" s="458"/>
      <c r="FMN125" s="459"/>
      <c r="FMO125" s="458"/>
      <c r="FMP125" s="458"/>
      <c r="FMQ125" s="458"/>
      <c r="FMR125" s="459"/>
      <c r="FMS125" s="458"/>
      <c r="FMT125" s="458"/>
      <c r="FMU125" s="458"/>
      <c r="FMV125" s="459"/>
      <c r="FMW125" s="458"/>
      <c r="FMX125" s="458"/>
      <c r="FMY125" s="458"/>
      <c r="FMZ125" s="459"/>
      <c r="FNA125" s="458"/>
      <c r="FNB125" s="458"/>
      <c r="FNC125" s="458"/>
      <c r="FND125" s="459"/>
      <c r="FNE125" s="458"/>
      <c r="FNF125" s="458"/>
      <c r="FNG125" s="458"/>
      <c r="FNH125" s="459"/>
      <c r="FNI125" s="458"/>
      <c r="FNJ125" s="458"/>
      <c r="FNK125" s="458"/>
      <c r="FNL125" s="459"/>
      <c r="FNM125" s="458"/>
      <c r="FNN125" s="458"/>
      <c r="FNO125" s="458"/>
      <c r="FNP125" s="459"/>
      <c r="FNQ125" s="458"/>
      <c r="FNR125" s="458"/>
      <c r="FNS125" s="458"/>
      <c r="FNT125" s="459"/>
      <c r="FNU125" s="458"/>
      <c r="FNV125" s="458"/>
      <c r="FNW125" s="458"/>
      <c r="FNX125" s="459"/>
      <c r="FNY125" s="458"/>
      <c r="FNZ125" s="458"/>
      <c r="FOA125" s="458"/>
      <c r="FOB125" s="459"/>
      <c r="FOC125" s="458"/>
      <c r="FOD125" s="458"/>
      <c r="FOE125" s="458"/>
      <c r="FOF125" s="459"/>
      <c r="FOG125" s="458"/>
      <c r="FOH125" s="458"/>
      <c r="FOI125" s="458"/>
      <c r="FOJ125" s="459"/>
      <c r="FOK125" s="458"/>
      <c r="FOL125" s="458"/>
      <c r="FOM125" s="458"/>
      <c r="FON125" s="459"/>
      <c r="FOO125" s="458"/>
      <c r="FOP125" s="458"/>
      <c r="FOQ125" s="458"/>
      <c r="FOR125" s="459"/>
      <c r="FOS125" s="458"/>
      <c r="FOT125" s="458"/>
      <c r="FOU125" s="458"/>
      <c r="FOV125" s="459"/>
      <c r="FOW125" s="458"/>
      <c r="FOX125" s="458"/>
      <c r="FOY125" s="458"/>
      <c r="FOZ125" s="459"/>
      <c r="FPA125" s="458"/>
      <c r="FPB125" s="458"/>
      <c r="FPC125" s="458"/>
      <c r="FPD125" s="459"/>
      <c r="FPE125" s="458"/>
      <c r="FPF125" s="458"/>
      <c r="FPG125" s="458"/>
      <c r="FPH125" s="459"/>
      <c r="FPI125" s="458"/>
      <c r="FPJ125" s="458"/>
      <c r="FPK125" s="458"/>
      <c r="FPL125" s="459"/>
      <c r="FPM125" s="458"/>
      <c r="FPN125" s="458"/>
      <c r="FPO125" s="458"/>
      <c r="FPP125" s="459"/>
      <c r="FPQ125" s="458"/>
      <c r="FPR125" s="458"/>
      <c r="FPS125" s="458"/>
      <c r="FPT125" s="459"/>
      <c r="FPU125" s="458"/>
      <c r="FPV125" s="458"/>
      <c r="FPW125" s="458"/>
      <c r="FPX125" s="459"/>
      <c r="FPY125" s="458"/>
      <c r="FPZ125" s="458"/>
      <c r="FQA125" s="458"/>
      <c r="FQB125" s="459"/>
      <c r="FQC125" s="458"/>
      <c r="FQD125" s="458"/>
      <c r="FQE125" s="458"/>
      <c r="FQF125" s="459"/>
      <c r="FQG125" s="458"/>
      <c r="FQH125" s="458"/>
      <c r="FQI125" s="458"/>
      <c r="FQJ125" s="459"/>
      <c r="FQK125" s="458"/>
      <c r="FQL125" s="458"/>
      <c r="FQM125" s="458"/>
      <c r="FQN125" s="459"/>
      <c r="FQO125" s="458"/>
      <c r="FQP125" s="458"/>
      <c r="FQQ125" s="458"/>
      <c r="FQR125" s="459"/>
      <c r="FQS125" s="458"/>
      <c r="FQT125" s="458"/>
      <c r="FQU125" s="458"/>
      <c r="FQV125" s="459"/>
      <c r="FQW125" s="458"/>
      <c r="FQX125" s="458"/>
      <c r="FQY125" s="458"/>
      <c r="FQZ125" s="459"/>
      <c r="FRA125" s="458"/>
      <c r="FRB125" s="458"/>
      <c r="FRC125" s="458"/>
      <c r="FRD125" s="459"/>
      <c r="FRE125" s="458"/>
      <c r="FRF125" s="458"/>
      <c r="FRG125" s="458"/>
      <c r="FRH125" s="459"/>
      <c r="FRI125" s="458"/>
      <c r="FRJ125" s="458"/>
      <c r="FRK125" s="458"/>
      <c r="FRL125" s="459"/>
      <c r="FRM125" s="458"/>
      <c r="FRN125" s="458"/>
      <c r="FRO125" s="458"/>
      <c r="FRP125" s="459"/>
      <c r="FRQ125" s="458"/>
      <c r="FRR125" s="458"/>
      <c r="FRS125" s="458"/>
      <c r="FRT125" s="459"/>
      <c r="FRU125" s="458"/>
      <c r="FRV125" s="458"/>
      <c r="FRW125" s="458"/>
      <c r="FRX125" s="459"/>
      <c r="FRY125" s="458"/>
      <c r="FRZ125" s="458"/>
      <c r="FSA125" s="458"/>
      <c r="FSB125" s="459"/>
      <c r="FSC125" s="458"/>
      <c r="FSD125" s="458"/>
      <c r="FSE125" s="458"/>
      <c r="FSF125" s="459"/>
      <c r="FSG125" s="458"/>
      <c r="FSH125" s="458"/>
      <c r="FSI125" s="458"/>
      <c r="FSJ125" s="459"/>
      <c r="FSK125" s="458"/>
      <c r="FSL125" s="458"/>
      <c r="FSM125" s="458"/>
      <c r="FSN125" s="459"/>
      <c r="FSO125" s="458"/>
      <c r="FSP125" s="458"/>
      <c r="FSQ125" s="458"/>
      <c r="FSR125" s="459"/>
      <c r="FSS125" s="458"/>
      <c r="FST125" s="458"/>
      <c r="FSU125" s="458"/>
      <c r="FSV125" s="459"/>
      <c r="FSW125" s="458"/>
      <c r="FSX125" s="458"/>
      <c r="FSY125" s="458"/>
      <c r="FSZ125" s="459"/>
      <c r="FTA125" s="458"/>
      <c r="FTB125" s="458"/>
      <c r="FTC125" s="458"/>
      <c r="FTD125" s="459"/>
      <c r="FTE125" s="458"/>
      <c r="FTF125" s="458"/>
      <c r="FTG125" s="458"/>
      <c r="FTH125" s="459"/>
      <c r="FTI125" s="458"/>
      <c r="FTJ125" s="458"/>
      <c r="FTK125" s="458"/>
      <c r="FTL125" s="459"/>
      <c r="FTM125" s="458"/>
      <c r="FTN125" s="458"/>
      <c r="FTO125" s="458"/>
      <c r="FTP125" s="459"/>
      <c r="FTQ125" s="458"/>
      <c r="FTR125" s="458"/>
      <c r="FTS125" s="458"/>
      <c r="FTT125" s="459"/>
      <c r="FTU125" s="458"/>
      <c r="FTV125" s="458"/>
      <c r="FTW125" s="458"/>
      <c r="FTX125" s="459"/>
      <c r="FTY125" s="458"/>
      <c r="FTZ125" s="458"/>
      <c r="FUA125" s="458"/>
      <c r="FUB125" s="459"/>
      <c r="FUC125" s="458"/>
      <c r="FUD125" s="458"/>
      <c r="FUE125" s="458"/>
      <c r="FUF125" s="459"/>
      <c r="FUG125" s="458"/>
      <c r="FUH125" s="458"/>
      <c r="FUI125" s="458"/>
      <c r="FUJ125" s="459"/>
      <c r="FUK125" s="458"/>
      <c r="FUL125" s="458"/>
      <c r="FUM125" s="458"/>
      <c r="FUN125" s="459"/>
      <c r="FUO125" s="458"/>
      <c r="FUP125" s="458"/>
      <c r="FUQ125" s="458"/>
      <c r="FUR125" s="459"/>
      <c r="FUS125" s="458"/>
      <c r="FUT125" s="458"/>
      <c r="FUU125" s="458"/>
      <c r="FUV125" s="459"/>
      <c r="FUW125" s="458"/>
      <c r="FUX125" s="458"/>
      <c r="FUY125" s="458"/>
      <c r="FUZ125" s="459"/>
      <c r="FVA125" s="458"/>
      <c r="FVB125" s="458"/>
      <c r="FVC125" s="458"/>
      <c r="FVD125" s="459"/>
      <c r="FVE125" s="458"/>
      <c r="FVF125" s="458"/>
      <c r="FVG125" s="458"/>
      <c r="FVH125" s="459"/>
      <c r="FVI125" s="458"/>
      <c r="FVJ125" s="458"/>
      <c r="FVK125" s="458"/>
      <c r="FVL125" s="459"/>
      <c r="FVM125" s="458"/>
      <c r="FVN125" s="458"/>
      <c r="FVO125" s="458"/>
      <c r="FVP125" s="459"/>
      <c r="FVQ125" s="458"/>
      <c r="FVR125" s="458"/>
      <c r="FVS125" s="458"/>
      <c r="FVT125" s="459"/>
      <c r="FVU125" s="458"/>
      <c r="FVV125" s="458"/>
      <c r="FVW125" s="458"/>
      <c r="FVX125" s="459"/>
      <c r="FVY125" s="458"/>
      <c r="FVZ125" s="458"/>
      <c r="FWA125" s="458"/>
      <c r="FWB125" s="459"/>
      <c r="FWC125" s="458"/>
      <c r="FWD125" s="458"/>
      <c r="FWE125" s="458"/>
      <c r="FWF125" s="459"/>
      <c r="FWG125" s="458"/>
      <c r="FWH125" s="458"/>
      <c r="FWI125" s="458"/>
      <c r="FWJ125" s="459"/>
      <c r="FWK125" s="458"/>
      <c r="FWL125" s="458"/>
      <c r="FWM125" s="458"/>
      <c r="FWN125" s="459"/>
      <c r="FWO125" s="458"/>
      <c r="FWP125" s="458"/>
      <c r="FWQ125" s="458"/>
      <c r="FWR125" s="459"/>
      <c r="FWS125" s="458"/>
      <c r="FWT125" s="458"/>
      <c r="FWU125" s="458"/>
      <c r="FWV125" s="459"/>
      <c r="FWW125" s="458"/>
      <c r="FWX125" s="458"/>
      <c r="FWY125" s="458"/>
      <c r="FWZ125" s="459"/>
      <c r="FXA125" s="458"/>
      <c r="FXB125" s="458"/>
      <c r="FXC125" s="458"/>
      <c r="FXD125" s="459"/>
      <c r="FXE125" s="458"/>
      <c r="FXF125" s="458"/>
      <c r="FXG125" s="458"/>
      <c r="FXH125" s="459"/>
      <c r="FXI125" s="458"/>
      <c r="FXJ125" s="458"/>
      <c r="FXK125" s="458"/>
      <c r="FXL125" s="459"/>
      <c r="FXM125" s="458"/>
      <c r="FXN125" s="458"/>
      <c r="FXO125" s="458"/>
      <c r="FXP125" s="459"/>
      <c r="FXQ125" s="458"/>
      <c r="FXR125" s="458"/>
      <c r="FXS125" s="458"/>
      <c r="FXT125" s="459"/>
      <c r="FXU125" s="458"/>
      <c r="FXV125" s="458"/>
      <c r="FXW125" s="458"/>
      <c r="FXX125" s="459"/>
      <c r="FXY125" s="458"/>
      <c r="FXZ125" s="458"/>
      <c r="FYA125" s="458"/>
      <c r="FYB125" s="459"/>
      <c r="FYC125" s="458"/>
      <c r="FYD125" s="458"/>
      <c r="FYE125" s="458"/>
      <c r="FYF125" s="459"/>
      <c r="FYG125" s="458"/>
      <c r="FYH125" s="458"/>
      <c r="FYI125" s="458"/>
      <c r="FYJ125" s="459"/>
      <c r="FYK125" s="458"/>
      <c r="FYL125" s="458"/>
      <c r="FYM125" s="458"/>
      <c r="FYN125" s="459"/>
      <c r="FYO125" s="458"/>
      <c r="FYP125" s="458"/>
      <c r="FYQ125" s="458"/>
      <c r="FYR125" s="459"/>
      <c r="FYS125" s="458"/>
      <c r="FYT125" s="458"/>
      <c r="FYU125" s="458"/>
      <c r="FYV125" s="459"/>
      <c r="FYW125" s="458"/>
      <c r="FYX125" s="458"/>
      <c r="FYY125" s="458"/>
      <c r="FYZ125" s="459"/>
      <c r="FZA125" s="458"/>
      <c r="FZB125" s="458"/>
      <c r="FZC125" s="458"/>
      <c r="FZD125" s="459"/>
      <c r="FZE125" s="458"/>
      <c r="FZF125" s="458"/>
      <c r="FZG125" s="458"/>
      <c r="FZH125" s="459"/>
      <c r="FZI125" s="458"/>
      <c r="FZJ125" s="458"/>
      <c r="FZK125" s="458"/>
      <c r="FZL125" s="459"/>
      <c r="FZM125" s="458"/>
      <c r="FZN125" s="458"/>
      <c r="FZO125" s="458"/>
      <c r="FZP125" s="459"/>
      <c r="FZQ125" s="458"/>
      <c r="FZR125" s="458"/>
      <c r="FZS125" s="458"/>
      <c r="FZT125" s="459"/>
      <c r="FZU125" s="458"/>
      <c r="FZV125" s="458"/>
      <c r="FZW125" s="458"/>
      <c r="FZX125" s="459"/>
      <c r="FZY125" s="458"/>
      <c r="FZZ125" s="458"/>
      <c r="GAA125" s="458"/>
      <c r="GAB125" s="459"/>
      <c r="GAC125" s="458"/>
      <c r="GAD125" s="458"/>
      <c r="GAE125" s="458"/>
      <c r="GAF125" s="459"/>
      <c r="GAG125" s="458"/>
      <c r="GAH125" s="458"/>
      <c r="GAI125" s="458"/>
      <c r="GAJ125" s="459"/>
      <c r="GAK125" s="458"/>
      <c r="GAL125" s="458"/>
      <c r="GAM125" s="458"/>
      <c r="GAN125" s="459"/>
      <c r="GAO125" s="458"/>
      <c r="GAP125" s="458"/>
      <c r="GAQ125" s="458"/>
      <c r="GAR125" s="459"/>
      <c r="GAS125" s="458"/>
      <c r="GAT125" s="458"/>
      <c r="GAU125" s="458"/>
      <c r="GAV125" s="459"/>
      <c r="GAW125" s="458"/>
      <c r="GAX125" s="458"/>
      <c r="GAY125" s="458"/>
      <c r="GAZ125" s="459"/>
      <c r="GBA125" s="458"/>
      <c r="GBB125" s="458"/>
      <c r="GBC125" s="458"/>
      <c r="GBD125" s="459"/>
      <c r="GBE125" s="458"/>
      <c r="GBF125" s="458"/>
      <c r="GBG125" s="458"/>
      <c r="GBH125" s="459"/>
      <c r="GBI125" s="458"/>
      <c r="GBJ125" s="458"/>
      <c r="GBK125" s="458"/>
      <c r="GBL125" s="459"/>
      <c r="GBM125" s="458"/>
      <c r="GBN125" s="458"/>
      <c r="GBO125" s="458"/>
      <c r="GBP125" s="459"/>
      <c r="GBQ125" s="458"/>
      <c r="GBR125" s="458"/>
      <c r="GBS125" s="458"/>
      <c r="GBT125" s="459"/>
      <c r="GBU125" s="458"/>
      <c r="GBV125" s="458"/>
      <c r="GBW125" s="458"/>
      <c r="GBX125" s="459"/>
      <c r="GBY125" s="458"/>
      <c r="GBZ125" s="458"/>
      <c r="GCA125" s="458"/>
      <c r="GCB125" s="459"/>
      <c r="GCC125" s="458"/>
      <c r="GCD125" s="458"/>
      <c r="GCE125" s="458"/>
      <c r="GCF125" s="459"/>
      <c r="GCG125" s="458"/>
      <c r="GCH125" s="458"/>
      <c r="GCI125" s="458"/>
      <c r="GCJ125" s="459"/>
      <c r="GCK125" s="458"/>
      <c r="GCL125" s="458"/>
      <c r="GCM125" s="458"/>
      <c r="GCN125" s="459"/>
      <c r="GCO125" s="458"/>
      <c r="GCP125" s="458"/>
      <c r="GCQ125" s="458"/>
      <c r="GCR125" s="459"/>
      <c r="GCS125" s="458"/>
      <c r="GCT125" s="458"/>
      <c r="GCU125" s="458"/>
      <c r="GCV125" s="459"/>
      <c r="GCW125" s="458"/>
      <c r="GCX125" s="458"/>
      <c r="GCY125" s="458"/>
      <c r="GCZ125" s="459"/>
      <c r="GDA125" s="458"/>
      <c r="GDB125" s="458"/>
      <c r="GDC125" s="458"/>
      <c r="GDD125" s="459"/>
      <c r="GDE125" s="458"/>
      <c r="GDF125" s="458"/>
      <c r="GDG125" s="458"/>
      <c r="GDH125" s="459"/>
      <c r="GDI125" s="458"/>
      <c r="GDJ125" s="458"/>
      <c r="GDK125" s="458"/>
      <c r="GDL125" s="459"/>
      <c r="GDM125" s="458"/>
      <c r="GDN125" s="458"/>
      <c r="GDO125" s="458"/>
      <c r="GDP125" s="459"/>
      <c r="GDQ125" s="458"/>
      <c r="GDR125" s="458"/>
      <c r="GDS125" s="458"/>
      <c r="GDT125" s="459"/>
      <c r="GDU125" s="458"/>
      <c r="GDV125" s="458"/>
      <c r="GDW125" s="458"/>
      <c r="GDX125" s="459"/>
      <c r="GDY125" s="458"/>
      <c r="GDZ125" s="458"/>
      <c r="GEA125" s="458"/>
      <c r="GEB125" s="459"/>
      <c r="GEC125" s="458"/>
      <c r="GED125" s="458"/>
      <c r="GEE125" s="458"/>
      <c r="GEF125" s="459"/>
      <c r="GEG125" s="458"/>
      <c r="GEH125" s="458"/>
      <c r="GEI125" s="458"/>
      <c r="GEJ125" s="459"/>
      <c r="GEK125" s="458"/>
      <c r="GEL125" s="458"/>
      <c r="GEM125" s="458"/>
      <c r="GEN125" s="459"/>
      <c r="GEO125" s="458"/>
      <c r="GEP125" s="458"/>
      <c r="GEQ125" s="458"/>
      <c r="GER125" s="459"/>
      <c r="GES125" s="458"/>
      <c r="GET125" s="458"/>
      <c r="GEU125" s="458"/>
      <c r="GEV125" s="459"/>
      <c r="GEW125" s="458"/>
      <c r="GEX125" s="458"/>
      <c r="GEY125" s="458"/>
      <c r="GEZ125" s="459"/>
      <c r="GFA125" s="458"/>
      <c r="GFB125" s="458"/>
      <c r="GFC125" s="458"/>
      <c r="GFD125" s="459"/>
      <c r="GFE125" s="458"/>
      <c r="GFF125" s="458"/>
      <c r="GFG125" s="458"/>
      <c r="GFH125" s="459"/>
      <c r="GFI125" s="458"/>
      <c r="GFJ125" s="458"/>
      <c r="GFK125" s="458"/>
      <c r="GFL125" s="459"/>
      <c r="GFM125" s="458"/>
      <c r="GFN125" s="458"/>
      <c r="GFO125" s="458"/>
      <c r="GFP125" s="459"/>
      <c r="GFQ125" s="458"/>
      <c r="GFR125" s="458"/>
      <c r="GFS125" s="458"/>
      <c r="GFT125" s="459"/>
      <c r="GFU125" s="458"/>
      <c r="GFV125" s="458"/>
      <c r="GFW125" s="458"/>
      <c r="GFX125" s="459"/>
      <c r="GFY125" s="458"/>
      <c r="GFZ125" s="458"/>
      <c r="GGA125" s="458"/>
      <c r="GGB125" s="459"/>
      <c r="GGC125" s="458"/>
      <c r="GGD125" s="458"/>
      <c r="GGE125" s="458"/>
      <c r="GGF125" s="459"/>
      <c r="GGG125" s="458"/>
      <c r="GGH125" s="458"/>
      <c r="GGI125" s="458"/>
      <c r="GGJ125" s="459"/>
      <c r="GGK125" s="458"/>
      <c r="GGL125" s="458"/>
      <c r="GGM125" s="458"/>
      <c r="GGN125" s="459"/>
      <c r="GGO125" s="458"/>
      <c r="GGP125" s="458"/>
      <c r="GGQ125" s="458"/>
      <c r="GGR125" s="459"/>
      <c r="GGS125" s="458"/>
      <c r="GGT125" s="458"/>
      <c r="GGU125" s="458"/>
      <c r="GGV125" s="459"/>
      <c r="GGW125" s="458"/>
      <c r="GGX125" s="458"/>
      <c r="GGY125" s="458"/>
      <c r="GGZ125" s="459"/>
      <c r="GHA125" s="458"/>
      <c r="GHB125" s="458"/>
      <c r="GHC125" s="458"/>
      <c r="GHD125" s="459"/>
      <c r="GHE125" s="458"/>
      <c r="GHF125" s="458"/>
      <c r="GHG125" s="458"/>
      <c r="GHH125" s="459"/>
      <c r="GHI125" s="458"/>
      <c r="GHJ125" s="458"/>
      <c r="GHK125" s="458"/>
      <c r="GHL125" s="459"/>
      <c r="GHM125" s="458"/>
      <c r="GHN125" s="458"/>
      <c r="GHO125" s="458"/>
      <c r="GHP125" s="459"/>
      <c r="GHQ125" s="458"/>
      <c r="GHR125" s="458"/>
      <c r="GHS125" s="458"/>
      <c r="GHT125" s="459"/>
      <c r="GHU125" s="458"/>
      <c r="GHV125" s="458"/>
      <c r="GHW125" s="458"/>
      <c r="GHX125" s="459"/>
      <c r="GHY125" s="458"/>
      <c r="GHZ125" s="458"/>
      <c r="GIA125" s="458"/>
      <c r="GIB125" s="459"/>
      <c r="GIC125" s="458"/>
      <c r="GID125" s="458"/>
      <c r="GIE125" s="458"/>
      <c r="GIF125" s="459"/>
      <c r="GIG125" s="458"/>
      <c r="GIH125" s="458"/>
      <c r="GII125" s="458"/>
      <c r="GIJ125" s="459"/>
      <c r="GIK125" s="458"/>
      <c r="GIL125" s="458"/>
      <c r="GIM125" s="458"/>
      <c r="GIN125" s="459"/>
      <c r="GIO125" s="458"/>
      <c r="GIP125" s="458"/>
      <c r="GIQ125" s="458"/>
      <c r="GIR125" s="459"/>
      <c r="GIS125" s="458"/>
      <c r="GIT125" s="458"/>
      <c r="GIU125" s="458"/>
      <c r="GIV125" s="459"/>
      <c r="GIW125" s="458"/>
      <c r="GIX125" s="458"/>
      <c r="GIY125" s="458"/>
      <c r="GIZ125" s="459"/>
      <c r="GJA125" s="458"/>
      <c r="GJB125" s="458"/>
      <c r="GJC125" s="458"/>
      <c r="GJD125" s="459"/>
      <c r="GJE125" s="458"/>
      <c r="GJF125" s="458"/>
      <c r="GJG125" s="458"/>
      <c r="GJH125" s="459"/>
      <c r="GJI125" s="458"/>
      <c r="GJJ125" s="458"/>
      <c r="GJK125" s="458"/>
      <c r="GJL125" s="459"/>
      <c r="GJM125" s="458"/>
      <c r="GJN125" s="458"/>
      <c r="GJO125" s="458"/>
      <c r="GJP125" s="459"/>
      <c r="GJQ125" s="458"/>
      <c r="GJR125" s="458"/>
      <c r="GJS125" s="458"/>
      <c r="GJT125" s="459"/>
      <c r="GJU125" s="458"/>
      <c r="GJV125" s="458"/>
      <c r="GJW125" s="458"/>
      <c r="GJX125" s="459"/>
      <c r="GJY125" s="458"/>
      <c r="GJZ125" s="458"/>
      <c r="GKA125" s="458"/>
      <c r="GKB125" s="459"/>
      <c r="GKC125" s="458"/>
      <c r="GKD125" s="458"/>
      <c r="GKE125" s="458"/>
      <c r="GKF125" s="459"/>
      <c r="GKG125" s="458"/>
      <c r="GKH125" s="458"/>
      <c r="GKI125" s="458"/>
      <c r="GKJ125" s="459"/>
      <c r="GKK125" s="458"/>
      <c r="GKL125" s="458"/>
      <c r="GKM125" s="458"/>
      <c r="GKN125" s="459"/>
      <c r="GKO125" s="458"/>
      <c r="GKP125" s="458"/>
      <c r="GKQ125" s="458"/>
      <c r="GKR125" s="459"/>
      <c r="GKS125" s="458"/>
      <c r="GKT125" s="458"/>
      <c r="GKU125" s="458"/>
      <c r="GKV125" s="459"/>
      <c r="GKW125" s="458"/>
      <c r="GKX125" s="458"/>
      <c r="GKY125" s="458"/>
      <c r="GKZ125" s="459"/>
      <c r="GLA125" s="458"/>
      <c r="GLB125" s="458"/>
      <c r="GLC125" s="458"/>
      <c r="GLD125" s="459"/>
      <c r="GLE125" s="458"/>
      <c r="GLF125" s="458"/>
      <c r="GLG125" s="458"/>
      <c r="GLH125" s="459"/>
      <c r="GLI125" s="458"/>
      <c r="GLJ125" s="458"/>
      <c r="GLK125" s="458"/>
      <c r="GLL125" s="459"/>
      <c r="GLM125" s="458"/>
      <c r="GLN125" s="458"/>
      <c r="GLO125" s="458"/>
      <c r="GLP125" s="459"/>
      <c r="GLQ125" s="458"/>
      <c r="GLR125" s="458"/>
      <c r="GLS125" s="458"/>
      <c r="GLT125" s="459"/>
      <c r="GLU125" s="458"/>
      <c r="GLV125" s="458"/>
      <c r="GLW125" s="458"/>
      <c r="GLX125" s="459"/>
      <c r="GLY125" s="458"/>
      <c r="GLZ125" s="458"/>
      <c r="GMA125" s="458"/>
      <c r="GMB125" s="459"/>
      <c r="GMC125" s="458"/>
      <c r="GMD125" s="458"/>
      <c r="GME125" s="458"/>
      <c r="GMF125" s="459"/>
      <c r="GMG125" s="458"/>
      <c r="GMH125" s="458"/>
      <c r="GMI125" s="458"/>
      <c r="GMJ125" s="459"/>
      <c r="GMK125" s="458"/>
      <c r="GML125" s="458"/>
      <c r="GMM125" s="458"/>
      <c r="GMN125" s="459"/>
      <c r="GMO125" s="458"/>
      <c r="GMP125" s="458"/>
      <c r="GMQ125" s="458"/>
      <c r="GMR125" s="459"/>
      <c r="GMS125" s="458"/>
      <c r="GMT125" s="458"/>
      <c r="GMU125" s="458"/>
      <c r="GMV125" s="459"/>
      <c r="GMW125" s="458"/>
      <c r="GMX125" s="458"/>
      <c r="GMY125" s="458"/>
      <c r="GMZ125" s="459"/>
      <c r="GNA125" s="458"/>
      <c r="GNB125" s="458"/>
      <c r="GNC125" s="458"/>
      <c r="GND125" s="459"/>
      <c r="GNE125" s="458"/>
      <c r="GNF125" s="458"/>
      <c r="GNG125" s="458"/>
      <c r="GNH125" s="459"/>
      <c r="GNI125" s="458"/>
      <c r="GNJ125" s="458"/>
      <c r="GNK125" s="458"/>
      <c r="GNL125" s="459"/>
      <c r="GNM125" s="458"/>
      <c r="GNN125" s="458"/>
      <c r="GNO125" s="458"/>
      <c r="GNP125" s="459"/>
      <c r="GNQ125" s="458"/>
      <c r="GNR125" s="458"/>
      <c r="GNS125" s="458"/>
      <c r="GNT125" s="459"/>
      <c r="GNU125" s="458"/>
      <c r="GNV125" s="458"/>
      <c r="GNW125" s="458"/>
      <c r="GNX125" s="459"/>
      <c r="GNY125" s="458"/>
      <c r="GNZ125" s="458"/>
      <c r="GOA125" s="458"/>
      <c r="GOB125" s="459"/>
      <c r="GOC125" s="458"/>
      <c r="GOD125" s="458"/>
      <c r="GOE125" s="458"/>
      <c r="GOF125" s="459"/>
      <c r="GOG125" s="458"/>
      <c r="GOH125" s="458"/>
      <c r="GOI125" s="458"/>
      <c r="GOJ125" s="459"/>
      <c r="GOK125" s="458"/>
      <c r="GOL125" s="458"/>
      <c r="GOM125" s="458"/>
      <c r="GON125" s="459"/>
      <c r="GOO125" s="458"/>
      <c r="GOP125" s="458"/>
      <c r="GOQ125" s="458"/>
      <c r="GOR125" s="459"/>
      <c r="GOS125" s="458"/>
      <c r="GOT125" s="458"/>
      <c r="GOU125" s="458"/>
      <c r="GOV125" s="459"/>
      <c r="GOW125" s="458"/>
      <c r="GOX125" s="458"/>
      <c r="GOY125" s="458"/>
      <c r="GOZ125" s="459"/>
      <c r="GPA125" s="458"/>
      <c r="GPB125" s="458"/>
      <c r="GPC125" s="458"/>
      <c r="GPD125" s="459"/>
      <c r="GPE125" s="458"/>
      <c r="GPF125" s="458"/>
      <c r="GPG125" s="458"/>
      <c r="GPH125" s="459"/>
      <c r="GPI125" s="458"/>
      <c r="GPJ125" s="458"/>
      <c r="GPK125" s="458"/>
      <c r="GPL125" s="459"/>
      <c r="GPM125" s="458"/>
      <c r="GPN125" s="458"/>
      <c r="GPO125" s="458"/>
      <c r="GPP125" s="459"/>
      <c r="GPQ125" s="458"/>
      <c r="GPR125" s="458"/>
      <c r="GPS125" s="458"/>
      <c r="GPT125" s="459"/>
      <c r="GPU125" s="458"/>
      <c r="GPV125" s="458"/>
      <c r="GPW125" s="458"/>
      <c r="GPX125" s="459"/>
      <c r="GPY125" s="458"/>
      <c r="GPZ125" s="458"/>
      <c r="GQA125" s="458"/>
      <c r="GQB125" s="459"/>
      <c r="GQC125" s="458"/>
      <c r="GQD125" s="458"/>
      <c r="GQE125" s="458"/>
      <c r="GQF125" s="459"/>
      <c r="GQG125" s="458"/>
      <c r="GQH125" s="458"/>
      <c r="GQI125" s="458"/>
      <c r="GQJ125" s="459"/>
      <c r="GQK125" s="458"/>
      <c r="GQL125" s="458"/>
      <c r="GQM125" s="458"/>
      <c r="GQN125" s="459"/>
      <c r="GQO125" s="458"/>
      <c r="GQP125" s="458"/>
      <c r="GQQ125" s="458"/>
      <c r="GQR125" s="459"/>
      <c r="GQS125" s="458"/>
      <c r="GQT125" s="458"/>
      <c r="GQU125" s="458"/>
      <c r="GQV125" s="459"/>
      <c r="GQW125" s="458"/>
      <c r="GQX125" s="458"/>
      <c r="GQY125" s="458"/>
      <c r="GQZ125" s="459"/>
      <c r="GRA125" s="458"/>
      <c r="GRB125" s="458"/>
      <c r="GRC125" s="458"/>
      <c r="GRD125" s="459"/>
      <c r="GRE125" s="458"/>
      <c r="GRF125" s="458"/>
      <c r="GRG125" s="458"/>
      <c r="GRH125" s="459"/>
      <c r="GRI125" s="458"/>
      <c r="GRJ125" s="458"/>
      <c r="GRK125" s="458"/>
      <c r="GRL125" s="459"/>
      <c r="GRM125" s="458"/>
      <c r="GRN125" s="458"/>
      <c r="GRO125" s="458"/>
      <c r="GRP125" s="459"/>
      <c r="GRQ125" s="458"/>
      <c r="GRR125" s="458"/>
      <c r="GRS125" s="458"/>
      <c r="GRT125" s="459"/>
      <c r="GRU125" s="458"/>
      <c r="GRV125" s="458"/>
      <c r="GRW125" s="458"/>
      <c r="GRX125" s="459"/>
      <c r="GRY125" s="458"/>
      <c r="GRZ125" s="458"/>
      <c r="GSA125" s="458"/>
      <c r="GSB125" s="459"/>
      <c r="GSC125" s="458"/>
      <c r="GSD125" s="458"/>
      <c r="GSE125" s="458"/>
      <c r="GSF125" s="459"/>
      <c r="GSG125" s="458"/>
      <c r="GSH125" s="458"/>
      <c r="GSI125" s="458"/>
      <c r="GSJ125" s="459"/>
      <c r="GSK125" s="458"/>
      <c r="GSL125" s="458"/>
      <c r="GSM125" s="458"/>
      <c r="GSN125" s="459"/>
      <c r="GSO125" s="458"/>
      <c r="GSP125" s="458"/>
      <c r="GSQ125" s="458"/>
      <c r="GSR125" s="459"/>
      <c r="GSS125" s="458"/>
      <c r="GST125" s="458"/>
      <c r="GSU125" s="458"/>
      <c r="GSV125" s="459"/>
      <c r="GSW125" s="458"/>
      <c r="GSX125" s="458"/>
      <c r="GSY125" s="458"/>
      <c r="GSZ125" s="459"/>
      <c r="GTA125" s="458"/>
      <c r="GTB125" s="458"/>
      <c r="GTC125" s="458"/>
      <c r="GTD125" s="459"/>
      <c r="GTE125" s="458"/>
      <c r="GTF125" s="458"/>
      <c r="GTG125" s="458"/>
      <c r="GTH125" s="459"/>
      <c r="GTI125" s="458"/>
      <c r="GTJ125" s="458"/>
      <c r="GTK125" s="458"/>
      <c r="GTL125" s="459"/>
      <c r="GTM125" s="458"/>
      <c r="GTN125" s="458"/>
      <c r="GTO125" s="458"/>
      <c r="GTP125" s="459"/>
      <c r="GTQ125" s="458"/>
      <c r="GTR125" s="458"/>
      <c r="GTS125" s="458"/>
      <c r="GTT125" s="459"/>
      <c r="GTU125" s="458"/>
      <c r="GTV125" s="458"/>
      <c r="GTW125" s="458"/>
      <c r="GTX125" s="459"/>
      <c r="GTY125" s="458"/>
      <c r="GTZ125" s="458"/>
      <c r="GUA125" s="458"/>
      <c r="GUB125" s="459"/>
      <c r="GUC125" s="458"/>
      <c r="GUD125" s="458"/>
      <c r="GUE125" s="458"/>
      <c r="GUF125" s="459"/>
      <c r="GUG125" s="458"/>
      <c r="GUH125" s="458"/>
      <c r="GUI125" s="458"/>
      <c r="GUJ125" s="459"/>
      <c r="GUK125" s="458"/>
      <c r="GUL125" s="458"/>
      <c r="GUM125" s="458"/>
      <c r="GUN125" s="459"/>
      <c r="GUO125" s="458"/>
      <c r="GUP125" s="458"/>
      <c r="GUQ125" s="458"/>
      <c r="GUR125" s="459"/>
      <c r="GUS125" s="458"/>
      <c r="GUT125" s="458"/>
      <c r="GUU125" s="458"/>
      <c r="GUV125" s="459"/>
      <c r="GUW125" s="458"/>
      <c r="GUX125" s="458"/>
      <c r="GUY125" s="458"/>
      <c r="GUZ125" s="459"/>
      <c r="GVA125" s="458"/>
      <c r="GVB125" s="458"/>
      <c r="GVC125" s="458"/>
      <c r="GVD125" s="459"/>
      <c r="GVE125" s="458"/>
      <c r="GVF125" s="458"/>
      <c r="GVG125" s="458"/>
      <c r="GVH125" s="459"/>
      <c r="GVI125" s="458"/>
      <c r="GVJ125" s="458"/>
      <c r="GVK125" s="458"/>
      <c r="GVL125" s="459"/>
      <c r="GVM125" s="458"/>
      <c r="GVN125" s="458"/>
      <c r="GVO125" s="458"/>
      <c r="GVP125" s="459"/>
      <c r="GVQ125" s="458"/>
      <c r="GVR125" s="458"/>
      <c r="GVS125" s="458"/>
      <c r="GVT125" s="459"/>
      <c r="GVU125" s="458"/>
      <c r="GVV125" s="458"/>
      <c r="GVW125" s="458"/>
      <c r="GVX125" s="459"/>
      <c r="GVY125" s="458"/>
      <c r="GVZ125" s="458"/>
      <c r="GWA125" s="458"/>
      <c r="GWB125" s="459"/>
      <c r="GWC125" s="458"/>
      <c r="GWD125" s="458"/>
      <c r="GWE125" s="458"/>
      <c r="GWF125" s="459"/>
      <c r="GWG125" s="458"/>
      <c r="GWH125" s="458"/>
      <c r="GWI125" s="458"/>
      <c r="GWJ125" s="459"/>
      <c r="GWK125" s="458"/>
      <c r="GWL125" s="458"/>
      <c r="GWM125" s="458"/>
      <c r="GWN125" s="459"/>
      <c r="GWO125" s="458"/>
      <c r="GWP125" s="458"/>
      <c r="GWQ125" s="458"/>
      <c r="GWR125" s="459"/>
      <c r="GWS125" s="458"/>
      <c r="GWT125" s="458"/>
      <c r="GWU125" s="458"/>
      <c r="GWV125" s="459"/>
      <c r="GWW125" s="458"/>
      <c r="GWX125" s="458"/>
      <c r="GWY125" s="458"/>
      <c r="GWZ125" s="459"/>
      <c r="GXA125" s="458"/>
      <c r="GXB125" s="458"/>
      <c r="GXC125" s="458"/>
      <c r="GXD125" s="459"/>
      <c r="GXE125" s="458"/>
      <c r="GXF125" s="458"/>
      <c r="GXG125" s="458"/>
      <c r="GXH125" s="459"/>
      <c r="GXI125" s="458"/>
      <c r="GXJ125" s="458"/>
      <c r="GXK125" s="458"/>
      <c r="GXL125" s="459"/>
      <c r="GXM125" s="458"/>
      <c r="GXN125" s="458"/>
      <c r="GXO125" s="458"/>
      <c r="GXP125" s="459"/>
      <c r="GXQ125" s="458"/>
      <c r="GXR125" s="458"/>
      <c r="GXS125" s="458"/>
      <c r="GXT125" s="459"/>
      <c r="GXU125" s="458"/>
      <c r="GXV125" s="458"/>
      <c r="GXW125" s="458"/>
      <c r="GXX125" s="459"/>
      <c r="GXY125" s="458"/>
      <c r="GXZ125" s="458"/>
      <c r="GYA125" s="458"/>
      <c r="GYB125" s="459"/>
      <c r="GYC125" s="458"/>
      <c r="GYD125" s="458"/>
      <c r="GYE125" s="458"/>
      <c r="GYF125" s="459"/>
      <c r="GYG125" s="458"/>
      <c r="GYH125" s="458"/>
      <c r="GYI125" s="458"/>
      <c r="GYJ125" s="459"/>
      <c r="GYK125" s="458"/>
      <c r="GYL125" s="458"/>
      <c r="GYM125" s="458"/>
      <c r="GYN125" s="459"/>
      <c r="GYO125" s="458"/>
      <c r="GYP125" s="458"/>
      <c r="GYQ125" s="458"/>
      <c r="GYR125" s="459"/>
      <c r="GYS125" s="458"/>
      <c r="GYT125" s="458"/>
      <c r="GYU125" s="458"/>
      <c r="GYV125" s="459"/>
      <c r="GYW125" s="458"/>
      <c r="GYX125" s="458"/>
      <c r="GYY125" s="458"/>
      <c r="GYZ125" s="459"/>
      <c r="GZA125" s="458"/>
      <c r="GZB125" s="458"/>
      <c r="GZC125" s="458"/>
      <c r="GZD125" s="459"/>
      <c r="GZE125" s="458"/>
      <c r="GZF125" s="458"/>
      <c r="GZG125" s="458"/>
      <c r="GZH125" s="459"/>
      <c r="GZI125" s="458"/>
      <c r="GZJ125" s="458"/>
      <c r="GZK125" s="458"/>
      <c r="GZL125" s="459"/>
      <c r="GZM125" s="458"/>
      <c r="GZN125" s="458"/>
      <c r="GZO125" s="458"/>
      <c r="GZP125" s="459"/>
      <c r="GZQ125" s="458"/>
      <c r="GZR125" s="458"/>
      <c r="GZS125" s="458"/>
      <c r="GZT125" s="459"/>
      <c r="GZU125" s="458"/>
      <c r="GZV125" s="458"/>
      <c r="GZW125" s="458"/>
      <c r="GZX125" s="459"/>
      <c r="GZY125" s="458"/>
      <c r="GZZ125" s="458"/>
      <c r="HAA125" s="458"/>
      <c r="HAB125" s="459"/>
      <c r="HAC125" s="458"/>
      <c r="HAD125" s="458"/>
      <c r="HAE125" s="458"/>
      <c r="HAF125" s="459"/>
      <c r="HAG125" s="458"/>
      <c r="HAH125" s="458"/>
      <c r="HAI125" s="458"/>
      <c r="HAJ125" s="459"/>
      <c r="HAK125" s="458"/>
      <c r="HAL125" s="458"/>
      <c r="HAM125" s="458"/>
      <c r="HAN125" s="459"/>
      <c r="HAO125" s="458"/>
      <c r="HAP125" s="458"/>
      <c r="HAQ125" s="458"/>
      <c r="HAR125" s="459"/>
      <c r="HAS125" s="458"/>
      <c r="HAT125" s="458"/>
      <c r="HAU125" s="458"/>
      <c r="HAV125" s="459"/>
      <c r="HAW125" s="458"/>
      <c r="HAX125" s="458"/>
      <c r="HAY125" s="458"/>
      <c r="HAZ125" s="459"/>
      <c r="HBA125" s="458"/>
      <c r="HBB125" s="458"/>
      <c r="HBC125" s="458"/>
      <c r="HBD125" s="459"/>
      <c r="HBE125" s="458"/>
      <c r="HBF125" s="458"/>
      <c r="HBG125" s="458"/>
      <c r="HBH125" s="459"/>
      <c r="HBI125" s="458"/>
      <c r="HBJ125" s="458"/>
      <c r="HBK125" s="458"/>
      <c r="HBL125" s="459"/>
      <c r="HBM125" s="458"/>
      <c r="HBN125" s="458"/>
      <c r="HBO125" s="458"/>
      <c r="HBP125" s="459"/>
      <c r="HBQ125" s="458"/>
      <c r="HBR125" s="458"/>
      <c r="HBS125" s="458"/>
      <c r="HBT125" s="459"/>
      <c r="HBU125" s="458"/>
      <c r="HBV125" s="458"/>
      <c r="HBW125" s="458"/>
      <c r="HBX125" s="459"/>
      <c r="HBY125" s="458"/>
      <c r="HBZ125" s="458"/>
      <c r="HCA125" s="458"/>
      <c r="HCB125" s="459"/>
      <c r="HCC125" s="458"/>
      <c r="HCD125" s="458"/>
      <c r="HCE125" s="458"/>
      <c r="HCF125" s="459"/>
      <c r="HCG125" s="458"/>
      <c r="HCH125" s="458"/>
      <c r="HCI125" s="458"/>
      <c r="HCJ125" s="459"/>
      <c r="HCK125" s="458"/>
      <c r="HCL125" s="458"/>
      <c r="HCM125" s="458"/>
      <c r="HCN125" s="459"/>
      <c r="HCO125" s="458"/>
      <c r="HCP125" s="458"/>
      <c r="HCQ125" s="458"/>
      <c r="HCR125" s="459"/>
      <c r="HCS125" s="458"/>
      <c r="HCT125" s="458"/>
      <c r="HCU125" s="458"/>
      <c r="HCV125" s="459"/>
      <c r="HCW125" s="458"/>
      <c r="HCX125" s="458"/>
      <c r="HCY125" s="458"/>
      <c r="HCZ125" s="459"/>
      <c r="HDA125" s="458"/>
      <c r="HDB125" s="458"/>
      <c r="HDC125" s="458"/>
      <c r="HDD125" s="459"/>
      <c r="HDE125" s="458"/>
      <c r="HDF125" s="458"/>
      <c r="HDG125" s="458"/>
      <c r="HDH125" s="459"/>
      <c r="HDI125" s="458"/>
      <c r="HDJ125" s="458"/>
      <c r="HDK125" s="458"/>
      <c r="HDL125" s="459"/>
      <c r="HDM125" s="458"/>
      <c r="HDN125" s="458"/>
      <c r="HDO125" s="458"/>
      <c r="HDP125" s="459"/>
      <c r="HDQ125" s="458"/>
      <c r="HDR125" s="458"/>
      <c r="HDS125" s="458"/>
      <c r="HDT125" s="459"/>
      <c r="HDU125" s="458"/>
      <c r="HDV125" s="458"/>
      <c r="HDW125" s="458"/>
      <c r="HDX125" s="459"/>
      <c r="HDY125" s="458"/>
      <c r="HDZ125" s="458"/>
      <c r="HEA125" s="458"/>
      <c r="HEB125" s="459"/>
      <c r="HEC125" s="458"/>
      <c r="HED125" s="458"/>
      <c r="HEE125" s="458"/>
      <c r="HEF125" s="459"/>
      <c r="HEG125" s="458"/>
      <c r="HEH125" s="458"/>
      <c r="HEI125" s="458"/>
      <c r="HEJ125" s="459"/>
      <c r="HEK125" s="458"/>
      <c r="HEL125" s="458"/>
      <c r="HEM125" s="458"/>
      <c r="HEN125" s="459"/>
      <c r="HEO125" s="458"/>
      <c r="HEP125" s="458"/>
      <c r="HEQ125" s="458"/>
      <c r="HER125" s="459"/>
      <c r="HES125" s="458"/>
      <c r="HET125" s="458"/>
      <c r="HEU125" s="458"/>
      <c r="HEV125" s="459"/>
      <c r="HEW125" s="458"/>
      <c r="HEX125" s="458"/>
      <c r="HEY125" s="458"/>
      <c r="HEZ125" s="459"/>
      <c r="HFA125" s="458"/>
      <c r="HFB125" s="458"/>
      <c r="HFC125" s="458"/>
      <c r="HFD125" s="459"/>
      <c r="HFE125" s="458"/>
      <c r="HFF125" s="458"/>
      <c r="HFG125" s="458"/>
      <c r="HFH125" s="459"/>
      <c r="HFI125" s="458"/>
      <c r="HFJ125" s="458"/>
      <c r="HFK125" s="458"/>
      <c r="HFL125" s="459"/>
      <c r="HFM125" s="458"/>
      <c r="HFN125" s="458"/>
      <c r="HFO125" s="458"/>
      <c r="HFP125" s="459"/>
      <c r="HFQ125" s="458"/>
      <c r="HFR125" s="458"/>
      <c r="HFS125" s="458"/>
      <c r="HFT125" s="459"/>
      <c r="HFU125" s="458"/>
      <c r="HFV125" s="458"/>
      <c r="HFW125" s="458"/>
      <c r="HFX125" s="459"/>
      <c r="HFY125" s="458"/>
      <c r="HFZ125" s="458"/>
      <c r="HGA125" s="458"/>
      <c r="HGB125" s="459"/>
      <c r="HGC125" s="458"/>
      <c r="HGD125" s="458"/>
      <c r="HGE125" s="458"/>
      <c r="HGF125" s="459"/>
      <c r="HGG125" s="458"/>
      <c r="HGH125" s="458"/>
      <c r="HGI125" s="458"/>
      <c r="HGJ125" s="459"/>
      <c r="HGK125" s="458"/>
      <c r="HGL125" s="458"/>
      <c r="HGM125" s="458"/>
      <c r="HGN125" s="459"/>
      <c r="HGO125" s="458"/>
      <c r="HGP125" s="458"/>
      <c r="HGQ125" s="458"/>
      <c r="HGR125" s="459"/>
      <c r="HGS125" s="458"/>
      <c r="HGT125" s="458"/>
      <c r="HGU125" s="458"/>
      <c r="HGV125" s="459"/>
      <c r="HGW125" s="458"/>
      <c r="HGX125" s="458"/>
      <c r="HGY125" s="458"/>
      <c r="HGZ125" s="459"/>
      <c r="HHA125" s="458"/>
      <c r="HHB125" s="458"/>
      <c r="HHC125" s="458"/>
      <c r="HHD125" s="459"/>
      <c r="HHE125" s="458"/>
      <c r="HHF125" s="458"/>
      <c r="HHG125" s="458"/>
      <c r="HHH125" s="459"/>
      <c r="HHI125" s="458"/>
      <c r="HHJ125" s="458"/>
      <c r="HHK125" s="458"/>
      <c r="HHL125" s="459"/>
      <c r="HHM125" s="458"/>
      <c r="HHN125" s="458"/>
      <c r="HHO125" s="458"/>
      <c r="HHP125" s="459"/>
      <c r="HHQ125" s="458"/>
      <c r="HHR125" s="458"/>
      <c r="HHS125" s="458"/>
      <c r="HHT125" s="459"/>
      <c r="HHU125" s="458"/>
      <c r="HHV125" s="458"/>
      <c r="HHW125" s="458"/>
      <c r="HHX125" s="459"/>
      <c r="HHY125" s="458"/>
      <c r="HHZ125" s="458"/>
      <c r="HIA125" s="458"/>
      <c r="HIB125" s="459"/>
      <c r="HIC125" s="458"/>
      <c r="HID125" s="458"/>
      <c r="HIE125" s="458"/>
      <c r="HIF125" s="459"/>
      <c r="HIG125" s="458"/>
      <c r="HIH125" s="458"/>
      <c r="HII125" s="458"/>
      <c r="HIJ125" s="459"/>
      <c r="HIK125" s="458"/>
      <c r="HIL125" s="458"/>
      <c r="HIM125" s="458"/>
      <c r="HIN125" s="459"/>
      <c r="HIO125" s="458"/>
      <c r="HIP125" s="458"/>
      <c r="HIQ125" s="458"/>
      <c r="HIR125" s="459"/>
      <c r="HIS125" s="458"/>
      <c r="HIT125" s="458"/>
      <c r="HIU125" s="458"/>
      <c r="HIV125" s="459"/>
      <c r="HIW125" s="458"/>
      <c r="HIX125" s="458"/>
      <c r="HIY125" s="458"/>
      <c r="HIZ125" s="459"/>
      <c r="HJA125" s="458"/>
      <c r="HJB125" s="458"/>
      <c r="HJC125" s="458"/>
      <c r="HJD125" s="459"/>
      <c r="HJE125" s="458"/>
      <c r="HJF125" s="458"/>
      <c r="HJG125" s="458"/>
      <c r="HJH125" s="459"/>
      <c r="HJI125" s="458"/>
      <c r="HJJ125" s="458"/>
      <c r="HJK125" s="458"/>
      <c r="HJL125" s="459"/>
      <c r="HJM125" s="458"/>
      <c r="HJN125" s="458"/>
      <c r="HJO125" s="458"/>
      <c r="HJP125" s="459"/>
      <c r="HJQ125" s="458"/>
      <c r="HJR125" s="458"/>
      <c r="HJS125" s="458"/>
      <c r="HJT125" s="459"/>
      <c r="HJU125" s="458"/>
      <c r="HJV125" s="458"/>
      <c r="HJW125" s="458"/>
      <c r="HJX125" s="459"/>
      <c r="HJY125" s="458"/>
      <c r="HJZ125" s="458"/>
      <c r="HKA125" s="458"/>
      <c r="HKB125" s="459"/>
      <c r="HKC125" s="458"/>
      <c r="HKD125" s="458"/>
      <c r="HKE125" s="458"/>
      <c r="HKF125" s="459"/>
      <c r="HKG125" s="458"/>
      <c r="HKH125" s="458"/>
      <c r="HKI125" s="458"/>
      <c r="HKJ125" s="459"/>
      <c r="HKK125" s="458"/>
      <c r="HKL125" s="458"/>
      <c r="HKM125" s="458"/>
      <c r="HKN125" s="459"/>
      <c r="HKO125" s="458"/>
      <c r="HKP125" s="458"/>
      <c r="HKQ125" s="458"/>
      <c r="HKR125" s="459"/>
      <c r="HKS125" s="458"/>
      <c r="HKT125" s="458"/>
      <c r="HKU125" s="458"/>
      <c r="HKV125" s="459"/>
      <c r="HKW125" s="458"/>
      <c r="HKX125" s="458"/>
      <c r="HKY125" s="458"/>
      <c r="HKZ125" s="459"/>
      <c r="HLA125" s="458"/>
      <c r="HLB125" s="458"/>
      <c r="HLC125" s="458"/>
      <c r="HLD125" s="459"/>
      <c r="HLE125" s="458"/>
      <c r="HLF125" s="458"/>
      <c r="HLG125" s="458"/>
      <c r="HLH125" s="459"/>
      <c r="HLI125" s="458"/>
      <c r="HLJ125" s="458"/>
      <c r="HLK125" s="458"/>
      <c r="HLL125" s="459"/>
      <c r="HLM125" s="458"/>
      <c r="HLN125" s="458"/>
      <c r="HLO125" s="458"/>
      <c r="HLP125" s="459"/>
      <c r="HLQ125" s="458"/>
      <c r="HLR125" s="458"/>
      <c r="HLS125" s="458"/>
      <c r="HLT125" s="459"/>
      <c r="HLU125" s="458"/>
      <c r="HLV125" s="458"/>
      <c r="HLW125" s="458"/>
      <c r="HLX125" s="459"/>
      <c r="HLY125" s="458"/>
      <c r="HLZ125" s="458"/>
      <c r="HMA125" s="458"/>
      <c r="HMB125" s="459"/>
      <c r="HMC125" s="458"/>
      <c r="HMD125" s="458"/>
      <c r="HME125" s="458"/>
      <c r="HMF125" s="459"/>
      <c r="HMG125" s="458"/>
      <c r="HMH125" s="458"/>
      <c r="HMI125" s="458"/>
      <c r="HMJ125" s="459"/>
      <c r="HMK125" s="458"/>
      <c r="HML125" s="458"/>
      <c r="HMM125" s="458"/>
      <c r="HMN125" s="459"/>
      <c r="HMO125" s="458"/>
      <c r="HMP125" s="458"/>
      <c r="HMQ125" s="458"/>
      <c r="HMR125" s="459"/>
      <c r="HMS125" s="458"/>
      <c r="HMT125" s="458"/>
      <c r="HMU125" s="458"/>
      <c r="HMV125" s="459"/>
      <c r="HMW125" s="458"/>
      <c r="HMX125" s="458"/>
      <c r="HMY125" s="458"/>
      <c r="HMZ125" s="459"/>
      <c r="HNA125" s="458"/>
      <c r="HNB125" s="458"/>
      <c r="HNC125" s="458"/>
      <c r="HND125" s="459"/>
      <c r="HNE125" s="458"/>
      <c r="HNF125" s="458"/>
      <c r="HNG125" s="458"/>
      <c r="HNH125" s="459"/>
      <c r="HNI125" s="458"/>
      <c r="HNJ125" s="458"/>
      <c r="HNK125" s="458"/>
      <c r="HNL125" s="459"/>
      <c r="HNM125" s="458"/>
      <c r="HNN125" s="458"/>
      <c r="HNO125" s="458"/>
      <c r="HNP125" s="459"/>
      <c r="HNQ125" s="458"/>
      <c r="HNR125" s="458"/>
      <c r="HNS125" s="458"/>
      <c r="HNT125" s="459"/>
      <c r="HNU125" s="458"/>
      <c r="HNV125" s="458"/>
      <c r="HNW125" s="458"/>
      <c r="HNX125" s="459"/>
      <c r="HNY125" s="458"/>
      <c r="HNZ125" s="458"/>
      <c r="HOA125" s="458"/>
      <c r="HOB125" s="459"/>
      <c r="HOC125" s="458"/>
      <c r="HOD125" s="458"/>
      <c r="HOE125" s="458"/>
      <c r="HOF125" s="459"/>
      <c r="HOG125" s="458"/>
      <c r="HOH125" s="458"/>
      <c r="HOI125" s="458"/>
      <c r="HOJ125" s="459"/>
      <c r="HOK125" s="458"/>
      <c r="HOL125" s="458"/>
      <c r="HOM125" s="458"/>
      <c r="HON125" s="459"/>
      <c r="HOO125" s="458"/>
      <c r="HOP125" s="458"/>
      <c r="HOQ125" s="458"/>
      <c r="HOR125" s="459"/>
      <c r="HOS125" s="458"/>
      <c r="HOT125" s="458"/>
      <c r="HOU125" s="458"/>
      <c r="HOV125" s="459"/>
      <c r="HOW125" s="458"/>
      <c r="HOX125" s="458"/>
      <c r="HOY125" s="458"/>
      <c r="HOZ125" s="459"/>
      <c r="HPA125" s="458"/>
      <c r="HPB125" s="458"/>
      <c r="HPC125" s="458"/>
      <c r="HPD125" s="459"/>
      <c r="HPE125" s="458"/>
      <c r="HPF125" s="458"/>
      <c r="HPG125" s="458"/>
      <c r="HPH125" s="459"/>
      <c r="HPI125" s="458"/>
      <c r="HPJ125" s="458"/>
      <c r="HPK125" s="458"/>
      <c r="HPL125" s="459"/>
      <c r="HPM125" s="458"/>
      <c r="HPN125" s="458"/>
      <c r="HPO125" s="458"/>
      <c r="HPP125" s="459"/>
      <c r="HPQ125" s="458"/>
      <c r="HPR125" s="458"/>
      <c r="HPS125" s="458"/>
      <c r="HPT125" s="459"/>
      <c r="HPU125" s="458"/>
      <c r="HPV125" s="458"/>
      <c r="HPW125" s="458"/>
      <c r="HPX125" s="459"/>
      <c r="HPY125" s="458"/>
      <c r="HPZ125" s="458"/>
      <c r="HQA125" s="458"/>
      <c r="HQB125" s="459"/>
      <c r="HQC125" s="458"/>
      <c r="HQD125" s="458"/>
      <c r="HQE125" s="458"/>
      <c r="HQF125" s="459"/>
      <c r="HQG125" s="458"/>
      <c r="HQH125" s="458"/>
      <c r="HQI125" s="458"/>
      <c r="HQJ125" s="459"/>
      <c r="HQK125" s="458"/>
      <c r="HQL125" s="458"/>
      <c r="HQM125" s="458"/>
      <c r="HQN125" s="459"/>
      <c r="HQO125" s="458"/>
      <c r="HQP125" s="458"/>
      <c r="HQQ125" s="458"/>
      <c r="HQR125" s="459"/>
      <c r="HQS125" s="458"/>
      <c r="HQT125" s="458"/>
      <c r="HQU125" s="458"/>
      <c r="HQV125" s="459"/>
      <c r="HQW125" s="458"/>
      <c r="HQX125" s="458"/>
      <c r="HQY125" s="458"/>
      <c r="HQZ125" s="459"/>
      <c r="HRA125" s="458"/>
      <c r="HRB125" s="458"/>
      <c r="HRC125" s="458"/>
      <c r="HRD125" s="459"/>
      <c r="HRE125" s="458"/>
      <c r="HRF125" s="458"/>
      <c r="HRG125" s="458"/>
      <c r="HRH125" s="459"/>
      <c r="HRI125" s="458"/>
      <c r="HRJ125" s="458"/>
      <c r="HRK125" s="458"/>
      <c r="HRL125" s="459"/>
      <c r="HRM125" s="458"/>
      <c r="HRN125" s="458"/>
      <c r="HRO125" s="458"/>
      <c r="HRP125" s="459"/>
      <c r="HRQ125" s="458"/>
      <c r="HRR125" s="458"/>
      <c r="HRS125" s="458"/>
      <c r="HRT125" s="459"/>
      <c r="HRU125" s="458"/>
      <c r="HRV125" s="458"/>
      <c r="HRW125" s="458"/>
      <c r="HRX125" s="459"/>
      <c r="HRY125" s="458"/>
      <c r="HRZ125" s="458"/>
      <c r="HSA125" s="458"/>
      <c r="HSB125" s="459"/>
      <c r="HSC125" s="458"/>
      <c r="HSD125" s="458"/>
      <c r="HSE125" s="458"/>
      <c r="HSF125" s="459"/>
      <c r="HSG125" s="458"/>
      <c r="HSH125" s="458"/>
      <c r="HSI125" s="458"/>
      <c r="HSJ125" s="459"/>
      <c r="HSK125" s="458"/>
      <c r="HSL125" s="458"/>
      <c r="HSM125" s="458"/>
      <c r="HSN125" s="459"/>
      <c r="HSO125" s="458"/>
      <c r="HSP125" s="458"/>
      <c r="HSQ125" s="458"/>
      <c r="HSR125" s="459"/>
      <c r="HSS125" s="458"/>
      <c r="HST125" s="458"/>
      <c r="HSU125" s="458"/>
      <c r="HSV125" s="459"/>
      <c r="HSW125" s="458"/>
      <c r="HSX125" s="458"/>
      <c r="HSY125" s="458"/>
      <c r="HSZ125" s="459"/>
      <c r="HTA125" s="458"/>
      <c r="HTB125" s="458"/>
      <c r="HTC125" s="458"/>
      <c r="HTD125" s="459"/>
      <c r="HTE125" s="458"/>
      <c r="HTF125" s="458"/>
      <c r="HTG125" s="458"/>
      <c r="HTH125" s="459"/>
      <c r="HTI125" s="458"/>
      <c r="HTJ125" s="458"/>
      <c r="HTK125" s="458"/>
      <c r="HTL125" s="459"/>
      <c r="HTM125" s="458"/>
      <c r="HTN125" s="458"/>
      <c r="HTO125" s="458"/>
      <c r="HTP125" s="459"/>
      <c r="HTQ125" s="458"/>
      <c r="HTR125" s="458"/>
      <c r="HTS125" s="458"/>
      <c r="HTT125" s="459"/>
      <c r="HTU125" s="458"/>
      <c r="HTV125" s="458"/>
      <c r="HTW125" s="458"/>
      <c r="HTX125" s="459"/>
      <c r="HTY125" s="458"/>
      <c r="HTZ125" s="458"/>
      <c r="HUA125" s="458"/>
      <c r="HUB125" s="459"/>
      <c r="HUC125" s="458"/>
      <c r="HUD125" s="458"/>
      <c r="HUE125" s="458"/>
      <c r="HUF125" s="459"/>
      <c r="HUG125" s="458"/>
      <c r="HUH125" s="458"/>
      <c r="HUI125" s="458"/>
      <c r="HUJ125" s="459"/>
      <c r="HUK125" s="458"/>
      <c r="HUL125" s="458"/>
      <c r="HUM125" s="458"/>
      <c r="HUN125" s="459"/>
      <c r="HUO125" s="458"/>
      <c r="HUP125" s="458"/>
      <c r="HUQ125" s="458"/>
      <c r="HUR125" s="459"/>
      <c r="HUS125" s="458"/>
      <c r="HUT125" s="458"/>
      <c r="HUU125" s="458"/>
      <c r="HUV125" s="459"/>
      <c r="HUW125" s="458"/>
      <c r="HUX125" s="458"/>
      <c r="HUY125" s="458"/>
      <c r="HUZ125" s="459"/>
      <c r="HVA125" s="458"/>
      <c r="HVB125" s="458"/>
      <c r="HVC125" s="458"/>
      <c r="HVD125" s="459"/>
      <c r="HVE125" s="458"/>
      <c r="HVF125" s="458"/>
      <c r="HVG125" s="458"/>
      <c r="HVH125" s="459"/>
      <c r="HVI125" s="458"/>
      <c r="HVJ125" s="458"/>
      <c r="HVK125" s="458"/>
      <c r="HVL125" s="459"/>
      <c r="HVM125" s="458"/>
      <c r="HVN125" s="458"/>
      <c r="HVO125" s="458"/>
      <c r="HVP125" s="459"/>
      <c r="HVQ125" s="458"/>
      <c r="HVR125" s="458"/>
      <c r="HVS125" s="458"/>
      <c r="HVT125" s="459"/>
      <c r="HVU125" s="458"/>
      <c r="HVV125" s="458"/>
      <c r="HVW125" s="458"/>
      <c r="HVX125" s="459"/>
      <c r="HVY125" s="458"/>
      <c r="HVZ125" s="458"/>
      <c r="HWA125" s="458"/>
      <c r="HWB125" s="459"/>
      <c r="HWC125" s="458"/>
      <c r="HWD125" s="458"/>
      <c r="HWE125" s="458"/>
      <c r="HWF125" s="459"/>
      <c r="HWG125" s="458"/>
      <c r="HWH125" s="458"/>
      <c r="HWI125" s="458"/>
      <c r="HWJ125" s="459"/>
      <c r="HWK125" s="458"/>
      <c r="HWL125" s="458"/>
      <c r="HWM125" s="458"/>
      <c r="HWN125" s="459"/>
      <c r="HWO125" s="458"/>
      <c r="HWP125" s="458"/>
      <c r="HWQ125" s="458"/>
      <c r="HWR125" s="459"/>
      <c r="HWS125" s="458"/>
      <c r="HWT125" s="458"/>
      <c r="HWU125" s="458"/>
      <c r="HWV125" s="459"/>
      <c r="HWW125" s="458"/>
      <c r="HWX125" s="458"/>
      <c r="HWY125" s="458"/>
      <c r="HWZ125" s="459"/>
      <c r="HXA125" s="458"/>
      <c r="HXB125" s="458"/>
      <c r="HXC125" s="458"/>
      <c r="HXD125" s="459"/>
      <c r="HXE125" s="458"/>
      <c r="HXF125" s="458"/>
      <c r="HXG125" s="458"/>
      <c r="HXH125" s="459"/>
      <c r="HXI125" s="458"/>
      <c r="HXJ125" s="458"/>
      <c r="HXK125" s="458"/>
      <c r="HXL125" s="459"/>
      <c r="HXM125" s="458"/>
      <c r="HXN125" s="458"/>
      <c r="HXO125" s="458"/>
      <c r="HXP125" s="459"/>
      <c r="HXQ125" s="458"/>
      <c r="HXR125" s="458"/>
      <c r="HXS125" s="458"/>
      <c r="HXT125" s="459"/>
      <c r="HXU125" s="458"/>
      <c r="HXV125" s="458"/>
      <c r="HXW125" s="458"/>
      <c r="HXX125" s="459"/>
      <c r="HXY125" s="458"/>
      <c r="HXZ125" s="458"/>
      <c r="HYA125" s="458"/>
      <c r="HYB125" s="459"/>
      <c r="HYC125" s="458"/>
      <c r="HYD125" s="458"/>
      <c r="HYE125" s="458"/>
      <c r="HYF125" s="459"/>
      <c r="HYG125" s="458"/>
      <c r="HYH125" s="458"/>
      <c r="HYI125" s="458"/>
      <c r="HYJ125" s="459"/>
      <c r="HYK125" s="458"/>
      <c r="HYL125" s="458"/>
      <c r="HYM125" s="458"/>
      <c r="HYN125" s="459"/>
      <c r="HYO125" s="458"/>
      <c r="HYP125" s="458"/>
      <c r="HYQ125" s="458"/>
      <c r="HYR125" s="459"/>
      <c r="HYS125" s="458"/>
      <c r="HYT125" s="458"/>
      <c r="HYU125" s="458"/>
      <c r="HYV125" s="459"/>
      <c r="HYW125" s="458"/>
      <c r="HYX125" s="458"/>
      <c r="HYY125" s="458"/>
      <c r="HYZ125" s="459"/>
      <c r="HZA125" s="458"/>
      <c r="HZB125" s="458"/>
      <c r="HZC125" s="458"/>
      <c r="HZD125" s="459"/>
      <c r="HZE125" s="458"/>
      <c r="HZF125" s="458"/>
      <c r="HZG125" s="458"/>
      <c r="HZH125" s="459"/>
      <c r="HZI125" s="458"/>
      <c r="HZJ125" s="458"/>
      <c r="HZK125" s="458"/>
      <c r="HZL125" s="459"/>
      <c r="HZM125" s="458"/>
      <c r="HZN125" s="458"/>
      <c r="HZO125" s="458"/>
      <c r="HZP125" s="459"/>
      <c r="HZQ125" s="458"/>
      <c r="HZR125" s="458"/>
      <c r="HZS125" s="458"/>
      <c r="HZT125" s="459"/>
      <c r="HZU125" s="458"/>
      <c r="HZV125" s="458"/>
      <c r="HZW125" s="458"/>
      <c r="HZX125" s="459"/>
      <c r="HZY125" s="458"/>
      <c r="HZZ125" s="458"/>
      <c r="IAA125" s="458"/>
      <c r="IAB125" s="459"/>
      <c r="IAC125" s="458"/>
      <c r="IAD125" s="458"/>
      <c r="IAE125" s="458"/>
      <c r="IAF125" s="459"/>
      <c r="IAG125" s="458"/>
      <c r="IAH125" s="458"/>
      <c r="IAI125" s="458"/>
      <c r="IAJ125" s="459"/>
      <c r="IAK125" s="458"/>
      <c r="IAL125" s="458"/>
      <c r="IAM125" s="458"/>
      <c r="IAN125" s="459"/>
      <c r="IAO125" s="458"/>
      <c r="IAP125" s="458"/>
      <c r="IAQ125" s="458"/>
      <c r="IAR125" s="459"/>
      <c r="IAS125" s="458"/>
      <c r="IAT125" s="458"/>
      <c r="IAU125" s="458"/>
      <c r="IAV125" s="459"/>
      <c r="IAW125" s="458"/>
      <c r="IAX125" s="458"/>
      <c r="IAY125" s="458"/>
      <c r="IAZ125" s="459"/>
      <c r="IBA125" s="458"/>
      <c r="IBB125" s="458"/>
      <c r="IBC125" s="458"/>
      <c r="IBD125" s="459"/>
      <c r="IBE125" s="458"/>
      <c r="IBF125" s="458"/>
      <c r="IBG125" s="458"/>
      <c r="IBH125" s="459"/>
      <c r="IBI125" s="458"/>
      <c r="IBJ125" s="458"/>
      <c r="IBK125" s="458"/>
      <c r="IBL125" s="459"/>
      <c r="IBM125" s="458"/>
      <c r="IBN125" s="458"/>
      <c r="IBO125" s="458"/>
      <c r="IBP125" s="459"/>
      <c r="IBQ125" s="458"/>
      <c r="IBR125" s="458"/>
      <c r="IBS125" s="458"/>
      <c r="IBT125" s="459"/>
      <c r="IBU125" s="458"/>
      <c r="IBV125" s="458"/>
      <c r="IBW125" s="458"/>
      <c r="IBX125" s="459"/>
      <c r="IBY125" s="458"/>
      <c r="IBZ125" s="458"/>
      <c r="ICA125" s="458"/>
      <c r="ICB125" s="459"/>
      <c r="ICC125" s="458"/>
      <c r="ICD125" s="458"/>
      <c r="ICE125" s="458"/>
      <c r="ICF125" s="459"/>
      <c r="ICG125" s="458"/>
      <c r="ICH125" s="458"/>
      <c r="ICI125" s="458"/>
      <c r="ICJ125" s="459"/>
      <c r="ICK125" s="458"/>
      <c r="ICL125" s="458"/>
      <c r="ICM125" s="458"/>
      <c r="ICN125" s="459"/>
      <c r="ICO125" s="458"/>
      <c r="ICP125" s="458"/>
      <c r="ICQ125" s="458"/>
      <c r="ICR125" s="459"/>
      <c r="ICS125" s="458"/>
      <c r="ICT125" s="458"/>
      <c r="ICU125" s="458"/>
      <c r="ICV125" s="459"/>
      <c r="ICW125" s="458"/>
      <c r="ICX125" s="458"/>
      <c r="ICY125" s="458"/>
      <c r="ICZ125" s="459"/>
      <c r="IDA125" s="458"/>
      <c r="IDB125" s="458"/>
      <c r="IDC125" s="458"/>
      <c r="IDD125" s="459"/>
      <c r="IDE125" s="458"/>
      <c r="IDF125" s="458"/>
      <c r="IDG125" s="458"/>
      <c r="IDH125" s="459"/>
      <c r="IDI125" s="458"/>
      <c r="IDJ125" s="458"/>
      <c r="IDK125" s="458"/>
      <c r="IDL125" s="459"/>
      <c r="IDM125" s="458"/>
      <c r="IDN125" s="458"/>
      <c r="IDO125" s="458"/>
      <c r="IDP125" s="459"/>
      <c r="IDQ125" s="458"/>
      <c r="IDR125" s="458"/>
      <c r="IDS125" s="458"/>
      <c r="IDT125" s="459"/>
      <c r="IDU125" s="458"/>
      <c r="IDV125" s="458"/>
      <c r="IDW125" s="458"/>
      <c r="IDX125" s="459"/>
      <c r="IDY125" s="458"/>
      <c r="IDZ125" s="458"/>
      <c r="IEA125" s="458"/>
      <c r="IEB125" s="459"/>
      <c r="IEC125" s="458"/>
      <c r="IED125" s="458"/>
      <c r="IEE125" s="458"/>
      <c r="IEF125" s="459"/>
      <c r="IEG125" s="458"/>
      <c r="IEH125" s="458"/>
      <c r="IEI125" s="458"/>
      <c r="IEJ125" s="459"/>
      <c r="IEK125" s="458"/>
      <c r="IEL125" s="458"/>
      <c r="IEM125" s="458"/>
      <c r="IEN125" s="459"/>
      <c r="IEO125" s="458"/>
      <c r="IEP125" s="458"/>
      <c r="IEQ125" s="458"/>
      <c r="IER125" s="459"/>
      <c r="IES125" s="458"/>
      <c r="IET125" s="458"/>
      <c r="IEU125" s="458"/>
      <c r="IEV125" s="459"/>
      <c r="IEW125" s="458"/>
      <c r="IEX125" s="458"/>
      <c r="IEY125" s="458"/>
      <c r="IEZ125" s="459"/>
      <c r="IFA125" s="458"/>
      <c r="IFB125" s="458"/>
      <c r="IFC125" s="458"/>
      <c r="IFD125" s="459"/>
      <c r="IFE125" s="458"/>
      <c r="IFF125" s="458"/>
      <c r="IFG125" s="458"/>
      <c r="IFH125" s="459"/>
      <c r="IFI125" s="458"/>
      <c r="IFJ125" s="458"/>
      <c r="IFK125" s="458"/>
      <c r="IFL125" s="459"/>
      <c r="IFM125" s="458"/>
      <c r="IFN125" s="458"/>
      <c r="IFO125" s="458"/>
      <c r="IFP125" s="459"/>
      <c r="IFQ125" s="458"/>
      <c r="IFR125" s="458"/>
      <c r="IFS125" s="458"/>
      <c r="IFT125" s="459"/>
      <c r="IFU125" s="458"/>
      <c r="IFV125" s="458"/>
      <c r="IFW125" s="458"/>
      <c r="IFX125" s="459"/>
      <c r="IFY125" s="458"/>
      <c r="IFZ125" s="458"/>
      <c r="IGA125" s="458"/>
      <c r="IGB125" s="459"/>
      <c r="IGC125" s="458"/>
      <c r="IGD125" s="458"/>
      <c r="IGE125" s="458"/>
      <c r="IGF125" s="459"/>
      <c r="IGG125" s="458"/>
      <c r="IGH125" s="458"/>
      <c r="IGI125" s="458"/>
      <c r="IGJ125" s="459"/>
      <c r="IGK125" s="458"/>
      <c r="IGL125" s="458"/>
      <c r="IGM125" s="458"/>
      <c r="IGN125" s="459"/>
      <c r="IGO125" s="458"/>
      <c r="IGP125" s="458"/>
      <c r="IGQ125" s="458"/>
      <c r="IGR125" s="459"/>
      <c r="IGS125" s="458"/>
      <c r="IGT125" s="458"/>
      <c r="IGU125" s="458"/>
      <c r="IGV125" s="459"/>
      <c r="IGW125" s="458"/>
      <c r="IGX125" s="458"/>
      <c r="IGY125" s="458"/>
      <c r="IGZ125" s="459"/>
      <c r="IHA125" s="458"/>
      <c r="IHB125" s="458"/>
      <c r="IHC125" s="458"/>
      <c r="IHD125" s="459"/>
      <c r="IHE125" s="458"/>
      <c r="IHF125" s="458"/>
      <c r="IHG125" s="458"/>
      <c r="IHH125" s="459"/>
      <c r="IHI125" s="458"/>
      <c r="IHJ125" s="458"/>
      <c r="IHK125" s="458"/>
      <c r="IHL125" s="459"/>
      <c r="IHM125" s="458"/>
      <c r="IHN125" s="458"/>
      <c r="IHO125" s="458"/>
      <c r="IHP125" s="459"/>
      <c r="IHQ125" s="458"/>
      <c r="IHR125" s="458"/>
      <c r="IHS125" s="458"/>
      <c r="IHT125" s="459"/>
      <c r="IHU125" s="458"/>
      <c r="IHV125" s="458"/>
      <c r="IHW125" s="458"/>
      <c r="IHX125" s="459"/>
      <c r="IHY125" s="458"/>
      <c r="IHZ125" s="458"/>
      <c r="IIA125" s="458"/>
      <c r="IIB125" s="459"/>
      <c r="IIC125" s="458"/>
      <c r="IID125" s="458"/>
      <c r="IIE125" s="458"/>
      <c r="IIF125" s="459"/>
      <c r="IIG125" s="458"/>
      <c r="IIH125" s="458"/>
      <c r="III125" s="458"/>
      <c r="IIJ125" s="459"/>
      <c r="IIK125" s="458"/>
      <c r="IIL125" s="458"/>
      <c r="IIM125" s="458"/>
      <c r="IIN125" s="459"/>
      <c r="IIO125" s="458"/>
      <c r="IIP125" s="458"/>
      <c r="IIQ125" s="458"/>
      <c r="IIR125" s="459"/>
      <c r="IIS125" s="458"/>
      <c r="IIT125" s="458"/>
      <c r="IIU125" s="458"/>
      <c r="IIV125" s="459"/>
      <c r="IIW125" s="458"/>
      <c r="IIX125" s="458"/>
      <c r="IIY125" s="458"/>
      <c r="IIZ125" s="459"/>
      <c r="IJA125" s="458"/>
      <c r="IJB125" s="458"/>
      <c r="IJC125" s="458"/>
      <c r="IJD125" s="459"/>
      <c r="IJE125" s="458"/>
      <c r="IJF125" s="458"/>
      <c r="IJG125" s="458"/>
      <c r="IJH125" s="459"/>
      <c r="IJI125" s="458"/>
      <c r="IJJ125" s="458"/>
      <c r="IJK125" s="458"/>
      <c r="IJL125" s="459"/>
      <c r="IJM125" s="458"/>
      <c r="IJN125" s="458"/>
      <c r="IJO125" s="458"/>
      <c r="IJP125" s="459"/>
      <c r="IJQ125" s="458"/>
      <c r="IJR125" s="458"/>
      <c r="IJS125" s="458"/>
      <c r="IJT125" s="459"/>
      <c r="IJU125" s="458"/>
      <c r="IJV125" s="458"/>
      <c r="IJW125" s="458"/>
      <c r="IJX125" s="459"/>
      <c r="IJY125" s="458"/>
      <c r="IJZ125" s="458"/>
      <c r="IKA125" s="458"/>
      <c r="IKB125" s="459"/>
      <c r="IKC125" s="458"/>
      <c r="IKD125" s="458"/>
      <c r="IKE125" s="458"/>
      <c r="IKF125" s="459"/>
      <c r="IKG125" s="458"/>
      <c r="IKH125" s="458"/>
      <c r="IKI125" s="458"/>
      <c r="IKJ125" s="459"/>
      <c r="IKK125" s="458"/>
      <c r="IKL125" s="458"/>
      <c r="IKM125" s="458"/>
      <c r="IKN125" s="459"/>
      <c r="IKO125" s="458"/>
      <c r="IKP125" s="458"/>
      <c r="IKQ125" s="458"/>
      <c r="IKR125" s="459"/>
      <c r="IKS125" s="458"/>
      <c r="IKT125" s="458"/>
      <c r="IKU125" s="458"/>
      <c r="IKV125" s="459"/>
      <c r="IKW125" s="458"/>
      <c r="IKX125" s="458"/>
      <c r="IKY125" s="458"/>
      <c r="IKZ125" s="459"/>
      <c r="ILA125" s="458"/>
      <c r="ILB125" s="458"/>
      <c r="ILC125" s="458"/>
      <c r="ILD125" s="459"/>
      <c r="ILE125" s="458"/>
      <c r="ILF125" s="458"/>
      <c r="ILG125" s="458"/>
      <c r="ILH125" s="459"/>
      <c r="ILI125" s="458"/>
      <c r="ILJ125" s="458"/>
      <c r="ILK125" s="458"/>
      <c r="ILL125" s="459"/>
      <c r="ILM125" s="458"/>
      <c r="ILN125" s="458"/>
      <c r="ILO125" s="458"/>
      <c r="ILP125" s="459"/>
      <c r="ILQ125" s="458"/>
      <c r="ILR125" s="458"/>
      <c r="ILS125" s="458"/>
      <c r="ILT125" s="459"/>
      <c r="ILU125" s="458"/>
      <c r="ILV125" s="458"/>
      <c r="ILW125" s="458"/>
      <c r="ILX125" s="459"/>
      <c r="ILY125" s="458"/>
      <c r="ILZ125" s="458"/>
      <c r="IMA125" s="458"/>
      <c r="IMB125" s="459"/>
      <c r="IMC125" s="458"/>
      <c r="IMD125" s="458"/>
      <c r="IME125" s="458"/>
      <c r="IMF125" s="459"/>
      <c r="IMG125" s="458"/>
      <c r="IMH125" s="458"/>
      <c r="IMI125" s="458"/>
      <c r="IMJ125" s="459"/>
      <c r="IMK125" s="458"/>
      <c r="IML125" s="458"/>
      <c r="IMM125" s="458"/>
      <c r="IMN125" s="459"/>
      <c r="IMO125" s="458"/>
      <c r="IMP125" s="458"/>
      <c r="IMQ125" s="458"/>
      <c r="IMR125" s="459"/>
      <c r="IMS125" s="458"/>
      <c r="IMT125" s="458"/>
      <c r="IMU125" s="458"/>
      <c r="IMV125" s="459"/>
      <c r="IMW125" s="458"/>
      <c r="IMX125" s="458"/>
      <c r="IMY125" s="458"/>
      <c r="IMZ125" s="459"/>
      <c r="INA125" s="458"/>
      <c r="INB125" s="458"/>
      <c r="INC125" s="458"/>
      <c r="IND125" s="459"/>
      <c r="INE125" s="458"/>
      <c r="INF125" s="458"/>
      <c r="ING125" s="458"/>
      <c r="INH125" s="459"/>
      <c r="INI125" s="458"/>
      <c r="INJ125" s="458"/>
      <c r="INK125" s="458"/>
      <c r="INL125" s="459"/>
      <c r="INM125" s="458"/>
      <c r="INN125" s="458"/>
      <c r="INO125" s="458"/>
      <c r="INP125" s="459"/>
      <c r="INQ125" s="458"/>
      <c r="INR125" s="458"/>
      <c r="INS125" s="458"/>
      <c r="INT125" s="459"/>
      <c r="INU125" s="458"/>
      <c r="INV125" s="458"/>
      <c r="INW125" s="458"/>
      <c r="INX125" s="459"/>
      <c r="INY125" s="458"/>
      <c r="INZ125" s="458"/>
      <c r="IOA125" s="458"/>
      <c r="IOB125" s="459"/>
      <c r="IOC125" s="458"/>
      <c r="IOD125" s="458"/>
      <c r="IOE125" s="458"/>
      <c r="IOF125" s="459"/>
      <c r="IOG125" s="458"/>
      <c r="IOH125" s="458"/>
      <c r="IOI125" s="458"/>
      <c r="IOJ125" s="459"/>
      <c r="IOK125" s="458"/>
      <c r="IOL125" s="458"/>
      <c r="IOM125" s="458"/>
      <c r="ION125" s="459"/>
      <c r="IOO125" s="458"/>
      <c r="IOP125" s="458"/>
      <c r="IOQ125" s="458"/>
      <c r="IOR125" s="459"/>
      <c r="IOS125" s="458"/>
      <c r="IOT125" s="458"/>
      <c r="IOU125" s="458"/>
      <c r="IOV125" s="459"/>
      <c r="IOW125" s="458"/>
      <c r="IOX125" s="458"/>
      <c r="IOY125" s="458"/>
      <c r="IOZ125" s="459"/>
      <c r="IPA125" s="458"/>
      <c r="IPB125" s="458"/>
      <c r="IPC125" s="458"/>
      <c r="IPD125" s="459"/>
      <c r="IPE125" s="458"/>
      <c r="IPF125" s="458"/>
      <c r="IPG125" s="458"/>
      <c r="IPH125" s="459"/>
      <c r="IPI125" s="458"/>
      <c r="IPJ125" s="458"/>
      <c r="IPK125" s="458"/>
      <c r="IPL125" s="459"/>
      <c r="IPM125" s="458"/>
      <c r="IPN125" s="458"/>
      <c r="IPO125" s="458"/>
      <c r="IPP125" s="459"/>
      <c r="IPQ125" s="458"/>
      <c r="IPR125" s="458"/>
      <c r="IPS125" s="458"/>
      <c r="IPT125" s="459"/>
      <c r="IPU125" s="458"/>
      <c r="IPV125" s="458"/>
      <c r="IPW125" s="458"/>
      <c r="IPX125" s="459"/>
      <c r="IPY125" s="458"/>
      <c r="IPZ125" s="458"/>
      <c r="IQA125" s="458"/>
      <c r="IQB125" s="459"/>
      <c r="IQC125" s="458"/>
      <c r="IQD125" s="458"/>
      <c r="IQE125" s="458"/>
      <c r="IQF125" s="459"/>
      <c r="IQG125" s="458"/>
      <c r="IQH125" s="458"/>
      <c r="IQI125" s="458"/>
      <c r="IQJ125" s="459"/>
      <c r="IQK125" s="458"/>
      <c r="IQL125" s="458"/>
      <c r="IQM125" s="458"/>
      <c r="IQN125" s="459"/>
      <c r="IQO125" s="458"/>
      <c r="IQP125" s="458"/>
      <c r="IQQ125" s="458"/>
      <c r="IQR125" s="459"/>
      <c r="IQS125" s="458"/>
      <c r="IQT125" s="458"/>
      <c r="IQU125" s="458"/>
      <c r="IQV125" s="459"/>
      <c r="IQW125" s="458"/>
      <c r="IQX125" s="458"/>
      <c r="IQY125" s="458"/>
      <c r="IQZ125" s="459"/>
      <c r="IRA125" s="458"/>
      <c r="IRB125" s="458"/>
      <c r="IRC125" s="458"/>
      <c r="IRD125" s="459"/>
      <c r="IRE125" s="458"/>
      <c r="IRF125" s="458"/>
      <c r="IRG125" s="458"/>
      <c r="IRH125" s="459"/>
      <c r="IRI125" s="458"/>
      <c r="IRJ125" s="458"/>
      <c r="IRK125" s="458"/>
      <c r="IRL125" s="459"/>
      <c r="IRM125" s="458"/>
      <c r="IRN125" s="458"/>
      <c r="IRO125" s="458"/>
      <c r="IRP125" s="459"/>
      <c r="IRQ125" s="458"/>
      <c r="IRR125" s="458"/>
      <c r="IRS125" s="458"/>
      <c r="IRT125" s="459"/>
      <c r="IRU125" s="458"/>
      <c r="IRV125" s="458"/>
      <c r="IRW125" s="458"/>
      <c r="IRX125" s="459"/>
      <c r="IRY125" s="458"/>
      <c r="IRZ125" s="458"/>
      <c r="ISA125" s="458"/>
      <c r="ISB125" s="459"/>
      <c r="ISC125" s="458"/>
      <c r="ISD125" s="458"/>
      <c r="ISE125" s="458"/>
      <c r="ISF125" s="459"/>
      <c r="ISG125" s="458"/>
      <c r="ISH125" s="458"/>
      <c r="ISI125" s="458"/>
      <c r="ISJ125" s="459"/>
      <c r="ISK125" s="458"/>
      <c r="ISL125" s="458"/>
      <c r="ISM125" s="458"/>
      <c r="ISN125" s="459"/>
      <c r="ISO125" s="458"/>
      <c r="ISP125" s="458"/>
      <c r="ISQ125" s="458"/>
      <c r="ISR125" s="459"/>
      <c r="ISS125" s="458"/>
      <c r="IST125" s="458"/>
      <c r="ISU125" s="458"/>
      <c r="ISV125" s="459"/>
      <c r="ISW125" s="458"/>
      <c r="ISX125" s="458"/>
      <c r="ISY125" s="458"/>
      <c r="ISZ125" s="459"/>
      <c r="ITA125" s="458"/>
      <c r="ITB125" s="458"/>
      <c r="ITC125" s="458"/>
      <c r="ITD125" s="459"/>
      <c r="ITE125" s="458"/>
      <c r="ITF125" s="458"/>
      <c r="ITG125" s="458"/>
      <c r="ITH125" s="459"/>
      <c r="ITI125" s="458"/>
      <c r="ITJ125" s="458"/>
      <c r="ITK125" s="458"/>
      <c r="ITL125" s="459"/>
      <c r="ITM125" s="458"/>
      <c r="ITN125" s="458"/>
      <c r="ITO125" s="458"/>
      <c r="ITP125" s="459"/>
      <c r="ITQ125" s="458"/>
      <c r="ITR125" s="458"/>
      <c r="ITS125" s="458"/>
      <c r="ITT125" s="459"/>
      <c r="ITU125" s="458"/>
      <c r="ITV125" s="458"/>
      <c r="ITW125" s="458"/>
      <c r="ITX125" s="459"/>
      <c r="ITY125" s="458"/>
      <c r="ITZ125" s="458"/>
      <c r="IUA125" s="458"/>
      <c r="IUB125" s="459"/>
      <c r="IUC125" s="458"/>
      <c r="IUD125" s="458"/>
      <c r="IUE125" s="458"/>
      <c r="IUF125" s="459"/>
      <c r="IUG125" s="458"/>
      <c r="IUH125" s="458"/>
      <c r="IUI125" s="458"/>
      <c r="IUJ125" s="459"/>
      <c r="IUK125" s="458"/>
      <c r="IUL125" s="458"/>
      <c r="IUM125" s="458"/>
      <c r="IUN125" s="459"/>
      <c r="IUO125" s="458"/>
      <c r="IUP125" s="458"/>
      <c r="IUQ125" s="458"/>
      <c r="IUR125" s="459"/>
      <c r="IUS125" s="458"/>
      <c r="IUT125" s="458"/>
      <c r="IUU125" s="458"/>
      <c r="IUV125" s="459"/>
      <c r="IUW125" s="458"/>
      <c r="IUX125" s="458"/>
      <c r="IUY125" s="458"/>
      <c r="IUZ125" s="459"/>
      <c r="IVA125" s="458"/>
      <c r="IVB125" s="458"/>
      <c r="IVC125" s="458"/>
      <c r="IVD125" s="459"/>
      <c r="IVE125" s="458"/>
      <c r="IVF125" s="458"/>
      <c r="IVG125" s="458"/>
      <c r="IVH125" s="459"/>
      <c r="IVI125" s="458"/>
      <c r="IVJ125" s="458"/>
      <c r="IVK125" s="458"/>
      <c r="IVL125" s="459"/>
      <c r="IVM125" s="458"/>
      <c r="IVN125" s="458"/>
      <c r="IVO125" s="458"/>
      <c r="IVP125" s="459"/>
      <c r="IVQ125" s="458"/>
      <c r="IVR125" s="458"/>
      <c r="IVS125" s="458"/>
      <c r="IVT125" s="459"/>
      <c r="IVU125" s="458"/>
      <c r="IVV125" s="458"/>
      <c r="IVW125" s="458"/>
      <c r="IVX125" s="459"/>
      <c r="IVY125" s="458"/>
      <c r="IVZ125" s="458"/>
      <c r="IWA125" s="458"/>
      <c r="IWB125" s="459"/>
      <c r="IWC125" s="458"/>
      <c r="IWD125" s="458"/>
      <c r="IWE125" s="458"/>
      <c r="IWF125" s="459"/>
      <c r="IWG125" s="458"/>
      <c r="IWH125" s="458"/>
      <c r="IWI125" s="458"/>
      <c r="IWJ125" s="459"/>
      <c r="IWK125" s="458"/>
      <c r="IWL125" s="458"/>
      <c r="IWM125" s="458"/>
      <c r="IWN125" s="459"/>
      <c r="IWO125" s="458"/>
      <c r="IWP125" s="458"/>
      <c r="IWQ125" s="458"/>
      <c r="IWR125" s="459"/>
      <c r="IWS125" s="458"/>
      <c r="IWT125" s="458"/>
      <c r="IWU125" s="458"/>
      <c r="IWV125" s="459"/>
      <c r="IWW125" s="458"/>
      <c r="IWX125" s="458"/>
      <c r="IWY125" s="458"/>
      <c r="IWZ125" s="459"/>
      <c r="IXA125" s="458"/>
      <c r="IXB125" s="458"/>
      <c r="IXC125" s="458"/>
      <c r="IXD125" s="459"/>
      <c r="IXE125" s="458"/>
      <c r="IXF125" s="458"/>
      <c r="IXG125" s="458"/>
      <c r="IXH125" s="459"/>
      <c r="IXI125" s="458"/>
      <c r="IXJ125" s="458"/>
      <c r="IXK125" s="458"/>
      <c r="IXL125" s="459"/>
      <c r="IXM125" s="458"/>
      <c r="IXN125" s="458"/>
      <c r="IXO125" s="458"/>
      <c r="IXP125" s="459"/>
      <c r="IXQ125" s="458"/>
      <c r="IXR125" s="458"/>
      <c r="IXS125" s="458"/>
      <c r="IXT125" s="459"/>
      <c r="IXU125" s="458"/>
      <c r="IXV125" s="458"/>
      <c r="IXW125" s="458"/>
      <c r="IXX125" s="459"/>
      <c r="IXY125" s="458"/>
      <c r="IXZ125" s="458"/>
      <c r="IYA125" s="458"/>
      <c r="IYB125" s="459"/>
      <c r="IYC125" s="458"/>
      <c r="IYD125" s="458"/>
      <c r="IYE125" s="458"/>
      <c r="IYF125" s="459"/>
      <c r="IYG125" s="458"/>
      <c r="IYH125" s="458"/>
      <c r="IYI125" s="458"/>
      <c r="IYJ125" s="459"/>
      <c r="IYK125" s="458"/>
      <c r="IYL125" s="458"/>
      <c r="IYM125" s="458"/>
      <c r="IYN125" s="459"/>
      <c r="IYO125" s="458"/>
      <c r="IYP125" s="458"/>
      <c r="IYQ125" s="458"/>
      <c r="IYR125" s="459"/>
      <c r="IYS125" s="458"/>
      <c r="IYT125" s="458"/>
      <c r="IYU125" s="458"/>
      <c r="IYV125" s="459"/>
      <c r="IYW125" s="458"/>
      <c r="IYX125" s="458"/>
      <c r="IYY125" s="458"/>
      <c r="IYZ125" s="459"/>
      <c r="IZA125" s="458"/>
      <c r="IZB125" s="458"/>
      <c r="IZC125" s="458"/>
      <c r="IZD125" s="459"/>
      <c r="IZE125" s="458"/>
      <c r="IZF125" s="458"/>
      <c r="IZG125" s="458"/>
      <c r="IZH125" s="459"/>
      <c r="IZI125" s="458"/>
      <c r="IZJ125" s="458"/>
      <c r="IZK125" s="458"/>
      <c r="IZL125" s="459"/>
      <c r="IZM125" s="458"/>
      <c r="IZN125" s="458"/>
      <c r="IZO125" s="458"/>
      <c r="IZP125" s="459"/>
      <c r="IZQ125" s="458"/>
      <c r="IZR125" s="458"/>
      <c r="IZS125" s="458"/>
      <c r="IZT125" s="459"/>
      <c r="IZU125" s="458"/>
      <c r="IZV125" s="458"/>
      <c r="IZW125" s="458"/>
      <c r="IZX125" s="459"/>
      <c r="IZY125" s="458"/>
      <c r="IZZ125" s="458"/>
      <c r="JAA125" s="458"/>
      <c r="JAB125" s="459"/>
      <c r="JAC125" s="458"/>
      <c r="JAD125" s="458"/>
      <c r="JAE125" s="458"/>
      <c r="JAF125" s="459"/>
      <c r="JAG125" s="458"/>
      <c r="JAH125" s="458"/>
      <c r="JAI125" s="458"/>
      <c r="JAJ125" s="459"/>
      <c r="JAK125" s="458"/>
      <c r="JAL125" s="458"/>
      <c r="JAM125" s="458"/>
      <c r="JAN125" s="459"/>
      <c r="JAO125" s="458"/>
      <c r="JAP125" s="458"/>
      <c r="JAQ125" s="458"/>
      <c r="JAR125" s="459"/>
      <c r="JAS125" s="458"/>
      <c r="JAT125" s="458"/>
      <c r="JAU125" s="458"/>
      <c r="JAV125" s="459"/>
      <c r="JAW125" s="458"/>
      <c r="JAX125" s="458"/>
      <c r="JAY125" s="458"/>
      <c r="JAZ125" s="459"/>
      <c r="JBA125" s="458"/>
      <c r="JBB125" s="458"/>
      <c r="JBC125" s="458"/>
      <c r="JBD125" s="459"/>
      <c r="JBE125" s="458"/>
      <c r="JBF125" s="458"/>
      <c r="JBG125" s="458"/>
      <c r="JBH125" s="459"/>
      <c r="JBI125" s="458"/>
      <c r="JBJ125" s="458"/>
      <c r="JBK125" s="458"/>
      <c r="JBL125" s="459"/>
      <c r="JBM125" s="458"/>
      <c r="JBN125" s="458"/>
      <c r="JBO125" s="458"/>
      <c r="JBP125" s="459"/>
      <c r="JBQ125" s="458"/>
      <c r="JBR125" s="458"/>
      <c r="JBS125" s="458"/>
      <c r="JBT125" s="459"/>
      <c r="JBU125" s="458"/>
      <c r="JBV125" s="458"/>
      <c r="JBW125" s="458"/>
      <c r="JBX125" s="459"/>
      <c r="JBY125" s="458"/>
      <c r="JBZ125" s="458"/>
      <c r="JCA125" s="458"/>
      <c r="JCB125" s="459"/>
      <c r="JCC125" s="458"/>
      <c r="JCD125" s="458"/>
      <c r="JCE125" s="458"/>
      <c r="JCF125" s="459"/>
      <c r="JCG125" s="458"/>
      <c r="JCH125" s="458"/>
      <c r="JCI125" s="458"/>
      <c r="JCJ125" s="459"/>
      <c r="JCK125" s="458"/>
      <c r="JCL125" s="458"/>
      <c r="JCM125" s="458"/>
      <c r="JCN125" s="459"/>
      <c r="JCO125" s="458"/>
      <c r="JCP125" s="458"/>
      <c r="JCQ125" s="458"/>
      <c r="JCR125" s="459"/>
      <c r="JCS125" s="458"/>
      <c r="JCT125" s="458"/>
      <c r="JCU125" s="458"/>
      <c r="JCV125" s="459"/>
      <c r="JCW125" s="458"/>
      <c r="JCX125" s="458"/>
      <c r="JCY125" s="458"/>
      <c r="JCZ125" s="459"/>
      <c r="JDA125" s="458"/>
      <c r="JDB125" s="458"/>
      <c r="JDC125" s="458"/>
      <c r="JDD125" s="459"/>
      <c r="JDE125" s="458"/>
      <c r="JDF125" s="458"/>
      <c r="JDG125" s="458"/>
      <c r="JDH125" s="459"/>
      <c r="JDI125" s="458"/>
      <c r="JDJ125" s="458"/>
      <c r="JDK125" s="458"/>
      <c r="JDL125" s="459"/>
      <c r="JDM125" s="458"/>
      <c r="JDN125" s="458"/>
      <c r="JDO125" s="458"/>
      <c r="JDP125" s="459"/>
      <c r="JDQ125" s="458"/>
      <c r="JDR125" s="458"/>
      <c r="JDS125" s="458"/>
      <c r="JDT125" s="459"/>
      <c r="JDU125" s="458"/>
      <c r="JDV125" s="458"/>
      <c r="JDW125" s="458"/>
      <c r="JDX125" s="459"/>
      <c r="JDY125" s="458"/>
      <c r="JDZ125" s="458"/>
      <c r="JEA125" s="458"/>
      <c r="JEB125" s="459"/>
      <c r="JEC125" s="458"/>
      <c r="JED125" s="458"/>
      <c r="JEE125" s="458"/>
      <c r="JEF125" s="459"/>
      <c r="JEG125" s="458"/>
      <c r="JEH125" s="458"/>
      <c r="JEI125" s="458"/>
      <c r="JEJ125" s="459"/>
      <c r="JEK125" s="458"/>
      <c r="JEL125" s="458"/>
      <c r="JEM125" s="458"/>
      <c r="JEN125" s="459"/>
      <c r="JEO125" s="458"/>
      <c r="JEP125" s="458"/>
      <c r="JEQ125" s="458"/>
      <c r="JER125" s="459"/>
      <c r="JES125" s="458"/>
      <c r="JET125" s="458"/>
      <c r="JEU125" s="458"/>
      <c r="JEV125" s="459"/>
      <c r="JEW125" s="458"/>
      <c r="JEX125" s="458"/>
      <c r="JEY125" s="458"/>
      <c r="JEZ125" s="459"/>
      <c r="JFA125" s="458"/>
      <c r="JFB125" s="458"/>
      <c r="JFC125" s="458"/>
      <c r="JFD125" s="459"/>
      <c r="JFE125" s="458"/>
      <c r="JFF125" s="458"/>
      <c r="JFG125" s="458"/>
      <c r="JFH125" s="459"/>
      <c r="JFI125" s="458"/>
      <c r="JFJ125" s="458"/>
      <c r="JFK125" s="458"/>
      <c r="JFL125" s="459"/>
      <c r="JFM125" s="458"/>
      <c r="JFN125" s="458"/>
      <c r="JFO125" s="458"/>
      <c r="JFP125" s="459"/>
      <c r="JFQ125" s="458"/>
      <c r="JFR125" s="458"/>
      <c r="JFS125" s="458"/>
      <c r="JFT125" s="459"/>
      <c r="JFU125" s="458"/>
      <c r="JFV125" s="458"/>
      <c r="JFW125" s="458"/>
      <c r="JFX125" s="459"/>
      <c r="JFY125" s="458"/>
      <c r="JFZ125" s="458"/>
      <c r="JGA125" s="458"/>
      <c r="JGB125" s="459"/>
      <c r="JGC125" s="458"/>
      <c r="JGD125" s="458"/>
      <c r="JGE125" s="458"/>
      <c r="JGF125" s="459"/>
      <c r="JGG125" s="458"/>
      <c r="JGH125" s="458"/>
      <c r="JGI125" s="458"/>
      <c r="JGJ125" s="459"/>
      <c r="JGK125" s="458"/>
      <c r="JGL125" s="458"/>
      <c r="JGM125" s="458"/>
      <c r="JGN125" s="459"/>
      <c r="JGO125" s="458"/>
      <c r="JGP125" s="458"/>
      <c r="JGQ125" s="458"/>
      <c r="JGR125" s="459"/>
      <c r="JGS125" s="458"/>
      <c r="JGT125" s="458"/>
      <c r="JGU125" s="458"/>
      <c r="JGV125" s="459"/>
      <c r="JGW125" s="458"/>
      <c r="JGX125" s="458"/>
      <c r="JGY125" s="458"/>
      <c r="JGZ125" s="459"/>
      <c r="JHA125" s="458"/>
      <c r="JHB125" s="458"/>
      <c r="JHC125" s="458"/>
      <c r="JHD125" s="459"/>
      <c r="JHE125" s="458"/>
      <c r="JHF125" s="458"/>
      <c r="JHG125" s="458"/>
      <c r="JHH125" s="459"/>
      <c r="JHI125" s="458"/>
      <c r="JHJ125" s="458"/>
      <c r="JHK125" s="458"/>
      <c r="JHL125" s="459"/>
      <c r="JHM125" s="458"/>
      <c r="JHN125" s="458"/>
      <c r="JHO125" s="458"/>
      <c r="JHP125" s="459"/>
      <c r="JHQ125" s="458"/>
      <c r="JHR125" s="458"/>
      <c r="JHS125" s="458"/>
      <c r="JHT125" s="459"/>
      <c r="JHU125" s="458"/>
      <c r="JHV125" s="458"/>
      <c r="JHW125" s="458"/>
      <c r="JHX125" s="459"/>
      <c r="JHY125" s="458"/>
      <c r="JHZ125" s="458"/>
      <c r="JIA125" s="458"/>
      <c r="JIB125" s="459"/>
      <c r="JIC125" s="458"/>
      <c r="JID125" s="458"/>
      <c r="JIE125" s="458"/>
      <c r="JIF125" s="459"/>
      <c r="JIG125" s="458"/>
      <c r="JIH125" s="458"/>
      <c r="JII125" s="458"/>
      <c r="JIJ125" s="459"/>
      <c r="JIK125" s="458"/>
      <c r="JIL125" s="458"/>
      <c r="JIM125" s="458"/>
      <c r="JIN125" s="459"/>
      <c r="JIO125" s="458"/>
      <c r="JIP125" s="458"/>
      <c r="JIQ125" s="458"/>
      <c r="JIR125" s="459"/>
      <c r="JIS125" s="458"/>
      <c r="JIT125" s="458"/>
      <c r="JIU125" s="458"/>
      <c r="JIV125" s="459"/>
      <c r="JIW125" s="458"/>
      <c r="JIX125" s="458"/>
      <c r="JIY125" s="458"/>
      <c r="JIZ125" s="459"/>
      <c r="JJA125" s="458"/>
      <c r="JJB125" s="458"/>
      <c r="JJC125" s="458"/>
      <c r="JJD125" s="459"/>
      <c r="JJE125" s="458"/>
      <c r="JJF125" s="458"/>
      <c r="JJG125" s="458"/>
      <c r="JJH125" s="459"/>
      <c r="JJI125" s="458"/>
      <c r="JJJ125" s="458"/>
      <c r="JJK125" s="458"/>
      <c r="JJL125" s="459"/>
      <c r="JJM125" s="458"/>
      <c r="JJN125" s="458"/>
      <c r="JJO125" s="458"/>
      <c r="JJP125" s="459"/>
      <c r="JJQ125" s="458"/>
      <c r="JJR125" s="458"/>
      <c r="JJS125" s="458"/>
      <c r="JJT125" s="459"/>
      <c r="JJU125" s="458"/>
      <c r="JJV125" s="458"/>
      <c r="JJW125" s="458"/>
      <c r="JJX125" s="459"/>
      <c r="JJY125" s="458"/>
      <c r="JJZ125" s="458"/>
      <c r="JKA125" s="458"/>
      <c r="JKB125" s="459"/>
      <c r="JKC125" s="458"/>
      <c r="JKD125" s="458"/>
      <c r="JKE125" s="458"/>
      <c r="JKF125" s="459"/>
      <c r="JKG125" s="458"/>
      <c r="JKH125" s="458"/>
      <c r="JKI125" s="458"/>
      <c r="JKJ125" s="459"/>
      <c r="JKK125" s="458"/>
      <c r="JKL125" s="458"/>
      <c r="JKM125" s="458"/>
      <c r="JKN125" s="459"/>
      <c r="JKO125" s="458"/>
      <c r="JKP125" s="458"/>
      <c r="JKQ125" s="458"/>
      <c r="JKR125" s="459"/>
      <c r="JKS125" s="458"/>
      <c r="JKT125" s="458"/>
      <c r="JKU125" s="458"/>
      <c r="JKV125" s="459"/>
      <c r="JKW125" s="458"/>
      <c r="JKX125" s="458"/>
      <c r="JKY125" s="458"/>
      <c r="JKZ125" s="459"/>
      <c r="JLA125" s="458"/>
      <c r="JLB125" s="458"/>
      <c r="JLC125" s="458"/>
      <c r="JLD125" s="459"/>
      <c r="JLE125" s="458"/>
      <c r="JLF125" s="458"/>
      <c r="JLG125" s="458"/>
      <c r="JLH125" s="459"/>
      <c r="JLI125" s="458"/>
      <c r="JLJ125" s="458"/>
      <c r="JLK125" s="458"/>
      <c r="JLL125" s="459"/>
      <c r="JLM125" s="458"/>
      <c r="JLN125" s="458"/>
      <c r="JLO125" s="458"/>
      <c r="JLP125" s="459"/>
      <c r="JLQ125" s="458"/>
      <c r="JLR125" s="458"/>
      <c r="JLS125" s="458"/>
      <c r="JLT125" s="459"/>
      <c r="JLU125" s="458"/>
      <c r="JLV125" s="458"/>
      <c r="JLW125" s="458"/>
      <c r="JLX125" s="459"/>
      <c r="JLY125" s="458"/>
      <c r="JLZ125" s="458"/>
      <c r="JMA125" s="458"/>
      <c r="JMB125" s="459"/>
      <c r="JMC125" s="458"/>
      <c r="JMD125" s="458"/>
      <c r="JME125" s="458"/>
      <c r="JMF125" s="459"/>
      <c r="JMG125" s="458"/>
      <c r="JMH125" s="458"/>
      <c r="JMI125" s="458"/>
      <c r="JMJ125" s="459"/>
      <c r="JMK125" s="458"/>
      <c r="JML125" s="458"/>
      <c r="JMM125" s="458"/>
      <c r="JMN125" s="459"/>
      <c r="JMO125" s="458"/>
      <c r="JMP125" s="458"/>
      <c r="JMQ125" s="458"/>
      <c r="JMR125" s="459"/>
      <c r="JMS125" s="458"/>
      <c r="JMT125" s="458"/>
      <c r="JMU125" s="458"/>
      <c r="JMV125" s="459"/>
      <c r="JMW125" s="458"/>
      <c r="JMX125" s="458"/>
      <c r="JMY125" s="458"/>
      <c r="JMZ125" s="459"/>
      <c r="JNA125" s="458"/>
      <c r="JNB125" s="458"/>
      <c r="JNC125" s="458"/>
      <c r="JND125" s="459"/>
      <c r="JNE125" s="458"/>
      <c r="JNF125" s="458"/>
      <c r="JNG125" s="458"/>
      <c r="JNH125" s="459"/>
      <c r="JNI125" s="458"/>
      <c r="JNJ125" s="458"/>
      <c r="JNK125" s="458"/>
      <c r="JNL125" s="459"/>
      <c r="JNM125" s="458"/>
      <c r="JNN125" s="458"/>
      <c r="JNO125" s="458"/>
      <c r="JNP125" s="459"/>
      <c r="JNQ125" s="458"/>
      <c r="JNR125" s="458"/>
      <c r="JNS125" s="458"/>
      <c r="JNT125" s="459"/>
      <c r="JNU125" s="458"/>
      <c r="JNV125" s="458"/>
      <c r="JNW125" s="458"/>
      <c r="JNX125" s="459"/>
      <c r="JNY125" s="458"/>
      <c r="JNZ125" s="458"/>
      <c r="JOA125" s="458"/>
      <c r="JOB125" s="459"/>
      <c r="JOC125" s="458"/>
      <c r="JOD125" s="458"/>
      <c r="JOE125" s="458"/>
      <c r="JOF125" s="459"/>
      <c r="JOG125" s="458"/>
      <c r="JOH125" s="458"/>
      <c r="JOI125" s="458"/>
      <c r="JOJ125" s="459"/>
      <c r="JOK125" s="458"/>
      <c r="JOL125" s="458"/>
      <c r="JOM125" s="458"/>
      <c r="JON125" s="459"/>
      <c r="JOO125" s="458"/>
      <c r="JOP125" s="458"/>
      <c r="JOQ125" s="458"/>
      <c r="JOR125" s="459"/>
      <c r="JOS125" s="458"/>
      <c r="JOT125" s="458"/>
      <c r="JOU125" s="458"/>
      <c r="JOV125" s="459"/>
      <c r="JOW125" s="458"/>
      <c r="JOX125" s="458"/>
      <c r="JOY125" s="458"/>
      <c r="JOZ125" s="459"/>
      <c r="JPA125" s="458"/>
      <c r="JPB125" s="458"/>
      <c r="JPC125" s="458"/>
      <c r="JPD125" s="459"/>
      <c r="JPE125" s="458"/>
      <c r="JPF125" s="458"/>
      <c r="JPG125" s="458"/>
      <c r="JPH125" s="459"/>
      <c r="JPI125" s="458"/>
      <c r="JPJ125" s="458"/>
      <c r="JPK125" s="458"/>
      <c r="JPL125" s="459"/>
      <c r="JPM125" s="458"/>
      <c r="JPN125" s="458"/>
      <c r="JPO125" s="458"/>
      <c r="JPP125" s="459"/>
      <c r="JPQ125" s="458"/>
      <c r="JPR125" s="458"/>
      <c r="JPS125" s="458"/>
      <c r="JPT125" s="459"/>
      <c r="JPU125" s="458"/>
      <c r="JPV125" s="458"/>
      <c r="JPW125" s="458"/>
      <c r="JPX125" s="459"/>
      <c r="JPY125" s="458"/>
      <c r="JPZ125" s="458"/>
      <c r="JQA125" s="458"/>
      <c r="JQB125" s="459"/>
      <c r="JQC125" s="458"/>
      <c r="JQD125" s="458"/>
      <c r="JQE125" s="458"/>
      <c r="JQF125" s="459"/>
      <c r="JQG125" s="458"/>
      <c r="JQH125" s="458"/>
      <c r="JQI125" s="458"/>
      <c r="JQJ125" s="459"/>
      <c r="JQK125" s="458"/>
      <c r="JQL125" s="458"/>
      <c r="JQM125" s="458"/>
      <c r="JQN125" s="459"/>
      <c r="JQO125" s="458"/>
      <c r="JQP125" s="458"/>
      <c r="JQQ125" s="458"/>
      <c r="JQR125" s="459"/>
      <c r="JQS125" s="458"/>
      <c r="JQT125" s="458"/>
      <c r="JQU125" s="458"/>
      <c r="JQV125" s="459"/>
      <c r="JQW125" s="458"/>
      <c r="JQX125" s="458"/>
      <c r="JQY125" s="458"/>
      <c r="JQZ125" s="459"/>
      <c r="JRA125" s="458"/>
      <c r="JRB125" s="458"/>
      <c r="JRC125" s="458"/>
      <c r="JRD125" s="459"/>
      <c r="JRE125" s="458"/>
      <c r="JRF125" s="458"/>
      <c r="JRG125" s="458"/>
      <c r="JRH125" s="459"/>
      <c r="JRI125" s="458"/>
      <c r="JRJ125" s="458"/>
      <c r="JRK125" s="458"/>
      <c r="JRL125" s="459"/>
      <c r="JRM125" s="458"/>
      <c r="JRN125" s="458"/>
      <c r="JRO125" s="458"/>
      <c r="JRP125" s="459"/>
      <c r="JRQ125" s="458"/>
      <c r="JRR125" s="458"/>
      <c r="JRS125" s="458"/>
      <c r="JRT125" s="459"/>
      <c r="JRU125" s="458"/>
      <c r="JRV125" s="458"/>
      <c r="JRW125" s="458"/>
      <c r="JRX125" s="459"/>
      <c r="JRY125" s="458"/>
      <c r="JRZ125" s="458"/>
      <c r="JSA125" s="458"/>
      <c r="JSB125" s="459"/>
      <c r="JSC125" s="458"/>
      <c r="JSD125" s="458"/>
      <c r="JSE125" s="458"/>
      <c r="JSF125" s="459"/>
      <c r="JSG125" s="458"/>
      <c r="JSH125" s="458"/>
      <c r="JSI125" s="458"/>
      <c r="JSJ125" s="459"/>
      <c r="JSK125" s="458"/>
      <c r="JSL125" s="458"/>
      <c r="JSM125" s="458"/>
      <c r="JSN125" s="459"/>
      <c r="JSO125" s="458"/>
      <c r="JSP125" s="458"/>
      <c r="JSQ125" s="458"/>
      <c r="JSR125" s="459"/>
      <c r="JSS125" s="458"/>
      <c r="JST125" s="458"/>
      <c r="JSU125" s="458"/>
      <c r="JSV125" s="459"/>
      <c r="JSW125" s="458"/>
      <c r="JSX125" s="458"/>
      <c r="JSY125" s="458"/>
      <c r="JSZ125" s="459"/>
      <c r="JTA125" s="458"/>
      <c r="JTB125" s="458"/>
      <c r="JTC125" s="458"/>
      <c r="JTD125" s="459"/>
      <c r="JTE125" s="458"/>
      <c r="JTF125" s="458"/>
      <c r="JTG125" s="458"/>
      <c r="JTH125" s="459"/>
      <c r="JTI125" s="458"/>
      <c r="JTJ125" s="458"/>
      <c r="JTK125" s="458"/>
      <c r="JTL125" s="459"/>
      <c r="JTM125" s="458"/>
      <c r="JTN125" s="458"/>
      <c r="JTO125" s="458"/>
      <c r="JTP125" s="459"/>
      <c r="JTQ125" s="458"/>
      <c r="JTR125" s="458"/>
      <c r="JTS125" s="458"/>
      <c r="JTT125" s="459"/>
      <c r="JTU125" s="458"/>
      <c r="JTV125" s="458"/>
      <c r="JTW125" s="458"/>
      <c r="JTX125" s="459"/>
      <c r="JTY125" s="458"/>
      <c r="JTZ125" s="458"/>
      <c r="JUA125" s="458"/>
      <c r="JUB125" s="459"/>
      <c r="JUC125" s="458"/>
      <c r="JUD125" s="458"/>
      <c r="JUE125" s="458"/>
      <c r="JUF125" s="459"/>
      <c r="JUG125" s="458"/>
      <c r="JUH125" s="458"/>
      <c r="JUI125" s="458"/>
      <c r="JUJ125" s="459"/>
      <c r="JUK125" s="458"/>
      <c r="JUL125" s="458"/>
      <c r="JUM125" s="458"/>
      <c r="JUN125" s="459"/>
      <c r="JUO125" s="458"/>
      <c r="JUP125" s="458"/>
      <c r="JUQ125" s="458"/>
      <c r="JUR125" s="459"/>
      <c r="JUS125" s="458"/>
      <c r="JUT125" s="458"/>
      <c r="JUU125" s="458"/>
      <c r="JUV125" s="459"/>
      <c r="JUW125" s="458"/>
      <c r="JUX125" s="458"/>
      <c r="JUY125" s="458"/>
      <c r="JUZ125" s="459"/>
      <c r="JVA125" s="458"/>
      <c r="JVB125" s="458"/>
      <c r="JVC125" s="458"/>
      <c r="JVD125" s="459"/>
      <c r="JVE125" s="458"/>
      <c r="JVF125" s="458"/>
      <c r="JVG125" s="458"/>
      <c r="JVH125" s="459"/>
      <c r="JVI125" s="458"/>
      <c r="JVJ125" s="458"/>
      <c r="JVK125" s="458"/>
      <c r="JVL125" s="459"/>
      <c r="JVM125" s="458"/>
      <c r="JVN125" s="458"/>
      <c r="JVO125" s="458"/>
      <c r="JVP125" s="459"/>
      <c r="JVQ125" s="458"/>
      <c r="JVR125" s="458"/>
      <c r="JVS125" s="458"/>
      <c r="JVT125" s="459"/>
      <c r="JVU125" s="458"/>
      <c r="JVV125" s="458"/>
      <c r="JVW125" s="458"/>
      <c r="JVX125" s="459"/>
      <c r="JVY125" s="458"/>
      <c r="JVZ125" s="458"/>
      <c r="JWA125" s="458"/>
      <c r="JWB125" s="459"/>
      <c r="JWC125" s="458"/>
      <c r="JWD125" s="458"/>
      <c r="JWE125" s="458"/>
      <c r="JWF125" s="459"/>
      <c r="JWG125" s="458"/>
      <c r="JWH125" s="458"/>
      <c r="JWI125" s="458"/>
      <c r="JWJ125" s="459"/>
      <c r="JWK125" s="458"/>
      <c r="JWL125" s="458"/>
      <c r="JWM125" s="458"/>
      <c r="JWN125" s="459"/>
      <c r="JWO125" s="458"/>
      <c r="JWP125" s="458"/>
      <c r="JWQ125" s="458"/>
      <c r="JWR125" s="459"/>
      <c r="JWS125" s="458"/>
      <c r="JWT125" s="458"/>
      <c r="JWU125" s="458"/>
      <c r="JWV125" s="459"/>
      <c r="JWW125" s="458"/>
      <c r="JWX125" s="458"/>
      <c r="JWY125" s="458"/>
      <c r="JWZ125" s="459"/>
      <c r="JXA125" s="458"/>
      <c r="JXB125" s="458"/>
      <c r="JXC125" s="458"/>
      <c r="JXD125" s="459"/>
      <c r="JXE125" s="458"/>
      <c r="JXF125" s="458"/>
      <c r="JXG125" s="458"/>
      <c r="JXH125" s="459"/>
      <c r="JXI125" s="458"/>
      <c r="JXJ125" s="458"/>
      <c r="JXK125" s="458"/>
      <c r="JXL125" s="459"/>
      <c r="JXM125" s="458"/>
      <c r="JXN125" s="458"/>
      <c r="JXO125" s="458"/>
      <c r="JXP125" s="459"/>
      <c r="JXQ125" s="458"/>
      <c r="JXR125" s="458"/>
      <c r="JXS125" s="458"/>
      <c r="JXT125" s="459"/>
      <c r="JXU125" s="458"/>
      <c r="JXV125" s="458"/>
      <c r="JXW125" s="458"/>
      <c r="JXX125" s="459"/>
      <c r="JXY125" s="458"/>
      <c r="JXZ125" s="458"/>
      <c r="JYA125" s="458"/>
      <c r="JYB125" s="459"/>
      <c r="JYC125" s="458"/>
      <c r="JYD125" s="458"/>
      <c r="JYE125" s="458"/>
      <c r="JYF125" s="459"/>
      <c r="JYG125" s="458"/>
      <c r="JYH125" s="458"/>
      <c r="JYI125" s="458"/>
      <c r="JYJ125" s="459"/>
      <c r="JYK125" s="458"/>
      <c r="JYL125" s="458"/>
      <c r="JYM125" s="458"/>
      <c r="JYN125" s="459"/>
      <c r="JYO125" s="458"/>
      <c r="JYP125" s="458"/>
      <c r="JYQ125" s="458"/>
      <c r="JYR125" s="459"/>
      <c r="JYS125" s="458"/>
      <c r="JYT125" s="458"/>
      <c r="JYU125" s="458"/>
      <c r="JYV125" s="459"/>
      <c r="JYW125" s="458"/>
      <c r="JYX125" s="458"/>
      <c r="JYY125" s="458"/>
      <c r="JYZ125" s="459"/>
      <c r="JZA125" s="458"/>
      <c r="JZB125" s="458"/>
      <c r="JZC125" s="458"/>
      <c r="JZD125" s="459"/>
      <c r="JZE125" s="458"/>
      <c r="JZF125" s="458"/>
      <c r="JZG125" s="458"/>
      <c r="JZH125" s="459"/>
      <c r="JZI125" s="458"/>
      <c r="JZJ125" s="458"/>
      <c r="JZK125" s="458"/>
      <c r="JZL125" s="459"/>
      <c r="JZM125" s="458"/>
      <c r="JZN125" s="458"/>
      <c r="JZO125" s="458"/>
      <c r="JZP125" s="459"/>
      <c r="JZQ125" s="458"/>
      <c r="JZR125" s="458"/>
      <c r="JZS125" s="458"/>
      <c r="JZT125" s="459"/>
      <c r="JZU125" s="458"/>
      <c r="JZV125" s="458"/>
      <c r="JZW125" s="458"/>
      <c r="JZX125" s="459"/>
      <c r="JZY125" s="458"/>
      <c r="JZZ125" s="458"/>
      <c r="KAA125" s="458"/>
      <c r="KAB125" s="459"/>
      <c r="KAC125" s="458"/>
      <c r="KAD125" s="458"/>
      <c r="KAE125" s="458"/>
      <c r="KAF125" s="459"/>
      <c r="KAG125" s="458"/>
      <c r="KAH125" s="458"/>
      <c r="KAI125" s="458"/>
      <c r="KAJ125" s="459"/>
      <c r="KAK125" s="458"/>
      <c r="KAL125" s="458"/>
      <c r="KAM125" s="458"/>
      <c r="KAN125" s="459"/>
      <c r="KAO125" s="458"/>
      <c r="KAP125" s="458"/>
      <c r="KAQ125" s="458"/>
      <c r="KAR125" s="459"/>
      <c r="KAS125" s="458"/>
      <c r="KAT125" s="458"/>
      <c r="KAU125" s="458"/>
      <c r="KAV125" s="459"/>
      <c r="KAW125" s="458"/>
      <c r="KAX125" s="458"/>
      <c r="KAY125" s="458"/>
      <c r="KAZ125" s="459"/>
      <c r="KBA125" s="458"/>
      <c r="KBB125" s="458"/>
      <c r="KBC125" s="458"/>
      <c r="KBD125" s="459"/>
      <c r="KBE125" s="458"/>
      <c r="KBF125" s="458"/>
      <c r="KBG125" s="458"/>
      <c r="KBH125" s="459"/>
      <c r="KBI125" s="458"/>
      <c r="KBJ125" s="458"/>
      <c r="KBK125" s="458"/>
      <c r="KBL125" s="459"/>
      <c r="KBM125" s="458"/>
      <c r="KBN125" s="458"/>
      <c r="KBO125" s="458"/>
      <c r="KBP125" s="459"/>
      <c r="KBQ125" s="458"/>
      <c r="KBR125" s="458"/>
      <c r="KBS125" s="458"/>
      <c r="KBT125" s="459"/>
      <c r="KBU125" s="458"/>
      <c r="KBV125" s="458"/>
      <c r="KBW125" s="458"/>
      <c r="KBX125" s="459"/>
      <c r="KBY125" s="458"/>
      <c r="KBZ125" s="458"/>
      <c r="KCA125" s="458"/>
      <c r="KCB125" s="459"/>
      <c r="KCC125" s="458"/>
      <c r="KCD125" s="458"/>
      <c r="KCE125" s="458"/>
      <c r="KCF125" s="459"/>
      <c r="KCG125" s="458"/>
      <c r="KCH125" s="458"/>
      <c r="KCI125" s="458"/>
      <c r="KCJ125" s="459"/>
      <c r="KCK125" s="458"/>
      <c r="KCL125" s="458"/>
      <c r="KCM125" s="458"/>
      <c r="KCN125" s="459"/>
      <c r="KCO125" s="458"/>
      <c r="KCP125" s="458"/>
      <c r="KCQ125" s="458"/>
      <c r="KCR125" s="459"/>
      <c r="KCS125" s="458"/>
      <c r="KCT125" s="458"/>
      <c r="KCU125" s="458"/>
      <c r="KCV125" s="459"/>
      <c r="KCW125" s="458"/>
      <c r="KCX125" s="458"/>
      <c r="KCY125" s="458"/>
      <c r="KCZ125" s="459"/>
      <c r="KDA125" s="458"/>
      <c r="KDB125" s="458"/>
      <c r="KDC125" s="458"/>
      <c r="KDD125" s="459"/>
      <c r="KDE125" s="458"/>
      <c r="KDF125" s="458"/>
      <c r="KDG125" s="458"/>
      <c r="KDH125" s="459"/>
      <c r="KDI125" s="458"/>
      <c r="KDJ125" s="458"/>
      <c r="KDK125" s="458"/>
      <c r="KDL125" s="459"/>
      <c r="KDM125" s="458"/>
      <c r="KDN125" s="458"/>
      <c r="KDO125" s="458"/>
      <c r="KDP125" s="459"/>
      <c r="KDQ125" s="458"/>
      <c r="KDR125" s="458"/>
      <c r="KDS125" s="458"/>
      <c r="KDT125" s="459"/>
      <c r="KDU125" s="458"/>
      <c r="KDV125" s="458"/>
      <c r="KDW125" s="458"/>
      <c r="KDX125" s="459"/>
      <c r="KDY125" s="458"/>
      <c r="KDZ125" s="458"/>
      <c r="KEA125" s="458"/>
      <c r="KEB125" s="459"/>
      <c r="KEC125" s="458"/>
      <c r="KED125" s="458"/>
      <c r="KEE125" s="458"/>
      <c r="KEF125" s="459"/>
      <c r="KEG125" s="458"/>
      <c r="KEH125" s="458"/>
      <c r="KEI125" s="458"/>
      <c r="KEJ125" s="459"/>
      <c r="KEK125" s="458"/>
      <c r="KEL125" s="458"/>
      <c r="KEM125" s="458"/>
      <c r="KEN125" s="459"/>
      <c r="KEO125" s="458"/>
      <c r="KEP125" s="458"/>
      <c r="KEQ125" s="458"/>
      <c r="KER125" s="459"/>
      <c r="KES125" s="458"/>
      <c r="KET125" s="458"/>
      <c r="KEU125" s="458"/>
      <c r="KEV125" s="459"/>
      <c r="KEW125" s="458"/>
      <c r="KEX125" s="458"/>
      <c r="KEY125" s="458"/>
      <c r="KEZ125" s="459"/>
      <c r="KFA125" s="458"/>
      <c r="KFB125" s="458"/>
      <c r="KFC125" s="458"/>
      <c r="KFD125" s="459"/>
      <c r="KFE125" s="458"/>
      <c r="KFF125" s="458"/>
      <c r="KFG125" s="458"/>
      <c r="KFH125" s="459"/>
      <c r="KFI125" s="458"/>
      <c r="KFJ125" s="458"/>
      <c r="KFK125" s="458"/>
      <c r="KFL125" s="459"/>
      <c r="KFM125" s="458"/>
      <c r="KFN125" s="458"/>
      <c r="KFO125" s="458"/>
      <c r="KFP125" s="459"/>
      <c r="KFQ125" s="458"/>
      <c r="KFR125" s="458"/>
      <c r="KFS125" s="458"/>
      <c r="KFT125" s="459"/>
      <c r="KFU125" s="458"/>
      <c r="KFV125" s="458"/>
      <c r="KFW125" s="458"/>
      <c r="KFX125" s="459"/>
      <c r="KFY125" s="458"/>
      <c r="KFZ125" s="458"/>
      <c r="KGA125" s="458"/>
      <c r="KGB125" s="459"/>
      <c r="KGC125" s="458"/>
      <c r="KGD125" s="458"/>
      <c r="KGE125" s="458"/>
      <c r="KGF125" s="459"/>
      <c r="KGG125" s="458"/>
      <c r="KGH125" s="458"/>
      <c r="KGI125" s="458"/>
      <c r="KGJ125" s="459"/>
      <c r="KGK125" s="458"/>
      <c r="KGL125" s="458"/>
      <c r="KGM125" s="458"/>
      <c r="KGN125" s="459"/>
      <c r="KGO125" s="458"/>
      <c r="KGP125" s="458"/>
      <c r="KGQ125" s="458"/>
      <c r="KGR125" s="459"/>
      <c r="KGS125" s="458"/>
      <c r="KGT125" s="458"/>
      <c r="KGU125" s="458"/>
      <c r="KGV125" s="459"/>
      <c r="KGW125" s="458"/>
      <c r="KGX125" s="458"/>
      <c r="KGY125" s="458"/>
      <c r="KGZ125" s="459"/>
      <c r="KHA125" s="458"/>
      <c r="KHB125" s="458"/>
      <c r="KHC125" s="458"/>
      <c r="KHD125" s="459"/>
      <c r="KHE125" s="458"/>
      <c r="KHF125" s="458"/>
      <c r="KHG125" s="458"/>
      <c r="KHH125" s="459"/>
      <c r="KHI125" s="458"/>
      <c r="KHJ125" s="458"/>
      <c r="KHK125" s="458"/>
      <c r="KHL125" s="459"/>
      <c r="KHM125" s="458"/>
      <c r="KHN125" s="458"/>
      <c r="KHO125" s="458"/>
      <c r="KHP125" s="459"/>
      <c r="KHQ125" s="458"/>
      <c r="KHR125" s="458"/>
      <c r="KHS125" s="458"/>
      <c r="KHT125" s="459"/>
      <c r="KHU125" s="458"/>
      <c r="KHV125" s="458"/>
      <c r="KHW125" s="458"/>
      <c r="KHX125" s="459"/>
      <c r="KHY125" s="458"/>
      <c r="KHZ125" s="458"/>
      <c r="KIA125" s="458"/>
      <c r="KIB125" s="459"/>
      <c r="KIC125" s="458"/>
      <c r="KID125" s="458"/>
      <c r="KIE125" s="458"/>
      <c r="KIF125" s="459"/>
      <c r="KIG125" s="458"/>
      <c r="KIH125" s="458"/>
      <c r="KII125" s="458"/>
      <c r="KIJ125" s="459"/>
      <c r="KIK125" s="458"/>
      <c r="KIL125" s="458"/>
      <c r="KIM125" s="458"/>
      <c r="KIN125" s="459"/>
      <c r="KIO125" s="458"/>
      <c r="KIP125" s="458"/>
      <c r="KIQ125" s="458"/>
      <c r="KIR125" s="459"/>
      <c r="KIS125" s="458"/>
      <c r="KIT125" s="458"/>
      <c r="KIU125" s="458"/>
      <c r="KIV125" s="459"/>
      <c r="KIW125" s="458"/>
      <c r="KIX125" s="458"/>
      <c r="KIY125" s="458"/>
      <c r="KIZ125" s="459"/>
      <c r="KJA125" s="458"/>
      <c r="KJB125" s="458"/>
      <c r="KJC125" s="458"/>
      <c r="KJD125" s="459"/>
      <c r="KJE125" s="458"/>
      <c r="KJF125" s="458"/>
      <c r="KJG125" s="458"/>
      <c r="KJH125" s="459"/>
      <c r="KJI125" s="458"/>
      <c r="KJJ125" s="458"/>
      <c r="KJK125" s="458"/>
      <c r="KJL125" s="459"/>
      <c r="KJM125" s="458"/>
      <c r="KJN125" s="458"/>
      <c r="KJO125" s="458"/>
      <c r="KJP125" s="459"/>
      <c r="KJQ125" s="458"/>
      <c r="KJR125" s="458"/>
      <c r="KJS125" s="458"/>
      <c r="KJT125" s="459"/>
      <c r="KJU125" s="458"/>
      <c r="KJV125" s="458"/>
      <c r="KJW125" s="458"/>
      <c r="KJX125" s="459"/>
      <c r="KJY125" s="458"/>
      <c r="KJZ125" s="458"/>
      <c r="KKA125" s="458"/>
      <c r="KKB125" s="459"/>
      <c r="KKC125" s="458"/>
      <c r="KKD125" s="458"/>
      <c r="KKE125" s="458"/>
      <c r="KKF125" s="459"/>
      <c r="KKG125" s="458"/>
      <c r="KKH125" s="458"/>
      <c r="KKI125" s="458"/>
      <c r="KKJ125" s="459"/>
      <c r="KKK125" s="458"/>
      <c r="KKL125" s="458"/>
      <c r="KKM125" s="458"/>
      <c r="KKN125" s="459"/>
      <c r="KKO125" s="458"/>
      <c r="KKP125" s="458"/>
      <c r="KKQ125" s="458"/>
      <c r="KKR125" s="459"/>
      <c r="KKS125" s="458"/>
      <c r="KKT125" s="458"/>
      <c r="KKU125" s="458"/>
      <c r="KKV125" s="459"/>
      <c r="KKW125" s="458"/>
      <c r="KKX125" s="458"/>
      <c r="KKY125" s="458"/>
      <c r="KKZ125" s="459"/>
      <c r="KLA125" s="458"/>
      <c r="KLB125" s="458"/>
      <c r="KLC125" s="458"/>
      <c r="KLD125" s="459"/>
      <c r="KLE125" s="458"/>
      <c r="KLF125" s="458"/>
      <c r="KLG125" s="458"/>
      <c r="KLH125" s="459"/>
      <c r="KLI125" s="458"/>
      <c r="KLJ125" s="458"/>
      <c r="KLK125" s="458"/>
      <c r="KLL125" s="459"/>
      <c r="KLM125" s="458"/>
      <c r="KLN125" s="458"/>
      <c r="KLO125" s="458"/>
      <c r="KLP125" s="459"/>
      <c r="KLQ125" s="458"/>
      <c r="KLR125" s="458"/>
      <c r="KLS125" s="458"/>
      <c r="KLT125" s="459"/>
      <c r="KLU125" s="458"/>
      <c r="KLV125" s="458"/>
      <c r="KLW125" s="458"/>
      <c r="KLX125" s="459"/>
      <c r="KLY125" s="458"/>
      <c r="KLZ125" s="458"/>
      <c r="KMA125" s="458"/>
      <c r="KMB125" s="459"/>
      <c r="KMC125" s="458"/>
      <c r="KMD125" s="458"/>
      <c r="KME125" s="458"/>
      <c r="KMF125" s="459"/>
      <c r="KMG125" s="458"/>
      <c r="KMH125" s="458"/>
      <c r="KMI125" s="458"/>
      <c r="KMJ125" s="459"/>
      <c r="KMK125" s="458"/>
      <c r="KML125" s="458"/>
      <c r="KMM125" s="458"/>
      <c r="KMN125" s="459"/>
      <c r="KMO125" s="458"/>
      <c r="KMP125" s="458"/>
      <c r="KMQ125" s="458"/>
      <c r="KMR125" s="459"/>
      <c r="KMS125" s="458"/>
      <c r="KMT125" s="458"/>
      <c r="KMU125" s="458"/>
      <c r="KMV125" s="459"/>
      <c r="KMW125" s="458"/>
      <c r="KMX125" s="458"/>
      <c r="KMY125" s="458"/>
      <c r="KMZ125" s="459"/>
      <c r="KNA125" s="458"/>
      <c r="KNB125" s="458"/>
      <c r="KNC125" s="458"/>
      <c r="KND125" s="459"/>
      <c r="KNE125" s="458"/>
      <c r="KNF125" s="458"/>
      <c r="KNG125" s="458"/>
      <c r="KNH125" s="459"/>
      <c r="KNI125" s="458"/>
      <c r="KNJ125" s="458"/>
      <c r="KNK125" s="458"/>
      <c r="KNL125" s="459"/>
      <c r="KNM125" s="458"/>
      <c r="KNN125" s="458"/>
      <c r="KNO125" s="458"/>
      <c r="KNP125" s="459"/>
      <c r="KNQ125" s="458"/>
      <c r="KNR125" s="458"/>
      <c r="KNS125" s="458"/>
      <c r="KNT125" s="459"/>
      <c r="KNU125" s="458"/>
      <c r="KNV125" s="458"/>
      <c r="KNW125" s="458"/>
      <c r="KNX125" s="459"/>
      <c r="KNY125" s="458"/>
      <c r="KNZ125" s="458"/>
      <c r="KOA125" s="458"/>
      <c r="KOB125" s="459"/>
      <c r="KOC125" s="458"/>
      <c r="KOD125" s="458"/>
      <c r="KOE125" s="458"/>
      <c r="KOF125" s="459"/>
      <c r="KOG125" s="458"/>
      <c r="KOH125" s="458"/>
      <c r="KOI125" s="458"/>
      <c r="KOJ125" s="459"/>
      <c r="KOK125" s="458"/>
      <c r="KOL125" s="458"/>
      <c r="KOM125" s="458"/>
      <c r="KON125" s="459"/>
      <c r="KOO125" s="458"/>
      <c r="KOP125" s="458"/>
      <c r="KOQ125" s="458"/>
      <c r="KOR125" s="459"/>
      <c r="KOS125" s="458"/>
      <c r="KOT125" s="458"/>
      <c r="KOU125" s="458"/>
      <c r="KOV125" s="459"/>
      <c r="KOW125" s="458"/>
      <c r="KOX125" s="458"/>
      <c r="KOY125" s="458"/>
      <c r="KOZ125" s="459"/>
      <c r="KPA125" s="458"/>
      <c r="KPB125" s="458"/>
      <c r="KPC125" s="458"/>
      <c r="KPD125" s="459"/>
      <c r="KPE125" s="458"/>
      <c r="KPF125" s="458"/>
      <c r="KPG125" s="458"/>
      <c r="KPH125" s="459"/>
      <c r="KPI125" s="458"/>
      <c r="KPJ125" s="458"/>
      <c r="KPK125" s="458"/>
      <c r="KPL125" s="459"/>
      <c r="KPM125" s="458"/>
      <c r="KPN125" s="458"/>
      <c r="KPO125" s="458"/>
      <c r="KPP125" s="459"/>
      <c r="KPQ125" s="458"/>
      <c r="KPR125" s="458"/>
      <c r="KPS125" s="458"/>
      <c r="KPT125" s="459"/>
      <c r="KPU125" s="458"/>
      <c r="KPV125" s="458"/>
      <c r="KPW125" s="458"/>
      <c r="KPX125" s="459"/>
      <c r="KPY125" s="458"/>
      <c r="KPZ125" s="458"/>
      <c r="KQA125" s="458"/>
      <c r="KQB125" s="459"/>
      <c r="KQC125" s="458"/>
      <c r="KQD125" s="458"/>
      <c r="KQE125" s="458"/>
      <c r="KQF125" s="459"/>
      <c r="KQG125" s="458"/>
      <c r="KQH125" s="458"/>
      <c r="KQI125" s="458"/>
      <c r="KQJ125" s="459"/>
      <c r="KQK125" s="458"/>
      <c r="KQL125" s="458"/>
      <c r="KQM125" s="458"/>
      <c r="KQN125" s="459"/>
      <c r="KQO125" s="458"/>
      <c r="KQP125" s="458"/>
      <c r="KQQ125" s="458"/>
      <c r="KQR125" s="459"/>
      <c r="KQS125" s="458"/>
      <c r="KQT125" s="458"/>
      <c r="KQU125" s="458"/>
      <c r="KQV125" s="459"/>
      <c r="KQW125" s="458"/>
      <c r="KQX125" s="458"/>
      <c r="KQY125" s="458"/>
      <c r="KQZ125" s="459"/>
      <c r="KRA125" s="458"/>
      <c r="KRB125" s="458"/>
      <c r="KRC125" s="458"/>
      <c r="KRD125" s="459"/>
      <c r="KRE125" s="458"/>
      <c r="KRF125" s="458"/>
      <c r="KRG125" s="458"/>
      <c r="KRH125" s="459"/>
      <c r="KRI125" s="458"/>
      <c r="KRJ125" s="458"/>
      <c r="KRK125" s="458"/>
      <c r="KRL125" s="459"/>
      <c r="KRM125" s="458"/>
      <c r="KRN125" s="458"/>
      <c r="KRO125" s="458"/>
      <c r="KRP125" s="459"/>
      <c r="KRQ125" s="458"/>
      <c r="KRR125" s="458"/>
      <c r="KRS125" s="458"/>
      <c r="KRT125" s="459"/>
      <c r="KRU125" s="458"/>
      <c r="KRV125" s="458"/>
      <c r="KRW125" s="458"/>
      <c r="KRX125" s="459"/>
      <c r="KRY125" s="458"/>
      <c r="KRZ125" s="458"/>
      <c r="KSA125" s="458"/>
      <c r="KSB125" s="459"/>
      <c r="KSC125" s="458"/>
      <c r="KSD125" s="458"/>
      <c r="KSE125" s="458"/>
      <c r="KSF125" s="459"/>
      <c r="KSG125" s="458"/>
      <c r="KSH125" s="458"/>
      <c r="KSI125" s="458"/>
      <c r="KSJ125" s="459"/>
      <c r="KSK125" s="458"/>
      <c r="KSL125" s="458"/>
      <c r="KSM125" s="458"/>
      <c r="KSN125" s="459"/>
      <c r="KSO125" s="458"/>
      <c r="KSP125" s="458"/>
      <c r="KSQ125" s="458"/>
      <c r="KSR125" s="459"/>
      <c r="KSS125" s="458"/>
      <c r="KST125" s="458"/>
      <c r="KSU125" s="458"/>
      <c r="KSV125" s="459"/>
      <c r="KSW125" s="458"/>
      <c r="KSX125" s="458"/>
      <c r="KSY125" s="458"/>
      <c r="KSZ125" s="459"/>
      <c r="KTA125" s="458"/>
      <c r="KTB125" s="458"/>
      <c r="KTC125" s="458"/>
      <c r="KTD125" s="459"/>
      <c r="KTE125" s="458"/>
      <c r="KTF125" s="458"/>
      <c r="KTG125" s="458"/>
      <c r="KTH125" s="459"/>
      <c r="KTI125" s="458"/>
      <c r="KTJ125" s="458"/>
      <c r="KTK125" s="458"/>
      <c r="KTL125" s="459"/>
      <c r="KTM125" s="458"/>
      <c r="KTN125" s="458"/>
      <c r="KTO125" s="458"/>
      <c r="KTP125" s="459"/>
      <c r="KTQ125" s="458"/>
      <c r="KTR125" s="458"/>
      <c r="KTS125" s="458"/>
      <c r="KTT125" s="459"/>
      <c r="KTU125" s="458"/>
      <c r="KTV125" s="458"/>
      <c r="KTW125" s="458"/>
      <c r="KTX125" s="459"/>
      <c r="KTY125" s="458"/>
      <c r="KTZ125" s="458"/>
      <c r="KUA125" s="458"/>
      <c r="KUB125" s="459"/>
      <c r="KUC125" s="458"/>
      <c r="KUD125" s="458"/>
      <c r="KUE125" s="458"/>
      <c r="KUF125" s="459"/>
      <c r="KUG125" s="458"/>
      <c r="KUH125" s="458"/>
      <c r="KUI125" s="458"/>
      <c r="KUJ125" s="459"/>
      <c r="KUK125" s="458"/>
      <c r="KUL125" s="458"/>
      <c r="KUM125" s="458"/>
      <c r="KUN125" s="459"/>
      <c r="KUO125" s="458"/>
      <c r="KUP125" s="458"/>
      <c r="KUQ125" s="458"/>
      <c r="KUR125" s="459"/>
      <c r="KUS125" s="458"/>
      <c r="KUT125" s="458"/>
      <c r="KUU125" s="458"/>
      <c r="KUV125" s="459"/>
      <c r="KUW125" s="458"/>
      <c r="KUX125" s="458"/>
      <c r="KUY125" s="458"/>
      <c r="KUZ125" s="459"/>
      <c r="KVA125" s="458"/>
      <c r="KVB125" s="458"/>
      <c r="KVC125" s="458"/>
      <c r="KVD125" s="459"/>
      <c r="KVE125" s="458"/>
      <c r="KVF125" s="458"/>
      <c r="KVG125" s="458"/>
      <c r="KVH125" s="459"/>
      <c r="KVI125" s="458"/>
      <c r="KVJ125" s="458"/>
      <c r="KVK125" s="458"/>
      <c r="KVL125" s="459"/>
      <c r="KVM125" s="458"/>
      <c r="KVN125" s="458"/>
      <c r="KVO125" s="458"/>
      <c r="KVP125" s="459"/>
      <c r="KVQ125" s="458"/>
      <c r="KVR125" s="458"/>
      <c r="KVS125" s="458"/>
      <c r="KVT125" s="459"/>
      <c r="KVU125" s="458"/>
      <c r="KVV125" s="458"/>
      <c r="KVW125" s="458"/>
      <c r="KVX125" s="459"/>
      <c r="KVY125" s="458"/>
      <c r="KVZ125" s="458"/>
      <c r="KWA125" s="458"/>
      <c r="KWB125" s="459"/>
      <c r="KWC125" s="458"/>
      <c r="KWD125" s="458"/>
      <c r="KWE125" s="458"/>
      <c r="KWF125" s="459"/>
      <c r="KWG125" s="458"/>
      <c r="KWH125" s="458"/>
      <c r="KWI125" s="458"/>
      <c r="KWJ125" s="459"/>
      <c r="KWK125" s="458"/>
      <c r="KWL125" s="458"/>
      <c r="KWM125" s="458"/>
      <c r="KWN125" s="459"/>
      <c r="KWO125" s="458"/>
      <c r="KWP125" s="458"/>
      <c r="KWQ125" s="458"/>
      <c r="KWR125" s="459"/>
      <c r="KWS125" s="458"/>
      <c r="KWT125" s="458"/>
      <c r="KWU125" s="458"/>
      <c r="KWV125" s="459"/>
      <c r="KWW125" s="458"/>
      <c r="KWX125" s="458"/>
      <c r="KWY125" s="458"/>
      <c r="KWZ125" s="459"/>
      <c r="KXA125" s="458"/>
      <c r="KXB125" s="458"/>
      <c r="KXC125" s="458"/>
      <c r="KXD125" s="459"/>
      <c r="KXE125" s="458"/>
      <c r="KXF125" s="458"/>
      <c r="KXG125" s="458"/>
      <c r="KXH125" s="459"/>
      <c r="KXI125" s="458"/>
      <c r="KXJ125" s="458"/>
      <c r="KXK125" s="458"/>
      <c r="KXL125" s="459"/>
      <c r="KXM125" s="458"/>
      <c r="KXN125" s="458"/>
      <c r="KXO125" s="458"/>
      <c r="KXP125" s="459"/>
      <c r="KXQ125" s="458"/>
      <c r="KXR125" s="458"/>
      <c r="KXS125" s="458"/>
      <c r="KXT125" s="459"/>
      <c r="KXU125" s="458"/>
      <c r="KXV125" s="458"/>
      <c r="KXW125" s="458"/>
      <c r="KXX125" s="459"/>
      <c r="KXY125" s="458"/>
      <c r="KXZ125" s="458"/>
      <c r="KYA125" s="458"/>
      <c r="KYB125" s="459"/>
      <c r="KYC125" s="458"/>
      <c r="KYD125" s="458"/>
      <c r="KYE125" s="458"/>
      <c r="KYF125" s="459"/>
      <c r="KYG125" s="458"/>
      <c r="KYH125" s="458"/>
      <c r="KYI125" s="458"/>
      <c r="KYJ125" s="459"/>
      <c r="KYK125" s="458"/>
      <c r="KYL125" s="458"/>
      <c r="KYM125" s="458"/>
      <c r="KYN125" s="459"/>
      <c r="KYO125" s="458"/>
      <c r="KYP125" s="458"/>
      <c r="KYQ125" s="458"/>
      <c r="KYR125" s="459"/>
      <c r="KYS125" s="458"/>
      <c r="KYT125" s="458"/>
      <c r="KYU125" s="458"/>
      <c r="KYV125" s="459"/>
      <c r="KYW125" s="458"/>
      <c r="KYX125" s="458"/>
      <c r="KYY125" s="458"/>
      <c r="KYZ125" s="459"/>
      <c r="KZA125" s="458"/>
      <c r="KZB125" s="458"/>
      <c r="KZC125" s="458"/>
      <c r="KZD125" s="459"/>
      <c r="KZE125" s="458"/>
      <c r="KZF125" s="458"/>
      <c r="KZG125" s="458"/>
      <c r="KZH125" s="459"/>
      <c r="KZI125" s="458"/>
      <c r="KZJ125" s="458"/>
      <c r="KZK125" s="458"/>
      <c r="KZL125" s="459"/>
      <c r="KZM125" s="458"/>
      <c r="KZN125" s="458"/>
      <c r="KZO125" s="458"/>
      <c r="KZP125" s="459"/>
      <c r="KZQ125" s="458"/>
      <c r="KZR125" s="458"/>
      <c r="KZS125" s="458"/>
      <c r="KZT125" s="459"/>
      <c r="KZU125" s="458"/>
      <c r="KZV125" s="458"/>
      <c r="KZW125" s="458"/>
      <c r="KZX125" s="459"/>
      <c r="KZY125" s="458"/>
      <c r="KZZ125" s="458"/>
      <c r="LAA125" s="458"/>
      <c r="LAB125" s="459"/>
      <c r="LAC125" s="458"/>
      <c r="LAD125" s="458"/>
      <c r="LAE125" s="458"/>
      <c r="LAF125" s="459"/>
      <c r="LAG125" s="458"/>
      <c r="LAH125" s="458"/>
      <c r="LAI125" s="458"/>
      <c r="LAJ125" s="459"/>
      <c r="LAK125" s="458"/>
      <c r="LAL125" s="458"/>
      <c r="LAM125" s="458"/>
      <c r="LAN125" s="459"/>
      <c r="LAO125" s="458"/>
      <c r="LAP125" s="458"/>
      <c r="LAQ125" s="458"/>
      <c r="LAR125" s="459"/>
      <c r="LAS125" s="458"/>
      <c r="LAT125" s="458"/>
      <c r="LAU125" s="458"/>
      <c r="LAV125" s="459"/>
      <c r="LAW125" s="458"/>
      <c r="LAX125" s="458"/>
      <c r="LAY125" s="458"/>
      <c r="LAZ125" s="459"/>
      <c r="LBA125" s="458"/>
      <c r="LBB125" s="458"/>
      <c r="LBC125" s="458"/>
      <c r="LBD125" s="459"/>
      <c r="LBE125" s="458"/>
      <c r="LBF125" s="458"/>
      <c r="LBG125" s="458"/>
      <c r="LBH125" s="459"/>
      <c r="LBI125" s="458"/>
      <c r="LBJ125" s="458"/>
      <c r="LBK125" s="458"/>
      <c r="LBL125" s="459"/>
      <c r="LBM125" s="458"/>
      <c r="LBN125" s="458"/>
      <c r="LBO125" s="458"/>
      <c r="LBP125" s="459"/>
      <c r="LBQ125" s="458"/>
      <c r="LBR125" s="458"/>
      <c r="LBS125" s="458"/>
      <c r="LBT125" s="459"/>
      <c r="LBU125" s="458"/>
      <c r="LBV125" s="458"/>
      <c r="LBW125" s="458"/>
      <c r="LBX125" s="459"/>
      <c r="LBY125" s="458"/>
      <c r="LBZ125" s="458"/>
      <c r="LCA125" s="458"/>
      <c r="LCB125" s="459"/>
      <c r="LCC125" s="458"/>
      <c r="LCD125" s="458"/>
      <c r="LCE125" s="458"/>
      <c r="LCF125" s="459"/>
      <c r="LCG125" s="458"/>
      <c r="LCH125" s="458"/>
      <c r="LCI125" s="458"/>
      <c r="LCJ125" s="459"/>
      <c r="LCK125" s="458"/>
      <c r="LCL125" s="458"/>
      <c r="LCM125" s="458"/>
      <c r="LCN125" s="459"/>
      <c r="LCO125" s="458"/>
      <c r="LCP125" s="458"/>
      <c r="LCQ125" s="458"/>
      <c r="LCR125" s="459"/>
      <c r="LCS125" s="458"/>
      <c r="LCT125" s="458"/>
      <c r="LCU125" s="458"/>
      <c r="LCV125" s="459"/>
      <c r="LCW125" s="458"/>
      <c r="LCX125" s="458"/>
      <c r="LCY125" s="458"/>
      <c r="LCZ125" s="459"/>
      <c r="LDA125" s="458"/>
      <c r="LDB125" s="458"/>
      <c r="LDC125" s="458"/>
      <c r="LDD125" s="459"/>
      <c r="LDE125" s="458"/>
      <c r="LDF125" s="458"/>
      <c r="LDG125" s="458"/>
      <c r="LDH125" s="459"/>
      <c r="LDI125" s="458"/>
      <c r="LDJ125" s="458"/>
      <c r="LDK125" s="458"/>
      <c r="LDL125" s="459"/>
      <c r="LDM125" s="458"/>
      <c r="LDN125" s="458"/>
      <c r="LDO125" s="458"/>
      <c r="LDP125" s="459"/>
      <c r="LDQ125" s="458"/>
      <c r="LDR125" s="458"/>
      <c r="LDS125" s="458"/>
      <c r="LDT125" s="459"/>
      <c r="LDU125" s="458"/>
      <c r="LDV125" s="458"/>
      <c r="LDW125" s="458"/>
      <c r="LDX125" s="459"/>
      <c r="LDY125" s="458"/>
      <c r="LDZ125" s="458"/>
      <c r="LEA125" s="458"/>
      <c r="LEB125" s="459"/>
      <c r="LEC125" s="458"/>
      <c r="LED125" s="458"/>
      <c r="LEE125" s="458"/>
      <c r="LEF125" s="459"/>
      <c r="LEG125" s="458"/>
      <c r="LEH125" s="458"/>
      <c r="LEI125" s="458"/>
      <c r="LEJ125" s="459"/>
      <c r="LEK125" s="458"/>
      <c r="LEL125" s="458"/>
      <c r="LEM125" s="458"/>
      <c r="LEN125" s="459"/>
      <c r="LEO125" s="458"/>
      <c r="LEP125" s="458"/>
      <c r="LEQ125" s="458"/>
      <c r="LER125" s="459"/>
      <c r="LES125" s="458"/>
      <c r="LET125" s="458"/>
      <c r="LEU125" s="458"/>
      <c r="LEV125" s="459"/>
      <c r="LEW125" s="458"/>
      <c r="LEX125" s="458"/>
      <c r="LEY125" s="458"/>
      <c r="LEZ125" s="459"/>
      <c r="LFA125" s="458"/>
      <c r="LFB125" s="458"/>
      <c r="LFC125" s="458"/>
      <c r="LFD125" s="459"/>
      <c r="LFE125" s="458"/>
      <c r="LFF125" s="458"/>
      <c r="LFG125" s="458"/>
      <c r="LFH125" s="459"/>
      <c r="LFI125" s="458"/>
      <c r="LFJ125" s="458"/>
      <c r="LFK125" s="458"/>
      <c r="LFL125" s="459"/>
      <c r="LFM125" s="458"/>
      <c r="LFN125" s="458"/>
      <c r="LFO125" s="458"/>
      <c r="LFP125" s="459"/>
      <c r="LFQ125" s="458"/>
      <c r="LFR125" s="458"/>
      <c r="LFS125" s="458"/>
      <c r="LFT125" s="459"/>
      <c r="LFU125" s="458"/>
      <c r="LFV125" s="458"/>
      <c r="LFW125" s="458"/>
      <c r="LFX125" s="459"/>
      <c r="LFY125" s="458"/>
      <c r="LFZ125" s="458"/>
      <c r="LGA125" s="458"/>
      <c r="LGB125" s="459"/>
      <c r="LGC125" s="458"/>
      <c r="LGD125" s="458"/>
      <c r="LGE125" s="458"/>
      <c r="LGF125" s="459"/>
      <c r="LGG125" s="458"/>
      <c r="LGH125" s="458"/>
      <c r="LGI125" s="458"/>
      <c r="LGJ125" s="459"/>
      <c r="LGK125" s="458"/>
      <c r="LGL125" s="458"/>
      <c r="LGM125" s="458"/>
      <c r="LGN125" s="459"/>
      <c r="LGO125" s="458"/>
      <c r="LGP125" s="458"/>
      <c r="LGQ125" s="458"/>
      <c r="LGR125" s="459"/>
      <c r="LGS125" s="458"/>
      <c r="LGT125" s="458"/>
      <c r="LGU125" s="458"/>
      <c r="LGV125" s="459"/>
      <c r="LGW125" s="458"/>
      <c r="LGX125" s="458"/>
      <c r="LGY125" s="458"/>
      <c r="LGZ125" s="459"/>
      <c r="LHA125" s="458"/>
      <c r="LHB125" s="458"/>
      <c r="LHC125" s="458"/>
      <c r="LHD125" s="459"/>
      <c r="LHE125" s="458"/>
      <c r="LHF125" s="458"/>
      <c r="LHG125" s="458"/>
      <c r="LHH125" s="459"/>
      <c r="LHI125" s="458"/>
      <c r="LHJ125" s="458"/>
      <c r="LHK125" s="458"/>
      <c r="LHL125" s="459"/>
      <c r="LHM125" s="458"/>
      <c r="LHN125" s="458"/>
      <c r="LHO125" s="458"/>
      <c r="LHP125" s="459"/>
      <c r="LHQ125" s="458"/>
      <c r="LHR125" s="458"/>
      <c r="LHS125" s="458"/>
      <c r="LHT125" s="459"/>
      <c r="LHU125" s="458"/>
      <c r="LHV125" s="458"/>
      <c r="LHW125" s="458"/>
      <c r="LHX125" s="459"/>
      <c r="LHY125" s="458"/>
      <c r="LHZ125" s="458"/>
      <c r="LIA125" s="458"/>
      <c r="LIB125" s="459"/>
      <c r="LIC125" s="458"/>
      <c r="LID125" s="458"/>
      <c r="LIE125" s="458"/>
      <c r="LIF125" s="459"/>
      <c r="LIG125" s="458"/>
      <c r="LIH125" s="458"/>
      <c r="LII125" s="458"/>
      <c r="LIJ125" s="459"/>
      <c r="LIK125" s="458"/>
      <c r="LIL125" s="458"/>
      <c r="LIM125" s="458"/>
      <c r="LIN125" s="459"/>
      <c r="LIO125" s="458"/>
      <c r="LIP125" s="458"/>
      <c r="LIQ125" s="458"/>
      <c r="LIR125" s="459"/>
      <c r="LIS125" s="458"/>
      <c r="LIT125" s="458"/>
      <c r="LIU125" s="458"/>
      <c r="LIV125" s="459"/>
      <c r="LIW125" s="458"/>
      <c r="LIX125" s="458"/>
      <c r="LIY125" s="458"/>
      <c r="LIZ125" s="459"/>
      <c r="LJA125" s="458"/>
      <c r="LJB125" s="458"/>
      <c r="LJC125" s="458"/>
      <c r="LJD125" s="459"/>
      <c r="LJE125" s="458"/>
      <c r="LJF125" s="458"/>
      <c r="LJG125" s="458"/>
      <c r="LJH125" s="459"/>
      <c r="LJI125" s="458"/>
      <c r="LJJ125" s="458"/>
      <c r="LJK125" s="458"/>
      <c r="LJL125" s="459"/>
      <c r="LJM125" s="458"/>
      <c r="LJN125" s="458"/>
      <c r="LJO125" s="458"/>
      <c r="LJP125" s="459"/>
      <c r="LJQ125" s="458"/>
      <c r="LJR125" s="458"/>
      <c r="LJS125" s="458"/>
      <c r="LJT125" s="459"/>
      <c r="LJU125" s="458"/>
      <c r="LJV125" s="458"/>
      <c r="LJW125" s="458"/>
      <c r="LJX125" s="459"/>
      <c r="LJY125" s="458"/>
      <c r="LJZ125" s="458"/>
      <c r="LKA125" s="458"/>
      <c r="LKB125" s="459"/>
      <c r="LKC125" s="458"/>
      <c r="LKD125" s="458"/>
      <c r="LKE125" s="458"/>
      <c r="LKF125" s="459"/>
      <c r="LKG125" s="458"/>
      <c r="LKH125" s="458"/>
      <c r="LKI125" s="458"/>
      <c r="LKJ125" s="459"/>
      <c r="LKK125" s="458"/>
      <c r="LKL125" s="458"/>
      <c r="LKM125" s="458"/>
      <c r="LKN125" s="459"/>
      <c r="LKO125" s="458"/>
      <c r="LKP125" s="458"/>
      <c r="LKQ125" s="458"/>
      <c r="LKR125" s="459"/>
      <c r="LKS125" s="458"/>
      <c r="LKT125" s="458"/>
      <c r="LKU125" s="458"/>
      <c r="LKV125" s="459"/>
      <c r="LKW125" s="458"/>
      <c r="LKX125" s="458"/>
      <c r="LKY125" s="458"/>
      <c r="LKZ125" s="459"/>
      <c r="LLA125" s="458"/>
      <c r="LLB125" s="458"/>
      <c r="LLC125" s="458"/>
      <c r="LLD125" s="459"/>
      <c r="LLE125" s="458"/>
      <c r="LLF125" s="458"/>
      <c r="LLG125" s="458"/>
      <c r="LLH125" s="459"/>
      <c r="LLI125" s="458"/>
      <c r="LLJ125" s="458"/>
      <c r="LLK125" s="458"/>
      <c r="LLL125" s="459"/>
      <c r="LLM125" s="458"/>
      <c r="LLN125" s="458"/>
      <c r="LLO125" s="458"/>
      <c r="LLP125" s="459"/>
      <c r="LLQ125" s="458"/>
      <c r="LLR125" s="458"/>
      <c r="LLS125" s="458"/>
      <c r="LLT125" s="459"/>
      <c r="LLU125" s="458"/>
      <c r="LLV125" s="458"/>
      <c r="LLW125" s="458"/>
      <c r="LLX125" s="459"/>
      <c r="LLY125" s="458"/>
      <c r="LLZ125" s="458"/>
      <c r="LMA125" s="458"/>
      <c r="LMB125" s="459"/>
      <c r="LMC125" s="458"/>
      <c r="LMD125" s="458"/>
      <c r="LME125" s="458"/>
      <c r="LMF125" s="459"/>
      <c r="LMG125" s="458"/>
      <c r="LMH125" s="458"/>
      <c r="LMI125" s="458"/>
      <c r="LMJ125" s="459"/>
      <c r="LMK125" s="458"/>
      <c r="LML125" s="458"/>
      <c r="LMM125" s="458"/>
      <c r="LMN125" s="459"/>
      <c r="LMO125" s="458"/>
      <c r="LMP125" s="458"/>
      <c r="LMQ125" s="458"/>
      <c r="LMR125" s="459"/>
      <c r="LMS125" s="458"/>
      <c r="LMT125" s="458"/>
      <c r="LMU125" s="458"/>
      <c r="LMV125" s="459"/>
      <c r="LMW125" s="458"/>
      <c r="LMX125" s="458"/>
      <c r="LMY125" s="458"/>
      <c r="LMZ125" s="459"/>
      <c r="LNA125" s="458"/>
      <c r="LNB125" s="458"/>
      <c r="LNC125" s="458"/>
      <c r="LND125" s="459"/>
      <c r="LNE125" s="458"/>
      <c r="LNF125" s="458"/>
      <c r="LNG125" s="458"/>
      <c r="LNH125" s="459"/>
      <c r="LNI125" s="458"/>
      <c r="LNJ125" s="458"/>
      <c r="LNK125" s="458"/>
      <c r="LNL125" s="459"/>
      <c r="LNM125" s="458"/>
      <c r="LNN125" s="458"/>
      <c r="LNO125" s="458"/>
      <c r="LNP125" s="459"/>
      <c r="LNQ125" s="458"/>
      <c r="LNR125" s="458"/>
      <c r="LNS125" s="458"/>
      <c r="LNT125" s="459"/>
      <c r="LNU125" s="458"/>
      <c r="LNV125" s="458"/>
      <c r="LNW125" s="458"/>
      <c r="LNX125" s="459"/>
      <c r="LNY125" s="458"/>
      <c r="LNZ125" s="458"/>
      <c r="LOA125" s="458"/>
      <c r="LOB125" s="459"/>
      <c r="LOC125" s="458"/>
      <c r="LOD125" s="458"/>
      <c r="LOE125" s="458"/>
      <c r="LOF125" s="459"/>
      <c r="LOG125" s="458"/>
      <c r="LOH125" s="458"/>
      <c r="LOI125" s="458"/>
      <c r="LOJ125" s="459"/>
      <c r="LOK125" s="458"/>
      <c r="LOL125" s="458"/>
      <c r="LOM125" s="458"/>
      <c r="LON125" s="459"/>
      <c r="LOO125" s="458"/>
      <c r="LOP125" s="458"/>
      <c r="LOQ125" s="458"/>
      <c r="LOR125" s="459"/>
      <c r="LOS125" s="458"/>
      <c r="LOT125" s="458"/>
      <c r="LOU125" s="458"/>
      <c r="LOV125" s="459"/>
      <c r="LOW125" s="458"/>
      <c r="LOX125" s="458"/>
      <c r="LOY125" s="458"/>
      <c r="LOZ125" s="459"/>
      <c r="LPA125" s="458"/>
      <c r="LPB125" s="458"/>
      <c r="LPC125" s="458"/>
      <c r="LPD125" s="459"/>
      <c r="LPE125" s="458"/>
      <c r="LPF125" s="458"/>
      <c r="LPG125" s="458"/>
      <c r="LPH125" s="459"/>
      <c r="LPI125" s="458"/>
      <c r="LPJ125" s="458"/>
      <c r="LPK125" s="458"/>
      <c r="LPL125" s="459"/>
      <c r="LPM125" s="458"/>
      <c r="LPN125" s="458"/>
      <c r="LPO125" s="458"/>
      <c r="LPP125" s="459"/>
      <c r="LPQ125" s="458"/>
      <c r="LPR125" s="458"/>
      <c r="LPS125" s="458"/>
      <c r="LPT125" s="459"/>
      <c r="LPU125" s="458"/>
      <c r="LPV125" s="458"/>
      <c r="LPW125" s="458"/>
      <c r="LPX125" s="459"/>
      <c r="LPY125" s="458"/>
      <c r="LPZ125" s="458"/>
      <c r="LQA125" s="458"/>
      <c r="LQB125" s="459"/>
      <c r="LQC125" s="458"/>
      <c r="LQD125" s="458"/>
      <c r="LQE125" s="458"/>
      <c r="LQF125" s="459"/>
      <c r="LQG125" s="458"/>
      <c r="LQH125" s="458"/>
      <c r="LQI125" s="458"/>
      <c r="LQJ125" s="459"/>
      <c r="LQK125" s="458"/>
      <c r="LQL125" s="458"/>
      <c r="LQM125" s="458"/>
      <c r="LQN125" s="459"/>
      <c r="LQO125" s="458"/>
      <c r="LQP125" s="458"/>
      <c r="LQQ125" s="458"/>
      <c r="LQR125" s="459"/>
      <c r="LQS125" s="458"/>
      <c r="LQT125" s="458"/>
      <c r="LQU125" s="458"/>
      <c r="LQV125" s="459"/>
      <c r="LQW125" s="458"/>
      <c r="LQX125" s="458"/>
      <c r="LQY125" s="458"/>
      <c r="LQZ125" s="459"/>
      <c r="LRA125" s="458"/>
      <c r="LRB125" s="458"/>
      <c r="LRC125" s="458"/>
      <c r="LRD125" s="459"/>
      <c r="LRE125" s="458"/>
      <c r="LRF125" s="458"/>
      <c r="LRG125" s="458"/>
      <c r="LRH125" s="459"/>
      <c r="LRI125" s="458"/>
      <c r="LRJ125" s="458"/>
      <c r="LRK125" s="458"/>
      <c r="LRL125" s="459"/>
      <c r="LRM125" s="458"/>
      <c r="LRN125" s="458"/>
      <c r="LRO125" s="458"/>
      <c r="LRP125" s="459"/>
      <c r="LRQ125" s="458"/>
      <c r="LRR125" s="458"/>
      <c r="LRS125" s="458"/>
      <c r="LRT125" s="459"/>
      <c r="LRU125" s="458"/>
      <c r="LRV125" s="458"/>
      <c r="LRW125" s="458"/>
      <c r="LRX125" s="459"/>
      <c r="LRY125" s="458"/>
      <c r="LRZ125" s="458"/>
      <c r="LSA125" s="458"/>
      <c r="LSB125" s="459"/>
      <c r="LSC125" s="458"/>
      <c r="LSD125" s="458"/>
      <c r="LSE125" s="458"/>
      <c r="LSF125" s="459"/>
      <c r="LSG125" s="458"/>
      <c r="LSH125" s="458"/>
      <c r="LSI125" s="458"/>
      <c r="LSJ125" s="459"/>
      <c r="LSK125" s="458"/>
      <c r="LSL125" s="458"/>
      <c r="LSM125" s="458"/>
      <c r="LSN125" s="459"/>
      <c r="LSO125" s="458"/>
      <c r="LSP125" s="458"/>
      <c r="LSQ125" s="458"/>
      <c r="LSR125" s="459"/>
      <c r="LSS125" s="458"/>
      <c r="LST125" s="458"/>
      <c r="LSU125" s="458"/>
      <c r="LSV125" s="459"/>
      <c r="LSW125" s="458"/>
      <c r="LSX125" s="458"/>
      <c r="LSY125" s="458"/>
      <c r="LSZ125" s="459"/>
      <c r="LTA125" s="458"/>
      <c r="LTB125" s="458"/>
      <c r="LTC125" s="458"/>
      <c r="LTD125" s="459"/>
      <c r="LTE125" s="458"/>
      <c r="LTF125" s="458"/>
      <c r="LTG125" s="458"/>
      <c r="LTH125" s="459"/>
      <c r="LTI125" s="458"/>
      <c r="LTJ125" s="458"/>
      <c r="LTK125" s="458"/>
      <c r="LTL125" s="459"/>
      <c r="LTM125" s="458"/>
      <c r="LTN125" s="458"/>
      <c r="LTO125" s="458"/>
      <c r="LTP125" s="459"/>
      <c r="LTQ125" s="458"/>
      <c r="LTR125" s="458"/>
      <c r="LTS125" s="458"/>
      <c r="LTT125" s="459"/>
      <c r="LTU125" s="458"/>
      <c r="LTV125" s="458"/>
      <c r="LTW125" s="458"/>
      <c r="LTX125" s="459"/>
      <c r="LTY125" s="458"/>
      <c r="LTZ125" s="458"/>
      <c r="LUA125" s="458"/>
      <c r="LUB125" s="459"/>
      <c r="LUC125" s="458"/>
      <c r="LUD125" s="458"/>
      <c r="LUE125" s="458"/>
      <c r="LUF125" s="459"/>
      <c r="LUG125" s="458"/>
      <c r="LUH125" s="458"/>
      <c r="LUI125" s="458"/>
      <c r="LUJ125" s="459"/>
      <c r="LUK125" s="458"/>
      <c r="LUL125" s="458"/>
      <c r="LUM125" s="458"/>
      <c r="LUN125" s="459"/>
      <c r="LUO125" s="458"/>
      <c r="LUP125" s="458"/>
      <c r="LUQ125" s="458"/>
      <c r="LUR125" s="459"/>
      <c r="LUS125" s="458"/>
      <c r="LUT125" s="458"/>
      <c r="LUU125" s="458"/>
      <c r="LUV125" s="459"/>
      <c r="LUW125" s="458"/>
      <c r="LUX125" s="458"/>
      <c r="LUY125" s="458"/>
      <c r="LUZ125" s="459"/>
      <c r="LVA125" s="458"/>
      <c r="LVB125" s="458"/>
      <c r="LVC125" s="458"/>
      <c r="LVD125" s="459"/>
      <c r="LVE125" s="458"/>
      <c r="LVF125" s="458"/>
      <c r="LVG125" s="458"/>
      <c r="LVH125" s="459"/>
      <c r="LVI125" s="458"/>
      <c r="LVJ125" s="458"/>
      <c r="LVK125" s="458"/>
      <c r="LVL125" s="459"/>
      <c r="LVM125" s="458"/>
      <c r="LVN125" s="458"/>
      <c r="LVO125" s="458"/>
      <c r="LVP125" s="459"/>
      <c r="LVQ125" s="458"/>
      <c r="LVR125" s="458"/>
      <c r="LVS125" s="458"/>
      <c r="LVT125" s="459"/>
      <c r="LVU125" s="458"/>
      <c r="LVV125" s="458"/>
      <c r="LVW125" s="458"/>
      <c r="LVX125" s="459"/>
      <c r="LVY125" s="458"/>
      <c r="LVZ125" s="458"/>
      <c r="LWA125" s="458"/>
      <c r="LWB125" s="459"/>
      <c r="LWC125" s="458"/>
      <c r="LWD125" s="458"/>
      <c r="LWE125" s="458"/>
      <c r="LWF125" s="459"/>
      <c r="LWG125" s="458"/>
      <c r="LWH125" s="458"/>
      <c r="LWI125" s="458"/>
      <c r="LWJ125" s="459"/>
      <c r="LWK125" s="458"/>
      <c r="LWL125" s="458"/>
      <c r="LWM125" s="458"/>
      <c r="LWN125" s="459"/>
      <c r="LWO125" s="458"/>
      <c r="LWP125" s="458"/>
      <c r="LWQ125" s="458"/>
      <c r="LWR125" s="459"/>
      <c r="LWS125" s="458"/>
      <c r="LWT125" s="458"/>
      <c r="LWU125" s="458"/>
      <c r="LWV125" s="459"/>
      <c r="LWW125" s="458"/>
      <c r="LWX125" s="458"/>
      <c r="LWY125" s="458"/>
      <c r="LWZ125" s="459"/>
      <c r="LXA125" s="458"/>
      <c r="LXB125" s="458"/>
      <c r="LXC125" s="458"/>
      <c r="LXD125" s="459"/>
      <c r="LXE125" s="458"/>
      <c r="LXF125" s="458"/>
      <c r="LXG125" s="458"/>
      <c r="LXH125" s="459"/>
      <c r="LXI125" s="458"/>
      <c r="LXJ125" s="458"/>
      <c r="LXK125" s="458"/>
      <c r="LXL125" s="459"/>
      <c r="LXM125" s="458"/>
      <c r="LXN125" s="458"/>
      <c r="LXO125" s="458"/>
      <c r="LXP125" s="459"/>
      <c r="LXQ125" s="458"/>
      <c r="LXR125" s="458"/>
      <c r="LXS125" s="458"/>
      <c r="LXT125" s="459"/>
      <c r="LXU125" s="458"/>
      <c r="LXV125" s="458"/>
      <c r="LXW125" s="458"/>
      <c r="LXX125" s="459"/>
      <c r="LXY125" s="458"/>
      <c r="LXZ125" s="458"/>
      <c r="LYA125" s="458"/>
      <c r="LYB125" s="459"/>
      <c r="LYC125" s="458"/>
      <c r="LYD125" s="458"/>
      <c r="LYE125" s="458"/>
      <c r="LYF125" s="459"/>
      <c r="LYG125" s="458"/>
      <c r="LYH125" s="458"/>
      <c r="LYI125" s="458"/>
      <c r="LYJ125" s="459"/>
      <c r="LYK125" s="458"/>
      <c r="LYL125" s="458"/>
      <c r="LYM125" s="458"/>
      <c r="LYN125" s="459"/>
      <c r="LYO125" s="458"/>
      <c r="LYP125" s="458"/>
      <c r="LYQ125" s="458"/>
      <c r="LYR125" s="459"/>
      <c r="LYS125" s="458"/>
      <c r="LYT125" s="458"/>
      <c r="LYU125" s="458"/>
      <c r="LYV125" s="459"/>
      <c r="LYW125" s="458"/>
      <c r="LYX125" s="458"/>
      <c r="LYY125" s="458"/>
      <c r="LYZ125" s="459"/>
      <c r="LZA125" s="458"/>
      <c r="LZB125" s="458"/>
      <c r="LZC125" s="458"/>
      <c r="LZD125" s="459"/>
      <c r="LZE125" s="458"/>
      <c r="LZF125" s="458"/>
      <c r="LZG125" s="458"/>
      <c r="LZH125" s="459"/>
      <c r="LZI125" s="458"/>
      <c r="LZJ125" s="458"/>
      <c r="LZK125" s="458"/>
      <c r="LZL125" s="459"/>
      <c r="LZM125" s="458"/>
      <c r="LZN125" s="458"/>
      <c r="LZO125" s="458"/>
      <c r="LZP125" s="459"/>
      <c r="LZQ125" s="458"/>
      <c r="LZR125" s="458"/>
      <c r="LZS125" s="458"/>
      <c r="LZT125" s="459"/>
      <c r="LZU125" s="458"/>
      <c r="LZV125" s="458"/>
      <c r="LZW125" s="458"/>
      <c r="LZX125" s="459"/>
      <c r="LZY125" s="458"/>
      <c r="LZZ125" s="458"/>
      <c r="MAA125" s="458"/>
      <c r="MAB125" s="459"/>
      <c r="MAC125" s="458"/>
      <c r="MAD125" s="458"/>
      <c r="MAE125" s="458"/>
      <c r="MAF125" s="459"/>
      <c r="MAG125" s="458"/>
      <c r="MAH125" s="458"/>
      <c r="MAI125" s="458"/>
      <c r="MAJ125" s="459"/>
      <c r="MAK125" s="458"/>
      <c r="MAL125" s="458"/>
      <c r="MAM125" s="458"/>
      <c r="MAN125" s="459"/>
      <c r="MAO125" s="458"/>
      <c r="MAP125" s="458"/>
      <c r="MAQ125" s="458"/>
      <c r="MAR125" s="459"/>
      <c r="MAS125" s="458"/>
      <c r="MAT125" s="458"/>
      <c r="MAU125" s="458"/>
      <c r="MAV125" s="459"/>
      <c r="MAW125" s="458"/>
      <c r="MAX125" s="458"/>
      <c r="MAY125" s="458"/>
      <c r="MAZ125" s="459"/>
      <c r="MBA125" s="458"/>
      <c r="MBB125" s="458"/>
      <c r="MBC125" s="458"/>
      <c r="MBD125" s="459"/>
      <c r="MBE125" s="458"/>
      <c r="MBF125" s="458"/>
      <c r="MBG125" s="458"/>
      <c r="MBH125" s="459"/>
      <c r="MBI125" s="458"/>
      <c r="MBJ125" s="458"/>
      <c r="MBK125" s="458"/>
      <c r="MBL125" s="459"/>
      <c r="MBM125" s="458"/>
      <c r="MBN125" s="458"/>
      <c r="MBO125" s="458"/>
      <c r="MBP125" s="459"/>
      <c r="MBQ125" s="458"/>
      <c r="MBR125" s="458"/>
      <c r="MBS125" s="458"/>
      <c r="MBT125" s="459"/>
      <c r="MBU125" s="458"/>
      <c r="MBV125" s="458"/>
      <c r="MBW125" s="458"/>
      <c r="MBX125" s="459"/>
      <c r="MBY125" s="458"/>
      <c r="MBZ125" s="458"/>
      <c r="MCA125" s="458"/>
      <c r="MCB125" s="459"/>
      <c r="MCC125" s="458"/>
      <c r="MCD125" s="458"/>
      <c r="MCE125" s="458"/>
      <c r="MCF125" s="459"/>
      <c r="MCG125" s="458"/>
      <c r="MCH125" s="458"/>
      <c r="MCI125" s="458"/>
      <c r="MCJ125" s="459"/>
      <c r="MCK125" s="458"/>
      <c r="MCL125" s="458"/>
      <c r="MCM125" s="458"/>
      <c r="MCN125" s="459"/>
      <c r="MCO125" s="458"/>
      <c r="MCP125" s="458"/>
      <c r="MCQ125" s="458"/>
      <c r="MCR125" s="459"/>
      <c r="MCS125" s="458"/>
      <c r="MCT125" s="458"/>
      <c r="MCU125" s="458"/>
      <c r="MCV125" s="459"/>
      <c r="MCW125" s="458"/>
      <c r="MCX125" s="458"/>
      <c r="MCY125" s="458"/>
      <c r="MCZ125" s="459"/>
      <c r="MDA125" s="458"/>
      <c r="MDB125" s="458"/>
      <c r="MDC125" s="458"/>
      <c r="MDD125" s="459"/>
      <c r="MDE125" s="458"/>
      <c r="MDF125" s="458"/>
      <c r="MDG125" s="458"/>
      <c r="MDH125" s="459"/>
      <c r="MDI125" s="458"/>
      <c r="MDJ125" s="458"/>
      <c r="MDK125" s="458"/>
      <c r="MDL125" s="459"/>
      <c r="MDM125" s="458"/>
      <c r="MDN125" s="458"/>
      <c r="MDO125" s="458"/>
      <c r="MDP125" s="459"/>
      <c r="MDQ125" s="458"/>
      <c r="MDR125" s="458"/>
      <c r="MDS125" s="458"/>
      <c r="MDT125" s="459"/>
      <c r="MDU125" s="458"/>
      <c r="MDV125" s="458"/>
      <c r="MDW125" s="458"/>
      <c r="MDX125" s="459"/>
      <c r="MDY125" s="458"/>
      <c r="MDZ125" s="458"/>
      <c r="MEA125" s="458"/>
      <c r="MEB125" s="459"/>
      <c r="MEC125" s="458"/>
      <c r="MED125" s="458"/>
      <c r="MEE125" s="458"/>
      <c r="MEF125" s="459"/>
      <c r="MEG125" s="458"/>
      <c r="MEH125" s="458"/>
      <c r="MEI125" s="458"/>
      <c r="MEJ125" s="459"/>
      <c r="MEK125" s="458"/>
      <c r="MEL125" s="458"/>
      <c r="MEM125" s="458"/>
      <c r="MEN125" s="459"/>
      <c r="MEO125" s="458"/>
      <c r="MEP125" s="458"/>
      <c r="MEQ125" s="458"/>
      <c r="MER125" s="459"/>
      <c r="MES125" s="458"/>
      <c r="MET125" s="458"/>
      <c r="MEU125" s="458"/>
      <c r="MEV125" s="459"/>
      <c r="MEW125" s="458"/>
      <c r="MEX125" s="458"/>
      <c r="MEY125" s="458"/>
      <c r="MEZ125" s="459"/>
      <c r="MFA125" s="458"/>
      <c r="MFB125" s="458"/>
      <c r="MFC125" s="458"/>
      <c r="MFD125" s="459"/>
      <c r="MFE125" s="458"/>
      <c r="MFF125" s="458"/>
      <c r="MFG125" s="458"/>
      <c r="MFH125" s="459"/>
      <c r="MFI125" s="458"/>
      <c r="MFJ125" s="458"/>
      <c r="MFK125" s="458"/>
      <c r="MFL125" s="459"/>
      <c r="MFM125" s="458"/>
      <c r="MFN125" s="458"/>
      <c r="MFO125" s="458"/>
      <c r="MFP125" s="459"/>
      <c r="MFQ125" s="458"/>
      <c r="MFR125" s="458"/>
      <c r="MFS125" s="458"/>
      <c r="MFT125" s="459"/>
      <c r="MFU125" s="458"/>
      <c r="MFV125" s="458"/>
      <c r="MFW125" s="458"/>
      <c r="MFX125" s="459"/>
      <c r="MFY125" s="458"/>
      <c r="MFZ125" s="458"/>
      <c r="MGA125" s="458"/>
      <c r="MGB125" s="459"/>
      <c r="MGC125" s="458"/>
      <c r="MGD125" s="458"/>
      <c r="MGE125" s="458"/>
      <c r="MGF125" s="459"/>
      <c r="MGG125" s="458"/>
      <c r="MGH125" s="458"/>
      <c r="MGI125" s="458"/>
      <c r="MGJ125" s="459"/>
      <c r="MGK125" s="458"/>
      <c r="MGL125" s="458"/>
      <c r="MGM125" s="458"/>
      <c r="MGN125" s="459"/>
      <c r="MGO125" s="458"/>
      <c r="MGP125" s="458"/>
      <c r="MGQ125" s="458"/>
      <c r="MGR125" s="459"/>
      <c r="MGS125" s="458"/>
      <c r="MGT125" s="458"/>
      <c r="MGU125" s="458"/>
      <c r="MGV125" s="459"/>
      <c r="MGW125" s="458"/>
      <c r="MGX125" s="458"/>
      <c r="MGY125" s="458"/>
      <c r="MGZ125" s="459"/>
      <c r="MHA125" s="458"/>
      <c r="MHB125" s="458"/>
      <c r="MHC125" s="458"/>
      <c r="MHD125" s="459"/>
      <c r="MHE125" s="458"/>
      <c r="MHF125" s="458"/>
      <c r="MHG125" s="458"/>
      <c r="MHH125" s="459"/>
      <c r="MHI125" s="458"/>
      <c r="MHJ125" s="458"/>
      <c r="MHK125" s="458"/>
      <c r="MHL125" s="459"/>
      <c r="MHM125" s="458"/>
      <c r="MHN125" s="458"/>
      <c r="MHO125" s="458"/>
      <c r="MHP125" s="459"/>
      <c r="MHQ125" s="458"/>
      <c r="MHR125" s="458"/>
      <c r="MHS125" s="458"/>
      <c r="MHT125" s="459"/>
      <c r="MHU125" s="458"/>
      <c r="MHV125" s="458"/>
      <c r="MHW125" s="458"/>
      <c r="MHX125" s="459"/>
      <c r="MHY125" s="458"/>
      <c r="MHZ125" s="458"/>
      <c r="MIA125" s="458"/>
      <c r="MIB125" s="459"/>
      <c r="MIC125" s="458"/>
      <c r="MID125" s="458"/>
      <c r="MIE125" s="458"/>
      <c r="MIF125" s="459"/>
      <c r="MIG125" s="458"/>
      <c r="MIH125" s="458"/>
      <c r="MII125" s="458"/>
      <c r="MIJ125" s="459"/>
      <c r="MIK125" s="458"/>
      <c r="MIL125" s="458"/>
      <c r="MIM125" s="458"/>
      <c r="MIN125" s="459"/>
      <c r="MIO125" s="458"/>
      <c r="MIP125" s="458"/>
      <c r="MIQ125" s="458"/>
      <c r="MIR125" s="459"/>
      <c r="MIS125" s="458"/>
      <c r="MIT125" s="458"/>
      <c r="MIU125" s="458"/>
      <c r="MIV125" s="459"/>
      <c r="MIW125" s="458"/>
      <c r="MIX125" s="458"/>
      <c r="MIY125" s="458"/>
      <c r="MIZ125" s="459"/>
      <c r="MJA125" s="458"/>
      <c r="MJB125" s="458"/>
      <c r="MJC125" s="458"/>
      <c r="MJD125" s="459"/>
      <c r="MJE125" s="458"/>
      <c r="MJF125" s="458"/>
      <c r="MJG125" s="458"/>
      <c r="MJH125" s="459"/>
      <c r="MJI125" s="458"/>
      <c r="MJJ125" s="458"/>
      <c r="MJK125" s="458"/>
      <c r="MJL125" s="459"/>
      <c r="MJM125" s="458"/>
      <c r="MJN125" s="458"/>
      <c r="MJO125" s="458"/>
      <c r="MJP125" s="459"/>
      <c r="MJQ125" s="458"/>
      <c r="MJR125" s="458"/>
      <c r="MJS125" s="458"/>
      <c r="MJT125" s="459"/>
      <c r="MJU125" s="458"/>
      <c r="MJV125" s="458"/>
      <c r="MJW125" s="458"/>
      <c r="MJX125" s="459"/>
      <c r="MJY125" s="458"/>
      <c r="MJZ125" s="458"/>
      <c r="MKA125" s="458"/>
      <c r="MKB125" s="459"/>
      <c r="MKC125" s="458"/>
      <c r="MKD125" s="458"/>
      <c r="MKE125" s="458"/>
      <c r="MKF125" s="459"/>
      <c r="MKG125" s="458"/>
      <c r="MKH125" s="458"/>
      <c r="MKI125" s="458"/>
      <c r="MKJ125" s="459"/>
      <c r="MKK125" s="458"/>
      <c r="MKL125" s="458"/>
      <c r="MKM125" s="458"/>
      <c r="MKN125" s="459"/>
      <c r="MKO125" s="458"/>
      <c r="MKP125" s="458"/>
      <c r="MKQ125" s="458"/>
      <c r="MKR125" s="459"/>
      <c r="MKS125" s="458"/>
      <c r="MKT125" s="458"/>
      <c r="MKU125" s="458"/>
      <c r="MKV125" s="459"/>
      <c r="MKW125" s="458"/>
      <c r="MKX125" s="458"/>
      <c r="MKY125" s="458"/>
      <c r="MKZ125" s="459"/>
      <c r="MLA125" s="458"/>
      <c r="MLB125" s="458"/>
      <c r="MLC125" s="458"/>
      <c r="MLD125" s="459"/>
      <c r="MLE125" s="458"/>
      <c r="MLF125" s="458"/>
      <c r="MLG125" s="458"/>
      <c r="MLH125" s="459"/>
      <c r="MLI125" s="458"/>
      <c r="MLJ125" s="458"/>
      <c r="MLK125" s="458"/>
      <c r="MLL125" s="459"/>
      <c r="MLM125" s="458"/>
      <c r="MLN125" s="458"/>
      <c r="MLO125" s="458"/>
      <c r="MLP125" s="459"/>
      <c r="MLQ125" s="458"/>
      <c r="MLR125" s="458"/>
      <c r="MLS125" s="458"/>
      <c r="MLT125" s="459"/>
      <c r="MLU125" s="458"/>
      <c r="MLV125" s="458"/>
      <c r="MLW125" s="458"/>
      <c r="MLX125" s="459"/>
      <c r="MLY125" s="458"/>
      <c r="MLZ125" s="458"/>
      <c r="MMA125" s="458"/>
      <c r="MMB125" s="459"/>
      <c r="MMC125" s="458"/>
      <c r="MMD125" s="458"/>
      <c r="MME125" s="458"/>
      <c r="MMF125" s="459"/>
      <c r="MMG125" s="458"/>
      <c r="MMH125" s="458"/>
      <c r="MMI125" s="458"/>
      <c r="MMJ125" s="459"/>
      <c r="MMK125" s="458"/>
      <c r="MML125" s="458"/>
      <c r="MMM125" s="458"/>
      <c r="MMN125" s="459"/>
      <c r="MMO125" s="458"/>
      <c r="MMP125" s="458"/>
      <c r="MMQ125" s="458"/>
      <c r="MMR125" s="459"/>
      <c r="MMS125" s="458"/>
      <c r="MMT125" s="458"/>
      <c r="MMU125" s="458"/>
      <c r="MMV125" s="459"/>
      <c r="MMW125" s="458"/>
      <c r="MMX125" s="458"/>
      <c r="MMY125" s="458"/>
      <c r="MMZ125" s="459"/>
      <c r="MNA125" s="458"/>
      <c r="MNB125" s="458"/>
      <c r="MNC125" s="458"/>
      <c r="MND125" s="459"/>
      <c r="MNE125" s="458"/>
      <c r="MNF125" s="458"/>
      <c r="MNG125" s="458"/>
      <c r="MNH125" s="459"/>
      <c r="MNI125" s="458"/>
      <c r="MNJ125" s="458"/>
      <c r="MNK125" s="458"/>
      <c r="MNL125" s="459"/>
      <c r="MNM125" s="458"/>
      <c r="MNN125" s="458"/>
      <c r="MNO125" s="458"/>
      <c r="MNP125" s="459"/>
      <c r="MNQ125" s="458"/>
      <c r="MNR125" s="458"/>
      <c r="MNS125" s="458"/>
      <c r="MNT125" s="459"/>
      <c r="MNU125" s="458"/>
      <c r="MNV125" s="458"/>
      <c r="MNW125" s="458"/>
      <c r="MNX125" s="459"/>
      <c r="MNY125" s="458"/>
      <c r="MNZ125" s="458"/>
      <c r="MOA125" s="458"/>
      <c r="MOB125" s="459"/>
      <c r="MOC125" s="458"/>
      <c r="MOD125" s="458"/>
      <c r="MOE125" s="458"/>
      <c r="MOF125" s="459"/>
      <c r="MOG125" s="458"/>
      <c r="MOH125" s="458"/>
      <c r="MOI125" s="458"/>
      <c r="MOJ125" s="459"/>
      <c r="MOK125" s="458"/>
      <c r="MOL125" s="458"/>
      <c r="MOM125" s="458"/>
      <c r="MON125" s="459"/>
      <c r="MOO125" s="458"/>
      <c r="MOP125" s="458"/>
      <c r="MOQ125" s="458"/>
      <c r="MOR125" s="459"/>
      <c r="MOS125" s="458"/>
      <c r="MOT125" s="458"/>
      <c r="MOU125" s="458"/>
      <c r="MOV125" s="459"/>
      <c r="MOW125" s="458"/>
      <c r="MOX125" s="458"/>
      <c r="MOY125" s="458"/>
      <c r="MOZ125" s="459"/>
      <c r="MPA125" s="458"/>
      <c r="MPB125" s="458"/>
      <c r="MPC125" s="458"/>
      <c r="MPD125" s="459"/>
      <c r="MPE125" s="458"/>
      <c r="MPF125" s="458"/>
      <c r="MPG125" s="458"/>
      <c r="MPH125" s="459"/>
      <c r="MPI125" s="458"/>
      <c r="MPJ125" s="458"/>
      <c r="MPK125" s="458"/>
      <c r="MPL125" s="459"/>
      <c r="MPM125" s="458"/>
      <c r="MPN125" s="458"/>
      <c r="MPO125" s="458"/>
      <c r="MPP125" s="459"/>
      <c r="MPQ125" s="458"/>
      <c r="MPR125" s="458"/>
      <c r="MPS125" s="458"/>
      <c r="MPT125" s="459"/>
      <c r="MPU125" s="458"/>
      <c r="MPV125" s="458"/>
      <c r="MPW125" s="458"/>
      <c r="MPX125" s="459"/>
      <c r="MPY125" s="458"/>
      <c r="MPZ125" s="458"/>
      <c r="MQA125" s="458"/>
      <c r="MQB125" s="459"/>
      <c r="MQC125" s="458"/>
      <c r="MQD125" s="458"/>
      <c r="MQE125" s="458"/>
      <c r="MQF125" s="459"/>
      <c r="MQG125" s="458"/>
      <c r="MQH125" s="458"/>
      <c r="MQI125" s="458"/>
      <c r="MQJ125" s="459"/>
      <c r="MQK125" s="458"/>
      <c r="MQL125" s="458"/>
      <c r="MQM125" s="458"/>
      <c r="MQN125" s="459"/>
      <c r="MQO125" s="458"/>
      <c r="MQP125" s="458"/>
      <c r="MQQ125" s="458"/>
      <c r="MQR125" s="459"/>
      <c r="MQS125" s="458"/>
      <c r="MQT125" s="458"/>
      <c r="MQU125" s="458"/>
      <c r="MQV125" s="459"/>
      <c r="MQW125" s="458"/>
      <c r="MQX125" s="458"/>
      <c r="MQY125" s="458"/>
      <c r="MQZ125" s="459"/>
      <c r="MRA125" s="458"/>
      <c r="MRB125" s="458"/>
      <c r="MRC125" s="458"/>
      <c r="MRD125" s="459"/>
      <c r="MRE125" s="458"/>
      <c r="MRF125" s="458"/>
      <c r="MRG125" s="458"/>
      <c r="MRH125" s="459"/>
      <c r="MRI125" s="458"/>
      <c r="MRJ125" s="458"/>
      <c r="MRK125" s="458"/>
      <c r="MRL125" s="459"/>
      <c r="MRM125" s="458"/>
      <c r="MRN125" s="458"/>
      <c r="MRO125" s="458"/>
      <c r="MRP125" s="459"/>
      <c r="MRQ125" s="458"/>
      <c r="MRR125" s="458"/>
      <c r="MRS125" s="458"/>
      <c r="MRT125" s="459"/>
      <c r="MRU125" s="458"/>
      <c r="MRV125" s="458"/>
      <c r="MRW125" s="458"/>
      <c r="MRX125" s="459"/>
      <c r="MRY125" s="458"/>
      <c r="MRZ125" s="458"/>
      <c r="MSA125" s="458"/>
      <c r="MSB125" s="459"/>
      <c r="MSC125" s="458"/>
      <c r="MSD125" s="458"/>
      <c r="MSE125" s="458"/>
      <c r="MSF125" s="459"/>
      <c r="MSG125" s="458"/>
      <c r="MSH125" s="458"/>
      <c r="MSI125" s="458"/>
      <c r="MSJ125" s="459"/>
      <c r="MSK125" s="458"/>
      <c r="MSL125" s="458"/>
      <c r="MSM125" s="458"/>
      <c r="MSN125" s="459"/>
      <c r="MSO125" s="458"/>
      <c r="MSP125" s="458"/>
      <c r="MSQ125" s="458"/>
      <c r="MSR125" s="459"/>
      <c r="MSS125" s="458"/>
      <c r="MST125" s="458"/>
      <c r="MSU125" s="458"/>
      <c r="MSV125" s="459"/>
      <c r="MSW125" s="458"/>
      <c r="MSX125" s="458"/>
      <c r="MSY125" s="458"/>
      <c r="MSZ125" s="459"/>
      <c r="MTA125" s="458"/>
      <c r="MTB125" s="458"/>
      <c r="MTC125" s="458"/>
      <c r="MTD125" s="459"/>
      <c r="MTE125" s="458"/>
      <c r="MTF125" s="458"/>
      <c r="MTG125" s="458"/>
      <c r="MTH125" s="459"/>
      <c r="MTI125" s="458"/>
      <c r="MTJ125" s="458"/>
      <c r="MTK125" s="458"/>
      <c r="MTL125" s="459"/>
      <c r="MTM125" s="458"/>
      <c r="MTN125" s="458"/>
      <c r="MTO125" s="458"/>
      <c r="MTP125" s="459"/>
      <c r="MTQ125" s="458"/>
      <c r="MTR125" s="458"/>
      <c r="MTS125" s="458"/>
      <c r="MTT125" s="459"/>
      <c r="MTU125" s="458"/>
      <c r="MTV125" s="458"/>
      <c r="MTW125" s="458"/>
      <c r="MTX125" s="459"/>
      <c r="MTY125" s="458"/>
      <c r="MTZ125" s="458"/>
      <c r="MUA125" s="458"/>
      <c r="MUB125" s="459"/>
      <c r="MUC125" s="458"/>
      <c r="MUD125" s="458"/>
      <c r="MUE125" s="458"/>
      <c r="MUF125" s="459"/>
      <c r="MUG125" s="458"/>
      <c r="MUH125" s="458"/>
      <c r="MUI125" s="458"/>
      <c r="MUJ125" s="459"/>
      <c r="MUK125" s="458"/>
      <c r="MUL125" s="458"/>
      <c r="MUM125" s="458"/>
      <c r="MUN125" s="459"/>
      <c r="MUO125" s="458"/>
      <c r="MUP125" s="458"/>
      <c r="MUQ125" s="458"/>
      <c r="MUR125" s="459"/>
      <c r="MUS125" s="458"/>
      <c r="MUT125" s="458"/>
      <c r="MUU125" s="458"/>
      <c r="MUV125" s="459"/>
      <c r="MUW125" s="458"/>
      <c r="MUX125" s="458"/>
      <c r="MUY125" s="458"/>
      <c r="MUZ125" s="459"/>
      <c r="MVA125" s="458"/>
      <c r="MVB125" s="458"/>
      <c r="MVC125" s="458"/>
      <c r="MVD125" s="459"/>
      <c r="MVE125" s="458"/>
      <c r="MVF125" s="458"/>
      <c r="MVG125" s="458"/>
      <c r="MVH125" s="459"/>
      <c r="MVI125" s="458"/>
      <c r="MVJ125" s="458"/>
      <c r="MVK125" s="458"/>
      <c r="MVL125" s="459"/>
      <c r="MVM125" s="458"/>
      <c r="MVN125" s="458"/>
      <c r="MVO125" s="458"/>
      <c r="MVP125" s="459"/>
      <c r="MVQ125" s="458"/>
      <c r="MVR125" s="458"/>
      <c r="MVS125" s="458"/>
      <c r="MVT125" s="459"/>
      <c r="MVU125" s="458"/>
      <c r="MVV125" s="458"/>
      <c r="MVW125" s="458"/>
      <c r="MVX125" s="459"/>
      <c r="MVY125" s="458"/>
      <c r="MVZ125" s="458"/>
      <c r="MWA125" s="458"/>
      <c r="MWB125" s="459"/>
      <c r="MWC125" s="458"/>
      <c r="MWD125" s="458"/>
      <c r="MWE125" s="458"/>
      <c r="MWF125" s="459"/>
      <c r="MWG125" s="458"/>
      <c r="MWH125" s="458"/>
      <c r="MWI125" s="458"/>
      <c r="MWJ125" s="459"/>
      <c r="MWK125" s="458"/>
      <c r="MWL125" s="458"/>
      <c r="MWM125" s="458"/>
      <c r="MWN125" s="459"/>
      <c r="MWO125" s="458"/>
      <c r="MWP125" s="458"/>
      <c r="MWQ125" s="458"/>
      <c r="MWR125" s="459"/>
      <c r="MWS125" s="458"/>
      <c r="MWT125" s="458"/>
      <c r="MWU125" s="458"/>
      <c r="MWV125" s="459"/>
      <c r="MWW125" s="458"/>
      <c r="MWX125" s="458"/>
      <c r="MWY125" s="458"/>
      <c r="MWZ125" s="459"/>
      <c r="MXA125" s="458"/>
      <c r="MXB125" s="458"/>
      <c r="MXC125" s="458"/>
      <c r="MXD125" s="459"/>
      <c r="MXE125" s="458"/>
      <c r="MXF125" s="458"/>
      <c r="MXG125" s="458"/>
      <c r="MXH125" s="459"/>
      <c r="MXI125" s="458"/>
      <c r="MXJ125" s="458"/>
      <c r="MXK125" s="458"/>
      <c r="MXL125" s="459"/>
      <c r="MXM125" s="458"/>
      <c r="MXN125" s="458"/>
      <c r="MXO125" s="458"/>
      <c r="MXP125" s="459"/>
      <c r="MXQ125" s="458"/>
      <c r="MXR125" s="458"/>
      <c r="MXS125" s="458"/>
      <c r="MXT125" s="459"/>
      <c r="MXU125" s="458"/>
      <c r="MXV125" s="458"/>
      <c r="MXW125" s="458"/>
      <c r="MXX125" s="459"/>
      <c r="MXY125" s="458"/>
      <c r="MXZ125" s="458"/>
      <c r="MYA125" s="458"/>
      <c r="MYB125" s="459"/>
      <c r="MYC125" s="458"/>
      <c r="MYD125" s="458"/>
      <c r="MYE125" s="458"/>
      <c r="MYF125" s="459"/>
      <c r="MYG125" s="458"/>
      <c r="MYH125" s="458"/>
      <c r="MYI125" s="458"/>
      <c r="MYJ125" s="459"/>
      <c r="MYK125" s="458"/>
      <c r="MYL125" s="458"/>
      <c r="MYM125" s="458"/>
      <c r="MYN125" s="459"/>
      <c r="MYO125" s="458"/>
      <c r="MYP125" s="458"/>
      <c r="MYQ125" s="458"/>
      <c r="MYR125" s="459"/>
      <c r="MYS125" s="458"/>
      <c r="MYT125" s="458"/>
      <c r="MYU125" s="458"/>
      <c r="MYV125" s="459"/>
      <c r="MYW125" s="458"/>
      <c r="MYX125" s="458"/>
      <c r="MYY125" s="458"/>
      <c r="MYZ125" s="459"/>
      <c r="MZA125" s="458"/>
      <c r="MZB125" s="458"/>
      <c r="MZC125" s="458"/>
      <c r="MZD125" s="459"/>
      <c r="MZE125" s="458"/>
      <c r="MZF125" s="458"/>
      <c r="MZG125" s="458"/>
      <c r="MZH125" s="459"/>
      <c r="MZI125" s="458"/>
      <c r="MZJ125" s="458"/>
      <c r="MZK125" s="458"/>
      <c r="MZL125" s="459"/>
      <c r="MZM125" s="458"/>
      <c r="MZN125" s="458"/>
      <c r="MZO125" s="458"/>
      <c r="MZP125" s="459"/>
      <c r="MZQ125" s="458"/>
      <c r="MZR125" s="458"/>
      <c r="MZS125" s="458"/>
      <c r="MZT125" s="459"/>
      <c r="MZU125" s="458"/>
      <c r="MZV125" s="458"/>
      <c r="MZW125" s="458"/>
      <c r="MZX125" s="459"/>
      <c r="MZY125" s="458"/>
      <c r="MZZ125" s="458"/>
      <c r="NAA125" s="458"/>
      <c r="NAB125" s="459"/>
      <c r="NAC125" s="458"/>
      <c r="NAD125" s="458"/>
      <c r="NAE125" s="458"/>
      <c r="NAF125" s="459"/>
      <c r="NAG125" s="458"/>
      <c r="NAH125" s="458"/>
      <c r="NAI125" s="458"/>
      <c r="NAJ125" s="459"/>
      <c r="NAK125" s="458"/>
      <c r="NAL125" s="458"/>
      <c r="NAM125" s="458"/>
      <c r="NAN125" s="459"/>
      <c r="NAO125" s="458"/>
      <c r="NAP125" s="458"/>
      <c r="NAQ125" s="458"/>
      <c r="NAR125" s="459"/>
      <c r="NAS125" s="458"/>
      <c r="NAT125" s="458"/>
      <c r="NAU125" s="458"/>
      <c r="NAV125" s="459"/>
      <c r="NAW125" s="458"/>
      <c r="NAX125" s="458"/>
      <c r="NAY125" s="458"/>
      <c r="NAZ125" s="459"/>
      <c r="NBA125" s="458"/>
      <c r="NBB125" s="458"/>
      <c r="NBC125" s="458"/>
      <c r="NBD125" s="459"/>
      <c r="NBE125" s="458"/>
      <c r="NBF125" s="458"/>
      <c r="NBG125" s="458"/>
      <c r="NBH125" s="459"/>
      <c r="NBI125" s="458"/>
      <c r="NBJ125" s="458"/>
      <c r="NBK125" s="458"/>
      <c r="NBL125" s="459"/>
      <c r="NBM125" s="458"/>
      <c r="NBN125" s="458"/>
      <c r="NBO125" s="458"/>
      <c r="NBP125" s="459"/>
      <c r="NBQ125" s="458"/>
      <c r="NBR125" s="458"/>
      <c r="NBS125" s="458"/>
      <c r="NBT125" s="459"/>
      <c r="NBU125" s="458"/>
      <c r="NBV125" s="458"/>
      <c r="NBW125" s="458"/>
      <c r="NBX125" s="459"/>
      <c r="NBY125" s="458"/>
      <c r="NBZ125" s="458"/>
      <c r="NCA125" s="458"/>
      <c r="NCB125" s="459"/>
      <c r="NCC125" s="458"/>
      <c r="NCD125" s="458"/>
      <c r="NCE125" s="458"/>
      <c r="NCF125" s="459"/>
      <c r="NCG125" s="458"/>
      <c r="NCH125" s="458"/>
      <c r="NCI125" s="458"/>
      <c r="NCJ125" s="459"/>
      <c r="NCK125" s="458"/>
      <c r="NCL125" s="458"/>
      <c r="NCM125" s="458"/>
      <c r="NCN125" s="459"/>
      <c r="NCO125" s="458"/>
      <c r="NCP125" s="458"/>
      <c r="NCQ125" s="458"/>
      <c r="NCR125" s="459"/>
      <c r="NCS125" s="458"/>
      <c r="NCT125" s="458"/>
      <c r="NCU125" s="458"/>
      <c r="NCV125" s="459"/>
      <c r="NCW125" s="458"/>
      <c r="NCX125" s="458"/>
      <c r="NCY125" s="458"/>
      <c r="NCZ125" s="459"/>
      <c r="NDA125" s="458"/>
      <c r="NDB125" s="458"/>
      <c r="NDC125" s="458"/>
      <c r="NDD125" s="459"/>
      <c r="NDE125" s="458"/>
      <c r="NDF125" s="458"/>
      <c r="NDG125" s="458"/>
      <c r="NDH125" s="459"/>
      <c r="NDI125" s="458"/>
      <c r="NDJ125" s="458"/>
      <c r="NDK125" s="458"/>
      <c r="NDL125" s="459"/>
      <c r="NDM125" s="458"/>
      <c r="NDN125" s="458"/>
      <c r="NDO125" s="458"/>
      <c r="NDP125" s="459"/>
      <c r="NDQ125" s="458"/>
      <c r="NDR125" s="458"/>
      <c r="NDS125" s="458"/>
      <c r="NDT125" s="459"/>
      <c r="NDU125" s="458"/>
      <c r="NDV125" s="458"/>
      <c r="NDW125" s="458"/>
      <c r="NDX125" s="459"/>
      <c r="NDY125" s="458"/>
      <c r="NDZ125" s="458"/>
      <c r="NEA125" s="458"/>
      <c r="NEB125" s="459"/>
      <c r="NEC125" s="458"/>
      <c r="NED125" s="458"/>
      <c r="NEE125" s="458"/>
      <c r="NEF125" s="459"/>
      <c r="NEG125" s="458"/>
      <c r="NEH125" s="458"/>
      <c r="NEI125" s="458"/>
      <c r="NEJ125" s="459"/>
      <c r="NEK125" s="458"/>
      <c r="NEL125" s="458"/>
      <c r="NEM125" s="458"/>
      <c r="NEN125" s="459"/>
      <c r="NEO125" s="458"/>
      <c r="NEP125" s="458"/>
      <c r="NEQ125" s="458"/>
      <c r="NER125" s="459"/>
      <c r="NES125" s="458"/>
      <c r="NET125" s="458"/>
      <c r="NEU125" s="458"/>
      <c r="NEV125" s="459"/>
      <c r="NEW125" s="458"/>
      <c r="NEX125" s="458"/>
      <c r="NEY125" s="458"/>
      <c r="NEZ125" s="459"/>
      <c r="NFA125" s="458"/>
      <c r="NFB125" s="458"/>
      <c r="NFC125" s="458"/>
      <c r="NFD125" s="459"/>
      <c r="NFE125" s="458"/>
      <c r="NFF125" s="458"/>
      <c r="NFG125" s="458"/>
      <c r="NFH125" s="459"/>
      <c r="NFI125" s="458"/>
      <c r="NFJ125" s="458"/>
      <c r="NFK125" s="458"/>
      <c r="NFL125" s="459"/>
      <c r="NFM125" s="458"/>
      <c r="NFN125" s="458"/>
      <c r="NFO125" s="458"/>
      <c r="NFP125" s="459"/>
      <c r="NFQ125" s="458"/>
      <c r="NFR125" s="458"/>
      <c r="NFS125" s="458"/>
      <c r="NFT125" s="459"/>
      <c r="NFU125" s="458"/>
      <c r="NFV125" s="458"/>
      <c r="NFW125" s="458"/>
      <c r="NFX125" s="459"/>
      <c r="NFY125" s="458"/>
      <c r="NFZ125" s="458"/>
      <c r="NGA125" s="458"/>
      <c r="NGB125" s="459"/>
      <c r="NGC125" s="458"/>
      <c r="NGD125" s="458"/>
      <c r="NGE125" s="458"/>
      <c r="NGF125" s="459"/>
      <c r="NGG125" s="458"/>
      <c r="NGH125" s="458"/>
      <c r="NGI125" s="458"/>
      <c r="NGJ125" s="459"/>
      <c r="NGK125" s="458"/>
      <c r="NGL125" s="458"/>
      <c r="NGM125" s="458"/>
      <c r="NGN125" s="459"/>
      <c r="NGO125" s="458"/>
      <c r="NGP125" s="458"/>
      <c r="NGQ125" s="458"/>
      <c r="NGR125" s="459"/>
      <c r="NGS125" s="458"/>
      <c r="NGT125" s="458"/>
      <c r="NGU125" s="458"/>
      <c r="NGV125" s="459"/>
      <c r="NGW125" s="458"/>
      <c r="NGX125" s="458"/>
      <c r="NGY125" s="458"/>
      <c r="NGZ125" s="459"/>
      <c r="NHA125" s="458"/>
      <c r="NHB125" s="458"/>
      <c r="NHC125" s="458"/>
      <c r="NHD125" s="459"/>
      <c r="NHE125" s="458"/>
      <c r="NHF125" s="458"/>
      <c r="NHG125" s="458"/>
      <c r="NHH125" s="459"/>
      <c r="NHI125" s="458"/>
      <c r="NHJ125" s="458"/>
      <c r="NHK125" s="458"/>
      <c r="NHL125" s="459"/>
      <c r="NHM125" s="458"/>
      <c r="NHN125" s="458"/>
      <c r="NHO125" s="458"/>
      <c r="NHP125" s="459"/>
      <c r="NHQ125" s="458"/>
      <c r="NHR125" s="458"/>
      <c r="NHS125" s="458"/>
      <c r="NHT125" s="459"/>
      <c r="NHU125" s="458"/>
      <c r="NHV125" s="458"/>
      <c r="NHW125" s="458"/>
      <c r="NHX125" s="459"/>
      <c r="NHY125" s="458"/>
      <c r="NHZ125" s="458"/>
      <c r="NIA125" s="458"/>
      <c r="NIB125" s="459"/>
      <c r="NIC125" s="458"/>
      <c r="NID125" s="458"/>
      <c r="NIE125" s="458"/>
      <c r="NIF125" s="459"/>
      <c r="NIG125" s="458"/>
      <c r="NIH125" s="458"/>
      <c r="NII125" s="458"/>
      <c r="NIJ125" s="459"/>
      <c r="NIK125" s="458"/>
      <c r="NIL125" s="458"/>
      <c r="NIM125" s="458"/>
      <c r="NIN125" s="459"/>
      <c r="NIO125" s="458"/>
      <c r="NIP125" s="458"/>
      <c r="NIQ125" s="458"/>
      <c r="NIR125" s="459"/>
      <c r="NIS125" s="458"/>
      <c r="NIT125" s="458"/>
      <c r="NIU125" s="458"/>
      <c r="NIV125" s="459"/>
      <c r="NIW125" s="458"/>
      <c r="NIX125" s="458"/>
      <c r="NIY125" s="458"/>
      <c r="NIZ125" s="459"/>
      <c r="NJA125" s="458"/>
      <c r="NJB125" s="458"/>
      <c r="NJC125" s="458"/>
      <c r="NJD125" s="459"/>
      <c r="NJE125" s="458"/>
      <c r="NJF125" s="458"/>
      <c r="NJG125" s="458"/>
      <c r="NJH125" s="459"/>
      <c r="NJI125" s="458"/>
      <c r="NJJ125" s="458"/>
      <c r="NJK125" s="458"/>
      <c r="NJL125" s="459"/>
      <c r="NJM125" s="458"/>
      <c r="NJN125" s="458"/>
      <c r="NJO125" s="458"/>
      <c r="NJP125" s="459"/>
      <c r="NJQ125" s="458"/>
      <c r="NJR125" s="458"/>
      <c r="NJS125" s="458"/>
      <c r="NJT125" s="459"/>
      <c r="NJU125" s="458"/>
      <c r="NJV125" s="458"/>
      <c r="NJW125" s="458"/>
      <c r="NJX125" s="459"/>
      <c r="NJY125" s="458"/>
      <c r="NJZ125" s="458"/>
      <c r="NKA125" s="458"/>
      <c r="NKB125" s="459"/>
      <c r="NKC125" s="458"/>
      <c r="NKD125" s="458"/>
      <c r="NKE125" s="458"/>
      <c r="NKF125" s="459"/>
      <c r="NKG125" s="458"/>
      <c r="NKH125" s="458"/>
      <c r="NKI125" s="458"/>
      <c r="NKJ125" s="459"/>
      <c r="NKK125" s="458"/>
      <c r="NKL125" s="458"/>
      <c r="NKM125" s="458"/>
      <c r="NKN125" s="459"/>
      <c r="NKO125" s="458"/>
      <c r="NKP125" s="458"/>
      <c r="NKQ125" s="458"/>
      <c r="NKR125" s="459"/>
      <c r="NKS125" s="458"/>
      <c r="NKT125" s="458"/>
      <c r="NKU125" s="458"/>
      <c r="NKV125" s="459"/>
      <c r="NKW125" s="458"/>
      <c r="NKX125" s="458"/>
      <c r="NKY125" s="458"/>
      <c r="NKZ125" s="459"/>
      <c r="NLA125" s="458"/>
      <c r="NLB125" s="458"/>
      <c r="NLC125" s="458"/>
      <c r="NLD125" s="459"/>
      <c r="NLE125" s="458"/>
      <c r="NLF125" s="458"/>
      <c r="NLG125" s="458"/>
      <c r="NLH125" s="459"/>
      <c r="NLI125" s="458"/>
      <c r="NLJ125" s="458"/>
      <c r="NLK125" s="458"/>
      <c r="NLL125" s="459"/>
      <c r="NLM125" s="458"/>
      <c r="NLN125" s="458"/>
      <c r="NLO125" s="458"/>
      <c r="NLP125" s="459"/>
      <c r="NLQ125" s="458"/>
      <c r="NLR125" s="458"/>
      <c r="NLS125" s="458"/>
      <c r="NLT125" s="459"/>
      <c r="NLU125" s="458"/>
      <c r="NLV125" s="458"/>
      <c r="NLW125" s="458"/>
      <c r="NLX125" s="459"/>
      <c r="NLY125" s="458"/>
      <c r="NLZ125" s="458"/>
      <c r="NMA125" s="458"/>
      <c r="NMB125" s="459"/>
      <c r="NMC125" s="458"/>
      <c r="NMD125" s="458"/>
      <c r="NME125" s="458"/>
      <c r="NMF125" s="459"/>
      <c r="NMG125" s="458"/>
      <c r="NMH125" s="458"/>
      <c r="NMI125" s="458"/>
      <c r="NMJ125" s="459"/>
      <c r="NMK125" s="458"/>
      <c r="NML125" s="458"/>
      <c r="NMM125" s="458"/>
      <c r="NMN125" s="459"/>
      <c r="NMO125" s="458"/>
      <c r="NMP125" s="458"/>
      <c r="NMQ125" s="458"/>
      <c r="NMR125" s="459"/>
      <c r="NMS125" s="458"/>
      <c r="NMT125" s="458"/>
      <c r="NMU125" s="458"/>
      <c r="NMV125" s="459"/>
      <c r="NMW125" s="458"/>
      <c r="NMX125" s="458"/>
      <c r="NMY125" s="458"/>
      <c r="NMZ125" s="459"/>
      <c r="NNA125" s="458"/>
      <c r="NNB125" s="458"/>
      <c r="NNC125" s="458"/>
      <c r="NND125" s="459"/>
      <c r="NNE125" s="458"/>
      <c r="NNF125" s="458"/>
      <c r="NNG125" s="458"/>
      <c r="NNH125" s="459"/>
      <c r="NNI125" s="458"/>
      <c r="NNJ125" s="458"/>
      <c r="NNK125" s="458"/>
      <c r="NNL125" s="459"/>
      <c r="NNM125" s="458"/>
      <c r="NNN125" s="458"/>
      <c r="NNO125" s="458"/>
      <c r="NNP125" s="459"/>
      <c r="NNQ125" s="458"/>
      <c r="NNR125" s="458"/>
      <c r="NNS125" s="458"/>
      <c r="NNT125" s="459"/>
      <c r="NNU125" s="458"/>
      <c r="NNV125" s="458"/>
      <c r="NNW125" s="458"/>
      <c r="NNX125" s="459"/>
      <c r="NNY125" s="458"/>
      <c r="NNZ125" s="458"/>
      <c r="NOA125" s="458"/>
      <c r="NOB125" s="459"/>
      <c r="NOC125" s="458"/>
      <c r="NOD125" s="458"/>
      <c r="NOE125" s="458"/>
      <c r="NOF125" s="459"/>
      <c r="NOG125" s="458"/>
      <c r="NOH125" s="458"/>
      <c r="NOI125" s="458"/>
      <c r="NOJ125" s="459"/>
      <c r="NOK125" s="458"/>
      <c r="NOL125" s="458"/>
      <c r="NOM125" s="458"/>
      <c r="NON125" s="459"/>
      <c r="NOO125" s="458"/>
      <c r="NOP125" s="458"/>
      <c r="NOQ125" s="458"/>
      <c r="NOR125" s="459"/>
      <c r="NOS125" s="458"/>
      <c r="NOT125" s="458"/>
      <c r="NOU125" s="458"/>
      <c r="NOV125" s="459"/>
      <c r="NOW125" s="458"/>
      <c r="NOX125" s="458"/>
      <c r="NOY125" s="458"/>
      <c r="NOZ125" s="459"/>
      <c r="NPA125" s="458"/>
      <c r="NPB125" s="458"/>
      <c r="NPC125" s="458"/>
      <c r="NPD125" s="459"/>
      <c r="NPE125" s="458"/>
      <c r="NPF125" s="458"/>
      <c r="NPG125" s="458"/>
      <c r="NPH125" s="459"/>
      <c r="NPI125" s="458"/>
      <c r="NPJ125" s="458"/>
      <c r="NPK125" s="458"/>
      <c r="NPL125" s="459"/>
      <c r="NPM125" s="458"/>
      <c r="NPN125" s="458"/>
      <c r="NPO125" s="458"/>
      <c r="NPP125" s="459"/>
      <c r="NPQ125" s="458"/>
      <c r="NPR125" s="458"/>
      <c r="NPS125" s="458"/>
      <c r="NPT125" s="459"/>
      <c r="NPU125" s="458"/>
      <c r="NPV125" s="458"/>
      <c r="NPW125" s="458"/>
      <c r="NPX125" s="459"/>
      <c r="NPY125" s="458"/>
      <c r="NPZ125" s="458"/>
      <c r="NQA125" s="458"/>
      <c r="NQB125" s="459"/>
      <c r="NQC125" s="458"/>
      <c r="NQD125" s="458"/>
      <c r="NQE125" s="458"/>
      <c r="NQF125" s="459"/>
      <c r="NQG125" s="458"/>
      <c r="NQH125" s="458"/>
      <c r="NQI125" s="458"/>
      <c r="NQJ125" s="459"/>
      <c r="NQK125" s="458"/>
      <c r="NQL125" s="458"/>
      <c r="NQM125" s="458"/>
      <c r="NQN125" s="459"/>
      <c r="NQO125" s="458"/>
      <c r="NQP125" s="458"/>
      <c r="NQQ125" s="458"/>
      <c r="NQR125" s="459"/>
      <c r="NQS125" s="458"/>
      <c r="NQT125" s="458"/>
      <c r="NQU125" s="458"/>
      <c r="NQV125" s="459"/>
      <c r="NQW125" s="458"/>
      <c r="NQX125" s="458"/>
      <c r="NQY125" s="458"/>
      <c r="NQZ125" s="459"/>
      <c r="NRA125" s="458"/>
      <c r="NRB125" s="458"/>
      <c r="NRC125" s="458"/>
      <c r="NRD125" s="459"/>
      <c r="NRE125" s="458"/>
      <c r="NRF125" s="458"/>
      <c r="NRG125" s="458"/>
      <c r="NRH125" s="459"/>
      <c r="NRI125" s="458"/>
      <c r="NRJ125" s="458"/>
      <c r="NRK125" s="458"/>
      <c r="NRL125" s="459"/>
      <c r="NRM125" s="458"/>
      <c r="NRN125" s="458"/>
      <c r="NRO125" s="458"/>
      <c r="NRP125" s="459"/>
      <c r="NRQ125" s="458"/>
      <c r="NRR125" s="458"/>
      <c r="NRS125" s="458"/>
      <c r="NRT125" s="459"/>
      <c r="NRU125" s="458"/>
      <c r="NRV125" s="458"/>
      <c r="NRW125" s="458"/>
      <c r="NRX125" s="459"/>
      <c r="NRY125" s="458"/>
      <c r="NRZ125" s="458"/>
      <c r="NSA125" s="458"/>
      <c r="NSB125" s="459"/>
      <c r="NSC125" s="458"/>
      <c r="NSD125" s="458"/>
      <c r="NSE125" s="458"/>
      <c r="NSF125" s="459"/>
      <c r="NSG125" s="458"/>
      <c r="NSH125" s="458"/>
      <c r="NSI125" s="458"/>
      <c r="NSJ125" s="459"/>
      <c r="NSK125" s="458"/>
      <c r="NSL125" s="458"/>
      <c r="NSM125" s="458"/>
      <c r="NSN125" s="459"/>
      <c r="NSO125" s="458"/>
      <c r="NSP125" s="458"/>
      <c r="NSQ125" s="458"/>
      <c r="NSR125" s="459"/>
      <c r="NSS125" s="458"/>
      <c r="NST125" s="458"/>
      <c r="NSU125" s="458"/>
      <c r="NSV125" s="459"/>
      <c r="NSW125" s="458"/>
      <c r="NSX125" s="458"/>
      <c r="NSY125" s="458"/>
      <c r="NSZ125" s="459"/>
      <c r="NTA125" s="458"/>
      <c r="NTB125" s="458"/>
      <c r="NTC125" s="458"/>
      <c r="NTD125" s="459"/>
      <c r="NTE125" s="458"/>
      <c r="NTF125" s="458"/>
      <c r="NTG125" s="458"/>
      <c r="NTH125" s="459"/>
      <c r="NTI125" s="458"/>
      <c r="NTJ125" s="458"/>
      <c r="NTK125" s="458"/>
      <c r="NTL125" s="459"/>
      <c r="NTM125" s="458"/>
      <c r="NTN125" s="458"/>
      <c r="NTO125" s="458"/>
      <c r="NTP125" s="459"/>
      <c r="NTQ125" s="458"/>
      <c r="NTR125" s="458"/>
      <c r="NTS125" s="458"/>
      <c r="NTT125" s="459"/>
      <c r="NTU125" s="458"/>
      <c r="NTV125" s="458"/>
      <c r="NTW125" s="458"/>
      <c r="NTX125" s="459"/>
      <c r="NTY125" s="458"/>
      <c r="NTZ125" s="458"/>
      <c r="NUA125" s="458"/>
      <c r="NUB125" s="459"/>
      <c r="NUC125" s="458"/>
      <c r="NUD125" s="458"/>
      <c r="NUE125" s="458"/>
      <c r="NUF125" s="459"/>
      <c r="NUG125" s="458"/>
      <c r="NUH125" s="458"/>
      <c r="NUI125" s="458"/>
      <c r="NUJ125" s="459"/>
      <c r="NUK125" s="458"/>
      <c r="NUL125" s="458"/>
      <c r="NUM125" s="458"/>
      <c r="NUN125" s="459"/>
      <c r="NUO125" s="458"/>
      <c r="NUP125" s="458"/>
      <c r="NUQ125" s="458"/>
      <c r="NUR125" s="459"/>
      <c r="NUS125" s="458"/>
      <c r="NUT125" s="458"/>
      <c r="NUU125" s="458"/>
      <c r="NUV125" s="459"/>
      <c r="NUW125" s="458"/>
      <c r="NUX125" s="458"/>
      <c r="NUY125" s="458"/>
      <c r="NUZ125" s="459"/>
      <c r="NVA125" s="458"/>
      <c r="NVB125" s="458"/>
      <c r="NVC125" s="458"/>
      <c r="NVD125" s="459"/>
      <c r="NVE125" s="458"/>
      <c r="NVF125" s="458"/>
      <c r="NVG125" s="458"/>
      <c r="NVH125" s="459"/>
      <c r="NVI125" s="458"/>
      <c r="NVJ125" s="458"/>
      <c r="NVK125" s="458"/>
      <c r="NVL125" s="459"/>
      <c r="NVM125" s="458"/>
      <c r="NVN125" s="458"/>
      <c r="NVO125" s="458"/>
      <c r="NVP125" s="459"/>
      <c r="NVQ125" s="458"/>
      <c r="NVR125" s="458"/>
      <c r="NVS125" s="458"/>
      <c r="NVT125" s="459"/>
      <c r="NVU125" s="458"/>
      <c r="NVV125" s="458"/>
      <c r="NVW125" s="458"/>
      <c r="NVX125" s="459"/>
      <c r="NVY125" s="458"/>
      <c r="NVZ125" s="458"/>
      <c r="NWA125" s="458"/>
      <c r="NWB125" s="459"/>
      <c r="NWC125" s="458"/>
      <c r="NWD125" s="458"/>
      <c r="NWE125" s="458"/>
      <c r="NWF125" s="459"/>
      <c r="NWG125" s="458"/>
      <c r="NWH125" s="458"/>
      <c r="NWI125" s="458"/>
      <c r="NWJ125" s="459"/>
      <c r="NWK125" s="458"/>
      <c r="NWL125" s="458"/>
      <c r="NWM125" s="458"/>
      <c r="NWN125" s="459"/>
      <c r="NWO125" s="458"/>
      <c r="NWP125" s="458"/>
      <c r="NWQ125" s="458"/>
      <c r="NWR125" s="459"/>
      <c r="NWS125" s="458"/>
      <c r="NWT125" s="458"/>
      <c r="NWU125" s="458"/>
      <c r="NWV125" s="459"/>
      <c r="NWW125" s="458"/>
      <c r="NWX125" s="458"/>
      <c r="NWY125" s="458"/>
      <c r="NWZ125" s="459"/>
      <c r="NXA125" s="458"/>
      <c r="NXB125" s="458"/>
      <c r="NXC125" s="458"/>
      <c r="NXD125" s="459"/>
      <c r="NXE125" s="458"/>
      <c r="NXF125" s="458"/>
      <c r="NXG125" s="458"/>
      <c r="NXH125" s="459"/>
      <c r="NXI125" s="458"/>
      <c r="NXJ125" s="458"/>
      <c r="NXK125" s="458"/>
      <c r="NXL125" s="459"/>
      <c r="NXM125" s="458"/>
      <c r="NXN125" s="458"/>
      <c r="NXO125" s="458"/>
      <c r="NXP125" s="459"/>
      <c r="NXQ125" s="458"/>
      <c r="NXR125" s="458"/>
      <c r="NXS125" s="458"/>
      <c r="NXT125" s="459"/>
      <c r="NXU125" s="458"/>
      <c r="NXV125" s="458"/>
      <c r="NXW125" s="458"/>
      <c r="NXX125" s="459"/>
      <c r="NXY125" s="458"/>
      <c r="NXZ125" s="458"/>
      <c r="NYA125" s="458"/>
      <c r="NYB125" s="459"/>
      <c r="NYC125" s="458"/>
      <c r="NYD125" s="458"/>
      <c r="NYE125" s="458"/>
      <c r="NYF125" s="459"/>
      <c r="NYG125" s="458"/>
      <c r="NYH125" s="458"/>
      <c r="NYI125" s="458"/>
      <c r="NYJ125" s="459"/>
      <c r="NYK125" s="458"/>
      <c r="NYL125" s="458"/>
      <c r="NYM125" s="458"/>
      <c r="NYN125" s="459"/>
      <c r="NYO125" s="458"/>
      <c r="NYP125" s="458"/>
      <c r="NYQ125" s="458"/>
      <c r="NYR125" s="459"/>
      <c r="NYS125" s="458"/>
      <c r="NYT125" s="458"/>
      <c r="NYU125" s="458"/>
      <c r="NYV125" s="459"/>
      <c r="NYW125" s="458"/>
      <c r="NYX125" s="458"/>
      <c r="NYY125" s="458"/>
      <c r="NYZ125" s="459"/>
      <c r="NZA125" s="458"/>
      <c r="NZB125" s="458"/>
      <c r="NZC125" s="458"/>
      <c r="NZD125" s="459"/>
      <c r="NZE125" s="458"/>
      <c r="NZF125" s="458"/>
      <c r="NZG125" s="458"/>
      <c r="NZH125" s="459"/>
      <c r="NZI125" s="458"/>
      <c r="NZJ125" s="458"/>
      <c r="NZK125" s="458"/>
      <c r="NZL125" s="459"/>
      <c r="NZM125" s="458"/>
      <c r="NZN125" s="458"/>
      <c r="NZO125" s="458"/>
      <c r="NZP125" s="459"/>
      <c r="NZQ125" s="458"/>
      <c r="NZR125" s="458"/>
      <c r="NZS125" s="458"/>
      <c r="NZT125" s="459"/>
      <c r="NZU125" s="458"/>
      <c r="NZV125" s="458"/>
      <c r="NZW125" s="458"/>
      <c r="NZX125" s="459"/>
      <c r="NZY125" s="458"/>
      <c r="NZZ125" s="458"/>
      <c r="OAA125" s="458"/>
      <c r="OAB125" s="459"/>
      <c r="OAC125" s="458"/>
      <c r="OAD125" s="458"/>
      <c r="OAE125" s="458"/>
      <c r="OAF125" s="459"/>
      <c r="OAG125" s="458"/>
      <c r="OAH125" s="458"/>
      <c r="OAI125" s="458"/>
      <c r="OAJ125" s="459"/>
      <c r="OAK125" s="458"/>
      <c r="OAL125" s="458"/>
      <c r="OAM125" s="458"/>
      <c r="OAN125" s="459"/>
      <c r="OAO125" s="458"/>
      <c r="OAP125" s="458"/>
      <c r="OAQ125" s="458"/>
      <c r="OAR125" s="459"/>
      <c r="OAS125" s="458"/>
      <c r="OAT125" s="458"/>
      <c r="OAU125" s="458"/>
      <c r="OAV125" s="459"/>
      <c r="OAW125" s="458"/>
      <c r="OAX125" s="458"/>
      <c r="OAY125" s="458"/>
      <c r="OAZ125" s="459"/>
      <c r="OBA125" s="458"/>
      <c r="OBB125" s="458"/>
      <c r="OBC125" s="458"/>
      <c r="OBD125" s="459"/>
      <c r="OBE125" s="458"/>
      <c r="OBF125" s="458"/>
      <c r="OBG125" s="458"/>
      <c r="OBH125" s="459"/>
      <c r="OBI125" s="458"/>
      <c r="OBJ125" s="458"/>
      <c r="OBK125" s="458"/>
      <c r="OBL125" s="459"/>
      <c r="OBM125" s="458"/>
      <c r="OBN125" s="458"/>
      <c r="OBO125" s="458"/>
      <c r="OBP125" s="459"/>
      <c r="OBQ125" s="458"/>
      <c r="OBR125" s="458"/>
      <c r="OBS125" s="458"/>
      <c r="OBT125" s="459"/>
      <c r="OBU125" s="458"/>
      <c r="OBV125" s="458"/>
      <c r="OBW125" s="458"/>
      <c r="OBX125" s="459"/>
      <c r="OBY125" s="458"/>
      <c r="OBZ125" s="458"/>
      <c r="OCA125" s="458"/>
      <c r="OCB125" s="459"/>
      <c r="OCC125" s="458"/>
      <c r="OCD125" s="458"/>
      <c r="OCE125" s="458"/>
      <c r="OCF125" s="459"/>
      <c r="OCG125" s="458"/>
      <c r="OCH125" s="458"/>
      <c r="OCI125" s="458"/>
      <c r="OCJ125" s="459"/>
      <c r="OCK125" s="458"/>
      <c r="OCL125" s="458"/>
      <c r="OCM125" s="458"/>
      <c r="OCN125" s="459"/>
      <c r="OCO125" s="458"/>
      <c r="OCP125" s="458"/>
      <c r="OCQ125" s="458"/>
      <c r="OCR125" s="459"/>
      <c r="OCS125" s="458"/>
      <c r="OCT125" s="458"/>
      <c r="OCU125" s="458"/>
      <c r="OCV125" s="459"/>
      <c r="OCW125" s="458"/>
      <c r="OCX125" s="458"/>
      <c r="OCY125" s="458"/>
      <c r="OCZ125" s="459"/>
      <c r="ODA125" s="458"/>
      <c r="ODB125" s="458"/>
      <c r="ODC125" s="458"/>
      <c r="ODD125" s="459"/>
      <c r="ODE125" s="458"/>
      <c r="ODF125" s="458"/>
      <c r="ODG125" s="458"/>
      <c r="ODH125" s="459"/>
      <c r="ODI125" s="458"/>
      <c r="ODJ125" s="458"/>
      <c r="ODK125" s="458"/>
      <c r="ODL125" s="459"/>
      <c r="ODM125" s="458"/>
      <c r="ODN125" s="458"/>
      <c r="ODO125" s="458"/>
      <c r="ODP125" s="459"/>
      <c r="ODQ125" s="458"/>
      <c r="ODR125" s="458"/>
      <c r="ODS125" s="458"/>
      <c r="ODT125" s="459"/>
      <c r="ODU125" s="458"/>
      <c r="ODV125" s="458"/>
      <c r="ODW125" s="458"/>
      <c r="ODX125" s="459"/>
      <c r="ODY125" s="458"/>
      <c r="ODZ125" s="458"/>
      <c r="OEA125" s="458"/>
      <c r="OEB125" s="459"/>
      <c r="OEC125" s="458"/>
      <c r="OED125" s="458"/>
      <c r="OEE125" s="458"/>
      <c r="OEF125" s="459"/>
      <c r="OEG125" s="458"/>
      <c r="OEH125" s="458"/>
      <c r="OEI125" s="458"/>
      <c r="OEJ125" s="459"/>
      <c r="OEK125" s="458"/>
      <c r="OEL125" s="458"/>
      <c r="OEM125" s="458"/>
      <c r="OEN125" s="459"/>
      <c r="OEO125" s="458"/>
      <c r="OEP125" s="458"/>
      <c r="OEQ125" s="458"/>
      <c r="OER125" s="459"/>
      <c r="OES125" s="458"/>
      <c r="OET125" s="458"/>
      <c r="OEU125" s="458"/>
      <c r="OEV125" s="459"/>
      <c r="OEW125" s="458"/>
      <c r="OEX125" s="458"/>
      <c r="OEY125" s="458"/>
      <c r="OEZ125" s="459"/>
      <c r="OFA125" s="458"/>
      <c r="OFB125" s="458"/>
      <c r="OFC125" s="458"/>
      <c r="OFD125" s="459"/>
      <c r="OFE125" s="458"/>
      <c r="OFF125" s="458"/>
      <c r="OFG125" s="458"/>
      <c r="OFH125" s="459"/>
      <c r="OFI125" s="458"/>
      <c r="OFJ125" s="458"/>
      <c r="OFK125" s="458"/>
      <c r="OFL125" s="459"/>
      <c r="OFM125" s="458"/>
      <c r="OFN125" s="458"/>
      <c r="OFO125" s="458"/>
      <c r="OFP125" s="459"/>
      <c r="OFQ125" s="458"/>
      <c r="OFR125" s="458"/>
      <c r="OFS125" s="458"/>
      <c r="OFT125" s="459"/>
      <c r="OFU125" s="458"/>
      <c r="OFV125" s="458"/>
      <c r="OFW125" s="458"/>
      <c r="OFX125" s="459"/>
      <c r="OFY125" s="458"/>
      <c r="OFZ125" s="458"/>
      <c r="OGA125" s="458"/>
      <c r="OGB125" s="459"/>
      <c r="OGC125" s="458"/>
      <c r="OGD125" s="458"/>
      <c r="OGE125" s="458"/>
      <c r="OGF125" s="459"/>
      <c r="OGG125" s="458"/>
      <c r="OGH125" s="458"/>
      <c r="OGI125" s="458"/>
      <c r="OGJ125" s="459"/>
      <c r="OGK125" s="458"/>
      <c r="OGL125" s="458"/>
      <c r="OGM125" s="458"/>
      <c r="OGN125" s="459"/>
      <c r="OGO125" s="458"/>
      <c r="OGP125" s="458"/>
      <c r="OGQ125" s="458"/>
      <c r="OGR125" s="459"/>
      <c r="OGS125" s="458"/>
      <c r="OGT125" s="458"/>
      <c r="OGU125" s="458"/>
      <c r="OGV125" s="459"/>
      <c r="OGW125" s="458"/>
      <c r="OGX125" s="458"/>
      <c r="OGY125" s="458"/>
      <c r="OGZ125" s="459"/>
      <c r="OHA125" s="458"/>
      <c r="OHB125" s="458"/>
      <c r="OHC125" s="458"/>
      <c r="OHD125" s="459"/>
      <c r="OHE125" s="458"/>
      <c r="OHF125" s="458"/>
      <c r="OHG125" s="458"/>
      <c r="OHH125" s="459"/>
      <c r="OHI125" s="458"/>
      <c r="OHJ125" s="458"/>
      <c r="OHK125" s="458"/>
      <c r="OHL125" s="459"/>
      <c r="OHM125" s="458"/>
      <c r="OHN125" s="458"/>
      <c r="OHO125" s="458"/>
      <c r="OHP125" s="459"/>
      <c r="OHQ125" s="458"/>
      <c r="OHR125" s="458"/>
      <c r="OHS125" s="458"/>
      <c r="OHT125" s="459"/>
      <c r="OHU125" s="458"/>
      <c r="OHV125" s="458"/>
      <c r="OHW125" s="458"/>
      <c r="OHX125" s="459"/>
      <c r="OHY125" s="458"/>
      <c r="OHZ125" s="458"/>
      <c r="OIA125" s="458"/>
      <c r="OIB125" s="459"/>
      <c r="OIC125" s="458"/>
      <c r="OID125" s="458"/>
      <c r="OIE125" s="458"/>
      <c r="OIF125" s="459"/>
      <c r="OIG125" s="458"/>
      <c r="OIH125" s="458"/>
      <c r="OII125" s="458"/>
      <c r="OIJ125" s="459"/>
      <c r="OIK125" s="458"/>
      <c r="OIL125" s="458"/>
      <c r="OIM125" s="458"/>
      <c r="OIN125" s="459"/>
      <c r="OIO125" s="458"/>
      <c r="OIP125" s="458"/>
      <c r="OIQ125" s="458"/>
      <c r="OIR125" s="459"/>
      <c r="OIS125" s="458"/>
      <c r="OIT125" s="458"/>
      <c r="OIU125" s="458"/>
      <c r="OIV125" s="459"/>
      <c r="OIW125" s="458"/>
      <c r="OIX125" s="458"/>
      <c r="OIY125" s="458"/>
      <c r="OIZ125" s="459"/>
      <c r="OJA125" s="458"/>
      <c r="OJB125" s="458"/>
      <c r="OJC125" s="458"/>
      <c r="OJD125" s="459"/>
      <c r="OJE125" s="458"/>
      <c r="OJF125" s="458"/>
      <c r="OJG125" s="458"/>
      <c r="OJH125" s="459"/>
      <c r="OJI125" s="458"/>
      <c r="OJJ125" s="458"/>
      <c r="OJK125" s="458"/>
      <c r="OJL125" s="459"/>
      <c r="OJM125" s="458"/>
      <c r="OJN125" s="458"/>
      <c r="OJO125" s="458"/>
      <c r="OJP125" s="459"/>
      <c r="OJQ125" s="458"/>
      <c r="OJR125" s="458"/>
      <c r="OJS125" s="458"/>
      <c r="OJT125" s="459"/>
      <c r="OJU125" s="458"/>
      <c r="OJV125" s="458"/>
      <c r="OJW125" s="458"/>
      <c r="OJX125" s="459"/>
      <c r="OJY125" s="458"/>
      <c r="OJZ125" s="458"/>
      <c r="OKA125" s="458"/>
      <c r="OKB125" s="459"/>
      <c r="OKC125" s="458"/>
      <c r="OKD125" s="458"/>
      <c r="OKE125" s="458"/>
      <c r="OKF125" s="459"/>
      <c r="OKG125" s="458"/>
      <c r="OKH125" s="458"/>
      <c r="OKI125" s="458"/>
      <c r="OKJ125" s="459"/>
      <c r="OKK125" s="458"/>
      <c r="OKL125" s="458"/>
      <c r="OKM125" s="458"/>
      <c r="OKN125" s="459"/>
      <c r="OKO125" s="458"/>
      <c r="OKP125" s="458"/>
      <c r="OKQ125" s="458"/>
      <c r="OKR125" s="459"/>
      <c r="OKS125" s="458"/>
      <c r="OKT125" s="458"/>
      <c r="OKU125" s="458"/>
      <c r="OKV125" s="459"/>
      <c r="OKW125" s="458"/>
      <c r="OKX125" s="458"/>
      <c r="OKY125" s="458"/>
      <c r="OKZ125" s="459"/>
      <c r="OLA125" s="458"/>
      <c r="OLB125" s="458"/>
      <c r="OLC125" s="458"/>
      <c r="OLD125" s="459"/>
      <c r="OLE125" s="458"/>
      <c r="OLF125" s="458"/>
      <c r="OLG125" s="458"/>
      <c r="OLH125" s="459"/>
      <c r="OLI125" s="458"/>
      <c r="OLJ125" s="458"/>
      <c r="OLK125" s="458"/>
      <c r="OLL125" s="459"/>
      <c r="OLM125" s="458"/>
      <c r="OLN125" s="458"/>
      <c r="OLO125" s="458"/>
      <c r="OLP125" s="459"/>
      <c r="OLQ125" s="458"/>
      <c r="OLR125" s="458"/>
      <c r="OLS125" s="458"/>
      <c r="OLT125" s="459"/>
      <c r="OLU125" s="458"/>
      <c r="OLV125" s="458"/>
      <c r="OLW125" s="458"/>
      <c r="OLX125" s="459"/>
      <c r="OLY125" s="458"/>
      <c r="OLZ125" s="458"/>
      <c r="OMA125" s="458"/>
      <c r="OMB125" s="459"/>
      <c r="OMC125" s="458"/>
      <c r="OMD125" s="458"/>
      <c r="OME125" s="458"/>
      <c r="OMF125" s="459"/>
      <c r="OMG125" s="458"/>
      <c r="OMH125" s="458"/>
      <c r="OMI125" s="458"/>
      <c r="OMJ125" s="459"/>
      <c r="OMK125" s="458"/>
      <c r="OML125" s="458"/>
      <c r="OMM125" s="458"/>
      <c r="OMN125" s="459"/>
      <c r="OMO125" s="458"/>
      <c r="OMP125" s="458"/>
      <c r="OMQ125" s="458"/>
      <c r="OMR125" s="459"/>
      <c r="OMS125" s="458"/>
      <c r="OMT125" s="458"/>
      <c r="OMU125" s="458"/>
      <c r="OMV125" s="459"/>
      <c r="OMW125" s="458"/>
      <c r="OMX125" s="458"/>
      <c r="OMY125" s="458"/>
      <c r="OMZ125" s="459"/>
      <c r="ONA125" s="458"/>
      <c r="ONB125" s="458"/>
      <c r="ONC125" s="458"/>
      <c r="OND125" s="459"/>
      <c r="ONE125" s="458"/>
      <c r="ONF125" s="458"/>
      <c r="ONG125" s="458"/>
      <c r="ONH125" s="459"/>
      <c r="ONI125" s="458"/>
      <c r="ONJ125" s="458"/>
      <c r="ONK125" s="458"/>
      <c r="ONL125" s="459"/>
      <c r="ONM125" s="458"/>
      <c r="ONN125" s="458"/>
      <c r="ONO125" s="458"/>
      <c r="ONP125" s="459"/>
      <c r="ONQ125" s="458"/>
      <c r="ONR125" s="458"/>
      <c r="ONS125" s="458"/>
      <c r="ONT125" s="459"/>
      <c r="ONU125" s="458"/>
      <c r="ONV125" s="458"/>
      <c r="ONW125" s="458"/>
      <c r="ONX125" s="459"/>
      <c r="ONY125" s="458"/>
      <c r="ONZ125" s="458"/>
      <c r="OOA125" s="458"/>
      <c r="OOB125" s="459"/>
      <c r="OOC125" s="458"/>
      <c r="OOD125" s="458"/>
      <c r="OOE125" s="458"/>
      <c r="OOF125" s="459"/>
      <c r="OOG125" s="458"/>
      <c r="OOH125" s="458"/>
      <c r="OOI125" s="458"/>
      <c r="OOJ125" s="459"/>
      <c r="OOK125" s="458"/>
      <c r="OOL125" s="458"/>
      <c r="OOM125" s="458"/>
      <c r="OON125" s="459"/>
      <c r="OOO125" s="458"/>
      <c r="OOP125" s="458"/>
      <c r="OOQ125" s="458"/>
      <c r="OOR125" s="459"/>
      <c r="OOS125" s="458"/>
      <c r="OOT125" s="458"/>
      <c r="OOU125" s="458"/>
      <c r="OOV125" s="459"/>
      <c r="OOW125" s="458"/>
      <c r="OOX125" s="458"/>
      <c r="OOY125" s="458"/>
      <c r="OOZ125" s="459"/>
      <c r="OPA125" s="458"/>
      <c r="OPB125" s="458"/>
      <c r="OPC125" s="458"/>
      <c r="OPD125" s="459"/>
      <c r="OPE125" s="458"/>
      <c r="OPF125" s="458"/>
      <c r="OPG125" s="458"/>
      <c r="OPH125" s="459"/>
      <c r="OPI125" s="458"/>
      <c r="OPJ125" s="458"/>
      <c r="OPK125" s="458"/>
      <c r="OPL125" s="459"/>
      <c r="OPM125" s="458"/>
      <c r="OPN125" s="458"/>
      <c r="OPO125" s="458"/>
      <c r="OPP125" s="459"/>
      <c r="OPQ125" s="458"/>
      <c r="OPR125" s="458"/>
      <c r="OPS125" s="458"/>
      <c r="OPT125" s="459"/>
      <c r="OPU125" s="458"/>
      <c r="OPV125" s="458"/>
      <c r="OPW125" s="458"/>
      <c r="OPX125" s="459"/>
      <c r="OPY125" s="458"/>
      <c r="OPZ125" s="458"/>
      <c r="OQA125" s="458"/>
      <c r="OQB125" s="459"/>
      <c r="OQC125" s="458"/>
      <c r="OQD125" s="458"/>
      <c r="OQE125" s="458"/>
      <c r="OQF125" s="459"/>
      <c r="OQG125" s="458"/>
      <c r="OQH125" s="458"/>
      <c r="OQI125" s="458"/>
      <c r="OQJ125" s="459"/>
      <c r="OQK125" s="458"/>
      <c r="OQL125" s="458"/>
      <c r="OQM125" s="458"/>
      <c r="OQN125" s="459"/>
      <c r="OQO125" s="458"/>
      <c r="OQP125" s="458"/>
      <c r="OQQ125" s="458"/>
      <c r="OQR125" s="459"/>
      <c r="OQS125" s="458"/>
      <c r="OQT125" s="458"/>
      <c r="OQU125" s="458"/>
      <c r="OQV125" s="459"/>
      <c r="OQW125" s="458"/>
      <c r="OQX125" s="458"/>
      <c r="OQY125" s="458"/>
      <c r="OQZ125" s="459"/>
      <c r="ORA125" s="458"/>
      <c r="ORB125" s="458"/>
      <c r="ORC125" s="458"/>
      <c r="ORD125" s="459"/>
      <c r="ORE125" s="458"/>
      <c r="ORF125" s="458"/>
      <c r="ORG125" s="458"/>
      <c r="ORH125" s="459"/>
      <c r="ORI125" s="458"/>
      <c r="ORJ125" s="458"/>
      <c r="ORK125" s="458"/>
      <c r="ORL125" s="459"/>
      <c r="ORM125" s="458"/>
      <c r="ORN125" s="458"/>
      <c r="ORO125" s="458"/>
      <c r="ORP125" s="459"/>
      <c r="ORQ125" s="458"/>
      <c r="ORR125" s="458"/>
      <c r="ORS125" s="458"/>
      <c r="ORT125" s="459"/>
      <c r="ORU125" s="458"/>
      <c r="ORV125" s="458"/>
      <c r="ORW125" s="458"/>
      <c r="ORX125" s="459"/>
      <c r="ORY125" s="458"/>
      <c r="ORZ125" s="458"/>
      <c r="OSA125" s="458"/>
      <c r="OSB125" s="459"/>
      <c r="OSC125" s="458"/>
      <c r="OSD125" s="458"/>
      <c r="OSE125" s="458"/>
      <c r="OSF125" s="459"/>
      <c r="OSG125" s="458"/>
      <c r="OSH125" s="458"/>
      <c r="OSI125" s="458"/>
      <c r="OSJ125" s="459"/>
      <c r="OSK125" s="458"/>
      <c r="OSL125" s="458"/>
      <c r="OSM125" s="458"/>
      <c r="OSN125" s="459"/>
      <c r="OSO125" s="458"/>
      <c r="OSP125" s="458"/>
      <c r="OSQ125" s="458"/>
      <c r="OSR125" s="459"/>
      <c r="OSS125" s="458"/>
      <c r="OST125" s="458"/>
      <c r="OSU125" s="458"/>
      <c r="OSV125" s="459"/>
      <c r="OSW125" s="458"/>
      <c r="OSX125" s="458"/>
      <c r="OSY125" s="458"/>
      <c r="OSZ125" s="459"/>
      <c r="OTA125" s="458"/>
      <c r="OTB125" s="458"/>
      <c r="OTC125" s="458"/>
      <c r="OTD125" s="459"/>
      <c r="OTE125" s="458"/>
      <c r="OTF125" s="458"/>
      <c r="OTG125" s="458"/>
      <c r="OTH125" s="459"/>
      <c r="OTI125" s="458"/>
      <c r="OTJ125" s="458"/>
      <c r="OTK125" s="458"/>
      <c r="OTL125" s="459"/>
      <c r="OTM125" s="458"/>
      <c r="OTN125" s="458"/>
      <c r="OTO125" s="458"/>
      <c r="OTP125" s="459"/>
      <c r="OTQ125" s="458"/>
      <c r="OTR125" s="458"/>
      <c r="OTS125" s="458"/>
      <c r="OTT125" s="459"/>
      <c r="OTU125" s="458"/>
      <c r="OTV125" s="458"/>
      <c r="OTW125" s="458"/>
      <c r="OTX125" s="459"/>
      <c r="OTY125" s="458"/>
      <c r="OTZ125" s="458"/>
      <c r="OUA125" s="458"/>
      <c r="OUB125" s="459"/>
      <c r="OUC125" s="458"/>
      <c r="OUD125" s="458"/>
      <c r="OUE125" s="458"/>
      <c r="OUF125" s="459"/>
      <c r="OUG125" s="458"/>
      <c r="OUH125" s="458"/>
      <c r="OUI125" s="458"/>
      <c r="OUJ125" s="459"/>
      <c r="OUK125" s="458"/>
      <c r="OUL125" s="458"/>
      <c r="OUM125" s="458"/>
      <c r="OUN125" s="459"/>
      <c r="OUO125" s="458"/>
      <c r="OUP125" s="458"/>
      <c r="OUQ125" s="458"/>
      <c r="OUR125" s="459"/>
      <c r="OUS125" s="458"/>
      <c r="OUT125" s="458"/>
      <c r="OUU125" s="458"/>
      <c r="OUV125" s="459"/>
      <c r="OUW125" s="458"/>
      <c r="OUX125" s="458"/>
      <c r="OUY125" s="458"/>
      <c r="OUZ125" s="459"/>
      <c r="OVA125" s="458"/>
      <c r="OVB125" s="458"/>
      <c r="OVC125" s="458"/>
      <c r="OVD125" s="459"/>
      <c r="OVE125" s="458"/>
      <c r="OVF125" s="458"/>
      <c r="OVG125" s="458"/>
      <c r="OVH125" s="459"/>
      <c r="OVI125" s="458"/>
      <c r="OVJ125" s="458"/>
      <c r="OVK125" s="458"/>
      <c r="OVL125" s="459"/>
      <c r="OVM125" s="458"/>
      <c r="OVN125" s="458"/>
      <c r="OVO125" s="458"/>
      <c r="OVP125" s="459"/>
      <c r="OVQ125" s="458"/>
      <c r="OVR125" s="458"/>
      <c r="OVS125" s="458"/>
      <c r="OVT125" s="459"/>
      <c r="OVU125" s="458"/>
      <c r="OVV125" s="458"/>
      <c r="OVW125" s="458"/>
      <c r="OVX125" s="459"/>
      <c r="OVY125" s="458"/>
      <c r="OVZ125" s="458"/>
      <c r="OWA125" s="458"/>
      <c r="OWB125" s="459"/>
      <c r="OWC125" s="458"/>
      <c r="OWD125" s="458"/>
      <c r="OWE125" s="458"/>
      <c r="OWF125" s="459"/>
      <c r="OWG125" s="458"/>
      <c r="OWH125" s="458"/>
      <c r="OWI125" s="458"/>
      <c r="OWJ125" s="459"/>
      <c r="OWK125" s="458"/>
      <c r="OWL125" s="458"/>
      <c r="OWM125" s="458"/>
      <c r="OWN125" s="459"/>
      <c r="OWO125" s="458"/>
      <c r="OWP125" s="458"/>
      <c r="OWQ125" s="458"/>
      <c r="OWR125" s="459"/>
      <c r="OWS125" s="458"/>
      <c r="OWT125" s="458"/>
      <c r="OWU125" s="458"/>
      <c r="OWV125" s="459"/>
      <c r="OWW125" s="458"/>
      <c r="OWX125" s="458"/>
      <c r="OWY125" s="458"/>
      <c r="OWZ125" s="459"/>
      <c r="OXA125" s="458"/>
      <c r="OXB125" s="458"/>
      <c r="OXC125" s="458"/>
      <c r="OXD125" s="459"/>
      <c r="OXE125" s="458"/>
      <c r="OXF125" s="458"/>
      <c r="OXG125" s="458"/>
      <c r="OXH125" s="459"/>
      <c r="OXI125" s="458"/>
      <c r="OXJ125" s="458"/>
      <c r="OXK125" s="458"/>
      <c r="OXL125" s="459"/>
      <c r="OXM125" s="458"/>
      <c r="OXN125" s="458"/>
      <c r="OXO125" s="458"/>
      <c r="OXP125" s="459"/>
      <c r="OXQ125" s="458"/>
      <c r="OXR125" s="458"/>
      <c r="OXS125" s="458"/>
      <c r="OXT125" s="459"/>
      <c r="OXU125" s="458"/>
      <c r="OXV125" s="458"/>
      <c r="OXW125" s="458"/>
      <c r="OXX125" s="459"/>
      <c r="OXY125" s="458"/>
      <c r="OXZ125" s="458"/>
      <c r="OYA125" s="458"/>
      <c r="OYB125" s="459"/>
      <c r="OYC125" s="458"/>
      <c r="OYD125" s="458"/>
      <c r="OYE125" s="458"/>
      <c r="OYF125" s="459"/>
      <c r="OYG125" s="458"/>
      <c r="OYH125" s="458"/>
      <c r="OYI125" s="458"/>
      <c r="OYJ125" s="459"/>
      <c r="OYK125" s="458"/>
      <c r="OYL125" s="458"/>
      <c r="OYM125" s="458"/>
      <c r="OYN125" s="459"/>
      <c r="OYO125" s="458"/>
      <c r="OYP125" s="458"/>
      <c r="OYQ125" s="458"/>
      <c r="OYR125" s="459"/>
      <c r="OYS125" s="458"/>
      <c r="OYT125" s="458"/>
      <c r="OYU125" s="458"/>
      <c r="OYV125" s="459"/>
      <c r="OYW125" s="458"/>
      <c r="OYX125" s="458"/>
      <c r="OYY125" s="458"/>
      <c r="OYZ125" s="459"/>
      <c r="OZA125" s="458"/>
      <c r="OZB125" s="458"/>
      <c r="OZC125" s="458"/>
      <c r="OZD125" s="459"/>
      <c r="OZE125" s="458"/>
      <c r="OZF125" s="458"/>
      <c r="OZG125" s="458"/>
      <c r="OZH125" s="459"/>
      <c r="OZI125" s="458"/>
      <c r="OZJ125" s="458"/>
      <c r="OZK125" s="458"/>
      <c r="OZL125" s="459"/>
      <c r="OZM125" s="458"/>
      <c r="OZN125" s="458"/>
      <c r="OZO125" s="458"/>
      <c r="OZP125" s="459"/>
      <c r="OZQ125" s="458"/>
      <c r="OZR125" s="458"/>
      <c r="OZS125" s="458"/>
      <c r="OZT125" s="459"/>
      <c r="OZU125" s="458"/>
      <c r="OZV125" s="458"/>
      <c r="OZW125" s="458"/>
      <c r="OZX125" s="459"/>
      <c r="OZY125" s="458"/>
      <c r="OZZ125" s="458"/>
      <c r="PAA125" s="458"/>
      <c r="PAB125" s="459"/>
      <c r="PAC125" s="458"/>
      <c r="PAD125" s="458"/>
      <c r="PAE125" s="458"/>
      <c r="PAF125" s="459"/>
      <c r="PAG125" s="458"/>
      <c r="PAH125" s="458"/>
      <c r="PAI125" s="458"/>
      <c r="PAJ125" s="459"/>
      <c r="PAK125" s="458"/>
      <c r="PAL125" s="458"/>
      <c r="PAM125" s="458"/>
      <c r="PAN125" s="459"/>
      <c r="PAO125" s="458"/>
      <c r="PAP125" s="458"/>
      <c r="PAQ125" s="458"/>
      <c r="PAR125" s="459"/>
      <c r="PAS125" s="458"/>
      <c r="PAT125" s="458"/>
      <c r="PAU125" s="458"/>
      <c r="PAV125" s="459"/>
      <c r="PAW125" s="458"/>
      <c r="PAX125" s="458"/>
      <c r="PAY125" s="458"/>
      <c r="PAZ125" s="459"/>
      <c r="PBA125" s="458"/>
      <c r="PBB125" s="458"/>
      <c r="PBC125" s="458"/>
      <c r="PBD125" s="459"/>
      <c r="PBE125" s="458"/>
      <c r="PBF125" s="458"/>
      <c r="PBG125" s="458"/>
      <c r="PBH125" s="459"/>
      <c r="PBI125" s="458"/>
      <c r="PBJ125" s="458"/>
      <c r="PBK125" s="458"/>
      <c r="PBL125" s="459"/>
      <c r="PBM125" s="458"/>
      <c r="PBN125" s="458"/>
      <c r="PBO125" s="458"/>
      <c r="PBP125" s="459"/>
      <c r="PBQ125" s="458"/>
      <c r="PBR125" s="458"/>
      <c r="PBS125" s="458"/>
      <c r="PBT125" s="459"/>
      <c r="PBU125" s="458"/>
      <c r="PBV125" s="458"/>
      <c r="PBW125" s="458"/>
      <c r="PBX125" s="459"/>
      <c r="PBY125" s="458"/>
      <c r="PBZ125" s="458"/>
      <c r="PCA125" s="458"/>
      <c r="PCB125" s="459"/>
      <c r="PCC125" s="458"/>
      <c r="PCD125" s="458"/>
      <c r="PCE125" s="458"/>
      <c r="PCF125" s="459"/>
      <c r="PCG125" s="458"/>
      <c r="PCH125" s="458"/>
      <c r="PCI125" s="458"/>
      <c r="PCJ125" s="459"/>
      <c r="PCK125" s="458"/>
      <c r="PCL125" s="458"/>
      <c r="PCM125" s="458"/>
      <c r="PCN125" s="459"/>
      <c r="PCO125" s="458"/>
      <c r="PCP125" s="458"/>
      <c r="PCQ125" s="458"/>
      <c r="PCR125" s="459"/>
      <c r="PCS125" s="458"/>
      <c r="PCT125" s="458"/>
      <c r="PCU125" s="458"/>
      <c r="PCV125" s="459"/>
      <c r="PCW125" s="458"/>
      <c r="PCX125" s="458"/>
      <c r="PCY125" s="458"/>
      <c r="PCZ125" s="459"/>
      <c r="PDA125" s="458"/>
      <c r="PDB125" s="458"/>
      <c r="PDC125" s="458"/>
      <c r="PDD125" s="459"/>
      <c r="PDE125" s="458"/>
      <c r="PDF125" s="458"/>
      <c r="PDG125" s="458"/>
      <c r="PDH125" s="459"/>
      <c r="PDI125" s="458"/>
      <c r="PDJ125" s="458"/>
      <c r="PDK125" s="458"/>
      <c r="PDL125" s="459"/>
      <c r="PDM125" s="458"/>
      <c r="PDN125" s="458"/>
      <c r="PDO125" s="458"/>
      <c r="PDP125" s="459"/>
      <c r="PDQ125" s="458"/>
      <c r="PDR125" s="458"/>
      <c r="PDS125" s="458"/>
      <c r="PDT125" s="459"/>
      <c r="PDU125" s="458"/>
      <c r="PDV125" s="458"/>
      <c r="PDW125" s="458"/>
      <c r="PDX125" s="459"/>
      <c r="PDY125" s="458"/>
      <c r="PDZ125" s="458"/>
      <c r="PEA125" s="458"/>
      <c r="PEB125" s="459"/>
      <c r="PEC125" s="458"/>
      <c r="PED125" s="458"/>
      <c r="PEE125" s="458"/>
      <c r="PEF125" s="459"/>
      <c r="PEG125" s="458"/>
      <c r="PEH125" s="458"/>
      <c r="PEI125" s="458"/>
      <c r="PEJ125" s="459"/>
      <c r="PEK125" s="458"/>
      <c r="PEL125" s="458"/>
      <c r="PEM125" s="458"/>
      <c r="PEN125" s="459"/>
      <c r="PEO125" s="458"/>
      <c r="PEP125" s="458"/>
      <c r="PEQ125" s="458"/>
      <c r="PER125" s="459"/>
      <c r="PES125" s="458"/>
      <c r="PET125" s="458"/>
      <c r="PEU125" s="458"/>
      <c r="PEV125" s="459"/>
      <c r="PEW125" s="458"/>
      <c r="PEX125" s="458"/>
      <c r="PEY125" s="458"/>
      <c r="PEZ125" s="459"/>
      <c r="PFA125" s="458"/>
      <c r="PFB125" s="458"/>
      <c r="PFC125" s="458"/>
      <c r="PFD125" s="459"/>
      <c r="PFE125" s="458"/>
      <c r="PFF125" s="458"/>
      <c r="PFG125" s="458"/>
      <c r="PFH125" s="459"/>
      <c r="PFI125" s="458"/>
      <c r="PFJ125" s="458"/>
      <c r="PFK125" s="458"/>
      <c r="PFL125" s="459"/>
      <c r="PFM125" s="458"/>
      <c r="PFN125" s="458"/>
      <c r="PFO125" s="458"/>
      <c r="PFP125" s="459"/>
      <c r="PFQ125" s="458"/>
      <c r="PFR125" s="458"/>
      <c r="PFS125" s="458"/>
      <c r="PFT125" s="459"/>
      <c r="PFU125" s="458"/>
      <c r="PFV125" s="458"/>
      <c r="PFW125" s="458"/>
      <c r="PFX125" s="459"/>
      <c r="PFY125" s="458"/>
      <c r="PFZ125" s="458"/>
      <c r="PGA125" s="458"/>
      <c r="PGB125" s="459"/>
      <c r="PGC125" s="458"/>
      <c r="PGD125" s="458"/>
      <c r="PGE125" s="458"/>
      <c r="PGF125" s="459"/>
      <c r="PGG125" s="458"/>
      <c r="PGH125" s="458"/>
      <c r="PGI125" s="458"/>
      <c r="PGJ125" s="459"/>
      <c r="PGK125" s="458"/>
      <c r="PGL125" s="458"/>
      <c r="PGM125" s="458"/>
      <c r="PGN125" s="459"/>
      <c r="PGO125" s="458"/>
      <c r="PGP125" s="458"/>
      <c r="PGQ125" s="458"/>
      <c r="PGR125" s="459"/>
      <c r="PGS125" s="458"/>
      <c r="PGT125" s="458"/>
      <c r="PGU125" s="458"/>
      <c r="PGV125" s="459"/>
      <c r="PGW125" s="458"/>
      <c r="PGX125" s="458"/>
      <c r="PGY125" s="458"/>
      <c r="PGZ125" s="459"/>
      <c r="PHA125" s="458"/>
      <c r="PHB125" s="458"/>
      <c r="PHC125" s="458"/>
      <c r="PHD125" s="459"/>
      <c r="PHE125" s="458"/>
      <c r="PHF125" s="458"/>
      <c r="PHG125" s="458"/>
      <c r="PHH125" s="459"/>
      <c r="PHI125" s="458"/>
      <c r="PHJ125" s="458"/>
      <c r="PHK125" s="458"/>
      <c r="PHL125" s="459"/>
      <c r="PHM125" s="458"/>
      <c r="PHN125" s="458"/>
      <c r="PHO125" s="458"/>
      <c r="PHP125" s="459"/>
      <c r="PHQ125" s="458"/>
      <c r="PHR125" s="458"/>
      <c r="PHS125" s="458"/>
      <c r="PHT125" s="459"/>
      <c r="PHU125" s="458"/>
      <c r="PHV125" s="458"/>
      <c r="PHW125" s="458"/>
      <c r="PHX125" s="459"/>
      <c r="PHY125" s="458"/>
      <c r="PHZ125" s="458"/>
      <c r="PIA125" s="458"/>
      <c r="PIB125" s="459"/>
      <c r="PIC125" s="458"/>
      <c r="PID125" s="458"/>
      <c r="PIE125" s="458"/>
      <c r="PIF125" s="459"/>
      <c r="PIG125" s="458"/>
      <c r="PIH125" s="458"/>
      <c r="PII125" s="458"/>
      <c r="PIJ125" s="459"/>
      <c r="PIK125" s="458"/>
      <c r="PIL125" s="458"/>
      <c r="PIM125" s="458"/>
      <c r="PIN125" s="459"/>
      <c r="PIO125" s="458"/>
      <c r="PIP125" s="458"/>
      <c r="PIQ125" s="458"/>
      <c r="PIR125" s="459"/>
      <c r="PIS125" s="458"/>
      <c r="PIT125" s="458"/>
      <c r="PIU125" s="458"/>
      <c r="PIV125" s="459"/>
      <c r="PIW125" s="458"/>
      <c r="PIX125" s="458"/>
      <c r="PIY125" s="458"/>
      <c r="PIZ125" s="459"/>
      <c r="PJA125" s="458"/>
      <c r="PJB125" s="458"/>
      <c r="PJC125" s="458"/>
      <c r="PJD125" s="459"/>
      <c r="PJE125" s="458"/>
      <c r="PJF125" s="458"/>
      <c r="PJG125" s="458"/>
      <c r="PJH125" s="459"/>
      <c r="PJI125" s="458"/>
      <c r="PJJ125" s="458"/>
      <c r="PJK125" s="458"/>
      <c r="PJL125" s="459"/>
      <c r="PJM125" s="458"/>
      <c r="PJN125" s="458"/>
      <c r="PJO125" s="458"/>
      <c r="PJP125" s="459"/>
      <c r="PJQ125" s="458"/>
      <c r="PJR125" s="458"/>
      <c r="PJS125" s="458"/>
      <c r="PJT125" s="459"/>
      <c r="PJU125" s="458"/>
      <c r="PJV125" s="458"/>
      <c r="PJW125" s="458"/>
      <c r="PJX125" s="459"/>
      <c r="PJY125" s="458"/>
      <c r="PJZ125" s="458"/>
      <c r="PKA125" s="458"/>
      <c r="PKB125" s="459"/>
      <c r="PKC125" s="458"/>
      <c r="PKD125" s="458"/>
      <c r="PKE125" s="458"/>
      <c r="PKF125" s="459"/>
      <c r="PKG125" s="458"/>
      <c r="PKH125" s="458"/>
      <c r="PKI125" s="458"/>
      <c r="PKJ125" s="459"/>
      <c r="PKK125" s="458"/>
      <c r="PKL125" s="458"/>
      <c r="PKM125" s="458"/>
      <c r="PKN125" s="459"/>
      <c r="PKO125" s="458"/>
      <c r="PKP125" s="458"/>
      <c r="PKQ125" s="458"/>
      <c r="PKR125" s="459"/>
      <c r="PKS125" s="458"/>
      <c r="PKT125" s="458"/>
      <c r="PKU125" s="458"/>
      <c r="PKV125" s="459"/>
      <c r="PKW125" s="458"/>
      <c r="PKX125" s="458"/>
      <c r="PKY125" s="458"/>
      <c r="PKZ125" s="459"/>
      <c r="PLA125" s="458"/>
      <c r="PLB125" s="458"/>
      <c r="PLC125" s="458"/>
      <c r="PLD125" s="459"/>
      <c r="PLE125" s="458"/>
      <c r="PLF125" s="458"/>
      <c r="PLG125" s="458"/>
      <c r="PLH125" s="459"/>
      <c r="PLI125" s="458"/>
      <c r="PLJ125" s="458"/>
      <c r="PLK125" s="458"/>
      <c r="PLL125" s="459"/>
      <c r="PLM125" s="458"/>
      <c r="PLN125" s="458"/>
      <c r="PLO125" s="458"/>
      <c r="PLP125" s="459"/>
      <c r="PLQ125" s="458"/>
      <c r="PLR125" s="458"/>
      <c r="PLS125" s="458"/>
      <c r="PLT125" s="459"/>
      <c r="PLU125" s="458"/>
      <c r="PLV125" s="458"/>
      <c r="PLW125" s="458"/>
      <c r="PLX125" s="459"/>
      <c r="PLY125" s="458"/>
      <c r="PLZ125" s="458"/>
      <c r="PMA125" s="458"/>
      <c r="PMB125" s="459"/>
      <c r="PMC125" s="458"/>
      <c r="PMD125" s="458"/>
      <c r="PME125" s="458"/>
      <c r="PMF125" s="459"/>
      <c r="PMG125" s="458"/>
      <c r="PMH125" s="458"/>
      <c r="PMI125" s="458"/>
      <c r="PMJ125" s="459"/>
      <c r="PMK125" s="458"/>
      <c r="PML125" s="458"/>
      <c r="PMM125" s="458"/>
      <c r="PMN125" s="459"/>
      <c r="PMO125" s="458"/>
      <c r="PMP125" s="458"/>
      <c r="PMQ125" s="458"/>
      <c r="PMR125" s="459"/>
      <c r="PMS125" s="458"/>
      <c r="PMT125" s="458"/>
      <c r="PMU125" s="458"/>
      <c r="PMV125" s="459"/>
      <c r="PMW125" s="458"/>
      <c r="PMX125" s="458"/>
      <c r="PMY125" s="458"/>
      <c r="PMZ125" s="459"/>
      <c r="PNA125" s="458"/>
      <c r="PNB125" s="458"/>
      <c r="PNC125" s="458"/>
      <c r="PND125" s="459"/>
      <c r="PNE125" s="458"/>
      <c r="PNF125" s="458"/>
      <c r="PNG125" s="458"/>
      <c r="PNH125" s="459"/>
      <c r="PNI125" s="458"/>
      <c r="PNJ125" s="458"/>
      <c r="PNK125" s="458"/>
      <c r="PNL125" s="459"/>
      <c r="PNM125" s="458"/>
      <c r="PNN125" s="458"/>
      <c r="PNO125" s="458"/>
      <c r="PNP125" s="459"/>
      <c r="PNQ125" s="458"/>
      <c r="PNR125" s="458"/>
      <c r="PNS125" s="458"/>
      <c r="PNT125" s="459"/>
      <c r="PNU125" s="458"/>
      <c r="PNV125" s="458"/>
      <c r="PNW125" s="458"/>
      <c r="PNX125" s="459"/>
      <c r="PNY125" s="458"/>
      <c r="PNZ125" s="458"/>
      <c r="POA125" s="458"/>
      <c r="POB125" s="459"/>
      <c r="POC125" s="458"/>
      <c r="POD125" s="458"/>
      <c r="POE125" s="458"/>
      <c r="POF125" s="459"/>
      <c r="POG125" s="458"/>
      <c r="POH125" s="458"/>
      <c r="POI125" s="458"/>
      <c r="POJ125" s="459"/>
      <c r="POK125" s="458"/>
      <c r="POL125" s="458"/>
      <c r="POM125" s="458"/>
      <c r="PON125" s="459"/>
      <c r="POO125" s="458"/>
      <c r="POP125" s="458"/>
      <c r="POQ125" s="458"/>
      <c r="POR125" s="459"/>
      <c r="POS125" s="458"/>
      <c r="POT125" s="458"/>
      <c r="POU125" s="458"/>
      <c r="POV125" s="459"/>
      <c r="POW125" s="458"/>
      <c r="POX125" s="458"/>
      <c r="POY125" s="458"/>
      <c r="POZ125" s="459"/>
      <c r="PPA125" s="458"/>
      <c r="PPB125" s="458"/>
      <c r="PPC125" s="458"/>
      <c r="PPD125" s="459"/>
      <c r="PPE125" s="458"/>
      <c r="PPF125" s="458"/>
      <c r="PPG125" s="458"/>
      <c r="PPH125" s="459"/>
      <c r="PPI125" s="458"/>
      <c r="PPJ125" s="458"/>
      <c r="PPK125" s="458"/>
      <c r="PPL125" s="459"/>
      <c r="PPM125" s="458"/>
      <c r="PPN125" s="458"/>
      <c r="PPO125" s="458"/>
      <c r="PPP125" s="459"/>
      <c r="PPQ125" s="458"/>
      <c r="PPR125" s="458"/>
      <c r="PPS125" s="458"/>
      <c r="PPT125" s="459"/>
      <c r="PPU125" s="458"/>
      <c r="PPV125" s="458"/>
      <c r="PPW125" s="458"/>
      <c r="PPX125" s="459"/>
      <c r="PPY125" s="458"/>
      <c r="PPZ125" s="458"/>
      <c r="PQA125" s="458"/>
      <c r="PQB125" s="459"/>
      <c r="PQC125" s="458"/>
      <c r="PQD125" s="458"/>
      <c r="PQE125" s="458"/>
      <c r="PQF125" s="459"/>
      <c r="PQG125" s="458"/>
      <c r="PQH125" s="458"/>
      <c r="PQI125" s="458"/>
      <c r="PQJ125" s="459"/>
      <c r="PQK125" s="458"/>
      <c r="PQL125" s="458"/>
      <c r="PQM125" s="458"/>
      <c r="PQN125" s="459"/>
      <c r="PQO125" s="458"/>
      <c r="PQP125" s="458"/>
      <c r="PQQ125" s="458"/>
      <c r="PQR125" s="459"/>
      <c r="PQS125" s="458"/>
      <c r="PQT125" s="458"/>
      <c r="PQU125" s="458"/>
      <c r="PQV125" s="459"/>
      <c r="PQW125" s="458"/>
      <c r="PQX125" s="458"/>
      <c r="PQY125" s="458"/>
      <c r="PQZ125" s="459"/>
      <c r="PRA125" s="458"/>
      <c r="PRB125" s="458"/>
      <c r="PRC125" s="458"/>
      <c r="PRD125" s="459"/>
      <c r="PRE125" s="458"/>
      <c r="PRF125" s="458"/>
      <c r="PRG125" s="458"/>
      <c r="PRH125" s="459"/>
      <c r="PRI125" s="458"/>
      <c r="PRJ125" s="458"/>
      <c r="PRK125" s="458"/>
      <c r="PRL125" s="459"/>
      <c r="PRM125" s="458"/>
      <c r="PRN125" s="458"/>
      <c r="PRO125" s="458"/>
      <c r="PRP125" s="459"/>
      <c r="PRQ125" s="458"/>
      <c r="PRR125" s="458"/>
      <c r="PRS125" s="458"/>
      <c r="PRT125" s="459"/>
      <c r="PRU125" s="458"/>
      <c r="PRV125" s="458"/>
      <c r="PRW125" s="458"/>
      <c r="PRX125" s="459"/>
      <c r="PRY125" s="458"/>
      <c r="PRZ125" s="458"/>
      <c r="PSA125" s="458"/>
      <c r="PSB125" s="459"/>
      <c r="PSC125" s="458"/>
      <c r="PSD125" s="458"/>
      <c r="PSE125" s="458"/>
      <c r="PSF125" s="459"/>
      <c r="PSG125" s="458"/>
      <c r="PSH125" s="458"/>
      <c r="PSI125" s="458"/>
      <c r="PSJ125" s="459"/>
      <c r="PSK125" s="458"/>
      <c r="PSL125" s="458"/>
      <c r="PSM125" s="458"/>
      <c r="PSN125" s="459"/>
      <c r="PSO125" s="458"/>
      <c r="PSP125" s="458"/>
      <c r="PSQ125" s="458"/>
      <c r="PSR125" s="459"/>
      <c r="PSS125" s="458"/>
      <c r="PST125" s="458"/>
      <c r="PSU125" s="458"/>
      <c r="PSV125" s="459"/>
      <c r="PSW125" s="458"/>
      <c r="PSX125" s="458"/>
      <c r="PSY125" s="458"/>
      <c r="PSZ125" s="459"/>
      <c r="PTA125" s="458"/>
      <c r="PTB125" s="458"/>
      <c r="PTC125" s="458"/>
      <c r="PTD125" s="459"/>
      <c r="PTE125" s="458"/>
      <c r="PTF125" s="458"/>
      <c r="PTG125" s="458"/>
      <c r="PTH125" s="459"/>
      <c r="PTI125" s="458"/>
      <c r="PTJ125" s="458"/>
      <c r="PTK125" s="458"/>
      <c r="PTL125" s="459"/>
      <c r="PTM125" s="458"/>
      <c r="PTN125" s="458"/>
      <c r="PTO125" s="458"/>
      <c r="PTP125" s="459"/>
      <c r="PTQ125" s="458"/>
      <c r="PTR125" s="458"/>
      <c r="PTS125" s="458"/>
      <c r="PTT125" s="459"/>
      <c r="PTU125" s="458"/>
      <c r="PTV125" s="458"/>
      <c r="PTW125" s="458"/>
      <c r="PTX125" s="459"/>
      <c r="PTY125" s="458"/>
      <c r="PTZ125" s="458"/>
      <c r="PUA125" s="458"/>
      <c r="PUB125" s="459"/>
      <c r="PUC125" s="458"/>
      <c r="PUD125" s="458"/>
      <c r="PUE125" s="458"/>
      <c r="PUF125" s="459"/>
      <c r="PUG125" s="458"/>
      <c r="PUH125" s="458"/>
      <c r="PUI125" s="458"/>
      <c r="PUJ125" s="459"/>
      <c r="PUK125" s="458"/>
      <c r="PUL125" s="458"/>
      <c r="PUM125" s="458"/>
      <c r="PUN125" s="459"/>
      <c r="PUO125" s="458"/>
      <c r="PUP125" s="458"/>
      <c r="PUQ125" s="458"/>
      <c r="PUR125" s="459"/>
      <c r="PUS125" s="458"/>
      <c r="PUT125" s="458"/>
      <c r="PUU125" s="458"/>
      <c r="PUV125" s="459"/>
      <c r="PUW125" s="458"/>
      <c r="PUX125" s="458"/>
      <c r="PUY125" s="458"/>
      <c r="PUZ125" s="459"/>
      <c r="PVA125" s="458"/>
      <c r="PVB125" s="458"/>
      <c r="PVC125" s="458"/>
      <c r="PVD125" s="459"/>
      <c r="PVE125" s="458"/>
      <c r="PVF125" s="458"/>
      <c r="PVG125" s="458"/>
      <c r="PVH125" s="459"/>
      <c r="PVI125" s="458"/>
      <c r="PVJ125" s="458"/>
      <c r="PVK125" s="458"/>
      <c r="PVL125" s="459"/>
      <c r="PVM125" s="458"/>
      <c r="PVN125" s="458"/>
      <c r="PVO125" s="458"/>
      <c r="PVP125" s="459"/>
      <c r="PVQ125" s="458"/>
      <c r="PVR125" s="458"/>
      <c r="PVS125" s="458"/>
      <c r="PVT125" s="459"/>
      <c r="PVU125" s="458"/>
      <c r="PVV125" s="458"/>
      <c r="PVW125" s="458"/>
      <c r="PVX125" s="459"/>
      <c r="PVY125" s="458"/>
      <c r="PVZ125" s="458"/>
      <c r="PWA125" s="458"/>
      <c r="PWB125" s="459"/>
      <c r="PWC125" s="458"/>
      <c r="PWD125" s="458"/>
      <c r="PWE125" s="458"/>
      <c r="PWF125" s="459"/>
      <c r="PWG125" s="458"/>
      <c r="PWH125" s="458"/>
      <c r="PWI125" s="458"/>
      <c r="PWJ125" s="459"/>
      <c r="PWK125" s="458"/>
      <c r="PWL125" s="458"/>
      <c r="PWM125" s="458"/>
      <c r="PWN125" s="459"/>
      <c r="PWO125" s="458"/>
      <c r="PWP125" s="458"/>
      <c r="PWQ125" s="458"/>
      <c r="PWR125" s="459"/>
      <c r="PWS125" s="458"/>
      <c r="PWT125" s="458"/>
      <c r="PWU125" s="458"/>
      <c r="PWV125" s="459"/>
      <c r="PWW125" s="458"/>
      <c r="PWX125" s="458"/>
      <c r="PWY125" s="458"/>
      <c r="PWZ125" s="459"/>
      <c r="PXA125" s="458"/>
      <c r="PXB125" s="458"/>
      <c r="PXC125" s="458"/>
      <c r="PXD125" s="459"/>
      <c r="PXE125" s="458"/>
      <c r="PXF125" s="458"/>
      <c r="PXG125" s="458"/>
      <c r="PXH125" s="459"/>
      <c r="PXI125" s="458"/>
      <c r="PXJ125" s="458"/>
      <c r="PXK125" s="458"/>
      <c r="PXL125" s="459"/>
      <c r="PXM125" s="458"/>
      <c r="PXN125" s="458"/>
      <c r="PXO125" s="458"/>
      <c r="PXP125" s="459"/>
      <c r="PXQ125" s="458"/>
      <c r="PXR125" s="458"/>
      <c r="PXS125" s="458"/>
      <c r="PXT125" s="459"/>
      <c r="PXU125" s="458"/>
      <c r="PXV125" s="458"/>
      <c r="PXW125" s="458"/>
      <c r="PXX125" s="459"/>
      <c r="PXY125" s="458"/>
      <c r="PXZ125" s="458"/>
      <c r="PYA125" s="458"/>
      <c r="PYB125" s="459"/>
      <c r="PYC125" s="458"/>
      <c r="PYD125" s="458"/>
      <c r="PYE125" s="458"/>
      <c r="PYF125" s="459"/>
      <c r="PYG125" s="458"/>
      <c r="PYH125" s="458"/>
      <c r="PYI125" s="458"/>
      <c r="PYJ125" s="459"/>
      <c r="PYK125" s="458"/>
      <c r="PYL125" s="458"/>
      <c r="PYM125" s="458"/>
      <c r="PYN125" s="459"/>
      <c r="PYO125" s="458"/>
      <c r="PYP125" s="458"/>
      <c r="PYQ125" s="458"/>
      <c r="PYR125" s="459"/>
      <c r="PYS125" s="458"/>
      <c r="PYT125" s="458"/>
      <c r="PYU125" s="458"/>
      <c r="PYV125" s="459"/>
      <c r="PYW125" s="458"/>
      <c r="PYX125" s="458"/>
      <c r="PYY125" s="458"/>
      <c r="PYZ125" s="459"/>
      <c r="PZA125" s="458"/>
      <c r="PZB125" s="458"/>
      <c r="PZC125" s="458"/>
      <c r="PZD125" s="459"/>
      <c r="PZE125" s="458"/>
      <c r="PZF125" s="458"/>
      <c r="PZG125" s="458"/>
      <c r="PZH125" s="459"/>
      <c r="PZI125" s="458"/>
      <c r="PZJ125" s="458"/>
      <c r="PZK125" s="458"/>
      <c r="PZL125" s="459"/>
      <c r="PZM125" s="458"/>
      <c r="PZN125" s="458"/>
      <c r="PZO125" s="458"/>
      <c r="PZP125" s="459"/>
      <c r="PZQ125" s="458"/>
      <c r="PZR125" s="458"/>
      <c r="PZS125" s="458"/>
      <c r="PZT125" s="459"/>
      <c r="PZU125" s="458"/>
      <c r="PZV125" s="458"/>
      <c r="PZW125" s="458"/>
      <c r="PZX125" s="459"/>
      <c r="PZY125" s="458"/>
      <c r="PZZ125" s="458"/>
      <c r="QAA125" s="458"/>
      <c r="QAB125" s="459"/>
      <c r="QAC125" s="458"/>
      <c r="QAD125" s="458"/>
      <c r="QAE125" s="458"/>
      <c r="QAF125" s="459"/>
      <c r="QAG125" s="458"/>
      <c r="QAH125" s="458"/>
      <c r="QAI125" s="458"/>
      <c r="QAJ125" s="459"/>
      <c r="QAK125" s="458"/>
      <c r="QAL125" s="458"/>
      <c r="QAM125" s="458"/>
      <c r="QAN125" s="459"/>
      <c r="QAO125" s="458"/>
      <c r="QAP125" s="458"/>
      <c r="QAQ125" s="458"/>
      <c r="QAR125" s="459"/>
      <c r="QAS125" s="458"/>
      <c r="QAT125" s="458"/>
      <c r="QAU125" s="458"/>
      <c r="QAV125" s="459"/>
      <c r="QAW125" s="458"/>
      <c r="QAX125" s="458"/>
      <c r="QAY125" s="458"/>
      <c r="QAZ125" s="459"/>
      <c r="QBA125" s="458"/>
      <c r="QBB125" s="458"/>
      <c r="QBC125" s="458"/>
      <c r="QBD125" s="459"/>
      <c r="QBE125" s="458"/>
      <c r="QBF125" s="458"/>
      <c r="QBG125" s="458"/>
      <c r="QBH125" s="459"/>
      <c r="QBI125" s="458"/>
      <c r="QBJ125" s="458"/>
      <c r="QBK125" s="458"/>
      <c r="QBL125" s="459"/>
      <c r="QBM125" s="458"/>
      <c r="QBN125" s="458"/>
      <c r="QBO125" s="458"/>
      <c r="QBP125" s="459"/>
      <c r="QBQ125" s="458"/>
      <c r="QBR125" s="458"/>
      <c r="QBS125" s="458"/>
      <c r="QBT125" s="459"/>
      <c r="QBU125" s="458"/>
      <c r="QBV125" s="458"/>
      <c r="QBW125" s="458"/>
      <c r="QBX125" s="459"/>
      <c r="QBY125" s="458"/>
      <c r="QBZ125" s="458"/>
      <c r="QCA125" s="458"/>
      <c r="QCB125" s="459"/>
      <c r="QCC125" s="458"/>
      <c r="QCD125" s="458"/>
      <c r="QCE125" s="458"/>
      <c r="QCF125" s="459"/>
      <c r="QCG125" s="458"/>
      <c r="QCH125" s="458"/>
      <c r="QCI125" s="458"/>
      <c r="QCJ125" s="459"/>
      <c r="QCK125" s="458"/>
      <c r="QCL125" s="458"/>
      <c r="QCM125" s="458"/>
      <c r="QCN125" s="459"/>
      <c r="QCO125" s="458"/>
      <c r="QCP125" s="458"/>
      <c r="QCQ125" s="458"/>
      <c r="QCR125" s="459"/>
      <c r="QCS125" s="458"/>
      <c r="QCT125" s="458"/>
      <c r="QCU125" s="458"/>
      <c r="QCV125" s="459"/>
      <c r="QCW125" s="458"/>
      <c r="QCX125" s="458"/>
      <c r="QCY125" s="458"/>
      <c r="QCZ125" s="459"/>
      <c r="QDA125" s="458"/>
      <c r="QDB125" s="458"/>
      <c r="QDC125" s="458"/>
      <c r="QDD125" s="459"/>
      <c r="QDE125" s="458"/>
      <c r="QDF125" s="458"/>
      <c r="QDG125" s="458"/>
      <c r="QDH125" s="459"/>
      <c r="QDI125" s="458"/>
      <c r="QDJ125" s="458"/>
      <c r="QDK125" s="458"/>
      <c r="QDL125" s="459"/>
      <c r="QDM125" s="458"/>
      <c r="QDN125" s="458"/>
      <c r="QDO125" s="458"/>
      <c r="QDP125" s="459"/>
      <c r="QDQ125" s="458"/>
      <c r="QDR125" s="458"/>
      <c r="QDS125" s="458"/>
      <c r="QDT125" s="459"/>
      <c r="QDU125" s="458"/>
      <c r="QDV125" s="458"/>
      <c r="QDW125" s="458"/>
      <c r="QDX125" s="459"/>
      <c r="QDY125" s="458"/>
      <c r="QDZ125" s="458"/>
      <c r="QEA125" s="458"/>
      <c r="QEB125" s="459"/>
      <c r="QEC125" s="458"/>
      <c r="QED125" s="458"/>
      <c r="QEE125" s="458"/>
      <c r="QEF125" s="459"/>
      <c r="QEG125" s="458"/>
      <c r="QEH125" s="458"/>
      <c r="QEI125" s="458"/>
      <c r="QEJ125" s="459"/>
      <c r="QEK125" s="458"/>
      <c r="QEL125" s="458"/>
      <c r="QEM125" s="458"/>
      <c r="QEN125" s="459"/>
      <c r="QEO125" s="458"/>
      <c r="QEP125" s="458"/>
      <c r="QEQ125" s="458"/>
      <c r="QER125" s="459"/>
      <c r="QES125" s="458"/>
      <c r="QET125" s="458"/>
      <c r="QEU125" s="458"/>
      <c r="QEV125" s="459"/>
      <c r="QEW125" s="458"/>
      <c r="QEX125" s="458"/>
      <c r="QEY125" s="458"/>
      <c r="QEZ125" s="459"/>
      <c r="QFA125" s="458"/>
      <c r="QFB125" s="458"/>
      <c r="QFC125" s="458"/>
      <c r="QFD125" s="459"/>
      <c r="QFE125" s="458"/>
      <c r="QFF125" s="458"/>
      <c r="QFG125" s="458"/>
      <c r="QFH125" s="459"/>
      <c r="QFI125" s="458"/>
      <c r="QFJ125" s="458"/>
      <c r="QFK125" s="458"/>
      <c r="QFL125" s="459"/>
      <c r="QFM125" s="458"/>
      <c r="QFN125" s="458"/>
      <c r="QFO125" s="458"/>
      <c r="QFP125" s="459"/>
      <c r="QFQ125" s="458"/>
      <c r="QFR125" s="458"/>
      <c r="QFS125" s="458"/>
      <c r="QFT125" s="459"/>
      <c r="QFU125" s="458"/>
      <c r="QFV125" s="458"/>
      <c r="QFW125" s="458"/>
      <c r="QFX125" s="459"/>
      <c r="QFY125" s="458"/>
      <c r="QFZ125" s="458"/>
      <c r="QGA125" s="458"/>
      <c r="QGB125" s="459"/>
      <c r="QGC125" s="458"/>
      <c r="QGD125" s="458"/>
      <c r="QGE125" s="458"/>
      <c r="QGF125" s="459"/>
      <c r="QGG125" s="458"/>
      <c r="QGH125" s="458"/>
      <c r="QGI125" s="458"/>
      <c r="QGJ125" s="459"/>
      <c r="QGK125" s="458"/>
      <c r="QGL125" s="458"/>
      <c r="QGM125" s="458"/>
      <c r="QGN125" s="459"/>
      <c r="QGO125" s="458"/>
      <c r="QGP125" s="458"/>
      <c r="QGQ125" s="458"/>
      <c r="QGR125" s="459"/>
      <c r="QGS125" s="458"/>
      <c r="QGT125" s="458"/>
      <c r="QGU125" s="458"/>
      <c r="QGV125" s="459"/>
      <c r="QGW125" s="458"/>
      <c r="QGX125" s="458"/>
      <c r="QGY125" s="458"/>
      <c r="QGZ125" s="459"/>
      <c r="QHA125" s="458"/>
      <c r="QHB125" s="458"/>
      <c r="QHC125" s="458"/>
      <c r="QHD125" s="459"/>
      <c r="QHE125" s="458"/>
      <c r="QHF125" s="458"/>
      <c r="QHG125" s="458"/>
      <c r="QHH125" s="459"/>
      <c r="QHI125" s="458"/>
      <c r="QHJ125" s="458"/>
      <c r="QHK125" s="458"/>
      <c r="QHL125" s="459"/>
      <c r="QHM125" s="458"/>
      <c r="QHN125" s="458"/>
      <c r="QHO125" s="458"/>
      <c r="QHP125" s="459"/>
      <c r="QHQ125" s="458"/>
      <c r="QHR125" s="458"/>
      <c r="QHS125" s="458"/>
      <c r="QHT125" s="459"/>
      <c r="QHU125" s="458"/>
      <c r="QHV125" s="458"/>
      <c r="QHW125" s="458"/>
      <c r="QHX125" s="459"/>
      <c r="QHY125" s="458"/>
      <c r="QHZ125" s="458"/>
      <c r="QIA125" s="458"/>
      <c r="QIB125" s="459"/>
      <c r="QIC125" s="458"/>
      <c r="QID125" s="458"/>
      <c r="QIE125" s="458"/>
      <c r="QIF125" s="459"/>
      <c r="QIG125" s="458"/>
      <c r="QIH125" s="458"/>
      <c r="QII125" s="458"/>
      <c r="QIJ125" s="459"/>
      <c r="QIK125" s="458"/>
      <c r="QIL125" s="458"/>
      <c r="QIM125" s="458"/>
      <c r="QIN125" s="459"/>
      <c r="QIO125" s="458"/>
      <c r="QIP125" s="458"/>
      <c r="QIQ125" s="458"/>
      <c r="QIR125" s="459"/>
      <c r="QIS125" s="458"/>
      <c r="QIT125" s="458"/>
      <c r="QIU125" s="458"/>
      <c r="QIV125" s="459"/>
      <c r="QIW125" s="458"/>
      <c r="QIX125" s="458"/>
      <c r="QIY125" s="458"/>
      <c r="QIZ125" s="459"/>
      <c r="QJA125" s="458"/>
      <c r="QJB125" s="458"/>
      <c r="QJC125" s="458"/>
      <c r="QJD125" s="459"/>
      <c r="QJE125" s="458"/>
      <c r="QJF125" s="458"/>
      <c r="QJG125" s="458"/>
      <c r="QJH125" s="459"/>
      <c r="QJI125" s="458"/>
      <c r="QJJ125" s="458"/>
      <c r="QJK125" s="458"/>
      <c r="QJL125" s="459"/>
      <c r="QJM125" s="458"/>
      <c r="QJN125" s="458"/>
      <c r="QJO125" s="458"/>
      <c r="QJP125" s="459"/>
      <c r="QJQ125" s="458"/>
      <c r="QJR125" s="458"/>
      <c r="QJS125" s="458"/>
      <c r="QJT125" s="459"/>
      <c r="QJU125" s="458"/>
      <c r="QJV125" s="458"/>
      <c r="QJW125" s="458"/>
      <c r="QJX125" s="459"/>
      <c r="QJY125" s="458"/>
      <c r="QJZ125" s="458"/>
      <c r="QKA125" s="458"/>
      <c r="QKB125" s="459"/>
      <c r="QKC125" s="458"/>
      <c r="QKD125" s="458"/>
      <c r="QKE125" s="458"/>
      <c r="QKF125" s="459"/>
      <c r="QKG125" s="458"/>
      <c r="QKH125" s="458"/>
      <c r="QKI125" s="458"/>
      <c r="QKJ125" s="459"/>
      <c r="QKK125" s="458"/>
      <c r="QKL125" s="458"/>
      <c r="QKM125" s="458"/>
      <c r="QKN125" s="459"/>
      <c r="QKO125" s="458"/>
      <c r="QKP125" s="458"/>
      <c r="QKQ125" s="458"/>
      <c r="QKR125" s="459"/>
      <c r="QKS125" s="458"/>
      <c r="QKT125" s="458"/>
      <c r="QKU125" s="458"/>
      <c r="QKV125" s="459"/>
      <c r="QKW125" s="458"/>
      <c r="QKX125" s="458"/>
      <c r="QKY125" s="458"/>
      <c r="QKZ125" s="459"/>
      <c r="QLA125" s="458"/>
      <c r="QLB125" s="458"/>
      <c r="QLC125" s="458"/>
      <c r="QLD125" s="459"/>
      <c r="QLE125" s="458"/>
      <c r="QLF125" s="458"/>
      <c r="QLG125" s="458"/>
      <c r="QLH125" s="459"/>
      <c r="QLI125" s="458"/>
      <c r="QLJ125" s="458"/>
      <c r="QLK125" s="458"/>
      <c r="QLL125" s="459"/>
      <c r="QLM125" s="458"/>
      <c r="QLN125" s="458"/>
      <c r="QLO125" s="458"/>
      <c r="QLP125" s="459"/>
      <c r="QLQ125" s="458"/>
      <c r="QLR125" s="458"/>
      <c r="QLS125" s="458"/>
      <c r="QLT125" s="459"/>
      <c r="QLU125" s="458"/>
      <c r="QLV125" s="458"/>
      <c r="QLW125" s="458"/>
      <c r="QLX125" s="459"/>
      <c r="QLY125" s="458"/>
      <c r="QLZ125" s="458"/>
      <c r="QMA125" s="458"/>
      <c r="QMB125" s="459"/>
      <c r="QMC125" s="458"/>
      <c r="QMD125" s="458"/>
      <c r="QME125" s="458"/>
      <c r="QMF125" s="459"/>
      <c r="QMG125" s="458"/>
      <c r="QMH125" s="458"/>
      <c r="QMI125" s="458"/>
      <c r="QMJ125" s="459"/>
      <c r="QMK125" s="458"/>
      <c r="QML125" s="458"/>
      <c r="QMM125" s="458"/>
      <c r="QMN125" s="459"/>
      <c r="QMO125" s="458"/>
      <c r="QMP125" s="458"/>
      <c r="QMQ125" s="458"/>
      <c r="QMR125" s="459"/>
      <c r="QMS125" s="458"/>
      <c r="QMT125" s="458"/>
      <c r="QMU125" s="458"/>
      <c r="QMV125" s="459"/>
      <c r="QMW125" s="458"/>
      <c r="QMX125" s="458"/>
      <c r="QMY125" s="458"/>
      <c r="QMZ125" s="459"/>
      <c r="QNA125" s="458"/>
      <c r="QNB125" s="458"/>
      <c r="QNC125" s="458"/>
      <c r="QND125" s="459"/>
      <c r="QNE125" s="458"/>
      <c r="QNF125" s="458"/>
      <c r="QNG125" s="458"/>
      <c r="QNH125" s="459"/>
      <c r="QNI125" s="458"/>
      <c r="QNJ125" s="458"/>
      <c r="QNK125" s="458"/>
      <c r="QNL125" s="459"/>
      <c r="QNM125" s="458"/>
      <c r="QNN125" s="458"/>
      <c r="QNO125" s="458"/>
      <c r="QNP125" s="459"/>
      <c r="QNQ125" s="458"/>
      <c r="QNR125" s="458"/>
      <c r="QNS125" s="458"/>
      <c r="QNT125" s="459"/>
      <c r="QNU125" s="458"/>
      <c r="QNV125" s="458"/>
      <c r="QNW125" s="458"/>
      <c r="QNX125" s="459"/>
      <c r="QNY125" s="458"/>
      <c r="QNZ125" s="458"/>
      <c r="QOA125" s="458"/>
      <c r="QOB125" s="459"/>
      <c r="QOC125" s="458"/>
      <c r="QOD125" s="458"/>
      <c r="QOE125" s="458"/>
      <c r="QOF125" s="459"/>
      <c r="QOG125" s="458"/>
      <c r="QOH125" s="458"/>
      <c r="QOI125" s="458"/>
      <c r="QOJ125" s="459"/>
      <c r="QOK125" s="458"/>
      <c r="QOL125" s="458"/>
      <c r="QOM125" s="458"/>
      <c r="QON125" s="459"/>
      <c r="QOO125" s="458"/>
      <c r="QOP125" s="458"/>
      <c r="QOQ125" s="458"/>
      <c r="QOR125" s="459"/>
      <c r="QOS125" s="458"/>
      <c r="QOT125" s="458"/>
      <c r="QOU125" s="458"/>
      <c r="QOV125" s="459"/>
      <c r="QOW125" s="458"/>
      <c r="QOX125" s="458"/>
      <c r="QOY125" s="458"/>
      <c r="QOZ125" s="459"/>
      <c r="QPA125" s="458"/>
      <c r="QPB125" s="458"/>
      <c r="QPC125" s="458"/>
      <c r="QPD125" s="459"/>
      <c r="QPE125" s="458"/>
      <c r="QPF125" s="458"/>
      <c r="QPG125" s="458"/>
      <c r="QPH125" s="459"/>
      <c r="QPI125" s="458"/>
      <c r="QPJ125" s="458"/>
      <c r="QPK125" s="458"/>
      <c r="QPL125" s="459"/>
      <c r="QPM125" s="458"/>
      <c r="QPN125" s="458"/>
      <c r="QPO125" s="458"/>
      <c r="QPP125" s="459"/>
      <c r="QPQ125" s="458"/>
      <c r="QPR125" s="458"/>
      <c r="QPS125" s="458"/>
      <c r="QPT125" s="459"/>
      <c r="QPU125" s="458"/>
      <c r="QPV125" s="458"/>
      <c r="QPW125" s="458"/>
      <c r="QPX125" s="459"/>
      <c r="QPY125" s="458"/>
      <c r="QPZ125" s="458"/>
      <c r="QQA125" s="458"/>
      <c r="QQB125" s="459"/>
      <c r="QQC125" s="458"/>
      <c r="QQD125" s="458"/>
      <c r="QQE125" s="458"/>
      <c r="QQF125" s="459"/>
      <c r="QQG125" s="458"/>
      <c r="QQH125" s="458"/>
      <c r="QQI125" s="458"/>
      <c r="QQJ125" s="459"/>
      <c r="QQK125" s="458"/>
      <c r="QQL125" s="458"/>
      <c r="QQM125" s="458"/>
      <c r="QQN125" s="459"/>
      <c r="QQO125" s="458"/>
      <c r="QQP125" s="458"/>
      <c r="QQQ125" s="458"/>
      <c r="QQR125" s="459"/>
      <c r="QQS125" s="458"/>
      <c r="QQT125" s="458"/>
      <c r="QQU125" s="458"/>
      <c r="QQV125" s="459"/>
      <c r="QQW125" s="458"/>
      <c r="QQX125" s="458"/>
      <c r="QQY125" s="458"/>
      <c r="QQZ125" s="459"/>
      <c r="QRA125" s="458"/>
      <c r="QRB125" s="458"/>
      <c r="QRC125" s="458"/>
      <c r="QRD125" s="459"/>
      <c r="QRE125" s="458"/>
      <c r="QRF125" s="458"/>
      <c r="QRG125" s="458"/>
      <c r="QRH125" s="459"/>
      <c r="QRI125" s="458"/>
      <c r="QRJ125" s="458"/>
      <c r="QRK125" s="458"/>
      <c r="QRL125" s="459"/>
      <c r="QRM125" s="458"/>
      <c r="QRN125" s="458"/>
      <c r="QRO125" s="458"/>
      <c r="QRP125" s="459"/>
      <c r="QRQ125" s="458"/>
      <c r="QRR125" s="458"/>
      <c r="QRS125" s="458"/>
      <c r="QRT125" s="459"/>
      <c r="QRU125" s="458"/>
      <c r="QRV125" s="458"/>
      <c r="QRW125" s="458"/>
      <c r="QRX125" s="459"/>
      <c r="QRY125" s="458"/>
      <c r="QRZ125" s="458"/>
      <c r="QSA125" s="458"/>
      <c r="QSB125" s="459"/>
      <c r="QSC125" s="458"/>
      <c r="QSD125" s="458"/>
      <c r="QSE125" s="458"/>
      <c r="QSF125" s="459"/>
      <c r="QSG125" s="458"/>
      <c r="QSH125" s="458"/>
      <c r="QSI125" s="458"/>
      <c r="QSJ125" s="459"/>
      <c r="QSK125" s="458"/>
      <c r="QSL125" s="458"/>
      <c r="QSM125" s="458"/>
      <c r="QSN125" s="459"/>
      <c r="QSO125" s="458"/>
      <c r="QSP125" s="458"/>
      <c r="QSQ125" s="458"/>
      <c r="QSR125" s="459"/>
      <c r="QSS125" s="458"/>
      <c r="QST125" s="458"/>
      <c r="QSU125" s="458"/>
      <c r="QSV125" s="459"/>
      <c r="QSW125" s="458"/>
      <c r="QSX125" s="458"/>
      <c r="QSY125" s="458"/>
      <c r="QSZ125" s="459"/>
      <c r="QTA125" s="458"/>
      <c r="QTB125" s="458"/>
      <c r="QTC125" s="458"/>
      <c r="QTD125" s="459"/>
      <c r="QTE125" s="458"/>
      <c r="QTF125" s="458"/>
      <c r="QTG125" s="458"/>
      <c r="QTH125" s="459"/>
      <c r="QTI125" s="458"/>
      <c r="QTJ125" s="458"/>
      <c r="QTK125" s="458"/>
      <c r="QTL125" s="459"/>
      <c r="QTM125" s="458"/>
      <c r="QTN125" s="458"/>
      <c r="QTO125" s="458"/>
      <c r="QTP125" s="459"/>
      <c r="QTQ125" s="458"/>
      <c r="QTR125" s="458"/>
      <c r="QTS125" s="458"/>
      <c r="QTT125" s="459"/>
      <c r="QTU125" s="458"/>
      <c r="QTV125" s="458"/>
      <c r="QTW125" s="458"/>
      <c r="QTX125" s="459"/>
      <c r="QTY125" s="458"/>
      <c r="QTZ125" s="458"/>
      <c r="QUA125" s="458"/>
      <c r="QUB125" s="459"/>
      <c r="QUC125" s="458"/>
      <c r="QUD125" s="458"/>
      <c r="QUE125" s="458"/>
      <c r="QUF125" s="459"/>
      <c r="QUG125" s="458"/>
      <c r="QUH125" s="458"/>
      <c r="QUI125" s="458"/>
      <c r="QUJ125" s="459"/>
      <c r="QUK125" s="458"/>
      <c r="QUL125" s="458"/>
      <c r="QUM125" s="458"/>
      <c r="QUN125" s="459"/>
      <c r="QUO125" s="458"/>
      <c r="QUP125" s="458"/>
      <c r="QUQ125" s="458"/>
      <c r="QUR125" s="459"/>
      <c r="QUS125" s="458"/>
      <c r="QUT125" s="458"/>
      <c r="QUU125" s="458"/>
      <c r="QUV125" s="459"/>
      <c r="QUW125" s="458"/>
      <c r="QUX125" s="458"/>
      <c r="QUY125" s="458"/>
      <c r="QUZ125" s="459"/>
      <c r="QVA125" s="458"/>
      <c r="QVB125" s="458"/>
      <c r="QVC125" s="458"/>
      <c r="QVD125" s="459"/>
      <c r="QVE125" s="458"/>
      <c r="QVF125" s="458"/>
      <c r="QVG125" s="458"/>
      <c r="QVH125" s="459"/>
      <c r="QVI125" s="458"/>
      <c r="QVJ125" s="458"/>
      <c r="QVK125" s="458"/>
      <c r="QVL125" s="459"/>
      <c r="QVM125" s="458"/>
      <c r="QVN125" s="458"/>
      <c r="QVO125" s="458"/>
      <c r="QVP125" s="459"/>
      <c r="QVQ125" s="458"/>
      <c r="QVR125" s="458"/>
      <c r="QVS125" s="458"/>
      <c r="QVT125" s="459"/>
      <c r="QVU125" s="458"/>
      <c r="QVV125" s="458"/>
      <c r="QVW125" s="458"/>
      <c r="QVX125" s="459"/>
      <c r="QVY125" s="458"/>
      <c r="QVZ125" s="458"/>
      <c r="QWA125" s="458"/>
      <c r="QWB125" s="459"/>
      <c r="QWC125" s="458"/>
      <c r="QWD125" s="458"/>
      <c r="QWE125" s="458"/>
      <c r="QWF125" s="459"/>
      <c r="QWG125" s="458"/>
      <c r="QWH125" s="458"/>
      <c r="QWI125" s="458"/>
      <c r="QWJ125" s="459"/>
      <c r="QWK125" s="458"/>
      <c r="QWL125" s="458"/>
      <c r="QWM125" s="458"/>
      <c r="QWN125" s="459"/>
      <c r="QWO125" s="458"/>
      <c r="QWP125" s="458"/>
      <c r="QWQ125" s="458"/>
      <c r="QWR125" s="459"/>
      <c r="QWS125" s="458"/>
      <c r="QWT125" s="458"/>
      <c r="QWU125" s="458"/>
      <c r="QWV125" s="459"/>
      <c r="QWW125" s="458"/>
      <c r="QWX125" s="458"/>
      <c r="QWY125" s="458"/>
      <c r="QWZ125" s="459"/>
      <c r="QXA125" s="458"/>
      <c r="QXB125" s="458"/>
      <c r="QXC125" s="458"/>
      <c r="QXD125" s="459"/>
      <c r="QXE125" s="458"/>
      <c r="QXF125" s="458"/>
      <c r="QXG125" s="458"/>
      <c r="QXH125" s="459"/>
      <c r="QXI125" s="458"/>
      <c r="QXJ125" s="458"/>
      <c r="QXK125" s="458"/>
      <c r="QXL125" s="459"/>
      <c r="QXM125" s="458"/>
      <c r="QXN125" s="458"/>
      <c r="QXO125" s="458"/>
      <c r="QXP125" s="459"/>
      <c r="QXQ125" s="458"/>
      <c r="QXR125" s="458"/>
      <c r="QXS125" s="458"/>
      <c r="QXT125" s="459"/>
      <c r="QXU125" s="458"/>
      <c r="QXV125" s="458"/>
      <c r="QXW125" s="458"/>
      <c r="QXX125" s="459"/>
      <c r="QXY125" s="458"/>
      <c r="QXZ125" s="458"/>
      <c r="QYA125" s="458"/>
      <c r="QYB125" s="459"/>
      <c r="QYC125" s="458"/>
      <c r="QYD125" s="458"/>
      <c r="QYE125" s="458"/>
      <c r="QYF125" s="459"/>
      <c r="QYG125" s="458"/>
      <c r="QYH125" s="458"/>
      <c r="QYI125" s="458"/>
      <c r="QYJ125" s="459"/>
      <c r="QYK125" s="458"/>
      <c r="QYL125" s="458"/>
      <c r="QYM125" s="458"/>
      <c r="QYN125" s="459"/>
      <c r="QYO125" s="458"/>
      <c r="QYP125" s="458"/>
      <c r="QYQ125" s="458"/>
      <c r="QYR125" s="459"/>
      <c r="QYS125" s="458"/>
      <c r="QYT125" s="458"/>
      <c r="QYU125" s="458"/>
      <c r="QYV125" s="459"/>
      <c r="QYW125" s="458"/>
      <c r="QYX125" s="458"/>
      <c r="QYY125" s="458"/>
      <c r="QYZ125" s="459"/>
      <c r="QZA125" s="458"/>
      <c r="QZB125" s="458"/>
      <c r="QZC125" s="458"/>
      <c r="QZD125" s="459"/>
      <c r="QZE125" s="458"/>
      <c r="QZF125" s="458"/>
      <c r="QZG125" s="458"/>
      <c r="QZH125" s="459"/>
      <c r="QZI125" s="458"/>
      <c r="QZJ125" s="458"/>
      <c r="QZK125" s="458"/>
      <c r="QZL125" s="459"/>
      <c r="QZM125" s="458"/>
      <c r="QZN125" s="458"/>
      <c r="QZO125" s="458"/>
      <c r="QZP125" s="459"/>
      <c r="QZQ125" s="458"/>
      <c r="QZR125" s="458"/>
      <c r="QZS125" s="458"/>
      <c r="QZT125" s="459"/>
      <c r="QZU125" s="458"/>
      <c r="QZV125" s="458"/>
      <c r="QZW125" s="458"/>
      <c r="QZX125" s="459"/>
      <c r="QZY125" s="458"/>
      <c r="QZZ125" s="458"/>
      <c r="RAA125" s="458"/>
      <c r="RAB125" s="459"/>
      <c r="RAC125" s="458"/>
      <c r="RAD125" s="458"/>
      <c r="RAE125" s="458"/>
      <c r="RAF125" s="459"/>
      <c r="RAG125" s="458"/>
      <c r="RAH125" s="458"/>
      <c r="RAI125" s="458"/>
      <c r="RAJ125" s="459"/>
      <c r="RAK125" s="458"/>
      <c r="RAL125" s="458"/>
      <c r="RAM125" s="458"/>
      <c r="RAN125" s="459"/>
      <c r="RAO125" s="458"/>
      <c r="RAP125" s="458"/>
      <c r="RAQ125" s="458"/>
      <c r="RAR125" s="459"/>
      <c r="RAS125" s="458"/>
      <c r="RAT125" s="458"/>
      <c r="RAU125" s="458"/>
      <c r="RAV125" s="459"/>
      <c r="RAW125" s="458"/>
      <c r="RAX125" s="458"/>
      <c r="RAY125" s="458"/>
      <c r="RAZ125" s="459"/>
      <c r="RBA125" s="458"/>
      <c r="RBB125" s="458"/>
      <c r="RBC125" s="458"/>
      <c r="RBD125" s="459"/>
      <c r="RBE125" s="458"/>
      <c r="RBF125" s="458"/>
      <c r="RBG125" s="458"/>
      <c r="RBH125" s="459"/>
      <c r="RBI125" s="458"/>
      <c r="RBJ125" s="458"/>
      <c r="RBK125" s="458"/>
      <c r="RBL125" s="459"/>
      <c r="RBM125" s="458"/>
      <c r="RBN125" s="458"/>
      <c r="RBO125" s="458"/>
      <c r="RBP125" s="459"/>
      <c r="RBQ125" s="458"/>
      <c r="RBR125" s="458"/>
      <c r="RBS125" s="458"/>
      <c r="RBT125" s="459"/>
      <c r="RBU125" s="458"/>
      <c r="RBV125" s="458"/>
      <c r="RBW125" s="458"/>
      <c r="RBX125" s="459"/>
      <c r="RBY125" s="458"/>
      <c r="RBZ125" s="458"/>
      <c r="RCA125" s="458"/>
      <c r="RCB125" s="459"/>
      <c r="RCC125" s="458"/>
      <c r="RCD125" s="458"/>
      <c r="RCE125" s="458"/>
      <c r="RCF125" s="459"/>
      <c r="RCG125" s="458"/>
      <c r="RCH125" s="458"/>
      <c r="RCI125" s="458"/>
      <c r="RCJ125" s="459"/>
      <c r="RCK125" s="458"/>
      <c r="RCL125" s="458"/>
      <c r="RCM125" s="458"/>
      <c r="RCN125" s="459"/>
      <c r="RCO125" s="458"/>
      <c r="RCP125" s="458"/>
      <c r="RCQ125" s="458"/>
      <c r="RCR125" s="459"/>
      <c r="RCS125" s="458"/>
      <c r="RCT125" s="458"/>
      <c r="RCU125" s="458"/>
      <c r="RCV125" s="459"/>
      <c r="RCW125" s="458"/>
      <c r="RCX125" s="458"/>
      <c r="RCY125" s="458"/>
      <c r="RCZ125" s="459"/>
      <c r="RDA125" s="458"/>
      <c r="RDB125" s="458"/>
      <c r="RDC125" s="458"/>
      <c r="RDD125" s="459"/>
      <c r="RDE125" s="458"/>
      <c r="RDF125" s="458"/>
      <c r="RDG125" s="458"/>
      <c r="RDH125" s="459"/>
      <c r="RDI125" s="458"/>
      <c r="RDJ125" s="458"/>
      <c r="RDK125" s="458"/>
      <c r="RDL125" s="459"/>
      <c r="RDM125" s="458"/>
      <c r="RDN125" s="458"/>
      <c r="RDO125" s="458"/>
      <c r="RDP125" s="459"/>
      <c r="RDQ125" s="458"/>
      <c r="RDR125" s="458"/>
      <c r="RDS125" s="458"/>
      <c r="RDT125" s="459"/>
      <c r="RDU125" s="458"/>
      <c r="RDV125" s="458"/>
      <c r="RDW125" s="458"/>
      <c r="RDX125" s="459"/>
      <c r="RDY125" s="458"/>
      <c r="RDZ125" s="458"/>
      <c r="REA125" s="458"/>
      <c r="REB125" s="459"/>
      <c r="REC125" s="458"/>
      <c r="RED125" s="458"/>
      <c r="REE125" s="458"/>
      <c r="REF125" s="459"/>
      <c r="REG125" s="458"/>
      <c r="REH125" s="458"/>
      <c r="REI125" s="458"/>
      <c r="REJ125" s="459"/>
      <c r="REK125" s="458"/>
      <c r="REL125" s="458"/>
      <c r="REM125" s="458"/>
      <c r="REN125" s="459"/>
      <c r="REO125" s="458"/>
      <c r="REP125" s="458"/>
      <c r="REQ125" s="458"/>
      <c r="RER125" s="459"/>
      <c r="RES125" s="458"/>
      <c r="RET125" s="458"/>
      <c r="REU125" s="458"/>
      <c r="REV125" s="459"/>
      <c r="REW125" s="458"/>
      <c r="REX125" s="458"/>
      <c r="REY125" s="458"/>
      <c r="REZ125" s="459"/>
      <c r="RFA125" s="458"/>
      <c r="RFB125" s="458"/>
      <c r="RFC125" s="458"/>
      <c r="RFD125" s="459"/>
      <c r="RFE125" s="458"/>
      <c r="RFF125" s="458"/>
      <c r="RFG125" s="458"/>
      <c r="RFH125" s="459"/>
      <c r="RFI125" s="458"/>
      <c r="RFJ125" s="458"/>
      <c r="RFK125" s="458"/>
      <c r="RFL125" s="459"/>
      <c r="RFM125" s="458"/>
      <c r="RFN125" s="458"/>
      <c r="RFO125" s="458"/>
      <c r="RFP125" s="459"/>
      <c r="RFQ125" s="458"/>
      <c r="RFR125" s="458"/>
      <c r="RFS125" s="458"/>
      <c r="RFT125" s="459"/>
      <c r="RFU125" s="458"/>
      <c r="RFV125" s="458"/>
      <c r="RFW125" s="458"/>
      <c r="RFX125" s="459"/>
      <c r="RFY125" s="458"/>
      <c r="RFZ125" s="458"/>
      <c r="RGA125" s="458"/>
      <c r="RGB125" s="459"/>
      <c r="RGC125" s="458"/>
      <c r="RGD125" s="458"/>
      <c r="RGE125" s="458"/>
      <c r="RGF125" s="459"/>
      <c r="RGG125" s="458"/>
      <c r="RGH125" s="458"/>
      <c r="RGI125" s="458"/>
      <c r="RGJ125" s="459"/>
      <c r="RGK125" s="458"/>
      <c r="RGL125" s="458"/>
      <c r="RGM125" s="458"/>
      <c r="RGN125" s="459"/>
      <c r="RGO125" s="458"/>
      <c r="RGP125" s="458"/>
      <c r="RGQ125" s="458"/>
      <c r="RGR125" s="459"/>
      <c r="RGS125" s="458"/>
      <c r="RGT125" s="458"/>
      <c r="RGU125" s="458"/>
      <c r="RGV125" s="459"/>
      <c r="RGW125" s="458"/>
      <c r="RGX125" s="458"/>
      <c r="RGY125" s="458"/>
      <c r="RGZ125" s="459"/>
      <c r="RHA125" s="458"/>
      <c r="RHB125" s="458"/>
      <c r="RHC125" s="458"/>
      <c r="RHD125" s="459"/>
      <c r="RHE125" s="458"/>
      <c r="RHF125" s="458"/>
      <c r="RHG125" s="458"/>
      <c r="RHH125" s="459"/>
      <c r="RHI125" s="458"/>
      <c r="RHJ125" s="458"/>
      <c r="RHK125" s="458"/>
      <c r="RHL125" s="459"/>
      <c r="RHM125" s="458"/>
      <c r="RHN125" s="458"/>
      <c r="RHO125" s="458"/>
      <c r="RHP125" s="459"/>
      <c r="RHQ125" s="458"/>
      <c r="RHR125" s="458"/>
      <c r="RHS125" s="458"/>
      <c r="RHT125" s="459"/>
      <c r="RHU125" s="458"/>
      <c r="RHV125" s="458"/>
      <c r="RHW125" s="458"/>
      <c r="RHX125" s="459"/>
      <c r="RHY125" s="458"/>
      <c r="RHZ125" s="458"/>
      <c r="RIA125" s="458"/>
      <c r="RIB125" s="459"/>
      <c r="RIC125" s="458"/>
      <c r="RID125" s="458"/>
      <c r="RIE125" s="458"/>
      <c r="RIF125" s="459"/>
      <c r="RIG125" s="458"/>
      <c r="RIH125" s="458"/>
      <c r="RII125" s="458"/>
      <c r="RIJ125" s="459"/>
      <c r="RIK125" s="458"/>
      <c r="RIL125" s="458"/>
      <c r="RIM125" s="458"/>
      <c r="RIN125" s="459"/>
      <c r="RIO125" s="458"/>
      <c r="RIP125" s="458"/>
      <c r="RIQ125" s="458"/>
      <c r="RIR125" s="459"/>
      <c r="RIS125" s="458"/>
      <c r="RIT125" s="458"/>
      <c r="RIU125" s="458"/>
      <c r="RIV125" s="459"/>
      <c r="RIW125" s="458"/>
      <c r="RIX125" s="458"/>
      <c r="RIY125" s="458"/>
      <c r="RIZ125" s="459"/>
      <c r="RJA125" s="458"/>
      <c r="RJB125" s="458"/>
      <c r="RJC125" s="458"/>
      <c r="RJD125" s="459"/>
      <c r="RJE125" s="458"/>
      <c r="RJF125" s="458"/>
      <c r="RJG125" s="458"/>
      <c r="RJH125" s="459"/>
      <c r="RJI125" s="458"/>
      <c r="RJJ125" s="458"/>
      <c r="RJK125" s="458"/>
      <c r="RJL125" s="459"/>
      <c r="RJM125" s="458"/>
      <c r="RJN125" s="458"/>
      <c r="RJO125" s="458"/>
      <c r="RJP125" s="459"/>
      <c r="RJQ125" s="458"/>
      <c r="RJR125" s="458"/>
      <c r="RJS125" s="458"/>
      <c r="RJT125" s="459"/>
      <c r="RJU125" s="458"/>
      <c r="RJV125" s="458"/>
      <c r="RJW125" s="458"/>
      <c r="RJX125" s="459"/>
      <c r="RJY125" s="458"/>
      <c r="RJZ125" s="458"/>
      <c r="RKA125" s="458"/>
      <c r="RKB125" s="459"/>
      <c r="RKC125" s="458"/>
      <c r="RKD125" s="458"/>
      <c r="RKE125" s="458"/>
      <c r="RKF125" s="459"/>
      <c r="RKG125" s="458"/>
      <c r="RKH125" s="458"/>
      <c r="RKI125" s="458"/>
      <c r="RKJ125" s="459"/>
      <c r="RKK125" s="458"/>
      <c r="RKL125" s="458"/>
      <c r="RKM125" s="458"/>
      <c r="RKN125" s="459"/>
      <c r="RKO125" s="458"/>
      <c r="RKP125" s="458"/>
      <c r="RKQ125" s="458"/>
      <c r="RKR125" s="459"/>
      <c r="RKS125" s="458"/>
      <c r="RKT125" s="458"/>
      <c r="RKU125" s="458"/>
      <c r="RKV125" s="459"/>
      <c r="RKW125" s="458"/>
      <c r="RKX125" s="458"/>
      <c r="RKY125" s="458"/>
      <c r="RKZ125" s="459"/>
      <c r="RLA125" s="458"/>
      <c r="RLB125" s="458"/>
      <c r="RLC125" s="458"/>
      <c r="RLD125" s="459"/>
      <c r="RLE125" s="458"/>
      <c r="RLF125" s="458"/>
      <c r="RLG125" s="458"/>
      <c r="RLH125" s="459"/>
      <c r="RLI125" s="458"/>
      <c r="RLJ125" s="458"/>
      <c r="RLK125" s="458"/>
      <c r="RLL125" s="459"/>
      <c r="RLM125" s="458"/>
      <c r="RLN125" s="458"/>
      <c r="RLO125" s="458"/>
      <c r="RLP125" s="459"/>
      <c r="RLQ125" s="458"/>
      <c r="RLR125" s="458"/>
      <c r="RLS125" s="458"/>
      <c r="RLT125" s="459"/>
      <c r="RLU125" s="458"/>
      <c r="RLV125" s="458"/>
      <c r="RLW125" s="458"/>
      <c r="RLX125" s="459"/>
      <c r="RLY125" s="458"/>
      <c r="RLZ125" s="458"/>
      <c r="RMA125" s="458"/>
      <c r="RMB125" s="459"/>
      <c r="RMC125" s="458"/>
      <c r="RMD125" s="458"/>
      <c r="RME125" s="458"/>
      <c r="RMF125" s="459"/>
      <c r="RMG125" s="458"/>
      <c r="RMH125" s="458"/>
      <c r="RMI125" s="458"/>
      <c r="RMJ125" s="459"/>
      <c r="RMK125" s="458"/>
      <c r="RML125" s="458"/>
      <c r="RMM125" s="458"/>
      <c r="RMN125" s="459"/>
      <c r="RMO125" s="458"/>
      <c r="RMP125" s="458"/>
      <c r="RMQ125" s="458"/>
      <c r="RMR125" s="459"/>
      <c r="RMS125" s="458"/>
      <c r="RMT125" s="458"/>
      <c r="RMU125" s="458"/>
      <c r="RMV125" s="459"/>
      <c r="RMW125" s="458"/>
      <c r="RMX125" s="458"/>
      <c r="RMY125" s="458"/>
      <c r="RMZ125" s="459"/>
      <c r="RNA125" s="458"/>
      <c r="RNB125" s="458"/>
      <c r="RNC125" s="458"/>
      <c r="RND125" s="459"/>
      <c r="RNE125" s="458"/>
      <c r="RNF125" s="458"/>
      <c r="RNG125" s="458"/>
      <c r="RNH125" s="459"/>
      <c r="RNI125" s="458"/>
      <c r="RNJ125" s="458"/>
      <c r="RNK125" s="458"/>
      <c r="RNL125" s="459"/>
      <c r="RNM125" s="458"/>
      <c r="RNN125" s="458"/>
      <c r="RNO125" s="458"/>
      <c r="RNP125" s="459"/>
      <c r="RNQ125" s="458"/>
      <c r="RNR125" s="458"/>
      <c r="RNS125" s="458"/>
      <c r="RNT125" s="459"/>
      <c r="RNU125" s="458"/>
      <c r="RNV125" s="458"/>
      <c r="RNW125" s="458"/>
      <c r="RNX125" s="459"/>
      <c r="RNY125" s="458"/>
      <c r="RNZ125" s="458"/>
      <c r="ROA125" s="458"/>
      <c r="ROB125" s="459"/>
      <c r="ROC125" s="458"/>
      <c r="ROD125" s="458"/>
      <c r="ROE125" s="458"/>
      <c r="ROF125" s="459"/>
      <c r="ROG125" s="458"/>
      <c r="ROH125" s="458"/>
      <c r="ROI125" s="458"/>
      <c r="ROJ125" s="459"/>
      <c r="ROK125" s="458"/>
      <c r="ROL125" s="458"/>
      <c r="ROM125" s="458"/>
      <c r="RON125" s="459"/>
      <c r="ROO125" s="458"/>
      <c r="ROP125" s="458"/>
      <c r="ROQ125" s="458"/>
      <c r="ROR125" s="459"/>
      <c r="ROS125" s="458"/>
      <c r="ROT125" s="458"/>
      <c r="ROU125" s="458"/>
      <c r="ROV125" s="459"/>
      <c r="ROW125" s="458"/>
      <c r="ROX125" s="458"/>
      <c r="ROY125" s="458"/>
      <c r="ROZ125" s="459"/>
      <c r="RPA125" s="458"/>
      <c r="RPB125" s="458"/>
      <c r="RPC125" s="458"/>
      <c r="RPD125" s="459"/>
      <c r="RPE125" s="458"/>
      <c r="RPF125" s="458"/>
      <c r="RPG125" s="458"/>
      <c r="RPH125" s="459"/>
      <c r="RPI125" s="458"/>
      <c r="RPJ125" s="458"/>
      <c r="RPK125" s="458"/>
      <c r="RPL125" s="459"/>
      <c r="RPM125" s="458"/>
      <c r="RPN125" s="458"/>
      <c r="RPO125" s="458"/>
      <c r="RPP125" s="459"/>
      <c r="RPQ125" s="458"/>
      <c r="RPR125" s="458"/>
      <c r="RPS125" s="458"/>
      <c r="RPT125" s="459"/>
      <c r="RPU125" s="458"/>
      <c r="RPV125" s="458"/>
      <c r="RPW125" s="458"/>
      <c r="RPX125" s="459"/>
      <c r="RPY125" s="458"/>
      <c r="RPZ125" s="458"/>
      <c r="RQA125" s="458"/>
      <c r="RQB125" s="459"/>
      <c r="RQC125" s="458"/>
      <c r="RQD125" s="458"/>
      <c r="RQE125" s="458"/>
      <c r="RQF125" s="459"/>
      <c r="RQG125" s="458"/>
      <c r="RQH125" s="458"/>
      <c r="RQI125" s="458"/>
      <c r="RQJ125" s="459"/>
      <c r="RQK125" s="458"/>
      <c r="RQL125" s="458"/>
      <c r="RQM125" s="458"/>
      <c r="RQN125" s="459"/>
      <c r="RQO125" s="458"/>
      <c r="RQP125" s="458"/>
      <c r="RQQ125" s="458"/>
      <c r="RQR125" s="459"/>
      <c r="RQS125" s="458"/>
      <c r="RQT125" s="458"/>
      <c r="RQU125" s="458"/>
      <c r="RQV125" s="459"/>
      <c r="RQW125" s="458"/>
      <c r="RQX125" s="458"/>
      <c r="RQY125" s="458"/>
      <c r="RQZ125" s="459"/>
      <c r="RRA125" s="458"/>
      <c r="RRB125" s="458"/>
      <c r="RRC125" s="458"/>
      <c r="RRD125" s="459"/>
      <c r="RRE125" s="458"/>
      <c r="RRF125" s="458"/>
      <c r="RRG125" s="458"/>
      <c r="RRH125" s="459"/>
      <c r="RRI125" s="458"/>
      <c r="RRJ125" s="458"/>
      <c r="RRK125" s="458"/>
      <c r="RRL125" s="459"/>
      <c r="RRM125" s="458"/>
      <c r="RRN125" s="458"/>
      <c r="RRO125" s="458"/>
      <c r="RRP125" s="459"/>
      <c r="RRQ125" s="458"/>
      <c r="RRR125" s="458"/>
      <c r="RRS125" s="458"/>
      <c r="RRT125" s="459"/>
      <c r="RRU125" s="458"/>
      <c r="RRV125" s="458"/>
      <c r="RRW125" s="458"/>
      <c r="RRX125" s="459"/>
      <c r="RRY125" s="458"/>
      <c r="RRZ125" s="458"/>
      <c r="RSA125" s="458"/>
      <c r="RSB125" s="459"/>
      <c r="RSC125" s="458"/>
      <c r="RSD125" s="458"/>
      <c r="RSE125" s="458"/>
      <c r="RSF125" s="459"/>
      <c r="RSG125" s="458"/>
      <c r="RSH125" s="458"/>
      <c r="RSI125" s="458"/>
      <c r="RSJ125" s="459"/>
      <c r="RSK125" s="458"/>
      <c r="RSL125" s="458"/>
      <c r="RSM125" s="458"/>
      <c r="RSN125" s="459"/>
      <c r="RSO125" s="458"/>
      <c r="RSP125" s="458"/>
      <c r="RSQ125" s="458"/>
      <c r="RSR125" s="459"/>
      <c r="RSS125" s="458"/>
      <c r="RST125" s="458"/>
      <c r="RSU125" s="458"/>
      <c r="RSV125" s="459"/>
      <c r="RSW125" s="458"/>
      <c r="RSX125" s="458"/>
      <c r="RSY125" s="458"/>
      <c r="RSZ125" s="459"/>
      <c r="RTA125" s="458"/>
      <c r="RTB125" s="458"/>
      <c r="RTC125" s="458"/>
      <c r="RTD125" s="459"/>
      <c r="RTE125" s="458"/>
      <c r="RTF125" s="458"/>
      <c r="RTG125" s="458"/>
      <c r="RTH125" s="459"/>
      <c r="RTI125" s="458"/>
      <c r="RTJ125" s="458"/>
      <c r="RTK125" s="458"/>
      <c r="RTL125" s="459"/>
      <c r="RTM125" s="458"/>
      <c r="RTN125" s="458"/>
      <c r="RTO125" s="458"/>
      <c r="RTP125" s="459"/>
      <c r="RTQ125" s="458"/>
      <c r="RTR125" s="458"/>
      <c r="RTS125" s="458"/>
      <c r="RTT125" s="459"/>
      <c r="RTU125" s="458"/>
      <c r="RTV125" s="458"/>
      <c r="RTW125" s="458"/>
      <c r="RTX125" s="459"/>
      <c r="RTY125" s="458"/>
      <c r="RTZ125" s="458"/>
      <c r="RUA125" s="458"/>
      <c r="RUB125" s="459"/>
      <c r="RUC125" s="458"/>
      <c r="RUD125" s="458"/>
      <c r="RUE125" s="458"/>
      <c r="RUF125" s="459"/>
      <c r="RUG125" s="458"/>
      <c r="RUH125" s="458"/>
      <c r="RUI125" s="458"/>
      <c r="RUJ125" s="459"/>
      <c r="RUK125" s="458"/>
      <c r="RUL125" s="458"/>
      <c r="RUM125" s="458"/>
      <c r="RUN125" s="459"/>
      <c r="RUO125" s="458"/>
      <c r="RUP125" s="458"/>
      <c r="RUQ125" s="458"/>
      <c r="RUR125" s="459"/>
      <c r="RUS125" s="458"/>
      <c r="RUT125" s="458"/>
      <c r="RUU125" s="458"/>
      <c r="RUV125" s="459"/>
      <c r="RUW125" s="458"/>
      <c r="RUX125" s="458"/>
      <c r="RUY125" s="458"/>
      <c r="RUZ125" s="459"/>
      <c r="RVA125" s="458"/>
      <c r="RVB125" s="458"/>
      <c r="RVC125" s="458"/>
      <c r="RVD125" s="459"/>
      <c r="RVE125" s="458"/>
      <c r="RVF125" s="458"/>
      <c r="RVG125" s="458"/>
      <c r="RVH125" s="459"/>
      <c r="RVI125" s="458"/>
      <c r="RVJ125" s="458"/>
      <c r="RVK125" s="458"/>
      <c r="RVL125" s="459"/>
      <c r="RVM125" s="458"/>
      <c r="RVN125" s="458"/>
      <c r="RVO125" s="458"/>
      <c r="RVP125" s="459"/>
      <c r="RVQ125" s="458"/>
      <c r="RVR125" s="458"/>
      <c r="RVS125" s="458"/>
      <c r="RVT125" s="459"/>
      <c r="RVU125" s="458"/>
      <c r="RVV125" s="458"/>
      <c r="RVW125" s="458"/>
      <c r="RVX125" s="459"/>
      <c r="RVY125" s="458"/>
      <c r="RVZ125" s="458"/>
      <c r="RWA125" s="458"/>
      <c r="RWB125" s="459"/>
      <c r="RWC125" s="458"/>
      <c r="RWD125" s="458"/>
      <c r="RWE125" s="458"/>
      <c r="RWF125" s="459"/>
      <c r="RWG125" s="458"/>
      <c r="RWH125" s="458"/>
      <c r="RWI125" s="458"/>
      <c r="RWJ125" s="459"/>
      <c r="RWK125" s="458"/>
      <c r="RWL125" s="458"/>
      <c r="RWM125" s="458"/>
      <c r="RWN125" s="459"/>
      <c r="RWO125" s="458"/>
      <c r="RWP125" s="458"/>
      <c r="RWQ125" s="458"/>
      <c r="RWR125" s="459"/>
      <c r="RWS125" s="458"/>
      <c r="RWT125" s="458"/>
      <c r="RWU125" s="458"/>
      <c r="RWV125" s="459"/>
      <c r="RWW125" s="458"/>
      <c r="RWX125" s="458"/>
      <c r="RWY125" s="458"/>
      <c r="RWZ125" s="459"/>
      <c r="RXA125" s="458"/>
      <c r="RXB125" s="458"/>
      <c r="RXC125" s="458"/>
      <c r="RXD125" s="459"/>
      <c r="RXE125" s="458"/>
      <c r="RXF125" s="458"/>
      <c r="RXG125" s="458"/>
      <c r="RXH125" s="459"/>
      <c r="RXI125" s="458"/>
      <c r="RXJ125" s="458"/>
      <c r="RXK125" s="458"/>
      <c r="RXL125" s="459"/>
      <c r="RXM125" s="458"/>
      <c r="RXN125" s="458"/>
      <c r="RXO125" s="458"/>
      <c r="RXP125" s="459"/>
      <c r="RXQ125" s="458"/>
      <c r="RXR125" s="458"/>
      <c r="RXS125" s="458"/>
      <c r="RXT125" s="459"/>
      <c r="RXU125" s="458"/>
      <c r="RXV125" s="458"/>
      <c r="RXW125" s="458"/>
      <c r="RXX125" s="459"/>
      <c r="RXY125" s="458"/>
      <c r="RXZ125" s="458"/>
      <c r="RYA125" s="458"/>
      <c r="RYB125" s="459"/>
      <c r="RYC125" s="458"/>
      <c r="RYD125" s="458"/>
      <c r="RYE125" s="458"/>
      <c r="RYF125" s="459"/>
      <c r="RYG125" s="458"/>
      <c r="RYH125" s="458"/>
      <c r="RYI125" s="458"/>
      <c r="RYJ125" s="459"/>
      <c r="RYK125" s="458"/>
      <c r="RYL125" s="458"/>
      <c r="RYM125" s="458"/>
      <c r="RYN125" s="459"/>
      <c r="RYO125" s="458"/>
      <c r="RYP125" s="458"/>
      <c r="RYQ125" s="458"/>
      <c r="RYR125" s="459"/>
      <c r="RYS125" s="458"/>
      <c r="RYT125" s="458"/>
      <c r="RYU125" s="458"/>
      <c r="RYV125" s="459"/>
      <c r="RYW125" s="458"/>
      <c r="RYX125" s="458"/>
      <c r="RYY125" s="458"/>
      <c r="RYZ125" s="459"/>
      <c r="RZA125" s="458"/>
      <c r="RZB125" s="458"/>
      <c r="RZC125" s="458"/>
      <c r="RZD125" s="459"/>
      <c r="RZE125" s="458"/>
      <c r="RZF125" s="458"/>
      <c r="RZG125" s="458"/>
      <c r="RZH125" s="459"/>
      <c r="RZI125" s="458"/>
      <c r="RZJ125" s="458"/>
      <c r="RZK125" s="458"/>
      <c r="RZL125" s="459"/>
      <c r="RZM125" s="458"/>
      <c r="RZN125" s="458"/>
      <c r="RZO125" s="458"/>
      <c r="RZP125" s="459"/>
      <c r="RZQ125" s="458"/>
      <c r="RZR125" s="458"/>
      <c r="RZS125" s="458"/>
      <c r="RZT125" s="459"/>
      <c r="RZU125" s="458"/>
      <c r="RZV125" s="458"/>
      <c r="RZW125" s="458"/>
      <c r="RZX125" s="459"/>
      <c r="RZY125" s="458"/>
      <c r="RZZ125" s="458"/>
      <c r="SAA125" s="458"/>
      <c r="SAB125" s="459"/>
      <c r="SAC125" s="458"/>
      <c r="SAD125" s="458"/>
      <c r="SAE125" s="458"/>
      <c r="SAF125" s="459"/>
      <c r="SAG125" s="458"/>
      <c r="SAH125" s="458"/>
      <c r="SAI125" s="458"/>
      <c r="SAJ125" s="459"/>
      <c r="SAK125" s="458"/>
      <c r="SAL125" s="458"/>
      <c r="SAM125" s="458"/>
      <c r="SAN125" s="459"/>
      <c r="SAO125" s="458"/>
      <c r="SAP125" s="458"/>
      <c r="SAQ125" s="458"/>
      <c r="SAR125" s="459"/>
      <c r="SAS125" s="458"/>
      <c r="SAT125" s="458"/>
      <c r="SAU125" s="458"/>
      <c r="SAV125" s="459"/>
      <c r="SAW125" s="458"/>
      <c r="SAX125" s="458"/>
      <c r="SAY125" s="458"/>
      <c r="SAZ125" s="459"/>
      <c r="SBA125" s="458"/>
      <c r="SBB125" s="458"/>
      <c r="SBC125" s="458"/>
      <c r="SBD125" s="459"/>
      <c r="SBE125" s="458"/>
      <c r="SBF125" s="458"/>
      <c r="SBG125" s="458"/>
      <c r="SBH125" s="459"/>
      <c r="SBI125" s="458"/>
      <c r="SBJ125" s="458"/>
      <c r="SBK125" s="458"/>
      <c r="SBL125" s="459"/>
      <c r="SBM125" s="458"/>
      <c r="SBN125" s="458"/>
      <c r="SBO125" s="458"/>
      <c r="SBP125" s="459"/>
      <c r="SBQ125" s="458"/>
      <c r="SBR125" s="458"/>
      <c r="SBS125" s="458"/>
      <c r="SBT125" s="459"/>
      <c r="SBU125" s="458"/>
      <c r="SBV125" s="458"/>
      <c r="SBW125" s="458"/>
      <c r="SBX125" s="459"/>
      <c r="SBY125" s="458"/>
      <c r="SBZ125" s="458"/>
      <c r="SCA125" s="458"/>
      <c r="SCB125" s="459"/>
      <c r="SCC125" s="458"/>
      <c r="SCD125" s="458"/>
      <c r="SCE125" s="458"/>
      <c r="SCF125" s="459"/>
      <c r="SCG125" s="458"/>
      <c r="SCH125" s="458"/>
      <c r="SCI125" s="458"/>
      <c r="SCJ125" s="459"/>
      <c r="SCK125" s="458"/>
      <c r="SCL125" s="458"/>
      <c r="SCM125" s="458"/>
      <c r="SCN125" s="459"/>
      <c r="SCO125" s="458"/>
      <c r="SCP125" s="458"/>
      <c r="SCQ125" s="458"/>
      <c r="SCR125" s="459"/>
      <c r="SCS125" s="458"/>
      <c r="SCT125" s="458"/>
      <c r="SCU125" s="458"/>
      <c r="SCV125" s="459"/>
      <c r="SCW125" s="458"/>
      <c r="SCX125" s="458"/>
      <c r="SCY125" s="458"/>
      <c r="SCZ125" s="459"/>
      <c r="SDA125" s="458"/>
      <c r="SDB125" s="458"/>
      <c r="SDC125" s="458"/>
      <c r="SDD125" s="459"/>
      <c r="SDE125" s="458"/>
      <c r="SDF125" s="458"/>
      <c r="SDG125" s="458"/>
      <c r="SDH125" s="459"/>
      <c r="SDI125" s="458"/>
      <c r="SDJ125" s="458"/>
      <c r="SDK125" s="458"/>
      <c r="SDL125" s="459"/>
      <c r="SDM125" s="458"/>
      <c r="SDN125" s="458"/>
      <c r="SDO125" s="458"/>
      <c r="SDP125" s="459"/>
      <c r="SDQ125" s="458"/>
      <c r="SDR125" s="458"/>
      <c r="SDS125" s="458"/>
      <c r="SDT125" s="459"/>
      <c r="SDU125" s="458"/>
      <c r="SDV125" s="458"/>
      <c r="SDW125" s="458"/>
      <c r="SDX125" s="459"/>
      <c r="SDY125" s="458"/>
      <c r="SDZ125" s="458"/>
      <c r="SEA125" s="458"/>
      <c r="SEB125" s="459"/>
      <c r="SEC125" s="458"/>
      <c r="SED125" s="458"/>
      <c r="SEE125" s="458"/>
      <c r="SEF125" s="459"/>
      <c r="SEG125" s="458"/>
      <c r="SEH125" s="458"/>
      <c r="SEI125" s="458"/>
      <c r="SEJ125" s="459"/>
      <c r="SEK125" s="458"/>
      <c r="SEL125" s="458"/>
      <c r="SEM125" s="458"/>
      <c r="SEN125" s="459"/>
      <c r="SEO125" s="458"/>
      <c r="SEP125" s="458"/>
      <c r="SEQ125" s="458"/>
      <c r="SER125" s="459"/>
      <c r="SES125" s="458"/>
      <c r="SET125" s="458"/>
      <c r="SEU125" s="458"/>
      <c r="SEV125" s="459"/>
      <c r="SEW125" s="458"/>
      <c r="SEX125" s="458"/>
      <c r="SEY125" s="458"/>
      <c r="SEZ125" s="459"/>
      <c r="SFA125" s="458"/>
      <c r="SFB125" s="458"/>
      <c r="SFC125" s="458"/>
      <c r="SFD125" s="459"/>
      <c r="SFE125" s="458"/>
      <c r="SFF125" s="458"/>
      <c r="SFG125" s="458"/>
      <c r="SFH125" s="459"/>
      <c r="SFI125" s="458"/>
      <c r="SFJ125" s="458"/>
      <c r="SFK125" s="458"/>
      <c r="SFL125" s="459"/>
      <c r="SFM125" s="458"/>
      <c r="SFN125" s="458"/>
      <c r="SFO125" s="458"/>
      <c r="SFP125" s="459"/>
      <c r="SFQ125" s="458"/>
      <c r="SFR125" s="458"/>
      <c r="SFS125" s="458"/>
      <c r="SFT125" s="459"/>
      <c r="SFU125" s="458"/>
      <c r="SFV125" s="458"/>
      <c r="SFW125" s="458"/>
      <c r="SFX125" s="459"/>
      <c r="SFY125" s="458"/>
      <c r="SFZ125" s="458"/>
      <c r="SGA125" s="458"/>
      <c r="SGB125" s="459"/>
      <c r="SGC125" s="458"/>
      <c r="SGD125" s="458"/>
      <c r="SGE125" s="458"/>
      <c r="SGF125" s="459"/>
      <c r="SGG125" s="458"/>
      <c r="SGH125" s="458"/>
      <c r="SGI125" s="458"/>
      <c r="SGJ125" s="459"/>
      <c r="SGK125" s="458"/>
      <c r="SGL125" s="458"/>
      <c r="SGM125" s="458"/>
      <c r="SGN125" s="459"/>
      <c r="SGO125" s="458"/>
      <c r="SGP125" s="458"/>
      <c r="SGQ125" s="458"/>
      <c r="SGR125" s="459"/>
      <c r="SGS125" s="458"/>
      <c r="SGT125" s="458"/>
      <c r="SGU125" s="458"/>
      <c r="SGV125" s="459"/>
      <c r="SGW125" s="458"/>
      <c r="SGX125" s="458"/>
      <c r="SGY125" s="458"/>
      <c r="SGZ125" s="459"/>
      <c r="SHA125" s="458"/>
      <c r="SHB125" s="458"/>
      <c r="SHC125" s="458"/>
      <c r="SHD125" s="459"/>
      <c r="SHE125" s="458"/>
      <c r="SHF125" s="458"/>
      <c r="SHG125" s="458"/>
      <c r="SHH125" s="459"/>
      <c r="SHI125" s="458"/>
      <c r="SHJ125" s="458"/>
      <c r="SHK125" s="458"/>
      <c r="SHL125" s="459"/>
      <c r="SHM125" s="458"/>
      <c r="SHN125" s="458"/>
      <c r="SHO125" s="458"/>
      <c r="SHP125" s="459"/>
      <c r="SHQ125" s="458"/>
      <c r="SHR125" s="458"/>
      <c r="SHS125" s="458"/>
      <c r="SHT125" s="459"/>
      <c r="SHU125" s="458"/>
      <c r="SHV125" s="458"/>
      <c r="SHW125" s="458"/>
      <c r="SHX125" s="459"/>
      <c r="SHY125" s="458"/>
      <c r="SHZ125" s="458"/>
      <c r="SIA125" s="458"/>
      <c r="SIB125" s="459"/>
      <c r="SIC125" s="458"/>
      <c r="SID125" s="458"/>
      <c r="SIE125" s="458"/>
      <c r="SIF125" s="459"/>
      <c r="SIG125" s="458"/>
      <c r="SIH125" s="458"/>
      <c r="SII125" s="458"/>
      <c r="SIJ125" s="459"/>
      <c r="SIK125" s="458"/>
      <c r="SIL125" s="458"/>
      <c r="SIM125" s="458"/>
      <c r="SIN125" s="459"/>
      <c r="SIO125" s="458"/>
      <c r="SIP125" s="458"/>
      <c r="SIQ125" s="458"/>
      <c r="SIR125" s="459"/>
      <c r="SIS125" s="458"/>
      <c r="SIT125" s="458"/>
      <c r="SIU125" s="458"/>
      <c r="SIV125" s="459"/>
      <c r="SIW125" s="458"/>
      <c r="SIX125" s="458"/>
      <c r="SIY125" s="458"/>
      <c r="SIZ125" s="459"/>
      <c r="SJA125" s="458"/>
      <c r="SJB125" s="458"/>
      <c r="SJC125" s="458"/>
      <c r="SJD125" s="459"/>
      <c r="SJE125" s="458"/>
      <c r="SJF125" s="458"/>
      <c r="SJG125" s="458"/>
      <c r="SJH125" s="459"/>
      <c r="SJI125" s="458"/>
      <c r="SJJ125" s="458"/>
      <c r="SJK125" s="458"/>
      <c r="SJL125" s="459"/>
      <c r="SJM125" s="458"/>
      <c r="SJN125" s="458"/>
      <c r="SJO125" s="458"/>
      <c r="SJP125" s="459"/>
      <c r="SJQ125" s="458"/>
      <c r="SJR125" s="458"/>
      <c r="SJS125" s="458"/>
      <c r="SJT125" s="459"/>
      <c r="SJU125" s="458"/>
      <c r="SJV125" s="458"/>
      <c r="SJW125" s="458"/>
      <c r="SJX125" s="459"/>
      <c r="SJY125" s="458"/>
      <c r="SJZ125" s="458"/>
      <c r="SKA125" s="458"/>
      <c r="SKB125" s="459"/>
      <c r="SKC125" s="458"/>
      <c r="SKD125" s="458"/>
      <c r="SKE125" s="458"/>
      <c r="SKF125" s="459"/>
      <c r="SKG125" s="458"/>
      <c r="SKH125" s="458"/>
      <c r="SKI125" s="458"/>
      <c r="SKJ125" s="459"/>
      <c r="SKK125" s="458"/>
      <c r="SKL125" s="458"/>
      <c r="SKM125" s="458"/>
      <c r="SKN125" s="459"/>
      <c r="SKO125" s="458"/>
      <c r="SKP125" s="458"/>
      <c r="SKQ125" s="458"/>
      <c r="SKR125" s="459"/>
      <c r="SKS125" s="458"/>
      <c r="SKT125" s="458"/>
      <c r="SKU125" s="458"/>
      <c r="SKV125" s="459"/>
      <c r="SKW125" s="458"/>
      <c r="SKX125" s="458"/>
      <c r="SKY125" s="458"/>
      <c r="SKZ125" s="459"/>
      <c r="SLA125" s="458"/>
      <c r="SLB125" s="458"/>
      <c r="SLC125" s="458"/>
      <c r="SLD125" s="459"/>
      <c r="SLE125" s="458"/>
      <c r="SLF125" s="458"/>
      <c r="SLG125" s="458"/>
      <c r="SLH125" s="459"/>
      <c r="SLI125" s="458"/>
      <c r="SLJ125" s="458"/>
      <c r="SLK125" s="458"/>
      <c r="SLL125" s="459"/>
      <c r="SLM125" s="458"/>
      <c r="SLN125" s="458"/>
      <c r="SLO125" s="458"/>
      <c r="SLP125" s="459"/>
      <c r="SLQ125" s="458"/>
      <c r="SLR125" s="458"/>
      <c r="SLS125" s="458"/>
      <c r="SLT125" s="459"/>
      <c r="SLU125" s="458"/>
      <c r="SLV125" s="458"/>
      <c r="SLW125" s="458"/>
      <c r="SLX125" s="459"/>
      <c r="SLY125" s="458"/>
      <c r="SLZ125" s="458"/>
      <c r="SMA125" s="458"/>
      <c r="SMB125" s="459"/>
      <c r="SMC125" s="458"/>
      <c r="SMD125" s="458"/>
      <c r="SME125" s="458"/>
      <c r="SMF125" s="459"/>
      <c r="SMG125" s="458"/>
      <c r="SMH125" s="458"/>
      <c r="SMI125" s="458"/>
      <c r="SMJ125" s="459"/>
      <c r="SMK125" s="458"/>
      <c r="SML125" s="458"/>
      <c r="SMM125" s="458"/>
      <c r="SMN125" s="459"/>
      <c r="SMO125" s="458"/>
      <c r="SMP125" s="458"/>
      <c r="SMQ125" s="458"/>
      <c r="SMR125" s="459"/>
      <c r="SMS125" s="458"/>
      <c r="SMT125" s="458"/>
      <c r="SMU125" s="458"/>
      <c r="SMV125" s="459"/>
      <c r="SMW125" s="458"/>
      <c r="SMX125" s="458"/>
      <c r="SMY125" s="458"/>
      <c r="SMZ125" s="459"/>
      <c r="SNA125" s="458"/>
      <c r="SNB125" s="458"/>
      <c r="SNC125" s="458"/>
      <c r="SND125" s="459"/>
      <c r="SNE125" s="458"/>
      <c r="SNF125" s="458"/>
      <c r="SNG125" s="458"/>
      <c r="SNH125" s="459"/>
      <c r="SNI125" s="458"/>
      <c r="SNJ125" s="458"/>
      <c r="SNK125" s="458"/>
      <c r="SNL125" s="459"/>
      <c r="SNM125" s="458"/>
      <c r="SNN125" s="458"/>
      <c r="SNO125" s="458"/>
      <c r="SNP125" s="459"/>
      <c r="SNQ125" s="458"/>
      <c r="SNR125" s="458"/>
      <c r="SNS125" s="458"/>
      <c r="SNT125" s="459"/>
      <c r="SNU125" s="458"/>
      <c r="SNV125" s="458"/>
      <c r="SNW125" s="458"/>
      <c r="SNX125" s="459"/>
      <c r="SNY125" s="458"/>
      <c r="SNZ125" s="458"/>
      <c r="SOA125" s="458"/>
      <c r="SOB125" s="459"/>
      <c r="SOC125" s="458"/>
      <c r="SOD125" s="458"/>
      <c r="SOE125" s="458"/>
      <c r="SOF125" s="459"/>
      <c r="SOG125" s="458"/>
      <c r="SOH125" s="458"/>
      <c r="SOI125" s="458"/>
      <c r="SOJ125" s="459"/>
      <c r="SOK125" s="458"/>
      <c r="SOL125" s="458"/>
      <c r="SOM125" s="458"/>
      <c r="SON125" s="459"/>
      <c r="SOO125" s="458"/>
      <c r="SOP125" s="458"/>
      <c r="SOQ125" s="458"/>
      <c r="SOR125" s="459"/>
      <c r="SOS125" s="458"/>
      <c r="SOT125" s="458"/>
      <c r="SOU125" s="458"/>
      <c r="SOV125" s="459"/>
      <c r="SOW125" s="458"/>
      <c r="SOX125" s="458"/>
      <c r="SOY125" s="458"/>
      <c r="SOZ125" s="459"/>
      <c r="SPA125" s="458"/>
      <c r="SPB125" s="458"/>
      <c r="SPC125" s="458"/>
      <c r="SPD125" s="459"/>
      <c r="SPE125" s="458"/>
      <c r="SPF125" s="458"/>
      <c r="SPG125" s="458"/>
      <c r="SPH125" s="459"/>
      <c r="SPI125" s="458"/>
      <c r="SPJ125" s="458"/>
      <c r="SPK125" s="458"/>
      <c r="SPL125" s="459"/>
      <c r="SPM125" s="458"/>
      <c r="SPN125" s="458"/>
      <c r="SPO125" s="458"/>
      <c r="SPP125" s="459"/>
      <c r="SPQ125" s="458"/>
      <c r="SPR125" s="458"/>
      <c r="SPS125" s="458"/>
      <c r="SPT125" s="459"/>
      <c r="SPU125" s="458"/>
      <c r="SPV125" s="458"/>
      <c r="SPW125" s="458"/>
      <c r="SPX125" s="459"/>
      <c r="SPY125" s="458"/>
      <c r="SPZ125" s="458"/>
      <c r="SQA125" s="458"/>
      <c r="SQB125" s="459"/>
      <c r="SQC125" s="458"/>
      <c r="SQD125" s="458"/>
      <c r="SQE125" s="458"/>
      <c r="SQF125" s="459"/>
      <c r="SQG125" s="458"/>
      <c r="SQH125" s="458"/>
      <c r="SQI125" s="458"/>
      <c r="SQJ125" s="459"/>
      <c r="SQK125" s="458"/>
      <c r="SQL125" s="458"/>
      <c r="SQM125" s="458"/>
      <c r="SQN125" s="459"/>
      <c r="SQO125" s="458"/>
      <c r="SQP125" s="458"/>
      <c r="SQQ125" s="458"/>
      <c r="SQR125" s="459"/>
      <c r="SQS125" s="458"/>
      <c r="SQT125" s="458"/>
      <c r="SQU125" s="458"/>
      <c r="SQV125" s="459"/>
      <c r="SQW125" s="458"/>
      <c r="SQX125" s="458"/>
      <c r="SQY125" s="458"/>
      <c r="SQZ125" s="459"/>
      <c r="SRA125" s="458"/>
      <c r="SRB125" s="458"/>
      <c r="SRC125" s="458"/>
      <c r="SRD125" s="459"/>
      <c r="SRE125" s="458"/>
      <c r="SRF125" s="458"/>
      <c r="SRG125" s="458"/>
      <c r="SRH125" s="459"/>
      <c r="SRI125" s="458"/>
      <c r="SRJ125" s="458"/>
      <c r="SRK125" s="458"/>
      <c r="SRL125" s="459"/>
      <c r="SRM125" s="458"/>
      <c r="SRN125" s="458"/>
      <c r="SRO125" s="458"/>
      <c r="SRP125" s="459"/>
      <c r="SRQ125" s="458"/>
      <c r="SRR125" s="458"/>
      <c r="SRS125" s="458"/>
      <c r="SRT125" s="459"/>
      <c r="SRU125" s="458"/>
      <c r="SRV125" s="458"/>
      <c r="SRW125" s="458"/>
      <c r="SRX125" s="459"/>
      <c r="SRY125" s="458"/>
      <c r="SRZ125" s="458"/>
      <c r="SSA125" s="458"/>
      <c r="SSB125" s="459"/>
      <c r="SSC125" s="458"/>
      <c r="SSD125" s="458"/>
      <c r="SSE125" s="458"/>
      <c r="SSF125" s="459"/>
      <c r="SSG125" s="458"/>
      <c r="SSH125" s="458"/>
      <c r="SSI125" s="458"/>
      <c r="SSJ125" s="459"/>
      <c r="SSK125" s="458"/>
      <c r="SSL125" s="458"/>
      <c r="SSM125" s="458"/>
      <c r="SSN125" s="459"/>
      <c r="SSO125" s="458"/>
      <c r="SSP125" s="458"/>
      <c r="SSQ125" s="458"/>
      <c r="SSR125" s="459"/>
      <c r="SSS125" s="458"/>
      <c r="SST125" s="458"/>
      <c r="SSU125" s="458"/>
      <c r="SSV125" s="459"/>
      <c r="SSW125" s="458"/>
      <c r="SSX125" s="458"/>
      <c r="SSY125" s="458"/>
      <c r="SSZ125" s="459"/>
      <c r="STA125" s="458"/>
      <c r="STB125" s="458"/>
      <c r="STC125" s="458"/>
      <c r="STD125" s="459"/>
      <c r="STE125" s="458"/>
      <c r="STF125" s="458"/>
      <c r="STG125" s="458"/>
      <c r="STH125" s="459"/>
      <c r="STI125" s="458"/>
      <c r="STJ125" s="458"/>
      <c r="STK125" s="458"/>
      <c r="STL125" s="459"/>
      <c r="STM125" s="458"/>
      <c r="STN125" s="458"/>
      <c r="STO125" s="458"/>
      <c r="STP125" s="459"/>
      <c r="STQ125" s="458"/>
      <c r="STR125" s="458"/>
      <c r="STS125" s="458"/>
      <c r="STT125" s="459"/>
      <c r="STU125" s="458"/>
      <c r="STV125" s="458"/>
      <c r="STW125" s="458"/>
      <c r="STX125" s="459"/>
      <c r="STY125" s="458"/>
      <c r="STZ125" s="458"/>
      <c r="SUA125" s="458"/>
      <c r="SUB125" s="459"/>
      <c r="SUC125" s="458"/>
      <c r="SUD125" s="458"/>
      <c r="SUE125" s="458"/>
      <c r="SUF125" s="459"/>
      <c r="SUG125" s="458"/>
      <c r="SUH125" s="458"/>
      <c r="SUI125" s="458"/>
      <c r="SUJ125" s="459"/>
      <c r="SUK125" s="458"/>
      <c r="SUL125" s="458"/>
      <c r="SUM125" s="458"/>
      <c r="SUN125" s="459"/>
      <c r="SUO125" s="458"/>
      <c r="SUP125" s="458"/>
      <c r="SUQ125" s="458"/>
      <c r="SUR125" s="459"/>
      <c r="SUS125" s="458"/>
      <c r="SUT125" s="458"/>
      <c r="SUU125" s="458"/>
      <c r="SUV125" s="459"/>
      <c r="SUW125" s="458"/>
      <c r="SUX125" s="458"/>
      <c r="SUY125" s="458"/>
      <c r="SUZ125" s="459"/>
      <c r="SVA125" s="458"/>
      <c r="SVB125" s="458"/>
      <c r="SVC125" s="458"/>
      <c r="SVD125" s="459"/>
      <c r="SVE125" s="458"/>
      <c r="SVF125" s="458"/>
      <c r="SVG125" s="458"/>
      <c r="SVH125" s="459"/>
      <c r="SVI125" s="458"/>
      <c r="SVJ125" s="458"/>
      <c r="SVK125" s="458"/>
      <c r="SVL125" s="459"/>
      <c r="SVM125" s="458"/>
      <c r="SVN125" s="458"/>
      <c r="SVO125" s="458"/>
      <c r="SVP125" s="459"/>
      <c r="SVQ125" s="458"/>
      <c r="SVR125" s="458"/>
      <c r="SVS125" s="458"/>
      <c r="SVT125" s="459"/>
      <c r="SVU125" s="458"/>
      <c r="SVV125" s="458"/>
      <c r="SVW125" s="458"/>
      <c r="SVX125" s="459"/>
      <c r="SVY125" s="458"/>
      <c r="SVZ125" s="458"/>
      <c r="SWA125" s="458"/>
      <c r="SWB125" s="459"/>
      <c r="SWC125" s="458"/>
      <c r="SWD125" s="458"/>
      <c r="SWE125" s="458"/>
      <c r="SWF125" s="459"/>
      <c r="SWG125" s="458"/>
      <c r="SWH125" s="458"/>
      <c r="SWI125" s="458"/>
      <c r="SWJ125" s="459"/>
      <c r="SWK125" s="458"/>
      <c r="SWL125" s="458"/>
      <c r="SWM125" s="458"/>
      <c r="SWN125" s="459"/>
      <c r="SWO125" s="458"/>
      <c r="SWP125" s="458"/>
      <c r="SWQ125" s="458"/>
      <c r="SWR125" s="459"/>
      <c r="SWS125" s="458"/>
      <c r="SWT125" s="458"/>
      <c r="SWU125" s="458"/>
      <c r="SWV125" s="459"/>
      <c r="SWW125" s="458"/>
      <c r="SWX125" s="458"/>
      <c r="SWY125" s="458"/>
      <c r="SWZ125" s="459"/>
      <c r="SXA125" s="458"/>
      <c r="SXB125" s="458"/>
      <c r="SXC125" s="458"/>
      <c r="SXD125" s="459"/>
      <c r="SXE125" s="458"/>
      <c r="SXF125" s="458"/>
      <c r="SXG125" s="458"/>
      <c r="SXH125" s="459"/>
      <c r="SXI125" s="458"/>
      <c r="SXJ125" s="458"/>
      <c r="SXK125" s="458"/>
      <c r="SXL125" s="459"/>
      <c r="SXM125" s="458"/>
      <c r="SXN125" s="458"/>
      <c r="SXO125" s="458"/>
      <c r="SXP125" s="459"/>
      <c r="SXQ125" s="458"/>
      <c r="SXR125" s="458"/>
      <c r="SXS125" s="458"/>
      <c r="SXT125" s="459"/>
      <c r="SXU125" s="458"/>
      <c r="SXV125" s="458"/>
      <c r="SXW125" s="458"/>
      <c r="SXX125" s="459"/>
      <c r="SXY125" s="458"/>
      <c r="SXZ125" s="458"/>
      <c r="SYA125" s="458"/>
      <c r="SYB125" s="459"/>
      <c r="SYC125" s="458"/>
      <c r="SYD125" s="458"/>
      <c r="SYE125" s="458"/>
      <c r="SYF125" s="459"/>
      <c r="SYG125" s="458"/>
      <c r="SYH125" s="458"/>
      <c r="SYI125" s="458"/>
      <c r="SYJ125" s="459"/>
      <c r="SYK125" s="458"/>
      <c r="SYL125" s="458"/>
      <c r="SYM125" s="458"/>
      <c r="SYN125" s="459"/>
      <c r="SYO125" s="458"/>
      <c r="SYP125" s="458"/>
      <c r="SYQ125" s="458"/>
      <c r="SYR125" s="459"/>
      <c r="SYS125" s="458"/>
      <c r="SYT125" s="458"/>
      <c r="SYU125" s="458"/>
      <c r="SYV125" s="459"/>
      <c r="SYW125" s="458"/>
      <c r="SYX125" s="458"/>
      <c r="SYY125" s="458"/>
      <c r="SYZ125" s="459"/>
      <c r="SZA125" s="458"/>
      <c r="SZB125" s="458"/>
      <c r="SZC125" s="458"/>
      <c r="SZD125" s="459"/>
      <c r="SZE125" s="458"/>
      <c r="SZF125" s="458"/>
      <c r="SZG125" s="458"/>
      <c r="SZH125" s="459"/>
      <c r="SZI125" s="458"/>
      <c r="SZJ125" s="458"/>
      <c r="SZK125" s="458"/>
      <c r="SZL125" s="459"/>
      <c r="SZM125" s="458"/>
      <c r="SZN125" s="458"/>
      <c r="SZO125" s="458"/>
      <c r="SZP125" s="459"/>
      <c r="SZQ125" s="458"/>
      <c r="SZR125" s="458"/>
      <c r="SZS125" s="458"/>
      <c r="SZT125" s="459"/>
      <c r="SZU125" s="458"/>
      <c r="SZV125" s="458"/>
      <c r="SZW125" s="458"/>
      <c r="SZX125" s="459"/>
      <c r="SZY125" s="458"/>
      <c r="SZZ125" s="458"/>
      <c r="TAA125" s="458"/>
      <c r="TAB125" s="459"/>
      <c r="TAC125" s="458"/>
      <c r="TAD125" s="458"/>
      <c r="TAE125" s="458"/>
      <c r="TAF125" s="459"/>
      <c r="TAG125" s="458"/>
      <c r="TAH125" s="458"/>
      <c r="TAI125" s="458"/>
      <c r="TAJ125" s="459"/>
      <c r="TAK125" s="458"/>
      <c r="TAL125" s="458"/>
      <c r="TAM125" s="458"/>
      <c r="TAN125" s="459"/>
      <c r="TAO125" s="458"/>
      <c r="TAP125" s="458"/>
      <c r="TAQ125" s="458"/>
      <c r="TAR125" s="459"/>
      <c r="TAS125" s="458"/>
      <c r="TAT125" s="458"/>
      <c r="TAU125" s="458"/>
      <c r="TAV125" s="459"/>
      <c r="TAW125" s="458"/>
      <c r="TAX125" s="458"/>
      <c r="TAY125" s="458"/>
      <c r="TAZ125" s="459"/>
      <c r="TBA125" s="458"/>
      <c r="TBB125" s="458"/>
      <c r="TBC125" s="458"/>
      <c r="TBD125" s="459"/>
      <c r="TBE125" s="458"/>
      <c r="TBF125" s="458"/>
      <c r="TBG125" s="458"/>
      <c r="TBH125" s="459"/>
      <c r="TBI125" s="458"/>
      <c r="TBJ125" s="458"/>
      <c r="TBK125" s="458"/>
      <c r="TBL125" s="459"/>
      <c r="TBM125" s="458"/>
      <c r="TBN125" s="458"/>
      <c r="TBO125" s="458"/>
      <c r="TBP125" s="459"/>
      <c r="TBQ125" s="458"/>
      <c r="TBR125" s="458"/>
      <c r="TBS125" s="458"/>
      <c r="TBT125" s="459"/>
      <c r="TBU125" s="458"/>
      <c r="TBV125" s="458"/>
      <c r="TBW125" s="458"/>
      <c r="TBX125" s="459"/>
      <c r="TBY125" s="458"/>
      <c r="TBZ125" s="458"/>
      <c r="TCA125" s="458"/>
      <c r="TCB125" s="459"/>
      <c r="TCC125" s="458"/>
      <c r="TCD125" s="458"/>
      <c r="TCE125" s="458"/>
      <c r="TCF125" s="459"/>
      <c r="TCG125" s="458"/>
      <c r="TCH125" s="458"/>
      <c r="TCI125" s="458"/>
      <c r="TCJ125" s="459"/>
      <c r="TCK125" s="458"/>
      <c r="TCL125" s="458"/>
      <c r="TCM125" s="458"/>
      <c r="TCN125" s="459"/>
      <c r="TCO125" s="458"/>
      <c r="TCP125" s="458"/>
      <c r="TCQ125" s="458"/>
      <c r="TCR125" s="459"/>
      <c r="TCS125" s="458"/>
      <c r="TCT125" s="458"/>
      <c r="TCU125" s="458"/>
      <c r="TCV125" s="459"/>
      <c r="TCW125" s="458"/>
      <c r="TCX125" s="458"/>
      <c r="TCY125" s="458"/>
      <c r="TCZ125" s="459"/>
      <c r="TDA125" s="458"/>
      <c r="TDB125" s="458"/>
      <c r="TDC125" s="458"/>
      <c r="TDD125" s="459"/>
      <c r="TDE125" s="458"/>
      <c r="TDF125" s="458"/>
      <c r="TDG125" s="458"/>
      <c r="TDH125" s="459"/>
      <c r="TDI125" s="458"/>
      <c r="TDJ125" s="458"/>
      <c r="TDK125" s="458"/>
      <c r="TDL125" s="459"/>
      <c r="TDM125" s="458"/>
      <c r="TDN125" s="458"/>
      <c r="TDO125" s="458"/>
      <c r="TDP125" s="459"/>
      <c r="TDQ125" s="458"/>
      <c r="TDR125" s="458"/>
      <c r="TDS125" s="458"/>
      <c r="TDT125" s="459"/>
      <c r="TDU125" s="458"/>
      <c r="TDV125" s="458"/>
      <c r="TDW125" s="458"/>
      <c r="TDX125" s="459"/>
      <c r="TDY125" s="458"/>
      <c r="TDZ125" s="458"/>
      <c r="TEA125" s="458"/>
      <c r="TEB125" s="459"/>
      <c r="TEC125" s="458"/>
      <c r="TED125" s="458"/>
      <c r="TEE125" s="458"/>
      <c r="TEF125" s="459"/>
      <c r="TEG125" s="458"/>
      <c r="TEH125" s="458"/>
      <c r="TEI125" s="458"/>
      <c r="TEJ125" s="459"/>
      <c r="TEK125" s="458"/>
      <c r="TEL125" s="458"/>
      <c r="TEM125" s="458"/>
      <c r="TEN125" s="459"/>
      <c r="TEO125" s="458"/>
      <c r="TEP125" s="458"/>
      <c r="TEQ125" s="458"/>
      <c r="TER125" s="459"/>
      <c r="TES125" s="458"/>
      <c r="TET125" s="458"/>
      <c r="TEU125" s="458"/>
      <c r="TEV125" s="459"/>
      <c r="TEW125" s="458"/>
      <c r="TEX125" s="458"/>
      <c r="TEY125" s="458"/>
      <c r="TEZ125" s="459"/>
      <c r="TFA125" s="458"/>
      <c r="TFB125" s="458"/>
      <c r="TFC125" s="458"/>
      <c r="TFD125" s="459"/>
      <c r="TFE125" s="458"/>
      <c r="TFF125" s="458"/>
      <c r="TFG125" s="458"/>
      <c r="TFH125" s="459"/>
      <c r="TFI125" s="458"/>
      <c r="TFJ125" s="458"/>
      <c r="TFK125" s="458"/>
      <c r="TFL125" s="459"/>
      <c r="TFM125" s="458"/>
      <c r="TFN125" s="458"/>
      <c r="TFO125" s="458"/>
      <c r="TFP125" s="459"/>
      <c r="TFQ125" s="458"/>
      <c r="TFR125" s="458"/>
      <c r="TFS125" s="458"/>
      <c r="TFT125" s="459"/>
      <c r="TFU125" s="458"/>
      <c r="TFV125" s="458"/>
      <c r="TFW125" s="458"/>
      <c r="TFX125" s="459"/>
      <c r="TFY125" s="458"/>
      <c r="TFZ125" s="458"/>
      <c r="TGA125" s="458"/>
      <c r="TGB125" s="459"/>
      <c r="TGC125" s="458"/>
      <c r="TGD125" s="458"/>
      <c r="TGE125" s="458"/>
      <c r="TGF125" s="459"/>
      <c r="TGG125" s="458"/>
      <c r="TGH125" s="458"/>
      <c r="TGI125" s="458"/>
      <c r="TGJ125" s="459"/>
      <c r="TGK125" s="458"/>
      <c r="TGL125" s="458"/>
      <c r="TGM125" s="458"/>
      <c r="TGN125" s="459"/>
      <c r="TGO125" s="458"/>
      <c r="TGP125" s="458"/>
      <c r="TGQ125" s="458"/>
      <c r="TGR125" s="459"/>
      <c r="TGS125" s="458"/>
      <c r="TGT125" s="458"/>
      <c r="TGU125" s="458"/>
      <c r="TGV125" s="459"/>
      <c r="TGW125" s="458"/>
      <c r="TGX125" s="458"/>
      <c r="TGY125" s="458"/>
      <c r="TGZ125" s="459"/>
      <c r="THA125" s="458"/>
      <c r="THB125" s="458"/>
      <c r="THC125" s="458"/>
      <c r="THD125" s="459"/>
      <c r="THE125" s="458"/>
      <c r="THF125" s="458"/>
      <c r="THG125" s="458"/>
      <c r="THH125" s="459"/>
      <c r="THI125" s="458"/>
      <c r="THJ125" s="458"/>
      <c r="THK125" s="458"/>
      <c r="THL125" s="459"/>
      <c r="THM125" s="458"/>
      <c r="THN125" s="458"/>
      <c r="THO125" s="458"/>
      <c r="THP125" s="459"/>
      <c r="THQ125" s="458"/>
      <c r="THR125" s="458"/>
      <c r="THS125" s="458"/>
      <c r="THT125" s="459"/>
      <c r="THU125" s="458"/>
      <c r="THV125" s="458"/>
      <c r="THW125" s="458"/>
      <c r="THX125" s="459"/>
      <c r="THY125" s="458"/>
      <c r="THZ125" s="458"/>
      <c r="TIA125" s="458"/>
      <c r="TIB125" s="459"/>
      <c r="TIC125" s="458"/>
      <c r="TID125" s="458"/>
      <c r="TIE125" s="458"/>
      <c r="TIF125" s="459"/>
      <c r="TIG125" s="458"/>
      <c r="TIH125" s="458"/>
      <c r="TII125" s="458"/>
      <c r="TIJ125" s="459"/>
      <c r="TIK125" s="458"/>
      <c r="TIL125" s="458"/>
      <c r="TIM125" s="458"/>
      <c r="TIN125" s="459"/>
      <c r="TIO125" s="458"/>
      <c r="TIP125" s="458"/>
      <c r="TIQ125" s="458"/>
      <c r="TIR125" s="459"/>
      <c r="TIS125" s="458"/>
      <c r="TIT125" s="458"/>
      <c r="TIU125" s="458"/>
      <c r="TIV125" s="459"/>
      <c r="TIW125" s="458"/>
      <c r="TIX125" s="458"/>
      <c r="TIY125" s="458"/>
      <c r="TIZ125" s="459"/>
      <c r="TJA125" s="458"/>
      <c r="TJB125" s="458"/>
      <c r="TJC125" s="458"/>
      <c r="TJD125" s="459"/>
      <c r="TJE125" s="458"/>
      <c r="TJF125" s="458"/>
      <c r="TJG125" s="458"/>
      <c r="TJH125" s="459"/>
      <c r="TJI125" s="458"/>
      <c r="TJJ125" s="458"/>
      <c r="TJK125" s="458"/>
      <c r="TJL125" s="459"/>
      <c r="TJM125" s="458"/>
      <c r="TJN125" s="458"/>
      <c r="TJO125" s="458"/>
      <c r="TJP125" s="459"/>
      <c r="TJQ125" s="458"/>
      <c r="TJR125" s="458"/>
      <c r="TJS125" s="458"/>
      <c r="TJT125" s="459"/>
      <c r="TJU125" s="458"/>
      <c r="TJV125" s="458"/>
      <c r="TJW125" s="458"/>
      <c r="TJX125" s="459"/>
      <c r="TJY125" s="458"/>
      <c r="TJZ125" s="458"/>
      <c r="TKA125" s="458"/>
      <c r="TKB125" s="459"/>
      <c r="TKC125" s="458"/>
      <c r="TKD125" s="458"/>
      <c r="TKE125" s="458"/>
      <c r="TKF125" s="459"/>
      <c r="TKG125" s="458"/>
      <c r="TKH125" s="458"/>
      <c r="TKI125" s="458"/>
      <c r="TKJ125" s="459"/>
      <c r="TKK125" s="458"/>
      <c r="TKL125" s="458"/>
      <c r="TKM125" s="458"/>
      <c r="TKN125" s="459"/>
      <c r="TKO125" s="458"/>
      <c r="TKP125" s="458"/>
      <c r="TKQ125" s="458"/>
      <c r="TKR125" s="459"/>
      <c r="TKS125" s="458"/>
      <c r="TKT125" s="458"/>
      <c r="TKU125" s="458"/>
      <c r="TKV125" s="459"/>
      <c r="TKW125" s="458"/>
      <c r="TKX125" s="458"/>
      <c r="TKY125" s="458"/>
      <c r="TKZ125" s="459"/>
      <c r="TLA125" s="458"/>
      <c r="TLB125" s="458"/>
      <c r="TLC125" s="458"/>
      <c r="TLD125" s="459"/>
      <c r="TLE125" s="458"/>
      <c r="TLF125" s="458"/>
      <c r="TLG125" s="458"/>
      <c r="TLH125" s="459"/>
      <c r="TLI125" s="458"/>
      <c r="TLJ125" s="458"/>
      <c r="TLK125" s="458"/>
      <c r="TLL125" s="459"/>
      <c r="TLM125" s="458"/>
      <c r="TLN125" s="458"/>
      <c r="TLO125" s="458"/>
      <c r="TLP125" s="459"/>
      <c r="TLQ125" s="458"/>
      <c r="TLR125" s="458"/>
      <c r="TLS125" s="458"/>
      <c r="TLT125" s="459"/>
      <c r="TLU125" s="458"/>
      <c r="TLV125" s="458"/>
      <c r="TLW125" s="458"/>
      <c r="TLX125" s="459"/>
      <c r="TLY125" s="458"/>
      <c r="TLZ125" s="458"/>
      <c r="TMA125" s="458"/>
      <c r="TMB125" s="459"/>
      <c r="TMC125" s="458"/>
      <c r="TMD125" s="458"/>
      <c r="TME125" s="458"/>
      <c r="TMF125" s="459"/>
      <c r="TMG125" s="458"/>
      <c r="TMH125" s="458"/>
      <c r="TMI125" s="458"/>
      <c r="TMJ125" s="459"/>
      <c r="TMK125" s="458"/>
      <c r="TML125" s="458"/>
      <c r="TMM125" s="458"/>
      <c r="TMN125" s="459"/>
      <c r="TMO125" s="458"/>
      <c r="TMP125" s="458"/>
      <c r="TMQ125" s="458"/>
      <c r="TMR125" s="459"/>
      <c r="TMS125" s="458"/>
      <c r="TMT125" s="458"/>
      <c r="TMU125" s="458"/>
      <c r="TMV125" s="459"/>
      <c r="TMW125" s="458"/>
      <c r="TMX125" s="458"/>
      <c r="TMY125" s="458"/>
      <c r="TMZ125" s="459"/>
      <c r="TNA125" s="458"/>
      <c r="TNB125" s="458"/>
      <c r="TNC125" s="458"/>
      <c r="TND125" s="459"/>
      <c r="TNE125" s="458"/>
      <c r="TNF125" s="458"/>
      <c r="TNG125" s="458"/>
      <c r="TNH125" s="459"/>
      <c r="TNI125" s="458"/>
      <c r="TNJ125" s="458"/>
      <c r="TNK125" s="458"/>
      <c r="TNL125" s="459"/>
      <c r="TNM125" s="458"/>
      <c r="TNN125" s="458"/>
      <c r="TNO125" s="458"/>
      <c r="TNP125" s="459"/>
      <c r="TNQ125" s="458"/>
      <c r="TNR125" s="458"/>
      <c r="TNS125" s="458"/>
      <c r="TNT125" s="459"/>
      <c r="TNU125" s="458"/>
      <c r="TNV125" s="458"/>
      <c r="TNW125" s="458"/>
      <c r="TNX125" s="459"/>
      <c r="TNY125" s="458"/>
      <c r="TNZ125" s="458"/>
      <c r="TOA125" s="458"/>
      <c r="TOB125" s="459"/>
      <c r="TOC125" s="458"/>
      <c r="TOD125" s="458"/>
      <c r="TOE125" s="458"/>
      <c r="TOF125" s="459"/>
      <c r="TOG125" s="458"/>
      <c r="TOH125" s="458"/>
      <c r="TOI125" s="458"/>
      <c r="TOJ125" s="459"/>
      <c r="TOK125" s="458"/>
      <c r="TOL125" s="458"/>
      <c r="TOM125" s="458"/>
      <c r="TON125" s="459"/>
      <c r="TOO125" s="458"/>
      <c r="TOP125" s="458"/>
      <c r="TOQ125" s="458"/>
      <c r="TOR125" s="459"/>
      <c r="TOS125" s="458"/>
      <c r="TOT125" s="458"/>
      <c r="TOU125" s="458"/>
      <c r="TOV125" s="459"/>
      <c r="TOW125" s="458"/>
      <c r="TOX125" s="458"/>
      <c r="TOY125" s="458"/>
      <c r="TOZ125" s="459"/>
      <c r="TPA125" s="458"/>
      <c r="TPB125" s="458"/>
      <c r="TPC125" s="458"/>
      <c r="TPD125" s="459"/>
      <c r="TPE125" s="458"/>
      <c r="TPF125" s="458"/>
      <c r="TPG125" s="458"/>
      <c r="TPH125" s="459"/>
      <c r="TPI125" s="458"/>
      <c r="TPJ125" s="458"/>
      <c r="TPK125" s="458"/>
      <c r="TPL125" s="459"/>
      <c r="TPM125" s="458"/>
      <c r="TPN125" s="458"/>
      <c r="TPO125" s="458"/>
      <c r="TPP125" s="459"/>
      <c r="TPQ125" s="458"/>
      <c r="TPR125" s="458"/>
      <c r="TPS125" s="458"/>
      <c r="TPT125" s="459"/>
      <c r="TPU125" s="458"/>
      <c r="TPV125" s="458"/>
      <c r="TPW125" s="458"/>
      <c r="TPX125" s="459"/>
      <c r="TPY125" s="458"/>
      <c r="TPZ125" s="458"/>
      <c r="TQA125" s="458"/>
      <c r="TQB125" s="459"/>
      <c r="TQC125" s="458"/>
      <c r="TQD125" s="458"/>
      <c r="TQE125" s="458"/>
      <c r="TQF125" s="459"/>
      <c r="TQG125" s="458"/>
      <c r="TQH125" s="458"/>
      <c r="TQI125" s="458"/>
      <c r="TQJ125" s="459"/>
      <c r="TQK125" s="458"/>
      <c r="TQL125" s="458"/>
      <c r="TQM125" s="458"/>
      <c r="TQN125" s="459"/>
      <c r="TQO125" s="458"/>
      <c r="TQP125" s="458"/>
      <c r="TQQ125" s="458"/>
      <c r="TQR125" s="459"/>
      <c r="TQS125" s="458"/>
      <c r="TQT125" s="458"/>
      <c r="TQU125" s="458"/>
      <c r="TQV125" s="459"/>
      <c r="TQW125" s="458"/>
      <c r="TQX125" s="458"/>
      <c r="TQY125" s="458"/>
      <c r="TQZ125" s="459"/>
      <c r="TRA125" s="458"/>
      <c r="TRB125" s="458"/>
      <c r="TRC125" s="458"/>
      <c r="TRD125" s="459"/>
      <c r="TRE125" s="458"/>
      <c r="TRF125" s="458"/>
      <c r="TRG125" s="458"/>
      <c r="TRH125" s="459"/>
      <c r="TRI125" s="458"/>
      <c r="TRJ125" s="458"/>
      <c r="TRK125" s="458"/>
      <c r="TRL125" s="459"/>
      <c r="TRM125" s="458"/>
      <c r="TRN125" s="458"/>
      <c r="TRO125" s="458"/>
      <c r="TRP125" s="459"/>
      <c r="TRQ125" s="458"/>
      <c r="TRR125" s="458"/>
      <c r="TRS125" s="458"/>
      <c r="TRT125" s="459"/>
      <c r="TRU125" s="458"/>
      <c r="TRV125" s="458"/>
      <c r="TRW125" s="458"/>
      <c r="TRX125" s="459"/>
      <c r="TRY125" s="458"/>
      <c r="TRZ125" s="458"/>
      <c r="TSA125" s="458"/>
      <c r="TSB125" s="459"/>
      <c r="TSC125" s="458"/>
      <c r="TSD125" s="458"/>
      <c r="TSE125" s="458"/>
      <c r="TSF125" s="459"/>
      <c r="TSG125" s="458"/>
      <c r="TSH125" s="458"/>
      <c r="TSI125" s="458"/>
      <c r="TSJ125" s="459"/>
      <c r="TSK125" s="458"/>
      <c r="TSL125" s="458"/>
      <c r="TSM125" s="458"/>
      <c r="TSN125" s="459"/>
      <c r="TSO125" s="458"/>
      <c r="TSP125" s="458"/>
      <c r="TSQ125" s="458"/>
      <c r="TSR125" s="459"/>
      <c r="TSS125" s="458"/>
      <c r="TST125" s="458"/>
      <c r="TSU125" s="458"/>
      <c r="TSV125" s="459"/>
      <c r="TSW125" s="458"/>
      <c r="TSX125" s="458"/>
      <c r="TSY125" s="458"/>
      <c r="TSZ125" s="459"/>
      <c r="TTA125" s="458"/>
      <c r="TTB125" s="458"/>
      <c r="TTC125" s="458"/>
      <c r="TTD125" s="459"/>
      <c r="TTE125" s="458"/>
      <c r="TTF125" s="458"/>
      <c r="TTG125" s="458"/>
      <c r="TTH125" s="459"/>
      <c r="TTI125" s="458"/>
      <c r="TTJ125" s="458"/>
      <c r="TTK125" s="458"/>
      <c r="TTL125" s="459"/>
      <c r="TTM125" s="458"/>
      <c r="TTN125" s="458"/>
      <c r="TTO125" s="458"/>
      <c r="TTP125" s="459"/>
      <c r="TTQ125" s="458"/>
      <c r="TTR125" s="458"/>
      <c r="TTS125" s="458"/>
      <c r="TTT125" s="459"/>
      <c r="TTU125" s="458"/>
      <c r="TTV125" s="458"/>
      <c r="TTW125" s="458"/>
      <c r="TTX125" s="459"/>
      <c r="TTY125" s="458"/>
      <c r="TTZ125" s="458"/>
      <c r="TUA125" s="458"/>
      <c r="TUB125" s="459"/>
      <c r="TUC125" s="458"/>
      <c r="TUD125" s="458"/>
      <c r="TUE125" s="458"/>
      <c r="TUF125" s="459"/>
      <c r="TUG125" s="458"/>
      <c r="TUH125" s="458"/>
      <c r="TUI125" s="458"/>
      <c r="TUJ125" s="459"/>
      <c r="TUK125" s="458"/>
      <c r="TUL125" s="458"/>
      <c r="TUM125" s="458"/>
      <c r="TUN125" s="459"/>
      <c r="TUO125" s="458"/>
      <c r="TUP125" s="458"/>
      <c r="TUQ125" s="458"/>
      <c r="TUR125" s="459"/>
      <c r="TUS125" s="458"/>
      <c r="TUT125" s="458"/>
      <c r="TUU125" s="458"/>
      <c r="TUV125" s="459"/>
      <c r="TUW125" s="458"/>
      <c r="TUX125" s="458"/>
      <c r="TUY125" s="458"/>
      <c r="TUZ125" s="459"/>
      <c r="TVA125" s="458"/>
      <c r="TVB125" s="458"/>
      <c r="TVC125" s="458"/>
      <c r="TVD125" s="459"/>
      <c r="TVE125" s="458"/>
      <c r="TVF125" s="458"/>
      <c r="TVG125" s="458"/>
      <c r="TVH125" s="459"/>
      <c r="TVI125" s="458"/>
      <c r="TVJ125" s="458"/>
      <c r="TVK125" s="458"/>
      <c r="TVL125" s="459"/>
      <c r="TVM125" s="458"/>
      <c r="TVN125" s="458"/>
      <c r="TVO125" s="458"/>
      <c r="TVP125" s="459"/>
      <c r="TVQ125" s="458"/>
      <c r="TVR125" s="458"/>
      <c r="TVS125" s="458"/>
      <c r="TVT125" s="459"/>
      <c r="TVU125" s="458"/>
      <c r="TVV125" s="458"/>
      <c r="TVW125" s="458"/>
      <c r="TVX125" s="459"/>
      <c r="TVY125" s="458"/>
      <c r="TVZ125" s="458"/>
      <c r="TWA125" s="458"/>
      <c r="TWB125" s="459"/>
      <c r="TWC125" s="458"/>
      <c r="TWD125" s="458"/>
      <c r="TWE125" s="458"/>
      <c r="TWF125" s="459"/>
      <c r="TWG125" s="458"/>
      <c r="TWH125" s="458"/>
      <c r="TWI125" s="458"/>
      <c r="TWJ125" s="459"/>
      <c r="TWK125" s="458"/>
      <c r="TWL125" s="458"/>
      <c r="TWM125" s="458"/>
      <c r="TWN125" s="459"/>
      <c r="TWO125" s="458"/>
      <c r="TWP125" s="458"/>
      <c r="TWQ125" s="458"/>
      <c r="TWR125" s="459"/>
      <c r="TWS125" s="458"/>
      <c r="TWT125" s="458"/>
      <c r="TWU125" s="458"/>
      <c r="TWV125" s="459"/>
      <c r="TWW125" s="458"/>
      <c r="TWX125" s="458"/>
      <c r="TWY125" s="458"/>
      <c r="TWZ125" s="459"/>
      <c r="TXA125" s="458"/>
      <c r="TXB125" s="458"/>
      <c r="TXC125" s="458"/>
      <c r="TXD125" s="459"/>
      <c r="TXE125" s="458"/>
      <c r="TXF125" s="458"/>
      <c r="TXG125" s="458"/>
      <c r="TXH125" s="459"/>
      <c r="TXI125" s="458"/>
      <c r="TXJ125" s="458"/>
      <c r="TXK125" s="458"/>
      <c r="TXL125" s="459"/>
      <c r="TXM125" s="458"/>
      <c r="TXN125" s="458"/>
      <c r="TXO125" s="458"/>
      <c r="TXP125" s="459"/>
      <c r="TXQ125" s="458"/>
      <c r="TXR125" s="458"/>
      <c r="TXS125" s="458"/>
      <c r="TXT125" s="459"/>
      <c r="TXU125" s="458"/>
      <c r="TXV125" s="458"/>
      <c r="TXW125" s="458"/>
      <c r="TXX125" s="459"/>
      <c r="TXY125" s="458"/>
      <c r="TXZ125" s="458"/>
      <c r="TYA125" s="458"/>
      <c r="TYB125" s="459"/>
      <c r="TYC125" s="458"/>
      <c r="TYD125" s="458"/>
      <c r="TYE125" s="458"/>
      <c r="TYF125" s="459"/>
      <c r="TYG125" s="458"/>
      <c r="TYH125" s="458"/>
      <c r="TYI125" s="458"/>
      <c r="TYJ125" s="459"/>
      <c r="TYK125" s="458"/>
      <c r="TYL125" s="458"/>
      <c r="TYM125" s="458"/>
      <c r="TYN125" s="459"/>
      <c r="TYO125" s="458"/>
      <c r="TYP125" s="458"/>
      <c r="TYQ125" s="458"/>
      <c r="TYR125" s="459"/>
      <c r="TYS125" s="458"/>
      <c r="TYT125" s="458"/>
      <c r="TYU125" s="458"/>
      <c r="TYV125" s="459"/>
      <c r="TYW125" s="458"/>
      <c r="TYX125" s="458"/>
      <c r="TYY125" s="458"/>
      <c r="TYZ125" s="459"/>
      <c r="TZA125" s="458"/>
      <c r="TZB125" s="458"/>
      <c r="TZC125" s="458"/>
      <c r="TZD125" s="459"/>
      <c r="TZE125" s="458"/>
      <c r="TZF125" s="458"/>
      <c r="TZG125" s="458"/>
      <c r="TZH125" s="459"/>
      <c r="TZI125" s="458"/>
      <c r="TZJ125" s="458"/>
      <c r="TZK125" s="458"/>
      <c r="TZL125" s="459"/>
      <c r="TZM125" s="458"/>
      <c r="TZN125" s="458"/>
      <c r="TZO125" s="458"/>
      <c r="TZP125" s="459"/>
      <c r="TZQ125" s="458"/>
      <c r="TZR125" s="458"/>
      <c r="TZS125" s="458"/>
      <c r="TZT125" s="459"/>
      <c r="TZU125" s="458"/>
      <c r="TZV125" s="458"/>
      <c r="TZW125" s="458"/>
      <c r="TZX125" s="459"/>
      <c r="TZY125" s="458"/>
      <c r="TZZ125" s="458"/>
      <c r="UAA125" s="458"/>
      <c r="UAB125" s="459"/>
      <c r="UAC125" s="458"/>
      <c r="UAD125" s="458"/>
      <c r="UAE125" s="458"/>
      <c r="UAF125" s="459"/>
      <c r="UAG125" s="458"/>
      <c r="UAH125" s="458"/>
      <c r="UAI125" s="458"/>
      <c r="UAJ125" s="459"/>
      <c r="UAK125" s="458"/>
      <c r="UAL125" s="458"/>
      <c r="UAM125" s="458"/>
      <c r="UAN125" s="459"/>
      <c r="UAO125" s="458"/>
      <c r="UAP125" s="458"/>
      <c r="UAQ125" s="458"/>
      <c r="UAR125" s="459"/>
      <c r="UAS125" s="458"/>
      <c r="UAT125" s="458"/>
      <c r="UAU125" s="458"/>
      <c r="UAV125" s="459"/>
      <c r="UAW125" s="458"/>
      <c r="UAX125" s="458"/>
      <c r="UAY125" s="458"/>
      <c r="UAZ125" s="459"/>
      <c r="UBA125" s="458"/>
      <c r="UBB125" s="458"/>
      <c r="UBC125" s="458"/>
      <c r="UBD125" s="459"/>
      <c r="UBE125" s="458"/>
      <c r="UBF125" s="458"/>
      <c r="UBG125" s="458"/>
      <c r="UBH125" s="459"/>
      <c r="UBI125" s="458"/>
      <c r="UBJ125" s="458"/>
      <c r="UBK125" s="458"/>
      <c r="UBL125" s="459"/>
      <c r="UBM125" s="458"/>
      <c r="UBN125" s="458"/>
      <c r="UBO125" s="458"/>
      <c r="UBP125" s="459"/>
      <c r="UBQ125" s="458"/>
      <c r="UBR125" s="458"/>
      <c r="UBS125" s="458"/>
      <c r="UBT125" s="459"/>
      <c r="UBU125" s="458"/>
      <c r="UBV125" s="458"/>
      <c r="UBW125" s="458"/>
      <c r="UBX125" s="459"/>
      <c r="UBY125" s="458"/>
      <c r="UBZ125" s="458"/>
      <c r="UCA125" s="458"/>
      <c r="UCB125" s="459"/>
      <c r="UCC125" s="458"/>
      <c r="UCD125" s="458"/>
      <c r="UCE125" s="458"/>
      <c r="UCF125" s="459"/>
      <c r="UCG125" s="458"/>
      <c r="UCH125" s="458"/>
      <c r="UCI125" s="458"/>
      <c r="UCJ125" s="459"/>
      <c r="UCK125" s="458"/>
      <c r="UCL125" s="458"/>
      <c r="UCM125" s="458"/>
      <c r="UCN125" s="459"/>
      <c r="UCO125" s="458"/>
      <c r="UCP125" s="458"/>
      <c r="UCQ125" s="458"/>
      <c r="UCR125" s="459"/>
      <c r="UCS125" s="458"/>
      <c r="UCT125" s="458"/>
      <c r="UCU125" s="458"/>
      <c r="UCV125" s="459"/>
      <c r="UCW125" s="458"/>
      <c r="UCX125" s="458"/>
      <c r="UCY125" s="458"/>
      <c r="UCZ125" s="459"/>
      <c r="UDA125" s="458"/>
      <c r="UDB125" s="458"/>
      <c r="UDC125" s="458"/>
      <c r="UDD125" s="459"/>
      <c r="UDE125" s="458"/>
      <c r="UDF125" s="458"/>
      <c r="UDG125" s="458"/>
      <c r="UDH125" s="459"/>
      <c r="UDI125" s="458"/>
      <c r="UDJ125" s="458"/>
      <c r="UDK125" s="458"/>
      <c r="UDL125" s="459"/>
      <c r="UDM125" s="458"/>
      <c r="UDN125" s="458"/>
      <c r="UDO125" s="458"/>
      <c r="UDP125" s="459"/>
      <c r="UDQ125" s="458"/>
      <c r="UDR125" s="458"/>
      <c r="UDS125" s="458"/>
      <c r="UDT125" s="459"/>
      <c r="UDU125" s="458"/>
      <c r="UDV125" s="458"/>
      <c r="UDW125" s="458"/>
      <c r="UDX125" s="459"/>
      <c r="UDY125" s="458"/>
      <c r="UDZ125" s="458"/>
      <c r="UEA125" s="458"/>
      <c r="UEB125" s="459"/>
      <c r="UEC125" s="458"/>
      <c r="UED125" s="458"/>
      <c r="UEE125" s="458"/>
      <c r="UEF125" s="459"/>
      <c r="UEG125" s="458"/>
      <c r="UEH125" s="458"/>
      <c r="UEI125" s="458"/>
      <c r="UEJ125" s="459"/>
      <c r="UEK125" s="458"/>
      <c r="UEL125" s="458"/>
      <c r="UEM125" s="458"/>
      <c r="UEN125" s="459"/>
      <c r="UEO125" s="458"/>
      <c r="UEP125" s="458"/>
      <c r="UEQ125" s="458"/>
      <c r="UER125" s="459"/>
      <c r="UES125" s="458"/>
      <c r="UET125" s="458"/>
      <c r="UEU125" s="458"/>
      <c r="UEV125" s="459"/>
      <c r="UEW125" s="458"/>
      <c r="UEX125" s="458"/>
      <c r="UEY125" s="458"/>
      <c r="UEZ125" s="459"/>
      <c r="UFA125" s="458"/>
      <c r="UFB125" s="458"/>
      <c r="UFC125" s="458"/>
      <c r="UFD125" s="459"/>
      <c r="UFE125" s="458"/>
      <c r="UFF125" s="458"/>
      <c r="UFG125" s="458"/>
      <c r="UFH125" s="459"/>
      <c r="UFI125" s="458"/>
      <c r="UFJ125" s="458"/>
      <c r="UFK125" s="458"/>
      <c r="UFL125" s="459"/>
      <c r="UFM125" s="458"/>
      <c r="UFN125" s="458"/>
      <c r="UFO125" s="458"/>
      <c r="UFP125" s="459"/>
      <c r="UFQ125" s="458"/>
      <c r="UFR125" s="458"/>
      <c r="UFS125" s="458"/>
      <c r="UFT125" s="459"/>
      <c r="UFU125" s="458"/>
      <c r="UFV125" s="458"/>
      <c r="UFW125" s="458"/>
      <c r="UFX125" s="459"/>
      <c r="UFY125" s="458"/>
      <c r="UFZ125" s="458"/>
      <c r="UGA125" s="458"/>
      <c r="UGB125" s="459"/>
      <c r="UGC125" s="458"/>
      <c r="UGD125" s="458"/>
      <c r="UGE125" s="458"/>
      <c r="UGF125" s="459"/>
      <c r="UGG125" s="458"/>
      <c r="UGH125" s="458"/>
      <c r="UGI125" s="458"/>
      <c r="UGJ125" s="459"/>
      <c r="UGK125" s="458"/>
      <c r="UGL125" s="458"/>
      <c r="UGM125" s="458"/>
      <c r="UGN125" s="459"/>
      <c r="UGO125" s="458"/>
      <c r="UGP125" s="458"/>
      <c r="UGQ125" s="458"/>
      <c r="UGR125" s="459"/>
      <c r="UGS125" s="458"/>
      <c r="UGT125" s="458"/>
      <c r="UGU125" s="458"/>
      <c r="UGV125" s="459"/>
      <c r="UGW125" s="458"/>
      <c r="UGX125" s="458"/>
      <c r="UGY125" s="458"/>
      <c r="UGZ125" s="459"/>
      <c r="UHA125" s="458"/>
      <c r="UHB125" s="458"/>
      <c r="UHC125" s="458"/>
      <c r="UHD125" s="459"/>
      <c r="UHE125" s="458"/>
      <c r="UHF125" s="458"/>
      <c r="UHG125" s="458"/>
      <c r="UHH125" s="459"/>
      <c r="UHI125" s="458"/>
      <c r="UHJ125" s="458"/>
      <c r="UHK125" s="458"/>
      <c r="UHL125" s="459"/>
      <c r="UHM125" s="458"/>
      <c r="UHN125" s="458"/>
      <c r="UHO125" s="458"/>
      <c r="UHP125" s="459"/>
      <c r="UHQ125" s="458"/>
      <c r="UHR125" s="458"/>
      <c r="UHS125" s="458"/>
      <c r="UHT125" s="459"/>
      <c r="UHU125" s="458"/>
      <c r="UHV125" s="458"/>
      <c r="UHW125" s="458"/>
      <c r="UHX125" s="459"/>
      <c r="UHY125" s="458"/>
      <c r="UHZ125" s="458"/>
      <c r="UIA125" s="458"/>
      <c r="UIB125" s="459"/>
      <c r="UIC125" s="458"/>
      <c r="UID125" s="458"/>
      <c r="UIE125" s="458"/>
      <c r="UIF125" s="459"/>
      <c r="UIG125" s="458"/>
      <c r="UIH125" s="458"/>
      <c r="UII125" s="458"/>
      <c r="UIJ125" s="459"/>
      <c r="UIK125" s="458"/>
      <c r="UIL125" s="458"/>
      <c r="UIM125" s="458"/>
      <c r="UIN125" s="459"/>
      <c r="UIO125" s="458"/>
      <c r="UIP125" s="458"/>
      <c r="UIQ125" s="458"/>
      <c r="UIR125" s="459"/>
      <c r="UIS125" s="458"/>
      <c r="UIT125" s="458"/>
      <c r="UIU125" s="458"/>
      <c r="UIV125" s="459"/>
      <c r="UIW125" s="458"/>
      <c r="UIX125" s="458"/>
      <c r="UIY125" s="458"/>
      <c r="UIZ125" s="459"/>
      <c r="UJA125" s="458"/>
      <c r="UJB125" s="458"/>
      <c r="UJC125" s="458"/>
      <c r="UJD125" s="459"/>
      <c r="UJE125" s="458"/>
      <c r="UJF125" s="458"/>
      <c r="UJG125" s="458"/>
      <c r="UJH125" s="459"/>
      <c r="UJI125" s="458"/>
      <c r="UJJ125" s="458"/>
      <c r="UJK125" s="458"/>
      <c r="UJL125" s="459"/>
      <c r="UJM125" s="458"/>
      <c r="UJN125" s="458"/>
      <c r="UJO125" s="458"/>
      <c r="UJP125" s="459"/>
      <c r="UJQ125" s="458"/>
      <c r="UJR125" s="458"/>
      <c r="UJS125" s="458"/>
      <c r="UJT125" s="459"/>
      <c r="UJU125" s="458"/>
      <c r="UJV125" s="458"/>
      <c r="UJW125" s="458"/>
      <c r="UJX125" s="459"/>
      <c r="UJY125" s="458"/>
      <c r="UJZ125" s="458"/>
      <c r="UKA125" s="458"/>
      <c r="UKB125" s="459"/>
      <c r="UKC125" s="458"/>
      <c r="UKD125" s="458"/>
      <c r="UKE125" s="458"/>
      <c r="UKF125" s="459"/>
      <c r="UKG125" s="458"/>
      <c r="UKH125" s="458"/>
      <c r="UKI125" s="458"/>
      <c r="UKJ125" s="459"/>
      <c r="UKK125" s="458"/>
      <c r="UKL125" s="458"/>
      <c r="UKM125" s="458"/>
      <c r="UKN125" s="459"/>
      <c r="UKO125" s="458"/>
      <c r="UKP125" s="458"/>
      <c r="UKQ125" s="458"/>
      <c r="UKR125" s="459"/>
      <c r="UKS125" s="458"/>
      <c r="UKT125" s="458"/>
      <c r="UKU125" s="458"/>
      <c r="UKV125" s="459"/>
      <c r="UKW125" s="458"/>
      <c r="UKX125" s="458"/>
      <c r="UKY125" s="458"/>
      <c r="UKZ125" s="459"/>
      <c r="ULA125" s="458"/>
      <c r="ULB125" s="458"/>
      <c r="ULC125" s="458"/>
      <c r="ULD125" s="459"/>
      <c r="ULE125" s="458"/>
      <c r="ULF125" s="458"/>
      <c r="ULG125" s="458"/>
      <c r="ULH125" s="459"/>
      <c r="ULI125" s="458"/>
      <c r="ULJ125" s="458"/>
      <c r="ULK125" s="458"/>
      <c r="ULL125" s="459"/>
      <c r="ULM125" s="458"/>
      <c r="ULN125" s="458"/>
      <c r="ULO125" s="458"/>
      <c r="ULP125" s="459"/>
      <c r="ULQ125" s="458"/>
      <c r="ULR125" s="458"/>
      <c r="ULS125" s="458"/>
      <c r="ULT125" s="459"/>
      <c r="ULU125" s="458"/>
      <c r="ULV125" s="458"/>
      <c r="ULW125" s="458"/>
      <c r="ULX125" s="459"/>
      <c r="ULY125" s="458"/>
      <c r="ULZ125" s="458"/>
      <c r="UMA125" s="458"/>
      <c r="UMB125" s="459"/>
      <c r="UMC125" s="458"/>
      <c r="UMD125" s="458"/>
      <c r="UME125" s="458"/>
      <c r="UMF125" s="459"/>
      <c r="UMG125" s="458"/>
      <c r="UMH125" s="458"/>
      <c r="UMI125" s="458"/>
      <c r="UMJ125" s="459"/>
      <c r="UMK125" s="458"/>
      <c r="UML125" s="458"/>
      <c r="UMM125" s="458"/>
      <c r="UMN125" s="459"/>
      <c r="UMO125" s="458"/>
      <c r="UMP125" s="458"/>
      <c r="UMQ125" s="458"/>
      <c r="UMR125" s="459"/>
      <c r="UMS125" s="458"/>
      <c r="UMT125" s="458"/>
      <c r="UMU125" s="458"/>
      <c r="UMV125" s="459"/>
      <c r="UMW125" s="458"/>
      <c r="UMX125" s="458"/>
      <c r="UMY125" s="458"/>
      <c r="UMZ125" s="459"/>
      <c r="UNA125" s="458"/>
      <c r="UNB125" s="458"/>
      <c r="UNC125" s="458"/>
      <c r="UND125" s="459"/>
      <c r="UNE125" s="458"/>
      <c r="UNF125" s="458"/>
      <c r="UNG125" s="458"/>
      <c r="UNH125" s="459"/>
      <c r="UNI125" s="458"/>
      <c r="UNJ125" s="458"/>
      <c r="UNK125" s="458"/>
      <c r="UNL125" s="459"/>
      <c r="UNM125" s="458"/>
      <c r="UNN125" s="458"/>
      <c r="UNO125" s="458"/>
      <c r="UNP125" s="459"/>
      <c r="UNQ125" s="458"/>
      <c r="UNR125" s="458"/>
      <c r="UNS125" s="458"/>
      <c r="UNT125" s="459"/>
      <c r="UNU125" s="458"/>
      <c r="UNV125" s="458"/>
      <c r="UNW125" s="458"/>
      <c r="UNX125" s="459"/>
      <c r="UNY125" s="458"/>
      <c r="UNZ125" s="458"/>
      <c r="UOA125" s="458"/>
      <c r="UOB125" s="459"/>
      <c r="UOC125" s="458"/>
      <c r="UOD125" s="458"/>
      <c r="UOE125" s="458"/>
      <c r="UOF125" s="459"/>
      <c r="UOG125" s="458"/>
      <c r="UOH125" s="458"/>
      <c r="UOI125" s="458"/>
      <c r="UOJ125" s="459"/>
      <c r="UOK125" s="458"/>
      <c r="UOL125" s="458"/>
      <c r="UOM125" s="458"/>
      <c r="UON125" s="459"/>
      <c r="UOO125" s="458"/>
      <c r="UOP125" s="458"/>
      <c r="UOQ125" s="458"/>
      <c r="UOR125" s="459"/>
      <c r="UOS125" s="458"/>
      <c r="UOT125" s="458"/>
      <c r="UOU125" s="458"/>
      <c r="UOV125" s="459"/>
      <c r="UOW125" s="458"/>
      <c r="UOX125" s="458"/>
      <c r="UOY125" s="458"/>
      <c r="UOZ125" s="459"/>
      <c r="UPA125" s="458"/>
      <c r="UPB125" s="458"/>
      <c r="UPC125" s="458"/>
      <c r="UPD125" s="459"/>
      <c r="UPE125" s="458"/>
      <c r="UPF125" s="458"/>
      <c r="UPG125" s="458"/>
      <c r="UPH125" s="459"/>
      <c r="UPI125" s="458"/>
      <c r="UPJ125" s="458"/>
      <c r="UPK125" s="458"/>
      <c r="UPL125" s="459"/>
      <c r="UPM125" s="458"/>
      <c r="UPN125" s="458"/>
      <c r="UPO125" s="458"/>
      <c r="UPP125" s="459"/>
      <c r="UPQ125" s="458"/>
      <c r="UPR125" s="458"/>
      <c r="UPS125" s="458"/>
      <c r="UPT125" s="459"/>
      <c r="UPU125" s="458"/>
      <c r="UPV125" s="458"/>
      <c r="UPW125" s="458"/>
      <c r="UPX125" s="459"/>
      <c r="UPY125" s="458"/>
      <c r="UPZ125" s="458"/>
      <c r="UQA125" s="458"/>
      <c r="UQB125" s="459"/>
      <c r="UQC125" s="458"/>
      <c r="UQD125" s="458"/>
      <c r="UQE125" s="458"/>
      <c r="UQF125" s="459"/>
      <c r="UQG125" s="458"/>
      <c r="UQH125" s="458"/>
      <c r="UQI125" s="458"/>
      <c r="UQJ125" s="459"/>
      <c r="UQK125" s="458"/>
      <c r="UQL125" s="458"/>
      <c r="UQM125" s="458"/>
      <c r="UQN125" s="459"/>
      <c r="UQO125" s="458"/>
      <c r="UQP125" s="458"/>
      <c r="UQQ125" s="458"/>
      <c r="UQR125" s="459"/>
      <c r="UQS125" s="458"/>
      <c r="UQT125" s="458"/>
      <c r="UQU125" s="458"/>
      <c r="UQV125" s="459"/>
      <c r="UQW125" s="458"/>
      <c r="UQX125" s="458"/>
      <c r="UQY125" s="458"/>
      <c r="UQZ125" s="459"/>
      <c r="URA125" s="458"/>
      <c r="URB125" s="458"/>
      <c r="URC125" s="458"/>
      <c r="URD125" s="459"/>
      <c r="URE125" s="458"/>
      <c r="URF125" s="458"/>
      <c r="URG125" s="458"/>
      <c r="URH125" s="459"/>
      <c r="URI125" s="458"/>
      <c r="URJ125" s="458"/>
      <c r="URK125" s="458"/>
      <c r="URL125" s="459"/>
      <c r="URM125" s="458"/>
      <c r="URN125" s="458"/>
      <c r="URO125" s="458"/>
      <c r="URP125" s="459"/>
      <c r="URQ125" s="458"/>
      <c r="URR125" s="458"/>
      <c r="URS125" s="458"/>
      <c r="URT125" s="459"/>
      <c r="URU125" s="458"/>
      <c r="URV125" s="458"/>
      <c r="URW125" s="458"/>
      <c r="URX125" s="459"/>
      <c r="URY125" s="458"/>
      <c r="URZ125" s="458"/>
      <c r="USA125" s="458"/>
      <c r="USB125" s="459"/>
      <c r="USC125" s="458"/>
      <c r="USD125" s="458"/>
      <c r="USE125" s="458"/>
      <c r="USF125" s="459"/>
      <c r="USG125" s="458"/>
      <c r="USH125" s="458"/>
      <c r="USI125" s="458"/>
      <c r="USJ125" s="459"/>
      <c r="USK125" s="458"/>
      <c r="USL125" s="458"/>
      <c r="USM125" s="458"/>
      <c r="USN125" s="459"/>
      <c r="USO125" s="458"/>
      <c r="USP125" s="458"/>
      <c r="USQ125" s="458"/>
      <c r="USR125" s="459"/>
      <c r="USS125" s="458"/>
      <c r="UST125" s="458"/>
      <c r="USU125" s="458"/>
      <c r="USV125" s="459"/>
      <c r="USW125" s="458"/>
      <c r="USX125" s="458"/>
      <c r="USY125" s="458"/>
      <c r="USZ125" s="459"/>
      <c r="UTA125" s="458"/>
      <c r="UTB125" s="458"/>
      <c r="UTC125" s="458"/>
      <c r="UTD125" s="459"/>
      <c r="UTE125" s="458"/>
      <c r="UTF125" s="458"/>
      <c r="UTG125" s="458"/>
      <c r="UTH125" s="459"/>
      <c r="UTI125" s="458"/>
      <c r="UTJ125" s="458"/>
      <c r="UTK125" s="458"/>
      <c r="UTL125" s="459"/>
      <c r="UTM125" s="458"/>
      <c r="UTN125" s="458"/>
      <c r="UTO125" s="458"/>
      <c r="UTP125" s="459"/>
      <c r="UTQ125" s="458"/>
      <c r="UTR125" s="458"/>
      <c r="UTS125" s="458"/>
      <c r="UTT125" s="459"/>
      <c r="UTU125" s="458"/>
      <c r="UTV125" s="458"/>
      <c r="UTW125" s="458"/>
      <c r="UTX125" s="459"/>
      <c r="UTY125" s="458"/>
      <c r="UTZ125" s="458"/>
      <c r="UUA125" s="458"/>
      <c r="UUB125" s="459"/>
      <c r="UUC125" s="458"/>
      <c r="UUD125" s="458"/>
      <c r="UUE125" s="458"/>
      <c r="UUF125" s="459"/>
      <c r="UUG125" s="458"/>
      <c r="UUH125" s="458"/>
      <c r="UUI125" s="458"/>
      <c r="UUJ125" s="459"/>
      <c r="UUK125" s="458"/>
      <c r="UUL125" s="458"/>
      <c r="UUM125" s="458"/>
      <c r="UUN125" s="459"/>
      <c r="UUO125" s="458"/>
      <c r="UUP125" s="458"/>
      <c r="UUQ125" s="458"/>
      <c r="UUR125" s="459"/>
      <c r="UUS125" s="458"/>
      <c r="UUT125" s="458"/>
      <c r="UUU125" s="458"/>
      <c r="UUV125" s="459"/>
      <c r="UUW125" s="458"/>
      <c r="UUX125" s="458"/>
      <c r="UUY125" s="458"/>
      <c r="UUZ125" s="459"/>
      <c r="UVA125" s="458"/>
      <c r="UVB125" s="458"/>
      <c r="UVC125" s="458"/>
      <c r="UVD125" s="459"/>
      <c r="UVE125" s="458"/>
      <c r="UVF125" s="458"/>
      <c r="UVG125" s="458"/>
      <c r="UVH125" s="459"/>
      <c r="UVI125" s="458"/>
      <c r="UVJ125" s="458"/>
      <c r="UVK125" s="458"/>
      <c r="UVL125" s="459"/>
      <c r="UVM125" s="458"/>
      <c r="UVN125" s="458"/>
      <c r="UVO125" s="458"/>
      <c r="UVP125" s="459"/>
      <c r="UVQ125" s="458"/>
      <c r="UVR125" s="458"/>
      <c r="UVS125" s="458"/>
      <c r="UVT125" s="459"/>
      <c r="UVU125" s="458"/>
      <c r="UVV125" s="458"/>
      <c r="UVW125" s="458"/>
      <c r="UVX125" s="459"/>
      <c r="UVY125" s="458"/>
      <c r="UVZ125" s="458"/>
      <c r="UWA125" s="458"/>
      <c r="UWB125" s="459"/>
      <c r="UWC125" s="458"/>
      <c r="UWD125" s="458"/>
      <c r="UWE125" s="458"/>
      <c r="UWF125" s="459"/>
      <c r="UWG125" s="458"/>
      <c r="UWH125" s="458"/>
      <c r="UWI125" s="458"/>
      <c r="UWJ125" s="459"/>
      <c r="UWK125" s="458"/>
      <c r="UWL125" s="458"/>
      <c r="UWM125" s="458"/>
      <c r="UWN125" s="459"/>
      <c r="UWO125" s="458"/>
      <c r="UWP125" s="458"/>
      <c r="UWQ125" s="458"/>
      <c r="UWR125" s="459"/>
      <c r="UWS125" s="458"/>
      <c r="UWT125" s="458"/>
      <c r="UWU125" s="458"/>
      <c r="UWV125" s="459"/>
      <c r="UWW125" s="458"/>
      <c r="UWX125" s="458"/>
      <c r="UWY125" s="458"/>
      <c r="UWZ125" s="459"/>
      <c r="UXA125" s="458"/>
      <c r="UXB125" s="458"/>
      <c r="UXC125" s="458"/>
      <c r="UXD125" s="459"/>
      <c r="UXE125" s="458"/>
      <c r="UXF125" s="458"/>
      <c r="UXG125" s="458"/>
      <c r="UXH125" s="459"/>
      <c r="UXI125" s="458"/>
      <c r="UXJ125" s="458"/>
      <c r="UXK125" s="458"/>
      <c r="UXL125" s="459"/>
      <c r="UXM125" s="458"/>
      <c r="UXN125" s="458"/>
      <c r="UXO125" s="458"/>
      <c r="UXP125" s="459"/>
      <c r="UXQ125" s="458"/>
      <c r="UXR125" s="458"/>
      <c r="UXS125" s="458"/>
      <c r="UXT125" s="459"/>
      <c r="UXU125" s="458"/>
      <c r="UXV125" s="458"/>
      <c r="UXW125" s="458"/>
      <c r="UXX125" s="459"/>
      <c r="UXY125" s="458"/>
      <c r="UXZ125" s="458"/>
      <c r="UYA125" s="458"/>
      <c r="UYB125" s="459"/>
      <c r="UYC125" s="458"/>
      <c r="UYD125" s="458"/>
      <c r="UYE125" s="458"/>
      <c r="UYF125" s="459"/>
      <c r="UYG125" s="458"/>
      <c r="UYH125" s="458"/>
      <c r="UYI125" s="458"/>
      <c r="UYJ125" s="459"/>
      <c r="UYK125" s="458"/>
      <c r="UYL125" s="458"/>
      <c r="UYM125" s="458"/>
      <c r="UYN125" s="459"/>
      <c r="UYO125" s="458"/>
      <c r="UYP125" s="458"/>
      <c r="UYQ125" s="458"/>
      <c r="UYR125" s="459"/>
      <c r="UYS125" s="458"/>
      <c r="UYT125" s="458"/>
      <c r="UYU125" s="458"/>
      <c r="UYV125" s="459"/>
      <c r="UYW125" s="458"/>
      <c r="UYX125" s="458"/>
      <c r="UYY125" s="458"/>
      <c r="UYZ125" s="459"/>
      <c r="UZA125" s="458"/>
      <c r="UZB125" s="458"/>
      <c r="UZC125" s="458"/>
      <c r="UZD125" s="459"/>
      <c r="UZE125" s="458"/>
      <c r="UZF125" s="458"/>
      <c r="UZG125" s="458"/>
      <c r="UZH125" s="459"/>
      <c r="UZI125" s="458"/>
      <c r="UZJ125" s="458"/>
      <c r="UZK125" s="458"/>
      <c r="UZL125" s="459"/>
      <c r="UZM125" s="458"/>
      <c r="UZN125" s="458"/>
      <c r="UZO125" s="458"/>
      <c r="UZP125" s="459"/>
      <c r="UZQ125" s="458"/>
      <c r="UZR125" s="458"/>
      <c r="UZS125" s="458"/>
      <c r="UZT125" s="459"/>
      <c r="UZU125" s="458"/>
      <c r="UZV125" s="458"/>
      <c r="UZW125" s="458"/>
      <c r="UZX125" s="459"/>
      <c r="UZY125" s="458"/>
      <c r="UZZ125" s="458"/>
      <c r="VAA125" s="458"/>
      <c r="VAB125" s="459"/>
      <c r="VAC125" s="458"/>
      <c r="VAD125" s="458"/>
      <c r="VAE125" s="458"/>
      <c r="VAF125" s="459"/>
      <c r="VAG125" s="458"/>
      <c r="VAH125" s="458"/>
      <c r="VAI125" s="458"/>
      <c r="VAJ125" s="459"/>
      <c r="VAK125" s="458"/>
      <c r="VAL125" s="458"/>
      <c r="VAM125" s="458"/>
      <c r="VAN125" s="459"/>
      <c r="VAO125" s="458"/>
      <c r="VAP125" s="458"/>
      <c r="VAQ125" s="458"/>
      <c r="VAR125" s="459"/>
      <c r="VAS125" s="458"/>
      <c r="VAT125" s="458"/>
      <c r="VAU125" s="458"/>
      <c r="VAV125" s="459"/>
      <c r="VAW125" s="458"/>
      <c r="VAX125" s="458"/>
      <c r="VAY125" s="458"/>
      <c r="VAZ125" s="459"/>
      <c r="VBA125" s="458"/>
      <c r="VBB125" s="458"/>
      <c r="VBC125" s="458"/>
      <c r="VBD125" s="459"/>
      <c r="VBE125" s="458"/>
      <c r="VBF125" s="458"/>
      <c r="VBG125" s="458"/>
      <c r="VBH125" s="459"/>
      <c r="VBI125" s="458"/>
      <c r="VBJ125" s="458"/>
      <c r="VBK125" s="458"/>
      <c r="VBL125" s="459"/>
      <c r="VBM125" s="458"/>
      <c r="VBN125" s="458"/>
      <c r="VBO125" s="458"/>
      <c r="VBP125" s="459"/>
      <c r="VBQ125" s="458"/>
      <c r="VBR125" s="458"/>
      <c r="VBS125" s="458"/>
      <c r="VBT125" s="459"/>
      <c r="VBU125" s="458"/>
      <c r="VBV125" s="458"/>
      <c r="VBW125" s="458"/>
      <c r="VBX125" s="459"/>
      <c r="VBY125" s="458"/>
      <c r="VBZ125" s="458"/>
      <c r="VCA125" s="458"/>
      <c r="VCB125" s="459"/>
      <c r="VCC125" s="458"/>
      <c r="VCD125" s="458"/>
      <c r="VCE125" s="458"/>
      <c r="VCF125" s="459"/>
      <c r="VCG125" s="458"/>
      <c r="VCH125" s="458"/>
      <c r="VCI125" s="458"/>
      <c r="VCJ125" s="459"/>
      <c r="VCK125" s="458"/>
      <c r="VCL125" s="458"/>
      <c r="VCM125" s="458"/>
      <c r="VCN125" s="459"/>
      <c r="VCO125" s="458"/>
      <c r="VCP125" s="458"/>
      <c r="VCQ125" s="458"/>
      <c r="VCR125" s="459"/>
      <c r="VCS125" s="458"/>
      <c r="VCT125" s="458"/>
      <c r="VCU125" s="458"/>
      <c r="VCV125" s="459"/>
      <c r="VCW125" s="458"/>
      <c r="VCX125" s="458"/>
      <c r="VCY125" s="458"/>
      <c r="VCZ125" s="459"/>
      <c r="VDA125" s="458"/>
      <c r="VDB125" s="458"/>
      <c r="VDC125" s="458"/>
      <c r="VDD125" s="459"/>
      <c r="VDE125" s="458"/>
      <c r="VDF125" s="458"/>
      <c r="VDG125" s="458"/>
      <c r="VDH125" s="459"/>
      <c r="VDI125" s="458"/>
      <c r="VDJ125" s="458"/>
      <c r="VDK125" s="458"/>
      <c r="VDL125" s="459"/>
      <c r="VDM125" s="458"/>
      <c r="VDN125" s="458"/>
      <c r="VDO125" s="458"/>
      <c r="VDP125" s="459"/>
      <c r="VDQ125" s="458"/>
      <c r="VDR125" s="458"/>
      <c r="VDS125" s="458"/>
      <c r="VDT125" s="459"/>
      <c r="VDU125" s="458"/>
      <c r="VDV125" s="458"/>
      <c r="VDW125" s="458"/>
      <c r="VDX125" s="459"/>
      <c r="VDY125" s="458"/>
      <c r="VDZ125" s="458"/>
      <c r="VEA125" s="458"/>
      <c r="VEB125" s="459"/>
      <c r="VEC125" s="458"/>
      <c r="VED125" s="458"/>
      <c r="VEE125" s="458"/>
      <c r="VEF125" s="459"/>
      <c r="VEG125" s="458"/>
      <c r="VEH125" s="458"/>
      <c r="VEI125" s="458"/>
      <c r="VEJ125" s="459"/>
      <c r="VEK125" s="458"/>
      <c r="VEL125" s="458"/>
      <c r="VEM125" s="458"/>
      <c r="VEN125" s="459"/>
      <c r="VEO125" s="458"/>
      <c r="VEP125" s="458"/>
      <c r="VEQ125" s="458"/>
      <c r="VER125" s="459"/>
      <c r="VES125" s="458"/>
      <c r="VET125" s="458"/>
      <c r="VEU125" s="458"/>
      <c r="VEV125" s="459"/>
      <c r="VEW125" s="458"/>
      <c r="VEX125" s="458"/>
      <c r="VEY125" s="458"/>
      <c r="VEZ125" s="459"/>
      <c r="VFA125" s="458"/>
      <c r="VFB125" s="458"/>
      <c r="VFC125" s="458"/>
      <c r="VFD125" s="459"/>
      <c r="VFE125" s="458"/>
      <c r="VFF125" s="458"/>
      <c r="VFG125" s="458"/>
      <c r="VFH125" s="459"/>
      <c r="VFI125" s="458"/>
      <c r="VFJ125" s="458"/>
      <c r="VFK125" s="458"/>
      <c r="VFL125" s="459"/>
      <c r="VFM125" s="458"/>
      <c r="VFN125" s="458"/>
      <c r="VFO125" s="458"/>
      <c r="VFP125" s="459"/>
      <c r="VFQ125" s="458"/>
      <c r="VFR125" s="458"/>
      <c r="VFS125" s="458"/>
      <c r="VFT125" s="459"/>
      <c r="VFU125" s="458"/>
      <c r="VFV125" s="458"/>
      <c r="VFW125" s="458"/>
      <c r="VFX125" s="459"/>
      <c r="VFY125" s="458"/>
      <c r="VFZ125" s="458"/>
      <c r="VGA125" s="458"/>
      <c r="VGB125" s="459"/>
      <c r="VGC125" s="458"/>
      <c r="VGD125" s="458"/>
      <c r="VGE125" s="458"/>
      <c r="VGF125" s="459"/>
      <c r="VGG125" s="458"/>
      <c r="VGH125" s="458"/>
      <c r="VGI125" s="458"/>
      <c r="VGJ125" s="459"/>
      <c r="VGK125" s="458"/>
      <c r="VGL125" s="458"/>
      <c r="VGM125" s="458"/>
      <c r="VGN125" s="459"/>
      <c r="VGO125" s="458"/>
      <c r="VGP125" s="458"/>
      <c r="VGQ125" s="458"/>
      <c r="VGR125" s="459"/>
      <c r="VGS125" s="458"/>
      <c r="VGT125" s="458"/>
      <c r="VGU125" s="458"/>
      <c r="VGV125" s="459"/>
      <c r="VGW125" s="458"/>
      <c r="VGX125" s="458"/>
      <c r="VGY125" s="458"/>
      <c r="VGZ125" s="459"/>
      <c r="VHA125" s="458"/>
      <c r="VHB125" s="458"/>
      <c r="VHC125" s="458"/>
      <c r="VHD125" s="459"/>
      <c r="VHE125" s="458"/>
      <c r="VHF125" s="458"/>
      <c r="VHG125" s="458"/>
      <c r="VHH125" s="459"/>
      <c r="VHI125" s="458"/>
      <c r="VHJ125" s="458"/>
      <c r="VHK125" s="458"/>
      <c r="VHL125" s="459"/>
      <c r="VHM125" s="458"/>
      <c r="VHN125" s="458"/>
      <c r="VHO125" s="458"/>
      <c r="VHP125" s="459"/>
      <c r="VHQ125" s="458"/>
      <c r="VHR125" s="458"/>
      <c r="VHS125" s="458"/>
      <c r="VHT125" s="459"/>
      <c r="VHU125" s="458"/>
      <c r="VHV125" s="458"/>
      <c r="VHW125" s="458"/>
      <c r="VHX125" s="459"/>
      <c r="VHY125" s="458"/>
      <c r="VHZ125" s="458"/>
      <c r="VIA125" s="458"/>
      <c r="VIB125" s="459"/>
      <c r="VIC125" s="458"/>
      <c r="VID125" s="458"/>
      <c r="VIE125" s="458"/>
      <c r="VIF125" s="459"/>
      <c r="VIG125" s="458"/>
      <c r="VIH125" s="458"/>
      <c r="VII125" s="458"/>
      <c r="VIJ125" s="459"/>
      <c r="VIK125" s="458"/>
      <c r="VIL125" s="458"/>
      <c r="VIM125" s="458"/>
      <c r="VIN125" s="459"/>
      <c r="VIO125" s="458"/>
      <c r="VIP125" s="458"/>
      <c r="VIQ125" s="458"/>
      <c r="VIR125" s="459"/>
      <c r="VIS125" s="458"/>
      <c r="VIT125" s="458"/>
      <c r="VIU125" s="458"/>
      <c r="VIV125" s="459"/>
      <c r="VIW125" s="458"/>
      <c r="VIX125" s="458"/>
      <c r="VIY125" s="458"/>
      <c r="VIZ125" s="459"/>
      <c r="VJA125" s="458"/>
      <c r="VJB125" s="458"/>
      <c r="VJC125" s="458"/>
      <c r="VJD125" s="459"/>
      <c r="VJE125" s="458"/>
      <c r="VJF125" s="458"/>
      <c r="VJG125" s="458"/>
      <c r="VJH125" s="459"/>
      <c r="VJI125" s="458"/>
      <c r="VJJ125" s="458"/>
      <c r="VJK125" s="458"/>
      <c r="VJL125" s="459"/>
      <c r="VJM125" s="458"/>
      <c r="VJN125" s="458"/>
      <c r="VJO125" s="458"/>
      <c r="VJP125" s="459"/>
      <c r="VJQ125" s="458"/>
      <c r="VJR125" s="458"/>
      <c r="VJS125" s="458"/>
      <c r="VJT125" s="459"/>
      <c r="VJU125" s="458"/>
      <c r="VJV125" s="458"/>
      <c r="VJW125" s="458"/>
      <c r="VJX125" s="459"/>
      <c r="VJY125" s="458"/>
      <c r="VJZ125" s="458"/>
      <c r="VKA125" s="458"/>
      <c r="VKB125" s="459"/>
      <c r="VKC125" s="458"/>
      <c r="VKD125" s="458"/>
      <c r="VKE125" s="458"/>
      <c r="VKF125" s="459"/>
      <c r="VKG125" s="458"/>
      <c r="VKH125" s="458"/>
      <c r="VKI125" s="458"/>
      <c r="VKJ125" s="459"/>
      <c r="VKK125" s="458"/>
      <c r="VKL125" s="458"/>
      <c r="VKM125" s="458"/>
      <c r="VKN125" s="459"/>
      <c r="VKO125" s="458"/>
      <c r="VKP125" s="458"/>
      <c r="VKQ125" s="458"/>
      <c r="VKR125" s="459"/>
      <c r="VKS125" s="458"/>
      <c r="VKT125" s="458"/>
      <c r="VKU125" s="458"/>
      <c r="VKV125" s="459"/>
      <c r="VKW125" s="458"/>
      <c r="VKX125" s="458"/>
      <c r="VKY125" s="458"/>
      <c r="VKZ125" s="459"/>
      <c r="VLA125" s="458"/>
      <c r="VLB125" s="458"/>
      <c r="VLC125" s="458"/>
      <c r="VLD125" s="459"/>
      <c r="VLE125" s="458"/>
      <c r="VLF125" s="458"/>
      <c r="VLG125" s="458"/>
      <c r="VLH125" s="459"/>
      <c r="VLI125" s="458"/>
      <c r="VLJ125" s="458"/>
      <c r="VLK125" s="458"/>
      <c r="VLL125" s="459"/>
      <c r="VLM125" s="458"/>
      <c r="VLN125" s="458"/>
      <c r="VLO125" s="458"/>
      <c r="VLP125" s="459"/>
      <c r="VLQ125" s="458"/>
      <c r="VLR125" s="458"/>
      <c r="VLS125" s="458"/>
      <c r="VLT125" s="459"/>
      <c r="VLU125" s="458"/>
      <c r="VLV125" s="458"/>
      <c r="VLW125" s="458"/>
      <c r="VLX125" s="459"/>
      <c r="VLY125" s="458"/>
      <c r="VLZ125" s="458"/>
      <c r="VMA125" s="458"/>
      <c r="VMB125" s="459"/>
      <c r="VMC125" s="458"/>
      <c r="VMD125" s="458"/>
      <c r="VME125" s="458"/>
      <c r="VMF125" s="459"/>
      <c r="VMG125" s="458"/>
      <c r="VMH125" s="458"/>
      <c r="VMI125" s="458"/>
      <c r="VMJ125" s="459"/>
      <c r="VMK125" s="458"/>
      <c r="VML125" s="458"/>
      <c r="VMM125" s="458"/>
      <c r="VMN125" s="459"/>
      <c r="VMO125" s="458"/>
      <c r="VMP125" s="458"/>
      <c r="VMQ125" s="458"/>
      <c r="VMR125" s="459"/>
      <c r="VMS125" s="458"/>
      <c r="VMT125" s="458"/>
      <c r="VMU125" s="458"/>
      <c r="VMV125" s="459"/>
      <c r="VMW125" s="458"/>
      <c r="VMX125" s="458"/>
      <c r="VMY125" s="458"/>
      <c r="VMZ125" s="459"/>
      <c r="VNA125" s="458"/>
      <c r="VNB125" s="458"/>
      <c r="VNC125" s="458"/>
      <c r="VND125" s="459"/>
      <c r="VNE125" s="458"/>
      <c r="VNF125" s="458"/>
      <c r="VNG125" s="458"/>
      <c r="VNH125" s="459"/>
      <c r="VNI125" s="458"/>
      <c r="VNJ125" s="458"/>
      <c r="VNK125" s="458"/>
      <c r="VNL125" s="459"/>
      <c r="VNM125" s="458"/>
      <c r="VNN125" s="458"/>
      <c r="VNO125" s="458"/>
      <c r="VNP125" s="459"/>
      <c r="VNQ125" s="458"/>
      <c r="VNR125" s="458"/>
      <c r="VNS125" s="458"/>
      <c r="VNT125" s="459"/>
      <c r="VNU125" s="458"/>
      <c r="VNV125" s="458"/>
      <c r="VNW125" s="458"/>
      <c r="VNX125" s="459"/>
      <c r="VNY125" s="458"/>
      <c r="VNZ125" s="458"/>
      <c r="VOA125" s="458"/>
      <c r="VOB125" s="459"/>
      <c r="VOC125" s="458"/>
      <c r="VOD125" s="458"/>
      <c r="VOE125" s="458"/>
      <c r="VOF125" s="459"/>
      <c r="VOG125" s="458"/>
      <c r="VOH125" s="458"/>
      <c r="VOI125" s="458"/>
      <c r="VOJ125" s="459"/>
      <c r="VOK125" s="458"/>
      <c r="VOL125" s="458"/>
      <c r="VOM125" s="458"/>
      <c r="VON125" s="459"/>
      <c r="VOO125" s="458"/>
      <c r="VOP125" s="458"/>
      <c r="VOQ125" s="458"/>
      <c r="VOR125" s="459"/>
      <c r="VOS125" s="458"/>
      <c r="VOT125" s="458"/>
      <c r="VOU125" s="458"/>
      <c r="VOV125" s="459"/>
      <c r="VOW125" s="458"/>
      <c r="VOX125" s="458"/>
      <c r="VOY125" s="458"/>
      <c r="VOZ125" s="459"/>
      <c r="VPA125" s="458"/>
      <c r="VPB125" s="458"/>
      <c r="VPC125" s="458"/>
      <c r="VPD125" s="459"/>
      <c r="VPE125" s="458"/>
      <c r="VPF125" s="458"/>
      <c r="VPG125" s="458"/>
      <c r="VPH125" s="459"/>
      <c r="VPI125" s="458"/>
      <c r="VPJ125" s="458"/>
      <c r="VPK125" s="458"/>
      <c r="VPL125" s="459"/>
      <c r="VPM125" s="458"/>
      <c r="VPN125" s="458"/>
      <c r="VPO125" s="458"/>
      <c r="VPP125" s="459"/>
      <c r="VPQ125" s="458"/>
      <c r="VPR125" s="458"/>
      <c r="VPS125" s="458"/>
      <c r="VPT125" s="459"/>
      <c r="VPU125" s="458"/>
      <c r="VPV125" s="458"/>
      <c r="VPW125" s="458"/>
      <c r="VPX125" s="459"/>
      <c r="VPY125" s="458"/>
      <c r="VPZ125" s="458"/>
      <c r="VQA125" s="458"/>
      <c r="VQB125" s="459"/>
      <c r="VQC125" s="458"/>
      <c r="VQD125" s="458"/>
      <c r="VQE125" s="458"/>
      <c r="VQF125" s="459"/>
      <c r="VQG125" s="458"/>
      <c r="VQH125" s="458"/>
      <c r="VQI125" s="458"/>
      <c r="VQJ125" s="459"/>
      <c r="VQK125" s="458"/>
      <c r="VQL125" s="458"/>
      <c r="VQM125" s="458"/>
      <c r="VQN125" s="459"/>
      <c r="VQO125" s="458"/>
      <c r="VQP125" s="458"/>
      <c r="VQQ125" s="458"/>
      <c r="VQR125" s="459"/>
      <c r="VQS125" s="458"/>
      <c r="VQT125" s="458"/>
      <c r="VQU125" s="458"/>
      <c r="VQV125" s="459"/>
      <c r="VQW125" s="458"/>
      <c r="VQX125" s="458"/>
      <c r="VQY125" s="458"/>
      <c r="VQZ125" s="459"/>
      <c r="VRA125" s="458"/>
      <c r="VRB125" s="458"/>
      <c r="VRC125" s="458"/>
      <c r="VRD125" s="459"/>
      <c r="VRE125" s="458"/>
      <c r="VRF125" s="458"/>
      <c r="VRG125" s="458"/>
      <c r="VRH125" s="459"/>
      <c r="VRI125" s="458"/>
      <c r="VRJ125" s="458"/>
      <c r="VRK125" s="458"/>
      <c r="VRL125" s="459"/>
      <c r="VRM125" s="458"/>
      <c r="VRN125" s="458"/>
      <c r="VRO125" s="458"/>
      <c r="VRP125" s="459"/>
      <c r="VRQ125" s="458"/>
      <c r="VRR125" s="458"/>
      <c r="VRS125" s="458"/>
      <c r="VRT125" s="459"/>
      <c r="VRU125" s="458"/>
      <c r="VRV125" s="458"/>
      <c r="VRW125" s="458"/>
      <c r="VRX125" s="459"/>
      <c r="VRY125" s="458"/>
      <c r="VRZ125" s="458"/>
      <c r="VSA125" s="458"/>
      <c r="VSB125" s="459"/>
      <c r="VSC125" s="458"/>
      <c r="VSD125" s="458"/>
      <c r="VSE125" s="458"/>
      <c r="VSF125" s="459"/>
      <c r="VSG125" s="458"/>
      <c r="VSH125" s="458"/>
      <c r="VSI125" s="458"/>
      <c r="VSJ125" s="459"/>
      <c r="VSK125" s="458"/>
      <c r="VSL125" s="458"/>
      <c r="VSM125" s="458"/>
      <c r="VSN125" s="459"/>
      <c r="VSO125" s="458"/>
      <c r="VSP125" s="458"/>
      <c r="VSQ125" s="458"/>
      <c r="VSR125" s="459"/>
      <c r="VSS125" s="458"/>
      <c r="VST125" s="458"/>
      <c r="VSU125" s="458"/>
      <c r="VSV125" s="459"/>
      <c r="VSW125" s="458"/>
      <c r="VSX125" s="458"/>
      <c r="VSY125" s="458"/>
      <c r="VSZ125" s="459"/>
      <c r="VTA125" s="458"/>
      <c r="VTB125" s="458"/>
      <c r="VTC125" s="458"/>
      <c r="VTD125" s="459"/>
      <c r="VTE125" s="458"/>
      <c r="VTF125" s="458"/>
      <c r="VTG125" s="458"/>
      <c r="VTH125" s="459"/>
      <c r="VTI125" s="458"/>
      <c r="VTJ125" s="458"/>
      <c r="VTK125" s="458"/>
      <c r="VTL125" s="459"/>
      <c r="VTM125" s="458"/>
      <c r="VTN125" s="458"/>
      <c r="VTO125" s="458"/>
      <c r="VTP125" s="459"/>
      <c r="VTQ125" s="458"/>
      <c r="VTR125" s="458"/>
      <c r="VTS125" s="458"/>
      <c r="VTT125" s="459"/>
      <c r="VTU125" s="458"/>
      <c r="VTV125" s="458"/>
      <c r="VTW125" s="458"/>
      <c r="VTX125" s="459"/>
      <c r="VTY125" s="458"/>
      <c r="VTZ125" s="458"/>
      <c r="VUA125" s="458"/>
      <c r="VUB125" s="459"/>
      <c r="VUC125" s="458"/>
      <c r="VUD125" s="458"/>
      <c r="VUE125" s="458"/>
      <c r="VUF125" s="459"/>
      <c r="VUG125" s="458"/>
      <c r="VUH125" s="458"/>
      <c r="VUI125" s="458"/>
      <c r="VUJ125" s="459"/>
      <c r="VUK125" s="458"/>
      <c r="VUL125" s="458"/>
      <c r="VUM125" s="458"/>
      <c r="VUN125" s="459"/>
      <c r="VUO125" s="458"/>
      <c r="VUP125" s="458"/>
      <c r="VUQ125" s="458"/>
      <c r="VUR125" s="459"/>
      <c r="VUS125" s="458"/>
      <c r="VUT125" s="458"/>
      <c r="VUU125" s="458"/>
      <c r="VUV125" s="459"/>
      <c r="VUW125" s="458"/>
      <c r="VUX125" s="458"/>
      <c r="VUY125" s="458"/>
      <c r="VUZ125" s="459"/>
      <c r="VVA125" s="458"/>
      <c r="VVB125" s="458"/>
      <c r="VVC125" s="458"/>
      <c r="VVD125" s="459"/>
      <c r="VVE125" s="458"/>
      <c r="VVF125" s="458"/>
      <c r="VVG125" s="458"/>
      <c r="VVH125" s="459"/>
      <c r="VVI125" s="458"/>
      <c r="VVJ125" s="458"/>
      <c r="VVK125" s="458"/>
      <c r="VVL125" s="459"/>
      <c r="VVM125" s="458"/>
      <c r="VVN125" s="458"/>
      <c r="VVO125" s="458"/>
      <c r="VVP125" s="459"/>
      <c r="VVQ125" s="458"/>
      <c r="VVR125" s="458"/>
      <c r="VVS125" s="458"/>
      <c r="VVT125" s="459"/>
      <c r="VVU125" s="458"/>
      <c r="VVV125" s="458"/>
      <c r="VVW125" s="458"/>
      <c r="VVX125" s="459"/>
      <c r="VVY125" s="458"/>
      <c r="VVZ125" s="458"/>
      <c r="VWA125" s="458"/>
      <c r="VWB125" s="459"/>
      <c r="VWC125" s="458"/>
      <c r="VWD125" s="458"/>
      <c r="VWE125" s="458"/>
      <c r="VWF125" s="459"/>
      <c r="VWG125" s="458"/>
      <c r="VWH125" s="458"/>
      <c r="VWI125" s="458"/>
      <c r="VWJ125" s="459"/>
      <c r="VWK125" s="458"/>
      <c r="VWL125" s="458"/>
      <c r="VWM125" s="458"/>
      <c r="VWN125" s="459"/>
      <c r="VWO125" s="458"/>
      <c r="VWP125" s="458"/>
      <c r="VWQ125" s="458"/>
      <c r="VWR125" s="459"/>
      <c r="VWS125" s="458"/>
      <c r="VWT125" s="458"/>
      <c r="VWU125" s="458"/>
      <c r="VWV125" s="459"/>
      <c r="VWW125" s="458"/>
      <c r="VWX125" s="458"/>
      <c r="VWY125" s="458"/>
      <c r="VWZ125" s="459"/>
      <c r="VXA125" s="458"/>
      <c r="VXB125" s="458"/>
      <c r="VXC125" s="458"/>
      <c r="VXD125" s="459"/>
      <c r="VXE125" s="458"/>
      <c r="VXF125" s="458"/>
      <c r="VXG125" s="458"/>
      <c r="VXH125" s="459"/>
      <c r="VXI125" s="458"/>
      <c r="VXJ125" s="458"/>
      <c r="VXK125" s="458"/>
      <c r="VXL125" s="459"/>
      <c r="VXM125" s="458"/>
      <c r="VXN125" s="458"/>
      <c r="VXO125" s="458"/>
      <c r="VXP125" s="459"/>
      <c r="VXQ125" s="458"/>
      <c r="VXR125" s="458"/>
      <c r="VXS125" s="458"/>
      <c r="VXT125" s="459"/>
      <c r="VXU125" s="458"/>
      <c r="VXV125" s="458"/>
      <c r="VXW125" s="458"/>
      <c r="VXX125" s="459"/>
      <c r="VXY125" s="458"/>
      <c r="VXZ125" s="458"/>
      <c r="VYA125" s="458"/>
      <c r="VYB125" s="459"/>
      <c r="VYC125" s="458"/>
      <c r="VYD125" s="458"/>
      <c r="VYE125" s="458"/>
      <c r="VYF125" s="459"/>
      <c r="VYG125" s="458"/>
      <c r="VYH125" s="458"/>
      <c r="VYI125" s="458"/>
      <c r="VYJ125" s="459"/>
      <c r="VYK125" s="458"/>
      <c r="VYL125" s="458"/>
      <c r="VYM125" s="458"/>
      <c r="VYN125" s="459"/>
      <c r="VYO125" s="458"/>
      <c r="VYP125" s="458"/>
      <c r="VYQ125" s="458"/>
      <c r="VYR125" s="459"/>
      <c r="VYS125" s="458"/>
      <c r="VYT125" s="458"/>
      <c r="VYU125" s="458"/>
      <c r="VYV125" s="459"/>
      <c r="VYW125" s="458"/>
      <c r="VYX125" s="458"/>
      <c r="VYY125" s="458"/>
      <c r="VYZ125" s="459"/>
      <c r="VZA125" s="458"/>
      <c r="VZB125" s="458"/>
      <c r="VZC125" s="458"/>
      <c r="VZD125" s="459"/>
      <c r="VZE125" s="458"/>
      <c r="VZF125" s="458"/>
      <c r="VZG125" s="458"/>
      <c r="VZH125" s="459"/>
      <c r="VZI125" s="458"/>
      <c r="VZJ125" s="458"/>
      <c r="VZK125" s="458"/>
      <c r="VZL125" s="459"/>
      <c r="VZM125" s="458"/>
      <c r="VZN125" s="458"/>
      <c r="VZO125" s="458"/>
      <c r="VZP125" s="459"/>
      <c r="VZQ125" s="458"/>
      <c r="VZR125" s="458"/>
      <c r="VZS125" s="458"/>
      <c r="VZT125" s="459"/>
      <c r="VZU125" s="458"/>
      <c r="VZV125" s="458"/>
      <c r="VZW125" s="458"/>
      <c r="VZX125" s="459"/>
      <c r="VZY125" s="458"/>
      <c r="VZZ125" s="458"/>
      <c r="WAA125" s="458"/>
      <c r="WAB125" s="459"/>
      <c r="WAC125" s="458"/>
      <c r="WAD125" s="458"/>
      <c r="WAE125" s="458"/>
      <c r="WAF125" s="459"/>
      <c r="WAG125" s="458"/>
      <c r="WAH125" s="458"/>
      <c r="WAI125" s="458"/>
      <c r="WAJ125" s="459"/>
      <c r="WAK125" s="458"/>
      <c r="WAL125" s="458"/>
      <c r="WAM125" s="458"/>
      <c r="WAN125" s="459"/>
      <c r="WAO125" s="458"/>
      <c r="WAP125" s="458"/>
      <c r="WAQ125" s="458"/>
      <c r="WAR125" s="459"/>
      <c r="WAS125" s="458"/>
      <c r="WAT125" s="458"/>
      <c r="WAU125" s="458"/>
      <c r="WAV125" s="459"/>
      <c r="WAW125" s="458"/>
      <c r="WAX125" s="458"/>
      <c r="WAY125" s="458"/>
      <c r="WAZ125" s="459"/>
      <c r="WBA125" s="458"/>
      <c r="WBB125" s="458"/>
      <c r="WBC125" s="458"/>
      <c r="WBD125" s="459"/>
      <c r="WBE125" s="458"/>
      <c r="WBF125" s="458"/>
      <c r="WBG125" s="458"/>
      <c r="WBH125" s="459"/>
      <c r="WBI125" s="458"/>
      <c r="WBJ125" s="458"/>
      <c r="WBK125" s="458"/>
      <c r="WBL125" s="459"/>
      <c r="WBM125" s="458"/>
      <c r="WBN125" s="458"/>
      <c r="WBO125" s="458"/>
      <c r="WBP125" s="459"/>
      <c r="WBQ125" s="458"/>
      <c r="WBR125" s="458"/>
      <c r="WBS125" s="458"/>
      <c r="WBT125" s="459"/>
      <c r="WBU125" s="458"/>
      <c r="WBV125" s="458"/>
      <c r="WBW125" s="458"/>
      <c r="WBX125" s="459"/>
      <c r="WBY125" s="458"/>
      <c r="WBZ125" s="458"/>
      <c r="WCA125" s="458"/>
      <c r="WCB125" s="459"/>
      <c r="WCC125" s="458"/>
      <c r="WCD125" s="458"/>
      <c r="WCE125" s="458"/>
      <c r="WCF125" s="459"/>
      <c r="WCG125" s="458"/>
      <c r="WCH125" s="458"/>
      <c r="WCI125" s="458"/>
      <c r="WCJ125" s="459"/>
      <c r="WCK125" s="458"/>
      <c r="WCL125" s="458"/>
      <c r="WCM125" s="458"/>
      <c r="WCN125" s="459"/>
      <c r="WCO125" s="458"/>
      <c r="WCP125" s="458"/>
      <c r="WCQ125" s="458"/>
      <c r="WCR125" s="459"/>
      <c r="WCS125" s="458"/>
      <c r="WCT125" s="458"/>
      <c r="WCU125" s="458"/>
      <c r="WCV125" s="459"/>
      <c r="WCW125" s="458"/>
      <c r="WCX125" s="458"/>
      <c r="WCY125" s="458"/>
      <c r="WCZ125" s="459"/>
      <c r="WDA125" s="458"/>
      <c r="WDB125" s="458"/>
      <c r="WDC125" s="458"/>
      <c r="WDD125" s="459"/>
      <c r="WDE125" s="458"/>
      <c r="WDF125" s="458"/>
      <c r="WDG125" s="458"/>
      <c r="WDH125" s="459"/>
      <c r="WDI125" s="458"/>
      <c r="WDJ125" s="458"/>
      <c r="WDK125" s="458"/>
      <c r="WDL125" s="459"/>
      <c r="WDM125" s="458"/>
      <c r="WDN125" s="458"/>
      <c r="WDO125" s="458"/>
      <c r="WDP125" s="459"/>
      <c r="WDQ125" s="458"/>
      <c r="WDR125" s="458"/>
      <c r="WDS125" s="458"/>
      <c r="WDT125" s="459"/>
      <c r="WDU125" s="458"/>
      <c r="WDV125" s="458"/>
      <c r="WDW125" s="458"/>
      <c r="WDX125" s="459"/>
      <c r="WDY125" s="458"/>
      <c r="WDZ125" s="458"/>
      <c r="WEA125" s="458"/>
      <c r="WEB125" s="459"/>
      <c r="WEC125" s="458"/>
      <c r="WED125" s="458"/>
      <c r="WEE125" s="458"/>
      <c r="WEF125" s="459"/>
      <c r="WEG125" s="458"/>
      <c r="WEH125" s="458"/>
      <c r="WEI125" s="458"/>
      <c r="WEJ125" s="459"/>
      <c r="WEK125" s="458"/>
      <c r="WEL125" s="458"/>
      <c r="WEM125" s="458"/>
      <c r="WEN125" s="459"/>
      <c r="WEO125" s="458"/>
      <c r="WEP125" s="458"/>
      <c r="WEQ125" s="458"/>
      <c r="WER125" s="459"/>
      <c r="WES125" s="458"/>
      <c r="WET125" s="458"/>
      <c r="WEU125" s="458"/>
      <c r="WEV125" s="459"/>
      <c r="WEW125" s="458"/>
      <c r="WEX125" s="458"/>
      <c r="WEY125" s="458"/>
      <c r="WEZ125" s="459"/>
      <c r="WFA125" s="458"/>
      <c r="WFB125" s="458"/>
      <c r="WFC125" s="458"/>
      <c r="WFD125" s="459"/>
      <c r="WFE125" s="458"/>
      <c r="WFF125" s="458"/>
      <c r="WFG125" s="458"/>
      <c r="WFH125" s="459"/>
      <c r="WFI125" s="458"/>
      <c r="WFJ125" s="458"/>
      <c r="WFK125" s="458"/>
      <c r="WFL125" s="459"/>
      <c r="WFM125" s="458"/>
      <c r="WFN125" s="458"/>
      <c r="WFO125" s="458"/>
      <c r="WFP125" s="459"/>
      <c r="WFQ125" s="458"/>
      <c r="WFR125" s="458"/>
      <c r="WFS125" s="458"/>
      <c r="WFT125" s="459"/>
      <c r="WFU125" s="458"/>
      <c r="WFV125" s="458"/>
      <c r="WFW125" s="458"/>
      <c r="WFX125" s="459"/>
      <c r="WFY125" s="458"/>
      <c r="WFZ125" s="458"/>
      <c r="WGA125" s="458"/>
      <c r="WGB125" s="459"/>
      <c r="WGC125" s="458"/>
      <c r="WGD125" s="458"/>
      <c r="WGE125" s="458"/>
      <c r="WGF125" s="459"/>
      <c r="WGG125" s="458"/>
      <c r="WGH125" s="458"/>
      <c r="WGI125" s="458"/>
      <c r="WGJ125" s="459"/>
      <c r="WGK125" s="458"/>
      <c r="WGL125" s="458"/>
      <c r="WGM125" s="458"/>
      <c r="WGN125" s="459"/>
      <c r="WGO125" s="458"/>
      <c r="WGP125" s="458"/>
      <c r="WGQ125" s="458"/>
      <c r="WGR125" s="459"/>
      <c r="WGS125" s="458"/>
      <c r="WGT125" s="458"/>
      <c r="WGU125" s="458"/>
      <c r="WGV125" s="459"/>
      <c r="WGW125" s="458"/>
      <c r="WGX125" s="458"/>
      <c r="WGY125" s="458"/>
      <c r="WGZ125" s="459"/>
      <c r="WHA125" s="458"/>
      <c r="WHB125" s="458"/>
      <c r="WHC125" s="458"/>
      <c r="WHD125" s="459"/>
      <c r="WHE125" s="458"/>
      <c r="WHF125" s="458"/>
      <c r="WHG125" s="458"/>
      <c r="WHH125" s="459"/>
      <c r="WHI125" s="458"/>
      <c r="WHJ125" s="458"/>
      <c r="WHK125" s="458"/>
      <c r="WHL125" s="459"/>
      <c r="WHM125" s="458"/>
      <c r="WHN125" s="458"/>
      <c r="WHO125" s="458"/>
      <c r="WHP125" s="459"/>
      <c r="WHQ125" s="458"/>
      <c r="WHR125" s="458"/>
      <c r="WHS125" s="458"/>
      <c r="WHT125" s="459"/>
      <c r="WHU125" s="458"/>
      <c r="WHV125" s="458"/>
      <c r="WHW125" s="458"/>
      <c r="WHX125" s="459"/>
      <c r="WHY125" s="458"/>
      <c r="WHZ125" s="458"/>
      <c r="WIA125" s="458"/>
      <c r="WIB125" s="459"/>
      <c r="WIC125" s="458"/>
      <c r="WID125" s="458"/>
      <c r="WIE125" s="458"/>
      <c r="WIF125" s="459"/>
      <c r="WIG125" s="458"/>
      <c r="WIH125" s="458"/>
      <c r="WII125" s="458"/>
      <c r="WIJ125" s="459"/>
      <c r="WIK125" s="458"/>
      <c r="WIL125" s="458"/>
      <c r="WIM125" s="458"/>
      <c r="WIN125" s="459"/>
      <c r="WIO125" s="458"/>
      <c r="WIP125" s="458"/>
      <c r="WIQ125" s="458"/>
      <c r="WIR125" s="459"/>
      <c r="WIS125" s="458"/>
      <c r="WIT125" s="458"/>
      <c r="WIU125" s="458"/>
      <c r="WIV125" s="459"/>
      <c r="WIW125" s="458"/>
      <c r="WIX125" s="458"/>
      <c r="WIY125" s="458"/>
      <c r="WIZ125" s="459"/>
      <c r="WJA125" s="458"/>
      <c r="WJB125" s="458"/>
      <c r="WJC125" s="458"/>
      <c r="WJD125" s="459"/>
      <c r="WJE125" s="458"/>
      <c r="WJF125" s="458"/>
      <c r="WJG125" s="458"/>
      <c r="WJH125" s="459"/>
      <c r="WJI125" s="458"/>
      <c r="WJJ125" s="458"/>
      <c r="WJK125" s="458"/>
      <c r="WJL125" s="459"/>
      <c r="WJM125" s="458"/>
      <c r="WJN125" s="458"/>
      <c r="WJO125" s="458"/>
      <c r="WJP125" s="459"/>
      <c r="WJQ125" s="458"/>
      <c r="WJR125" s="458"/>
      <c r="WJS125" s="458"/>
      <c r="WJT125" s="459"/>
      <c r="WJU125" s="458"/>
      <c r="WJV125" s="458"/>
      <c r="WJW125" s="458"/>
      <c r="WJX125" s="459"/>
      <c r="WJY125" s="458"/>
      <c r="WJZ125" s="458"/>
      <c r="WKA125" s="458"/>
      <c r="WKB125" s="459"/>
      <c r="WKC125" s="458"/>
      <c r="WKD125" s="458"/>
      <c r="WKE125" s="458"/>
      <c r="WKF125" s="459"/>
      <c r="WKG125" s="458"/>
      <c r="WKH125" s="458"/>
      <c r="WKI125" s="458"/>
      <c r="WKJ125" s="459"/>
      <c r="WKK125" s="458"/>
      <c r="WKL125" s="458"/>
      <c r="WKM125" s="458"/>
      <c r="WKN125" s="459"/>
      <c r="WKO125" s="458"/>
      <c r="WKP125" s="458"/>
      <c r="WKQ125" s="458"/>
      <c r="WKR125" s="459"/>
      <c r="WKS125" s="458"/>
      <c r="WKT125" s="458"/>
      <c r="WKU125" s="458"/>
      <c r="WKV125" s="459"/>
      <c r="WKW125" s="458"/>
      <c r="WKX125" s="458"/>
      <c r="WKY125" s="458"/>
      <c r="WKZ125" s="459"/>
      <c r="WLA125" s="458"/>
      <c r="WLB125" s="458"/>
      <c r="WLC125" s="458"/>
      <c r="WLD125" s="459"/>
      <c r="WLE125" s="458"/>
      <c r="WLF125" s="458"/>
      <c r="WLG125" s="458"/>
      <c r="WLH125" s="459"/>
      <c r="WLI125" s="458"/>
      <c r="WLJ125" s="458"/>
      <c r="WLK125" s="458"/>
      <c r="WLL125" s="459"/>
      <c r="WLM125" s="458"/>
      <c r="WLN125" s="458"/>
      <c r="WLO125" s="458"/>
      <c r="WLP125" s="459"/>
      <c r="WLQ125" s="458"/>
      <c r="WLR125" s="458"/>
      <c r="WLS125" s="458"/>
      <c r="WLT125" s="459"/>
      <c r="WLU125" s="458"/>
      <c r="WLV125" s="458"/>
      <c r="WLW125" s="458"/>
      <c r="WLX125" s="459"/>
      <c r="WLY125" s="458"/>
      <c r="WLZ125" s="458"/>
      <c r="WMA125" s="458"/>
      <c r="WMB125" s="459"/>
      <c r="WMC125" s="458"/>
      <c r="WMD125" s="458"/>
      <c r="WME125" s="458"/>
      <c r="WMF125" s="459"/>
      <c r="WMG125" s="458"/>
      <c r="WMH125" s="458"/>
      <c r="WMI125" s="458"/>
      <c r="WMJ125" s="459"/>
      <c r="WMK125" s="458"/>
      <c r="WML125" s="458"/>
      <c r="WMM125" s="458"/>
      <c r="WMN125" s="459"/>
      <c r="WMO125" s="458"/>
      <c r="WMP125" s="458"/>
      <c r="WMQ125" s="458"/>
      <c r="WMR125" s="459"/>
      <c r="WMS125" s="458"/>
      <c r="WMT125" s="458"/>
      <c r="WMU125" s="458"/>
      <c r="WMV125" s="459"/>
      <c r="WMW125" s="458"/>
      <c r="WMX125" s="458"/>
      <c r="WMY125" s="458"/>
      <c r="WMZ125" s="459"/>
      <c r="WNA125" s="458"/>
      <c r="WNB125" s="458"/>
      <c r="WNC125" s="458"/>
      <c r="WND125" s="459"/>
      <c r="WNE125" s="458"/>
      <c r="WNF125" s="458"/>
      <c r="WNG125" s="458"/>
      <c r="WNH125" s="459"/>
      <c r="WNI125" s="458"/>
      <c r="WNJ125" s="458"/>
      <c r="WNK125" s="458"/>
      <c r="WNL125" s="459"/>
      <c r="WNM125" s="458"/>
      <c r="WNN125" s="458"/>
      <c r="WNO125" s="458"/>
      <c r="WNP125" s="459"/>
      <c r="WNQ125" s="458"/>
      <c r="WNR125" s="458"/>
      <c r="WNS125" s="458"/>
      <c r="WNT125" s="459"/>
      <c r="WNU125" s="458"/>
      <c r="WNV125" s="458"/>
      <c r="WNW125" s="458"/>
      <c r="WNX125" s="459"/>
      <c r="WNY125" s="458"/>
      <c r="WNZ125" s="458"/>
      <c r="WOA125" s="458"/>
      <c r="WOB125" s="459"/>
      <c r="WOC125" s="458"/>
      <c r="WOD125" s="458"/>
      <c r="WOE125" s="458"/>
      <c r="WOF125" s="459"/>
      <c r="WOG125" s="458"/>
      <c r="WOH125" s="458"/>
      <c r="WOI125" s="458"/>
      <c r="WOJ125" s="459"/>
      <c r="WOK125" s="458"/>
      <c r="WOL125" s="458"/>
      <c r="WOM125" s="458"/>
      <c r="WON125" s="459"/>
      <c r="WOO125" s="458"/>
      <c r="WOP125" s="458"/>
      <c r="WOQ125" s="458"/>
      <c r="WOR125" s="459"/>
      <c r="WOS125" s="458"/>
      <c r="WOT125" s="458"/>
      <c r="WOU125" s="458"/>
      <c r="WOV125" s="459"/>
      <c r="WOW125" s="458"/>
      <c r="WOX125" s="458"/>
      <c r="WOY125" s="458"/>
      <c r="WOZ125" s="459"/>
      <c r="WPA125" s="458"/>
      <c r="WPB125" s="458"/>
      <c r="WPC125" s="458"/>
      <c r="WPD125" s="459"/>
      <c r="WPE125" s="458"/>
      <c r="WPF125" s="458"/>
      <c r="WPG125" s="458"/>
      <c r="WPH125" s="459"/>
      <c r="WPI125" s="458"/>
      <c r="WPJ125" s="458"/>
      <c r="WPK125" s="458"/>
      <c r="WPL125" s="459"/>
      <c r="WPM125" s="458"/>
      <c r="WPN125" s="458"/>
      <c r="WPO125" s="458"/>
      <c r="WPP125" s="459"/>
      <c r="WPQ125" s="458"/>
      <c r="WPR125" s="458"/>
      <c r="WPS125" s="458"/>
      <c r="WPT125" s="459"/>
      <c r="WPU125" s="458"/>
      <c r="WPV125" s="458"/>
      <c r="WPW125" s="458"/>
      <c r="WPX125" s="459"/>
      <c r="WPY125" s="458"/>
      <c r="WPZ125" s="458"/>
      <c r="WQA125" s="458"/>
      <c r="WQB125" s="459"/>
      <c r="WQC125" s="458"/>
      <c r="WQD125" s="458"/>
      <c r="WQE125" s="458"/>
      <c r="WQF125" s="459"/>
      <c r="WQG125" s="458"/>
      <c r="WQH125" s="458"/>
      <c r="WQI125" s="458"/>
      <c r="WQJ125" s="459"/>
      <c r="WQK125" s="458"/>
      <c r="WQL125" s="458"/>
      <c r="WQM125" s="458"/>
      <c r="WQN125" s="459"/>
      <c r="WQO125" s="458"/>
      <c r="WQP125" s="458"/>
      <c r="WQQ125" s="458"/>
      <c r="WQR125" s="459"/>
      <c r="WQS125" s="458"/>
      <c r="WQT125" s="458"/>
      <c r="WQU125" s="458"/>
      <c r="WQV125" s="459"/>
      <c r="WQW125" s="458"/>
      <c r="WQX125" s="458"/>
      <c r="WQY125" s="458"/>
      <c r="WQZ125" s="459"/>
      <c r="WRA125" s="458"/>
      <c r="WRB125" s="458"/>
      <c r="WRC125" s="458"/>
      <c r="WRD125" s="459"/>
      <c r="WRE125" s="458"/>
      <c r="WRF125" s="458"/>
      <c r="WRG125" s="458"/>
      <c r="WRH125" s="459"/>
      <c r="WRI125" s="458"/>
      <c r="WRJ125" s="458"/>
      <c r="WRK125" s="458"/>
      <c r="WRL125" s="459"/>
      <c r="WRM125" s="458"/>
      <c r="WRN125" s="458"/>
      <c r="WRO125" s="458"/>
      <c r="WRP125" s="459"/>
      <c r="WRQ125" s="458"/>
      <c r="WRR125" s="458"/>
      <c r="WRS125" s="458"/>
      <c r="WRT125" s="459"/>
      <c r="WRU125" s="458"/>
      <c r="WRV125" s="458"/>
      <c r="WRW125" s="458"/>
      <c r="WRX125" s="459"/>
      <c r="WRY125" s="458"/>
      <c r="WRZ125" s="458"/>
      <c r="WSA125" s="458"/>
      <c r="WSB125" s="459"/>
      <c r="WSC125" s="458"/>
      <c r="WSD125" s="458"/>
      <c r="WSE125" s="458"/>
      <c r="WSF125" s="459"/>
      <c r="WSG125" s="458"/>
      <c r="WSH125" s="458"/>
      <c r="WSI125" s="458"/>
      <c r="WSJ125" s="459"/>
      <c r="WSK125" s="458"/>
      <c r="WSL125" s="458"/>
      <c r="WSM125" s="458"/>
      <c r="WSN125" s="459"/>
      <c r="WSO125" s="458"/>
      <c r="WSP125" s="458"/>
      <c r="WSQ125" s="458"/>
      <c r="WSR125" s="459"/>
      <c r="WSS125" s="458"/>
      <c r="WST125" s="458"/>
      <c r="WSU125" s="458"/>
      <c r="WSV125" s="459"/>
      <c r="WSW125" s="458"/>
      <c r="WSX125" s="458"/>
      <c r="WSY125" s="458"/>
      <c r="WSZ125" s="459"/>
      <c r="WTA125" s="458"/>
      <c r="WTB125" s="458"/>
      <c r="WTC125" s="458"/>
      <c r="WTD125" s="459"/>
      <c r="WTE125" s="458"/>
      <c r="WTF125" s="458"/>
      <c r="WTG125" s="458"/>
      <c r="WTH125" s="459"/>
      <c r="WTI125" s="458"/>
      <c r="WTJ125" s="458"/>
      <c r="WTK125" s="458"/>
      <c r="WTL125" s="459"/>
      <c r="WTM125" s="458"/>
      <c r="WTN125" s="458"/>
      <c r="WTO125" s="458"/>
      <c r="WTP125" s="459"/>
      <c r="WTQ125" s="458"/>
      <c r="WTR125" s="458"/>
      <c r="WTS125" s="458"/>
      <c r="WTT125" s="459"/>
      <c r="WTU125" s="458"/>
      <c r="WTV125" s="458"/>
      <c r="WTW125" s="458"/>
      <c r="WTX125" s="459"/>
      <c r="WTY125" s="458"/>
      <c r="WTZ125" s="458"/>
      <c r="WUA125" s="458"/>
      <c r="WUB125" s="459"/>
      <c r="WUC125" s="458"/>
      <c r="WUD125" s="458"/>
      <c r="WUE125" s="458"/>
      <c r="WUF125" s="459"/>
      <c r="WUG125" s="458"/>
      <c r="WUH125" s="458"/>
      <c r="WUI125" s="458"/>
      <c r="WUJ125" s="459"/>
      <c r="WUK125" s="458"/>
      <c r="WUL125" s="458"/>
      <c r="WUM125" s="458"/>
      <c r="WUN125" s="459"/>
      <c r="WUO125" s="458"/>
      <c r="WUP125" s="458"/>
      <c r="WUQ125" s="458"/>
      <c r="WUR125" s="459"/>
      <c r="WUS125" s="458"/>
      <c r="WUT125" s="458"/>
      <c r="WUU125" s="458"/>
      <c r="WUV125" s="459"/>
      <c r="WUW125" s="458"/>
      <c r="WUX125" s="458"/>
      <c r="WUY125" s="458"/>
      <c r="WUZ125" s="459"/>
      <c r="WVA125" s="458"/>
      <c r="WVB125" s="458"/>
      <c r="WVC125" s="458"/>
      <c r="WVD125" s="459"/>
      <c r="WVE125" s="458"/>
      <c r="WVF125" s="458"/>
      <c r="WVG125" s="458"/>
      <c r="WVH125" s="459"/>
      <c r="WVI125" s="458"/>
      <c r="WVJ125" s="458"/>
      <c r="WVK125" s="458"/>
      <c r="WVL125" s="459"/>
      <c r="WVM125" s="458"/>
      <c r="WVN125" s="458"/>
      <c r="WVO125" s="458"/>
      <c r="WVP125" s="459"/>
      <c r="WVQ125" s="458"/>
      <c r="WVR125" s="458"/>
      <c r="WVS125" s="458"/>
      <c r="WVT125" s="459"/>
      <c r="WVU125" s="458"/>
      <c r="WVV125" s="458"/>
      <c r="WVW125" s="458"/>
      <c r="WVX125" s="459"/>
      <c r="WVY125" s="458"/>
      <c r="WVZ125" s="458"/>
      <c r="WWA125" s="458"/>
      <c r="WWB125" s="459"/>
      <c r="WWC125" s="458"/>
      <c r="WWD125" s="458"/>
      <c r="WWE125" s="458"/>
      <c r="WWF125" s="459"/>
      <c r="WWG125" s="458"/>
      <c r="WWH125" s="458"/>
      <c r="WWI125" s="458"/>
      <c r="WWJ125" s="459"/>
      <c r="WWK125" s="458"/>
      <c r="WWL125" s="458"/>
      <c r="WWM125" s="458"/>
      <c r="WWN125" s="459"/>
      <c r="WWO125" s="458"/>
      <c r="WWP125" s="458"/>
      <c r="WWQ125" s="458"/>
      <c r="WWR125" s="459"/>
      <c r="WWS125" s="458"/>
      <c r="WWT125" s="458"/>
      <c r="WWU125" s="458"/>
      <c r="WWV125" s="459"/>
      <c r="WWW125" s="458"/>
      <c r="WWX125" s="458"/>
      <c r="WWY125" s="458"/>
      <c r="WWZ125" s="459"/>
      <c r="WXA125" s="458"/>
      <c r="WXB125" s="458"/>
      <c r="WXC125" s="458"/>
      <c r="WXD125" s="459"/>
      <c r="WXE125" s="458"/>
      <c r="WXF125" s="458"/>
      <c r="WXG125" s="458"/>
      <c r="WXH125" s="459"/>
      <c r="WXI125" s="458"/>
      <c r="WXJ125" s="458"/>
      <c r="WXK125" s="458"/>
      <c r="WXL125" s="459"/>
      <c r="WXM125" s="458"/>
      <c r="WXN125" s="458"/>
      <c r="WXO125" s="458"/>
      <c r="WXP125" s="459"/>
      <c r="WXQ125" s="458"/>
      <c r="WXR125" s="458"/>
      <c r="WXS125" s="458"/>
      <c r="WXT125" s="459"/>
      <c r="WXU125" s="458"/>
      <c r="WXV125" s="458"/>
      <c r="WXW125" s="458"/>
      <c r="WXX125" s="459"/>
      <c r="WXY125" s="458"/>
      <c r="WXZ125" s="458"/>
      <c r="WYA125" s="458"/>
      <c r="WYB125" s="459"/>
      <c r="WYC125" s="458"/>
      <c r="WYD125" s="458"/>
      <c r="WYE125" s="458"/>
      <c r="WYF125" s="459"/>
      <c r="WYG125" s="458"/>
      <c r="WYH125" s="458"/>
      <c r="WYI125" s="458"/>
      <c r="WYJ125" s="459"/>
      <c r="WYK125" s="458"/>
      <c r="WYL125" s="458"/>
      <c r="WYM125" s="458"/>
      <c r="WYN125" s="459"/>
      <c r="WYO125" s="458"/>
      <c r="WYP125" s="458"/>
      <c r="WYQ125" s="458"/>
      <c r="WYR125" s="459"/>
      <c r="WYS125" s="458"/>
      <c r="WYT125" s="458"/>
      <c r="WYU125" s="458"/>
      <c r="WYV125" s="459"/>
      <c r="WYW125" s="458"/>
      <c r="WYX125" s="458"/>
      <c r="WYY125" s="458"/>
      <c r="WYZ125" s="459"/>
      <c r="WZA125" s="458"/>
      <c r="WZB125" s="458"/>
      <c r="WZC125" s="458"/>
      <c r="WZD125" s="459"/>
      <c r="WZE125" s="458"/>
      <c r="WZF125" s="458"/>
      <c r="WZG125" s="458"/>
      <c r="WZH125" s="459"/>
      <c r="WZI125" s="458"/>
      <c r="WZJ125" s="458"/>
      <c r="WZK125" s="458"/>
      <c r="WZL125" s="459"/>
      <c r="WZM125" s="458"/>
      <c r="WZN125" s="458"/>
      <c r="WZO125" s="458"/>
      <c r="WZP125" s="459"/>
      <c r="WZQ125" s="458"/>
      <c r="WZR125" s="458"/>
      <c r="WZS125" s="458"/>
      <c r="WZT125" s="459"/>
      <c r="WZU125" s="458"/>
      <c r="WZV125" s="458"/>
      <c r="WZW125" s="458"/>
      <c r="WZX125" s="459"/>
      <c r="WZY125" s="458"/>
      <c r="WZZ125" s="458"/>
      <c r="XAA125" s="458"/>
      <c r="XAB125" s="459"/>
      <c r="XAC125" s="458"/>
      <c r="XAD125" s="458"/>
      <c r="XAE125" s="458"/>
      <c r="XAF125" s="459"/>
      <c r="XAG125" s="458"/>
      <c r="XAH125" s="458"/>
      <c r="XAI125" s="458"/>
      <c r="XAJ125" s="459"/>
      <c r="XAK125" s="458"/>
      <c r="XAL125" s="458"/>
      <c r="XAM125" s="458"/>
      <c r="XAN125" s="459"/>
      <c r="XAO125" s="458"/>
      <c r="XAP125" s="458"/>
      <c r="XAQ125" s="458"/>
      <c r="XAR125" s="459"/>
      <c r="XAS125" s="458"/>
      <c r="XAT125" s="458"/>
      <c r="XAU125" s="458"/>
      <c r="XAV125" s="459"/>
      <c r="XAW125" s="458"/>
      <c r="XAX125" s="458"/>
      <c r="XAY125" s="458"/>
      <c r="XAZ125" s="459"/>
      <c r="XBA125" s="458"/>
      <c r="XBB125" s="458"/>
      <c r="XBC125" s="458"/>
      <c r="XBD125" s="459"/>
      <c r="XBE125" s="458"/>
      <c r="XBF125" s="458"/>
      <c r="XBG125" s="458"/>
      <c r="XBH125" s="459"/>
      <c r="XBI125" s="458"/>
      <c r="XBJ125" s="458"/>
      <c r="XBK125" s="458"/>
      <c r="XBL125" s="459"/>
      <c r="XBM125" s="458"/>
      <c r="XBN125" s="458"/>
      <c r="XBO125" s="458"/>
      <c r="XBP125" s="459"/>
      <c r="XBQ125" s="458"/>
      <c r="XBR125" s="458"/>
      <c r="XBS125" s="458"/>
      <c r="XBT125" s="459"/>
      <c r="XBU125" s="458"/>
      <c r="XBV125" s="458"/>
      <c r="XBW125" s="458"/>
      <c r="XBX125" s="459"/>
      <c r="XBY125" s="458"/>
      <c r="XBZ125" s="458"/>
      <c r="XCA125" s="458"/>
      <c r="XCB125" s="459"/>
      <c r="XCC125" s="458"/>
      <c r="XCD125" s="458"/>
      <c r="XCE125" s="458"/>
      <c r="XCF125" s="459"/>
      <c r="XCG125" s="458"/>
      <c r="XCH125" s="458"/>
      <c r="XCI125" s="458"/>
      <c r="XCJ125" s="459"/>
      <c r="XCK125" s="458"/>
      <c r="XCL125" s="458"/>
      <c r="XCM125" s="458"/>
      <c r="XCN125" s="459"/>
      <c r="XCO125" s="458"/>
      <c r="XCP125" s="458"/>
      <c r="XCQ125" s="458"/>
      <c r="XCR125" s="459"/>
      <c r="XCS125" s="458"/>
      <c r="XCT125" s="458"/>
      <c r="XCU125" s="458"/>
      <c r="XCV125" s="459"/>
      <c r="XCW125" s="458"/>
      <c r="XCX125" s="458"/>
      <c r="XCY125" s="458"/>
      <c r="XCZ125" s="459"/>
      <c r="XDA125" s="458"/>
      <c r="XDB125" s="458"/>
      <c r="XDC125" s="458"/>
      <c r="XDD125" s="459"/>
      <c r="XDE125" s="458"/>
      <c r="XDF125" s="458"/>
      <c r="XDG125" s="458"/>
      <c r="XDH125" s="459"/>
      <c r="XDI125" s="458"/>
      <c r="XDJ125" s="458"/>
      <c r="XDK125" s="458"/>
      <c r="XDL125" s="459"/>
      <c r="XDM125" s="458"/>
      <c r="XDN125" s="458"/>
      <c r="XDO125" s="458"/>
      <c r="XDP125" s="459"/>
      <c r="XDQ125" s="458"/>
      <c r="XDR125" s="458"/>
      <c r="XDS125" s="458"/>
      <c r="XDT125" s="459"/>
      <c r="XDU125" s="458"/>
      <c r="XDV125" s="458"/>
      <c r="XDW125" s="458"/>
      <c r="XDX125" s="459"/>
      <c r="XDY125" s="458"/>
      <c r="XDZ125" s="458"/>
      <c r="XEA125" s="458"/>
      <c r="XEB125" s="459"/>
      <c r="XEC125" s="458"/>
      <c r="XED125" s="458"/>
      <c r="XEE125" s="458"/>
      <c r="XEF125" s="459"/>
      <c r="XEG125" s="458"/>
      <c r="XEH125" s="458"/>
      <c r="XEI125" s="458"/>
      <c r="XEJ125" s="459"/>
      <c r="XEK125" s="458"/>
      <c r="XEL125" s="458"/>
      <c r="XEM125" s="458"/>
      <c r="XEN125" s="459"/>
      <c r="XEO125" s="458"/>
      <c r="XEP125" s="458"/>
      <c r="XEQ125" s="458"/>
      <c r="XER125" s="459"/>
      <c r="XES125" s="458"/>
      <c r="XET125" s="458"/>
      <c r="XEU125" s="458"/>
      <c r="XEV125" s="459"/>
      <c r="XEW125" s="459"/>
      <c r="XEX125" s="459"/>
      <c r="XEY125" s="459"/>
    </row>
    <row r="126" spans="1:16379" s="26" customFormat="1" ht="15.6" customHeight="1">
      <c r="A126" s="456" t="s">
        <v>553</v>
      </c>
      <c r="B126" s="457"/>
      <c r="C126" s="457"/>
      <c r="D126" s="457"/>
      <c r="E126" s="458"/>
      <c r="F126" s="458"/>
      <c r="G126" s="458"/>
      <c r="H126" s="458"/>
      <c r="I126" s="458"/>
      <c r="J126" s="458"/>
      <c r="K126" s="458"/>
      <c r="L126" s="458"/>
      <c r="M126" s="458"/>
      <c r="N126" s="458"/>
      <c r="O126" s="458"/>
      <c r="P126" s="458"/>
      <c r="Q126" s="458"/>
      <c r="R126" s="458"/>
      <c r="S126" s="458"/>
      <c r="T126" s="458"/>
      <c r="U126" s="458"/>
      <c r="V126" s="458"/>
      <c r="W126" s="458"/>
      <c r="X126" s="458"/>
      <c r="Y126" s="458"/>
      <c r="Z126" s="458"/>
      <c r="AA126" s="458"/>
      <c r="AB126" s="458"/>
      <c r="AC126" s="458"/>
      <c r="AD126" s="458"/>
      <c r="AE126" s="458"/>
      <c r="AF126" s="458"/>
      <c r="AG126" s="458"/>
      <c r="AH126" s="458"/>
      <c r="AI126" s="458"/>
      <c r="AJ126" s="458"/>
      <c r="AK126" s="458"/>
      <c r="AL126" s="458"/>
      <c r="AM126" s="458"/>
      <c r="AN126" s="458"/>
      <c r="AO126" s="458"/>
      <c r="AP126" s="458"/>
      <c r="AQ126" s="458"/>
      <c r="AR126" s="458"/>
      <c r="AS126" s="458"/>
      <c r="AT126" s="458"/>
      <c r="AU126" s="458"/>
      <c r="AV126" s="458"/>
      <c r="AW126" s="458"/>
      <c r="AX126" s="164"/>
      <c r="AY126" s="461"/>
      <c r="AZ126" s="460"/>
      <c r="BA126" s="460"/>
      <c r="BB126" s="460"/>
      <c r="BC126" s="460"/>
      <c r="BD126" s="461"/>
      <c r="BE126" s="460"/>
      <c r="BF126" s="460"/>
      <c r="BG126" s="460"/>
      <c r="BH126" s="461"/>
      <c r="BI126" s="460"/>
      <c r="BJ126" s="460"/>
      <c r="BK126" s="460"/>
      <c r="BL126" s="459"/>
      <c r="BM126" s="458"/>
      <c r="BN126" s="458"/>
      <c r="BO126" s="458"/>
      <c r="BP126" s="459"/>
      <c r="BQ126" s="458"/>
      <c r="BR126" s="458"/>
      <c r="BS126" s="458"/>
      <c r="BT126" s="459"/>
      <c r="BU126" s="458"/>
      <c r="BV126" s="458"/>
      <c r="BW126" s="458"/>
      <c r="BX126" s="459"/>
      <c r="BY126" s="458"/>
      <c r="BZ126" s="458"/>
      <c r="CA126" s="458"/>
      <c r="CB126" s="459"/>
      <c r="CC126" s="458"/>
      <c r="CD126" s="458"/>
      <c r="CE126" s="458"/>
      <c r="CF126" s="459"/>
      <c r="CG126" s="458"/>
      <c r="CH126" s="458"/>
      <c r="CI126" s="458"/>
      <c r="CJ126" s="459"/>
      <c r="CK126" s="458"/>
      <c r="CL126" s="458"/>
      <c r="CM126" s="458"/>
      <c r="CN126" s="459"/>
      <c r="CO126" s="458"/>
      <c r="CP126" s="458"/>
      <c r="CQ126" s="458"/>
      <c r="CR126" s="459"/>
      <c r="CS126" s="458"/>
      <c r="CT126" s="458"/>
      <c r="CU126" s="458"/>
      <c r="CV126" s="459"/>
      <c r="CW126" s="458"/>
      <c r="CX126" s="458"/>
      <c r="CY126" s="458"/>
      <c r="CZ126" s="459"/>
      <c r="DA126" s="458"/>
      <c r="DB126" s="458"/>
      <c r="DC126" s="458"/>
      <c r="DD126" s="459"/>
      <c r="DE126" s="458"/>
      <c r="DF126" s="458"/>
      <c r="DG126" s="458"/>
      <c r="DH126" s="459"/>
      <c r="DI126" s="458"/>
      <c r="DJ126" s="458"/>
      <c r="DK126" s="458"/>
      <c r="DL126" s="459"/>
      <c r="DM126" s="458"/>
      <c r="DN126" s="458"/>
      <c r="DO126" s="458"/>
      <c r="DP126" s="459"/>
      <c r="DQ126" s="458"/>
      <c r="DR126" s="458"/>
      <c r="DS126" s="458"/>
      <c r="DT126" s="459"/>
      <c r="DU126" s="458"/>
      <c r="DV126" s="458"/>
      <c r="DW126" s="458"/>
      <c r="DX126" s="459"/>
      <c r="DY126" s="458"/>
      <c r="DZ126" s="458"/>
      <c r="EA126" s="458"/>
      <c r="EB126" s="459"/>
      <c r="EC126" s="458"/>
      <c r="ED126" s="458"/>
      <c r="EE126" s="458"/>
      <c r="EF126" s="459"/>
      <c r="EG126" s="458"/>
      <c r="EH126" s="458"/>
      <c r="EI126" s="458"/>
      <c r="EJ126" s="459"/>
      <c r="EK126" s="458"/>
      <c r="EL126" s="458"/>
      <c r="EM126" s="458"/>
      <c r="EN126" s="459"/>
      <c r="EO126" s="458"/>
      <c r="EP126" s="458"/>
      <c r="EQ126" s="458"/>
      <c r="ER126" s="459"/>
      <c r="ES126" s="458"/>
      <c r="ET126" s="458"/>
      <c r="EU126" s="458"/>
      <c r="EV126" s="459"/>
      <c r="EW126" s="458"/>
      <c r="EX126" s="458"/>
      <c r="EY126" s="458"/>
      <c r="EZ126" s="459"/>
      <c r="FA126" s="458"/>
      <c r="FB126" s="458"/>
      <c r="FC126" s="458"/>
      <c r="FD126" s="459"/>
      <c r="FE126" s="458"/>
      <c r="FF126" s="458"/>
      <c r="FG126" s="458"/>
      <c r="FH126" s="459"/>
      <c r="FI126" s="458"/>
      <c r="FJ126" s="458"/>
      <c r="FK126" s="458"/>
      <c r="FL126" s="459"/>
      <c r="FM126" s="458"/>
      <c r="FN126" s="458"/>
      <c r="FO126" s="458"/>
      <c r="FP126" s="459"/>
      <c r="FQ126" s="458"/>
      <c r="FR126" s="458"/>
      <c r="FS126" s="458"/>
      <c r="FT126" s="459"/>
      <c r="FU126" s="458"/>
      <c r="FV126" s="458"/>
      <c r="FW126" s="458"/>
      <c r="FX126" s="459"/>
      <c r="FY126" s="458"/>
      <c r="FZ126" s="458"/>
      <c r="GA126" s="458"/>
      <c r="GB126" s="459"/>
      <c r="GC126" s="458"/>
      <c r="GD126" s="458"/>
      <c r="GE126" s="458"/>
      <c r="GF126" s="459"/>
      <c r="GG126" s="458"/>
      <c r="GH126" s="458"/>
      <c r="GI126" s="458"/>
      <c r="GJ126" s="459"/>
      <c r="GK126" s="458"/>
      <c r="GL126" s="458"/>
      <c r="GM126" s="458"/>
      <c r="GN126" s="459"/>
      <c r="GO126" s="458"/>
      <c r="GP126" s="458"/>
      <c r="GQ126" s="458"/>
      <c r="GR126" s="459"/>
      <c r="GS126" s="458"/>
      <c r="GT126" s="458"/>
      <c r="GU126" s="458"/>
      <c r="GV126" s="459"/>
      <c r="GW126" s="458"/>
      <c r="GX126" s="458"/>
      <c r="GY126" s="458"/>
      <c r="GZ126" s="459"/>
      <c r="HA126" s="458"/>
      <c r="HB126" s="458"/>
      <c r="HC126" s="458"/>
      <c r="HD126" s="459"/>
      <c r="HE126" s="458"/>
      <c r="HF126" s="458"/>
      <c r="HG126" s="458"/>
      <c r="HH126" s="459"/>
      <c r="HI126" s="458"/>
      <c r="HJ126" s="458"/>
      <c r="HK126" s="458"/>
      <c r="HL126" s="459"/>
      <c r="HM126" s="458"/>
      <c r="HN126" s="458"/>
      <c r="HO126" s="458"/>
      <c r="HP126" s="459"/>
      <c r="HQ126" s="458"/>
      <c r="HR126" s="458"/>
      <c r="HS126" s="458"/>
      <c r="HT126" s="459"/>
      <c r="HU126" s="458"/>
      <c r="HV126" s="458"/>
      <c r="HW126" s="458"/>
      <c r="HX126" s="459"/>
      <c r="HY126" s="458"/>
      <c r="HZ126" s="458"/>
      <c r="IA126" s="458"/>
      <c r="IB126" s="459"/>
      <c r="IC126" s="458"/>
      <c r="ID126" s="458"/>
      <c r="IE126" s="458"/>
      <c r="IF126" s="459"/>
      <c r="IG126" s="458"/>
      <c r="IH126" s="458"/>
      <c r="II126" s="458"/>
      <c r="IJ126" s="459"/>
      <c r="IK126" s="458"/>
      <c r="IL126" s="458"/>
      <c r="IM126" s="458"/>
      <c r="IN126" s="459"/>
      <c r="IO126" s="458"/>
      <c r="IP126" s="458"/>
      <c r="IQ126" s="458"/>
      <c r="IR126" s="459"/>
      <c r="IS126" s="458"/>
      <c r="IT126" s="458"/>
      <c r="IU126" s="458"/>
      <c r="IV126" s="459"/>
      <c r="IW126" s="458"/>
      <c r="IX126" s="458"/>
      <c r="IY126" s="458"/>
      <c r="IZ126" s="459"/>
      <c r="JA126" s="458"/>
      <c r="JB126" s="458"/>
      <c r="JC126" s="458"/>
      <c r="JD126" s="459"/>
      <c r="JE126" s="458"/>
      <c r="JF126" s="458"/>
      <c r="JG126" s="458"/>
      <c r="JH126" s="459"/>
      <c r="JI126" s="458"/>
      <c r="JJ126" s="458"/>
      <c r="JK126" s="458"/>
      <c r="JL126" s="459"/>
      <c r="JM126" s="458"/>
      <c r="JN126" s="458"/>
      <c r="JO126" s="458"/>
      <c r="JP126" s="459"/>
      <c r="JQ126" s="458"/>
      <c r="JR126" s="458"/>
      <c r="JS126" s="458"/>
      <c r="JT126" s="459"/>
      <c r="JU126" s="458"/>
      <c r="JV126" s="458"/>
      <c r="JW126" s="458"/>
      <c r="JX126" s="459"/>
      <c r="JY126" s="458"/>
      <c r="JZ126" s="458"/>
      <c r="KA126" s="458"/>
      <c r="KB126" s="459"/>
      <c r="KC126" s="458"/>
      <c r="KD126" s="458"/>
      <c r="KE126" s="458"/>
      <c r="KF126" s="459"/>
      <c r="KG126" s="458"/>
      <c r="KH126" s="458"/>
      <c r="KI126" s="458"/>
      <c r="KJ126" s="459"/>
      <c r="KK126" s="458"/>
      <c r="KL126" s="458"/>
      <c r="KM126" s="458"/>
      <c r="KN126" s="459"/>
      <c r="KO126" s="458"/>
      <c r="KP126" s="458"/>
      <c r="KQ126" s="458"/>
      <c r="KR126" s="459"/>
      <c r="KS126" s="458"/>
      <c r="KT126" s="458"/>
      <c r="KU126" s="458"/>
      <c r="KV126" s="459"/>
      <c r="KW126" s="458"/>
      <c r="KX126" s="458"/>
      <c r="KY126" s="458"/>
      <c r="KZ126" s="459"/>
      <c r="LA126" s="458"/>
      <c r="LB126" s="458"/>
      <c r="LC126" s="458"/>
      <c r="LD126" s="459"/>
      <c r="LE126" s="458"/>
      <c r="LF126" s="458"/>
      <c r="LG126" s="458"/>
      <c r="LH126" s="459"/>
      <c r="LI126" s="458"/>
      <c r="LJ126" s="458"/>
      <c r="LK126" s="458"/>
      <c r="LL126" s="459"/>
      <c r="LM126" s="458"/>
      <c r="LN126" s="458"/>
      <c r="LO126" s="458"/>
      <c r="LP126" s="459"/>
      <c r="LQ126" s="458"/>
      <c r="LR126" s="458"/>
      <c r="LS126" s="458"/>
      <c r="LT126" s="459"/>
      <c r="LU126" s="458"/>
      <c r="LV126" s="458"/>
      <c r="LW126" s="458"/>
      <c r="LX126" s="459"/>
      <c r="LY126" s="458"/>
      <c r="LZ126" s="458"/>
      <c r="MA126" s="458"/>
      <c r="MB126" s="459"/>
      <c r="MC126" s="458"/>
      <c r="MD126" s="458"/>
      <c r="ME126" s="458"/>
      <c r="MF126" s="459"/>
      <c r="MG126" s="458"/>
      <c r="MH126" s="458"/>
      <c r="MI126" s="458"/>
      <c r="MJ126" s="459"/>
      <c r="MK126" s="458"/>
      <c r="ML126" s="458"/>
      <c r="MM126" s="458"/>
      <c r="MN126" s="459"/>
      <c r="MO126" s="458"/>
      <c r="MP126" s="458"/>
      <c r="MQ126" s="458"/>
      <c r="MR126" s="459"/>
      <c r="MS126" s="458"/>
      <c r="MT126" s="458"/>
      <c r="MU126" s="458"/>
      <c r="MV126" s="459"/>
      <c r="MW126" s="458"/>
      <c r="MX126" s="458"/>
      <c r="MY126" s="458"/>
      <c r="MZ126" s="459"/>
      <c r="NA126" s="458"/>
      <c r="NB126" s="458"/>
      <c r="NC126" s="458"/>
      <c r="ND126" s="459"/>
      <c r="NE126" s="458"/>
      <c r="NF126" s="458"/>
      <c r="NG126" s="458"/>
      <c r="NH126" s="459"/>
      <c r="NI126" s="458"/>
      <c r="NJ126" s="458"/>
      <c r="NK126" s="458"/>
      <c r="NL126" s="459"/>
      <c r="NM126" s="458"/>
      <c r="NN126" s="458"/>
      <c r="NO126" s="458"/>
      <c r="NP126" s="459"/>
      <c r="NQ126" s="458"/>
      <c r="NR126" s="458"/>
      <c r="NS126" s="458"/>
      <c r="NT126" s="459"/>
      <c r="NU126" s="458"/>
      <c r="NV126" s="458"/>
      <c r="NW126" s="458"/>
      <c r="NX126" s="459"/>
      <c r="NY126" s="458"/>
      <c r="NZ126" s="458"/>
      <c r="OA126" s="458"/>
      <c r="OB126" s="459"/>
      <c r="OC126" s="458"/>
      <c r="OD126" s="458"/>
      <c r="OE126" s="458"/>
      <c r="OF126" s="459"/>
      <c r="OG126" s="458"/>
      <c r="OH126" s="458"/>
      <c r="OI126" s="458"/>
      <c r="OJ126" s="459"/>
      <c r="OK126" s="458"/>
      <c r="OL126" s="458"/>
      <c r="OM126" s="458"/>
      <c r="ON126" s="459"/>
      <c r="OO126" s="458"/>
      <c r="OP126" s="458"/>
      <c r="OQ126" s="458"/>
      <c r="OR126" s="459"/>
      <c r="OS126" s="458"/>
      <c r="OT126" s="458"/>
      <c r="OU126" s="458"/>
      <c r="OV126" s="459"/>
      <c r="OW126" s="458"/>
      <c r="OX126" s="458"/>
      <c r="OY126" s="458"/>
      <c r="OZ126" s="459"/>
      <c r="PA126" s="458"/>
      <c r="PB126" s="458"/>
      <c r="PC126" s="458"/>
      <c r="PD126" s="459"/>
      <c r="PE126" s="458"/>
      <c r="PF126" s="458"/>
      <c r="PG126" s="458"/>
      <c r="PH126" s="459"/>
      <c r="PI126" s="458"/>
      <c r="PJ126" s="458"/>
      <c r="PK126" s="458"/>
      <c r="PL126" s="459"/>
      <c r="PM126" s="458"/>
      <c r="PN126" s="458"/>
      <c r="PO126" s="458"/>
      <c r="PP126" s="459"/>
      <c r="PQ126" s="458"/>
      <c r="PR126" s="458"/>
      <c r="PS126" s="458"/>
      <c r="PT126" s="459"/>
      <c r="PU126" s="458"/>
      <c r="PV126" s="458"/>
      <c r="PW126" s="458"/>
      <c r="PX126" s="459"/>
      <c r="PY126" s="458"/>
      <c r="PZ126" s="458"/>
      <c r="QA126" s="458"/>
      <c r="QB126" s="459"/>
      <c r="QC126" s="458"/>
      <c r="QD126" s="458"/>
      <c r="QE126" s="458"/>
      <c r="QF126" s="459"/>
      <c r="QG126" s="458"/>
      <c r="QH126" s="458"/>
      <c r="QI126" s="458"/>
      <c r="QJ126" s="459"/>
      <c r="QK126" s="458"/>
      <c r="QL126" s="458"/>
      <c r="QM126" s="458"/>
      <c r="QN126" s="459"/>
      <c r="QO126" s="458"/>
      <c r="QP126" s="458"/>
      <c r="QQ126" s="458"/>
      <c r="QR126" s="459"/>
      <c r="QS126" s="458"/>
      <c r="QT126" s="458"/>
      <c r="QU126" s="458"/>
      <c r="QV126" s="459"/>
      <c r="QW126" s="458"/>
      <c r="QX126" s="458"/>
      <c r="QY126" s="458"/>
      <c r="QZ126" s="459"/>
      <c r="RA126" s="458"/>
      <c r="RB126" s="458"/>
      <c r="RC126" s="458"/>
      <c r="RD126" s="459"/>
      <c r="RE126" s="458"/>
      <c r="RF126" s="458"/>
      <c r="RG126" s="458"/>
      <c r="RH126" s="459"/>
      <c r="RI126" s="458"/>
      <c r="RJ126" s="458"/>
      <c r="RK126" s="458"/>
      <c r="RL126" s="459"/>
      <c r="RM126" s="458"/>
      <c r="RN126" s="458"/>
      <c r="RO126" s="458"/>
      <c r="RP126" s="459"/>
      <c r="RQ126" s="458"/>
      <c r="RR126" s="458"/>
      <c r="RS126" s="458"/>
      <c r="RT126" s="459"/>
      <c r="RU126" s="458"/>
      <c r="RV126" s="458"/>
      <c r="RW126" s="458"/>
      <c r="RX126" s="459"/>
      <c r="RY126" s="458"/>
      <c r="RZ126" s="458"/>
      <c r="SA126" s="458"/>
      <c r="SB126" s="459"/>
      <c r="SC126" s="458"/>
      <c r="SD126" s="458"/>
      <c r="SE126" s="458"/>
      <c r="SF126" s="459"/>
      <c r="SG126" s="458"/>
      <c r="SH126" s="458"/>
      <c r="SI126" s="458"/>
      <c r="SJ126" s="459"/>
      <c r="SK126" s="458"/>
      <c r="SL126" s="458"/>
      <c r="SM126" s="458"/>
      <c r="SN126" s="459"/>
      <c r="SO126" s="458"/>
      <c r="SP126" s="458"/>
      <c r="SQ126" s="458"/>
      <c r="SR126" s="459"/>
      <c r="SS126" s="458"/>
      <c r="ST126" s="458"/>
      <c r="SU126" s="458"/>
      <c r="SV126" s="459"/>
      <c r="SW126" s="458"/>
      <c r="SX126" s="458"/>
      <c r="SY126" s="458"/>
      <c r="SZ126" s="459"/>
      <c r="TA126" s="458"/>
      <c r="TB126" s="458"/>
      <c r="TC126" s="458"/>
      <c r="TD126" s="459"/>
      <c r="TE126" s="458"/>
      <c r="TF126" s="458"/>
      <c r="TG126" s="458"/>
      <c r="TH126" s="459"/>
      <c r="TI126" s="458"/>
      <c r="TJ126" s="458"/>
      <c r="TK126" s="458"/>
      <c r="TL126" s="459"/>
      <c r="TM126" s="458"/>
      <c r="TN126" s="458"/>
      <c r="TO126" s="458"/>
      <c r="TP126" s="459"/>
      <c r="TQ126" s="458"/>
      <c r="TR126" s="458"/>
      <c r="TS126" s="458"/>
      <c r="TT126" s="459"/>
      <c r="TU126" s="458"/>
      <c r="TV126" s="458"/>
      <c r="TW126" s="458"/>
      <c r="TX126" s="459"/>
      <c r="TY126" s="458"/>
      <c r="TZ126" s="458"/>
      <c r="UA126" s="458"/>
      <c r="UB126" s="459"/>
      <c r="UC126" s="458"/>
      <c r="UD126" s="458"/>
      <c r="UE126" s="458"/>
      <c r="UF126" s="459"/>
      <c r="UG126" s="458"/>
      <c r="UH126" s="458"/>
      <c r="UI126" s="458"/>
      <c r="UJ126" s="459"/>
      <c r="UK126" s="458"/>
      <c r="UL126" s="458"/>
      <c r="UM126" s="458"/>
      <c r="UN126" s="459"/>
      <c r="UO126" s="458"/>
      <c r="UP126" s="458"/>
      <c r="UQ126" s="458"/>
      <c r="UR126" s="459"/>
      <c r="US126" s="458"/>
      <c r="UT126" s="458"/>
      <c r="UU126" s="458"/>
      <c r="UV126" s="459"/>
      <c r="UW126" s="458"/>
      <c r="UX126" s="458"/>
      <c r="UY126" s="458"/>
      <c r="UZ126" s="459"/>
      <c r="VA126" s="458"/>
      <c r="VB126" s="458"/>
      <c r="VC126" s="458"/>
      <c r="VD126" s="459"/>
      <c r="VE126" s="458"/>
      <c r="VF126" s="458"/>
      <c r="VG126" s="458"/>
      <c r="VH126" s="459"/>
      <c r="VI126" s="458"/>
      <c r="VJ126" s="458"/>
      <c r="VK126" s="458"/>
      <c r="VL126" s="459"/>
      <c r="VM126" s="458"/>
      <c r="VN126" s="458"/>
      <c r="VO126" s="458"/>
      <c r="VP126" s="459"/>
      <c r="VQ126" s="458"/>
      <c r="VR126" s="458"/>
      <c r="VS126" s="458"/>
      <c r="VT126" s="459"/>
      <c r="VU126" s="458"/>
      <c r="VV126" s="458"/>
      <c r="VW126" s="458"/>
      <c r="VX126" s="459"/>
      <c r="VY126" s="458"/>
      <c r="VZ126" s="458"/>
      <c r="WA126" s="458"/>
      <c r="WB126" s="459"/>
      <c r="WC126" s="458"/>
      <c r="WD126" s="458"/>
      <c r="WE126" s="458"/>
      <c r="WF126" s="459"/>
      <c r="WG126" s="458"/>
      <c r="WH126" s="458"/>
      <c r="WI126" s="458"/>
      <c r="WJ126" s="459"/>
      <c r="WK126" s="458"/>
      <c r="WL126" s="458"/>
      <c r="WM126" s="458"/>
      <c r="WN126" s="459"/>
      <c r="WO126" s="458"/>
      <c r="WP126" s="458"/>
      <c r="WQ126" s="458"/>
      <c r="WR126" s="459"/>
      <c r="WS126" s="458"/>
      <c r="WT126" s="458"/>
      <c r="WU126" s="458"/>
      <c r="WV126" s="459"/>
      <c r="WW126" s="458"/>
      <c r="WX126" s="458"/>
      <c r="WY126" s="458"/>
      <c r="WZ126" s="459"/>
      <c r="XA126" s="458"/>
      <c r="XB126" s="458"/>
      <c r="XC126" s="458"/>
      <c r="XD126" s="459"/>
      <c r="XE126" s="458"/>
      <c r="XF126" s="458"/>
      <c r="XG126" s="458"/>
      <c r="XH126" s="459"/>
      <c r="XI126" s="458"/>
      <c r="XJ126" s="458"/>
      <c r="XK126" s="458"/>
      <c r="XL126" s="459"/>
      <c r="XM126" s="458"/>
      <c r="XN126" s="458"/>
      <c r="XO126" s="458"/>
      <c r="XP126" s="459"/>
      <c r="XQ126" s="458"/>
      <c r="XR126" s="458"/>
      <c r="XS126" s="458"/>
      <c r="XT126" s="459"/>
      <c r="XU126" s="458"/>
      <c r="XV126" s="458"/>
      <c r="XW126" s="458"/>
      <c r="XX126" s="459"/>
      <c r="XY126" s="458"/>
      <c r="XZ126" s="458"/>
      <c r="YA126" s="458"/>
      <c r="YB126" s="459"/>
      <c r="YC126" s="458"/>
      <c r="YD126" s="458"/>
      <c r="YE126" s="458"/>
      <c r="YF126" s="459"/>
      <c r="YG126" s="458"/>
      <c r="YH126" s="458"/>
      <c r="YI126" s="458"/>
      <c r="YJ126" s="459"/>
      <c r="YK126" s="458"/>
      <c r="YL126" s="458"/>
      <c r="YM126" s="458"/>
      <c r="YN126" s="459"/>
      <c r="YO126" s="458"/>
      <c r="YP126" s="458"/>
      <c r="YQ126" s="458"/>
      <c r="YR126" s="459"/>
      <c r="YS126" s="458"/>
      <c r="YT126" s="458"/>
      <c r="YU126" s="458"/>
      <c r="YV126" s="459"/>
      <c r="YW126" s="458"/>
      <c r="YX126" s="458"/>
      <c r="YY126" s="458"/>
      <c r="YZ126" s="459"/>
      <c r="ZA126" s="458"/>
      <c r="ZB126" s="458"/>
      <c r="ZC126" s="458"/>
      <c r="ZD126" s="459"/>
      <c r="ZE126" s="458"/>
      <c r="ZF126" s="458"/>
      <c r="ZG126" s="458"/>
      <c r="ZH126" s="459"/>
      <c r="ZI126" s="458"/>
      <c r="ZJ126" s="458"/>
      <c r="ZK126" s="458"/>
      <c r="ZL126" s="459"/>
      <c r="ZM126" s="458"/>
      <c r="ZN126" s="458"/>
      <c r="ZO126" s="458"/>
      <c r="ZP126" s="459"/>
      <c r="ZQ126" s="458"/>
      <c r="ZR126" s="458"/>
      <c r="ZS126" s="458"/>
      <c r="ZT126" s="459"/>
      <c r="ZU126" s="458"/>
      <c r="ZV126" s="458"/>
      <c r="ZW126" s="458"/>
      <c r="ZX126" s="459"/>
      <c r="ZY126" s="458"/>
      <c r="ZZ126" s="458"/>
      <c r="AAA126" s="458"/>
      <c r="AAB126" s="459"/>
      <c r="AAC126" s="458"/>
      <c r="AAD126" s="458"/>
      <c r="AAE126" s="458"/>
      <c r="AAF126" s="459"/>
      <c r="AAG126" s="458"/>
      <c r="AAH126" s="458"/>
      <c r="AAI126" s="458"/>
      <c r="AAJ126" s="459"/>
      <c r="AAK126" s="458"/>
      <c r="AAL126" s="458"/>
      <c r="AAM126" s="458"/>
      <c r="AAN126" s="459"/>
      <c r="AAO126" s="458"/>
      <c r="AAP126" s="458"/>
      <c r="AAQ126" s="458"/>
      <c r="AAR126" s="459"/>
      <c r="AAS126" s="458"/>
      <c r="AAT126" s="458"/>
      <c r="AAU126" s="458"/>
      <c r="AAV126" s="459"/>
      <c r="AAW126" s="458"/>
      <c r="AAX126" s="458"/>
      <c r="AAY126" s="458"/>
      <c r="AAZ126" s="459"/>
      <c r="ABA126" s="458"/>
      <c r="ABB126" s="458"/>
      <c r="ABC126" s="458"/>
      <c r="ABD126" s="459"/>
      <c r="ABE126" s="458"/>
      <c r="ABF126" s="458"/>
      <c r="ABG126" s="458"/>
      <c r="ABH126" s="459"/>
      <c r="ABI126" s="458"/>
      <c r="ABJ126" s="458"/>
      <c r="ABK126" s="458"/>
      <c r="ABL126" s="459"/>
      <c r="ABM126" s="458"/>
      <c r="ABN126" s="458"/>
      <c r="ABO126" s="458"/>
      <c r="ABP126" s="459"/>
      <c r="ABQ126" s="458"/>
      <c r="ABR126" s="458"/>
      <c r="ABS126" s="458"/>
      <c r="ABT126" s="459"/>
      <c r="ABU126" s="458"/>
      <c r="ABV126" s="458"/>
      <c r="ABW126" s="458"/>
      <c r="ABX126" s="459"/>
      <c r="ABY126" s="458"/>
      <c r="ABZ126" s="458"/>
      <c r="ACA126" s="458"/>
      <c r="ACB126" s="459"/>
      <c r="ACC126" s="458"/>
      <c r="ACD126" s="458"/>
      <c r="ACE126" s="458"/>
      <c r="ACF126" s="459"/>
      <c r="ACG126" s="458"/>
      <c r="ACH126" s="458"/>
      <c r="ACI126" s="458"/>
      <c r="ACJ126" s="459"/>
      <c r="ACK126" s="458"/>
      <c r="ACL126" s="458"/>
      <c r="ACM126" s="458"/>
      <c r="ACN126" s="459"/>
      <c r="ACO126" s="458"/>
      <c r="ACP126" s="458"/>
      <c r="ACQ126" s="458"/>
      <c r="ACR126" s="459"/>
      <c r="ACS126" s="458"/>
      <c r="ACT126" s="458"/>
      <c r="ACU126" s="458"/>
      <c r="ACV126" s="459"/>
      <c r="ACW126" s="458"/>
      <c r="ACX126" s="458"/>
      <c r="ACY126" s="458"/>
      <c r="ACZ126" s="459"/>
      <c r="ADA126" s="458"/>
      <c r="ADB126" s="458"/>
      <c r="ADC126" s="458"/>
      <c r="ADD126" s="459"/>
      <c r="ADE126" s="458"/>
      <c r="ADF126" s="458"/>
      <c r="ADG126" s="458"/>
      <c r="ADH126" s="459"/>
      <c r="ADI126" s="458"/>
      <c r="ADJ126" s="458"/>
      <c r="ADK126" s="458"/>
      <c r="ADL126" s="459"/>
      <c r="ADM126" s="458"/>
      <c r="ADN126" s="458"/>
      <c r="ADO126" s="458"/>
      <c r="ADP126" s="459"/>
      <c r="ADQ126" s="458"/>
      <c r="ADR126" s="458"/>
      <c r="ADS126" s="458"/>
      <c r="ADT126" s="459"/>
      <c r="ADU126" s="458"/>
      <c r="ADV126" s="458"/>
      <c r="ADW126" s="458"/>
      <c r="ADX126" s="459"/>
      <c r="ADY126" s="458"/>
      <c r="ADZ126" s="458"/>
      <c r="AEA126" s="458"/>
      <c r="AEB126" s="459"/>
      <c r="AEC126" s="458"/>
      <c r="AED126" s="458"/>
      <c r="AEE126" s="458"/>
      <c r="AEF126" s="459"/>
      <c r="AEG126" s="458"/>
      <c r="AEH126" s="458"/>
      <c r="AEI126" s="458"/>
      <c r="AEJ126" s="459"/>
      <c r="AEK126" s="458"/>
      <c r="AEL126" s="458"/>
      <c r="AEM126" s="458"/>
      <c r="AEN126" s="459"/>
      <c r="AEO126" s="458"/>
      <c r="AEP126" s="458"/>
      <c r="AEQ126" s="458"/>
      <c r="AER126" s="459"/>
      <c r="AES126" s="458"/>
      <c r="AET126" s="458"/>
      <c r="AEU126" s="458"/>
      <c r="AEV126" s="459"/>
      <c r="AEW126" s="458"/>
      <c r="AEX126" s="458"/>
      <c r="AEY126" s="458"/>
      <c r="AEZ126" s="459"/>
      <c r="AFA126" s="458"/>
      <c r="AFB126" s="458"/>
      <c r="AFC126" s="458"/>
      <c r="AFD126" s="459"/>
      <c r="AFE126" s="458"/>
      <c r="AFF126" s="458"/>
      <c r="AFG126" s="458"/>
      <c r="AFH126" s="459"/>
      <c r="AFI126" s="458"/>
      <c r="AFJ126" s="458"/>
      <c r="AFK126" s="458"/>
      <c r="AFL126" s="459"/>
      <c r="AFM126" s="458"/>
      <c r="AFN126" s="458"/>
      <c r="AFO126" s="458"/>
      <c r="AFP126" s="459"/>
      <c r="AFQ126" s="458"/>
      <c r="AFR126" s="458"/>
      <c r="AFS126" s="458"/>
      <c r="AFT126" s="459"/>
      <c r="AFU126" s="458"/>
      <c r="AFV126" s="458"/>
      <c r="AFW126" s="458"/>
      <c r="AFX126" s="459"/>
      <c r="AFY126" s="458"/>
      <c r="AFZ126" s="458"/>
      <c r="AGA126" s="458"/>
      <c r="AGB126" s="459"/>
      <c r="AGC126" s="458"/>
      <c r="AGD126" s="458"/>
      <c r="AGE126" s="458"/>
      <c r="AGF126" s="459"/>
      <c r="AGG126" s="458"/>
      <c r="AGH126" s="458"/>
      <c r="AGI126" s="458"/>
      <c r="AGJ126" s="459"/>
      <c r="AGK126" s="458"/>
      <c r="AGL126" s="458"/>
      <c r="AGM126" s="458"/>
      <c r="AGN126" s="459"/>
      <c r="AGO126" s="458"/>
      <c r="AGP126" s="458"/>
      <c r="AGQ126" s="458"/>
      <c r="AGR126" s="459"/>
      <c r="AGS126" s="458"/>
      <c r="AGT126" s="458"/>
      <c r="AGU126" s="458"/>
      <c r="AGV126" s="459"/>
      <c r="AGW126" s="458"/>
      <c r="AGX126" s="458"/>
      <c r="AGY126" s="458"/>
      <c r="AGZ126" s="459"/>
      <c r="AHA126" s="458"/>
      <c r="AHB126" s="458"/>
      <c r="AHC126" s="458"/>
      <c r="AHD126" s="459"/>
      <c r="AHE126" s="458"/>
      <c r="AHF126" s="458"/>
      <c r="AHG126" s="458"/>
      <c r="AHH126" s="459"/>
      <c r="AHI126" s="458"/>
      <c r="AHJ126" s="458"/>
      <c r="AHK126" s="458"/>
      <c r="AHL126" s="459"/>
      <c r="AHM126" s="458"/>
      <c r="AHN126" s="458"/>
      <c r="AHO126" s="458"/>
      <c r="AHP126" s="459"/>
      <c r="AHQ126" s="458"/>
      <c r="AHR126" s="458"/>
      <c r="AHS126" s="458"/>
      <c r="AHT126" s="459"/>
      <c r="AHU126" s="458"/>
      <c r="AHV126" s="458"/>
      <c r="AHW126" s="458"/>
      <c r="AHX126" s="459"/>
      <c r="AHY126" s="458"/>
      <c r="AHZ126" s="458"/>
      <c r="AIA126" s="458"/>
      <c r="AIB126" s="459"/>
      <c r="AIC126" s="458"/>
      <c r="AID126" s="458"/>
      <c r="AIE126" s="458"/>
      <c r="AIF126" s="459"/>
      <c r="AIG126" s="458"/>
      <c r="AIH126" s="458"/>
      <c r="AII126" s="458"/>
      <c r="AIJ126" s="459"/>
      <c r="AIK126" s="458"/>
      <c r="AIL126" s="458"/>
      <c r="AIM126" s="458"/>
      <c r="AIN126" s="459"/>
      <c r="AIO126" s="458"/>
      <c r="AIP126" s="458"/>
      <c r="AIQ126" s="458"/>
      <c r="AIR126" s="459"/>
      <c r="AIS126" s="458"/>
      <c r="AIT126" s="458"/>
      <c r="AIU126" s="458"/>
      <c r="AIV126" s="459"/>
      <c r="AIW126" s="458"/>
      <c r="AIX126" s="458"/>
      <c r="AIY126" s="458"/>
      <c r="AIZ126" s="459"/>
      <c r="AJA126" s="458"/>
      <c r="AJB126" s="458"/>
      <c r="AJC126" s="458"/>
      <c r="AJD126" s="459"/>
      <c r="AJE126" s="458"/>
      <c r="AJF126" s="458"/>
      <c r="AJG126" s="458"/>
      <c r="AJH126" s="459"/>
      <c r="AJI126" s="458"/>
      <c r="AJJ126" s="458"/>
      <c r="AJK126" s="458"/>
      <c r="AJL126" s="459"/>
      <c r="AJM126" s="458"/>
      <c r="AJN126" s="458"/>
      <c r="AJO126" s="458"/>
      <c r="AJP126" s="459"/>
      <c r="AJQ126" s="458"/>
      <c r="AJR126" s="458"/>
      <c r="AJS126" s="458"/>
      <c r="AJT126" s="459"/>
      <c r="AJU126" s="458"/>
      <c r="AJV126" s="458"/>
      <c r="AJW126" s="458"/>
      <c r="AJX126" s="459"/>
      <c r="AJY126" s="458"/>
      <c r="AJZ126" s="458"/>
      <c r="AKA126" s="458"/>
      <c r="AKB126" s="459"/>
      <c r="AKC126" s="458"/>
      <c r="AKD126" s="458"/>
      <c r="AKE126" s="458"/>
      <c r="AKF126" s="459"/>
      <c r="AKG126" s="458"/>
      <c r="AKH126" s="458"/>
      <c r="AKI126" s="458"/>
      <c r="AKJ126" s="459"/>
      <c r="AKK126" s="458"/>
      <c r="AKL126" s="458"/>
      <c r="AKM126" s="458"/>
      <c r="AKN126" s="459"/>
      <c r="AKO126" s="458"/>
      <c r="AKP126" s="458"/>
      <c r="AKQ126" s="458"/>
      <c r="AKR126" s="459"/>
      <c r="AKS126" s="458"/>
      <c r="AKT126" s="458"/>
      <c r="AKU126" s="458"/>
      <c r="AKV126" s="459"/>
      <c r="AKW126" s="458"/>
      <c r="AKX126" s="458"/>
      <c r="AKY126" s="458"/>
      <c r="AKZ126" s="459"/>
      <c r="ALA126" s="458"/>
      <c r="ALB126" s="458"/>
      <c r="ALC126" s="458"/>
      <c r="ALD126" s="459"/>
      <c r="ALE126" s="458"/>
      <c r="ALF126" s="458"/>
      <c r="ALG126" s="458"/>
      <c r="ALH126" s="459"/>
      <c r="ALI126" s="458"/>
      <c r="ALJ126" s="458"/>
      <c r="ALK126" s="458"/>
      <c r="ALL126" s="459"/>
      <c r="ALM126" s="458"/>
      <c r="ALN126" s="458"/>
      <c r="ALO126" s="458"/>
      <c r="ALP126" s="459"/>
      <c r="ALQ126" s="458"/>
      <c r="ALR126" s="458"/>
      <c r="ALS126" s="458"/>
      <c r="ALT126" s="459"/>
      <c r="ALU126" s="458"/>
      <c r="ALV126" s="458"/>
      <c r="ALW126" s="458"/>
      <c r="ALX126" s="459"/>
      <c r="ALY126" s="458"/>
      <c r="ALZ126" s="458"/>
      <c r="AMA126" s="458"/>
      <c r="AMB126" s="459"/>
      <c r="AMC126" s="458"/>
      <c r="AMD126" s="458"/>
      <c r="AME126" s="458"/>
      <c r="AMF126" s="459"/>
      <c r="AMG126" s="458"/>
      <c r="AMH126" s="458"/>
      <c r="AMI126" s="458"/>
      <c r="AMJ126" s="459"/>
      <c r="AMK126" s="458"/>
      <c r="AML126" s="458"/>
      <c r="AMM126" s="458"/>
      <c r="AMN126" s="459"/>
      <c r="AMO126" s="458"/>
      <c r="AMP126" s="458"/>
      <c r="AMQ126" s="458"/>
      <c r="AMR126" s="459"/>
      <c r="AMS126" s="458"/>
      <c r="AMT126" s="458"/>
      <c r="AMU126" s="458"/>
      <c r="AMV126" s="459"/>
      <c r="AMW126" s="458"/>
      <c r="AMX126" s="458"/>
      <c r="AMY126" s="458"/>
      <c r="AMZ126" s="459"/>
      <c r="ANA126" s="458"/>
      <c r="ANB126" s="458"/>
      <c r="ANC126" s="458"/>
      <c r="AND126" s="459"/>
      <c r="ANE126" s="458"/>
      <c r="ANF126" s="458"/>
      <c r="ANG126" s="458"/>
      <c r="ANH126" s="459"/>
      <c r="ANI126" s="458"/>
      <c r="ANJ126" s="458"/>
      <c r="ANK126" s="458"/>
      <c r="ANL126" s="459"/>
      <c r="ANM126" s="458"/>
      <c r="ANN126" s="458"/>
      <c r="ANO126" s="458"/>
      <c r="ANP126" s="459"/>
      <c r="ANQ126" s="458"/>
      <c r="ANR126" s="458"/>
      <c r="ANS126" s="458"/>
      <c r="ANT126" s="459"/>
      <c r="ANU126" s="458"/>
      <c r="ANV126" s="458"/>
      <c r="ANW126" s="458"/>
      <c r="ANX126" s="459"/>
      <c r="ANY126" s="458"/>
      <c r="ANZ126" s="458"/>
      <c r="AOA126" s="458"/>
      <c r="AOB126" s="459"/>
      <c r="AOC126" s="458"/>
      <c r="AOD126" s="458"/>
      <c r="AOE126" s="458"/>
      <c r="AOF126" s="459"/>
      <c r="AOG126" s="458"/>
      <c r="AOH126" s="458"/>
      <c r="AOI126" s="458"/>
      <c r="AOJ126" s="459"/>
      <c r="AOK126" s="458"/>
      <c r="AOL126" s="458"/>
      <c r="AOM126" s="458"/>
      <c r="AON126" s="459"/>
      <c r="AOO126" s="458"/>
      <c r="AOP126" s="458"/>
      <c r="AOQ126" s="458"/>
      <c r="AOR126" s="459"/>
      <c r="AOS126" s="458"/>
      <c r="AOT126" s="458"/>
      <c r="AOU126" s="458"/>
      <c r="AOV126" s="459"/>
      <c r="AOW126" s="458"/>
      <c r="AOX126" s="458"/>
      <c r="AOY126" s="458"/>
      <c r="AOZ126" s="459"/>
      <c r="APA126" s="458"/>
      <c r="APB126" s="458"/>
      <c r="APC126" s="458"/>
      <c r="APD126" s="459"/>
      <c r="APE126" s="458"/>
      <c r="APF126" s="458"/>
      <c r="APG126" s="458"/>
      <c r="APH126" s="459"/>
      <c r="API126" s="458"/>
      <c r="APJ126" s="458"/>
      <c r="APK126" s="458"/>
      <c r="APL126" s="459"/>
      <c r="APM126" s="458"/>
      <c r="APN126" s="458"/>
      <c r="APO126" s="458"/>
      <c r="APP126" s="459"/>
      <c r="APQ126" s="458"/>
      <c r="APR126" s="458"/>
      <c r="APS126" s="458"/>
      <c r="APT126" s="459"/>
      <c r="APU126" s="458"/>
      <c r="APV126" s="458"/>
      <c r="APW126" s="458"/>
      <c r="APX126" s="459"/>
      <c r="APY126" s="458"/>
      <c r="APZ126" s="458"/>
      <c r="AQA126" s="458"/>
      <c r="AQB126" s="459"/>
      <c r="AQC126" s="458"/>
      <c r="AQD126" s="458"/>
      <c r="AQE126" s="458"/>
      <c r="AQF126" s="459"/>
      <c r="AQG126" s="458"/>
      <c r="AQH126" s="458"/>
      <c r="AQI126" s="458"/>
      <c r="AQJ126" s="459"/>
      <c r="AQK126" s="458"/>
      <c r="AQL126" s="458"/>
      <c r="AQM126" s="458"/>
      <c r="AQN126" s="459"/>
      <c r="AQO126" s="458"/>
      <c r="AQP126" s="458"/>
      <c r="AQQ126" s="458"/>
      <c r="AQR126" s="459"/>
      <c r="AQS126" s="458"/>
      <c r="AQT126" s="458"/>
      <c r="AQU126" s="458"/>
      <c r="AQV126" s="459"/>
      <c r="AQW126" s="458"/>
      <c r="AQX126" s="458"/>
      <c r="AQY126" s="458"/>
      <c r="AQZ126" s="459"/>
      <c r="ARA126" s="458"/>
      <c r="ARB126" s="458"/>
      <c r="ARC126" s="458"/>
      <c r="ARD126" s="459"/>
      <c r="ARE126" s="458"/>
      <c r="ARF126" s="458"/>
      <c r="ARG126" s="458"/>
      <c r="ARH126" s="459"/>
      <c r="ARI126" s="458"/>
      <c r="ARJ126" s="458"/>
      <c r="ARK126" s="458"/>
      <c r="ARL126" s="459"/>
      <c r="ARM126" s="458"/>
      <c r="ARN126" s="458"/>
      <c r="ARO126" s="458"/>
      <c r="ARP126" s="459"/>
      <c r="ARQ126" s="458"/>
      <c r="ARR126" s="458"/>
      <c r="ARS126" s="458"/>
      <c r="ART126" s="459"/>
      <c r="ARU126" s="458"/>
      <c r="ARV126" s="458"/>
      <c r="ARW126" s="458"/>
      <c r="ARX126" s="459"/>
      <c r="ARY126" s="458"/>
      <c r="ARZ126" s="458"/>
      <c r="ASA126" s="458"/>
      <c r="ASB126" s="459"/>
      <c r="ASC126" s="458"/>
      <c r="ASD126" s="458"/>
      <c r="ASE126" s="458"/>
      <c r="ASF126" s="459"/>
      <c r="ASG126" s="458"/>
      <c r="ASH126" s="458"/>
      <c r="ASI126" s="458"/>
      <c r="ASJ126" s="459"/>
      <c r="ASK126" s="458"/>
      <c r="ASL126" s="458"/>
      <c r="ASM126" s="458"/>
      <c r="ASN126" s="459"/>
      <c r="ASO126" s="458"/>
      <c r="ASP126" s="458"/>
      <c r="ASQ126" s="458"/>
      <c r="ASR126" s="459"/>
      <c r="ASS126" s="458"/>
      <c r="AST126" s="458"/>
      <c r="ASU126" s="458"/>
      <c r="ASV126" s="459"/>
      <c r="ASW126" s="458"/>
      <c r="ASX126" s="458"/>
      <c r="ASY126" s="458"/>
      <c r="ASZ126" s="459"/>
      <c r="ATA126" s="458"/>
      <c r="ATB126" s="458"/>
      <c r="ATC126" s="458"/>
      <c r="ATD126" s="459"/>
      <c r="ATE126" s="458"/>
      <c r="ATF126" s="458"/>
      <c r="ATG126" s="458"/>
      <c r="ATH126" s="459"/>
      <c r="ATI126" s="458"/>
      <c r="ATJ126" s="458"/>
      <c r="ATK126" s="458"/>
      <c r="ATL126" s="459"/>
      <c r="ATM126" s="458"/>
      <c r="ATN126" s="458"/>
      <c r="ATO126" s="458"/>
      <c r="ATP126" s="459"/>
      <c r="ATQ126" s="458"/>
      <c r="ATR126" s="458"/>
      <c r="ATS126" s="458"/>
      <c r="ATT126" s="459"/>
      <c r="ATU126" s="458"/>
      <c r="ATV126" s="458"/>
      <c r="ATW126" s="458"/>
      <c r="ATX126" s="459"/>
      <c r="ATY126" s="458"/>
      <c r="ATZ126" s="458"/>
      <c r="AUA126" s="458"/>
      <c r="AUB126" s="459"/>
      <c r="AUC126" s="458"/>
      <c r="AUD126" s="458"/>
      <c r="AUE126" s="458"/>
      <c r="AUF126" s="459"/>
      <c r="AUG126" s="458"/>
      <c r="AUH126" s="458"/>
      <c r="AUI126" s="458"/>
      <c r="AUJ126" s="459"/>
      <c r="AUK126" s="458"/>
      <c r="AUL126" s="458"/>
      <c r="AUM126" s="458"/>
      <c r="AUN126" s="459"/>
      <c r="AUO126" s="458"/>
      <c r="AUP126" s="458"/>
      <c r="AUQ126" s="458"/>
      <c r="AUR126" s="459"/>
      <c r="AUS126" s="458"/>
      <c r="AUT126" s="458"/>
      <c r="AUU126" s="458"/>
      <c r="AUV126" s="459"/>
      <c r="AUW126" s="458"/>
      <c r="AUX126" s="458"/>
      <c r="AUY126" s="458"/>
      <c r="AUZ126" s="459"/>
      <c r="AVA126" s="458"/>
      <c r="AVB126" s="458"/>
      <c r="AVC126" s="458"/>
      <c r="AVD126" s="459"/>
      <c r="AVE126" s="458"/>
      <c r="AVF126" s="458"/>
      <c r="AVG126" s="458"/>
      <c r="AVH126" s="459"/>
      <c r="AVI126" s="458"/>
      <c r="AVJ126" s="458"/>
      <c r="AVK126" s="458"/>
      <c r="AVL126" s="459"/>
      <c r="AVM126" s="458"/>
      <c r="AVN126" s="458"/>
      <c r="AVO126" s="458"/>
      <c r="AVP126" s="459"/>
      <c r="AVQ126" s="458"/>
      <c r="AVR126" s="458"/>
      <c r="AVS126" s="458"/>
      <c r="AVT126" s="459"/>
      <c r="AVU126" s="458"/>
      <c r="AVV126" s="458"/>
      <c r="AVW126" s="458"/>
      <c r="AVX126" s="459"/>
      <c r="AVY126" s="458"/>
      <c r="AVZ126" s="458"/>
      <c r="AWA126" s="458"/>
      <c r="AWB126" s="459"/>
      <c r="AWC126" s="458"/>
      <c r="AWD126" s="458"/>
      <c r="AWE126" s="458"/>
      <c r="AWF126" s="459"/>
      <c r="AWG126" s="458"/>
      <c r="AWH126" s="458"/>
      <c r="AWI126" s="458"/>
      <c r="AWJ126" s="459"/>
      <c r="AWK126" s="458"/>
      <c r="AWL126" s="458"/>
      <c r="AWM126" s="458"/>
      <c r="AWN126" s="459"/>
      <c r="AWO126" s="458"/>
      <c r="AWP126" s="458"/>
      <c r="AWQ126" s="458"/>
      <c r="AWR126" s="459"/>
      <c r="AWS126" s="458"/>
      <c r="AWT126" s="458"/>
      <c r="AWU126" s="458"/>
      <c r="AWV126" s="459"/>
      <c r="AWW126" s="458"/>
      <c r="AWX126" s="458"/>
      <c r="AWY126" s="458"/>
      <c r="AWZ126" s="459"/>
      <c r="AXA126" s="458"/>
      <c r="AXB126" s="458"/>
      <c r="AXC126" s="458"/>
      <c r="AXD126" s="459"/>
      <c r="AXE126" s="458"/>
      <c r="AXF126" s="458"/>
      <c r="AXG126" s="458"/>
      <c r="AXH126" s="459"/>
      <c r="AXI126" s="458"/>
      <c r="AXJ126" s="458"/>
      <c r="AXK126" s="458"/>
      <c r="AXL126" s="459"/>
      <c r="AXM126" s="458"/>
      <c r="AXN126" s="458"/>
      <c r="AXO126" s="458"/>
      <c r="AXP126" s="459"/>
      <c r="AXQ126" s="458"/>
      <c r="AXR126" s="458"/>
      <c r="AXS126" s="458"/>
      <c r="AXT126" s="459"/>
      <c r="AXU126" s="458"/>
      <c r="AXV126" s="458"/>
      <c r="AXW126" s="458"/>
      <c r="AXX126" s="459"/>
      <c r="AXY126" s="458"/>
      <c r="AXZ126" s="458"/>
      <c r="AYA126" s="458"/>
      <c r="AYB126" s="459"/>
      <c r="AYC126" s="458"/>
      <c r="AYD126" s="458"/>
      <c r="AYE126" s="458"/>
      <c r="AYF126" s="459"/>
      <c r="AYG126" s="458"/>
      <c r="AYH126" s="458"/>
      <c r="AYI126" s="458"/>
      <c r="AYJ126" s="459"/>
      <c r="AYK126" s="458"/>
      <c r="AYL126" s="458"/>
      <c r="AYM126" s="458"/>
      <c r="AYN126" s="459"/>
      <c r="AYO126" s="458"/>
      <c r="AYP126" s="458"/>
      <c r="AYQ126" s="458"/>
      <c r="AYR126" s="459"/>
      <c r="AYS126" s="458"/>
      <c r="AYT126" s="458"/>
      <c r="AYU126" s="458"/>
      <c r="AYV126" s="459"/>
      <c r="AYW126" s="458"/>
      <c r="AYX126" s="458"/>
      <c r="AYY126" s="458"/>
      <c r="AYZ126" s="459"/>
      <c r="AZA126" s="458"/>
      <c r="AZB126" s="458"/>
      <c r="AZC126" s="458"/>
      <c r="AZD126" s="459"/>
      <c r="AZE126" s="458"/>
      <c r="AZF126" s="458"/>
      <c r="AZG126" s="458"/>
      <c r="AZH126" s="459"/>
      <c r="AZI126" s="458"/>
      <c r="AZJ126" s="458"/>
      <c r="AZK126" s="458"/>
      <c r="AZL126" s="459"/>
      <c r="AZM126" s="458"/>
      <c r="AZN126" s="458"/>
      <c r="AZO126" s="458"/>
      <c r="AZP126" s="459"/>
      <c r="AZQ126" s="458"/>
      <c r="AZR126" s="458"/>
      <c r="AZS126" s="458"/>
      <c r="AZT126" s="459"/>
      <c r="AZU126" s="458"/>
      <c r="AZV126" s="458"/>
      <c r="AZW126" s="458"/>
      <c r="AZX126" s="459"/>
      <c r="AZY126" s="458"/>
      <c r="AZZ126" s="458"/>
      <c r="BAA126" s="458"/>
      <c r="BAB126" s="459"/>
      <c r="BAC126" s="458"/>
      <c r="BAD126" s="458"/>
      <c r="BAE126" s="458"/>
      <c r="BAF126" s="459"/>
      <c r="BAG126" s="458"/>
      <c r="BAH126" s="458"/>
      <c r="BAI126" s="458"/>
      <c r="BAJ126" s="459"/>
      <c r="BAK126" s="458"/>
      <c r="BAL126" s="458"/>
      <c r="BAM126" s="458"/>
      <c r="BAN126" s="459"/>
      <c r="BAO126" s="458"/>
      <c r="BAP126" s="458"/>
      <c r="BAQ126" s="458"/>
      <c r="BAR126" s="459"/>
      <c r="BAS126" s="458"/>
      <c r="BAT126" s="458"/>
      <c r="BAU126" s="458"/>
      <c r="BAV126" s="459"/>
      <c r="BAW126" s="458"/>
      <c r="BAX126" s="458"/>
      <c r="BAY126" s="458"/>
      <c r="BAZ126" s="459"/>
      <c r="BBA126" s="458"/>
      <c r="BBB126" s="458"/>
      <c r="BBC126" s="458"/>
      <c r="BBD126" s="459"/>
      <c r="BBE126" s="458"/>
      <c r="BBF126" s="458"/>
      <c r="BBG126" s="458"/>
      <c r="BBH126" s="459"/>
      <c r="BBI126" s="458"/>
      <c r="BBJ126" s="458"/>
      <c r="BBK126" s="458"/>
      <c r="BBL126" s="459"/>
      <c r="BBM126" s="458"/>
      <c r="BBN126" s="458"/>
      <c r="BBO126" s="458"/>
      <c r="BBP126" s="459"/>
      <c r="BBQ126" s="458"/>
      <c r="BBR126" s="458"/>
      <c r="BBS126" s="458"/>
      <c r="BBT126" s="459"/>
      <c r="BBU126" s="458"/>
      <c r="BBV126" s="458"/>
      <c r="BBW126" s="458"/>
      <c r="BBX126" s="459"/>
      <c r="BBY126" s="458"/>
      <c r="BBZ126" s="458"/>
      <c r="BCA126" s="458"/>
      <c r="BCB126" s="459"/>
      <c r="BCC126" s="458"/>
      <c r="BCD126" s="458"/>
      <c r="BCE126" s="458"/>
      <c r="BCF126" s="459"/>
      <c r="BCG126" s="458"/>
      <c r="BCH126" s="458"/>
      <c r="BCI126" s="458"/>
      <c r="BCJ126" s="459"/>
      <c r="BCK126" s="458"/>
      <c r="BCL126" s="458"/>
      <c r="BCM126" s="458"/>
      <c r="BCN126" s="459"/>
      <c r="BCO126" s="458"/>
      <c r="BCP126" s="458"/>
      <c r="BCQ126" s="458"/>
      <c r="BCR126" s="459"/>
      <c r="BCS126" s="458"/>
      <c r="BCT126" s="458"/>
      <c r="BCU126" s="458"/>
      <c r="BCV126" s="459"/>
      <c r="BCW126" s="458"/>
      <c r="BCX126" s="458"/>
      <c r="BCY126" s="458"/>
      <c r="BCZ126" s="459"/>
      <c r="BDA126" s="458"/>
      <c r="BDB126" s="458"/>
      <c r="BDC126" s="458"/>
      <c r="BDD126" s="459"/>
      <c r="BDE126" s="458"/>
      <c r="BDF126" s="458"/>
      <c r="BDG126" s="458"/>
      <c r="BDH126" s="459"/>
      <c r="BDI126" s="458"/>
      <c r="BDJ126" s="458"/>
      <c r="BDK126" s="458"/>
      <c r="BDL126" s="459"/>
      <c r="BDM126" s="458"/>
      <c r="BDN126" s="458"/>
      <c r="BDO126" s="458"/>
      <c r="BDP126" s="459"/>
      <c r="BDQ126" s="458"/>
      <c r="BDR126" s="458"/>
      <c r="BDS126" s="458"/>
      <c r="BDT126" s="459"/>
      <c r="BDU126" s="458"/>
      <c r="BDV126" s="458"/>
      <c r="BDW126" s="458"/>
      <c r="BDX126" s="459"/>
      <c r="BDY126" s="458"/>
      <c r="BDZ126" s="458"/>
      <c r="BEA126" s="458"/>
      <c r="BEB126" s="459"/>
      <c r="BEC126" s="458"/>
      <c r="BED126" s="458"/>
      <c r="BEE126" s="458"/>
      <c r="BEF126" s="459"/>
      <c r="BEG126" s="458"/>
      <c r="BEH126" s="458"/>
      <c r="BEI126" s="458"/>
      <c r="BEJ126" s="459"/>
      <c r="BEK126" s="458"/>
      <c r="BEL126" s="458"/>
      <c r="BEM126" s="458"/>
      <c r="BEN126" s="459"/>
      <c r="BEO126" s="458"/>
      <c r="BEP126" s="458"/>
      <c r="BEQ126" s="458"/>
      <c r="BER126" s="459"/>
      <c r="BES126" s="458"/>
      <c r="BET126" s="458"/>
      <c r="BEU126" s="458"/>
      <c r="BEV126" s="459"/>
      <c r="BEW126" s="458"/>
      <c r="BEX126" s="458"/>
      <c r="BEY126" s="458"/>
      <c r="BEZ126" s="459"/>
      <c r="BFA126" s="458"/>
      <c r="BFB126" s="458"/>
      <c r="BFC126" s="458"/>
      <c r="BFD126" s="459"/>
      <c r="BFE126" s="458"/>
      <c r="BFF126" s="458"/>
      <c r="BFG126" s="458"/>
      <c r="BFH126" s="459"/>
      <c r="BFI126" s="458"/>
      <c r="BFJ126" s="458"/>
      <c r="BFK126" s="458"/>
      <c r="BFL126" s="459"/>
      <c r="BFM126" s="458"/>
      <c r="BFN126" s="458"/>
      <c r="BFO126" s="458"/>
      <c r="BFP126" s="459"/>
      <c r="BFQ126" s="458"/>
      <c r="BFR126" s="458"/>
      <c r="BFS126" s="458"/>
      <c r="BFT126" s="459"/>
      <c r="BFU126" s="458"/>
      <c r="BFV126" s="458"/>
      <c r="BFW126" s="458"/>
      <c r="BFX126" s="459"/>
      <c r="BFY126" s="458"/>
      <c r="BFZ126" s="458"/>
      <c r="BGA126" s="458"/>
      <c r="BGB126" s="459"/>
      <c r="BGC126" s="458"/>
      <c r="BGD126" s="458"/>
      <c r="BGE126" s="458"/>
      <c r="BGF126" s="459"/>
      <c r="BGG126" s="458"/>
      <c r="BGH126" s="458"/>
      <c r="BGI126" s="458"/>
      <c r="BGJ126" s="459"/>
      <c r="BGK126" s="458"/>
      <c r="BGL126" s="458"/>
      <c r="BGM126" s="458"/>
      <c r="BGN126" s="459"/>
      <c r="BGO126" s="458"/>
      <c r="BGP126" s="458"/>
      <c r="BGQ126" s="458"/>
      <c r="BGR126" s="459"/>
      <c r="BGS126" s="458"/>
      <c r="BGT126" s="458"/>
      <c r="BGU126" s="458"/>
      <c r="BGV126" s="459"/>
      <c r="BGW126" s="458"/>
      <c r="BGX126" s="458"/>
      <c r="BGY126" s="458"/>
      <c r="BGZ126" s="459"/>
      <c r="BHA126" s="458"/>
      <c r="BHB126" s="458"/>
      <c r="BHC126" s="458"/>
      <c r="BHD126" s="459"/>
      <c r="BHE126" s="458"/>
      <c r="BHF126" s="458"/>
      <c r="BHG126" s="458"/>
      <c r="BHH126" s="459"/>
      <c r="BHI126" s="458"/>
      <c r="BHJ126" s="458"/>
      <c r="BHK126" s="458"/>
      <c r="BHL126" s="459"/>
      <c r="BHM126" s="458"/>
      <c r="BHN126" s="458"/>
      <c r="BHO126" s="458"/>
      <c r="BHP126" s="459"/>
      <c r="BHQ126" s="458"/>
      <c r="BHR126" s="458"/>
      <c r="BHS126" s="458"/>
      <c r="BHT126" s="459"/>
      <c r="BHU126" s="458"/>
      <c r="BHV126" s="458"/>
      <c r="BHW126" s="458"/>
      <c r="BHX126" s="459"/>
      <c r="BHY126" s="458"/>
      <c r="BHZ126" s="458"/>
      <c r="BIA126" s="458"/>
      <c r="BIB126" s="459"/>
      <c r="BIC126" s="458"/>
      <c r="BID126" s="458"/>
      <c r="BIE126" s="458"/>
      <c r="BIF126" s="459"/>
      <c r="BIG126" s="458"/>
      <c r="BIH126" s="458"/>
      <c r="BII126" s="458"/>
      <c r="BIJ126" s="459"/>
      <c r="BIK126" s="458"/>
      <c r="BIL126" s="458"/>
      <c r="BIM126" s="458"/>
      <c r="BIN126" s="459"/>
      <c r="BIO126" s="458"/>
      <c r="BIP126" s="458"/>
      <c r="BIQ126" s="458"/>
      <c r="BIR126" s="459"/>
      <c r="BIS126" s="458"/>
      <c r="BIT126" s="458"/>
      <c r="BIU126" s="458"/>
      <c r="BIV126" s="459"/>
      <c r="BIW126" s="458"/>
      <c r="BIX126" s="458"/>
      <c r="BIY126" s="458"/>
      <c r="BIZ126" s="459"/>
      <c r="BJA126" s="458"/>
      <c r="BJB126" s="458"/>
      <c r="BJC126" s="458"/>
      <c r="BJD126" s="459"/>
      <c r="BJE126" s="458"/>
      <c r="BJF126" s="458"/>
      <c r="BJG126" s="458"/>
      <c r="BJH126" s="459"/>
      <c r="BJI126" s="458"/>
      <c r="BJJ126" s="458"/>
      <c r="BJK126" s="458"/>
      <c r="BJL126" s="459"/>
      <c r="BJM126" s="458"/>
      <c r="BJN126" s="458"/>
      <c r="BJO126" s="458"/>
      <c r="BJP126" s="459"/>
      <c r="BJQ126" s="458"/>
      <c r="BJR126" s="458"/>
      <c r="BJS126" s="458"/>
      <c r="BJT126" s="459"/>
      <c r="BJU126" s="458"/>
      <c r="BJV126" s="458"/>
      <c r="BJW126" s="458"/>
      <c r="BJX126" s="459"/>
      <c r="BJY126" s="458"/>
      <c r="BJZ126" s="458"/>
      <c r="BKA126" s="458"/>
      <c r="BKB126" s="459"/>
      <c r="BKC126" s="458"/>
      <c r="BKD126" s="458"/>
      <c r="BKE126" s="458"/>
      <c r="BKF126" s="459"/>
      <c r="BKG126" s="458"/>
      <c r="BKH126" s="458"/>
      <c r="BKI126" s="458"/>
      <c r="BKJ126" s="459"/>
      <c r="BKK126" s="458"/>
      <c r="BKL126" s="458"/>
      <c r="BKM126" s="458"/>
      <c r="BKN126" s="459"/>
      <c r="BKO126" s="458"/>
      <c r="BKP126" s="458"/>
      <c r="BKQ126" s="458"/>
      <c r="BKR126" s="459"/>
      <c r="BKS126" s="458"/>
      <c r="BKT126" s="458"/>
      <c r="BKU126" s="458"/>
      <c r="BKV126" s="459"/>
      <c r="BKW126" s="458"/>
      <c r="BKX126" s="458"/>
      <c r="BKY126" s="458"/>
      <c r="BKZ126" s="459"/>
      <c r="BLA126" s="458"/>
      <c r="BLB126" s="458"/>
      <c r="BLC126" s="458"/>
      <c r="BLD126" s="459"/>
      <c r="BLE126" s="458"/>
      <c r="BLF126" s="458"/>
      <c r="BLG126" s="458"/>
      <c r="BLH126" s="459"/>
      <c r="BLI126" s="458"/>
      <c r="BLJ126" s="458"/>
      <c r="BLK126" s="458"/>
      <c r="BLL126" s="459"/>
      <c r="BLM126" s="458"/>
      <c r="BLN126" s="458"/>
      <c r="BLO126" s="458"/>
      <c r="BLP126" s="459"/>
      <c r="BLQ126" s="458"/>
      <c r="BLR126" s="458"/>
      <c r="BLS126" s="458"/>
      <c r="BLT126" s="459"/>
      <c r="BLU126" s="458"/>
      <c r="BLV126" s="458"/>
      <c r="BLW126" s="458"/>
      <c r="BLX126" s="459"/>
      <c r="BLY126" s="458"/>
      <c r="BLZ126" s="458"/>
      <c r="BMA126" s="458"/>
      <c r="BMB126" s="459"/>
      <c r="BMC126" s="458"/>
      <c r="BMD126" s="458"/>
      <c r="BME126" s="458"/>
      <c r="BMF126" s="459"/>
      <c r="BMG126" s="458"/>
      <c r="BMH126" s="458"/>
      <c r="BMI126" s="458"/>
      <c r="BMJ126" s="459"/>
      <c r="BMK126" s="458"/>
      <c r="BML126" s="458"/>
      <c r="BMM126" s="458"/>
      <c r="BMN126" s="459"/>
      <c r="BMO126" s="458"/>
      <c r="BMP126" s="458"/>
      <c r="BMQ126" s="458"/>
      <c r="BMR126" s="459"/>
      <c r="BMS126" s="458"/>
      <c r="BMT126" s="458"/>
      <c r="BMU126" s="458"/>
      <c r="BMV126" s="459"/>
      <c r="BMW126" s="458"/>
      <c r="BMX126" s="458"/>
      <c r="BMY126" s="458"/>
      <c r="BMZ126" s="459"/>
      <c r="BNA126" s="458"/>
      <c r="BNB126" s="458"/>
      <c r="BNC126" s="458"/>
      <c r="BND126" s="459"/>
      <c r="BNE126" s="458"/>
      <c r="BNF126" s="458"/>
      <c r="BNG126" s="458"/>
      <c r="BNH126" s="459"/>
      <c r="BNI126" s="458"/>
      <c r="BNJ126" s="458"/>
      <c r="BNK126" s="458"/>
      <c r="BNL126" s="459"/>
      <c r="BNM126" s="458"/>
      <c r="BNN126" s="458"/>
      <c r="BNO126" s="458"/>
      <c r="BNP126" s="459"/>
      <c r="BNQ126" s="458"/>
      <c r="BNR126" s="458"/>
      <c r="BNS126" s="458"/>
      <c r="BNT126" s="459"/>
      <c r="BNU126" s="458"/>
      <c r="BNV126" s="458"/>
      <c r="BNW126" s="458"/>
      <c r="BNX126" s="459"/>
      <c r="BNY126" s="458"/>
      <c r="BNZ126" s="458"/>
      <c r="BOA126" s="458"/>
      <c r="BOB126" s="459"/>
      <c r="BOC126" s="458"/>
      <c r="BOD126" s="458"/>
      <c r="BOE126" s="458"/>
      <c r="BOF126" s="459"/>
      <c r="BOG126" s="458"/>
      <c r="BOH126" s="458"/>
      <c r="BOI126" s="458"/>
      <c r="BOJ126" s="459"/>
      <c r="BOK126" s="458"/>
      <c r="BOL126" s="458"/>
      <c r="BOM126" s="458"/>
      <c r="BON126" s="459"/>
      <c r="BOO126" s="458"/>
      <c r="BOP126" s="458"/>
      <c r="BOQ126" s="458"/>
      <c r="BOR126" s="459"/>
      <c r="BOS126" s="458"/>
      <c r="BOT126" s="458"/>
      <c r="BOU126" s="458"/>
      <c r="BOV126" s="459"/>
      <c r="BOW126" s="458"/>
      <c r="BOX126" s="458"/>
      <c r="BOY126" s="458"/>
      <c r="BOZ126" s="459"/>
      <c r="BPA126" s="458"/>
      <c r="BPB126" s="458"/>
      <c r="BPC126" s="458"/>
      <c r="BPD126" s="459"/>
      <c r="BPE126" s="458"/>
      <c r="BPF126" s="458"/>
      <c r="BPG126" s="458"/>
      <c r="BPH126" s="459"/>
      <c r="BPI126" s="458"/>
      <c r="BPJ126" s="458"/>
      <c r="BPK126" s="458"/>
      <c r="BPL126" s="459"/>
      <c r="BPM126" s="458"/>
      <c r="BPN126" s="458"/>
      <c r="BPO126" s="458"/>
      <c r="BPP126" s="459"/>
      <c r="BPQ126" s="458"/>
      <c r="BPR126" s="458"/>
      <c r="BPS126" s="458"/>
      <c r="BPT126" s="459"/>
      <c r="BPU126" s="458"/>
      <c r="BPV126" s="458"/>
      <c r="BPW126" s="458"/>
      <c r="BPX126" s="459"/>
      <c r="BPY126" s="458"/>
      <c r="BPZ126" s="458"/>
      <c r="BQA126" s="458"/>
      <c r="BQB126" s="459"/>
      <c r="BQC126" s="458"/>
      <c r="BQD126" s="458"/>
      <c r="BQE126" s="458"/>
      <c r="BQF126" s="459"/>
      <c r="BQG126" s="458"/>
      <c r="BQH126" s="458"/>
      <c r="BQI126" s="458"/>
      <c r="BQJ126" s="459"/>
      <c r="BQK126" s="458"/>
      <c r="BQL126" s="458"/>
      <c r="BQM126" s="458"/>
      <c r="BQN126" s="459"/>
      <c r="BQO126" s="458"/>
      <c r="BQP126" s="458"/>
      <c r="BQQ126" s="458"/>
      <c r="BQR126" s="459"/>
      <c r="BQS126" s="458"/>
      <c r="BQT126" s="458"/>
      <c r="BQU126" s="458"/>
      <c r="BQV126" s="459"/>
      <c r="BQW126" s="458"/>
      <c r="BQX126" s="458"/>
      <c r="BQY126" s="458"/>
      <c r="BQZ126" s="459"/>
      <c r="BRA126" s="458"/>
      <c r="BRB126" s="458"/>
      <c r="BRC126" s="458"/>
      <c r="BRD126" s="459"/>
      <c r="BRE126" s="458"/>
      <c r="BRF126" s="458"/>
      <c r="BRG126" s="458"/>
      <c r="BRH126" s="459"/>
      <c r="BRI126" s="458"/>
      <c r="BRJ126" s="458"/>
      <c r="BRK126" s="458"/>
      <c r="BRL126" s="459"/>
      <c r="BRM126" s="458"/>
      <c r="BRN126" s="458"/>
      <c r="BRO126" s="458"/>
      <c r="BRP126" s="459"/>
      <c r="BRQ126" s="458"/>
      <c r="BRR126" s="458"/>
      <c r="BRS126" s="458"/>
      <c r="BRT126" s="459"/>
      <c r="BRU126" s="458"/>
      <c r="BRV126" s="458"/>
      <c r="BRW126" s="458"/>
      <c r="BRX126" s="459"/>
      <c r="BRY126" s="458"/>
      <c r="BRZ126" s="458"/>
      <c r="BSA126" s="458"/>
      <c r="BSB126" s="459"/>
      <c r="BSC126" s="458"/>
      <c r="BSD126" s="458"/>
      <c r="BSE126" s="458"/>
      <c r="BSF126" s="459"/>
      <c r="BSG126" s="458"/>
      <c r="BSH126" s="458"/>
      <c r="BSI126" s="458"/>
      <c r="BSJ126" s="459"/>
      <c r="BSK126" s="458"/>
      <c r="BSL126" s="458"/>
      <c r="BSM126" s="458"/>
      <c r="BSN126" s="459"/>
      <c r="BSO126" s="458"/>
      <c r="BSP126" s="458"/>
      <c r="BSQ126" s="458"/>
      <c r="BSR126" s="459"/>
      <c r="BSS126" s="458"/>
      <c r="BST126" s="458"/>
      <c r="BSU126" s="458"/>
      <c r="BSV126" s="459"/>
      <c r="BSW126" s="458"/>
      <c r="BSX126" s="458"/>
      <c r="BSY126" s="458"/>
      <c r="BSZ126" s="459"/>
      <c r="BTA126" s="458"/>
      <c r="BTB126" s="458"/>
      <c r="BTC126" s="458"/>
      <c r="BTD126" s="459"/>
      <c r="BTE126" s="458"/>
      <c r="BTF126" s="458"/>
      <c r="BTG126" s="458"/>
      <c r="BTH126" s="459"/>
      <c r="BTI126" s="458"/>
      <c r="BTJ126" s="458"/>
      <c r="BTK126" s="458"/>
      <c r="BTL126" s="459"/>
      <c r="BTM126" s="458"/>
      <c r="BTN126" s="458"/>
      <c r="BTO126" s="458"/>
      <c r="BTP126" s="459"/>
      <c r="BTQ126" s="458"/>
      <c r="BTR126" s="458"/>
      <c r="BTS126" s="458"/>
      <c r="BTT126" s="459"/>
      <c r="BTU126" s="458"/>
      <c r="BTV126" s="458"/>
      <c r="BTW126" s="458"/>
      <c r="BTX126" s="459"/>
      <c r="BTY126" s="458"/>
      <c r="BTZ126" s="458"/>
      <c r="BUA126" s="458"/>
      <c r="BUB126" s="459"/>
      <c r="BUC126" s="458"/>
      <c r="BUD126" s="458"/>
      <c r="BUE126" s="458"/>
      <c r="BUF126" s="459"/>
      <c r="BUG126" s="458"/>
      <c r="BUH126" s="458"/>
      <c r="BUI126" s="458"/>
      <c r="BUJ126" s="459"/>
      <c r="BUK126" s="458"/>
      <c r="BUL126" s="458"/>
      <c r="BUM126" s="458"/>
      <c r="BUN126" s="459"/>
      <c r="BUO126" s="458"/>
      <c r="BUP126" s="458"/>
      <c r="BUQ126" s="458"/>
      <c r="BUR126" s="459"/>
      <c r="BUS126" s="458"/>
      <c r="BUT126" s="458"/>
      <c r="BUU126" s="458"/>
      <c r="BUV126" s="459"/>
      <c r="BUW126" s="458"/>
      <c r="BUX126" s="458"/>
      <c r="BUY126" s="458"/>
      <c r="BUZ126" s="459"/>
      <c r="BVA126" s="458"/>
      <c r="BVB126" s="458"/>
      <c r="BVC126" s="458"/>
      <c r="BVD126" s="459"/>
      <c r="BVE126" s="458"/>
      <c r="BVF126" s="458"/>
      <c r="BVG126" s="458"/>
      <c r="BVH126" s="459"/>
      <c r="BVI126" s="458"/>
      <c r="BVJ126" s="458"/>
      <c r="BVK126" s="458"/>
      <c r="BVL126" s="459"/>
      <c r="BVM126" s="458"/>
      <c r="BVN126" s="458"/>
      <c r="BVO126" s="458"/>
      <c r="BVP126" s="459"/>
      <c r="BVQ126" s="458"/>
      <c r="BVR126" s="458"/>
      <c r="BVS126" s="458"/>
      <c r="BVT126" s="459"/>
      <c r="BVU126" s="458"/>
      <c r="BVV126" s="458"/>
      <c r="BVW126" s="458"/>
      <c r="BVX126" s="459"/>
      <c r="BVY126" s="458"/>
      <c r="BVZ126" s="458"/>
      <c r="BWA126" s="458"/>
      <c r="BWB126" s="459"/>
      <c r="BWC126" s="458"/>
      <c r="BWD126" s="458"/>
      <c r="BWE126" s="458"/>
      <c r="BWF126" s="459"/>
      <c r="BWG126" s="458"/>
      <c r="BWH126" s="458"/>
      <c r="BWI126" s="458"/>
      <c r="BWJ126" s="459"/>
      <c r="BWK126" s="458"/>
      <c r="BWL126" s="458"/>
      <c r="BWM126" s="458"/>
      <c r="BWN126" s="459"/>
      <c r="BWO126" s="458"/>
      <c r="BWP126" s="458"/>
      <c r="BWQ126" s="458"/>
      <c r="BWR126" s="459"/>
      <c r="BWS126" s="458"/>
      <c r="BWT126" s="458"/>
      <c r="BWU126" s="458"/>
      <c r="BWV126" s="459"/>
      <c r="BWW126" s="458"/>
      <c r="BWX126" s="458"/>
      <c r="BWY126" s="458"/>
      <c r="BWZ126" s="459"/>
      <c r="BXA126" s="458"/>
      <c r="BXB126" s="458"/>
      <c r="BXC126" s="458"/>
      <c r="BXD126" s="459"/>
      <c r="BXE126" s="458"/>
      <c r="BXF126" s="458"/>
      <c r="BXG126" s="458"/>
      <c r="BXH126" s="459"/>
      <c r="BXI126" s="458"/>
      <c r="BXJ126" s="458"/>
      <c r="BXK126" s="458"/>
      <c r="BXL126" s="459"/>
      <c r="BXM126" s="458"/>
      <c r="BXN126" s="458"/>
      <c r="BXO126" s="458"/>
      <c r="BXP126" s="459"/>
      <c r="BXQ126" s="458"/>
      <c r="BXR126" s="458"/>
      <c r="BXS126" s="458"/>
      <c r="BXT126" s="459"/>
      <c r="BXU126" s="458"/>
      <c r="BXV126" s="458"/>
      <c r="BXW126" s="458"/>
      <c r="BXX126" s="459"/>
      <c r="BXY126" s="458"/>
      <c r="BXZ126" s="458"/>
      <c r="BYA126" s="458"/>
      <c r="BYB126" s="459"/>
      <c r="BYC126" s="458"/>
      <c r="BYD126" s="458"/>
      <c r="BYE126" s="458"/>
      <c r="BYF126" s="459"/>
      <c r="BYG126" s="458"/>
      <c r="BYH126" s="458"/>
      <c r="BYI126" s="458"/>
      <c r="BYJ126" s="459"/>
      <c r="BYK126" s="458"/>
      <c r="BYL126" s="458"/>
      <c r="BYM126" s="458"/>
      <c r="BYN126" s="459"/>
      <c r="BYO126" s="458"/>
      <c r="BYP126" s="458"/>
      <c r="BYQ126" s="458"/>
      <c r="BYR126" s="459"/>
      <c r="BYS126" s="458"/>
      <c r="BYT126" s="458"/>
      <c r="BYU126" s="458"/>
      <c r="BYV126" s="459"/>
      <c r="BYW126" s="458"/>
      <c r="BYX126" s="458"/>
      <c r="BYY126" s="458"/>
      <c r="BYZ126" s="459"/>
      <c r="BZA126" s="458"/>
      <c r="BZB126" s="458"/>
      <c r="BZC126" s="458"/>
      <c r="BZD126" s="459"/>
      <c r="BZE126" s="458"/>
      <c r="BZF126" s="458"/>
      <c r="BZG126" s="458"/>
      <c r="BZH126" s="459"/>
      <c r="BZI126" s="458"/>
      <c r="BZJ126" s="458"/>
      <c r="BZK126" s="458"/>
      <c r="BZL126" s="459"/>
      <c r="BZM126" s="458"/>
      <c r="BZN126" s="458"/>
      <c r="BZO126" s="458"/>
      <c r="BZP126" s="459"/>
      <c r="BZQ126" s="458"/>
      <c r="BZR126" s="458"/>
      <c r="BZS126" s="458"/>
      <c r="BZT126" s="459"/>
      <c r="BZU126" s="458"/>
      <c r="BZV126" s="458"/>
      <c r="BZW126" s="458"/>
      <c r="BZX126" s="459"/>
      <c r="BZY126" s="458"/>
      <c r="BZZ126" s="458"/>
      <c r="CAA126" s="458"/>
      <c r="CAB126" s="459"/>
      <c r="CAC126" s="458"/>
      <c r="CAD126" s="458"/>
      <c r="CAE126" s="458"/>
      <c r="CAF126" s="459"/>
      <c r="CAG126" s="458"/>
      <c r="CAH126" s="458"/>
      <c r="CAI126" s="458"/>
      <c r="CAJ126" s="459"/>
      <c r="CAK126" s="458"/>
      <c r="CAL126" s="458"/>
      <c r="CAM126" s="458"/>
      <c r="CAN126" s="459"/>
      <c r="CAO126" s="458"/>
      <c r="CAP126" s="458"/>
      <c r="CAQ126" s="458"/>
      <c r="CAR126" s="459"/>
      <c r="CAS126" s="458"/>
      <c r="CAT126" s="458"/>
      <c r="CAU126" s="458"/>
      <c r="CAV126" s="459"/>
      <c r="CAW126" s="458"/>
      <c r="CAX126" s="458"/>
      <c r="CAY126" s="458"/>
      <c r="CAZ126" s="459"/>
      <c r="CBA126" s="458"/>
      <c r="CBB126" s="458"/>
      <c r="CBC126" s="458"/>
      <c r="CBD126" s="459"/>
      <c r="CBE126" s="458"/>
      <c r="CBF126" s="458"/>
      <c r="CBG126" s="458"/>
      <c r="CBH126" s="459"/>
      <c r="CBI126" s="458"/>
      <c r="CBJ126" s="458"/>
      <c r="CBK126" s="458"/>
      <c r="CBL126" s="459"/>
      <c r="CBM126" s="458"/>
      <c r="CBN126" s="458"/>
      <c r="CBO126" s="458"/>
      <c r="CBP126" s="459"/>
      <c r="CBQ126" s="458"/>
      <c r="CBR126" s="458"/>
      <c r="CBS126" s="458"/>
      <c r="CBT126" s="459"/>
      <c r="CBU126" s="458"/>
      <c r="CBV126" s="458"/>
      <c r="CBW126" s="458"/>
      <c r="CBX126" s="459"/>
      <c r="CBY126" s="458"/>
      <c r="CBZ126" s="458"/>
      <c r="CCA126" s="458"/>
      <c r="CCB126" s="459"/>
      <c r="CCC126" s="458"/>
      <c r="CCD126" s="458"/>
      <c r="CCE126" s="458"/>
      <c r="CCF126" s="459"/>
      <c r="CCG126" s="458"/>
      <c r="CCH126" s="458"/>
      <c r="CCI126" s="458"/>
      <c r="CCJ126" s="459"/>
      <c r="CCK126" s="458"/>
      <c r="CCL126" s="458"/>
      <c r="CCM126" s="458"/>
      <c r="CCN126" s="459"/>
      <c r="CCO126" s="458"/>
      <c r="CCP126" s="458"/>
      <c r="CCQ126" s="458"/>
      <c r="CCR126" s="459"/>
      <c r="CCS126" s="458"/>
      <c r="CCT126" s="458"/>
      <c r="CCU126" s="458"/>
      <c r="CCV126" s="459"/>
      <c r="CCW126" s="458"/>
      <c r="CCX126" s="458"/>
      <c r="CCY126" s="458"/>
      <c r="CCZ126" s="459"/>
      <c r="CDA126" s="458"/>
      <c r="CDB126" s="458"/>
      <c r="CDC126" s="458"/>
      <c r="CDD126" s="459"/>
      <c r="CDE126" s="458"/>
      <c r="CDF126" s="458"/>
      <c r="CDG126" s="458"/>
      <c r="CDH126" s="459"/>
      <c r="CDI126" s="458"/>
      <c r="CDJ126" s="458"/>
      <c r="CDK126" s="458"/>
      <c r="CDL126" s="459"/>
      <c r="CDM126" s="458"/>
      <c r="CDN126" s="458"/>
      <c r="CDO126" s="458"/>
      <c r="CDP126" s="459"/>
      <c r="CDQ126" s="458"/>
      <c r="CDR126" s="458"/>
      <c r="CDS126" s="458"/>
      <c r="CDT126" s="459"/>
      <c r="CDU126" s="458"/>
      <c r="CDV126" s="458"/>
      <c r="CDW126" s="458"/>
      <c r="CDX126" s="459"/>
      <c r="CDY126" s="458"/>
      <c r="CDZ126" s="458"/>
      <c r="CEA126" s="458"/>
      <c r="CEB126" s="459"/>
      <c r="CEC126" s="458"/>
      <c r="CED126" s="458"/>
      <c r="CEE126" s="458"/>
      <c r="CEF126" s="459"/>
      <c r="CEG126" s="458"/>
      <c r="CEH126" s="458"/>
      <c r="CEI126" s="458"/>
      <c r="CEJ126" s="459"/>
      <c r="CEK126" s="458"/>
      <c r="CEL126" s="458"/>
      <c r="CEM126" s="458"/>
      <c r="CEN126" s="459"/>
      <c r="CEO126" s="458"/>
      <c r="CEP126" s="458"/>
      <c r="CEQ126" s="458"/>
      <c r="CER126" s="459"/>
      <c r="CES126" s="458"/>
      <c r="CET126" s="458"/>
      <c r="CEU126" s="458"/>
      <c r="CEV126" s="459"/>
      <c r="CEW126" s="458"/>
      <c r="CEX126" s="458"/>
      <c r="CEY126" s="458"/>
      <c r="CEZ126" s="459"/>
      <c r="CFA126" s="458"/>
      <c r="CFB126" s="458"/>
      <c r="CFC126" s="458"/>
      <c r="CFD126" s="459"/>
      <c r="CFE126" s="458"/>
      <c r="CFF126" s="458"/>
      <c r="CFG126" s="458"/>
      <c r="CFH126" s="459"/>
      <c r="CFI126" s="458"/>
      <c r="CFJ126" s="458"/>
      <c r="CFK126" s="458"/>
      <c r="CFL126" s="459"/>
      <c r="CFM126" s="458"/>
      <c r="CFN126" s="458"/>
      <c r="CFO126" s="458"/>
      <c r="CFP126" s="459"/>
      <c r="CFQ126" s="458"/>
      <c r="CFR126" s="458"/>
      <c r="CFS126" s="458"/>
      <c r="CFT126" s="459"/>
      <c r="CFU126" s="458"/>
      <c r="CFV126" s="458"/>
      <c r="CFW126" s="458"/>
      <c r="CFX126" s="459"/>
      <c r="CFY126" s="458"/>
      <c r="CFZ126" s="458"/>
      <c r="CGA126" s="458"/>
      <c r="CGB126" s="459"/>
      <c r="CGC126" s="458"/>
      <c r="CGD126" s="458"/>
      <c r="CGE126" s="458"/>
      <c r="CGF126" s="459"/>
      <c r="CGG126" s="458"/>
      <c r="CGH126" s="458"/>
      <c r="CGI126" s="458"/>
      <c r="CGJ126" s="459"/>
      <c r="CGK126" s="458"/>
      <c r="CGL126" s="458"/>
      <c r="CGM126" s="458"/>
      <c r="CGN126" s="459"/>
      <c r="CGO126" s="458"/>
      <c r="CGP126" s="458"/>
      <c r="CGQ126" s="458"/>
      <c r="CGR126" s="459"/>
      <c r="CGS126" s="458"/>
      <c r="CGT126" s="458"/>
      <c r="CGU126" s="458"/>
      <c r="CGV126" s="459"/>
      <c r="CGW126" s="458"/>
      <c r="CGX126" s="458"/>
      <c r="CGY126" s="458"/>
      <c r="CGZ126" s="459"/>
      <c r="CHA126" s="458"/>
      <c r="CHB126" s="458"/>
      <c r="CHC126" s="458"/>
      <c r="CHD126" s="459"/>
      <c r="CHE126" s="458"/>
      <c r="CHF126" s="458"/>
      <c r="CHG126" s="458"/>
      <c r="CHH126" s="459"/>
      <c r="CHI126" s="458"/>
      <c r="CHJ126" s="458"/>
      <c r="CHK126" s="458"/>
      <c r="CHL126" s="459"/>
      <c r="CHM126" s="458"/>
      <c r="CHN126" s="458"/>
      <c r="CHO126" s="458"/>
      <c r="CHP126" s="459"/>
      <c r="CHQ126" s="458"/>
      <c r="CHR126" s="458"/>
      <c r="CHS126" s="458"/>
      <c r="CHT126" s="459"/>
      <c r="CHU126" s="458"/>
      <c r="CHV126" s="458"/>
      <c r="CHW126" s="458"/>
      <c r="CHX126" s="459"/>
      <c r="CHY126" s="458"/>
      <c r="CHZ126" s="458"/>
      <c r="CIA126" s="458"/>
      <c r="CIB126" s="459"/>
      <c r="CIC126" s="458"/>
      <c r="CID126" s="458"/>
      <c r="CIE126" s="458"/>
      <c r="CIF126" s="459"/>
      <c r="CIG126" s="458"/>
      <c r="CIH126" s="458"/>
      <c r="CII126" s="458"/>
      <c r="CIJ126" s="459"/>
      <c r="CIK126" s="458"/>
      <c r="CIL126" s="458"/>
      <c r="CIM126" s="458"/>
      <c r="CIN126" s="459"/>
      <c r="CIO126" s="458"/>
      <c r="CIP126" s="458"/>
      <c r="CIQ126" s="458"/>
      <c r="CIR126" s="459"/>
      <c r="CIS126" s="458"/>
      <c r="CIT126" s="458"/>
      <c r="CIU126" s="458"/>
      <c r="CIV126" s="459"/>
      <c r="CIW126" s="458"/>
      <c r="CIX126" s="458"/>
      <c r="CIY126" s="458"/>
      <c r="CIZ126" s="459"/>
      <c r="CJA126" s="458"/>
      <c r="CJB126" s="458"/>
      <c r="CJC126" s="458"/>
      <c r="CJD126" s="459"/>
      <c r="CJE126" s="458"/>
      <c r="CJF126" s="458"/>
      <c r="CJG126" s="458"/>
      <c r="CJH126" s="459"/>
      <c r="CJI126" s="458"/>
      <c r="CJJ126" s="458"/>
      <c r="CJK126" s="458"/>
      <c r="CJL126" s="459"/>
      <c r="CJM126" s="458"/>
      <c r="CJN126" s="458"/>
      <c r="CJO126" s="458"/>
      <c r="CJP126" s="459"/>
      <c r="CJQ126" s="458"/>
      <c r="CJR126" s="458"/>
      <c r="CJS126" s="458"/>
      <c r="CJT126" s="459"/>
      <c r="CJU126" s="458"/>
      <c r="CJV126" s="458"/>
      <c r="CJW126" s="458"/>
      <c r="CJX126" s="459"/>
      <c r="CJY126" s="458"/>
      <c r="CJZ126" s="458"/>
      <c r="CKA126" s="458"/>
      <c r="CKB126" s="459"/>
      <c r="CKC126" s="458"/>
      <c r="CKD126" s="458"/>
      <c r="CKE126" s="458"/>
      <c r="CKF126" s="459"/>
      <c r="CKG126" s="458"/>
      <c r="CKH126" s="458"/>
      <c r="CKI126" s="458"/>
      <c r="CKJ126" s="459"/>
      <c r="CKK126" s="458"/>
      <c r="CKL126" s="458"/>
      <c r="CKM126" s="458"/>
      <c r="CKN126" s="459"/>
      <c r="CKO126" s="458"/>
      <c r="CKP126" s="458"/>
      <c r="CKQ126" s="458"/>
      <c r="CKR126" s="459"/>
      <c r="CKS126" s="458"/>
      <c r="CKT126" s="458"/>
      <c r="CKU126" s="458"/>
      <c r="CKV126" s="459"/>
      <c r="CKW126" s="458"/>
      <c r="CKX126" s="458"/>
      <c r="CKY126" s="458"/>
      <c r="CKZ126" s="459"/>
      <c r="CLA126" s="458"/>
      <c r="CLB126" s="458"/>
      <c r="CLC126" s="458"/>
      <c r="CLD126" s="459"/>
      <c r="CLE126" s="458"/>
      <c r="CLF126" s="458"/>
      <c r="CLG126" s="458"/>
      <c r="CLH126" s="459"/>
      <c r="CLI126" s="458"/>
      <c r="CLJ126" s="458"/>
      <c r="CLK126" s="458"/>
      <c r="CLL126" s="459"/>
      <c r="CLM126" s="458"/>
      <c r="CLN126" s="458"/>
      <c r="CLO126" s="458"/>
      <c r="CLP126" s="459"/>
      <c r="CLQ126" s="458"/>
      <c r="CLR126" s="458"/>
      <c r="CLS126" s="458"/>
      <c r="CLT126" s="459"/>
      <c r="CLU126" s="458"/>
      <c r="CLV126" s="458"/>
      <c r="CLW126" s="458"/>
      <c r="CLX126" s="459"/>
      <c r="CLY126" s="458"/>
      <c r="CLZ126" s="458"/>
      <c r="CMA126" s="458"/>
      <c r="CMB126" s="459"/>
      <c r="CMC126" s="458"/>
      <c r="CMD126" s="458"/>
      <c r="CME126" s="458"/>
      <c r="CMF126" s="459"/>
      <c r="CMG126" s="458"/>
      <c r="CMH126" s="458"/>
      <c r="CMI126" s="458"/>
      <c r="CMJ126" s="459"/>
      <c r="CMK126" s="458"/>
      <c r="CML126" s="458"/>
      <c r="CMM126" s="458"/>
      <c r="CMN126" s="459"/>
      <c r="CMO126" s="458"/>
      <c r="CMP126" s="458"/>
      <c r="CMQ126" s="458"/>
      <c r="CMR126" s="459"/>
      <c r="CMS126" s="458"/>
      <c r="CMT126" s="458"/>
      <c r="CMU126" s="458"/>
      <c r="CMV126" s="459"/>
      <c r="CMW126" s="458"/>
      <c r="CMX126" s="458"/>
      <c r="CMY126" s="458"/>
      <c r="CMZ126" s="459"/>
      <c r="CNA126" s="458"/>
      <c r="CNB126" s="458"/>
      <c r="CNC126" s="458"/>
      <c r="CND126" s="459"/>
      <c r="CNE126" s="458"/>
      <c r="CNF126" s="458"/>
      <c r="CNG126" s="458"/>
      <c r="CNH126" s="459"/>
      <c r="CNI126" s="458"/>
      <c r="CNJ126" s="458"/>
      <c r="CNK126" s="458"/>
      <c r="CNL126" s="459"/>
      <c r="CNM126" s="458"/>
      <c r="CNN126" s="458"/>
      <c r="CNO126" s="458"/>
      <c r="CNP126" s="459"/>
      <c r="CNQ126" s="458"/>
      <c r="CNR126" s="458"/>
      <c r="CNS126" s="458"/>
      <c r="CNT126" s="459"/>
      <c r="CNU126" s="458"/>
      <c r="CNV126" s="458"/>
      <c r="CNW126" s="458"/>
      <c r="CNX126" s="459"/>
      <c r="CNY126" s="458"/>
      <c r="CNZ126" s="458"/>
      <c r="COA126" s="458"/>
      <c r="COB126" s="459"/>
      <c r="COC126" s="458"/>
      <c r="COD126" s="458"/>
      <c r="COE126" s="458"/>
      <c r="COF126" s="459"/>
      <c r="COG126" s="458"/>
      <c r="COH126" s="458"/>
      <c r="COI126" s="458"/>
      <c r="COJ126" s="459"/>
      <c r="COK126" s="458"/>
      <c r="COL126" s="458"/>
      <c r="COM126" s="458"/>
      <c r="CON126" s="459"/>
      <c r="COO126" s="458"/>
      <c r="COP126" s="458"/>
      <c r="COQ126" s="458"/>
      <c r="COR126" s="459"/>
      <c r="COS126" s="458"/>
      <c r="COT126" s="458"/>
      <c r="COU126" s="458"/>
      <c r="COV126" s="459"/>
      <c r="COW126" s="458"/>
      <c r="COX126" s="458"/>
      <c r="COY126" s="458"/>
      <c r="COZ126" s="459"/>
      <c r="CPA126" s="458"/>
      <c r="CPB126" s="458"/>
      <c r="CPC126" s="458"/>
      <c r="CPD126" s="459"/>
      <c r="CPE126" s="458"/>
      <c r="CPF126" s="458"/>
      <c r="CPG126" s="458"/>
      <c r="CPH126" s="459"/>
      <c r="CPI126" s="458"/>
      <c r="CPJ126" s="458"/>
      <c r="CPK126" s="458"/>
      <c r="CPL126" s="459"/>
      <c r="CPM126" s="458"/>
      <c r="CPN126" s="458"/>
      <c r="CPO126" s="458"/>
      <c r="CPP126" s="459"/>
      <c r="CPQ126" s="458"/>
      <c r="CPR126" s="458"/>
      <c r="CPS126" s="458"/>
      <c r="CPT126" s="459"/>
      <c r="CPU126" s="458"/>
      <c r="CPV126" s="458"/>
      <c r="CPW126" s="458"/>
      <c r="CPX126" s="459"/>
      <c r="CPY126" s="458"/>
      <c r="CPZ126" s="458"/>
      <c r="CQA126" s="458"/>
      <c r="CQB126" s="459"/>
      <c r="CQC126" s="458"/>
      <c r="CQD126" s="458"/>
      <c r="CQE126" s="458"/>
      <c r="CQF126" s="459"/>
      <c r="CQG126" s="458"/>
      <c r="CQH126" s="458"/>
      <c r="CQI126" s="458"/>
      <c r="CQJ126" s="459"/>
      <c r="CQK126" s="458"/>
      <c r="CQL126" s="458"/>
      <c r="CQM126" s="458"/>
      <c r="CQN126" s="459"/>
      <c r="CQO126" s="458"/>
      <c r="CQP126" s="458"/>
      <c r="CQQ126" s="458"/>
      <c r="CQR126" s="459"/>
      <c r="CQS126" s="458"/>
      <c r="CQT126" s="458"/>
      <c r="CQU126" s="458"/>
      <c r="CQV126" s="459"/>
      <c r="CQW126" s="458"/>
      <c r="CQX126" s="458"/>
      <c r="CQY126" s="458"/>
      <c r="CQZ126" s="459"/>
      <c r="CRA126" s="458"/>
      <c r="CRB126" s="458"/>
      <c r="CRC126" s="458"/>
      <c r="CRD126" s="459"/>
      <c r="CRE126" s="458"/>
      <c r="CRF126" s="458"/>
      <c r="CRG126" s="458"/>
      <c r="CRH126" s="459"/>
      <c r="CRI126" s="458"/>
      <c r="CRJ126" s="458"/>
      <c r="CRK126" s="458"/>
      <c r="CRL126" s="459"/>
      <c r="CRM126" s="458"/>
      <c r="CRN126" s="458"/>
      <c r="CRO126" s="458"/>
      <c r="CRP126" s="459"/>
      <c r="CRQ126" s="458"/>
      <c r="CRR126" s="458"/>
      <c r="CRS126" s="458"/>
      <c r="CRT126" s="459"/>
      <c r="CRU126" s="458"/>
      <c r="CRV126" s="458"/>
      <c r="CRW126" s="458"/>
      <c r="CRX126" s="459"/>
      <c r="CRY126" s="458"/>
      <c r="CRZ126" s="458"/>
      <c r="CSA126" s="458"/>
      <c r="CSB126" s="459"/>
      <c r="CSC126" s="458"/>
      <c r="CSD126" s="458"/>
      <c r="CSE126" s="458"/>
      <c r="CSF126" s="459"/>
      <c r="CSG126" s="458"/>
      <c r="CSH126" s="458"/>
      <c r="CSI126" s="458"/>
      <c r="CSJ126" s="459"/>
      <c r="CSK126" s="458"/>
      <c r="CSL126" s="458"/>
      <c r="CSM126" s="458"/>
      <c r="CSN126" s="459"/>
      <c r="CSO126" s="458"/>
      <c r="CSP126" s="458"/>
      <c r="CSQ126" s="458"/>
      <c r="CSR126" s="459"/>
      <c r="CSS126" s="458"/>
      <c r="CST126" s="458"/>
      <c r="CSU126" s="458"/>
      <c r="CSV126" s="459"/>
      <c r="CSW126" s="458"/>
      <c r="CSX126" s="458"/>
      <c r="CSY126" s="458"/>
      <c r="CSZ126" s="459"/>
      <c r="CTA126" s="458"/>
      <c r="CTB126" s="458"/>
      <c r="CTC126" s="458"/>
      <c r="CTD126" s="459"/>
      <c r="CTE126" s="458"/>
      <c r="CTF126" s="458"/>
      <c r="CTG126" s="458"/>
      <c r="CTH126" s="459"/>
      <c r="CTI126" s="458"/>
      <c r="CTJ126" s="458"/>
      <c r="CTK126" s="458"/>
      <c r="CTL126" s="459"/>
      <c r="CTM126" s="458"/>
      <c r="CTN126" s="458"/>
      <c r="CTO126" s="458"/>
      <c r="CTP126" s="459"/>
      <c r="CTQ126" s="458"/>
      <c r="CTR126" s="458"/>
      <c r="CTS126" s="458"/>
      <c r="CTT126" s="459"/>
      <c r="CTU126" s="458"/>
      <c r="CTV126" s="458"/>
      <c r="CTW126" s="458"/>
      <c r="CTX126" s="459"/>
      <c r="CTY126" s="458"/>
      <c r="CTZ126" s="458"/>
      <c r="CUA126" s="458"/>
      <c r="CUB126" s="459"/>
      <c r="CUC126" s="458"/>
      <c r="CUD126" s="458"/>
      <c r="CUE126" s="458"/>
      <c r="CUF126" s="459"/>
      <c r="CUG126" s="458"/>
      <c r="CUH126" s="458"/>
      <c r="CUI126" s="458"/>
      <c r="CUJ126" s="459"/>
      <c r="CUK126" s="458"/>
      <c r="CUL126" s="458"/>
      <c r="CUM126" s="458"/>
      <c r="CUN126" s="459"/>
      <c r="CUO126" s="458"/>
      <c r="CUP126" s="458"/>
      <c r="CUQ126" s="458"/>
      <c r="CUR126" s="459"/>
      <c r="CUS126" s="458"/>
      <c r="CUT126" s="458"/>
      <c r="CUU126" s="458"/>
      <c r="CUV126" s="459"/>
      <c r="CUW126" s="458"/>
      <c r="CUX126" s="458"/>
      <c r="CUY126" s="458"/>
      <c r="CUZ126" s="459"/>
      <c r="CVA126" s="458"/>
      <c r="CVB126" s="458"/>
      <c r="CVC126" s="458"/>
      <c r="CVD126" s="459"/>
      <c r="CVE126" s="458"/>
      <c r="CVF126" s="458"/>
      <c r="CVG126" s="458"/>
      <c r="CVH126" s="459"/>
      <c r="CVI126" s="458"/>
      <c r="CVJ126" s="458"/>
      <c r="CVK126" s="458"/>
      <c r="CVL126" s="459"/>
      <c r="CVM126" s="458"/>
      <c r="CVN126" s="458"/>
      <c r="CVO126" s="458"/>
      <c r="CVP126" s="459"/>
      <c r="CVQ126" s="458"/>
      <c r="CVR126" s="458"/>
      <c r="CVS126" s="458"/>
      <c r="CVT126" s="459"/>
      <c r="CVU126" s="458"/>
      <c r="CVV126" s="458"/>
      <c r="CVW126" s="458"/>
      <c r="CVX126" s="459"/>
      <c r="CVY126" s="458"/>
      <c r="CVZ126" s="458"/>
      <c r="CWA126" s="458"/>
      <c r="CWB126" s="459"/>
      <c r="CWC126" s="458"/>
      <c r="CWD126" s="458"/>
      <c r="CWE126" s="458"/>
      <c r="CWF126" s="459"/>
      <c r="CWG126" s="458"/>
      <c r="CWH126" s="458"/>
      <c r="CWI126" s="458"/>
      <c r="CWJ126" s="459"/>
      <c r="CWK126" s="458"/>
      <c r="CWL126" s="458"/>
      <c r="CWM126" s="458"/>
      <c r="CWN126" s="459"/>
      <c r="CWO126" s="458"/>
      <c r="CWP126" s="458"/>
      <c r="CWQ126" s="458"/>
      <c r="CWR126" s="459"/>
      <c r="CWS126" s="458"/>
      <c r="CWT126" s="458"/>
      <c r="CWU126" s="458"/>
      <c r="CWV126" s="459"/>
      <c r="CWW126" s="458"/>
      <c r="CWX126" s="458"/>
      <c r="CWY126" s="458"/>
      <c r="CWZ126" s="459"/>
      <c r="CXA126" s="458"/>
      <c r="CXB126" s="458"/>
      <c r="CXC126" s="458"/>
      <c r="CXD126" s="459"/>
      <c r="CXE126" s="458"/>
      <c r="CXF126" s="458"/>
      <c r="CXG126" s="458"/>
      <c r="CXH126" s="459"/>
      <c r="CXI126" s="458"/>
      <c r="CXJ126" s="458"/>
      <c r="CXK126" s="458"/>
      <c r="CXL126" s="459"/>
      <c r="CXM126" s="458"/>
      <c r="CXN126" s="458"/>
      <c r="CXO126" s="458"/>
      <c r="CXP126" s="459"/>
      <c r="CXQ126" s="458"/>
      <c r="CXR126" s="458"/>
      <c r="CXS126" s="458"/>
      <c r="CXT126" s="459"/>
      <c r="CXU126" s="458"/>
      <c r="CXV126" s="458"/>
      <c r="CXW126" s="458"/>
      <c r="CXX126" s="459"/>
      <c r="CXY126" s="458"/>
      <c r="CXZ126" s="458"/>
      <c r="CYA126" s="458"/>
      <c r="CYB126" s="459"/>
      <c r="CYC126" s="458"/>
      <c r="CYD126" s="458"/>
      <c r="CYE126" s="458"/>
      <c r="CYF126" s="459"/>
      <c r="CYG126" s="458"/>
      <c r="CYH126" s="458"/>
      <c r="CYI126" s="458"/>
      <c r="CYJ126" s="459"/>
      <c r="CYK126" s="458"/>
      <c r="CYL126" s="458"/>
      <c r="CYM126" s="458"/>
      <c r="CYN126" s="459"/>
      <c r="CYO126" s="458"/>
      <c r="CYP126" s="458"/>
      <c r="CYQ126" s="458"/>
      <c r="CYR126" s="459"/>
      <c r="CYS126" s="458"/>
      <c r="CYT126" s="458"/>
      <c r="CYU126" s="458"/>
      <c r="CYV126" s="459"/>
      <c r="CYW126" s="458"/>
      <c r="CYX126" s="458"/>
      <c r="CYY126" s="458"/>
      <c r="CYZ126" s="459"/>
      <c r="CZA126" s="458"/>
      <c r="CZB126" s="458"/>
      <c r="CZC126" s="458"/>
      <c r="CZD126" s="459"/>
      <c r="CZE126" s="458"/>
      <c r="CZF126" s="458"/>
      <c r="CZG126" s="458"/>
      <c r="CZH126" s="459"/>
      <c r="CZI126" s="458"/>
      <c r="CZJ126" s="458"/>
      <c r="CZK126" s="458"/>
      <c r="CZL126" s="459"/>
      <c r="CZM126" s="458"/>
      <c r="CZN126" s="458"/>
      <c r="CZO126" s="458"/>
      <c r="CZP126" s="459"/>
      <c r="CZQ126" s="458"/>
      <c r="CZR126" s="458"/>
      <c r="CZS126" s="458"/>
      <c r="CZT126" s="459"/>
      <c r="CZU126" s="458"/>
      <c r="CZV126" s="458"/>
      <c r="CZW126" s="458"/>
      <c r="CZX126" s="459"/>
      <c r="CZY126" s="458"/>
      <c r="CZZ126" s="458"/>
      <c r="DAA126" s="458"/>
      <c r="DAB126" s="459"/>
      <c r="DAC126" s="458"/>
      <c r="DAD126" s="458"/>
      <c r="DAE126" s="458"/>
      <c r="DAF126" s="459"/>
      <c r="DAG126" s="458"/>
      <c r="DAH126" s="458"/>
      <c r="DAI126" s="458"/>
      <c r="DAJ126" s="459"/>
      <c r="DAK126" s="458"/>
      <c r="DAL126" s="458"/>
      <c r="DAM126" s="458"/>
      <c r="DAN126" s="459"/>
      <c r="DAO126" s="458"/>
      <c r="DAP126" s="458"/>
      <c r="DAQ126" s="458"/>
      <c r="DAR126" s="459"/>
      <c r="DAS126" s="458"/>
      <c r="DAT126" s="458"/>
      <c r="DAU126" s="458"/>
      <c r="DAV126" s="459"/>
      <c r="DAW126" s="458"/>
      <c r="DAX126" s="458"/>
      <c r="DAY126" s="458"/>
      <c r="DAZ126" s="459"/>
      <c r="DBA126" s="458"/>
      <c r="DBB126" s="458"/>
      <c r="DBC126" s="458"/>
      <c r="DBD126" s="459"/>
      <c r="DBE126" s="458"/>
      <c r="DBF126" s="458"/>
      <c r="DBG126" s="458"/>
      <c r="DBH126" s="459"/>
      <c r="DBI126" s="458"/>
      <c r="DBJ126" s="458"/>
      <c r="DBK126" s="458"/>
      <c r="DBL126" s="459"/>
      <c r="DBM126" s="458"/>
      <c r="DBN126" s="458"/>
      <c r="DBO126" s="458"/>
      <c r="DBP126" s="459"/>
      <c r="DBQ126" s="458"/>
      <c r="DBR126" s="458"/>
      <c r="DBS126" s="458"/>
      <c r="DBT126" s="459"/>
      <c r="DBU126" s="458"/>
      <c r="DBV126" s="458"/>
      <c r="DBW126" s="458"/>
      <c r="DBX126" s="459"/>
      <c r="DBY126" s="458"/>
      <c r="DBZ126" s="458"/>
      <c r="DCA126" s="458"/>
      <c r="DCB126" s="459"/>
      <c r="DCC126" s="458"/>
      <c r="DCD126" s="458"/>
      <c r="DCE126" s="458"/>
      <c r="DCF126" s="459"/>
      <c r="DCG126" s="458"/>
      <c r="DCH126" s="458"/>
      <c r="DCI126" s="458"/>
      <c r="DCJ126" s="459"/>
      <c r="DCK126" s="458"/>
      <c r="DCL126" s="458"/>
      <c r="DCM126" s="458"/>
      <c r="DCN126" s="459"/>
      <c r="DCO126" s="458"/>
      <c r="DCP126" s="458"/>
      <c r="DCQ126" s="458"/>
      <c r="DCR126" s="459"/>
      <c r="DCS126" s="458"/>
      <c r="DCT126" s="458"/>
      <c r="DCU126" s="458"/>
      <c r="DCV126" s="459"/>
      <c r="DCW126" s="458"/>
      <c r="DCX126" s="458"/>
      <c r="DCY126" s="458"/>
      <c r="DCZ126" s="459"/>
      <c r="DDA126" s="458"/>
      <c r="DDB126" s="458"/>
      <c r="DDC126" s="458"/>
      <c r="DDD126" s="459"/>
      <c r="DDE126" s="458"/>
      <c r="DDF126" s="458"/>
      <c r="DDG126" s="458"/>
      <c r="DDH126" s="459"/>
      <c r="DDI126" s="458"/>
      <c r="DDJ126" s="458"/>
      <c r="DDK126" s="458"/>
      <c r="DDL126" s="459"/>
      <c r="DDM126" s="458"/>
      <c r="DDN126" s="458"/>
      <c r="DDO126" s="458"/>
      <c r="DDP126" s="459"/>
      <c r="DDQ126" s="458"/>
      <c r="DDR126" s="458"/>
      <c r="DDS126" s="458"/>
      <c r="DDT126" s="459"/>
      <c r="DDU126" s="458"/>
      <c r="DDV126" s="458"/>
      <c r="DDW126" s="458"/>
      <c r="DDX126" s="459"/>
      <c r="DDY126" s="458"/>
      <c r="DDZ126" s="458"/>
      <c r="DEA126" s="458"/>
      <c r="DEB126" s="459"/>
      <c r="DEC126" s="458"/>
      <c r="DED126" s="458"/>
      <c r="DEE126" s="458"/>
      <c r="DEF126" s="459"/>
      <c r="DEG126" s="458"/>
      <c r="DEH126" s="458"/>
      <c r="DEI126" s="458"/>
      <c r="DEJ126" s="459"/>
      <c r="DEK126" s="458"/>
      <c r="DEL126" s="458"/>
      <c r="DEM126" s="458"/>
      <c r="DEN126" s="459"/>
      <c r="DEO126" s="458"/>
      <c r="DEP126" s="458"/>
      <c r="DEQ126" s="458"/>
      <c r="DER126" s="459"/>
      <c r="DES126" s="458"/>
      <c r="DET126" s="458"/>
      <c r="DEU126" s="458"/>
      <c r="DEV126" s="459"/>
      <c r="DEW126" s="458"/>
      <c r="DEX126" s="458"/>
      <c r="DEY126" s="458"/>
      <c r="DEZ126" s="459"/>
      <c r="DFA126" s="458"/>
      <c r="DFB126" s="458"/>
      <c r="DFC126" s="458"/>
      <c r="DFD126" s="459"/>
      <c r="DFE126" s="458"/>
      <c r="DFF126" s="458"/>
      <c r="DFG126" s="458"/>
      <c r="DFH126" s="459"/>
      <c r="DFI126" s="458"/>
      <c r="DFJ126" s="458"/>
      <c r="DFK126" s="458"/>
      <c r="DFL126" s="459"/>
      <c r="DFM126" s="458"/>
      <c r="DFN126" s="458"/>
      <c r="DFO126" s="458"/>
      <c r="DFP126" s="459"/>
      <c r="DFQ126" s="458"/>
      <c r="DFR126" s="458"/>
      <c r="DFS126" s="458"/>
      <c r="DFT126" s="459"/>
      <c r="DFU126" s="458"/>
      <c r="DFV126" s="458"/>
      <c r="DFW126" s="458"/>
      <c r="DFX126" s="459"/>
      <c r="DFY126" s="458"/>
      <c r="DFZ126" s="458"/>
      <c r="DGA126" s="458"/>
      <c r="DGB126" s="459"/>
      <c r="DGC126" s="458"/>
      <c r="DGD126" s="458"/>
      <c r="DGE126" s="458"/>
      <c r="DGF126" s="459"/>
      <c r="DGG126" s="458"/>
      <c r="DGH126" s="458"/>
      <c r="DGI126" s="458"/>
      <c r="DGJ126" s="459"/>
      <c r="DGK126" s="458"/>
      <c r="DGL126" s="458"/>
      <c r="DGM126" s="458"/>
      <c r="DGN126" s="459"/>
      <c r="DGO126" s="458"/>
      <c r="DGP126" s="458"/>
      <c r="DGQ126" s="458"/>
      <c r="DGR126" s="459"/>
      <c r="DGS126" s="458"/>
      <c r="DGT126" s="458"/>
      <c r="DGU126" s="458"/>
      <c r="DGV126" s="459"/>
      <c r="DGW126" s="458"/>
      <c r="DGX126" s="458"/>
      <c r="DGY126" s="458"/>
      <c r="DGZ126" s="459"/>
      <c r="DHA126" s="458"/>
      <c r="DHB126" s="458"/>
      <c r="DHC126" s="458"/>
      <c r="DHD126" s="459"/>
      <c r="DHE126" s="458"/>
      <c r="DHF126" s="458"/>
      <c r="DHG126" s="458"/>
      <c r="DHH126" s="459"/>
      <c r="DHI126" s="458"/>
      <c r="DHJ126" s="458"/>
      <c r="DHK126" s="458"/>
      <c r="DHL126" s="459"/>
      <c r="DHM126" s="458"/>
      <c r="DHN126" s="458"/>
      <c r="DHO126" s="458"/>
      <c r="DHP126" s="459"/>
      <c r="DHQ126" s="458"/>
      <c r="DHR126" s="458"/>
      <c r="DHS126" s="458"/>
      <c r="DHT126" s="459"/>
      <c r="DHU126" s="458"/>
      <c r="DHV126" s="458"/>
      <c r="DHW126" s="458"/>
      <c r="DHX126" s="459"/>
      <c r="DHY126" s="458"/>
      <c r="DHZ126" s="458"/>
      <c r="DIA126" s="458"/>
      <c r="DIB126" s="459"/>
      <c r="DIC126" s="458"/>
      <c r="DID126" s="458"/>
      <c r="DIE126" s="458"/>
      <c r="DIF126" s="459"/>
      <c r="DIG126" s="458"/>
      <c r="DIH126" s="458"/>
      <c r="DII126" s="458"/>
      <c r="DIJ126" s="459"/>
      <c r="DIK126" s="458"/>
      <c r="DIL126" s="458"/>
      <c r="DIM126" s="458"/>
      <c r="DIN126" s="459"/>
      <c r="DIO126" s="458"/>
      <c r="DIP126" s="458"/>
      <c r="DIQ126" s="458"/>
      <c r="DIR126" s="459"/>
      <c r="DIS126" s="458"/>
      <c r="DIT126" s="458"/>
      <c r="DIU126" s="458"/>
      <c r="DIV126" s="459"/>
      <c r="DIW126" s="458"/>
      <c r="DIX126" s="458"/>
      <c r="DIY126" s="458"/>
      <c r="DIZ126" s="459"/>
      <c r="DJA126" s="458"/>
      <c r="DJB126" s="458"/>
      <c r="DJC126" s="458"/>
      <c r="DJD126" s="459"/>
      <c r="DJE126" s="458"/>
      <c r="DJF126" s="458"/>
      <c r="DJG126" s="458"/>
      <c r="DJH126" s="459"/>
      <c r="DJI126" s="458"/>
      <c r="DJJ126" s="458"/>
      <c r="DJK126" s="458"/>
      <c r="DJL126" s="459"/>
      <c r="DJM126" s="458"/>
      <c r="DJN126" s="458"/>
      <c r="DJO126" s="458"/>
      <c r="DJP126" s="459"/>
      <c r="DJQ126" s="458"/>
      <c r="DJR126" s="458"/>
      <c r="DJS126" s="458"/>
      <c r="DJT126" s="459"/>
      <c r="DJU126" s="458"/>
      <c r="DJV126" s="458"/>
      <c r="DJW126" s="458"/>
      <c r="DJX126" s="459"/>
      <c r="DJY126" s="458"/>
      <c r="DJZ126" s="458"/>
      <c r="DKA126" s="458"/>
      <c r="DKB126" s="459"/>
      <c r="DKC126" s="458"/>
      <c r="DKD126" s="458"/>
      <c r="DKE126" s="458"/>
      <c r="DKF126" s="459"/>
      <c r="DKG126" s="458"/>
      <c r="DKH126" s="458"/>
      <c r="DKI126" s="458"/>
      <c r="DKJ126" s="459"/>
      <c r="DKK126" s="458"/>
      <c r="DKL126" s="458"/>
      <c r="DKM126" s="458"/>
      <c r="DKN126" s="459"/>
      <c r="DKO126" s="458"/>
      <c r="DKP126" s="458"/>
      <c r="DKQ126" s="458"/>
      <c r="DKR126" s="459"/>
      <c r="DKS126" s="458"/>
      <c r="DKT126" s="458"/>
      <c r="DKU126" s="458"/>
      <c r="DKV126" s="459"/>
      <c r="DKW126" s="458"/>
      <c r="DKX126" s="458"/>
      <c r="DKY126" s="458"/>
      <c r="DKZ126" s="459"/>
      <c r="DLA126" s="458"/>
      <c r="DLB126" s="458"/>
      <c r="DLC126" s="458"/>
      <c r="DLD126" s="459"/>
      <c r="DLE126" s="458"/>
      <c r="DLF126" s="458"/>
      <c r="DLG126" s="458"/>
      <c r="DLH126" s="459"/>
      <c r="DLI126" s="458"/>
      <c r="DLJ126" s="458"/>
      <c r="DLK126" s="458"/>
      <c r="DLL126" s="459"/>
      <c r="DLM126" s="458"/>
      <c r="DLN126" s="458"/>
      <c r="DLO126" s="458"/>
      <c r="DLP126" s="459"/>
      <c r="DLQ126" s="458"/>
      <c r="DLR126" s="458"/>
      <c r="DLS126" s="458"/>
      <c r="DLT126" s="459"/>
      <c r="DLU126" s="458"/>
      <c r="DLV126" s="458"/>
      <c r="DLW126" s="458"/>
      <c r="DLX126" s="459"/>
      <c r="DLY126" s="458"/>
      <c r="DLZ126" s="458"/>
      <c r="DMA126" s="458"/>
      <c r="DMB126" s="459"/>
      <c r="DMC126" s="458"/>
      <c r="DMD126" s="458"/>
      <c r="DME126" s="458"/>
      <c r="DMF126" s="459"/>
      <c r="DMG126" s="458"/>
      <c r="DMH126" s="458"/>
      <c r="DMI126" s="458"/>
      <c r="DMJ126" s="459"/>
      <c r="DMK126" s="458"/>
      <c r="DML126" s="458"/>
      <c r="DMM126" s="458"/>
      <c r="DMN126" s="459"/>
      <c r="DMO126" s="458"/>
      <c r="DMP126" s="458"/>
      <c r="DMQ126" s="458"/>
      <c r="DMR126" s="459"/>
      <c r="DMS126" s="458"/>
      <c r="DMT126" s="458"/>
      <c r="DMU126" s="458"/>
      <c r="DMV126" s="459"/>
      <c r="DMW126" s="458"/>
      <c r="DMX126" s="458"/>
      <c r="DMY126" s="458"/>
      <c r="DMZ126" s="459"/>
      <c r="DNA126" s="458"/>
      <c r="DNB126" s="458"/>
      <c r="DNC126" s="458"/>
      <c r="DND126" s="459"/>
      <c r="DNE126" s="458"/>
      <c r="DNF126" s="458"/>
      <c r="DNG126" s="458"/>
      <c r="DNH126" s="459"/>
      <c r="DNI126" s="458"/>
      <c r="DNJ126" s="458"/>
      <c r="DNK126" s="458"/>
      <c r="DNL126" s="459"/>
      <c r="DNM126" s="458"/>
      <c r="DNN126" s="458"/>
      <c r="DNO126" s="458"/>
      <c r="DNP126" s="459"/>
      <c r="DNQ126" s="458"/>
      <c r="DNR126" s="458"/>
      <c r="DNS126" s="458"/>
      <c r="DNT126" s="459"/>
      <c r="DNU126" s="458"/>
      <c r="DNV126" s="458"/>
      <c r="DNW126" s="458"/>
      <c r="DNX126" s="459"/>
      <c r="DNY126" s="458"/>
      <c r="DNZ126" s="458"/>
      <c r="DOA126" s="458"/>
      <c r="DOB126" s="459"/>
      <c r="DOC126" s="458"/>
      <c r="DOD126" s="458"/>
      <c r="DOE126" s="458"/>
      <c r="DOF126" s="459"/>
      <c r="DOG126" s="458"/>
      <c r="DOH126" s="458"/>
      <c r="DOI126" s="458"/>
      <c r="DOJ126" s="459"/>
      <c r="DOK126" s="458"/>
      <c r="DOL126" s="458"/>
      <c r="DOM126" s="458"/>
      <c r="DON126" s="459"/>
      <c r="DOO126" s="458"/>
      <c r="DOP126" s="458"/>
      <c r="DOQ126" s="458"/>
      <c r="DOR126" s="459"/>
      <c r="DOS126" s="458"/>
      <c r="DOT126" s="458"/>
      <c r="DOU126" s="458"/>
      <c r="DOV126" s="459"/>
      <c r="DOW126" s="458"/>
      <c r="DOX126" s="458"/>
      <c r="DOY126" s="458"/>
      <c r="DOZ126" s="459"/>
      <c r="DPA126" s="458"/>
      <c r="DPB126" s="458"/>
      <c r="DPC126" s="458"/>
      <c r="DPD126" s="459"/>
      <c r="DPE126" s="458"/>
      <c r="DPF126" s="458"/>
      <c r="DPG126" s="458"/>
      <c r="DPH126" s="459"/>
      <c r="DPI126" s="458"/>
      <c r="DPJ126" s="458"/>
      <c r="DPK126" s="458"/>
      <c r="DPL126" s="459"/>
      <c r="DPM126" s="458"/>
      <c r="DPN126" s="458"/>
      <c r="DPO126" s="458"/>
      <c r="DPP126" s="459"/>
      <c r="DPQ126" s="458"/>
      <c r="DPR126" s="458"/>
      <c r="DPS126" s="458"/>
      <c r="DPT126" s="459"/>
      <c r="DPU126" s="458"/>
      <c r="DPV126" s="458"/>
      <c r="DPW126" s="458"/>
      <c r="DPX126" s="459"/>
      <c r="DPY126" s="458"/>
      <c r="DPZ126" s="458"/>
      <c r="DQA126" s="458"/>
      <c r="DQB126" s="459"/>
      <c r="DQC126" s="458"/>
      <c r="DQD126" s="458"/>
      <c r="DQE126" s="458"/>
      <c r="DQF126" s="459"/>
      <c r="DQG126" s="458"/>
      <c r="DQH126" s="458"/>
      <c r="DQI126" s="458"/>
      <c r="DQJ126" s="459"/>
      <c r="DQK126" s="458"/>
      <c r="DQL126" s="458"/>
      <c r="DQM126" s="458"/>
      <c r="DQN126" s="459"/>
      <c r="DQO126" s="458"/>
      <c r="DQP126" s="458"/>
      <c r="DQQ126" s="458"/>
      <c r="DQR126" s="459"/>
      <c r="DQS126" s="458"/>
      <c r="DQT126" s="458"/>
      <c r="DQU126" s="458"/>
      <c r="DQV126" s="459"/>
      <c r="DQW126" s="458"/>
      <c r="DQX126" s="458"/>
      <c r="DQY126" s="458"/>
      <c r="DQZ126" s="459"/>
      <c r="DRA126" s="458"/>
      <c r="DRB126" s="458"/>
      <c r="DRC126" s="458"/>
      <c r="DRD126" s="459"/>
      <c r="DRE126" s="458"/>
      <c r="DRF126" s="458"/>
      <c r="DRG126" s="458"/>
      <c r="DRH126" s="459"/>
      <c r="DRI126" s="458"/>
      <c r="DRJ126" s="458"/>
      <c r="DRK126" s="458"/>
      <c r="DRL126" s="459"/>
      <c r="DRM126" s="458"/>
      <c r="DRN126" s="458"/>
      <c r="DRO126" s="458"/>
      <c r="DRP126" s="459"/>
      <c r="DRQ126" s="458"/>
      <c r="DRR126" s="458"/>
      <c r="DRS126" s="458"/>
      <c r="DRT126" s="459"/>
      <c r="DRU126" s="458"/>
      <c r="DRV126" s="458"/>
      <c r="DRW126" s="458"/>
      <c r="DRX126" s="459"/>
      <c r="DRY126" s="458"/>
      <c r="DRZ126" s="458"/>
      <c r="DSA126" s="458"/>
      <c r="DSB126" s="459"/>
      <c r="DSC126" s="458"/>
      <c r="DSD126" s="458"/>
      <c r="DSE126" s="458"/>
      <c r="DSF126" s="459"/>
      <c r="DSG126" s="458"/>
      <c r="DSH126" s="458"/>
      <c r="DSI126" s="458"/>
      <c r="DSJ126" s="459"/>
      <c r="DSK126" s="458"/>
      <c r="DSL126" s="458"/>
      <c r="DSM126" s="458"/>
      <c r="DSN126" s="459"/>
      <c r="DSO126" s="458"/>
      <c r="DSP126" s="458"/>
      <c r="DSQ126" s="458"/>
      <c r="DSR126" s="459"/>
      <c r="DSS126" s="458"/>
      <c r="DST126" s="458"/>
      <c r="DSU126" s="458"/>
      <c r="DSV126" s="459"/>
      <c r="DSW126" s="458"/>
      <c r="DSX126" s="458"/>
      <c r="DSY126" s="458"/>
      <c r="DSZ126" s="459"/>
      <c r="DTA126" s="458"/>
      <c r="DTB126" s="458"/>
      <c r="DTC126" s="458"/>
      <c r="DTD126" s="459"/>
      <c r="DTE126" s="458"/>
      <c r="DTF126" s="458"/>
      <c r="DTG126" s="458"/>
      <c r="DTH126" s="459"/>
      <c r="DTI126" s="458"/>
      <c r="DTJ126" s="458"/>
      <c r="DTK126" s="458"/>
      <c r="DTL126" s="459"/>
      <c r="DTM126" s="458"/>
      <c r="DTN126" s="458"/>
      <c r="DTO126" s="458"/>
      <c r="DTP126" s="459"/>
      <c r="DTQ126" s="458"/>
      <c r="DTR126" s="458"/>
      <c r="DTS126" s="458"/>
      <c r="DTT126" s="459"/>
      <c r="DTU126" s="458"/>
      <c r="DTV126" s="458"/>
      <c r="DTW126" s="458"/>
      <c r="DTX126" s="459"/>
      <c r="DTY126" s="458"/>
      <c r="DTZ126" s="458"/>
      <c r="DUA126" s="458"/>
      <c r="DUB126" s="459"/>
      <c r="DUC126" s="458"/>
      <c r="DUD126" s="458"/>
      <c r="DUE126" s="458"/>
      <c r="DUF126" s="459"/>
      <c r="DUG126" s="458"/>
      <c r="DUH126" s="458"/>
      <c r="DUI126" s="458"/>
      <c r="DUJ126" s="459"/>
      <c r="DUK126" s="458"/>
      <c r="DUL126" s="458"/>
      <c r="DUM126" s="458"/>
      <c r="DUN126" s="459"/>
      <c r="DUO126" s="458"/>
      <c r="DUP126" s="458"/>
      <c r="DUQ126" s="458"/>
      <c r="DUR126" s="459"/>
      <c r="DUS126" s="458"/>
      <c r="DUT126" s="458"/>
      <c r="DUU126" s="458"/>
      <c r="DUV126" s="459"/>
      <c r="DUW126" s="458"/>
      <c r="DUX126" s="458"/>
      <c r="DUY126" s="458"/>
      <c r="DUZ126" s="459"/>
      <c r="DVA126" s="458"/>
      <c r="DVB126" s="458"/>
      <c r="DVC126" s="458"/>
      <c r="DVD126" s="459"/>
      <c r="DVE126" s="458"/>
      <c r="DVF126" s="458"/>
      <c r="DVG126" s="458"/>
      <c r="DVH126" s="459"/>
      <c r="DVI126" s="458"/>
      <c r="DVJ126" s="458"/>
      <c r="DVK126" s="458"/>
      <c r="DVL126" s="459"/>
      <c r="DVM126" s="458"/>
      <c r="DVN126" s="458"/>
      <c r="DVO126" s="458"/>
      <c r="DVP126" s="459"/>
      <c r="DVQ126" s="458"/>
      <c r="DVR126" s="458"/>
      <c r="DVS126" s="458"/>
      <c r="DVT126" s="459"/>
      <c r="DVU126" s="458"/>
      <c r="DVV126" s="458"/>
      <c r="DVW126" s="458"/>
      <c r="DVX126" s="459"/>
      <c r="DVY126" s="458"/>
      <c r="DVZ126" s="458"/>
      <c r="DWA126" s="458"/>
      <c r="DWB126" s="459"/>
      <c r="DWC126" s="458"/>
      <c r="DWD126" s="458"/>
      <c r="DWE126" s="458"/>
      <c r="DWF126" s="459"/>
      <c r="DWG126" s="458"/>
      <c r="DWH126" s="458"/>
      <c r="DWI126" s="458"/>
      <c r="DWJ126" s="459"/>
      <c r="DWK126" s="458"/>
      <c r="DWL126" s="458"/>
      <c r="DWM126" s="458"/>
      <c r="DWN126" s="459"/>
      <c r="DWO126" s="458"/>
      <c r="DWP126" s="458"/>
      <c r="DWQ126" s="458"/>
      <c r="DWR126" s="459"/>
      <c r="DWS126" s="458"/>
      <c r="DWT126" s="458"/>
      <c r="DWU126" s="458"/>
      <c r="DWV126" s="459"/>
      <c r="DWW126" s="458"/>
      <c r="DWX126" s="458"/>
      <c r="DWY126" s="458"/>
      <c r="DWZ126" s="459"/>
      <c r="DXA126" s="458"/>
      <c r="DXB126" s="458"/>
      <c r="DXC126" s="458"/>
      <c r="DXD126" s="459"/>
      <c r="DXE126" s="458"/>
      <c r="DXF126" s="458"/>
      <c r="DXG126" s="458"/>
      <c r="DXH126" s="459"/>
      <c r="DXI126" s="458"/>
      <c r="DXJ126" s="458"/>
      <c r="DXK126" s="458"/>
      <c r="DXL126" s="459"/>
      <c r="DXM126" s="458"/>
      <c r="DXN126" s="458"/>
      <c r="DXO126" s="458"/>
      <c r="DXP126" s="459"/>
      <c r="DXQ126" s="458"/>
      <c r="DXR126" s="458"/>
      <c r="DXS126" s="458"/>
      <c r="DXT126" s="459"/>
      <c r="DXU126" s="458"/>
      <c r="DXV126" s="458"/>
      <c r="DXW126" s="458"/>
      <c r="DXX126" s="459"/>
      <c r="DXY126" s="458"/>
      <c r="DXZ126" s="458"/>
      <c r="DYA126" s="458"/>
      <c r="DYB126" s="459"/>
      <c r="DYC126" s="458"/>
      <c r="DYD126" s="458"/>
      <c r="DYE126" s="458"/>
      <c r="DYF126" s="459"/>
      <c r="DYG126" s="458"/>
      <c r="DYH126" s="458"/>
      <c r="DYI126" s="458"/>
      <c r="DYJ126" s="459"/>
      <c r="DYK126" s="458"/>
      <c r="DYL126" s="458"/>
      <c r="DYM126" s="458"/>
      <c r="DYN126" s="459"/>
      <c r="DYO126" s="458"/>
      <c r="DYP126" s="458"/>
      <c r="DYQ126" s="458"/>
      <c r="DYR126" s="459"/>
      <c r="DYS126" s="458"/>
      <c r="DYT126" s="458"/>
      <c r="DYU126" s="458"/>
      <c r="DYV126" s="459"/>
      <c r="DYW126" s="458"/>
      <c r="DYX126" s="458"/>
      <c r="DYY126" s="458"/>
      <c r="DYZ126" s="459"/>
      <c r="DZA126" s="458"/>
      <c r="DZB126" s="458"/>
      <c r="DZC126" s="458"/>
      <c r="DZD126" s="459"/>
      <c r="DZE126" s="458"/>
      <c r="DZF126" s="458"/>
      <c r="DZG126" s="458"/>
      <c r="DZH126" s="459"/>
      <c r="DZI126" s="458"/>
      <c r="DZJ126" s="458"/>
      <c r="DZK126" s="458"/>
      <c r="DZL126" s="459"/>
      <c r="DZM126" s="458"/>
      <c r="DZN126" s="458"/>
      <c r="DZO126" s="458"/>
      <c r="DZP126" s="459"/>
      <c r="DZQ126" s="458"/>
      <c r="DZR126" s="458"/>
      <c r="DZS126" s="458"/>
      <c r="DZT126" s="459"/>
      <c r="DZU126" s="458"/>
      <c r="DZV126" s="458"/>
      <c r="DZW126" s="458"/>
      <c r="DZX126" s="459"/>
      <c r="DZY126" s="458"/>
      <c r="DZZ126" s="458"/>
      <c r="EAA126" s="458"/>
      <c r="EAB126" s="459"/>
      <c r="EAC126" s="458"/>
      <c r="EAD126" s="458"/>
      <c r="EAE126" s="458"/>
      <c r="EAF126" s="459"/>
      <c r="EAG126" s="458"/>
      <c r="EAH126" s="458"/>
      <c r="EAI126" s="458"/>
      <c r="EAJ126" s="459"/>
      <c r="EAK126" s="458"/>
      <c r="EAL126" s="458"/>
      <c r="EAM126" s="458"/>
      <c r="EAN126" s="459"/>
      <c r="EAO126" s="458"/>
      <c r="EAP126" s="458"/>
      <c r="EAQ126" s="458"/>
      <c r="EAR126" s="459"/>
      <c r="EAS126" s="458"/>
      <c r="EAT126" s="458"/>
      <c r="EAU126" s="458"/>
      <c r="EAV126" s="459"/>
      <c r="EAW126" s="458"/>
      <c r="EAX126" s="458"/>
      <c r="EAY126" s="458"/>
      <c r="EAZ126" s="459"/>
      <c r="EBA126" s="458"/>
      <c r="EBB126" s="458"/>
      <c r="EBC126" s="458"/>
      <c r="EBD126" s="459"/>
      <c r="EBE126" s="458"/>
      <c r="EBF126" s="458"/>
      <c r="EBG126" s="458"/>
      <c r="EBH126" s="459"/>
      <c r="EBI126" s="458"/>
      <c r="EBJ126" s="458"/>
      <c r="EBK126" s="458"/>
      <c r="EBL126" s="459"/>
      <c r="EBM126" s="458"/>
      <c r="EBN126" s="458"/>
      <c r="EBO126" s="458"/>
      <c r="EBP126" s="459"/>
      <c r="EBQ126" s="458"/>
      <c r="EBR126" s="458"/>
      <c r="EBS126" s="458"/>
      <c r="EBT126" s="459"/>
      <c r="EBU126" s="458"/>
      <c r="EBV126" s="458"/>
      <c r="EBW126" s="458"/>
      <c r="EBX126" s="459"/>
      <c r="EBY126" s="458"/>
      <c r="EBZ126" s="458"/>
      <c r="ECA126" s="458"/>
      <c r="ECB126" s="459"/>
      <c r="ECC126" s="458"/>
      <c r="ECD126" s="458"/>
      <c r="ECE126" s="458"/>
      <c r="ECF126" s="459"/>
      <c r="ECG126" s="458"/>
      <c r="ECH126" s="458"/>
      <c r="ECI126" s="458"/>
      <c r="ECJ126" s="459"/>
      <c r="ECK126" s="458"/>
      <c r="ECL126" s="458"/>
      <c r="ECM126" s="458"/>
      <c r="ECN126" s="459"/>
      <c r="ECO126" s="458"/>
      <c r="ECP126" s="458"/>
      <c r="ECQ126" s="458"/>
      <c r="ECR126" s="459"/>
      <c r="ECS126" s="458"/>
      <c r="ECT126" s="458"/>
      <c r="ECU126" s="458"/>
      <c r="ECV126" s="459"/>
      <c r="ECW126" s="458"/>
      <c r="ECX126" s="458"/>
      <c r="ECY126" s="458"/>
      <c r="ECZ126" s="459"/>
      <c r="EDA126" s="458"/>
      <c r="EDB126" s="458"/>
      <c r="EDC126" s="458"/>
      <c r="EDD126" s="459"/>
      <c r="EDE126" s="458"/>
      <c r="EDF126" s="458"/>
      <c r="EDG126" s="458"/>
      <c r="EDH126" s="459"/>
      <c r="EDI126" s="458"/>
      <c r="EDJ126" s="458"/>
      <c r="EDK126" s="458"/>
      <c r="EDL126" s="459"/>
      <c r="EDM126" s="458"/>
      <c r="EDN126" s="458"/>
      <c r="EDO126" s="458"/>
      <c r="EDP126" s="459"/>
      <c r="EDQ126" s="458"/>
      <c r="EDR126" s="458"/>
      <c r="EDS126" s="458"/>
      <c r="EDT126" s="459"/>
      <c r="EDU126" s="458"/>
      <c r="EDV126" s="458"/>
      <c r="EDW126" s="458"/>
      <c r="EDX126" s="459"/>
      <c r="EDY126" s="458"/>
      <c r="EDZ126" s="458"/>
      <c r="EEA126" s="458"/>
      <c r="EEB126" s="459"/>
      <c r="EEC126" s="458"/>
      <c r="EED126" s="458"/>
      <c r="EEE126" s="458"/>
      <c r="EEF126" s="459"/>
      <c r="EEG126" s="458"/>
      <c r="EEH126" s="458"/>
      <c r="EEI126" s="458"/>
      <c r="EEJ126" s="459"/>
      <c r="EEK126" s="458"/>
      <c r="EEL126" s="458"/>
      <c r="EEM126" s="458"/>
      <c r="EEN126" s="459"/>
      <c r="EEO126" s="458"/>
      <c r="EEP126" s="458"/>
      <c r="EEQ126" s="458"/>
      <c r="EER126" s="459"/>
      <c r="EES126" s="458"/>
      <c r="EET126" s="458"/>
      <c r="EEU126" s="458"/>
      <c r="EEV126" s="459"/>
      <c r="EEW126" s="458"/>
      <c r="EEX126" s="458"/>
      <c r="EEY126" s="458"/>
      <c r="EEZ126" s="459"/>
      <c r="EFA126" s="458"/>
      <c r="EFB126" s="458"/>
      <c r="EFC126" s="458"/>
      <c r="EFD126" s="459"/>
      <c r="EFE126" s="458"/>
      <c r="EFF126" s="458"/>
      <c r="EFG126" s="458"/>
      <c r="EFH126" s="459"/>
      <c r="EFI126" s="458"/>
      <c r="EFJ126" s="458"/>
      <c r="EFK126" s="458"/>
      <c r="EFL126" s="459"/>
      <c r="EFM126" s="458"/>
      <c r="EFN126" s="458"/>
      <c r="EFO126" s="458"/>
      <c r="EFP126" s="459"/>
      <c r="EFQ126" s="458"/>
      <c r="EFR126" s="458"/>
      <c r="EFS126" s="458"/>
      <c r="EFT126" s="459"/>
      <c r="EFU126" s="458"/>
      <c r="EFV126" s="458"/>
      <c r="EFW126" s="458"/>
      <c r="EFX126" s="459"/>
      <c r="EFY126" s="458"/>
      <c r="EFZ126" s="458"/>
      <c r="EGA126" s="458"/>
      <c r="EGB126" s="459"/>
      <c r="EGC126" s="458"/>
      <c r="EGD126" s="458"/>
      <c r="EGE126" s="458"/>
      <c r="EGF126" s="459"/>
      <c r="EGG126" s="458"/>
      <c r="EGH126" s="458"/>
      <c r="EGI126" s="458"/>
      <c r="EGJ126" s="459"/>
      <c r="EGK126" s="458"/>
      <c r="EGL126" s="458"/>
      <c r="EGM126" s="458"/>
      <c r="EGN126" s="459"/>
      <c r="EGO126" s="458"/>
      <c r="EGP126" s="458"/>
      <c r="EGQ126" s="458"/>
      <c r="EGR126" s="459"/>
      <c r="EGS126" s="458"/>
      <c r="EGT126" s="458"/>
      <c r="EGU126" s="458"/>
      <c r="EGV126" s="459"/>
      <c r="EGW126" s="458"/>
      <c r="EGX126" s="458"/>
      <c r="EGY126" s="458"/>
      <c r="EGZ126" s="459"/>
      <c r="EHA126" s="458"/>
      <c r="EHB126" s="458"/>
      <c r="EHC126" s="458"/>
      <c r="EHD126" s="459"/>
      <c r="EHE126" s="458"/>
      <c r="EHF126" s="458"/>
      <c r="EHG126" s="458"/>
      <c r="EHH126" s="459"/>
      <c r="EHI126" s="458"/>
      <c r="EHJ126" s="458"/>
      <c r="EHK126" s="458"/>
      <c r="EHL126" s="459"/>
      <c r="EHM126" s="458"/>
      <c r="EHN126" s="458"/>
      <c r="EHO126" s="458"/>
      <c r="EHP126" s="459"/>
      <c r="EHQ126" s="458"/>
      <c r="EHR126" s="458"/>
      <c r="EHS126" s="458"/>
      <c r="EHT126" s="459"/>
      <c r="EHU126" s="458"/>
      <c r="EHV126" s="458"/>
      <c r="EHW126" s="458"/>
      <c r="EHX126" s="459"/>
      <c r="EHY126" s="458"/>
      <c r="EHZ126" s="458"/>
      <c r="EIA126" s="458"/>
      <c r="EIB126" s="459"/>
      <c r="EIC126" s="458"/>
      <c r="EID126" s="458"/>
      <c r="EIE126" s="458"/>
      <c r="EIF126" s="459"/>
      <c r="EIG126" s="458"/>
      <c r="EIH126" s="458"/>
      <c r="EII126" s="458"/>
      <c r="EIJ126" s="459"/>
      <c r="EIK126" s="458"/>
      <c r="EIL126" s="458"/>
      <c r="EIM126" s="458"/>
      <c r="EIN126" s="459"/>
      <c r="EIO126" s="458"/>
      <c r="EIP126" s="458"/>
      <c r="EIQ126" s="458"/>
      <c r="EIR126" s="459"/>
      <c r="EIS126" s="458"/>
      <c r="EIT126" s="458"/>
      <c r="EIU126" s="458"/>
      <c r="EIV126" s="459"/>
      <c r="EIW126" s="458"/>
      <c r="EIX126" s="458"/>
      <c r="EIY126" s="458"/>
      <c r="EIZ126" s="459"/>
      <c r="EJA126" s="458"/>
      <c r="EJB126" s="458"/>
      <c r="EJC126" s="458"/>
      <c r="EJD126" s="459"/>
      <c r="EJE126" s="458"/>
      <c r="EJF126" s="458"/>
      <c r="EJG126" s="458"/>
      <c r="EJH126" s="459"/>
      <c r="EJI126" s="458"/>
      <c r="EJJ126" s="458"/>
      <c r="EJK126" s="458"/>
      <c r="EJL126" s="459"/>
      <c r="EJM126" s="458"/>
      <c r="EJN126" s="458"/>
      <c r="EJO126" s="458"/>
      <c r="EJP126" s="459"/>
      <c r="EJQ126" s="458"/>
      <c r="EJR126" s="458"/>
      <c r="EJS126" s="458"/>
      <c r="EJT126" s="459"/>
      <c r="EJU126" s="458"/>
      <c r="EJV126" s="458"/>
      <c r="EJW126" s="458"/>
      <c r="EJX126" s="459"/>
      <c r="EJY126" s="458"/>
      <c r="EJZ126" s="458"/>
      <c r="EKA126" s="458"/>
      <c r="EKB126" s="459"/>
      <c r="EKC126" s="458"/>
      <c r="EKD126" s="458"/>
      <c r="EKE126" s="458"/>
      <c r="EKF126" s="459"/>
      <c r="EKG126" s="458"/>
      <c r="EKH126" s="458"/>
      <c r="EKI126" s="458"/>
      <c r="EKJ126" s="459"/>
      <c r="EKK126" s="458"/>
      <c r="EKL126" s="458"/>
      <c r="EKM126" s="458"/>
      <c r="EKN126" s="459"/>
      <c r="EKO126" s="458"/>
      <c r="EKP126" s="458"/>
      <c r="EKQ126" s="458"/>
      <c r="EKR126" s="459"/>
      <c r="EKS126" s="458"/>
      <c r="EKT126" s="458"/>
      <c r="EKU126" s="458"/>
      <c r="EKV126" s="459"/>
      <c r="EKW126" s="458"/>
      <c r="EKX126" s="458"/>
      <c r="EKY126" s="458"/>
      <c r="EKZ126" s="459"/>
      <c r="ELA126" s="458"/>
      <c r="ELB126" s="458"/>
      <c r="ELC126" s="458"/>
      <c r="ELD126" s="459"/>
      <c r="ELE126" s="458"/>
      <c r="ELF126" s="458"/>
      <c r="ELG126" s="458"/>
      <c r="ELH126" s="459"/>
      <c r="ELI126" s="458"/>
      <c r="ELJ126" s="458"/>
      <c r="ELK126" s="458"/>
      <c r="ELL126" s="459"/>
      <c r="ELM126" s="458"/>
      <c r="ELN126" s="458"/>
      <c r="ELO126" s="458"/>
      <c r="ELP126" s="459"/>
      <c r="ELQ126" s="458"/>
      <c r="ELR126" s="458"/>
      <c r="ELS126" s="458"/>
      <c r="ELT126" s="459"/>
      <c r="ELU126" s="458"/>
      <c r="ELV126" s="458"/>
      <c r="ELW126" s="458"/>
      <c r="ELX126" s="459"/>
      <c r="ELY126" s="458"/>
      <c r="ELZ126" s="458"/>
      <c r="EMA126" s="458"/>
      <c r="EMB126" s="459"/>
      <c r="EMC126" s="458"/>
      <c r="EMD126" s="458"/>
      <c r="EME126" s="458"/>
      <c r="EMF126" s="459"/>
      <c r="EMG126" s="458"/>
      <c r="EMH126" s="458"/>
      <c r="EMI126" s="458"/>
      <c r="EMJ126" s="459"/>
      <c r="EMK126" s="458"/>
      <c r="EML126" s="458"/>
      <c r="EMM126" s="458"/>
      <c r="EMN126" s="459"/>
      <c r="EMO126" s="458"/>
      <c r="EMP126" s="458"/>
      <c r="EMQ126" s="458"/>
      <c r="EMR126" s="459"/>
      <c r="EMS126" s="458"/>
      <c r="EMT126" s="458"/>
      <c r="EMU126" s="458"/>
      <c r="EMV126" s="459"/>
      <c r="EMW126" s="458"/>
      <c r="EMX126" s="458"/>
      <c r="EMY126" s="458"/>
      <c r="EMZ126" s="459"/>
      <c r="ENA126" s="458"/>
      <c r="ENB126" s="458"/>
      <c r="ENC126" s="458"/>
      <c r="END126" s="459"/>
      <c r="ENE126" s="458"/>
      <c r="ENF126" s="458"/>
      <c r="ENG126" s="458"/>
      <c r="ENH126" s="459"/>
      <c r="ENI126" s="458"/>
      <c r="ENJ126" s="458"/>
      <c r="ENK126" s="458"/>
      <c r="ENL126" s="459"/>
      <c r="ENM126" s="458"/>
      <c r="ENN126" s="458"/>
      <c r="ENO126" s="458"/>
      <c r="ENP126" s="459"/>
      <c r="ENQ126" s="458"/>
      <c r="ENR126" s="458"/>
      <c r="ENS126" s="458"/>
      <c r="ENT126" s="459"/>
      <c r="ENU126" s="458"/>
      <c r="ENV126" s="458"/>
      <c r="ENW126" s="458"/>
      <c r="ENX126" s="459"/>
      <c r="ENY126" s="458"/>
      <c r="ENZ126" s="458"/>
      <c r="EOA126" s="458"/>
      <c r="EOB126" s="459"/>
      <c r="EOC126" s="458"/>
      <c r="EOD126" s="458"/>
      <c r="EOE126" s="458"/>
      <c r="EOF126" s="459"/>
      <c r="EOG126" s="458"/>
      <c r="EOH126" s="458"/>
      <c r="EOI126" s="458"/>
      <c r="EOJ126" s="459"/>
      <c r="EOK126" s="458"/>
      <c r="EOL126" s="458"/>
      <c r="EOM126" s="458"/>
      <c r="EON126" s="459"/>
      <c r="EOO126" s="458"/>
      <c r="EOP126" s="458"/>
      <c r="EOQ126" s="458"/>
      <c r="EOR126" s="459"/>
      <c r="EOS126" s="458"/>
      <c r="EOT126" s="458"/>
      <c r="EOU126" s="458"/>
      <c r="EOV126" s="459"/>
      <c r="EOW126" s="458"/>
      <c r="EOX126" s="458"/>
      <c r="EOY126" s="458"/>
      <c r="EOZ126" s="459"/>
      <c r="EPA126" s="458"/>
      <c r="EPB126" s="458"/>
      <c r="EPC126" s="458"/>
      <c r="EPD126" s="459"/>
      <c r="EPE126" s="458"/>
      <c r="EPF126" s="458"/>
      <c r="EPG126" s="458"/>
      <c r="EPH126" s="459"/>
      <c r="EPI126" s="458"/>
      <c r="EPJ126" s="458"/>
      <c r="EPK126" s="458"/>
      <c r="EPL126" s="459"/>
      <c r="EPM126" s="458"/>
      <c r="EPN126" s="458"/>
      <c r="EPO126" s="458"/>
      <c r="EPP126" s="459"/>
      <c r="EPQ126" s="458"/>
      <c r="EPR126" s="458"/>
      <c r="EPS126" s="458"/>
      <c r="EPT126" s="459"/>
      <c r="EPU126" s="458"/>
      <c r="EPV126" s="458"/>
      <c r="EPW126" s="458"/>
      <c r="EPX126" s="459"/>
      <c r="EPY126" s="458"/>
      <c r="EPZ126" s="458"/>
      <c r="EQA126" s="458"/>
      <c r="EQB126" s="459"/>
      <c r="EQC126" s="458"/>
      <c r="EQD126" s="458"/>
      <c r="EQE126" s="458"/>
      <c r="EQF126" s="459"/>
      <c r="EQG126" s="458"/>
      <c r="EQH126" s="458"/>
      <c r="EQI126" s="458"/>
      <c r="EQJ126" s="459"/>
      <c r="EQK126" s="458"/>
      <c r="EQL126" s="458"/>
      <c r="EQM126" s="458"/>
      <c r="EQN126" s="459"/>
      <c r="EQO126" s="458"/>
      <c r="EQP126" s="458"/>
      <c r="EQQ126" s="458"/>
      <c r="EQR126" s="459"/>
      <c r="EQS126" s="458"/>
      <c r="EQT126" s="458"/>
      <c r="EQU126" s="458"/>
      <c r="EQV126" s="459"/>
      <c r="EQW126" s="458"/>
      <c r="EQX126" s="458"/>
      <c r="EQY126" s="458"/>
      <c r="EQZ126" s="459"/>
      <c r="ERA126" s="458"/>
      <c r="ERB126" s="458"/>
      <c r="ERC126" s="458"/>
      <c r="ERD126" s="459"/>
      <c r="ERE126" s="458"/>
      <c r="ERF126" s="458"/>
      <c r="ERG126" s="458"/>
      <c r="ERH126" s="459"/>
      <c r="ERI126" s="458"/>
      <c r="ERJ126" s="458"/>
      <c r="ERK126" s="458"/>
      <c r="ERL126" s="459"/>
      <c r="ERM126" s="458"/>
      <c r="ERN126" s="458"/>
      <c r="ERO126" s="458"/>
      <c r="ERP126" s="459"/>
      <c r="ERQ126" s="458"/>
      <c r="ERR126" s="458"/>
      <c r="ERS126" s="458"/>
      <c r="ERT126" s="459"/>
      <c r="ERU126" s="458"/>
      <c r="ERV126" s="458"/>
      <c r="ERW126" s="458"/>
      <c r="ERX126" s="459"/>
      <c r="ERY126" s="458"/>
      <c r="ERZ126" s="458"/>
      <c r="ESA126" s="458"/>
      <c r="ESB126" s="459"/>
      <c r="ESC126" s="458"/>
      <c r="ESD126" s="458"/>
      <c r="ESE126" s="458"/>
      <c r="ESF126" s="459"/>
      <c r="ESG126" s="458"/>
      <c r="ESH126" s="458"/>
      <c r="ESI126" s="458"/>
      <c r="ESJ126" s="459"/>
      <c r="ESK126" s="458"/>
      <c r="ESL126" s="458"/>
      <c r="ESM126" s="458"/>
      <c r="ESN126" s="459"/>
      <c r="ESO126" s="458"/>
      <c r="ESP126" s="458"/>
      <c r="ESQ126" s="458"/>
      <c r="ESR126" s="459"/>
      <c r="ESS126" s="458"/>
      <c r="EST126" s="458"/>
      <c r="ESU126" s="458"/>
      <c r="ESV126" s="459"/>
      <c r="ESW126" s="458"/>
      <c r="ESX126" s="458"/>
      <c r="ESY126" s="458"/>
      <c r="ESZ126" s="459"/>
      <c r="ETA126" s="458"/>
      <c r="ETB126" s="458"/>
      <c r="ETC126" s="458"/>
      <c r="ETD126" s="459"/>
      <c r="ETE126" s="458"/>
      <c r="ETF126" s="458"/>
      <c r="ETG126" s="458"/>
      <c r="ETH126" s="459"/>
      <c r="ETI126" s="458"/>
      <c r="ETJ126" s="458"/>
      <c r="ETK126" s="458"/>
      <c r="ETL126" s="459"/>
      <c r="ETM126" s="458"/>
      <c r="ETN126" s="458"/>
      <c r="ETO126" s="458"/>
      <c r="ETP126" s="459"/>
      <c r="ETQ126" s="458"/>
      <c r="ETR126" s="458"/>
      <c r="ETS126" s="458"/>
      <c r="ETT126" s="459"/>
      <c r="ETU126" s="458"/>
      <c r="ETV126" s="458"/>
      <c r="ETW126" s="458"/>
      <c r="ETX126" s="459"/>
      <c r="ETY126" s="458"/>
      <c r="ETZ126" s="458"/>
      <c r="EUA126" s="458"/>
      <c r="EUB126" s="459"/>
      <c r="EUC126" s="458"/>
      <c r="EUD126" s="458"/>
      <c r="EUE126" s="458"/>
      <c r="EUF126" s="459"/>
      <c r="EUG126" s="458"/>
      <c r="EUH126" s="458"/>
      <c r="EUI126" s="458"/>
      <c r="EUJ126" s="459"/>
      <c r="EUK126" s="458"/>
      <c r="EUL126" s="458"/>
      <c r="EUM126" s="458"/>
      <c r="EUN126" s="459"/>
      <c r="EUO126" s="458"/>
      <c r="EUP126" s="458"/>
      <c r="EUQ126" s="458"/>
      <c r="EUR126" s="459"/>
      <c r="EUS126" s="458"/>
      <c r="EUT126" s="458"/>
      <c r="EUU126" s="458"/>
      <c r="EUV126" s="459"/>
      <c r="EUW126" s="458"/>
      <c r="EUX126" s="458"/>
      <c r="EUY126" s="458"/>
      <c r="EUZ126" s="459"/>
      <c r="EVA126" s="458"/>
      <c r="EVB126" s="458"/>
      <c r="EVC126" s="458"/>
      <c r="EVD126" s="459"/>
      <c r="EVE126" s="458"/>
      <c r="EVF126" s="458"/>
      <c r="EVG126" s="458"/>
      <c r="EVH126" s="459"/>
      <c r="EVI126" s="458"/>
      <c r="EVJ126" s="458"/>
      <c r="EVK126" s="458"/>
      <c r="EVL126" s="459"/>
      <c r="EVM126" s="458"/>
      <c r="EVN126" s="458"/>
      <c r="EVO126" s="458"/>
      <c r="EVP126" s="459"/>
      <c r="EVQ126" s="458"/>
      <c r="EVR126" s="458"/>
      <c r="EVS126" s="458"/>
      <c r="EVT126" s="459"/>
      <c r="EVU126" s="458"/>
      <c r="EVV126" s="458"/>
      <c r="EVW126" s="458"/>
      <c r="EVX126" s="459"/>
      <c r="EVY126" s="458"/>
      <c r="EVZ126" s="458"/>
      <c r="EWA126" s="458"/>
      <c r="EWB126" s="459"/>
      <c r="EWC126" s="458"/>
      <c r="EWD126" s="458"/>
      <c r="EWE126" s="458"/>
      <c r="EWF126" s="459"/>
      <c r="EWG126" s="458"/>
      <c r="EWH126" s="458"/>
      <c r="EWI126" s="458"/>
      <c r="EWJ126" s="459"/>
      <c r="EWK126" s="458"/>
      <c r="EWL126" s="458"/>
      <c r="EWM126" s="458"/>
      <c r="EWN126" s="459"/>
      <c r="EWO126" s="458"/>
      <c r="EWP126" s="458"/>
      <c r="EWQ126" s="458"/>
      <c r="EWR126" s="459"/>
      <c r="EWS126" s="458"/>
      <c r="EWT126" s="458"/>
      <c r="EWU126" s="458"/>
      <c r="EWV126" s="459"/>
      <c r="EWW126" s="458"/>
      <c r="EWX126" s="458"/>
      <c r="EWY126" s="458"/>
      <c r="EWZ126" s="459"/>
      <c r="EXA126" s="458"/>
      <c r="EXB126" s="458"/>
      <c r="EXC126" s="458"/>
      <c r="EXD126" s="459"/>
      <c r="EXE126" s="458"/>
      <c r="EXF126" s="458"/>
      <c r="EXG126" s="458"/>
      <c r="EXH126" s="459"/>
      <c r="EXI126" s="458"/>
      <c r="EXJ126" s="458"/>
      <c r="EXK126" s="458"/>
      <c r="EXL126" s="459"/>
      <c r="EXM126" s="458"/>
      <c r="EXN126" s="458"/>
      <c r="EXO126" s="458"/>
      <c r="EXP126" s="459"/>
      <c r="EXQ126" s="458"/>
      <c r="EXR126" s="458"/>
      <c r="EXS126" s="458"/>
      <c r="EXT126" s="459"/>
      <c r="EXU126" s="458"/>
      <c r="EXV126" s="458"/>
      <c r="EXW126" s="458"/>
      <c r="EXX126" s="459"/>
      <c r="EXY126" s="458"/>
      <c r="EXZ126" s="458"/>
      <c r="EYA126" s="458"/>
      <c r="EYB126" s="459"/>
      <c r="EYC126" s="458"/>
      <c r="EYD126" s="458"/>
      <c r="EYE126" s="458"/>
      <c r="EYF126" s="459"/>
      <c r="EYG126" s="458"/>
      <c r="EYH126" s="458"/>
      <c r="EYI126" s="458"/>
      <c r="EYJ126" s="459"/>
      <c r="EYK126" s="458"/>
      <c r="EYL126" s="458"/>
      <c r="EYM126" s="458"/>
      <c r="EYN126" s="459"/>
      <c r="EYO126" s="458"/>
      <c r="EYP126" s="458"/>
      <c r="EYQ126" s="458"/>
      <c r="EYR126" s="459"/>
      <c r="EYS126" s="458"/>
      <c r="EYT126" s="458"/>
      <c r="EYU126" s="458"/>
      <c r="EYV126" s="459"/>
      <c r="EYW126" s="458"/>
      <c r="EYX126" s="458"/>
      <c r="EYY126" s="458"/>
      <c r="EYZ126" s="459"/>
      <c r="EZA126" s="458"/>
      <c r="EZB126" s="458"/>
      <c r="EZC126" s="458"/>
      <c r="EZD126" s="459"/>
      <c r="EZE126" s="458"/>
      <c r="EZF126" s="458"/>
      <c r="EZG126" s="458"/>
      <c r="EZH126" s="459"/>
      <c r="EZI126" s="458"/>
      <c r="EZJ126" s="458"/>
      <c r="EZK126" s="458"/>
      <c r="EZL126" s="459"/>
      <c r="EZM126" s="458"/>
      <c r="EZN126" s="458"/>
      <c r="EZO126" s="458"/>
      <c r="EZP126" s="459"/>
      <c r="EZQ126" s="458"/>
      <c r="EZR126" s="458"/>
      <c r="EZS126" s="458"/>
      <c r="EZT126" s="459"/>
      <c r="EZU126" s="458"/>
      <c r="EZV126" s="458"/>
      <c r="EZW126" s="458"/>
      <c r="EZX126" s="459"/>
      <c r="EZY126" s="458"/>
      <c r="EZZ126" s="458"/>
      <c r="FAA126" s="458"/>
      <c r="FAB126" s="459"/>
      <c r="FAC126" s="458"/>
      <c r="FAD126" s="458"/>
      <c r="FAE126" s="458"/>
      <c r="FAF126" s="459"/>
      <c r="FAG126" s="458"/>
      <c r="FAH126" s="458"/>
      <c r="FAI126" s="458"/>
      <c r="FAJ126" s="459"/>
      <c r="FAK126" s="458"/>
      <c r="FAL126" s="458"/>
      <c r="FAM126" s="458"/>
      <c r="FAN126" s="459"/>
      <c r="FAO126" s="458"/>
      <c r="FAP126" s="458"/>
      <c r="FAQ126" s="458"/>
      <c r="FAR126" s="459"/>
      <c r="FAS126" s="458"/>
      <c r="FAT126" s="458"/>
      <c r="FAU126" s="458"/>
      <c r="FAV126" s="459"/>
      <c r="FAW126" s="458"/>
      <c r="FAX126" s="458"/>
      <c r="FAY126" s="458"/>
      <c r="FAZ126" s="459"/>
      <c r="FBA126" s="458"/>
      <c r="FBB126" s="458"/>
      <c r="FBC126" s="458"/>
      <c r="FBD126" s="459"/>
      <c r="FBE126" s="458"/>
      <c r="FBF126" s="458"/>
      <c r="FBG126" s="458"/>
      <c r="FBH126" s="459"/>
      <c r="FBI126" s="458"/>
      <c r="FBJ126" s="458"/>
      <c r="FBK126" s="458"/>
      <c r="FBL126" s="459"/>
      <c r="FBM126" s="458"/>
      <c r="FBN126" s="458"/>
      <c r="FBO126" s="458"/>
      <c r="FBP126" s="459"/>
      <c r="FBQ126" s="458"/>
      <c r="FBR126" s="458"/>
      <c r="FBS126" s="458"/>
      <c r="FBT126" s="459"/>
      <c r="FBU126" s="458"/>
      <c r="FBV126" s="458"/>
      <c r="FBW126" s="458"/>
      <c r="FBX126" s="459"/>
      <c r="FBY126" s="458"/>
      <c r="FBZ126" s="458"/>
      <c r="FCA126" s="458"/>
      <c r="FCB126" s="459"/>
      <c r="FCC126" s="458"/>
      <c r="FCD126" s="458"/>
      <c r="FCE126" s="458"/>
      <c r="FCF126" s="459"/>
      <c r="FCG126" s="458"/>
      <c r="FCH126" s="458"/>
      <c r="FCI126" s="458"/>
      <c r="FCJ126" s="459"/>
      <c r="FCK126" s="458"/>
      <c r="FCL126" s="458"/>
      <c r="FCM126" s="458"/>
      <c r="FCN126" s="459"/>
      <c r="FCO126" s="458"/>
      <c r="FCP126" s="458"/>
      <c r="FCQ126" s="458"/>
      <c r="FCR126" s="459"/>
      <c r="FCS126" s="458"/>
      <c r="FCT126" s="458"/>
      <c r="FCU126" s="458"/>
      <c r="FCV126" s="459"/>
      <c r="FCW126" s="458"/>
      <c r="FCX126" s="458"/>
      <c r="FCY126" s="458"/>
      <c r="FCZ126" s="459"/>
      <c r="FDA126" s="458"/>
      <c r="FDB126" s="458"/>
      <c r="FDC126" s="458"/>
      <c r="FDD126" s="459"/>
      <c r="FDE126" s="458"/>
      <c r="FDF126" s="458"/>
      <c r="FDG126" s="458"/>
      <c r="FDH126" s="459"/>
      <c r="FDI126" s="458"/>
      <c r="FDJ126" s="458"/>
      <c r="FDK126" s="458"/>
      <c r="FDL126" s="459"/>
      <c r="FDM126" s="458"/>
      <c r="FDN126" s="458"/>
      <c r="FDO126" s="458"/>
      <c r="FDP126" s="459"/>
      <c r="FDQ126" s="458"/>
      <c r="FDR126" s="458"/>
      <c r="FDS126" s="458"/>
      <c r="FDT126" s="459"/>
      <c r="FDU126" s="458"/>
      <c r="FDV126" s="458"/>
      <c r="FDW126" s="458"/>
      <c r="FDX126" s="459"/>
      <c r="FDY126" s="458"/>
      <c r="FDZ126" s="458"/>
      <c r="FEA126" s="458"/>
      <c r="FEB126" s="459"/>
      <c r="FEC126" s="458"/>
      <c r="FED126" s="458"/>
      <c r="FEE126" s="458"/>
      <c r="FEF126" s="459"/>
      <c r="FEG126" s="458"/>
      <c r="FEH126" s="458"/>
      <c r="FEI126" s="458"/>
      <c r="FEJ126" s="459"/>
      <c r="FEK126" s="458"/>
      <c r="FEL126" s="458"/>
      <c r="FEM126" s="458"/>
      <c r="FEN126" s="459"/>
      <c r="FEO126" s="458"/>
      <c r="FEP126" s="458"/>
      <c r="FEQ126" s="458"/>
      <c r="FER126" s="459"/>
      <c r="FES126" s="458"/>
      <c r="FET126" s="458"/>
      <c r="FEU126" s="458"/>
      <c r="FEV126" s="459"/>
      <c r="FEW126" s="458"/>
      <c r="FEX126" s="458"/>
      <c r="FEY126" s="458"/>
      <c r="FEZ126" s="459"/>
      <c r="FFA126" s="458"/>
      <c r="FFB126" s="458"/>
      <c r="FFC126" s="458"/>
      <c r="FFD126" s="459"/>
      <c r="FFE126" s="458"/>
      <c r="FFF126" s="458"/>
      <c r="FFG126" s="458"/>
      <c r="FFH126" s="459"/>
      <c r="FFI126" s="458"/>
      <c r="FFJ126" s="458"/>
      <c r="FFK126" s="458"/>
      <c r="FFL126" s="459"/>
      <c r="FFM126" s="458"/>
      <c r="FFN126" s="458"/>
      <c r="FFO126" s="458"/>
      <c r="FFP126" s="459"/>
      <c r="FFQ126" s="458"/>
      <c r="FFR126" s="458"/>
      <c r="FFS126" s="458"/>
      <c r="FFT126" s="459"/>
      <c r="FFU126" s="458"/>
      <c r="FFV126" s="458"/>
      <c r="FFW126" s="458"/>
      <c r="FFX126" s="459"/>
      <c r="FFY126" s="458"/>
      <c r="FFZ126" s="458"/>
      <c r="FGA126" s="458"/>
      <c r="FGB126" s="459"/>
      <c r="FGC126" s="458"/>
      <c r="FGD126" s="458"/>
      <c r="FGE126" s="458"/>
      <c r="FGF126" s="459"/>
      <c r="FGG126" s="458"/>
      <c r="FGH126" s="458"/>
      <c r="FGI126" s="458"/>
      <c r="FGJ126" s="459"/>
      <c r="FGK126" s="458"/>
      <c r="FGL126" s="458"/>
      <c r="FGM126" s="458"/>
      <c r="FGN126" s="459"/>
      <c r="FGO126" s="458"/>
      <c r="FGP126" s="458"/>
      <c r="FGQ126" s="458"/>
      <c r="FGR126" s="459"/>
      <c r="FGS126" s="458"/>
      <c r="FGT126" s="458"/>
      <c r="FGU126" s="458"/>
      <c r="FGV126" s="459"/>
      <c r="FGW126" s="458"/>
      <c r="FGX126" s="458"/>
      <c r="FGY126" s="458"/>
      <c r="FGZ126" s="459"/>
      <c r="FHA126" s="458"/>
      <c r="FHB126" s="458"/>
      <c r="FHC126" s="458"/>
      <c r="FHD126" s="459"/>
      <c r="FHE126" s="458"/>
      <c r="FHF126" s="458"/>
      <c r="FHG126" s="458"/>
      <c r="FHH126" s="459"/>
      <c r="FHI126" s="458"/>
      <c r="FHJ126" s="458"/>
      <c r="FHK126" s="458"/>
      <c r="FHL126" s="459"/>
      <c r="FHM126" s="458"/>
      <c r="FHN126" s="458"/>
      <c r="FHO126" s="458"/>
      <c r="FHP126" s="459"/>
      <c r="FHQ126" s="458"/>
      <c r="FHR126" s="458"/>
      <c r="FHS126" s="458"/>
      <c r="FHT126" s="459"/>
      <c r="FHU126" s="458"/>
      <c r="FHV126" s="458"/>
      <c r="FHW126" s="458"/>
      <c r="FHX126" s="459"/>
      <c r="FHY126" s="458"/>
      <c r="FHZ126" s="458"/>
      <c r="FIA126" s="458"/>
      <c r="FIB126" s="459"/>
      <c r="FIC126" s="458"/>
      <c r="FID126" s="458"/>
      <c r="FIE126" s="458"/>
      <c r="FIF126" s="459"/>
      <c r="FIG126" s="458"/>
      <c r="FIH126" s="458"/>
      <c r="FII126" s="458"/>
      <c r="FIJ126" s="459"/>
      <c r="FIK126" s="458"/>
      <c r="FIL126" s="458"/>
      <c r="FIM126" s="458"/>
      <c r="FIN126" s="459"/>
      <c r="FIO126" s="458"/>
      <c r="FIP126" s="458"/>
      <c r="FIQ126" s="458"/>
      <c r="FIR126" s="459"/>
      <c r="FIS126" s="458"/>
      <c r="FIT126" s="458"/>
      <c r="FIU126" s="458"/>
      <c r="FIV126" s="459"/>
      <c r="FIW126" s="458"/>
      <c r="FIX126" s="458"/>
      <c r="FIY126" s="458"/>
      <c r="FIZ126" s="459"/>
      <c r="FJA126" s="458"/>
      <c r="FJB126" s="458"/>
      <c r="FJC126" s="458"/>
      <c r="FJD126" s="459"/>
      <c r="FJE126" s="458"/>
      <c r="FJF126" s="458"/>
      <c r="FJG126" s="458"/>
      <c r="FJH126" s="459"/>
      <c r="FJI126" s="458"/>
      <c r="FJJ126" s="458"/>
      <c r="FJK126" s="458"/>
      <c r="FJL126" s="459"/>
      <c r="FJM126" s="458"/>
      <c r="FJN126" s="458"/>
      <c r="FJO126" s="458"/>
      <c r="FJP126" s="459"/>
      <c r="FJQ126" s="458"/>
      <c r="FJR126" s="458"/>
      <c r="FJS126" s="458"/>
      <c r="FJT126" s="459"/>
      <c r="FJU126" s="458"/>
      <c r="FJV126" s="458"/>
      <c r="FJW126" s="458"/>
      <c r="FJX126" s="459"/>
      <c r="FJY126" s="458"/>
      <c r="FJZ126" s="458"/>
      <c r="FKA126" s="458"/>
      <c r="FKB126" s="459"/>
      <c r="FKC126" s="458"/>
      <c r="FKD126" s="458"/>
      <c r="FKE126" s="458"/>
      <c r="FKF126" s="459"/>
      <c r="FKG126" s="458"/>
      <c r="FKH126" s="458"/>
      <c r="FKI126" s="458"/>
      <c r="FKJ126" s="459"/>
      <c r="FKK126" s="458"/>
      <c r="FKL126" s="458"/>
      <c r="FKM126" s="458"/>
      <c r="FKN126" s="459"/>
      <c r="FKO126" s="458"/>
      <c r="FKP126" s="458"/>
      <c r="FKQ126" s="458"/>
      <c r="FKR126" s="459"/>
      <c r="FKS126" s="458"/>
      <c r="FKT126" s="458"/>
      <c r="FKU126" s="458"/>
      <c r="FKV126" s="459"/>
      <c r="FKW126" s="458"/>
      <c r="FKX126" s="458"/>
      <c r="FKY126" s="458"/>
      <c r="FKZ126" s="459"/>
      <c r="FLA126" s="458"/>
      <c r="FLB126" s="458"/>
      <c r="FLC126" s="458"/>
      <c r="FLD126" s="459"/>
      <c r="FLE126" s="458"/>
      <c r="FLF126" s="458"/>
      <c r="FLG126" s="458"/>
      <c r="FLH126" s="459"/>
      <c r="FLI126" s="458"/>
      <c r="FLJ126" s="458"/>
      <c r="FLK126" s="458"/>
      <c r="FLL126" s="459"/>
      <c r="FLM126" s="458"/>
      <c r="FLN126" s="458"/>
      <c r="FLO126" s="458"/>
      <c r="FLP126" s="459"/>
      <c r="FLQ126" s="458"/>
      <c r="FLR126" s="458"/>
      <c r="FLS126" s="458"/>
      <c r="FLT126" s="459"/>
      <c r="FLU126" s="458"/>
      <c r="FLV126" s="458"/>
      <c r="FLW126" s="458"/>
      <c r="FLX126" s="459"/>
      <c r="FLY126" s="458"/>
      <c r="FLZ126" s="458"/>
      <c r="FMA126" s="458"/>
      <c r="FMB126" s="459"/>
      <c r="FMC126" s="458"/>
      <c r="FMD126" s="458"/>
      <c r="FME126" s="458"/>
      <c r="FMF126" s="459"/>
      <c r="FMG126" s="458"/>
      <c r="FMH126" s="458"/>
      <c r="FMI126" s="458"/>
      <c r="FMJ126" s="459"/>
      <c r="FMK126" s="458"/>
      <c r="FML126" s="458"/>
      <c r="FMM126" s="458"/>
      <c r="FMN126" s="459"/>
      <c r="FMO126" s="458"/>
      <c r="FMP126" s="458"/>
      <c r="FMQ126" s="458"/>
      <c r="FMR126" s="459"/>
      <c r="FMS126" s="458"/>
      <c r="FMT126" s="458"/>
      <c r="FMU126" s="458"/>
      <c r="FMV126" s="459"/>
      <c r="FMW126" s="458"/>
      <c r="FMX126" s="458"/>
      <c r="FMY126" s="458"/>
      <c r="FMZ126" s="459"/>
      <c r="FNA126" s="458"/>
      <c r="FNB126" s="458"/>
      <c r="FNC126" s="458"/>
      <c r="FND126" s="459"/>
      <c r="FNE126" s="458"/>
      <c r="FNF126" s="458"/>
      <c r="FNG126" s="458"/>
      <c r="FNH126" s="459"/>
      <c r="FNI126" s="458"/>
      <c r="FNJ126" s="458"/>
      <c r="FNK126" s="458"/>
      <c r="FNL126" s="459"/>
      <c r="FNM126" s="458"/>
      <c r="FNN126" s="458"/>
      <c r="FNO126" s="458"/>
      <c r="FNP126" s="459"/>
      <c r="FNQ126" s="458"/>
      <c r="FNR126" s="458"/>
      <c r="FNS126" s="458"/>
      <c r="FNT126" s="459"/>
      <c r="FNU126" s="458"/>
      <c r="FNV126" s="458"/>
      <c r="FNW126" s="458"/>
      <c r="FNX126" s="459"/>
      <c r="FNY126" s="458"/>
      <c r="FNZ126" s="458"/>
      <c r="FOA126" s="458"/>
      <c r="FOB126" s="459"/>
      <c r="FOC126" s="458"/>
      <c r="FOD126" s="458"/>
      <c r="FOE126" s="458"/>
      <c r="FOF126" s="459"/>
      <c r="FOG126" s="458"/>
      <c r="FOH126" s="458"/>
      <c r="FOI126" s="458"/>
      <c r="FOJ126" s="459"/>
      <c r="FOK126" s="458"/>
      <c r="FOL126" s="458"/>
      <c r="FOM126" s="458"/>
      <c r="FON126" s="459"/>
      <c r="FOO126" s="458"/>
      <c r="FOP126" s="458"/>
      <c r="FOQ126" s="458"/>
      <c r="FOR126" s="459"/>
      <c r="FOS126" s="458"/>
      <c r="FOT126" s="458"/>
      <c r="FOU126" s="458"/>
      <c r="FOV126" s="459"/>
      <c r="FOW126" s="458"/>
      <c r="FOX126" s="458"/>
      <c r="FOY126" s="458"/>
      <c r="FOZ126" s="459"/>
      <c r="FPA126" s="458"/>
      <c r="FPB126" s="458"/>
      <c r="FPC126" s="458"/>
      <c r="FPD126" s="459"/>
      <c r="FPE126" s="458"/>
      <c r="FPF126" s="458"/>
      <c r="FPG126" s="458"/>
      <c r="FPH126" s="459"/>
      <c r="FPI126" s="458"/>
      <c r="FPJ126" s="458"/>
      <c r="FPK126" s="458"/>
      <c r="FPL126" s="459"/>
      <c r="FPM126" s="458"/>
      <c r="FPN126" s="458"/>
      <c r="FPO126" s="458"/>
      <c r="FPP126" s="459"/>
      <c r="FPQ126" s="458"/>
      <c r="FPR126" s="458"/>
      <c r="FPS126" s="458"/>
      <c r="FPT126" s="459"/>
      <c r="FPU126" s="458"/>
      <c r="FPV126" s="458"/>
      <c r="FPW126" s="458"/>
      <c r="FPX126" s="459"/>
      <c r="FPY126" s="458"/>
      <c r="FPZ126" s="458"/>
      <c r="FQA126" s="458"/>
      <c r="FQB126" s="459"/>
      <c r="FQC126" s="458"/>
      <c r="FQD126" s="458"/>
      <c r="FQE126" s="458"/>
      <c r="FQF126" s="459"/>
      <c r="FQG126" s="458"/>
      <c r="FQH126" s="458"/>
      <c r="FQI126" s="458"/>
      <c r="FQJ126" s="459"/>
      <c r="FQK126" s="458"/>
      <c r="FQL126" s="458"/>
      <c r="FQM126" s="458"/>
      <c r="FQN126" s="459"/>
      <c r="FQO126" s="458"/>
      <c r="FQP126" s="458"/>
      <c r="FQQ126" s="458"/>
      <c r="FQR126" s="459"/>
      <c r="FQS126" s="458"/>
      <c r="FQT126" s="458"/>
      <c r="FQU126" s="458"/>
      <c r="FQV126" s="459"/>
      <c r="FQW126" s="458"/>
      <c r="FQX126" s="458"/>
      <c r="FQY126" s="458"/>
      <c r="FQZ126" s="459"/>
      <c r="FRA126" s="458"/>
      <c r="FRB126" s="458"/>
      <c r="FRC126" s="458"/>
      <c r="FRD126" s="459"/>
      <c r="FRE126" s="458"/>
      <c r="FRF126" s="458"/>
      <c r="FRG126" s="458"/>
      <c r="FRH126" s="459"/>
      <c r="FRI126" s="458"/>
      <c r="FRJ126" s="458"/>
      <c r="FRK126" s="458"/>
      <c r="FRL126" s="459"/>
      <c r="FRM126" s="458"/>
      <c r="FRN126" s="458"/>
      <c r="FRO126" s="458"/>
      <c r="FRP126" s="459"/>
      <c r="FRQ126" s="458"/>
      <c r="FRR126" s="458"/>
      <c r="FRS126" s="458"/>
      <c r="FRT126" s="459"/>
      <c r="FRU126" s="458"/>
      <c r="FRV126" s="458"/>
      <c r="FRW126" s="458"/>
      <c r="FRX126" s="459"/>
      <c r="FRY126" s="458"/>
      <c r="FRZ126" s="458"/>
      <c r="FSA126" s="458"/>
      <c r="FSB126" s="459"/>
      <c r="FSC126" s="458"/>
      <c r="FSD126" s="458"/>
      <c r="FSE126" s="458"/>
      <c r="FSF126" s="459"/>
      <c r="FSG126" s="458"/>
      <c r="FSH126" s="458"/>
      <c r="FSI126" s="458"/>
      <c r="FSJ126" s="459"/>
      <c r="FSK126" s="458"/>
      <c r="FSL126" s="458"/>
      <c r="FSM126" s="458"/>
      <c r="FSN126" s="459"/>
      <c r="FSO126" s="458"/>
      <c r="FSP126" s="458"/>
      <c r="FSQ126" s="458"/>
      <c r="FSR126" s="459"/>
      <c r="FSS126" s="458"/>
      <c r="FST126" s="458"/>
      <c r="FSU126" s="458"/>
      <c r="FSV126" s="459"/>
      <c r="FSW126" s="458"/>
      <c r="FSX126" s="458"/>
      <c r="FSY126" s="458"/>
      <c r="FSZ126" s="459"/>
      <c r="FTA126" s="458"/>
      <c r="FTB126" s="458"/>
      <c r="FTC126" s="458"/>
      <c r="FTD126" s="459"/>
      <c r="FTE126" s="458"/>
      <c r="FTF126" s="458"/>
      <c r="FTG126" s="458"/>
      <c r="FTH126" s="459"/>
      <c r="FTI126" s="458"/>
      <c r="FTJ126" s="458"/>
      <c r="FTK126" s="458"/>
      <c r="FTL126" s="459"/>
      <c r="FTM126" s="458"/>
      <c r="FTN126" s="458"/>
      <c r="FTO126" s="458"/>
      <c r="FTP126" s="459"/>
      <c r="FTQ126" s="458"/>
      <c r="FTR126" s="458"/>
      <c r="FTS126" s="458"/>
      <c r="FTT126" s="459"/>
      <c r="FTU126" s="458"/>
      <c r="FTV126" s="458"/>
      <c r="FTW126" s="458"/>
      <c r="FTX126" s="459"/>
      <c r="FTY126" s="458"/>
      <c r="FTZ126" s="458"/>
      <c r="FUA126" s="458"/>
      <c r="FUB126" s="459"/>
      <c r="FUC126" s="458"/>
      <c r="FUD126" s="458"/>
      <c r="FUE126" s="458"/>
      <c r="FUF126" s="459"/>
      <c r="FUG126" s="458"/>
      <c r="FUH126" s="458"/>
      <c r="FUI126" s="458"/>
      <c r="FUJ126" s="459"/>
      <c r="FUK126" s="458"/>
      <c r="FUL126" s="458"/>
      <c r="FUM126" s="458"/>
      <c r="FUN126" s="459"/>
      <c r="FUO126" s="458"/>
      <c r="FUP126" s="458"/>
      <c r="FUQ126" s="458"/>
      <c r="FUR126" s="459"/>
      <c r="FUS126" s="458"/>
      <c r="FUT126" s="458"/>
      <c r="FUU126" s="458"/>
      <c r="FUV126" s="459"/>
      <c r="FUW126" s="458"/>
      <c r="FUX126" s="458"/>
      <c r="FUY126" s="458"/>
      <c r="FUZ126" s="459"/>
      <c r="FVA126" s="458"/>
      <c r="FVB126" s="458"/>
      <c r="FVC126" s="458"/>
      <c r="FVD126" s="459"/>
      <c r="FVE126" s="458"/>
      <c r="FVF126" s="458"/>
      <c r="FVG126" s="458"/>
      <c r="FVH126" s="459"/>
      <c r="FVI126" s="458"/>
      <c r="FVJ126" s="458"/>
      <c r="FVK126" s="458"/>
      <c r="FVL126" s="459"/>
      <c r="FVM126" s="458"/>
      <c r="FVN126" s="458"/>
      <c r="FVO126" s="458"/>
      <c r="FVP126" s="459"/>
      <c r="FVQ126" s="458"/>
      <c r="FVR126" s="458"/>
      <c r="FVS126" s="458"/>
      <c r="FVT126" s="459"/>
      <c r="FVU126" s="458"/>
      <c r="FVV126" s="458"/>
      <c r="FVW126" s="458"/>
      <c r="FVX126" s="459"/>
      <c r="FVY126" s="458"/>
      <c r="FVZ126" s="458"/>
      <c r="FWA126" s="458"/>
      <c r="FWB126" s="459"/>
      <c r="FWC126" s="458"/>
      <c r="FWD126" s="458"/>
      <c r="FWE126" s="458"/>
      <c r="FWF126" s="459"/>
      <c r="FWG126" s="458"/>
      <c r="FWH126" s="458"/>
      <c r="FWI126" s="458"/>
      <c r="FWJ126" s="459"/>
      <c r="FWK126" s="458"/>
      <c r="FWL126" s="458"/>
      <c r="FWM126" s="458"/>
      <c r="FWN126" s="459"/>
      <c r="FWO126" s="458"/>
      <c r="FWP126" s="458"/>
      <c r="FWQ126" s="458"/>
      <c r="FWR126" s="459"/>
      <c r="FWS126" s="458"/>
      <c r="FWT126" s="458"/>
      <c r="FWU126" s="458"/>
      <c r="FWV126" s="459"/>
      <c r="FWW126" s="458"/>
      <c r="FWX126" s="458"/>
      <c r="FWY126" s="458"/>
      <c r="FWZ126" s="459"/>
      <c r="FXA126" s="458"/>
      <c r="FXB126" s="458"/>
      <c r="FXC126" s="458"/>
      <c r="FXD126" s="459"/>
      <c r="FXE126" s="458"/>
      <c r="FXF126" s="458"/>
      <c r="FXG126" s="458"/>
      <c r="FXH126" s="459"/>
      <c r="FXI126" s="458"/>
      <c r="FXJ126" s="458"/>
      <c r="FXK126" s="458"/>
      <c r="FXL126" s="459"/>
      <c r="FXM126" s="458"/>
      <c r="FXN126" s="458"/>
      <c r="FXO126" s="458"/>
      <c r="FXP126" s="459"/>
      <c r="FXQ126" s="458"/>
      <c r="FXR126" s="458"/>
      <c r="FXS126" s="458"/>
      <c r="FXT126" s="459"/>
      <c r="FXU126" s="458"/>
      <c r="FXV126" s="458"/>
      <c r="FXW126" s="458"/>
      <c r="FXX126" s="459"/>
      <c r="FXY126" s="458"/>
      <c r="FXZ126" s="458"/>
      <c r="FYA126" s="458"/>
      <c r="FYB126" s="459"/>
      <c r="FYC126" s="458"/>
      <c r="FYD126" s="458"/>
      <c r="FYE126" s="458"/>
      <c r="FYF126" s="459"/>
      <c r="FYG126" s="458"/>
      <c r="FYH126" s="458"/>
      <c r="FYI126" s="458"/>
      <c r="FYJ126" s="459"/>
      <c r="FYK126" s="458"/>
      <c r="FYL126" s="458"/>
      <c r="FYM126" s="458"/>
      <c r="FYN126" s="459"/>
      <c r="FYO126" s="458"/>
      <c r="FYP126" s="458"/>
      <c r="FYQ126" s="458"/>
      <c r="FYR126" s="459"/>
      <c r="FYS126" s="458"/>
      <c r="FYT126" s="458"/>
      <c r="FYU126" s="458"/>
      <c r="FYV126" s="459"/>
      <c r="FYW126" s="458"/>
      <c r="FYX126" s="458"/>
      <c r="FYY126" s="458"/>
      <c r="FYZ126" s="459"/>
      <c r="FZA126" s="458"/>
      <c r="FZB126" s="458"/>
      <c r="FZC126" s="458"/>
      <c r="FZD126" s="459"/>
      <c r="FZE126" s="458"/>
      <c r="FZF126" s="458"/>
      <c r="FZG126" s="458"/>
      <c r="FZH126" s="459"/>
      <c r="FZI126" s="458"/>
      <c r="FZJ126" s="458"/>
      <c r="FZK126" s="458"/>
      <c r="FZL126" s="459"/>
      <c r="FZM126" s="458"/>
      <c r="FZN126" s="458"/>
      <c r="FZO126" s="458"/>
      <c r="FZP126" s="459"/>
      <c r="FZQ126" s="458"/>
      <c r="FZR126" s="458"/>
      <c r="FZS126" s="458"/>
      <c r="FZT126" s="459"/>
      <c r="FZU126" s="458"/>
      <c r="FZV126" s="458"/>
      <c r="FZW126" s="458"/>
      <c r="FZX126" s="459"/>
      <c r="FZY126" s="458"/>
      <c r="FZZ126" s="458"/>
      <c r="GAA126" s="458"/>
      <c r="GAB126" s="459"/>
      <c r="GAC126" s="458"/>
      <c r="GAD126" s="458"/>
      <c r="GAE126" s="458"/>
      <c r="GAF126" s="459"/>
      <c r="GAG126" s="458"/>
      <c r="GAH126" s="458"/>
      <c r="GAI126" s="458"/>
      <c r="GAJ126" s="459"/>
      <c r="GAK126" s="458"/>
      <c r="GAL126" s="458"/>
      <c r="GAM126" s="458"/>
      <c r="GAN126" s="459"/>
      <c r="GAO126" s="458"/>
      <c r="GAP126" s="458"/>
      <c r="GAQ126" s="458"/>
      <c r="GAR126" s="459"/>
      <c r="GAS126" s="458"/>
      <c r="GAT126" s="458"/>
      <c r="GAU126" s="458"/>
      <c r="GAV126" s="459"/>
      <c r="GAW126" s="458"/>
      <c r="GAX126" s="458"/>
      <c r="GAY126" s="458"/>
      <c r="GAZ126" s="459"/>
      <c r="GBA126" s="458"/>
      <c r="GBB126" s="458"/>
      <c r="GBC126" s="458"/>
      <c r="GBD126" s="459"/>
      <c r="GBE126" s="458"/>
      <c r="GBF126" s="458"/>
      <c r="GBG126" s="458"/>
      <c r="GBH126" s="459"/>
      <c r="GBI126" s="458"/>
      <c r="GBJ126" s="458"/>
      <c r="GBK126" s="458"/>
      <c r="GBL126" s="459"/>
      <c r="GBM126" s="458"/>
      <c r="GBN126" s="458"/>
      <c r="GBO126" s="458"/>
      <c r="GBP126" s="459"/>
      <c r="GBQ126" s="458"/>
      <c r="GBR126" s="458"/>
      <c r="GBS126" s="458"/>
      <c r="GBT126" s="459"/>
      <c r="GBU126" s="458"/>
      <c r="GBV126" s="458"/>
      <c r="GBW126" s="458"/>
      <c r="GBX126" s="459"/>
      <c r="GBY126" s="458"/>
      <c r="GBZ126" s="458"/>
      <c r="GCA126" s="458"/>
      <c r="GCB126" s="459"/>
      <c r="GCC126" s="458"/>
      <c r="GCD126" s="458"/>
      <c r="GCE126" s="458"/>
      <c r="GCF126" s="459"/>
      <c r="GCG126" s="458"/>
      <c r="GCH126" s="458"/>
      <c r="GCI126" s="458"/>
      <c r="GCJ126" s="459"/>
      <c r="GCK126" s="458"/>
      <c r="GCL126" s="458"/>
      <c r="GCM126" s="458"/>
      <c r="GCN126" s="459"/>
      <c r="GCO126" s="458"/>
      <c r="GCP126" s="458"/>
      <c r="GCQ126" s="458"/>
      <c r="GCR126" s="459"/>
      <c r="GCS126" s="458"/>
      <c r="GCT126" s="458"/>
      <c r="GCU126" s="458"/>
      <c r="GCV126" s="459"/>
      <c r="GCW126" s="458"/>
      <c r="GCX126" s="458"/>
      <c r="GCY126" s="458"/>
      <c r="GCZ126" s="459"/>
      <c r="GDA126" s="458"/>
      <c r="GDB126" s="458"/>
      <c r="GDC126" s="458"/>
      <c r="GDD126" s="459"/>
      <c r="GDE126" s="458"/>
      <c r="GDF126" s="458"/>
      <c r="GDG126" s="458"/>
      <c r="GDH126" s="459"/>
      <c r="GDI126" s="458"/>
      <c r="GDJ126" s="458"/>
      <c r="GDK126" s="458"/>
      <c r="GDL126" s="459"/>
      <c r="GDM126" s="458"/>
      <c r="GDN126" s="458"/>
      <c r="GDO126" s="458"/>
      <c r="GDP126" s="459"/>
      <c r="GDQ126" s="458"/>
      <c r="GDR126" s="458"/>
      <c r="GDS126" s="458"/>
      <c r="GDT126" s="459"/>
      <c r="GDU126" s="458"/>
      <c r="GDV126" s="458"/>
      <c r="GDW126" s="458"/>
      <c r="GDX126" s="459"/>
      <c r="GDY126" s="458"/>
      <c r="GDZ126" s="458"/>
      <c r="GEA126" s="458"/>
      <c r="GEB126" s="459"/>
      <c r="GEC126" s="458"/>
      <c r="GED126" s="458"/>
      <c r="GEE126" s="458"/>
      <c r="GEF126" s="459"/>
      <c r="GEG126" s="458"/>
      <c r="GEH126" s="458"/>
      <c r="GEI126" s="458"/>
      <c r="GEJ126" s="459"/>
      <c r="GEK126" s="458"/>
      <c r="GEL126" s="458"/>
      <c r="GEM126" s="458"/>
      <c r="GEN126" s="459"/>
      <c r="GEO126" s="458"/>
      <c r="GEP126" s="458"/>
      <c r="GEQ126" s="458"/>
      <c r="GER126" s="459"/>
      <c r="GES126" s="458"/>
      <c r="GET126" s="458"/>
      <c r="GEU126" s="458"/>
      <c r="GEV126" s="459"/>
      <c r="GEW126" s="458"/>
      <c r="GEX126" s="458"/>
      <c r="GEY126" s="458"/>
      <c r="GEZ126" s="459"/>
      <c r="GFA126" s="458"/>
      <c r="GFB126" s="458"/>
      <c r="GFC126" s="458"/>
      <c r="GFD126" s="459"/>
      <c r="GFE126" s="458"/>
      <c r="GFF126" s="458"/>
      <c r="GFG126" s="458"/>
      <c r="GFH126" s="459"/>
      <c r="GFI126" s="458"/>
      <c r="GFJ126" s="458"/>
      <c r="GFK126" s="458"/>
      <c r="GFL126" s="459"/>
      <c r="GFM126" s="458"/>
      <c r="GFN126" s="458"/>
      <c r="GFO126" s="458"/>
      <c r="GFP126" s="459"/>
      <c r="GFQ126" s="458"/>
      <c r="GFR126" s="458"/>
      <c r="GFS126" s="458"/>
      <c r="GFT126" s="459"/>
      <c r="GFU126" s="458"/>
      <c r="GFV126" s="458"/>
      <c r="GFW126" s="458"/>
      <c r="GFX126" s="459"/>
      <c r="GFY126" s="458"/>
      <c r="GFZ126" s="458"/>
      <c r="GGA126" s="458"/>
      <c r="GGB126" s="459"/>
      <c r="GGC126" s="458"/>
      <c r="GGD126" s="458"/>
      <c r="GGE126" s="458"/>
      <c r="GGF126" s="459"/>
      <c r="GGG126" s="458"/>
      <c r="GGH126" s="458"/>
      <c r="GGI126" s="458"/>
      <c r="GGJ126" s="459"/>
      <c r="GGK126" s="458"/>
      <c r="GGL126" s="458"/>
      <c r="GGM126" s="458"/>
      <c r="GGN126" s="459"/>
      <c r="GGO126" s="458"/>
      <c r="GGP126" s="458"/>
      <c r="GGQ126" s="458"/>
      <c r="GGR126" s="459"/>
      <c r="GGS126" s="458"/>
      <c r="GGT126" s="458"/>
      <c r="GGU126" s="458"/>
      <c r="GGV126" s="459"/>
      <c r="GGW126" s="458"/>
      <c r="GGX126" s="458"/>
      <c r="GGY126" s="458"/>
      <c r="GGZ126" s="459"/>
      <c r="GHA126" s="458"/>
      <c r="GHB126" s="458"/>
      <c r="GHC126" s="458"/>
      <c r="GHD126" s="459"/>
      <c r="GHE126" s="458"/>
      <c r="GHF126" s="458"/>
      <c r="GHG126" s="458"/>
      <c r="GHH126" s="459"/>
      <c r="GHI126" s="458"/>
      <c r="GHJ126" s="458"/>
      <c r="GHK126" s="458"/>
      <c r="GHL126" s="459"/>
      <c r="GHM126" s="458"/>
      <c r="GHN126" s="458"/>
      <c r="GHO126" s="458"/>
      <c r="GHP126" s="459"/>
      <c r="GHQ126" s="458"/>
      <c r="GHR126" s="458"/>
      <c r="GHS126" s="458"/>
      <c r="GHT126" s="459"/>
      <c r="GHU126" s="458"/>
      <c r="GHV126" s="458"/>
      <c r="GHW126" s="458"/>
      <c r="GHX126" s="459"/>
      <c r="GHY126" s="458"/>
      <c r="GHZ126" s="458"/>
      <c r="GIA126" s="458"/>
      <c r="GIB126" s="459"/>
      <c r="GIC126" s="458"/>
      <c r="GID126" s="458"/>
      <c r="GIE126" s="458"/>
      <c r="GIF126" s="459"/>
      <c r="GIG126" s="458"/>
      <c r="GIH126" s="458"/>
      <c r="GII126" s="458"/>
      <c r="GIJ126" s="459"/>
      <c r="GIK126" s="458"/>
      <c r="GIL126" s="458"/>
      <c r="GIM126" s="458"/>
      <c r="GIN126" s="459"/>
      <c r="GIO126" s="458"/>
      <c r="GIP126" s="458"/>
      <c r="GIQ126" s="458"/>
      <c r="GIR126" s="459"/>
      <c r="GIS126" s="458"/>
      <c r="GIT126" s="458"/>
      <c r="GIU126" s="458"/>
      <c r="GIV126" s="459"/>
      <c r="GIW126" s="458"/>
      <c r="GIX126" s="458"/>
      <c r="GIY126" s="458"/>
      <c r="GIZ126" s="459"/>
      <c r="GJA126" s="458"/>
      <c r="GJB126" s="458"/>
      <c r="GJC126" s="458"/>
      <c r="GJD126" s="459"/>
      <c r="GJE126" s="458"/>
      <c r="GJF126" s="458"/>
      <c r="GJG126" s="458"/>
      <c r="GJH126" s="459"/>
      <c r="GJI126" s="458"/>
      <c r="GJJ126" s="458"/>
      <c r="GJK126" s="458"/>
      <c r="GJL126" s="459"/>
      <c r="GJM126" s="458"/>
      <c r="GJN126" s="458"/>
      <c r="GJO126" s="458"/>
      <c r="GJP126" s="459"/>
      <c r="GJQ126" s="458"/>
      <c r="GJR126" s="458"/>
      <c r="GJS126" s="458"/>
      <c r="GJT126" s="459"/>
      <c r="GJU126" s="458"/>
      <c r="GJV126" s="458"/>
      <c r="GJW126" s="458"/>
      <c r="GJX126" s="459"/>
      <c r="GJY126" s="458"/>
      <c r="GJZ126" s="458"/>
      <c r="GKA126" s="458"/>
      <c r="GKB126" s="459"/>
      <c r="GKC126" s="458"/>
      <c r="GKD126" s="458"/>
      <c r="GKE126" s="458"/>
      <c r="GKF126" s="459"/>
      <c r="GKG126" s="458"/>
      <c r="GKH126" s="458"/>
      <c r="GKI126" s="458"/>
      <c r="GKJ126" s="459"/>
      <c r="GKK126" s="458"/>
      <c r="GKL126" s="458"/>
      <c r="GKM126" s="458"/>
      <c r="GKN126" s="459"/>
      <c r="GKO126" s="458"/>
      <c r="GKP126" s="458"/>
      <c r="GKQ126" s="458"/>
      <c r="GKR126" s="459"/>
      <c r="GKS126" s="458"/>
      <c r="GKT126" s="458"/>
      <c r="GKU126" s="458"/>
      <c r="GKV126" s="459"/>
      <c r="GKW126" s="458"/>
      <c r="GKX126" s="458"/>
      <c r="GKY126" s="458"/>
      <c r="GKZ126" s="459"/>
      <c r="GLA126" s="458"/>
      <c r="GLB126" s="458"/>
      <c r="GLC126" s="458"/>
      <c r="GLD126" s="459"/>
      <c r="GLE126" s="458"/>
      <c r="GLF126" s="458"/>
      <c r="GLG126" s="458"/>
      <c r="GLH126" s="459"/>
      <c r="GLI126" s="458"/>
      <c r="GLJ126" s="458"/>
      <c r="GLK126" s="458"/>
      <c r="GLL126" s="459"/>
      <c r="GLM126" s="458"/>
      <c r="GLN126" s="458"/>
      <c r="GLO126" s="458"/>
      <c r="GLP126" s="459"/>
      <c r="GLQ126" s="458"/>
      <c r="GLR126" s="458"/>
      <c r="GLS126" s="458"/>
      <c r="GLT126" s="459"/>
      <c r="GLU126" s="458"/>
      <c r="GLV126" s="458"/>
      <c r="GLW126" s="458"/>
      <c r="GLX126" s="459"/>
      <c r="GLY126" s="458"/>
      <c r="GLZ126" s="458"/>
      <c r="GMA126" s="458"/>
      <c r="GMB126" s="459"/>
      <c r="GMC126" s="458"/>
      <c r="GMD126" s="458"/>
      <c r="GME126" s="458"/>
      <c r="GMF126" s="459"/>
      <c r="GMG126" s="458"/>
      <c r="GMH126" s="458"/>
      <c r="GMI126" s="458"/>
      <c r="GMJ126" s="459"/>
      <c r="GMK126" s="458"/>
      <c r="GML126" s="458"/>
      <c r="GMM126" s="458"/>
      <c r="GMN126" s="459"/>
      <c r="GMO126" s="458"/>
      <c r="GMP126" s="458"/>
      <c r="GMQ126" s="458"/>
      <c r="GMR126" s="459"/>
      <c r="GMS126" s="458"/>
      <c r="GMT126" s="458"/>
      <c r="GMU126" s="458"/>
      <c r="GMV126" s="459"/>
      <c r="GMW126" s="458"/>
      <c r="GMX126" s="458"/>
      <c r="GMY126" s="458"/>
      <c r="GMZ126" s="459"/>
      <c r="GNA126" s="458"/>
      <c r="GNB126" s="458"/>
      <c r="GNC126" s="458"/>
      <c r="GND126" s="459"/>
      <c r="GNE126" s="458"/>
      <c r="GNF126" s="458"/>
      <c r="GNG126" s="458"/>
      <c r="GNH126" s="459"/>
      <c r="GNI126" s="458"/>
      <c r="GNJ126" s="458"/>
      <c r="GNK126" s="458"/>
      <c r="GNL126" s="459"/>
      <c r="GNM126" s="458"/>
      <c r="GNN126" s="458"/>
      <c r="GNO126" s="458"/>
      <c r="GNP126" s="459"/>
      <c r="GNQ126" s="458"/>
      <c r="GNR126" s="458"/>
      <c r="GNS126" s="458"/>
      <c r="GNT126" s="459"/>
      <c r="GNU126" s="458"/>
      <c r="GNV126" s="458"/>
      <c r="GNW126" s="458"/>
      <c r="GNX126" s="459"/>
      <c r="GNY126" s="458"/>
      <c r="GNZ126" s="458"/>
      <c r="GOA126" s="458"/>
      <c r="GOB126" s="459"/>
      <c r="GOC126" s="458"/>
      <c r="GOD126" s="458"/>
      <c r="GOE126" s="458"/>
      <c r="GOF126" s="459"/>
      <c r="GOG126" s="458"/>
      <c r="GOH126" s="458"/>
      <c r="GOI126" s="458"/>
      <c r="GOJ126" s="459"/>
      <c r="GOK126" s="458"/>
      <c r="GOL126" s="458"/>
      <c r="GOM126" s="458"/>
      <c r="GON126" s="459"/>
      <c r="GOO126" s="458"/>
      <c r="GOP126" s="458"/>
      <c r="GOQ126" s="458"/>
      <c r="GOR126" s="459"/>
      <c r="GOS126" s="458"/>
      <c r="GOT126" s="458"/>
      <c r="GOU126" s="458"/>
      <c r="GOV126" s="459"/>
      <c r="GOW126" s="458"/>
      <c r="GOX126" s="458"/>
      <c r="GOY126" s="458"/>
      <c r="GOZ126" s="459"/>
      <c r="GPA126" s="458"/>
      <c r="GPB126" s="458"/>
      <c r="GPC126" s="458"/>
      <c r="GPD126" s="459"/>
      <c r="GPE126" s="458"/>
      <c r="GPF126" s="458"/>
      <c r="GPG126" s="458"/>
      <c r="GPH126" s="459"/>
      <c r="GPI126" s="458"/>
      <c r="GPJ126" s="458"/>
      <c r="GPK126" s="458"/>
      <c r="GPL126" s="459"/>
      <c r="GPM126" s="458"/>
      <c r="GPN126" s="458"/>
      <c r="GPO126" s="458"/>
      <c r="GPP126" s="459"/>
      <c r="GPQ126" s="458"/>
      <c r="GPR126" s="458"/>
      <c r="GPS126" s="458"/>
      <c r="GPT126" s="459"/>
      <c r="GPU126" s="458"/>
      <c r="GPV126" s="458"/>
      <c r="GPW126" s="458"/>
      <c r="GPX126" s="459"/>
      <c r="GPY126" s="458"/>
      <c r="GPZ126" s="458"/>
      <c r="GQA126" s="458"/>
      <c r="GQB126" s="459"/>
      <c r="GQC126" s="458"/>
      <c r="GQD126" s="458"/>
      <c r="GQE126" s="458"/>
      <c r="GQF126" s="459"/>
      <c r="GQG126" s="458"/>
      <c r="GQH126" s="458"/>
      <c r="GQI126" s="458"/>
      <c r="GQJ126" s="459"/>
      <c r="GQK126" s="458"/>
      <c r="GQL126" s="458"/>
      <c r="GQM126" s="458"/>
      <c r="GQN126" s="459"/>
      <c r="GQO126" s="458"/>
      <c r="GQP126" s="458"/>
      <c r="GQQ126" s="458"/>
      <c r="GQR126" s="459"/>
      <c r="GQS126" s="458"/>
      <c r="GQT126" s="458"/>
      <c r="GQU126" s="458"/>
      <c r="GQV126" s="459"/>
      <c r="GQW126" s="458"/>
      <c r="GQX126" s="458"/>
      <c r="GQY126" s="458"/>
      <c r="GQZ126" s="459"/>
      <c r="GRA126" s="458"/>
      <c r="GRB126" s="458"/>
      <c r="GRC126" s="458"/>
      <c r="GRD126" s="459"/>
      <c r="GRE126" s="458"/>
      <c r="GRF126" s="458"/>
      <c r="GRG126" s="458"/>
      <c r="GRH126" s="459"/>
      <c r="GRI126" s="458"/>
      <c r="GRJ126" s="458"/>
      <c r="GRK126" s="458"/>
      <c r="GRL126" s="459"/>
      <c r="GRM126" s="458"/>
      <c r="GRN126" s="458"/>
      <c r="GRO126" s="458"/>
      <c r="GRP126" s="459"/>
      <c r="GRQ126" s="458"/>
      <c r="GRR126" s="458"/>
      <c r="GRS126" s="458"/>
      <c r="GRT126" s="459"/>
      <c r="GRU126" s="458"/>
      <c r="GRV126" s="458"/>
      <c r="GRW126" s="458"/>
      <c r="GRX126" s="459"/>
      <c r="GRY126" s="458"/>
      <c r="GRZ126" s="458"/>
      <c r="GSA126" s="458"/>
      <c r="GSB126" s="459"/>
      <c r="GSC126" s="458"/>
      <c r="GSD126" s="458"/>
      <c r="GSE126" s="458"/>
      <c r="GSF126" s="459"/>
      <c r="GSG126" s="458"/>
      <c r="GSH126" s="458"/>
      <c r="GSI126" s="458"/>
      <c r="GSJ126" s="459"/>
      <c r="GSK126" s="458"/>
      <c r="GSL126" s="458"/>
      <c r="GSM126" s="458"/>
      <c r="GSN126" s="459"/>
      <c r="GSO126" s="458"/>
      <c r="GSP126" s="458"/>
      <c r="GSQ126" s="458"/>
      <c r="GSR126" s="459"/>
      <c r="GSS126" s="458"/>
      <c r="GST126" s="458"/>
      <c r="GSU126" s="458"/>
      <c r="GSV126" s="459"/>
      <c r="GSW126" s="458"/>
      <c r="GSX126" s="458"/>
      <c r="GSY126" s="458"/>
      <c r="GSZ126" s="459"/>
      <c r="GTA126" s="458"/>
      <c r="GTB126" s="458"/>
      <c r="GTC126" s="458"/>
      <c r="GTD126" s="459"/>
      <c r="GTE126" s="458"/>
      <c r="GTF126" s="458"/>
      <c r="GTG126" s="458"/>
      <c r="GTH126" s="459"/>
      <c r="GTI126" s="458"/>
      <c r="GTJ126" s="458"/>
      <c r="GTK126" s="458"/>
      <c r="GTL126" s="459"/>
      <c r="GTM126" s="458"/>
      <c r="GTN126" s="458"/>
      <c r="GTO126" s="458"/>
      <c r="GTP126" s="459"/>
      <c r="GTQ126" s="458"/>
      <c r="GTR126" s="458"/>
      <c r="GTS126" s="458"/>
      <c r="GTT126" s="459"/>
      <c r="GTU126" s="458"/>
      <c r="GTV126" s="458"/>
      <c r="GTW126" s="458"/>
      <c r="GTX126" s="459"/>
      <c r="GTY126" s="458"/>
      <c r="GTZ126" s="458"/>
      <c r="GUA126" s="458"/>
      <c r="GUB126" s="459"/>
      <c r="GUC126" s="458"/>
      <c r="GUD126" s="458"/>
      <c r="GUE126" s="458"/>
      <c r="GUF126" s="459"/>
      <c r="GUG126" s="458"/>
      <c r="GUH126" s="458"/>
      <c r="GUI126" s="458"/>
      <c r="GUJ126" s="459"/>
      <c r="GUK126" s="458"/>
      <c r="GUL126" s="458"/>
      <c r="GUM126" s="458"/>
      <c r="GUN126" s="459"/>
      <c r="GUO126" s="458"/>
      <c r="GUP126" s="458"/>
      <c r="GUQ126" s="458"/>
      <c r="GUR126" s="459"/>
      <c r="GUS126" s="458"/>
      <c r="GUT126" s="458"/>
      <c r="GUU126" s="458"/>
      <c r="GUV126" s="459"/>
      <c r="GUW126" s="458"/>
      <c r="GUX126" s="458"/>
      <c r="GUY126" s="458"/>
      <c r="GUZ126" s="459"/>
      <c r="GVA126" s="458"/>
      <c r="GVB126" s="458"/>
      <c r="GVC126" s="458"/>
      <c r="GVD126" s="459"/>
      <c r="GVE126" s="458"/>
      <c r="GVF126" s="458"/>
      <c r="GVG126" s="458"/>
      <c r="GVH126" s="459"/>
      <c r="GVI126" s="458"/>
      <c r="GVJ126" s="458"/>
      <c r="GVK126" s="458"/>
      <c r="GVL126" s="459"/>
      <c r="GVM126" s="458"/>
      <c r="GVN126" s="458"/>
      <c r="GVO126" s="458"/>
      <c r="GVP126" s="459"/>
      <c r="GVQ126" s="458"/>
      <c r="GVR126" s="458"/>
      <c r="GVS126" s="458"/>
      <c r="GVT126" s="459"/>
      <c r="GVU126" s="458"/>
      <c r="GVV126" s="458"/>
      <c r="GVW126" s="458"/>
      <c r="GVX126" s="459"/>
      <c r="GVY126" s="458"/>
      <c r="GVZ126" s="458"/>
      <c r="GWA126" s="458"/>
      <c r="GWB126" s="459"/>
      <c r="GWC126" s="458"/>
      <c r="GWD126" s="458"/>
      <c r="GWE126" s="458"/>
      <c r="GWF126" s="459"/>
      <c r="GWG126" s="458"/>
      <c r="GWH126" s="458"/>
      <c r="GWI126" s="458"/>
      <c r="GWJ126" s="459"/>
      <c r="GWK126" s="458"/>
      <c r="GWL126" s="458"/>
      <c r="GWM126" s="458"/>
      <c r="GWN126" s="459"/>
      <c r="GWO126" s="458"/>
      <c r="GWP126" s="458"/>
      <c r="GWQ126" s="458"/>
      <c r="GWR126" s="459"/>
      <c r="GWS126" s="458"/>
      <c r="GWT126" s="458"/>
      <c r="GWU126" s="458"/>
      <c r="GWV126" s="459"/>
      <c r="GWW126" s="458"/>
      <c r="GWX126" s="458"/>
      <c r="GWY126" s="458"/>
      <c r="GWZ126" s="459"/>
      <c r="GXA126" s="458"/>
      <c r="GXB126" s="458"/>
      <c r="GXC126" s="458"/>
      <c r="GXD126" s="459"/>
      <c r="GXE126" s="458"/>
      <c r="GXF126" s="458"/>
      <c r="GXG126" s="458"/>
      <c r="GXH126" s="459"/>
      <c r="GXI126" s="458"/>
      <c r="GXJ126" s="458"/>
      <c r="GXK126" s="458"/>
      <c r="GXL126" s="459"/>
      <c r="GXM126" s="458"/>
      <c r="GXN126" s="458"/>
      <c r="GXO126" s="458"/>
      <c r="GXP126" s="459"/>
      <c r="GXQ126" s="458"/>
      <c r="GXR126" s="458"/>
      <c r="GXS126" s="458"/>
      <c r="GXT126" s="459"/>
      <c r="GXU126" s="458"/>
      <c r="GXV126" s="458"/>
      <c r="GXW126" s="458"/>
      <c r="GXX126" s="459"/>
      <c r="GXY126" s="458"/>
      <c r="GXZ126" s="458"/>
      <c r="GYA126" s="458"/>
      <c r="GYB126" s="459"/>
      <c r="GYC126" s="458"/>
      <c r="GYD126" s="458"/>
      <c r="GYE126" s="458"/>
      <c r="GYF126" s="459"/>
      <c r="GYG126" s="458"/>
      <c r="GYH126" s="458"/>
      <c r="GYI126" s="458"/>
      <c r="GYJ126" s="459"/>
      <c r="GYK126" s="458"/>
      <c r="GYL126" s="458"/>
      <c r="GYM126" s="458"/>
      <c r="GYN126" s="459"/>
      <c r="GYO126" s="458"/>
      <c r="GYP126" s="458"/>
      <c r="GYQ126" s="458"/>
      <c r="GYR126" s="459"/>
      <c r="GYS126" s="458"/>
      <c r="GYT126" s="458"/>
      <c r="GYU126" s="458"/>
      <c r="GYV126" s="459"/>
      <c r="GYW126" s="458"/>
      <c r="GYX126" s="458"/>
      <c r="GYY126" s="458"/>
      <c r="GYZ126" s="459"/>
      <c r="GZA126" s="458"/>
      <c r="GZB126" s="458"/>
      <c r="GZC126" s="458"/>
      <c r="GZD126" s="459"/>
      <c r="GZE126" s="458"/>
      <c r="GZF126" s="458"/>
      <c r="GZG126" s="458"/>
      <c r="GZH126" s="459"/>
      <c r="GZI126" s="458"/>
      <c r="GZJ126" s="458"/>
      <c r="GZK126" s="458"/>
      <c r="GZL126" s="459"/>
      <c r="GZM126" s="458"/>
      <c r="GZN126" s="458"/>
      <c r="GZO126" s="458"/>
      <c r="GZP126" s="459"/>
      <c r="GZQ126" s="458"/>
      <c r="GZR126" s="458"/>
      <c r="GZS126" s="458"/>
      <c r="GZT126" s="459"/>
      <c r="GZU126" s="458"/>
      <c r="GZV126" s="458"/>
      <c r="GZW126" s="458"/>
      <c r="GZX126" s="459"/>
      <c r="GZY126" s="458"/>
      <c r="GZZ126" s="458"/>
      <c r="HAA126" s="458"/>
      <c r="HAB126" s="459"/>
      <c r="HAC126" s="458"/>
      <c r="HAD126" s="458"/>
      <c r="HAE126" s="458"/>
      <c r="HAF126" s="459"/>
      <c r="HAG126" s="458"/>
      <c r="HAH126" s="458"/>
      <c r="HAI126" s="458"/>
      <c r="HAJ126" s="459"/>
      <c r="HAK126" s="458"/>
      <c r="HAL126" s="458"/>
      <c r="HAM126" s="458"/>
      <c r="HAN126" s="459"/>
      <c r="HAO126" s="458"/>
      <c r="HAP126" s="458"/>
      <c r="HAQ126" s="458"/>
      <c r="HAR126" s="459"/>
      <c r="HAS126" s="458"/>
      <c r="HAT126" s="458"/>
      <c r="HAU126" s="458"/>
      <c r="HAV126" s="459"/>
      <c r="HAW126" s="458"/>
      <c r="HAX126" s="458"/>
      <c r="HAY126" s="458"/>
      <c r="HAZ126" s="459"/>
      <c r="HBA126" s="458"/>
      <c r="HBB126" s="458"/>
      <c r="HBC126" s="458"/>
      <c r="HBD126" s="459"/>
      <c r="HBE126" s="458"/>
      <c r="HBF126" s="458"/>
      <c r="HBG126" s="458"/>
      <c r="HBH126" s="459"/>
      <c r="HBI126" s="458"/>
      <c r="HBJ126" s="458"/>
      <c r="HBK126" s="458"/>
      <c r="HBL126" s="459"/>
      <c r="HBM126" s="458"/>
      <c r="HBN126" s="458"/>
      <c r="HBO126" s="458"/>
      <c r="HBP126" s="459"/>
      <c r="HBQ126" s="458"/>
      <c r="HBR126" s="458"/>
      <c r="HBS126" s="458"/>
      <c r="HBT126" s="459"/>
      <c r="HBU126" s="458"/>
      <c r="HBV126" s="458"/>
      <c r="HBW126" s="458"/>
      <c r="HBX126" s="459"/>
      <c r="HBY126" s="458"/>
      <c r="HBZ126" s="458"/>
      <c r="HCA126" s="458"/>
      <c r="HCB126" s="459"/>
      <c r="HCC126" s="458"/>
      <c r="HCD126" s="458"/>
      <c r="HCE126" s="458"/>
      <c r="HCF126" s="459"/>
      <c r="HCG126" s="458"/>
      <c r="HCH126" s="458"/>
      <c r="HCI126" s="458"/>
      <c r="HCJ126" s="459"/>
      <c r="HCK126" s="458"/>
      <c r="HCL126" s="458"/>
      <c r="HCM126" s="458"/>
      <c r="HCN126" s="459"/>
      <c r="HCO126" s="458"/>
      <c r="HCP126" s="458"/>
      <c r="HCQ126" s="458"/>
      <c r="HCR126" s="459"/>
      <c r="HCS126" s="458"/>
      <c r="HCT126" s="458"/>
      <c r="HCU126" s="458"/>
      <c r="HCV126" s="459"/>
      <c r="HCW126" s="458"/>
      <c r="HCX126" s="458"/>
      <c r="HCY126" s="458"/>
      <c r="HCZ126" s="459"/>
      <c r="HDA126" s="458"/>
      <c r="HDB126" s="458"/>
      <c r="HDC126" s="458"/>
      <c r="HDD126" s="459"/>
      <c r="HDE126" s="458"/>
      <c r="HDF126" s="458"/>
      <c r="HDG126" s="458"/>
      <c r="HDH126" s="459"/>
      <c r="HDI126" s="458"/>
      <c r="HDJ126" s="458"/>
      <c r="HDK126" s="458"/>
      <c r="HDL126" s="459"/>
      <c r="HDM126" s="458"/>
      <c r="HDN126" s="458"/>
      <c r="HDO126" s="458"/>
      <c r="HDP126" s="459"/>
      <c r="HDQ126" s="458"/>
      <c r="HDR126" s="458"/>
      <c r="HDS126" s="458"/>
      <c r="HDT126" s="459"/>
      <c r="HDU126" s="458"/>
      <c r="HDV126" s="458"/>
      <c r="HDW126" s="458"/>
      <c r="HDX126" s="459"/>
      <c r="HDY126" s="458"/>
      <c r="HDZ126" s="458"/>
      <c r="HEA126" s="458"/>
      <c r="HEB126" s="459"/>
      <c r="HEC126" s="458"/>
      <c r="HED126" s="458"/>
      <c r="HEE126" s="458"/>
      <c r="HEF126" s="459"/>
      <c r="HEG126" s="458"/>
      <c r="HEH126" s="458"/>
      <c r="HEI126" s="458"/>
      <c r="HEJ126" s="459"/>
      <c r="HEK126" s="458"/>
      <c r="HEL126" s="458"/>
      <c r="HEM126" s="458"/>
      <c r="HEN126" s="459"/>
      <c r="HEO126" s="458"/>
      <c r="HEP126" s="458"/>
      <c r="HEQ126" s="458"/>
      <c r="HER126" s="459"/>
      <c r="HES126" s="458"/>
      <c r="HET126" s="458"/>
      <c r="HEU126" s="458"/>
      <c r="HEV126" s="459"/>
      <c r="HEW126" s="458"/>
      <c r="HEX126" s="458"/>
      <c r="HEY126" s="458"/>
      <c r="HEZ126" s="459"/>
      <c r="HFA126" s="458"/>
      <c r="HFB126" s="458"/>
      <c r="HFC126" s="458"/>
      <c r="HFD126" s="459"/>
      <c r="HFE126" s="458"/>
      <c r="HFF126" s="458"/>
      <c r="HFG126" s="458"/>
      <c r="HFH126" s="459"/>
      <c r="HFI126" s="458"/>
      <c r="HFJ126" s="458"/>
      <c r="HFK126" s="458"/>
      <c r="HFL126" s="459"/>
      <c r="HFM126" s="458"/>
      <c r="HFN126" s="458"/>
      <c r="HFO126" s="458"/>
      <c r="HFP126" s="459"/>
      <c r="HFQ126" s="458"/>
      <c r="HFR126" s="458"/>
      <c r="HFS126" s="458"/>
      <c r="HFT126" s="459"/>
      <c r="HFU126" s="458"/>
      <c r="HFV126" s="458"/>
      <c r="HFW126" s="458"/>
      <c r="HFX126" s="459"/>
      <c r="HFY126" s="458"/>
      <c r="HFZ126" s="458"/>
      <c r="HGA126" s="458"/>
      <c r="HGB126" s="459"/>
      <c r="HGC126" s="458"/>
      <c r="HGD126" s="458"/>
      <c r="HGE126" s="458"/>
      <c r="HGF126" s="459"/>
      <c r="HGG126" s="458"/>
      <c r="HGH126" s="458"/>
      <c r="HGI126" s="458"/>
      <c r="HGJ126" s="459"/>
      <c r="HGK126" s="458"/>
      <c r="HGL126" s="458"/>
      <c r="HGM126" s="458"/>
      <c r="HGN126" s="459"/>
      <c r="HGO126" s="458"/>
      <c r="HGP126" s="458"/>
      <c r="HGQ126" s="458"/>
      <c r="HGR126" s="459"/>
      <c r="HGS126" s="458"/>
      <c r="HGT126" s="458"/>
      <c r="HGU126" s="458"/>
      <c r="HGV126" s="459"/>
      <c r="HGW126" s="458"/>
      <c r="HGX126" s="458"/>
      <c r="HGY126" s="458"/>
      <c r="HGZ126" s="459"/>
      <c r="HHA126" s="458"/>
      <c r="HHB126" s="458"/>
      <c r="HHC126" s="458"/>
      <c r="HHD126" s="459"/>
      <c r="HHE126" s="458"/>
      <c r="HHF126" s="458"/>
      <c r="HHG126" s="458"/>
      <c r="HHH126" s="459"/>
      <c r="HHI126" s="458"/>
      <c r="HHJ126" s="458"/>
      <c r="HHK126" s="458"/>
      <c r="HHL126" s="459"/>
      <c r="HHM126" s="458"/>
      <c r="HHN126" s="458"/>
      <c r="HHO126" s="458"/>
      <c r="HHP126" s="459"/>
      <c r="HHQ126" s="458"/>
      <c r="HHR126" s="458"/>
      <c r="HHS126" s="458"/>
      <c r="HHT126" s="459"/>
      <c r="HHU126" s="458"/>
      <c r="HHV126" s="458"/>
      <c r="HHW126" s="458"/>
      <c r="HHX126" s="459"/>
      <c r="HHY126" s="458"/>
      <c r="HHZ126" s="458"/>
      <c r="HIA126" s="458"/>
      <c r="HIB126" s="459"/>
      <c r="HIC126" s="458"/>
      <c r="HID126" s="458"/>
      <c r="HIE126" s="458"/>
      <c r="HIF126" s="459"/>
      <c r="HIG126" s="458"/>
      <c r="HIH126" s="458"/>
      <c r="HII126" s="458"/>
      <c r="HIJ126" s="459"/>
      <c r="HIK126" s="458"/>
      <c r="HIL126" s="458"/>
      <c r="HIM126" s="458"/>
      <c r="HIN126" s="459"/>
      <c r="HIO126" s="458"/>
      <c r="HIP126" s="458"/>
      <c r="HIQ126" s="458"/>
      <c r="HIR126" s="459"/>
      <c r="HIS126" s="458"/>
      <c r="HIT126" s="458"/>
      <c r="HIU126" s="458"/>
      <c r="HIV126" s="459"/>
      <c r="HIW126" s="458"/>
      <c r="HIX126" s="458"/>
      <c r="HIY126" s="458"/>
      <c r="HIZ126" s="459"/>
      <c r="HJA126" s="458"/>
      <c r="HJB126" s="458"/>
      <c r="HJC126" s="458"/>
      <c r="HJD126" s="459"/>
      <c r="HJE126" s="458"/>
      <c r="HJF126" s="458"/>
      <c r="HJG126" s="458"/>
      <c r="HJH126" s="459"/>
      <c r="HJI126" s="458"/>
      <c r="HJJ126" s="458"/>
      <c r="HJK126" s="458"/>
      <c r="HJL126" s="459"/>
      <c r="HJM126" s="458"/>
      <c r="HJN126" s="458"/>
      <c r="HJO126" s="458"/>
      <c r="HJP126" s="459"/>
      <c r="HJQ126" s="458"/>
      <c r="HJR126" s="458"/>
      <c r="HJS126" s="458"/>
      <c r="HJT126" s="459"/>
      <c r="HJU126" s="458"/>
      <c r="HJV126" s="458"/>
      <c r="HJW126" s="458"/>
      <c r="HJX126" s="459"/>
      <c r="HJY126" s="458"/>
      <c r="HJZ126" s="458"/>
      <c r="HKA126" s="458"/>
      <c r="HKB126" s="459"/>
      <c r="HKC126" s="458"/>
      <c r="HKD126" s="458"/>
      <c r="HKE126" s="458"/>
      <c r="HKF126" s="459"/>
      <c r="HKG126" s="458"/>
      <c r="HKH126" s="458"/>
      <c r="HKI126" s="458"/>
      <c r="HKJ126" s="459"/>
      <c r="HKK126" s="458"/>
      <c r="HKL126" s="458"/>
      <c r="HKM126" s="458"/>
      <c r="HKN126" s="459"/>
      <c r="HKO126" s="458"/>
      <c r="HKP126" s="458"/>
      <c r="HKQ126" s="458"/>
      <c r="HKR126" s="459"/>
      <c r="HKS126" s="458"/>
      <c r="HKT126" s="458"/>
      <c r="HKU126" s="458"/>
      <c r="HKV126" s="459"/>
      <c r="HKW126" s="458"/>
      <c r="HKX126" s="458"/>
      <c r="HKY126" s="458"/>
      <c r="HKZ126" s="459"/>
      <c r="HLA126" s="458"/>
      <c r="HLB126" s="458"/>
      <c r="HLC126" s="458"/>
      <c r="HLD126" s="459"/>
      <c r="HLE126" s="458"/>
      <c r="HLF126" s="458"/>
      <c r="HLG126" s="458"/>
      <c r="HLH126" s="459"/>
      <c r="HLI126" s="458"/>
      <c r="HLJ126" s="458"/>
      <c r="HLK126" s="458"/>
      <c r="HLL126" s="459"/>
      <c r="HLM126" s="458"/>
      <c r="HLN126" s="458"/>
      <c r="HLO126" s="458"/>
      <c r="HLP126" s="459"/>
      <c r="HLQ126" s="458"/>
      <c r="HLR126" s="458"/>
      <c r="HLS126" s="458"/>
      <c r="HLT126" s="459"/>
      <c r="HLU126" s="458"/>
      <c r="HLV126" s="458"/>
      <c r="HLW126" s="458"/>
      <c r="HLX126" s="459"/>
      <c r="HLY126" s="458"/>
      <c r="HLZ126" s="458"/>
      <c r="HMA126" s="458"/>
      <c r="HMB126" s="459"/>
      <c r="HMC126" s="458"/>
      <c r="HMD126" s="458"/>
      <c r="HME126" s="458"/>
      <c r="HMF126" s="459"/>
      <c r="HMG126" s="458"/>
      <c r="HMH126" s="458"/>
      <c r="HMI126" s="458"/>
      <c r="HMJ126" s="459"/>
      <c r="HMK126" s="458"/>
      <c r="HML126" s="458"/>
      <c r="HMM126" s="458"/>
      <c r="HMN126" s="459"/>
      <c r="HMO126" s="458"/>
      <c r="HMP126" s="458"/>
      <c r="HMQ126" s="458"/>
      <c r="HMR126" s="459"/>
      <c r="HMS126" s="458"/>
      <c r="HMT126" s="458"/>
      <c r="HMU126" s="458"/>
      <c r="HMV126" s="459"/>
      <c r="HMW126" s="458"/>
      <c r="HMX126" s="458"/>
      <c r="HMY126" s="458"/>
      <c r="HMZ126" s="459"/>
      <c r="HNA126" s="458"/>
      <c r="HNB126" s="458"/>
      <c r="HNC126" s="458"/>
      <c r="HND126" s="459"/>
      <c r="HNE126" s="458"/>
      <c r="HNF126" s="458"/>
      <c r="HNG126" s="458"/>
      <c r="HNH126" s="459"/>
      <c r="HNI126" s="458"/>
      <c r="HNJ126" s="458"/>
      <c r="HNK126" s="458"/>
      <c r="HNL126" s="459"/>
      <c r="HNM126" s="458"/>
      <c r="HNN126" s="458"/>
      <c r="HNO126" s="458"/>
      <c r="HNP126" s="459"/>
      <c r="HNQ126" s="458"/>
      <c r="HNR126" s="458"/>
      <c r="HNS126" s="458"/>
      <c r="HNT126" s="459"/>
      <c r="HNU126" s="458"/>
      <c r="HNV126" s="458"/>
      <c r="HNW126" s="458"/>
      <c r="HNX126" s="459"/>
      <c r="HNY126" s="458"/>
      <c r="HNZ126" s="458"/>
      <c r="HOA126" s="458"/>
      <c r="HOB126" s="459"/>
      <c r="HOC126" s="458"/>
      <c r="HOD126" s="458"/>
      <c r="HOE126" s="458"/>
      <c r="HOF126" s="459"/>
      <c r="HOG126" s="458"/>
      <c r="HOH126" s="458"/>
      <c r="HOI126" s="458"/>
      <c r="HOJ126" s="459"/>
      <c r="HOK126" s="458"/>
      <c r="HOL126" s="458"/>
      <c r="HOM126" s="458"/>
      <c r="HON126" s="459"/>
      <c r="HOO126" s="458"/>
      <c r="HOP126" s="458"/>
      <c r="HOQ126" s="458"/>
      <c r="HOR126" s="459"/>
      <c r="HOS126" s="458"/>
      <c r="HOT126" s="458"/>
      <c r="HOU126" s="458"/>
      <c r="HOV126" s="459"/>
      <c r="HOW126" s="458"/>
      <c r="HOX126" s="458"/>
      <c r="HOY126" s="458"/>
      <c r="HOZ126" s="459"/>
      <c r="HPA126" s="458"/>
      <c r="HPB126" s="458"/>
      <c r="HPC126" s="458"/>
      <c r="HPD126" s="459"/>
      <c r="HPE126" s="458"/>
      <c r="HPF126" s="458"/>
      <c r="HPG126" s="458"/>
      <c r="HPH126" s="459"/>
      <c r="HPI126" s="458"/>
      <c r="HPJ126" s="458"/>
      <c r="HPK126" s="458"/>
      <c r="HPL126" s="459"/>
      <c r="HPM126" s="458"/>
      <c r="HPN126" s="458"/>
      <c r="HPO126" s="458"/>
      <c r="HPP126" s="459"/>
      <c r="HPQ126" s="458"/>
      <c r="HPR126" s="458"/>
      <c r="HPS126" s="458"/>
      <c r="HPT126" s="459"/>
      <c r="HPU126" s="458"/>
      <c r="HPV126" s="458"/>
      <c r="HPW126" s="458"/>
      <c r="HPX126" s="459"/>
      <c r="HPY126" s="458"/>
      <c r="HPZ126" s="458"/>
      <c r="HQA126" s="458"/>
      <c r="HQB126" s="459"/>
      <c r="HQC126" s="458"/>
      <c r="HQD126" s="458"/>
      <c r="HQE126" s="458"/>
      <c r="HQF126" s="459"/>
      <c r="HQG126" s="458"/>
      <c r="HQH126" s="458"/>
      <c r="HQI126" s="458"/>
      <c r="HQJ126" s="459"/>
      <c r="HQK126" s="458"/>
      <c r="HQL126" s="458"/>
      <c r="HQM126" s="458"/>
      <c r="HQN126" s="459"/>
      <c r="HQO126" s="458"/>
      <c r="HQP126" s="458"/>
      <c r="HQQ126" s="458"/>
      <c r="HQR126" s="459"/>
      <c r="HQS126" s="458"/>
      <c r="HQT126" s="458"/>
      <c r="HQU126" s="458"/>
      <c r="HQV126" s="459"/>
      <c r="HQW126" s="458"/>
      <c r="HQX126" s="458"/>
      <c r="HQY126" s="458"/>
      <c r="HQZ126" s="459"/>
      <c r="HRA126" s="458"/>
      <c r="HRB126" s="458"/>
      <c r="HRC126" s="458"/>
      <c r="HRD126" s="459"/>
      <c r="HRE126" s="458"/>
      <c r="HRF126" s="458"/>
      <c r="HRG126" s="458"/>
      <c r="HRH126" s="459"/>
      <c r="HRI126" s="458"/>
      <c r="HRJ126" s="458"/>
      <c r="HRK126" s="458"/>
      <c r="HRL126" s="459"/>
      <c r="HRM126" s="458"/>
      <c r="HRN126" s="458"/>
      <c r="HRO126" s="458"/>
      <c r="HRP126" s="459"/>
      <c r="HRQ126" s="458"/>
      <c r="HRR126" s="458"/>
      <c r="HRS126" s="458"/>
      <c r="HRT126" s="459"/>
      <c r="HRU126" s="458"/>
      <c r="HRV126" s="458"/>
      <c r="HRW126" s="458"/>
      <c r="HRX126" s="459"/>
      <c r="HRY126" s="458"/>
      <c r="HRZ126" s="458"/>
      <c r="HSA126" s="458"/>
      <c r="HSB126" s="459"/>
      <c r="HSC126" s="458"/>
      <c r="HSD126" s="458"/>
      <c r="HSE126" s="458"/>
      <c r="HSF126" s="459"/>
      <c r="HSG126" s="458"/>
      <c r="HSH126" s="458"/>
      <c r="HSI126" s="458"/>
      <c r="HSJ126" s="459"/>
      <c r="HSK126" s="458"/>
      <c r="HSL126" s="458"/>
      <c r="HSM126" s="458"/>
      <c r="HSN126" s="459"/>
      <c r="HSO126" s="458"/>
      <c r="HSP126" s="458"/>
      <c r="HSQ126" s="458"/>
      <c r="HSR126" s="459"/>
      <c r="HSS126" s="458"/>
      <c r="HST126" s="458"/>
      <c r="HSU126" s="458"/>
      <c r="HSV126" s="459"/>
      <c r="HSW126" s="458"/>
      <c r="HSX126" s="458"/>
      <c r="HSY126" s="458"/>
      <c r="HSZ126" s="459"/>
      <c r="HTA126" s="458"/>
      <c r="HTB126" s="458"/>
      <c r="HTC126" s="458"/>
      <c r="HTD126" s="459"/>
      <c r="HTE126" s="458"/>
      <c r="HTF126" s="458"/>
      <c r="HTG126" s="458"/>
      <c r="HTH126" s="459"/>
      <c r="HTI126" s="458"/>
      <c r="HTJ126" s="458"/>
      <c r="HTK126" s="458"/>
      <c r="HTL126" s="459"/>
      <c r="HTM126" s="458"/>
      <c r="HTN126" s="458"/>
      <c r="HTO126" s="458"/>
      <c r="HTP126" s="459"/>
      <c r="HTQ126" s="458"/>
      <c r="HTR126" s="458"/>
      <c r="HTS126" s="458"/>
      <c r="HTT126" s="459"/>
      <c r="HTU126" s="458"/>
      <c r="HTV126" s="458"/>
      <c r="HTW126" s="458"/>
      <c r="HTX126" s="459"/>
      <c r="HTY126" s="458"/>
      <c r="HTZ126" s="458"/>
      <c r="HUA126" s="458"/>
      <c r="HUB126" s="459"/>
      <c r="HUC126" s="458"/>
      <c r="HUD126" s="458"/>
      <c r="HUE126" s="458"/>
      <c r="HUF126" s="459"/>
      <c r="HUG126" s="458"/>
      <c r="HUH126" s="458"/>
      <c r="HUI126" s="458"/>
      <c r="HUJ126" s="459"/>
      <c r="HUK126" s="458"/>
      <c r="HUL126" s="458"/>
      <c r="HUM126" s="458"/>
      <c r="HUN126" s="459"/>
      <c r="HUO126" s="458"/>
      <c r="HUP126" s="458"/>
      <c r="HUQ126" s="458"/>
      <c r="HUR126" s="459"/>
      <c r="HUS126" s="458"/>
      <c r="HUT126" s="458"/>
      <c r="HUU126" s="458"/>
      <c r="HUV126" s="459"/>
      <c r="HUW126" s="458"/>
      <c r="HUX126" s="458"/>
      <c r="HUY126" s="458"/>
      <c r="HUZ126" s="459"/>
      <c r="HVA126" s="458"/>
      <c r="HVB126" s="458"/>
      <c r="HVC126" s="458"/>
      <c r="HVD126" s="459"/>
      <c r="HVE126" s="458"/>
      <c r="HVF126" s="458"/>
      <c r="HVG126" s="458"/>
      <c r="HVH126" s="459"/>
      <c r="HVI126" s="458"/>
      <c r="HVJ126" s="458"/>
      <c r="HVK126" s="458"/>
      <c r="HVL126" s="459"/>
      <c r="HVM126" s="458"/>
      <c r="HVN126" s="458"/>
      <c r="HVO126" s="458"/>
      <c r="HVP126" s="459"/>
      <c r="HVQ126" s="458"/>
      <c r="HVR126" s="458"/>
      <c r="HVS126" s="458"/>
      <c r="HVT126" s="459"/>
      <c r="HVU126" s="458"/>
      <c r="HVV126" s="458"/>
      <c r="HVW126" s="458"/>
      <c r="HVX126" s="459"/>
      <c r="HVY126" s="458"/>
      <c r="HVZ126" s="458"/>
      <c r="HWA126" s="458"/>
      <c r="HWB126" s="459"/>
      <c r="HWC126" s="458"/>
      <c r="HWD126" s="458"/>
      <c r="HWE126" s="458"/>
      <c r="HWF126" s="459"/>
      <c r="HWG126" s="458"/>
      <c r="HWH126" s="458"/>
      <c r="HWI126" s="458"/>
      <c r="HWJ126" s="459"/>
      <c r="HWK126" s="458"/>
      <c r="HWL126" s="458"/>
      <c r="HWM126" s="458"/>
      <c r="HWN126" s="459"/>
      <c r="HWO126" s="458"/>
      <c r="HWP126" s="458"/>
      <c r="HWQ126" s="458"/>
      <c r="HWR126" s="459"/>
      <c r="HWS126" s="458"/>
      <c r="HWT126" s="458"/>
      <c r="HWU126" s="458"/>
      <c r="HWV126" s="459"/>
      <c r="HWW126" s="458"/>
      <c r="HWX126" s="458"/>
      <c r="HWY126" s="458"/>
      <c r="HWZ126" s="459"/>
      <c r="HXA126" s="458"/>
      <c r="HXB126" s="458"/>
      <c r="HXC126" s="458"/>
      <c r="HXD126" s="459"/>
      <c r="HXE126" s="458"/>
      <c r="HXF126" s="458"/>
      <c r="HXG126" s="458"/>
      <c r="HXH126" s="459"/>
      <c r="HXI126" s="458"/>
      <c r="HXJ126" s="458"/>
      <c r="HXK126" s="458"/>
      <c r="HXL126" s="459"/>
      <c r="HXM126" s="458"/>
      <c r="HXN126" s="458"/>
      <c r="HXO126" s="458"/>
      <c r="HXP126" s="459"/>
      <c r="HXQ126" s="458"/>
      <c r="HXR126" s="458"/>
      <c r="HXS126" s="458"/>
      <c r="HXT126" s="459"/>
      <c r="HXU126" s="458"/>
      <c r="HXV126" s="458"/>
      <c r="HXW126" s="458"/>
      <c r="HXX126" s="459"/>
      <c r="HXY126" s="458"/>
      <c r="HXZ126" s="458"/>
      <c r="HYA126" s="458"/>
      <c r="HYB126" s="459"/>
      <c r="HYC126" s="458"/>
      <c r="HYD126" s="458"/>
      <c r="HYE126" s="458"/>
      <c r="HYF126" s="459"/>
      <c r="HYG126" s="458"/>
      <c r="HYH126" s="458"/>
      <c r="HYI126" s="458"/>
      <c r="HYJ126" s="459"/>
      <c r="HYK126" s="458"/>
      <c r="HYL126" s="458"/>
      <c r="HYM126" s="458"/>
      <c r="HYN126" s="459"/>
      <c r="HYO126" s="458"/>
      <c r="HYP126" s="458"/>
      <c r="HYQ126" s="458"/>
      <c r="HYR126" s="459"/>
      <c r="HYS126" s="458"/>
      <c r="HYT126" s="458"/>
      <c r="HYU126" s="458"/>
      <c r="HYV126" s="459"/>
      <c r="HYW126" s="458"/>
      <c r="HYX126" s="458"/>
      <c r="HYY126" s="458"/>
      <c r="HYZ126" s="459"/>
      <c r="HZA126" s="458"/>
      <c r="HZB126" s="458"/>
      <c r="HZC126" s="458"/>
      <c r="HZD126" s="459"/>
      <c r="HZE126" s="458"/>
      <c r="HZF126" s="458"/>
      <c r="HZG126" s="458"/>
      <c r="HZH126" s="459"/>
      <c r="HZI126" s="458"/>
      <c r="HZJ126" s="458"/>
      <c r="HZK126" s="458"/>
      <c r="HZL126" s="459"/>
      <c r="HZM126" s="458"/>
      <c r="HZN126" s="458"/>
      <c r="HZO126" s="458"/>
      <c r="HZP126" s="459"/>
      <c r="HZQ126" s="458"/>
      <c r="HZR126" s="458"/>
      <c r="HZS126" s="458"/>
      <c r="HZT126" s="459"/>
      <c r="HZU126" s="458"/>
      <c r="HZV126" s="458"/>
      <c r="HZW126" s="458"/>
      <c r="HZX126" s="459"/>
      <c r="HZY126" s="458"/>
      <c r="HZZ126" s="458"/>
      <c r="IAA126" s="458"/>
      <c r="IAB126" s="459"/>
      <c r="IAC126" s="458"/>
      <c r="IAD126" s="458"/>
      <c r="IAE126" s="458"/>
      <c r="IAF126" s="459"/>
      <c r="IAG126" s="458"/>
      <c r="IAH126" s="458"/>
      <c r="IAI126" s="458"/>
      <c r="IAJ126" s="459"/>
      <c r="IAK126" s="458"/>
      <c r="IAL126" s="458"/>
      <c r="IAM126" s="458"/>
      <c r="IAN126" s="459"/>
      <c r="IAO126" s="458"/>
      <c r="IAP126" s="458"/>
      <c r="IAQ126" s="458"/>
      <c r="IAR126" s="459"/>
      <c r="IAS126" s="458"/>
      <c r="IAT126" s="458"/>
      <c r="IAU126" s="458"/>
      <c r="IAV126" s="459"/>
      <c r="IAW126" s="458"/>
      <c r="IAX126" s="458"/>
      <c r="IAY126" s="458"/>
      <c r="IAZ126" s="459"/>
      <c r="IBA126" s="458"/>
      <c r="IBB126" s="458"/>
      <c r="IBC126" s="458"/>
      <c r="IBD126" s="459"/>
      <c r="IBE126" s="458"/>
      <c r="IBF126" s="458"/>
      <c r="IBG126" s="458"/>
      <c r="IBH126" s="459"/>
      <c r="IBI126" s="458"/>
      <c r="IBJ126" s="458"/>
      <c r="IBK126" s="458"/>
      <c r="IBL126" s="459"/>
      <c r="IBM126" s="458"/>
      <c r="IBN126" s="458"/>
      <c r="IBO126" s="458"/>
      <c r="IBP126" s="459"/>
      <c r="IBQ126" s="458"/>
      <c r="IBR126" s="458"/>
      <c r="IBS126" s="458"/>
      <c r="IBT126" s="459"/>
      <c r="IBU126" s="458"/>
      <c r="IBV126" s="458"/>
      <c r="IBW126" s="458"/>
      <c r="IBX126" s="459"/>
      <c r="IBY126" s="458"/>
      <c r="IBZ126" s="458"/>
      <c r="ICA126" s="458"/>
      <c r="ICB126" s="459"/>
      <c r="ICC126" s="458"/>
      <c r="ICD126" s="458"/>
      <c r="ICE126" s="458"/>
      <c r="ICF126" s="459"/>
      <c r="ICG126" s="458"/>
      <c r="ICH126" s="458"/>
      <c r="ICI126" s="458"/>
      <c r="ICJ126" s="459"/>
      <c r="ICK126" s="458"/>
      <c r="ICL126" s="458"/>
      <c r="ICM126" s="458"/>
      <c r="ICN126" s="459"/>
      <c r="ICO126" s="458"/>
      <c r="ICP126" s="458"/>
      <c r="ICQ126" s="458"/>
      <c r="ICR126" s="459"/>
      <c r="ICS126" s="458"/>
      <c r="ICT126" s="458"/>
      <c r="ICU126" s="458"/>
      <c r="ICV126" s="459"/>
      <c r="ICW126" s="458"/>
      <c r="ICX126" s="458"/>
      <c r="ICY126" s="458"/>
      <c r="ICZ126" s="459"/>
      <c r="IDA126" s="458"/>
      <c r="IDB126" s="458"/>
      <c r="IDC126" s="458"/>
      <c r="IDD126" s="459"/>
      <c r="IDE126" s="458"/>
      <c r="IDF126" s="458"/>
      <c r="IDG126" s="458"/>
      <c r="IDH126" s="459"/>
      <c r="IDI126" s="458"/>
      <c r="IDJ126" s="458"/>
      <c r="IDK126" s="458"/>
      <c r="IDL126" s="459"/>
      <c r="IDM126" s="458"/>
      <c r="IDN126" s="458"/>
      <c r="IDO126" s="458"/>
      <c r="IDP126" s="459"/>
      <c r="IDQ126" s="458"/>
      <c r="IDR126" s="458"/>
      <c r="IDS126" s="458"/>
      <c r="IDT126" s="459"/>
      <c r="IDU126" s="458"/>
      <c r="IDV126" s="458"/>
      <c r="IDW126" s="458"/>
      <c r="IDX126" s="459"/>
      <c r="IDY126" s="458"/>
      <c r="IDZ126" s="458"/>
      <c r="IEA126" s="458"/>
      <c r="IEB126" s="459"/>
      <c r="IEC126" s="458"/>
      <c r="IED126" s="458"/>
      <c r="IEE126" s="458"/>
      <c r="IEF126" s="459"/>
      <c r="IEG126" s="458"/>
      <c r="IEH126" s="458"/>
      <c r="IEI126" s="458"/>
      <c r="IEJ126" s="459"/>
      <c r="IEK126" s="458"/>
      <c r="IEL126" s="458"/>
      <c r="IEM126" s="458"/>
      <c r="IEN126" s="459"/>
      <c r="IEO126" s="458"/>
      <c r="IEP126" s="458"/>
      <c r="IEQ126" s="458"/>
      <c r="IER126" s="459"/>
      <c r="IES126" s="458"/>
      <c r="IET126" s="458"/>
      <c r="IEU126" s="458"/>
      <c r="IEV126" s="459"/>
      <c r="IEW126" s="458"/>
      <c r="IEX126" s="458"/>
      <c r="IEY126" s="458"/>
      <c r="IEZ126" s="459"/>
      <c r="IFA126" s="458"/>
      <c r="IFB126" s="458"/>
      <c r="IFC126" s="458"/>
      <c r="IFD126" s="459"/>
      <c r="IFE126" s="458"/>
      <c r="IFF126" s="458"/>
      <c r="IFG126" s="458"/>
      <c r="IFH126" s="459"/>
      <c r="IFI126" s="458"/>
      <c r="IFJ126" s="458"/>
      <c r="IFK126" s="458"/>
      <c r="IFL126" s="459"/>
      <c r="IFM126" s="458"/>
      <c r="IFN126" s="458"/>
      <c r="IFO126" s="458"/>
      <c r="IFP126" s="459"/>
      <c r="IFQ126" s="458"/>
      <c r="IFR126" s="458"/>
      <c r="IFS126" s="458"/>
      <c r="IFT126" s="459"/>
      <c r="IFU126" s="458"/>
      <c r="IFV126" s="458"/>
      <c r="IFW126" s="458"/>
      <c r="IFX126" s="459"/>
      <c r="IFY126" s="458"/>
      <c r="IFZ126" s="458"/>
      <c r="IGA126" s="458"/>
      <c r="IGB126" s="459"/>
      <c r="IGC126" s="458"/>
      <c r="IGD126" s="458"/>
      <c r="IGE126" s="458"/>
      <c r="IGF126" s="459"/>
      <c r="IGG126" s="458"/>
      <c r="IGH126" s="458"/>
      <c r="IGI126" s="458"/>
      <c r="IGJ126" s="459"/>
      <c r="IGK126" s="458"/>
      <c r="IGL126" s="458"/>
      <c r="IGM126" s="458"/>
      <c r="IGN126" s="459"/>
      <c r="IGO126" s="458"/>
      <c r="IGP126" s="458"/>
      <c r="IGQ126" s="458"/>
      <c r="IGR126" s="459"/>
      <c r="IGS126" s="458"/>
      <c r="IGT126" s="458"/>
      <c r="IGU126" s="458"/>
      <c r="IGV126" s="459"/>
      <c r="IGW126" s="458"/>
      <c r="IGX126" s="458"/>
      <c r="IGY126" s="458"/>
      <c r="IGZ126" s="459"/>
      <c r="IHA126" s="458"/>
      <c r="IHB126" s="458"/>
      <c r="IHC126" s="458"/>
      <c r="IHD126" s="459"/>
      <c r="IHE126" s="458"/>
      <c r="IHF126" s="458"/>
      <c r="IHG126" s="458"/>
      <c r="IHH126" s="459"/>
      <c r="IHI126" s="458"/>
      <c r="IHJ126" s="458"/>
      <c r="IHK126" s="458"/>
      <c r="IHL126" s="459"/>
      <c r="IHM126" s="458"/>
      <c r="IHN126" s="458"/>
      <c r="IHO126" s="458"/>
      <c r="IHP126" s="459"/>
      <c r="IHQ126" s="458"/>
      <c r="IHR126" s="458"/>
      <c r="IHS126" s="458"/>
      <c r="IHT126" s="459"/>
      <c r="IHU126" s="458"/>
      <c r="IHV126" s="458"/>
      <c r="IHW126" s="458"/>
      <c r="IHX126" s="459"/>
      <c r="IHY126" s="458"/>
      <c r="IHZ126" s="458"/>
      <c r="IIA126" s="458"/>
      <c r="IIB126" s="459"/>
      <c r="IIC126" s="458"/>
      <c r="IID126" s="458"/>
      <c r="IIE126" s="458"/>
      <c r="IIF126" s="459"/>
      <c r="IIG126" s="458"/>
      <c r="IIH126" s="458"/>
      <c r="III126" s="458"/>
      <c r="IIJ126" s="459"/>
      <c r="IIK126" s="458"/>
      <c r="IIL126" s="458"/>
      <c r="IIM126" s="458"/>
      <c r="IIN126" s="459"/>
      <c r="IIO126" s="458"/>
      <c r="IIP126" s="458"/>
      <c r="IIQ126" s="458"/>
      <c r="IIR126" s="459"/>
      <c r="IIS126" s="458"/>
      <c r="IIT126" s="458"/>
      <c r="IIU126" s="458"/>
      <c r="IIV126" s="459"/>
      <c r="IIW126" s="458"/>
      <c r="IIX126" s="458"/>
      <c r="IIY126" s="458"/>
      <c r="IIZ126" s="459"/>
      <c r="IJA126" s="458"/>
      <c r="IJB126" s="458"/>
      <c r="IJC126" s="458"/>
      <c r="IJD126" s="459"/>
      <c r="IJE126" s="458"/>
      <c r="IJF126" s="458"/>
      <c r="IJG126" s="458"/>
      <c r="IJH126" s="459"/>
      <c r="IJI126" s="458"/>
      <c r="IJJ126" s="458"/>
      <c r="IJK126" s="458"/>
      <c r="IJL126" s="459"/>
      <c r="IJM126" s="458"/>
      <c r="IJN126" s="458"/>
      <c r="IJO126" s="458"/>
      <c r="IJP126" s="459"/>
      <c r="IJQ126" s="458"/>
      <c r="IJR126" s="458"/>
      <c r="IJS126" s="458"/>
      <c r="IJT126" s="459"/>
      <c r="IJU126" s="458"/>
      <c r="IJV126" s="458"/>
      <c r="IJW126" s="458"/>
      <c r="IJX126" s="459"/>
      <c r="IJY126" s="458"/>
      <c r="IJZ126" s="458"/>
      <c r="IKA126" s="458"/>
      <c r="IKB126" s="459"/>
      <c r="IKC126" s="458"/>
      <c r="IKD126" s="458"/>
      <c r="IKE126" s="458"/>
      <c r="IKF126" s="459"/>
      <c r="IKG126" s="458"/>
      <c r="IKH126" s="458"/>
      <c r="IKI126" s="458"/>
      <c r="IKJ126" s="459"/>
      <c r="IKK126" s="458"/>
      <c r="IKL126" s="458"/>
      <c r="IKM126" s="458"/>
      <c r="IKN126" s="459"/>
      <c r="IKO126" s="458"/>
      <c r="IKP126" s="458"/>
      <c r="IKQ126" s="458"/>
      <c r="IKR126" s="459"/>
      <c r="IKS126" s="458"/>
      <c r="IKT126" s="458"/>
      <c r="IKU126" s="458"/>
      <c r="IKV126" s="459"/>
      <c r="IKW126" s="458"/>
      <c r="IKX126" s="458"/>
      <c r="IKY126" s="458"/>
      <c r="IKZ126" s="459"/>
      <c r="ILA126" s="458"/>
      <c r="ILB126" s="458"/>
      <c r="ILC126" s="458"/>
      <c r="ILD126" s="459"/>
      <c r="ILE126" s="458"/>
      <c r="ILF126" s="458"/>
      <c r="ILG126" s="458"/>
      <c r="ILH126" s="459"/>
      <c r="ILI126" s="458"/>
      <c r="ILJ126" s="458"/>
      <c r="ILK126" s="458"/>
      <c r="ILL126" s="459"/>
      <c r="ILM126" s="458"/>
      <c r="ILN126" s="458"/>
      <c r="ILO126" s="458"/>
      <c r="ILP126" s="459"/>
      <c r="ILQ126" s="458"/>
      <c r="ILR126" s="458"/>
      <c r="ILS126" s="458"/>
      <c r="ILT126" s="459"/>
      <c r="ILU126" s="458"/>
      <c r="ILV126" s="458"/>
      <c r="ILW126" s="458"/>
      <c r="ILX126" s="459"/>
      <c r="ILY126" s="458"/>
      <c r="ILZ126" s="458"/>
      <c r="IMA126" s="458"/>
      <c r="IMB126" s="459"/>
      <c r="IMC126" s="458"/>
      <c r="IMD126" s="458"/>
      <c r="IME126" s="458"/>
      <c r="IMF126" s="459"/>
      <c r="IMG126" s="458"/>
      <c r="IMH126" s="458"/>
      <c r="IMI126" s="458"/>
      <c r="IMJ126" s="459"/>
      <c r="IMK126" s="458"/>
      <c r="IML126" s="458"/>
      <c r="IMM126" s="458"/>
      <c r="IMN126" s="459"/>
      <c r="IMO126" s="458"/>
      <c r="IMP126" s="458"/>
      <c r="IMQ126" s="458"/>
      <c r="IMR126" s="459"/>
      <c r="IMS126" s="458"/>
      <c r="IMT126" s="458"/>
      <c r="IMU126" s="458"/>
      <c r="IMV126" s="459"/>
      <c r="IMW126" s="458"/>
      <c r="IMX126" s="458"/>
      <c r="IMY126" s="458"/>
      <c r="IMZ126" s="459"/>
      <c r="INA126" s="458"/>
      <c r="INB126" s="458"/>
      <c r="INC126" s="458"/>
      <c r="IND126" s="459"/>
      <c r="INE126" s="458"/>
      <c r="INF126" s="458"/>
      <c r="ING126" s="458"/>
      <c r="INH126" s="459"/>
      <c r="INI126" s="458"/>
      <c r="INJ126" s="458"/>
      <c r="INK126" s="458"/>
      <c r="INL126" s="459"/>
      <c r="INM126" s="458"/>
      <c r="INN126" s="458"/>
      <c r="INO126" s="458"/>
      <c r="INP126" s="459"/>
      <c r="INQ126" s="458"/>
      <c r="INR126" s="458"/>
      <c r="INS126" s="458"/>
      <c r="INT126" s="459"/>
      <c r="INU126" s="458"/>
      <c r="INV126" s="458"/>
      <c r="INW126" s="458"/>
      <c r="INX126" s="459"/>
      <c r="INY126" s="458"/>
      <c r="INZ126" s="458"/>
      <c r="IOA126" s="458"/>
      <c r="IOB126" s="459"/>
      <c r="IOC126" s="458"/>
      <c r="IOD126" s="458"/>
      <c r="IOE126" s="458"/>
      <c r="IOF126" s="459"/>
      <c r="IOG126" s="458"/>
      <c r="IOH126" s="458"/>
      <c r="IOI126" s="458"/>
      <c r="IOJ126" s="459"/>
      <c r="IOK126" s="458"/>
      <c r="IOL126" s="458"/>
      <c r="IOM126" s="458"/>
      <c r="ION126" s="459"/>
      <c r="IOO126" s="458"/>
      <c r="IOP126" s="458"/>
      <c r="IOQ126" s="458"/>
      <c r="IOR126" s="459"/>
      <c r="IOS126" s="458"/>
      <c r="IOT126" s="458"/>
      <c r="IOU126" s="458"/>
      <c r="IOV126" s="459"/>
      <c r="IOW126" s="458"/>
      <c r="IOX126" s="458"/>
      <c r="IOY126" s="458"/>
      <c r="IOZ126" s="459"/>
      <c r="IPA126" s="458"/>
      <c r="IPB126" s="458"/>
      <c r="IPC126" s="458"/>
      <c r="IPD126" s="459"/>
      <c r="IPE126" s="458"/>
      <c r="IPF126" s="458"/>
      <c r="IPG126" s="458"/>
      <c r="IPH126" s="459"/>
      <c r="IPI126" s="458"/>
      <c r="IPJ126" s="458"/>
      <c r="IPK126" s="458"/>
      <c r="IPL126" s="459"/>
      <c r="IPM126" s="458"/>
      <c r="IPN126" s="458"/>
      <c r="IPO126" s="458"/>
      <c r="IPP126" s="459"/>
      <c r="IPQ126" s="458"/>
      <c r="IPR126" s="458"/>
      <c r="IPS126" s="458"/>
      <c r="IPT126" s="459"/>
      <c r="IPU126" s="458"/>
      <c r="IPV126" s="458"/>
      <c r="IPW126" s="458"/>
      <c r="IPX126" s="459"/>
      <c r="IPY126" s="458"/>
      <c r="IPZ126" s="458"/>
      <c r="IQA126" s="458"/>
      <c r="IQB126" s="459"/>
      <c r="IQC126" s="458"/>
      <c r="IQD126" s="458"/>
      <c r="IQE126" s="458"/>
      <c r="IQF126" s="459"/>
      <c r="IQG126" s="458"/>
      <c r="IQH126" s="458"/>
      <c r="IQI126" s="458"/>
      <c r="IQJ126" s="459"/>
      <c r="IQK126" s="458"/>
      <c r="IQL126" s="458"/>
      <c r="IQM126" s="458"/>
      <c r="IQN126" s="459"/>
      <c r="IQO126" s="458"/>
      <c r="IQP126" s="458"/>
      <c r="IQQ126" s="458"/>
      <c r="IQR126" s="459"/>
      <c r="IQS126" s="458"/>
      <c r="IQT126" s="458"/>
      <c r="IQU126" s="458"/>
      <c r="IQV126" s="459"/>
      <c r="IQW126" s="458"/>
      <c r="IQX126" s="458"/>
      <c r="IQY126" s="458"/>
      <c r="IQZ126" s="459"/>
      <c r="IRA126" s="458"/>
      <c r="IRB126" s="458"/>
      <c r="IRC126" s="458"/>
      <c r="IRD126" s="459"/>
      <c r="IRE126" s="458"/>
      <c r="IRF126" s="458"/>
      <c r="IRG126" s="458"/>
      <c r="IRH126" s="459"/>
      <c r="IRI126" s="458"/>
      <c r="IRJ126" s="458"/>
      <c r="IRK126" s="458"/>
      <c r="IRL126" s="459"/>
      <c r="IRM126" s="458"/>
      <c r="IRN126" s="458"/>
      <c r="IRO126" s="458"/>
      <c r="IRP126" s="459"/>
      <c r="IRQ126" s="458"/>
      <c r="IRR126" s="458"/>
      <c r="IRS126" s="458"/>
      <c r="IRT126" s="459"/>
      <c r="IRU126" s="458"/>
      <c r="IRV126" s="458"/>
      <c r="IRW126" s="458"/>
      <c r="IRX126" s="459"/>
      <c r="IRY126" s="458"/>
      <c r="IRZ126" s="458"/>
      <c r="ISA126" s="458"/>
      <c r="ISB126" s="459"/>
      <c r="ISC126" s="458"/>
      <c r="ISD126" s="458"/>
      <c r="ISE126" s="458"/>
      <c r="ISF126" s="459"/>
      <c r="ISG126" s="458"/>
      <c r="ISH126" s="458"/>
      <c r="ISI126" s="458"/>
      <c r="ISJ126" s="459"/>
      <c r="ISK126" s="458"/>
      <c r="ISL126" s="458"/>
      <c r="ISM126" s="458"/>
      <c r="ISN126" s="459"/>
      <c r="ISO126" s="458"/>
      <c r="ISP126" s="458"/>
      <c r="ISQ126" s="458"/>
      <c r="ISR126" s="459"/>
      <c r="ISS126" s="458"/>
      <c r="IST126" s="458"/>
      <c r="ISU126" s="458"/>
      <c r="ISV126" s="459"/>
      <c r="ISW126" s="458"/>
      <c r="ISX126" s="458"/>
      <c r="ISY126" s="458"/>
      <c r="ISZ126" s="459"/>
      <c r="ITA126" s="458"/>
      <c r="ITB126" s="458"/>
      <c r="ITC126" s="458"/>
      <c r="ITD126" s="459"/>
      <c r="ITE126" s="458"/>
      <c r="ITF126" s="458"/>
      <c r="ITG126" s="458"/>
      <c r="ITH126" s="459"/>
      <c r="ITI126" s="458"/>
      <c r="ITJ126" s="458"/>
      <c r="ITK126" s="458"/>
      <c r="ITL126" s="459"/>
      <c r="ITM126" s="458"/>
      <c r="ITN126" s="458"/>
      <c r="ITO126" s="458"/>
      <c r="ITP126" s="459"/>
      <c r="ITQ126" s="458"/>
      <c r="ITR126" s="458"/>
      <c r="ITS126" s="458"/>
      <c r="ITT126" s="459"/>
      <c r="ITU126" s="458"/>
      <c r="ITV126" s="458"/>
      <c r="ITW126" s="458"/>
      <c r="ITX126" s="459"/>
      <c r="ITY126" s="458"/>
      <c r="ITZ126" s="458"/>
      <c r="IUA126" s="458"/>
      <c r="IUB126" s="459"/>
      <c r="IUC126" s="458"/>
      <c r="IUD126" s="458"/>
      <c r="IUE126" s="458"/>
      <c r="IUF126" s="459"/>
      <c r="IUG126" s="458"/>
      <c r="IUH126" s="458"/>
      <c r="IUI126" s="458"/>
      <c r="IUJ126" s="459"/>
      <c r="IUK126" s="458"/>
      <c r="IUL126" s="458"/>
      <c r="IUM126" s="458"/>
      <c r="IUN126" s="459"/>
      <c r="IUO126" s="458"/>
      <c r="IUP126" s="458"/>
      <c r="IUQ126" s="458"/>
      <c r="IUR126" s="459"/>
      <c r="IUS126" s="458"/>
      <c r="IUT126" s="458"/>
      <c r="IUU126" s="458"/>
      <c r="IUV126" s="459"/>
      <c r="IUW126" s="458"/>
      <c r="IUX126" s="458"/>
      <c r="IUY126" s="458"/>
      <c r="IUZ126" s="459"/>
      <c r="IVA126" s="458"/>
      <c r="IVB126" s="458"/>
      <c r="IVC126" s="458"/>
      <c r="IVD126" s="459"/>
      <c r="IVE126" s="458"/>
      <c r="IVF126" s="458"/>
      <c r="IVG126" s="458"/>
      <c r="IVH126" s="459"/>
      <c r="IVI126" s="458"/>
      <c r="IVJ126" s="458"/>
      <c r="IVK126" s="458"/>
      <c r="IVL126" s="459"/>
      <c r="IVM126" s="458"/>
      <c r="IVN126" s="458"/>
      <c r="IVO126" s="458"/>
      <c r="IVP126" s="459"/>
      <c r="IVQ126" s="458"/>
      <c r="IVR126" s="458"/>
      <c r="IVS126" s="458"/>
      <c r="IVT126" s="459"/>
      <c r="IVU126" s="458"/>
      <c r="IVV126" s="458"/>
      <c r="IVW126" s="458"/>
      <c r="IVX126" s="459"/>
      <c r="IVY126" s="458"/>
      <c r="IVZ126" s="458"/>
      <c r="IWA126" s="458"/>
      <c r="IWB126" s="459"/>
      <c r="IWC126" s="458"/>
      <c r="IWD126" s="458"/>
      <c r="IWE126" s="458"/>
      <c r="IWF126" s="459"/>
      <c r="IWG126" s="458"/>
      <c r="IWH126" s="458"/>
      <c r="IWI126" s="458"/>
      <c r="IWJ126" s="459"/>
      <c r="IWK126" s="458"/>
      <c r="IWL126" s="458"/>
      <c r="IWM126" s="458"/>
      <c r="IWN126" s="459"/>
      <c r="IWO126" s="458"/>
      <c r="IWP126" s="458"/>
      <c r="IWQ126" s="458"/>
      <c r="IWR126" s="459"/>
      <c r="IWS126" s="458"/>
      <c r="IWT126" s="458"/>
      <c r="IWU126" s="458"/>
      <c r="IWV126" s="459"/>
      <c r="IWW126" s="458"/>
      <c r="IWX126" s="458"/>
      <c r="IWY126" s="458"/>
      <c r="IWZ126" s="459"/>
      <c r="IXA126" s="458"/>
      <c r="IXB126" s="458"/>
      <c r="IXC126" s="458"/>
      <c r="IXD126" s="459"/>
      <c r="IXE126" s="458"/>
      <c r="IXF126" s="458"/>
      <c r="IXG126" s="458"/>
      <c r="IXH126" s="459"/>
      <c r="IXI126" s="458"/>
      <c r="IXJ126" s="458"/>
      <c r="IXK126" s="458"/>
      <c r="IXL126" s="459"/>
      <c r="IXM126" s="458"/>
      <c r="IXN126" s="458"/>
      <c r="IXO126" s="458"/>
      <c r="IXP126" s="459"/>
      <c r="IXQ126" s="458"/>
      <c r="IXR126" s="458"/>
      <c r="IXS126" s="458"/>
      <c r="IXT126" s="459"/>
      <c r="IXU126" s="458"/>
      <c r="IXV126" s="458"/>
      <c r="IXW126" s="458"/>
      <c r="IXX126" s="459"/>
      <c r="IXY126" s="458"/>
      <c r="IXZ126" s="458"/>
      <c r="IYA126" s="458"/>
      <c r="IYB126" s="459"/>
      <c r="IYC126" s="458"/>
      <c r="IYD126" s="458"/>
      <c r="IYE126" s="458"/>
      <c r="IYF126" s="459"/>
      <c r="IYG126" s="458"/>
      <c r="IYH126" s="458"/>
      <c r="IYI126" s="458"/>
      <c r="IYJ126" s="459"/>
      <c r="IYK126" s="458"/>
      <c r="IYL126" s="458"/>
      <c r="IYM126" s="458"/>
      <c r="IYN126" s="459"/>
      <c r="IYO126" s="458"/>
      <c r="IYP126" s="458"/>
      <c r="IYQ126" s="458"/>
      <c r="IYR126" s="459"/>
      <c r="IYS126" s="458"/>
      <c r="IYT126" s="458"/>
      <c r="IYU126" s="458"/>
      <c r="IYV126" s="459"/>
      <c r="IYW126" s="458"/>
      <c r="IYX126" s="458"/>
      <c r="IYY126" s="458"/>
      <c r="IYZ126" s="459"/>
      <c r="IZA126" s="458"/>
      <c r="IZB126" s="458"/>
      <c r="IZC126" s="458"/>
      <c r="IZD126" s="459"/>
      <c r="IZE126" s="458"/>
      <c r="IZF126" s="458"/>
      <c r="IZG126" s="458"/>
      <c r="IZH126" s="459"/>
      <c r="IZI126" s="458"/>
      <c r="IZJ126" s="458"/>
      <c r="IZK126" s="458"/>
      <c r="IZL126" s="459"/>
      <c r="IZM126" s="458"/>
      <c r="IZN126" s="458"/>
      <c r="IZO126" s="458"/>
      <c r="IZP126" s="459"/>
      <c r="IZQ126" s="458"/>
      <c r="IZR126" s="458"/>
      <c r="IZS126" s="458"/>
      <c r="IZT126" s="459"/>
      <c r="IZU126" s="458"/>
      <c r="IZV126" s="458"/>
      <c r="IZW126" s="458"/>
      <c r="IZX126" s="459"/>
      <c r="IZY126" s="458"/>
      <c r="IZZ126" s="458"/>
      <c r="JAA126" s="458"/>
      <c r="JAB126" s="459"/>
      <c r="JAC126" s="458"/>
      <c r="JAD126" s="458"/>
      <c r="JAE126" s="458"/>
      <c r="JAF126" s="459"/>
      <c r="JAG126" s="458"/>
      <c r="JAH126" s="458"/>
      <c r="JAI126" s="458"/>
      <c r="JAJ126" s="459"/>
      <c r="JAK126" s="458"/>
      <c r="JAL126" s="458"/>
      <c r="JAM126" s="458"/>
      <c r="JAN126" s="459"/>
      <c r="JAO126" s="458"/>
      <c r="JAP126" s="458"/>
      <c r="JAQ126" s="458"/>
      <c r="JAR126" s="459"/>
      <c r="JAS126" s="458"/>
      <c r="JAT126" s="458"/>
      <c r="JAU126" s="458"/>
      <c r="JAV126" s="459"/>
      <c r="JAW126" s="458"/>
      <c r="JAX126" s="458"/>
      <c r="JAY126" s="458"/>
      <c r="JAZ126" s="459"/>
      <c r="JBA126" s="458"/>
      <c r="JBB126" s="458"/>
      <c r="JBC126" s="458"/>
      <c r="JBD126" s="459"/>
      <c r="JBE126" s="458"/>
      <c r="JBF126" s="458"/>
      <c r="JBG126" s="458"/>
      <c r="JBH126" s="459"/>
      <c r="JBI126" s="458"/>
      <c r="JBJ126" s="458"/>
      <c r="JBK126" s="458"/>
      <c r="JBL126" s="459"/>
      <c r="JBM126" s="458"/>
      <c r="JBN126" s="458"/>
      <c r="JBO126" s="458"/>
      <c r="JBP126" s="459"/>
      <c r="JBQ126" s="458"/>
      <c r="JBR126" s="458"/>
      <c r="JBS126" s="458"/>
      <c r="JBT126" s="459"/>
      <c r="JBU126" s="458"/>
      <c r="JBV126" s="458"/>
      <c r="JBW126" s="458"/>
      <c r="JBX126" s="459"/>
      <c r="JBY126" s="458"/>
      <c r="JBZ126" s="458"/>
      <c r="JCA126" s="458"/>
      <c r="JCB126" s="459"/>
      <c r="JCC126" s="458"/>
      <c r="JCD126" s="458"/>
      <c r="JCE126" s="458"/>
      <c r="JCF126" s="459"/>
      <c r="JCG126" s="458"/>
      <c r="JCH126" s="458"/>
      <c r="JCI126" s="458"/>
      <c r="JCJ126" s="459"/>
      <c r="JCK126" s="458"/>
      <c r="JCL126" s="458"/>
      <c r="JCM126" s="458"/>
      <c r="JCN126" s="459"/>
      <c r="JCO126" s="458"/>
      <c r="JCP126" s="458"/>
      <c r="JCQ126" s="458"/>
      <c r="JCR126" s="459"/>
      <c r="JCS126" s="458"/>
      <c r="JCT126" s="458"/>
      <c r="JCU126" s="458"/>
      <c r="JCV126" s="459"/>
      <c r="JCW126" s="458"/>
      <c r="JCX126" s="458"/>
      <c r="JCY126" s="458"/>
      <c r="JCZ126" s="459"/>
      <c r="JDA126" s="458"/>
      <c r="JDB126" s="458"/>
      <c r="JDC126" s="458"/>
      <c r="JDD126" s="459"/>
      <c r="JDE126" s="458"/>
      <c r="JDF126" s="458"/>
      <c r="JDG126" s="458"/>
      <c r="JDH126" s="459"/>
      <c r="JDI126" s="458"/>
      <c r="JDJ126" s="458"/>
      <c r="JDK126" s="458"/>
      <c r="JDL126" s="459"/>
      <c r="JDM126" s="458"/>
      <c r="JDN126" s="458"/>
      <c r="JDO126" s="458"/>
      <c r="JDP126" s="459"/>
      <c r="JDQ126" s="458"/>
      <c r="JDR126" s="458"/>
      <c r="JDS126" s="458"/>
      <c r="JDT126" s="459"/>
      <c r="JDU126" s="458"/>
      <c r="JDV126" s="458"/>
      <c r="JDW126" s="458"/>
      <c r="JDX126" s="459"/>
      <c r="JDY126" s="458"/>
      <c r="JDZ126" s="458"/>
      <c r="JEA126" s="458"/>
      <c r="JEB126" s="459"/>
      <c r="JEC126" s="458"/>
      <c r="JED126" s="458"/>
      <c r="JEE126" s="458"/>
      <c r="JEF126" s="459"/>
      <c r="JEG126" s="458"/>
      <c r="JEH126" s="458"/>
      <c r="JEI126" s="458"/>
      <c r="JEJ126" s="459"/>
      <c r="JEK126" s="458"/>
      <c r="JEL126" s="458"/>
      <c r="JEM126" s="458"/>
      <c r="JEN126" s="459"/>
      <c r="JEO126" s="458"/>
      <c r="JEP126" s="458"/>
      <c r="JEQ126" s="458"/>
      <c r="JER126" s="459"/>
      <c r="JES126" s="458"/>
      <c r="JET126" s="458"/>
      <c r="JEU126" s="458"/>
      <c r="JEV126" s="459"/>
      <c r="JEW126" s="458"/>
      <c r="JEX126" s="458"/>
      <c r="JEY126" s="458"/>
      <c r="JEZ126" s="459"/>
      <c r="JFA126" s="458"/>
      <c r="JFB126" s="458"/>
      <c r="JFC126" s="458"/>
      <c r="JFD126" s="459"/>
      <c r="JFE126" s="458"/>
      <c r="JFF126" s="458"/>
      <c r="JFG126" s="458"/>
      <c r="JFH126" s="459"/>
      <c r="JFI126" s="458"/>
      <c r="JFJ126" s="458"/>
      <c r="JFK126" s="458"/>
      <c r="JFL126" s="459"/>
      <c r="JFM126" s="458"/>
      <c r="JFN126" s="458"/>
      <c r="JFO126" s="458"/>
      <c r="JFP126" s="459"/>
      <c r="JFQ126" s="458"/>
      <c r="JFR126" s="458"/>
      <c r="JFS126" s="458"/>
      <c r="JFT126" s="459"/>
      <c r="JFU126" s="458"/>
      <c r="JFV126" s="458"/>
      <c r="JFW126" s="458"/>
      <c r="JFX126" s="459"/>
      <c r="JFY126" s="458"/>
      <c r="JFZ126" s="458"/>
      <c r="JGA126" s="458"/>
      <c r="JGB126" s="459"/>
      <c r="JGC126" s="458"/>
      <c r="JGD126" s="458"/>
      <c r="JGE126" s="458"/>
      <c r="JGF126" s="459"/>
      <c r="JGG126" s="458"/>
      <c r="JGH126" s="458"/>
      <c r="JGI126" s="458"/>
      <c r="JGJ126" s="459"/>
      <c r="JGK126" s="458"/>
      <c r="JGL126" s="458"/>
      <c r="JGM126" s="458"/>
      <c r="JGN126" s="459"/>
      <c r="JGO126" s="458"/>
      <c r="JGP126" s="458"/>
      <c r="JGQ126" s="458"/>
      <c r="JGR126" s="459"/>
      <c r="JGS126" s="458"/>
      <c r="JGT126" s="458"/>
      <c r="JGU126" s="458"/>
      <c r="JGV126" s="459"/>
      <c r="JGW126" s="458"/>
      <c r="JGX126" s="458"/>
      <c r="JGY126" s="458"/>
      <c r="JGZ126" s="459"/>
      <c r="JHA126" s="458"/>
      <c r="JHB126" s="458"/>
      <c r="JHC126" s="458"/>
      <c r="JHD126" s="459"/>
      <c r="JHE126" s="458"/>
      <c r="JHF126" s="458"/>
      <c r="JHG126" s="458"/>
      <c r="JHH126" s="459"/>
      <c r="JHI126" s="458"/>
      <c r="JHJ126" s="458"/>
      <c r="JHK126" s="458"/>
      <c r="JHL126" s="459"/>
      <c r="JHM126" s="458"/>
      <c r="JHN126" s="458"/>
      <c r="JHO126" s="458"/>
      <c r="JHP126" s="459"/>
      <c r="JHQ126" s="458"/>
      <c r="JHR126" s="458"/>
      <c r="JHS126" s="458"/>
      <c r="JHT126" s="459"/>
      <c r="JHU126" s="458"/>
      <c r="JHV126" s="458"/>
      <c r="JHW126" s="458"/>
      <c r="JHX126" s="459"/>
      <c r="JHY126" s="458"/>
      <c r="JHZ126" s="458"/>
      <c r="JIA126" s="458"/>
      <c r="JIB126" s="459"/>
      <c r="JIC126" s="458"/>
      <c r="JID126" s="458"/>
      <c r="JIE126" s="458"/>
      <c r="JIF126" s="459"/>
      <c r="JIG126" s="458"/>
      <c r="JIH126" s="458"/>
      <c r="JII126" s="458"/>
      <c r="JIJ126" s="459"/>
      <c r="JIK126" s="458"/>
      <c r="JIL126" s="458"/>
      <c r="JIM126" s="458"/>
      <c r="JIN126" s="459"/>
      <c r="JIO126" s="458"/>
      <c r="JIP126" s="458"/>
      <c r="JIQ126" s="458"/>
      <c r="JIR126" s="459"/>
      <c r="JIS126" s="458"/>
      <c r="JIT126" s="458"/>
      <c r="JIU126" s="458"/>
      <c r="JIV126" s="459"/>
      <c r="JIW126" s="458"/>
      <c r="JIX126" s="458"/>
      <c r="JIY126" s="458"/>
      <c r="JIZ126" s="459"/>
      <c r="JJA126" s="458"/>
      <c r="JJB126" s="458"/>
      <c r="JJC126" s="458"/>
      <c r="JJD126" s="459"/>
      <c r="JJE126" s="458"/>
      <c r="JJF126" s="458"/>
      <c r="JJG126" s="458"/>
      <c r="JJH126" s="459"/>
      <c r="JJI126" s="458"/>
      <c r="JJJ126" s="458"/>
      <c r="JJK126" s="458"/>
      <c r="JJL126" s="459"/>
      <c r="JJM126" s="458"/>
      <c r="JJN126" s="458"/>
      <c r="JJO126" s="458"/>
      <c r="JJP126" s="459"/>
      <c r="JJQ126" s="458"/>
      <c r="JJR126" s="458"/>
      <c r="JJS126" s="458"/>
      <c r="JJT126" s="459"/>
      <c r="JJU126" s="458"/>
      <c r="JJV126" s="458"/>
      <c r="JJW126" s="458"/>
      <c r="JJX126" s="459"/>
      <c r="JJY126" s="458"/>
      <c r="JJZ126" s="458"/>
      <c r="JKA126" s="458"/>
      <c r="JKB126" s="459"/>
      <c r="JKC126" s="458"/>
      <c r="JKD126" s="458"/>
      <c r="JKE126" s="458"/>
      <c r="JKF126" s="459"/>
      <c r="JKG126" s="458"/>
      <c r="JKH126" s="458"/>
      <c r="JKI126" s="458"/>
      <c r="JKJ126" s="459"/>
      <c r="JKK126" s="458"/>
      <c r="JKL126" s="458"/>
      <c r="JKM126" s="458"/>
      <c r="JKN126" s="459"/>
      <c r="JKO126" s="458"/>
      <c r="JKP126" s="458"/>
      <c r="JKQ126" s="458"/>
      <c r="JKR126" s="459"/>
      <c r="JKS126" s="458"/>
      <c r="JKT126" s="458"/>
      <c r="JKU126" s="458"/>
      <c r="JKV126" s="459"/>
      <c r="JKW126" s="458"/>
      <c r="JKX126" s="458"/>
      <c r="JKY126" s="458"/>
      <c r="JKZ126" s="459"/>
      <c r="JLA126" s="458"/>
      <c r="JLB126" s="458"/>
      <c r="JLC126" s="458"/>
      <c r="JLD126" s="459"/>
      <c r="JLE126" s="458"/>
      <c r="JLF126" s="458"/>
      <c r="JLG126" s="458"/>
      <c r="JLH126" s="459"/>
      <c r="JLI126" s="458"/>
      <c r="JLJ126" s="458"/>
      <c r="JLK126" s="458"/>
      <c r="JLL126" s="459"/>
      <c r="JLM126" s="458"/>
      <c r="JLN126" s="458"/>
      <c r="JLO126" s="458"/>
      <c r="JLP126" s="459"/>
      <c r="JLQ126" s="458"/>
      <c r="JLR126" s="458"/>
      <c r="JLS126" s="458"/>
      <c r="JLT126" s="459"/>
      <c r="JLU126" s="458"/>
      <c r="JLV126" s="458"/>
      <c r="JLW126" s="458"/>
      <c r="JLX126" s="459"/>
      <c r="JLY126" s="458"/>
      <c r="JLZ126" s="458"/>
      <c r="JMA126" s="458"/>
      <c r="JMB126" s="459"/>
      <c r="JMC126" s="458"/>
      <c r="JMD126" s="458"/>
      <c r="JME126" s="458"/>
      <c r="JMF126" s="459"/>
      <c r="JMG126" s="458"/>
      <c r="JMH126" s="458"/>
      <c r="JMI126" s="458"/>
      <c r="JMJ126" s="459"/>
      <c r="JMK126" s="458"/>
      <c r="JML126" s="458"/>
      <c r="JMM126" s="458"/>
      <c r="JMN126" s="459"/>
      <c r="JMO126" s="458"/>
      <c r="JMP126" s="458"/>
      <c r="JMQ126" s="458"/>
      <c r="JMR126" s="459"/>
      <c r="JMS126" s="458"/>
      <c r="JMT126" s="458"/>
      <c r="JMU126" s="458"/>
      <c r="JMV126" s="459"/>
      <c r="JMW126" s="458"/>
      <c r="JMX126" s="458"/>
      <c r="JMY126" s="458"/>
      <c r="JMZ126" s="459"/>
      <c r="JNA126" s="458"/>
      <c r="JNB126" s="458"/>
      <c r="JNC126" s="458"/>
      <c r="JND126" s="459"/>
      <c r="JNE126" s="458"/>
      <c r="JNF126" s="458"/>
      <c r="JNG126" s="458"/>
      <c r="JNH126" s="459"/>
      <c r="JNI126" s="458"/>
      <c r="JNJ126" s="458"/>
      <c r="JNK126" s="458"/>
      <c r="JNL126" s="459"/>
      <c r="JNM126" s="458"/>
      <c r="JNN126" s="458"/>
      <c r="JNO126" s="458"/>
      <c r="JNP126" s="459"/>
      <c r="JNQ126" s="458"/>
      <c r="JNR126" s="458"/>
      <c r="JNS126" s="458"/>
      <c r="JNT126" s="459"/>
      <c r="JNU126" s="458"/>
      <c r="JNV126" s="458"/>
      <c r="JNW126" s="458"/>
      <c r="JNX126" s="459"/>
      <c r="JNY126" s="458"/>
      <c r="JNZ126" s="458"/>
      <c r="JOA126" s="458"/>
      <c r="JOB126" s="459"/>
      <c r="JOC126" s="458"/>
      <c r="JOD126" s="458"/>
      <c r="JOE126" s="458"/>
      <c r="JOF126" s="459"/>
      <c r="JOG126" s="458"/>
      <c r="JOH126" s="458"/>
      <c r="JOI126" s="458"/>
      <c r="JOJ126" s="459"/>
      <c r="JOK126" s="458"/>
      <c r="JOL126" s="458"/>
      <c r="JOM126" s="458"/>
      <c r="JON126" s="459"/>
      <c r="JOO126" s="458"/>
      <c r="JOP126" s="458"/>
      <c r="JOQ126" s="458"/>
      <c r="JOR126" s="459"/>
      <c r="JOS126" s="458"/>
      <c r="JOT126" s="458"/>
      <c r="JOU126" s="458"/>
      <c r="JOV126" s="459"/>
      <c r="JOW126" s="458"/>
      <c r="JOX126" s="458"/>
      <c r="JOY126" s="458"/>
      <c r="JOZ126" s="459"/>
      <c r="JPA126" s="458"/>
      <c r="JPB126" s="458"/>
      <c r="JPC126" s="458"/>
      <c r="JPD126" s="459"/>
      <c r="JPE126" s="458"/>
      <c r="JPF126" s="458"/>
      <c r="JPG126" s="458"/>
      <c r="JPH126" s="459"/>
      <c r="JPI126" s="458"/>
      <c r="JPJ126" s="458"/>
      <c r="JPK126" s="458"/>
      <c r="JPL126" s="459"/>
      <c r="JPM126" s="458"/>
      <c r="JPN126" s="458"/>
      <c r="JPO126" s="458"/>
      <c r="JPP126" s="459"/>
      <c r="JPQ126" s="458"/>
      <c r="JPR126" s="458"/>
      <c r="JPS126" s="458"/>
      <c r="JPT126" s="459"/>
      <c r="JPU126" s="458"/>
      <c r="JPV126" s="458"/>
      <c r="JPW126" s="458"/>
      <c r="JPX126" s="459"/>
      <c r="JPY126" s="458"/>
      <c r="JPZ126" s="458"/>
      <c r="JQA126" s="458"/>
      <c r="JQB126" s="459"/>
      <c r="JQC126" s="458"/>
      <c r="JQD126" s="458"/>
      <c r="JQE126" s="458"/>
      <c r="JQF126" s="459"/>
      <c r="JQG126" s="458"/>
      <c r="JQH126" s="458"/>
      <c r="JQI126" s="458"/>
      <c r="JQJ126" s="459"/>
      <c r="JQK126" s="458"/>
      <c r="JQL126" s="458"/>
      <c r="JQM126" s="458"/>
      <c r="JQN126" s="459"/>
      <c r="JQO126" s="458"/>
      <c r="JQP126" s="458"/>
      <c r="JQQ126" s="458"/>
      <c r="JQR126" s="459"/>
      <c r="JQS126" s="458"/>
      <c r="JQT126" s="458"/>
      <c r="JQU126" s="458"/>
      <c r="JQV126" s="459"/>
      <c r="JQW126" s="458"/>
      <c r="JQX126" s="458"/>
      <c r="JQY126" s="458"/>
      <c r="JQZ126" s="459"/>
      <c r="JRA126" s="458"/>
      <c r="JRB126" s="458"/>
      <c r="JRC126" s="458"/>
      <c r="JRD126" s="459"/>
      <c r="JRE126" s="458"/>
      <c r="JRF126" s="458"/>
      <c r="JRG126" s="458"/>
      <c r="JRH126" s="459"/>
      <c r="JRI126" s="458"/>
      <c r="JRJ126" s="458"/>
      <c r="JRK126" s="458"/>
      <c r="JRL126" s="459"/>
      <c r="JRM126" s="458"/>
      <c r="JRN126" s="458"/>
      <c r="JRO126" s="458"/>
      <c r="JRP126" s="459"/>
      <c r="JRQ126" s="458"/>
      <c r="JRR126" s="458"/>
      <c r="JRS126" s="458"/>
      <c r="JRT126" s="459"/>
      <c r="JRU126" s="458"/>
      <c r="JRV126" s="458"/>
      <c r="JRW126" s="458"/>
      <c r="JRX126" s="459"/>
      <c r="JRY126" s="458"/>
      <c r="JRZ126" s="458"/>
      <c r="JSA126" s="458"/>
      <c r="JSB126" s="459"/>
      <c r="JSC126" s="458"/>
      <c r="JSD126" s="458"/>
      <c r="JSE126" s="458"/>
      <c r="JSF126" s="459"/>
      <c r="JSG126" s="458"/>
      <c r="JSH126" s="458"/>
      <c r="JSI126" s="458"/>
      <c r="JSJ126" s="459"/>
      <c r="JSK126" s="458"/>
      <c r="JSL126" s="458"/>
      <c r="JSM126" s="458"/>
      <c r="JSN126" s="459"/>
      <c r="JSO126" s="458"/>
      <c r="JSP126" s="458"/>
      <c r="JSQ126" s="458"/>
      <c r="JSR126" s="459"/>
      <c r="JSS126" s="458"/>
      <c r="JST126" s="458"/>
      <c r="JSU126" s="458"/>
      <c r="JSV126" s="459"/>
      <c r="JSW126" s="458"/>
      <c r="JSX126" s="458"/>
      <c r="JSY126" s="458"/>
      <c r="JSZ126" s="459"/>
      <c r="JTA126" s="458"/>
      <c r="JTB126" s="458"/>
      <c r="JTC126" s="458"/>
      <c r="JTD126" s="459"/>
      <c r="JTE126" s="458"/>
      <c r="JTF126" s="458"/>
      <c r="JTG126" s="458"/>
      <c r="JTH126" s="459"/>
      <c r="JTI126" s="458"/>
      <c r="JTJ126" s="458"/>
      <c r="JTK126" s="458"/>
      <c r="JTL126" s="459"/>
      <c r="JTM126" s="458"/>
      <c r="JTN126" s="458"/>
      <c r="JTO126" s="458"/>
      <c r="JTP126" s="459"/>
      <c r="JTQ126" s="458"/>
      <c r="JTR126" s="458"/>
      <c r="JTS126" s="458"/>
      <c r="JTT126" s="459"/>
      <c r="JTU126" s="458"/>
      <c r="JTV126" s="458"/>
      <c r="JTW126" s="458"/>
      <c r="JTX126" s="459"/>
      <c r="JTY126" s="458"/>
      <c r="JTZ126" s="458"/>
      <c r="JUA126" s="458"/>
      <c r="JUB126" s="459"/>
      <c r="JUC126" s="458"/>
      <c r="JUD126" s="458"/>
      <c r="JUE126" s="458"/>
      <c r="JUF126" s="459"/>
      <c r="JUG126" s="458"/>
      <c r="JUH126" s="458"/>
      <c r="JUI126" s="458"/>
      <c r="JUJ126" s="459"/>
      <c r="JUK126" s="458"/>
      <c r="JUL126" s="458"/>
      <c r="JUM126" s="458"/>
      <c r="JUN126" s="459"/>
      <c r="JUO126" s="458"/>
      <c r="JUP126" s="458"/>
      <c r="JUQ126" s="458"/>
      <c r="JUR126" s="459"/>
      <c r="JUS126" s="458"/>
      <c r="JUT126" s="458"/>
      <c r="JUU126" s="458"/>
      <c r="JUV126" s="459"/>
      <c r="JUW126" s="458"/>
      <c r="JUX126" s="458"/>
      <c r="JUY126" s="458"/>
      <c r="JUZ126" s="459"/>
      <c r="JVA126" s="458"/>
      <c r="JVB126" s="458"/>
      <c r="JVC126" s="458"/>
      <c r="JVD126" s="459"/>
      <c r="JVE126" s="458"/>
      <c r="JVF126" s="458"/>
      <c r="JVG126" s="458"/>
      <c r="JVH126" s="459"/>
      <c r="JVI126" s="458"/>
      <c r="JVJ126" s="458"/>
      <c r="JVK126" s="458"/>
      <c r="JVL126" s="459"/>
      <c r="JVM126" s="458"/>
      <c r="JVN126" s="458"/>
      <c r="JVO126" s="458"/>
      <c r="JVP126" s="459"/>
      <c r="JVQ126" s="458"/>
      <c r="JVR126" s="458"/>
      <c r="JVS126" s="458"/>
      <c r="JVT126" s="459"/>
      <c r="JVU126" s="458"/>
      <c r="JVV126" s="458"/>
      <c r="JVW126" s="458"/>
      <c r="JVX126" s="459"/>
      <c r="JVY126" s="458"/>
      <c r="JVZ126" s="458"/>
      <c r="JWA126" s="458"/>
      <c r="JWB126" s="459"/>
      <c r="JWC126" s="458"/>
      <c r="JWD126" s="458"/>
      <c r="JWE126" s="458"/>
      <c r="JWF126" s="459"/>
      <c r="JWG126" s="458"/>
      <c r="JWH126" s="458"/>
      <c r="JWI126" s="458"/>
      <c r="JWJ126" s="459"/>
      <c r="JWK126" s="458"/>
      <c r="JWL126" s="458"/>
      <c r="JWM126" s="458"/>
      <c r="JWN126" s="459"/>
      <c r="JWO126" s="458"/>
      <c r="JWP126" s="458"/>
      <c r="JWQ126" s="458"/>
      <c r="JWR126" s="459"/>
      <c r="JWS126" s="458"/>
      <c r="JWT126" s="458"/>
      <c r="JWU126" s="458"/>
      <c r="JWV126" s="459"/>
      <c r="JWW126" s="458"/>
      <c r="JWX126" s="458"/>
      <c r="JWY126" s="458"/>
      <c r="JWZ126" s="459"/>
      <c r="JXA126" s="458"/>
      <c r="JXB126" s="458"/>
      <c r="JXC126" s="458"/>
      <c r="JXD126" s="459"/>
      <c r="JXE126" s="458"/>
      <c r="JXF126" s="458"/>
      <c r="JXG126" s="458"/>
      <c r="JXH126" s="459"/>
      <c r="JXI126" s="458"/>
      <c r="JXJ126" s="458"/>
      <c r="JXK126" s="458"/>
      <c r="JXL126" s="459"/>
      <c r="JXM126" s="458"/>
      <c r="JXN126" s="458"/>
      <c r="JXO126" s="458"/>
      <c r="JXP126" s="459"/>
      <c r="JXQ126" s="458"/>
      <c r="JXR126" s="458"/>
      <c r="JXS126" s="458"/>
      <c r="JXT126" s="459"/>
      <c r="JXU126" s="458"/>
      <c r="JXV126" s="458"/>
      <c r="JXW126" s="458"/>
      <c r="JXX126" s="459"/>
      <c r="JXY126" s="458"/>
      <c r="JXZ126" s="458"/>
      <c r="JYA126" s="458"/>
      <c r="JYB126" s="459"/>
      <c r="JYC126" s="458"/>
      <c r="JYD126" s="458"/>
      <c r="JYE126" s="458"/>
      <c r="JYF126" s="459"/>
      <c r="JYG126" s="458"/>
      <c r="JYH126" s="458"/>
      <c r="JYI126" s="458"/>
      <c r="JYJ126" s="459"/>
      <c r="JYK126" s="458"/>
      <c r="JYL126" s="458"/>
      <c r="JYM126" s="458"/>
      <c r="JYN126" s="459"/>
      <c r="JYO126" s="458"/>
      <c r="JYP126" s="458"/>
      <c r="JYQ126" s="458"/>
      <c r="JYR126" s="459"/>
      <c r="JYS126" s="458"/>
      <c r="JYT126" s="458"/>
      <c r="JYU126" s="458"/>
      <c r="JYV126" s="459"/>
      <c r="JYW126" s="458"/>
      <c r="JYX126" s="458"/>
      <c r="JYY126" s="458"/>
      <c r="JYZ126" s="459"/>
      <c r="JZA126" s="458"/>
      <c r="JZB126" s="458"/>
      <c r="JZC126" s="458"/>
      <c r="JZD126" s="459"/>
      <c r="JZE126" s="458"/>
      <c r="JZF126" s="458"/>
      <c r="JZG126" s="458"/>
      <c r="JZH126" s="459"/>
      <c r="JZI126" s="458"/>
      <c r="JZJ126" s="458"/>
      <c r="JZK126" s="458"/>
      <c r="JZL126" s="459"/>
      <c r="JZM126" s="458"/>
      <c r="JZN126" s="458"/>
      <c r="JZO126" s="458"/>
      <c r="JZP126" s="459"/>
      <c r="JZQ126" s="458"/>
      <c r="JZR126" s="458"/>
      <c r="JZS126" s="458"/>
      <c r="JZT126" s="459"/>
      <c r="JZU126" s="458"/>
      <c r="JZV126" s="458"/>
      <c r="JZW126" s="458"/>
      <c r="JZX126" s="459"/>
      <c r="JZY126" s="458"/>
      <c r="JZZ126" s="458"/>
      <c r="KAA126" s="458"/>
      <c r="KAB126" s="459"/>
      <c r="KAC126" s="458"/>
      <c r="KAD126" s="458"/>
      <c r="KAE126" s="458"/>
      <c r="KAF126" s="459"/>
      <c r="KAG126" s="458"/>
      <c r="KAH126" s="458"/>
      <c r="KAI126" s="458"/>
      <c r="KAJ126" s="459"/>
      <c r="KAK126" s="458"/>
      <c r="KAL126" s="458"/>
      <c r="KAM126" s="458"/>
      <c r="KAN126" s="459"/>
      <c r="KAO126" s="458"/>
      <c r="KAP126" s="458"/>
      <c r="KAQ126" s="458"/>
      <c r="KAR126" s="459"/>
      <c r="KAS126" s="458"/>
      <c r="KAT126" s="458"/>
      <c r="KAU126" s="458"/>
      <c r="KAV126" s="459"/>
      <c r="KAW126" s="458"/>
      <c r="KAX126" s="458"/>
      <c r="KAY126" s="458"/>
      <c r="KAZ126" s="459"/>
      <c r="KBA126" s="458"/>
      <c r="KBB126" s="458"/>
      <c r="KBC126" s="458"/>
      <c r="KBD126" s="459"/>
      <c r="KBE126" s="458"/>
      <c r="KBF126" s="458"/>
      <c r="KBG126" s="458"/>
      <c r="KBH126" s="459"/>
      <c r="KBI126" s="458"/>
      <c r="KBJ126" s="458"/>
      <c r="KBK126" s="458"/>
      <c r="KBL126" s="459"/>
      <c r="KBM126" s="458"/>
      <c r="KBN126" s="458"/>
      <c r="KBO126" s="458"/>
      <c r="KBP126" s="459"/>
      <c r="KBQ126" s="458"/>
      <c r="KBR126" s="458"/>
      <c r="KBS126" s="458"/>
      <c r="KBT126" s="459"/>
      <c r="KBU126" s="458"/>
      <c r="KBV126" s="458"/>
      <c r="KBW126" s="458"/>
      <c r="KBX126" s="459"/>
      <c r="KBY126" s="458"/>
      <c r="KBZ126" s="458"/>
      <c r="KCA126" s="458"/>
      <c r="KCB126" s="459"/>
      <c r="KCC126" s="458"/>
      <c r="KCD126" s="458"/>
      <c r="KCE126" s="458"/>
      <c r="KCF126" s="459"/>
      <c r="KCG126" s="458"/>
      <c r="KCH126" s="458"/>
      <c r="KCI126" s="458"/>
      <c r="KCJ126" s="459"/>
      <c r="KCK126" s="458"/>
      <c r="KCL126" s="458"/>
      <c r="KCM126" s="458"/>
      <c r="KCN126" s="459"/>
      <c r="KCO126" s="458"/>
      <c r="KCP126" s="458"/>
      <c r="KCQ126" s="458"/>
      <c r="KCR126" s="459"/>
      <c r="KCS126" s="458"/>
      <c r="KCT126" s="458"/>
      <c r="KCU126" s="458"/>
      <c r="KCV126" s="459"/>
      <c r="KCW126" s="458"/>
      <c r="KCX126" s="458"/>
      <c r="KCY126" s="458"/>
      <c r="KCZ126" s="459"/>
      <c r="KDA126" s="458"/>
      <c r="KDB126" s="458"/>
      <c r="KDC126" s="458"/>
      <c r="KDD126" s="459"/>
      <c r="KDE126" s="458"/>
      <c r="KDF126" s="458"/>
      <c r="KDG126" s="458"/>
      <c r="KDH126" s="459"/>
      <c r="KDI126" s="458"/>
      <c r="KDJ126" s="458"/>
      <c r="KDK126" s="458"/>
      <c r="KDL126" s="459"/>
      <c r="KDM126" s="458"/>
      <c r="KDN126" s="458"/>
      <c r="KDO126" s="458"/>
      <c r="KDP126" s="459"/>
      <c r="KDQ126" s="458"/>
      <c r="KDR126" s="458"/>
      <c r="KDS126" s="458"/>
      <c r="KDT126" s="459"/>
      <c r="KDU126" s="458"/>
      <c r="KDV126" s="458"/>
      <c r="KDW126" s="458"/>
      <c r="KDX126" s="459"/>
      <c r="KDY126" s="458"/>
      <c r="KDZ126" s="458"/>
      <c r="KEA126" s="458"/>
      <c r="KEB126" s="459"/>
      <c r="KEC126" s="458"/>
      <c r="KED126" s="458"/>
      <c r="KEE126" s="458"/>
      <c r="KEF126" s="459"/>
      <c r="KEG126" s="458"/>
      <c r="KEH126" s="458"/>
      <c r="KEI126" s="458"/>
      <c r="KEJ126" s="459"/>
      <c r="KEK126" s="458"/>
      <c r="KEL126" s="458"/>
      <c r="KEM126" s="458"/>
      <c r="KEN126" s="459"/>
      <c r="KEO126" s="458"/>
      <c r="KEP126" s="458"/>
      <c r="KEQ126" s="458"/>
      <c r="KER126" s="459"/>
      <c r="KES126" s="458"/>
      <c r="KET126" s="458"/>
      <c r="KEU126" s="458"/>
      <c r="KEV126" s="459"/>
      <c r="KEW126" s="458"/>
      <c r="KEX126" s="458"/>
      <c r="KEY126" s="458"/>
      <c r="KEZ126" s="459"/>
      <c r="KFA126" s="458"/>
      <c r="KFB126" s="458"/>
      <c r="KFC126" s="458"/>
      <c r="KFD126" s="459"/>
      <c r="KFE126" s="458"/>
      <c r="KFF126" s="458"/>
      <c r="KFG126" s="458"/>
      <c r="KFH126" s="459"/>
      <c r="KFI126" s="458"/>
      <c r="KFJ126" s="458"/>
      <c r="KFK126" s="458"/>
      <c r="KFL126" s="459"/>
      <c r="KFM126" s="458"/>
      <c r="KFN126" s="458"/>
      <c r="KFO126" s="458"/>
      <c r="KFP126" s="459"/>
      <c r="KFQ126" s="458"/>
      <c r="KFR126" s="458"/>
      <c r="KFS126" s="458"/>
      <c r="KFT126" s="459"/>
      <c r="KFU126" s="458"/>
      <c r="KFV126" s="458"/>
      <c r="KFW126" s="458"/>
      <c r="KFX126" s="459"/>
      <c r="KFY126" s="458"/>
      <c r="KFZ126" s="458"/>
      <c r="KGA126" s="458"/>
      <c r="KGB126" s="459"/>
      <c r="KGC126" s="458"/>
      <c r="KGD126" s="458"/>
      <c r="KGE126" s="458"/>
      <c r="KGF126" s="459"/>
      <c r="KGG126" s="458"/>
      <c r="KGH126" s="458"/>
      <c r="KGI126" s="458"/>
      <c r="KGJ126" s="459"/>
      <c r="KGK126" s="458"/>
      <c r="KGL126" s="458"/>
      <c r="KGM126" s="458"/>
      <c r="KGN126" s="459"/>
      <c r="KGO126" s="458"/>
      <c r="KGP126" s="458"/>
      <c r="KGQ126" s="458"/>
      <c r="KGR126" s="459"/>
      <c r="KGS126" s="458"/>
      <c r="KGT126" s="458"/>
      <c r="KGU126" s="458"/>
      <c r="KGV126" s="459"/>
      <c r="KGW126" s="458"/>
      <c r="KGX126" s="458"/>
      <c r="KGY126" s="458"/>
      <c r="KGZ126" s="459"/>
      <c r="KHA126" s="458"/>
      <c r="KHB126" s="458"/>
      <c r="KHC126" s="458"/>
      <c r="KHD126" s="459"/>
      <c r="KHE126" s="458"/>
      <c r="KHF126" s="458"/>
      <c r="KHG126" s="458"/>
      <c r="KHH126" s="459"/>
      <c r="KHI126" s="458"/>
      <c r="KHJ126" s="458"/>
      <c r="KHK126" s="458"/>
      <c r="KHL126" s="459"/>
      <c r="KHM126" s="458"/>
      <c r="KHN126" s="458"/>
      <c r="KHO126" s="458"/>
      <c r="KHP126" s="459"/>
      <c r="KHQ126" s="458"/>
      <c r="KHR126" s="458"/>
      <c r="KHS126" s="458"/>
      <c r="KHT126" s="459"/>
      <c r="KHU126" s="458"/>
      <c r="KHV126" s="458"/>
      <c r="KHW126" s="458"/>
      <c r="KHX126" s="459"/>
      <c r="KHY126" s="458"/>
      <c r="KHZ126" s="458"/>
      <c r="KIA126" s="458"/>
      <c r="KIB126" s="459"/>
      <c r="KIC126" s="458"/>
      <c r="KID126" s="458"/>
      <c r="KIE126" s="458"/>
      <c r="KIF126" s="459"/>
      <c r="KIG126" s="458"/>
      <c r="KIH126" s="458"/>
      <c r="KII126" s="458"/>
      <c r="KIJ126" s="459"/>
      <c r="KIK126" s="458"/>
      <c r="KIL126" s="458"/>
      <c r="KIM126" s="458"/>
      <c r="KIN126" s="459"/>
      <c r="KIO126" s="458"/>
      <c r="KIP126" s="458"/>
      <c r="KIQ126" s="458"/>
      <c r="KIR126" s="459"/>
      <c r="KIS126" s="458"/>
      <c r="KIT126" s="458"/>
      <c r="KIU126" s="458"/>
      <c r="KIV126" s="459"/>
      <c r="KIW126" s="458"/>
      <c r="KIX126" s="458"/>
      <c r="KIY126" s="458"/>
      <c r="KIZ126" s="459"/>
      <c r="KJA126" s="458"/>
      <c r="KJB126" s="458"/>
      <c r="KJC126" s="458"/>
      <c r="KJD126" s="459"/>
      <c r="KJE126" s="458"/>
      <c r="KJF126" s="458"/>
      <c r="KJG126" s="458"/>
      <c r="KJH126" s="459"/>
      <c r="KJI126" s="458"/>
      <c r="KJJ126" s="458"/>
      <c r="KJK126" s="458"/>
      <c r="KJL126" s="459"/>
      <c r="KJM126" s="458"/>
      <c r="KJN126" s="458"/>
      <c r="KJO126" s="458"/>
      <c r="KJP126" s="459"/>
      <c r="KJQ126" s="458"/>
      <c r="KJR126" s="458"/>
      <c r="KJS126" s="458"/>
      <c r="KJT126" s="459"/>
      <c r="KJU126" s="458"/>
      <c r="KJV126" s="458"/>
      <c r="KJW126" s="458"/>
      <c r="KJX126" s="459"/>
      <c r="KJY126" s="458"/>
      <c r="KJZ126" s="458"/>
      <c r="KKA126" s="458"/>
      <c r="KKB126" s="459"/>
      <c r="KKC126" s="458"/>
      <c r="KKD126" s="458"/>
      <c r="KKE126" s="458"/>
      <c r="KKF126" s="459"/>
      <c r="KKG126" s="458"/>
      <c r="KKH126" s="458"/>
      <c r="KKI126" s="458"/>
      <c r="KKJ126" s="459"/>
      <c r="KKK126" s="458"/>
      <c r="KKL126" s="458"/>
      <c r="KKM126" s="458"/>
      <c r="KKN126" s="459"/>
      <c r="KKO126" s="458"/>
      <c r="KKP126" s="458"/>
      <c r="KKQ126" s="458"/>
      <c r="KKR126" s="459"/>
      <c r="KKS126" s="458"/>
      <c r="KKT126" s="458"/>
      <c r="KKU126" s="458"/>
      <c r="KKV126" s="459"/>
      <c r="KKW126" s="458"/>
      <c r="KKX126" s="458"/>
      <c r="KKY126" s="458"/>
      <c r="KKZ126" s="459"/>
      <c r="KLA126" s="458"/>
      <c r="KLB126" s="458"/>
      <c r="KLC126" s="458"/>
      <c r="KLD126" s="459"/>
      <c r="KLE126" s="458"/>
      <c r="KLF126" s="458"/>
      <c r="KLG126" s="458"/>
      <c r="KLH126" s="459"/>
      <c r="KLI126" s="458"/>
      <c r="KLJ126" s="458"/>
      <c r="KLK126" s="458"/>
      <c r="KLL126" s="459"/>
      <c r="KLM126" s="458"/>
      <c r="KLN126" s="458"/>
      <c r="KLO126" s="458"/>
      <c r="KLP126" s="459"/>
      <c r="KLQ126" s="458"/>
      <c r="KLR126" s="458"/>
      <c r="KLS126" s="458"/>
      <c r="KLT126" s="459"/>
      <c r="KLU126" s="458"/>
      <c r="KLV126" s="458"/>
      <c r="KLW126" s="458"/>
      <c r="KLX126" s="459"/>
      <c r="KLY126" s="458"/>
      <c r="KLZ126" s="458"/>
      <c r="KMA126" s="458"/>
      <c r="KMB126" s="459"/>
      <c r="KMC126" s="458"/>
      <c r="KMD126" s="458"/>
      <c r="KME126" s="458"/>
      <c r="KMF126" s="459"/>
      <c r="KMG126" s="458"/>
      <c r="KMH126" s="458"/>
      <c r="KMI126" s="458"/>
      <c r="KMJ126" s="459"/>
      <c r="KMK126" s="458"/>
      <c r="KML126" s="458"/>
      <c r="KMM126" s="458"/>
      <c r="KMN126" s="459"/>
      <c r="KMO126" s="458"/>
      <c r="KMP126" s="458"/>
      <c r="KMQ126" s="458"/>
      <c r="KMR126" s="459"/>
      <c r="KMS126" s="458"/>
      <c r="KMT126" s="458"/>
      <c r="KMU126" s="458"/>
      <c r="KMV126" s="459"/>
      <c r="KMW126" s="458"/>
      <c r="KMX126" s="458"/>
      <c r="KMY126" s="458"/>
      <c r="KMZ126" s="459"/>
      <c r="KNA126" s="458"/>
      <c r="KNB126" s="458"/>
      <c r="KNC126" s="458"/>
      <c r="KND126" s="459"/>
      <c r="KNE126" s="458"/>
      <c r="KNF126" s="458"/>
      <c r="KNG126" s="458"/>
      <c r="KNH126" s="459"/>
      <c r="KNI126" s="458"/>
      <c r="KNJ126" s="458"/>
      <c r="KNK126" s="458"/>
      <c r="KNL126" s="459"/>
      <c r="KNM126" s="458"/>
      <c r="KNN126" s="458"/>
      <c r="KNO126" s="458"/>
      <c r="KNP126" s="459"/>
      <c r="KNQ126" s="458"/>
      <c r="KNR126" s="458"/>
      <c r="KNS126" s="458"/>
      <c r="KNT126" s="459"/>
      <c r="KNU126" s="458"/>
      <c r="KNV126" s="458"/>
      <c r="KNW126" s="458"/>
      <c r="KNX126" s="459"/>
      <c r="KNY126" s="458"/>
      <c r="KNZ126" s="458"/>
      <c r="KOA126" s="458"/>
      <c r="KOB126" s="459"/>
      <c r="KOC126" s="458"/>
      <c r="KOD126" s="458"/>
      <c r="KOE126" s="458"/>
      <c r="KOF126" s="459"/>
      <c r="KOG126" s="458"/>
      <c r="KOH126" s="458"/>
      <c r="KOI126" s="458"/>
      <c r="KOJ126" s="459"/>
      <c r="KOK126" s="458"/>
      <c r="KOL126" s="458"/>
      <c r="KOM126" s="458"/>
      <c r="KON126" s="459"/>
      <c r="KOO126" s="458"/>
      <c r="KOP126" s="458"/>
      <c r="KOQ126" s="458"/>
      <c r="KOR126" s="459"/>
      <c r="KOS126" s="458"/>
      <c r="KOT126" s="458"/>
      <c r="KOU126" s="458"/>
      <c r="KOV126" s="459"/>
      <c r="KOW126" s="458"/>
      <c r="KOX126" s="458"/>
      <c r="KOY126" s="458"/>
      <c r="KOZ126" s="459"/>
      <c r="KPA126" s="458"/>
      <c r="KPB126" s="458"/>
      <c r="KPC126" s="458"/>
      <c r="KPD126" s="459"/>
      <c r="KPE126" s="458"/>
      <c r="KPF126" s="458"/>
      <c r="KPG126" s="458"/>
      <c r="KPH126" s="459"/>
      <c r="KPI126" s="458"/>
      <c r="KPJ126" s="458"/>
      <c r="KPK126" s="458"/>
      <c r="KPL126" s="459"/>
      <c r="KPM126" s="458"/>
      <c r="KPN126" s="458"/>
      <c r="KPO126" s="458"/>
      <c r="KPP126" s="459"/>
      <c r="KPQ126" s="458"/>
      <c r="KPR126" s="458"/>
      <c r="KPS126" s="458"/>
      <c r="KPT126" s="459"/>
      <c r="KPU126" s="458"/>
      <c r="KPV126" s="458"/>
      <c r="KPW126" s="458"/>
      <c r="KPX126" s="459"/>
      <c r="KPY126" s="458"/>
      <c r="KPZ126" s="458"/>
      <c r="KQA126" s="458"/>
      <c r="KQB126" s="459"/>
      <c r="KQC126" s="458"/>
      <c r="KQD126" s="458"/>
      <c r="KQE126" s="458"/>
      <c r="KQF126" s="459"/>
      <c r="KQG126" s="458"/>
      <c r="KQH126" s="458"/>
      <c r="KQI126" s="458"/>
      <c r="KQJ126" s="459"/>
      <c r="KQK126" s="458"/>
      <c r="KQL126" s="458"/>
      <c r="KQM126" s="458"/>
      <c r="KQN126" s="459"/>
      <c r="KQO126" s="458"/>
      <c r="KQP126" s="458"/>
      <c r="KQQ126" s="458"/>
      <c r="KQR126" s="459"/>
      <c r="KQS126" s="458"/>
      <c r="KQT126" s="458"/>
      <c r="KQU126" s="458"/>
      <c r="KQV126" s="459"/>
      <c r="KQW126" s="458"/>
      <c r="KQX126" s="458"/>
      <c r="KQY126" s="458"/>
      <c r="KQZ126" s="459"/>
      <c r="KRA126" s="458"/>
      <c r="KRB126" s="458"/>
      <c r="KRC126" s="458"/>
      <c r="KRD126" s="459"/>
      <c r="KRE126" s="458"/>
      <c r="KRF126" s="458"/>
      <c r="KRG126" s="458"/>
      <c r="KRH126" s="459"/>
      <c r="KRI126" s="458"/>
      <c r="KRJ126" s="458"/>
      <c r="KRK126" s="458"/>
      <c r="KRL126" s="459"/>
      <c r="KRM126" s="458"/>
      <c r="KRN126" s="458"/>
      <c r="KRO126" s="458"/>
      <c r="KRP126" s="459"/>
      <c r="KRQ126" s="458"/>
      <c r="KRR126" s="458"/>
      <c r="KRS126" s="458"/>
      <c r="KRT126" s="459"/>
      <c r="KRU126" s="458"/>
      <c r="KRV126" s="458"/>
      <c r="KRW126" s="458"/>
      <c r="KRX126" s="459"/>
      <c r="KRY126" s="458"/>
      <c r="KRZ126" s="458"/>
      <c r="KSA126" s="458"/>
      <c r="KSB126" s="459"/>
      <c r="KSC126" s="458"/>
      <c r="KSD126" s="458"/>
      <c r="KSE126" s="458"/>
      <c r="KSF126" s="459"/>
      <c r="KSG126" s="458"/>
      <c r="KSH126" s="458"/>
      <c r="KSI126" s="458"/>
      <c r="KSJ126" s="459"/>
      <c r="KSK126" s="458"/>
      <c r="KSL126" s="458"/>
      <c r="KSM126" s="458"/>
      <c r="KSN126" s="459"/>
      <c r="KSO126" s="458"/>
      <c r="KSP126" s="458"/>
      <c r="KSQ126" s="458"/>
      <c r="KSR126" s="459"/>
      <c r="KSS126" s="458"/>
      <c r="KST126" s="458"/>
      <c r="KSU126" s="458"/>
      <c r="KSV126" s="459"/>
      <c r="KSW126" s="458"/>
      <c r="KSX126" s="458"/>
      <c r="KSY126" s="458"/>
      <c r="KSZ126" s="459"/>
      <c r="KTA126" s="458"/>
      <c r="KTB126" s="458"/>
      <c r="KTC126" s="458"/>
      <c r="KTD126" s="459"/>
      <c r="KTE126" s="458"/>
      <c r="KTF126" s="458"/>
      <c r="KTG126" s="458"/>
      <c r="KTH126" s="459"/>
      <c r="KTI126" s="458"/>
      <c r="KTJ126" s="458"/>
      <c r="KTK126" s="458"/>
      <c r="KTL126" s="459"/>
      <c r="KTM126" s="458"/>
      <c r="KTN126" s="458"/>
      <c r="KTO126" s="458"/>
      <c r="KTP126" s="459"/>
      <c r="KTQ126" s="458"/>
      <c r="KTR126" s="458"/>
      <c r="KTS126" s="458"/>
      <c r="KTT126" s="459"/>
      <c r="KTU126" s="458"/>
      <c r="KTV126" s="458"/>
      <c r="KTW126" s="458"/>
      <c r="KTX126" s="459"/>
      <c r="KTY126" s="458"/>
      <c r="KTZ126" s="458"/>
      <c r="KUA126" s="458"/>
      <c r="KUB126" s="459"/>
      <c r="KUC126" s="458"/>
      <c r="KUD126" s="458"/>
      <c r="KUE126" s="458"/>
      <c r="KUF126" s="459"/>
      <c r="KUG126" s="458"/>
      <c r="KUH126" s="458"/>
      <c r="KUI126" s="458"/>
      <c r="KUJ126" s="459"/>
      <c r="KUK126" s="458"/>
      <c r="KUL126" s="458"/>
      <c r="KUM126" s="458"/>
      <c r="KUN126" s="459"/>
      <c r="KUO126" s="458"/>
      <c r="KUP126" s="458"/>
      <c r="KUQ126" s="458"/>
      <c r="KUR126" s="459"/>
      <c r="KUS126" s="458"/>
      <c r="KUT126" s="458"/>
      <c r="KUU126" s="458"/>
      <c r="KUV126" s="459"/>
      <c r="KUW126" s="458"/>
      <c r="KUX126" s="458"/>
      <c r="KUY126" s="458"/>
      <c r="KUZ126" s="459"/>
      <c r="KVA126" s="458"/>
      <c r="KVB126" s="458"/>
      <c r="KVC126" s="458"/>
      <c r="KVD126" s="459"/>
      <c r="KVE126" s="458"/>
      <c r="KVF126" s="458"/>
      <c r="KVG126" s="458"/>
      <c r="KVH126" s="459"/>
      <c r="KVI126" s="458"/>
      <c r="KVJ126" s="458"/>
      <c r="KVK126" s="458"/>
      <c r="KVL126" s="459"/>
      <c r="KVM126" s="458"/>
      <c r="KVN126" s="458"/>
      <c r="KVO126" s="458"/>
      <c r="KVP126" s="459"/>
      <c r="KVQ126" s="458"/>
      <c r="KVR126" s="458"/>
      <c r="KVS126" s="458"/>
      <c r="KVT126" s="459"/>
      <c r="KVU126" s="458"/>
      <c r="KVV126" s="458"/>
      <c r="KVW126" s="458"/>
      <c r="KVX126" s="459"/>
      <c r="KVY126" s="458"/>
      <c r="KVZ126" s="458"/>
      <c r="KWA126" s="458"/>
      <c r="KWB126" s="459"/>
      <c r="KWC126" s="458"/>
      <c r="KWD126" s="458"/>
      <c r="KWE126" s="458"/>
      <c r="KWF126" s="459"/>
      <c r="KWG126" s="458"/>
      <c r="KWH126" s="458"/>
      <c r="KWI126" s="458"/>
      <c r="KWJ126" s="459"/>
      <c r="KWK126" s="458"/>
      <c r="KWL126" s="458"/>
      <c r="KWM126" s="458"/>
      <c r="KWN126" s="459"/>
      <c r="KWO126" s="458"/>
      <c r="KWP126" s="458"/>
      <c r="KWQ126" s="458"/>
      <c r="KWR126" s="459"/>
      <c r="KWS126" s="458"/>
      <c r="KWT126" s="458"/>
      <c r="KWU126" s="458"/>
      <c r="KWV126" s="459"/>
      <c r="KWW126" s="458"/>
      <c r="KWX126" s="458"/>
      <c r="KWY126" s="458"/>
      <c r="KWZ126" s="459"/>
      <c r="KXA126" s="458"/>
      <c r="KXB126" s="458"/>
      <c r="KXC126" s="458"/>
      <c r="KXD126" s="459"/>
      <c r="KXE126" s="458"/>
      <c r="KXF126" s="458"/>
      <c r="KXG126" s="458"/>
      <c r="KXH126" s="459"/>
      <c r="KXI126" s="458"/>
      <c r="KXJ126" s="458"/>
      <c r="KXK126" s="458"/>
      <c r="KXL126" s="459"/>
      <c r="KXM126" s="458"/>
      <c r="KXN126" s="458"/>
      <c r="KXO126" s="458"/>
      <c r="KXP126" s="459"/>
      <c r="KXQ126" s="458"/>
      <c r="KXR126" s="458"/>
      <c r="KXS126" s="458"/>
      <c r="KXT126" s="459"/>
      <c r="KXU126" s="458"/>
      <c r="KXV126" s="458"/>
      <c r="KXW126" s="458"/>
      <c r="KXX126" s="459"/>
      <c r="KXY126" s="458"/>
      <c r="KXZ126" s="458"/>
      <c r="KYA126" s="458"/>
      <c r="KYB126" s="459"/>
      <c r="KYC126" s="458"/>
      <c r="KYD126" s="458"/>
      <c r="KYE126" s="458"/>
      <c r="KYF126" s="459"/>
      <c r="KYG126" s="458"/>
      <c r="KYH126" s="458"/>
      <c r="KYI126" s="458"/>
      <c r="KYJ126" s="459"/>
      <c r="KYK126" s="458"/>
      <c r="KYL126" s="458"/>
      <c r="KYM126" s="458"/>
      <c r="KYN126" s="459"/>
      <c r="KYO126" s="458"/>
      <c r="KYP126" s="458"/>
      <c r="KYQ126" s="458"/>
      <c r="KYR126" s="459"/>
      <c r="KYS126" s="458"/>
      <c r="KYT126" s="458"/>
      <c r="KYU126" s="458"/>
      <c r="KYV126" s="459"/>
      <c r="KYW126" s="458"/>
      <c r="KYX126" s="458"/>
      <c r="KYY126" s="458"/>
      <c r="KYZ126" s="459"/>
      <c r="KZA126" s="458"/>
      <c r="KZB126" s="458"/>
      <c r="KZC126" s="458"/>
      <c r="KZD126" s="459"/>
      <c r="KZE126" s="458"/>
      <c r="KZF126" s="458"/>
      <c r="KZG126" s="458"/>
      <c r="KZH126" s="459"/>
      <c r="KZI126" s="458"/>
      <c r="KZJ126" s="458"/>
      <c r="KZK126" s="458"/>
      <c r="KZL126" s="459"/>
      <c r="KZM126" s="458"/>
      <c r="KZN126" s="458"/>
      <c r="KZO126" s="458"/>
      <c r="KZP126" s="459"/>
      <c r="KZQ126" s="458"/>
      <c r="KZR126" s="458"/>
      <c r="KZS126" s="458"/>
      <c r="KZT126" s="459"/>
      <c r="KZU126" s="458"/>
      <c r="KZV126" s="458"/>
      <c r="KZW126" s="458"/>
      <c r="KZX126" s="459"/>
      <c r="KZY126" s="458"/>
      <c r="KZZ126" s="458"/>
      <c r="LAA126" s="458"/>
      <c r="LAB126" s="459"/>
      <c r="LAC126" s="458"/>
      <c r="LAD126" s="458"/>
      <c r="LAE126" s="458"/>
      <c r="LAF126" s="459"/>
      <c r="LAG126" s="458"/>
      <c r="LAH126" s="458"/>
      <c r="LAI126" s="458"/>
      <c r="LAJ126" s="459"/>
      <c r="LAK126" s="458"/>
      <c r="LAL126" s="458"/>
      <c r="LAM126" s="458"/>
      <c r="LAN126" s="459"/>
      <c r="LAO126" s="458"/>
      <c r="LAP126" s="458"/>
      <c r="LAQ126" s="458"/>
      <c r="LAR126" s="459"/>
      <c r="LAS126" s="458"/>
      <c r="LAT126" s="458"/>
      <c r="LAU126" s="458"/>
      <c r="LAV126" s="459"/>
      <c r="LAW126" s="458"/>
      <c r="LAX126" s="458"/>
      <c r="LAY126" s="458"/>
      <c r="LAZ126" s="459"/>
      <c r="LBA126" s="458"/>
      <c r="LBB126" s="458"/>
      <c r="LBC126" s="458"/>
      <c r="LBD126" s="459"/>
      <c r="LBE126" s="458"/>
      <c r="LBF126" s="458"/>
      <c r="LBG126" s="458"/>
      <c r="LBH126" s="459"/>
      <c r="LBI126" s="458"/>
      <c r="LBJ126" s="458"/>
      <c r="LBK126" s="458"/>
      <c r="LBL126" s="459"/>
      <c r="LBM126" s="458"/>
      <c r="LBN126" s="458"/>
      <c r="LBO126" s="458"/>
      <c r="LBP126" s="459"/>
      <c r="LBQ126" s="458"/>
      <c r="LBR126" s="458"/>
      <c r="LBS126" s="458"/>
      <c r="LBT126" s="459"/>
      <c r="LBU126" s="458"/>
      <c r="LBV126" s="458"/>
      <c r="LBW126" s="458"/>
      <c r="LBX126" s="459"/>
      <c r="LBY126" s="458"/>
      <c r="LBZ126" s="458"/>
      <c r="LCA126" s="458"/>
      <c r="LCB126" s="459"/>
      <c r="LCC126" s="458"/>
      <c r="LCD126" s="458"/>
      <c r="LCE126" s="458"/>
      <c r="LCF126" s="459"/>
      <c r="LCG126" s="458"/>
      <c r="LCH126" s="458"/>
      <c r="LCI126" s="458"/>
      <c r="LCJ126" s="459"/>
      <c r="LCK126" s="458"/>
      <c r="LCL126" s="458"/>
      <c r="LCM126" s="458"/>
      <c r="LCN126" s="459"/>
      <c r="LCO126" s="458"/>
      <c r="LCP126" s="458"/>
      <c r="LCQ126" s="458"/>
      <c r="LCR126" s="459"/>
      <c r="LCS126" s="458"/>
      <c r="LCT126" s="458"/>
      <c r="LCU126" s="458"/>
      <c r="LCV126" s="459"/>
      <c r="LCW126" s="458"/>
      <c r="LCX126" s="458"/>
      <c r="LCY126" s="458"/>
      <c r="LCZ126" s="459"/>
      <c r="LDA126" s="458"/>
      <c r="LDB126" s="458"/>
      <c r="LDC126" s="458"/>
      <c r="LDD126" s="459"/>
      <c r="LDE126" s="458"/>
      <c r="LDF126" s="458"/>
      <c r="LDG126" s="458"/>
      <c r="LDH126" s="459"/>
      <c r="LDI126" s="458"/>
      <c r="LDJ126" s="458"/>
      <c r="LDK126" s="458"/>
      <c r="LDL126" s="459"/>
      <c r="LDM126" s="458"/>
      <c r="LDN126" s="458"/>
      <c r="LDO126" s="458"/>
      <c r="LDP126" s="459"/>
      <c r="LDQ126" s="458"/>
      <c r="LDR126" s="458"/>
      <c r="LDS126" s="458"/>
      <c r="LDT126" s="459"/>
      <c r="LDU126" s="458"/>
      <c r="LDV126" s="458"/>
      <c r="LDW126" s="458"/>
      <c r="LDX126" s="459"/>
      <c r="LDY126" s="458"/>
      <c r="LDZ126" s="458"/>
      <c r="LEA126" s="458"/>
      <c r="LEB126" s="459"/>
      <c r="LEC126" s="458"/>
      <c r="LED126" s="458"/>
      <c r="LEE126" s="458"/>
      <c r="LEF126" s="459"/>
      <c r="LEG126" s="458"/>
      <c r="LEH126" s="458"/>
      <c r="LEI126" s="458"/>
      <c r="LEJ126" s="459"/>
      <c r="LEK126" s="458"/>
      <c r="LEL126" s="458"/>
      <c r="LEM126" s="458"/>
      <c r="LEN126" s="459"/>
      <c r="LEO126" s="458"/>
      <c r="LEP126" s="458"/>
      <c r="LEQ126" s="458"/>
      <c r="LER126" s="459"/>
      <c r="LES126" s="458"/>
      <c r="LET126" s="458"/>
      <c r="LEU126" s="458"/>
      <c r="LEV126" s="459"/>
      <c r="LEW126" s="458"/>
      <c r="LEX126" s="458"/>
      <c r="LEY126" s="458"/>
      <c r="LEZ126" s="459"/>
      <c r="LFA126" s="458"/>
      <c r="LFB126" s="458"/>
      <c r="LFC126" s="458"/>
      <c r="LFD126" s="459"/>
      <c r="LFE126" s="458"/>
      <c r="LFF126" s="458"/>
      <c r="LFG126" s="458"/>
      <c r="LFH126" s="459"/>
      <c r="LFI126" s="458"/>
      <c r="LFJ126" s="458"/>
      <c r="LFK126" s="458"/>
      <c r="LFL126" s="459"/>
      <c r="LFM126" s="458"/>
      <c r="LFN126" s="458"/>
      <c r="LFO126" s="458"/>
      <c r="LFP126" s="459"/>
      <c r="LFQ126" s="458"/>
      <c r="LFR126" s="458"/>
      <c r="LFS126" s="458"/>
      <c r="LFT126" s="459"/>
      <c r="LFU126" s="458"/>
      <c r="LFV126" s="458"/>
      <c r="LFW126" s="458"/>
      <c r="LFX126" s="459"/>
      <c r="LFY126" s="458"/>
      <c r="LFZ126" s="458"/>
      <c r="LGA126" s="458"/>
      <c r="LGB126" s="459"/>
      <c r="LGC126" s="458"/>
      <c r="LGD126" s="458"/>
      <c r="LGE126" s="458"/>
      <c r="LGF126" s="459"/>
      <c r="LGG126" s="458"/>
      <c r="LGH126" s="458"/>
      <c r="LGI126" s="458"/>
      <c r="LGJ126" s="459"/>
      <c r="LGK126" s="458"/>
      <c r="LGL126" s="458"/>
      <c r="LGM126" s="458"/>
      <c r="LGN126" s="459"/>
      <c r="LGO126" s="458"/>
      <c r="LGP126" s="458"/>
      <c r="LGQ126" s="458"/>
      <c r="LGR126" s="459"/>
      <c r="LGS126" s="458"/>
      <c r="LGT126" s="458"/>
      <c r="LGU126" s="458"/>
      <c r="LGV126" s="459"/>
      <c r="LGW126" s="458"/>
      <c r="LGX126" s="458"/>
      <c r="LGY126" s="458"/>
      <c r="LGZ126" s="459"/>
      <c r="LHA126" s="458"/>
      <c r="LHB126" s="458"/>
      <c r="LHC126" s="458"/>
      <c r="LHD126" s="459"/>
      <c r="LHE126" s="458"/>
      <c r="LHF126" s="458"/>
      <c r="LHG126" s="458"/>
      <c r="LHH126" s="459"/>
      <c r="LHI126" s="458"/>
      <c r="LHJ126" s="458"/>
      <c r="LHK126" s="458"/>
      <c r="LHL126" s="459"/>
      <c r="LHM126" s="458"/>
      <c r="LHN126" s="458"/>
      <c r="LHO126" s="458"/>
      <c r="LHP126" s="459"/>
      <c r="LHQ126" s="458"/>
      <c r="LHR126" s="458"/>
      <c r="LHS126" s="458"/>
      <c r="LHT126" s="459"/>
      <c r="LHU126" s="458"/>
      <c r="LHV126" s="458"/>
      <c r="LHW126" s="458"/>
      <c r="LHX126" s="459"/>
      <c r="LHY126" s="458"/>
      <c r="LHZ126" s="458"/>
      <c r="LIA126" s="458"/>
      <c r="LIB126" s="459"/>
      <c r="LIC126" s="458"/>
      <c r="LID126" s="458"/>
      <c r="LIE126" s="458"/>
      <c r="LIF126" s="459"/>
      <c r="LIG126" s="458"/>
      <c r="LIH126" s="458"/>
      <c r="LII126" s="458"/>
      <c r="LIJ126" s="459"/>
      <c r="LIK126" s="458"/>
      <c r="LIL126" s="458"/>
      <c r="LIM126" s="458"/>
      <c r="LIN126" s="459"/>
      <c r="LIO126" s="458"/>
      <c r="LIP126" s="458"/>
      <c r="LIQ126" s="458"/>
      <c r="LIR126" s="459"/>
      <c r="LIS126" s="458"/>
      <c r="LIT126" s="458"/>
      <c r="LIU126" s="458"/>
      <c r="LIV126" s="459"/>
      <c r="LIW126" s="458"/>
      <c r="LIX126" s="458"/>
      <c r="LIY126" s="458"/>
      <c r="LIZ126" s="459"/>
      <c r="LJA126" s="458"/>
      <c r="LJB126" s="458"/>
      <c r="LJC126" s="458"/>
      <c r="LJD126" s="459"/>
      <c r="LJE126" s="458"/>
      <c r="LJF126" s="458"/>
      <c r="LJG126" s="458"/>
      <c r="LJH126" s="459"/>
      <c r="LJI126" s="458"/>
      <c r="LJJ126" s="458"/>
      <c r="LJK126" s="458"/>
      <c r="LJL126" s="459"/>
      <c r="LJM126" s="458"/>
      <c r="LJN126" s="458"/>
      <c r="LJO126" s="458"/>
      <c r="LJP126" s="459"/>
      <c r="LJQ126" s="458"/>
      <c r="LJR126" s="458"/>
      <c r="LJS126" s="458"/>
      <c r="LJT126" s="459"/>
      <c r="LJU126" s="458"/>
      <c r="LJV126" s="458"/>
      <c r="LJW126" s="458"/>
      <c r="LJX126" s="459"/>
      <c r="LJY126" s="458"/>
      <c r="LJZ126" s="458"/>
      <c r="LKA126" s="458"/>
      <c r="LKB126" s="459"/>
      <c r="LKC126" s="458"/>
      <c r="LKD126" s="458"/>
      <c r="LKE126" s="458"/>
      <c r="LKF126" s="459"/>
      <c r="LKG126" s="458"/>
      <c r="LKH126" s="458"/>
      <c r="LKI126" s="458"/>
      <c r="LKJ126" s="459"/>
      <c r="LKK126" s="458"/>
      <c r="LKL126" s="458"/>
      <c r="LKM126" s="458"/>
      <c r="LKN126" s="459"/>
      <c r="LKO126" s="458"/>
      <c r="LKP126" s="458"/>
      <c r="LKQ126" s="458"/>
      <c r="LKR126" s="459"/>
      <c r="LKS126" s="458"/>
      <c r="LKT126" s="458"/>
      <c r="LKU126" s="458"/>
      <c r="LKV126" s="459"/>
      <c r="LKW126" s="458"/>
      <c r="LKX126" s="458"/>
      <c r="LKY126" s="458"/>
      <c r="LKZ126" s="459"/>
      <c r="LLA126" s="458"/>
      <c r="LLB126" s="458"/>
      <c r="LLC126" s="458"/>
      <c r="LLD126" s="459"/>
      <c r="LLE126" s="458"/>
      <c r="LLF126" s="458"/>
      <c r="LLG126" s="458"/>
      <c r="LLH126" s="459"/>
      <c r="LLI126" s="458"/>
      <c r="LLJ126" s="458"/>
      <c r="LLK126" s="458"/>
      <c r="LLL126" s="459"/>
      <c r="LLM126" s="458"/>
      <c r="LLN126" s="458"/>
      <c r="LLO126" s="458"/>
      <c r="LLP126" s="459"/>
      <c r="LLQ126" s="458"/>
      <c r="LLR126" s="458"/>
      <c r="LLS126" s="458"/>
      <c r="LLT126" s="459"/>
      <c r="LLU126" s="458"/>
      <c r="LLV126" s="458"/>
      <c r="LLW126" s="458"/>
      <c r="LLX126" s="459"/>
      <c r="LLY126" s="458"/>
      <c r="LLZ126" s="458"/>
      <c r="LMA126" s="458"/>
      <c r="LMB126" s="459"/>
      <c r="LMC126" s="458"/>
      <c r="LMD126" s="458"/>
      <c r="LME126" s="458"/>
      <c r="LMF126" s="459"/>
      <c r="LMG126" s="458"/>
      <c r="LMH126" s="458"/>
      <c r="LMI126" s="458"/>
      <c r="LMJ126" s="459"/>
      <c r="LMK126" s="458"/>
      <c r="LML126" s="458"/>
      <c r="LMM126" s="458"/>
      <c r="LMN126" s="459"/>
      <c r="LMO126" s="458"/>
      <c r="LMP126" s="458"/>
      <c r="LMQ126" s="458"/>
      <c r="LMR126" s="459"/>
      <c r="LMS126" s="458"/>
      <c r="LMT126" s="458"/>
      <c r="LMU126" s="458"/>
      <c r="LMV126" s="459"/>
      <c r="LMW126" s="458"/>
      <c r="LMX126" s="458"/>
      <c r="LMY126" s="458"/>
      <c r="LMZ126" s="459"/>
      <c r="LNA126" s="458"/>
      <c r="LNB126" s="458"/>
      <c r="LNC126" s="458"/>
      <c r="LND126" s="459"/>
      <c r="LNE126" s="458"/>
      <c r="LNF126" s="458"/>
      <c r="LNG126" s="458"/>
      <c r="LNH126" s="459"/>
      <c r="LNI126" s="458"/>
      <c r="LNJ126" s="458"/>
      <c r="LNK126" s="458"/>
      <c r="LNL126" s="459"/>
      <c r="LNM126" s="458"/>
      <c r="LNN126" s="458"/>
      <c r="LNO126" s="458"/>
      <c r="LNP126" s="459"/>
      <c r="LNQ126" s="458"/>
      <c r="LNR126" s="458"/>
      <c r="LNS126" s="458"/>
      <c r="LNT126" s="459"/>
      <c r="LNU126" s="458"/>
      <c r="LNV126" s="458"/>
      <c r="LNW126" s="458"/>
      <c r="LNX126" s="459"/>
      <c r="LNY126" s="458"/>
      <c r="LNZ126" s="458"/>
      <c r="LOA126" s="458"/>
      <c r="LOB126" s="459"/>
      <c r="LOC126" s="458"/>
      <c r="LOD126" s="458"/>
      <c r="LOE126" s="458"/>
      <c r="LOF126" s="459"/>
      <c r="LOG126" s="458"/>
      <c r="LOH126" s="458"/>
      <c r="LOI126" s="458"/>
      <c r="LOJ126" s="459"/>
      <c r="LOK126" s="458"/>
      <c r="LOL126" s="458"/>
      <c r="LOM126" s="458"/>
      <c r="LON126" s="459"/>
      <c r="LOO126" s="458"/>
      <c r="LOP126" s="458"/>
      <c r="LOQ126" s="458"/>
      <c r="LOR126" s="459"/>
      <c r="LOS126" s="458"/>
      <c r="LOT126" s="458"/>
      <c r="LOU126" s="458"/>
      <c r="LOV126" s="459"/>
      <c r="LOW126" s="458"/>
      <c r="LOX126" s="458"/>
      <c r="LOY126" s="458"/>
      <c r="LOZ126" s="459"/>
      <c r="LPA126" s="458"/>
      <c r="LPB126" s="458"/>
      <c r="LPC126" s="458"/>
      <c r="LPD126" s="459"/>
      <c r="LPE126" s="458"/>
      <c r="LPF126" s="458"/>
      <c r="LPG126" s="458"/>
      <c r="LPH126" s="459"/>
      <c r="LPI126" s="458"/>
      <c r="LPJ126" s="458"/>
      <c r="LPK126" s="458"/>
      <c r="LPL126" s="459"/>
      <c r="LPM126" s="458"/>
      <c r="LPN126" s="458"/>
      <c r="LPO126" s="458"/>
      <c r="LPP126" s="459"/>
      <c r="LPQ126" s="458"/>
      <c r="LPR126" s="458"/>
      <c r="LPS126" s="458"/>
      <c r="LPT126" s="459"/>
      <c r="LPU126" s="458"/>
      <c r="LPV126" s="458"/>
      <c r="LPW126" s="458"/>
      <c r="LPX126" s="459"/>
      <c r="LPY126" s="458"/>
      <c r="LPZ126" s="458"/>
      <c r="LQA126" s="458"/>
      <c r="LQB126" s="459"/>
      <c r="LQC126" s="458"/>
      <c r="LQD126" s="458"/>
      <c r="LQE126" s="458"/>
      <c r="LQF126" s="459"/>
      <c r="LQG126" s="458"/>
      <c r="LQH126" s="458"/>
      <c r="LQI126" s="458"/>
      <c r="LQJ126" s="459"/>
      <c r="LQK126" s="458"/>
      <c r="LQL126" s="458"/>
      <c r="LQM126" s="458"/>
      <c r="LQN126" s="459"/>
      <c r="LQO126" s="458"/>
      <c r="LQP126" s="458"/>
      <c r="LQQ126" s="458"/>
      <c r="LQR126" s="459"/>
      <c r="LQS126" s="458"/>
      <c r="LQT126" s="458"/>
      <c r="LQU126" s="458"/>
      <c r="LQV126" s="459"/>
      <c r="LQW126" s="458"/>
      <c r="LQX126" s="458"/>
      <c r="LQY126" s="458"/>
      <c r="LQZ126" s="459"/>
      <c r="LRA126" s="458"/>
      <c r="LRB126" s="458"/>
      <c r="LRC126" s="458"/>
      <c r="LRD126" s="459"/>
      <c r="LRE126" s="458"/>
      <c r="LRF126" s="458"/>
      <c r="LRG126" s="458"/>
      <c r="LRH126" s="459"/>
      <c r="LRI126" s="458"/>
      <c r="LRJ126" s="458"/>
      <c r="LRK126" s="458"/>
      <c r="LRL126" s="459"/>
      <c r="LRM126" s="458"/>
      <c r="LRN126" s="458"/>
      <c r="LRO126" s="458"/>
      <c r="LRP126" s="459"/>
      <c r="LRQ126" s="458"/>
      <c r="LRR126" s="458"/>
      <c r="LRS126" s="458"/>
      <c r="LRT126" s="459"/>
      <c r="LRU126" s="458"/>
      <c r="LRV126" s="458"/>
      <c r="LRW126" s="458"/>
      <c r="LRX126" s="459"/>
      <c r="LRY126" s="458"/>
      <c r="LRZ126" s="458"/>
      <c r="LSA126" s="458"/>
      <c r="LSB126" s="459"/>
      <c r="LSC126" s="458"/>
      <c r="LSD126" s="458"/>
      <c r="LSE126" s="458"/>
      <c r="LSF126" s="459"/>
      <c r="LSG126" s="458"/>
      <c r="LSH126" s="458"/>
      <c r="LSI126" s="458"/>
      <c r="LSJ126" s="459"/>
      <c r="LSK126" s="458"/>
      <c r="LSL126" s="458"/>
      <c r="LSM126" s="458"/>
      <c r="LSN126" s="459"/>
      <c r="LSO126" s="458"/>
      <c r="LSP126" s="458"/>
      <c r="LSQ126" s="458"/>
      <c r="LSR126" s="459"/>
      <c r="LSS126" s="458"/>
      <c r="LST126" s="458"/>
      <c r="LSU126" s="458"/>
      <c r="LSV126" s="459"/>
      <c r="LSW126" s="458"/>
      <c r="LSX126" s="458"/>
      <c r="LSY126" s="458"/>
      <c r="LSZ126" s="459"/>
      <c r="LTA126" s="458"/>
      <c r="LTB126" s="458"/>
      <c r="LTC126" s="458"/>
      <c r="LTD126" s="459"/>
      <c r="LTE126" s="458"/>
      <c r="LTF126" s="458"/>
      <c r="LTG126" s="458"/>
      <c r="LTH126" s="459"/>
      <c r="LTI126" s="458"/>
      <c r="LTJ126" s="458"/>
      <c r="LTK126" s="458"/>
      <c r="LTL126" s="459"/>
      <c r="LTM126" s="458"/>
      <c r="LTN126" s="458"/>
      <c r="LTO126" s="458"/>
      <c r="LTP126" s="459"/>
      <c r="LTQ126" s="458"/>
      <c r="LTR126" s="458"/>
      <c r="LTS126" s="458"/>
      <c r="LTT126" s="459"/>
      <c r="LTU126" s="458"/>
      <c r="LTV126" s="458"/>
      <c r="LTW126" s="458"/>
      <c r="LTX126" s="459"/>
      <c r="LTY126" s="458"/>
      <c r="LTZ126" s="458"/>
      <c r="LUA126" s="458"/>
      <c r="LUB126" s="459"/>
      <c r="LUC126" s="458"/>
      <c r="LUD126" s="458"/>
      <c r="LUE126" s="458"/>
      <c r="LUF126" s="459"/>
      <c r="LUG126" s="458"/>
      <c r="LUH126" s="458"/>
      <c r="LUI126" s="458"/>
      <c r="LUJ126" s="459"/>
      <c r="LUK126" s="458"/>
      <c r="LUL126" s="458"/>
      <c r="LUM126" s="458"/>
      <c r="LUN126" s="459"/>
      <c r="LUO126" s="458"/>
      <c r="LUP126" s="458"/>
      <c r="LUQ126" s="458"/>
      <c r="LUR126" s="459"/>
      <c r="LUS126" s="458"/>
      <c r="LUT126" s="458"/>
      <c r="LUU126" s="458"/>
      <c r="LUV126" s="459"/>
      <c r="LUW126" s="458"/>
      <c r="LUX126" s="458"/>
      <c r="LUY126" s="458"/>
      <c r="LUZ126" s="459"/>
      <c r="LVA126" s="458"/>
      <c r="LVB126" s="458"/>
      <c r="LVC126" s="458"/>
      <c r="LVD126" s="459"/>
      <c r="LVE126" s="458"/>
      <c r="LVF126" s="458"/>
      <c r="LVG126" s="458"/>
      <c r="LVH126" s="459"/>
      <c r="LVI126" s="458"/>
      <c r="LVJ126" s="458"/>
      <c r="LVK126" s="458"/>
      <c r="LVL126" s="459"/>
      <c r="LVM126" s="458"/>
      <c r="LVN126" s="458"/>
      <c r="LVO126" s="458"/>
      <c r="LVP126" s="459"/>
      <c r="LVQ126" s="458"/>
      <c r="LVR126" s="458"/>
      <c r="LVS126" s="458"/>
      <c r="LVT126" s="459"/>
      <c r="LVU126" s="458"/>
      <c r="LVV126" s="458"/>
      <c r="LVW126" s="458"/>
      <c r="LVX126" s="459"/>
      <c r="LVY126" s="458"/>
      <c r="LVZ126" s="458"/>
      <c r="LWA126" s="458"/>
      <c r="LWB126" s="459"/>
      <c r="LWC126" s="458"/>
      <c r="LWD126" s="458"/>
      <c r="LWE126" s="458"/>
      <c r="LWF126" s="459"/>
      <c r="LWG126" s="458"/>
      <c r="LWH126" s="458"/>
      <c r="LWI126" s="458"/>
      <c r="LWJ126" s="459"/>
      <c r="LWK126" s="458"/>
      <c r="LWL126" s="458"/>
      <c r="LWM126" s="458"/>
      <c r="LWN126" s="459"/>
      <c r="LWO126" s="458"/>
      <c r="LWP126" s="458"/>
      <c r="LWQ126" s="458"/>
      <c r="LWR126" s="459"/>
      <c r="LWS126" s="458"/>
      <c r="LWT126" s="458"/>
      <c r="LWU126" s="458"/>
      <c r="LWV126" s="459"/>
      <c r="LWW126" s="458"/>
      <c r="LWX126" s="458"/>
      <c r="LWY126" s="458"/>
      <c r="LWZ126" s="459"/>
      <c r="LXA126" s="458"/>
      <c r="LXB126" s="458"/>
      <c r="LXC126" s="458"/>
      <c r="LXD126" s="459"/>
      <c r="LXE126" s="458"/>
      <c r="LXF126" s="458"/>
      <c r="LXG126" s="458"/>
      <c r="LXH126" s="459"/>
      <c r="LXI126" s="458"/>
      <c r="LXJ126" s="458"/>
      <c r="LXK126" s="458"/>
      <c r="LXL126" s="459"/>
      <c r="LXM126" s="458"/>
      <c r="LXN126" s="458"/>
      <c r="LXO126" s="458"/>
      <c r="LXP126" s="459"/>
      <c r="LXQ126" s="458"/>
      <c r="LXR126" s="458"/>
      <c r="LXS126" s="458"/>
      <c r="LXT126" s="459"/>
      <c r="LXU126" s="458"/>
      <c r="LXV126" s="458"/>
      <c r="LXW126" s="458"/>
      <c r="LXX126" s="459"/>
      <c r="LXY126" s="458"/>
      <c r="LXZ126" s="458"/>
      <c r="LYA126" s="458"/>
      <c r="LYB126" s="459"/>
      <c r="LYC126" s="458"/>
      <c r="LYD126" s="458"/>
      <c r="LYE126" s="458"/>
      <c r="LYF126" s="459"/>
      <c r="LYG126" s="458"/>
      <c r="LYH126" s="458"/>
      <c r="LYI126" s="458"/>
      <c r="LYJ126" s="459"/>
      <c r="LYK126" s="458"/>
      <c r="LYL126" s="458"/>
      <c r="LYM126" s="458"/>
      <c r="LYN126" s="459"/>
      <c r="LYO126" s="458"/>
      <c r="LYP126" s="458"/>
      <c r="LYQ126" s="458"/>
      <c r="LYR126" s="459"/>
      <c r="LYS126" s="458"/>
      <c r="LYT126" s="458"/>
      <c r="LYU126" s="458"/>
      <c r="LYV126" s="459"/>
      <c r="LYW126" s="458"/>
      <c r="LYX126" s="458"/>
      <c r="LYY126" s="458"/>
      <c r="LYZ126" s="459"/>
      <c r="LZA126" s="458"/>
      <c r="LZB126" s="458"/>
      <c r="LZC126" s="458"/>
      <c r="LZD126" s="459"/>
      <c r="LZE126" s="458"/>
      <c r="LZF126" s="458"/>
      <c r="LZG126" s="458"/>
      <c r="LZH126" s="459"/>
      <c r="LZI126" s="458"/>
      <c r="LZJ126" s="458"/>
      <c r="LZK126" s="458"/>
      <c r="LZL126" s="459"/>
      <c r="LZM126" s="458"/>
      <c r="LZN126" s="458"/>
      <c r="LZO126" s="458"/>
      <c r="LZP126" s="459"/>
      <c r="LZQ126" s="458"/>
      <c r="LZR126" s="458"/>
      <c r="LZS126" s="458"/>
      <c r="LZT126" s="459"/>
      <c r="LZU126" s="458"/>
      <c r="LZV126" s="458"/>
      <c r="LZW126" s="458"/>
      <c r="LZX126" s="459"/>
      <c r="LZY126" s="458"/>
      <c r="LZZ126" s="458"/>
      <c r="MAA126" s="458"/>
      <c r="MAB126" s="459"/>
      <c r="MAC126" s="458"/>
      <c r="MAD126" s="458"/>
      <c r="MAE126" s="458"/>
      <c r="MAF126" s="459"/>
      <c r="MAG126" s="458"/>
      <c r="MAH126" s="458"/>
      <c r="MAI126" s="458"/>
      <c r="MAJ126" s="459"/>
      <c r="MAK126" s="458"/>
      <c r="MAL126" s="458"/>
      <c r="MAM126" s="458"/>
      <c r="MAN126" s="459"/>
      <c r="MAO126" s="458"/>
      <c r="MAP126" s="458"/>
      <c r="MAQ126" s="458"/>
      <c r="MAR126" s="459"/>
      <c r="MAS126" s="458"/>
      <c r="MAT126" s="458"/>
      <c r="MAU126" s="458"/>
      <c r="MAV126" s="459"/>
      <c r="MAW126" s="458"/>
      <c r="MAX126" s="458"/>
      <c r="MAY126" s="458"/>
      <c r="MAZ126" s="459"/>
      <c r="MBA126" s="458"/>
      <c r="MBB126" s="458"/>
      <c r="MBC126" s="458"/>
      <c r="MBD126" s="459"/>
      <c r="MBE126" s="458"/>
      <c r="MBF126" s="458"/>
      <c r="MBG126" s="458"/>
      <c r="MBH126" s="459"/>
      <c r="MBI126" s="458"/>
      <c r="MBJ126" s="458"/>
      <c r="MBK126" s="458"/>
      <c r="MBL126" s="459"/>
      <c r="MBM126" s="458"/>
      <c r="MBN126" s="458"/>
      <c r="MBO126" s="458"/>
      <c r="MBP126" s="459"/>
      <c r="MBQ126" s="458"/>
      <c r="MBR126" s="458"/>
      <c r="MBS126" s="458"/>
      <c r="MBT126" s="459"/>
      <c r="MBU126" s="458"/>
      <c r="MBV126" s="458"/>
      <c r="MBW126" s="458"/>
      <c r="MBX126" s="459"/>
      <c r="MBY126" s="458"/>
      <c r="MBZ126" s="458"/>
      <c r="MCA126" s="458"/>
      <c r="MCB126" s="459"/>
      <c r="MCC126" s="458"/>
      <c r="MCD126" s="458"/>
      <c r="MCE126" s="458"/>
      <c r="MCF126" s="459"/>
      <c r="MCG126" s="458"/>
      <c r="MCH126" s="458"/>
      <c r="MCI126" s="458"/>
      <c r="MCJ126" s="459"/>
      <c r="MCK126" s="458"/>
      <c r="MCL126" s="458"/>
      <c r="MCM126" s="458"/>
      <c r="MCN126" s="459"/>
      <c r="MCO126" s="458"/>
      <c r="MCP126" s="458"/>
      <c r="MCQ126" s="458"/>
      <c r="MCR126" s="459"/>
      <c r="MCS126" s="458"/>
      <c r="MCT126" s="458"/>
      <c r="MCU126" s="458"/>
      <c r="MCV126" s="459"/>
      <c r="MCW126" s="458"/>
      <c r="MCX126" s="458"/>
      <c r="MCY126" s="458"/>
      <c r="MCZ126" s="459"/>
      <c r="MDA126" s="458"/>
      <c r="MDB126" s="458"/>
      <c r="MDC126" s="458"/>
      <c r="MDD126" s="459"/>
      <c r="MDE126" s="458"/>
      <c r="MDF126" s="458"/>
      <c r="MDG126" s="458"/>
      <c r="MDH126" s="459"/>
      <c r="MDI126" s="458"/>
      <c r="MDJ126" s="458"/>
      <c r="MDK126" s="458"/>
      <c r="MDL126" s="459"/>
      <c r="MDM126" s="458"/>
      <c r="MDN126" s="458"/>
      <c r="MDO126" s="458"/>
      <c r="MDP126" s="459"/>
      <c r="MDQ126" s="458"/>
      <c r="MDR126" s="458"/>
      <c r="MDS126" s="458"/>
      <c r="MDT126" s="459"/>
      <c r="MDU126" s="458"/>
      <c r="MDV126" s="458"/>
      <c r="MDW126" s="458"/>
      <c r="MDX126" s="459"/>
      <c r="MDY126" s="458"/>
      <c r="MDZ126" s="458"/>
      <c r="MEA126" s="458"/>
      <c r="MEB126" s="459"/>
      <c r="MEC126" s="458"/>
      <c r="MED126" s="458"/>
      <c r="MEE126" s="458"/>
      <c r="MEF126" s="459"/>
      <c r="MEG126" s="458"/>
      <c r="MEH126" s="458"/>
      <c r="MEI126" s="458"/>
      <c r="MEJ126" s="459"/>
      <c r="MEK126" s="458"/>
      <c r="MEL126" s="458"/>
      <c r="MEM126" s="458"/>
      <c r="MEN126" s="459"/>
      <c r="MEO126" s="458"/>
      <c r="MEP126" s="458"/>
      <c r="MEQ126" s="458"/>
      <c r="MER126" s="459"/>
      <c r="MES126" s="458"/>
      <c r="MET126" s="458"/>
      <c r="MEU126" s="458"/>
      <c r="MEV126" s="459"/>
      <c r="MEW126" s="458"/>
      <c r="MEX126" s="458"/>
      <c r="MEY126" s="458"/>
      <c r="MEZ126" s="459"/>
      <c r="MFA126" s="458"/>
      <c r="MFB126" s="458"/>
      <c r="MFC126" s="458"/>
      <c r="MFD126" s="459"/>
      <c r="MFE126" s="458"/>
      <c r="MFF126" s="458"/>
      <c r="MFG126" s="458"/>
      <c r="MFH126" s="459"/>
      <c r="MFI126" s="458"/>
      <c r="MFJ126" s="458"/>
      <c r="MFK126" s="458"/>
      <c r="MFL126" s="459"/>
      <c r="MFM126" s="458"/>
      <c r="MFN126" s="458"/>
      <c r="MFO126" s="458"/>
      <c r="MFP126" s="459"/>
      <c r="MFQ126" s="458"/>
      <c r="MFR126" s="458"/>
      <c r="MFS126" s="458"/>
      <c r="MFT126" s="459"/>
      <c r="MFU126" s="458"/>
      <c r="MFV126" s="458"/>
      <c r="MFW126" s="458"/>
      <c r="MFX126" s="459"/>
      <c r="MFY126" s="458"/>
      <c r="MFZ126" s="458"/>
      <c r="MGA126" s="458"/>
      <c r="MGB126" s="459"/>
      <c r="MGC126" s="458"/>
      <c r="MGD126" s="458"/>
      <c r="MGE126" s="458"/>
      <c r="MGF126" s="459"/>
      <c r="MGG126" s="458"/>
      <c r="MGH126" s="458"/>
      <c r="MGI126" s="458"/>
      <c r="MGJ126" s="459"/>
      <c r="MGK126" s="458"/>
      <c r="MGL126" s="458"/>
      <c r="MGM126" s="458"/>
      <c r="MGN126" s="459"/>
      <c r="MGO126" s="458"/>
      <c r="MGP126" s="458"/>
      <c r="MGQ126" s="458"/>
      <c r="MGR126" s="459"/>
      <c r="MGS126" s="458"/>
      <c r="MGT126" s="458"/>
      <c r="MGU126" s="458"/>
      <c r="MGV126" s="459"/>
      <c r="MGW126" s="458"/>
      <c r="MGX126" s="458"/>
      <c r="MGY126" s="458"/>
      <c r="MGZ126" s="459"/>
      <c r="MHA126" s="458"/>
      <c r="MHB126" s="458"/>
      <c r="MHC126" s="458"/>
      <c r="MHD126" s="459"/>
      <c r="MHE126" s="458"/>
      <c r="MHF126" s="458"/>
      <c r="MHG126" s="458"/>
      <c r="MHH126" s="459"/>
      <c r="MHI126" s="458"/>
      <c r="MHJ126" s="458"/>
      <c r="MHK126" s="458"/>
      <c r="MHL126" s="459"/>
      <c r="MHM126" s="458"/>
      <c r="MHN126" s="458"/>
      <c r="MHO126" s="458"/>
      <c r="MHP126" s="459"/>
      <c r="MHQ126" s="458"/>
      <c r="MHR126" s="458"/>
      <c r="MHS126" s="458"/>
      <c r="MHT126" s="459"/>
      <c r="MHU126" s="458"/>
      <c r="MHV126" s="458"/>
      <c r="MHW126" s="458"/>
      <c r="MHX126" s="459"/>
      <c r="MHY126" s="458"/>
      <c r="MHZ126" s="458"/>
      <c r="MIA126" s="458"/>
      <c r="MIB126" s="459"/>
      <c r="MIC126" s="458"/>
      <c r="MID126" s="458"/>
      <c r="MIE126" s="458"/>
      <c r="MIF126" s="459"/>
      <c r="MIG126" s="458"/>
      <c r="MIH126" s="458"/>
      <c r="MII126" s="458"/>
      <c r="MIJ126" s="459"/>
      <c r="MIK126" s="458"/>
      <c r="MIL126" s="458"/>
      <c r="MIM126" s="458"/>
      <c r="MIN126" s="459"/>
      <c r="MIO126" s="458"/>
      <c r="MIP126" s="458"/>
      <c r="MIQ126" s="458"/>
      <c r="MIR126" s="459"/>
      <c r="MIS126" s="458"/>
      <c r="MIT126" s="458"/>
      <c r="MIU126" s="458"/>
      <c r="MIV126" s="459"/>
      <c r="MIW126" s="458"/>
      <c r="MIX126" s="458"/>
      <c r="MIY126" s="458"/>
      <c r="MIZ126" s="459"/>
      <c r="MJA126" s="458"/>
      <c r="MJB126" s="458"/>
      <c r="MJC126" s="458"/>
      <c r="MJD126" s="459"/>
      <c r="MJE126" s="458"/>
      <c r="MJF126" s="458"/>
      <c r="MJG126" s="458"/>
      <c r="MJH126" s="459"/>
      <c r="MJI126" s="458"/>
      <c r="MJJ126" s="458"/>
      <c r="MJK126" s="458"/>
      <c r="MJL126" s="459"/>
      <c r="MJM126" s="458"/>
      <c r="MJN126" s="458"/>
      <c r="MJO126" s="458"/>
      <c r="MJP126" s="459"/>
      <c r="MJQ126" s="458"/>
      <c r="MJR126" s="458"/>
      <c r="MJS126" s="458"/>
      <c r="MJT126" s="459"/>
      <c r="MJU126" s="458"/>
      <c r="MJV126" s="458"/>
      <c r="MJW126" s="458"/>
      <c r="MJX126" s="459"/>
      <c r="MJY126" s="458"/>
      <c r="MJZ126" s="458"/>
      <c r="MKA126" s="458"/>
      <c r="MKB126" s="459"/>
      <c r="MKC126" s="458"/>
      <c r="MKD126" s="458"/>
      <c r="MKE126" s="458"/>
      <c r="MKF126" s="459"/>
      <c r="MKG126" s="458"/>
      <c r="MKH126" s="458"/>
      <c r="MKI126" s="458"/>
      <c r="MKJ126" s="459"/>
      <c r="MKK126" s="458"/>
      <c r="MKL126" s="458"/>
      <c r="MKM126" s="458"/>
      <c r="MKN126" s="459"/>
      <c r="MKO126" s="458"/>
      <c r="MKP126" s="458"/>
      <c r="MKQ126" s="458"/>
      <c r="MKR126" s="459"/>
      <c r="MKS126" s="458"/>
      <c r="MKT126" s="458"/>
      <c r="MKU126" s="458"/>
      <c r="MKV126" s="459"/>
      <c r="MKW126" s="458"/>
      <c r="MKX126" s="458"/>
      <c r="MKY126" s="458"/>
      <c r="MKZ126" s="459"/>
      <c r="MLA126" s="458"/>
      <c r="MLB126" s="458"/>
      <c r="MLC126" s="458"/>
      <c r="MLD126" s="459"/>
      <c r="MLE126" s="458"/>
      <c r="MLF126" s="458"/>
      <c r="MLG126" s="458"/>
      <c r="MLH126" s="459"/>
      <c r="MLI126" s="458"/>
      <c r="MLJ126" s="458"/>
      <c r="MLK126" s="458"/>
      <c r="MLL126" s="459"/>
      <c r="MLM126" s="458"/>
      <c r="MLN126" s="458"/>
      <c r="MLO126" s="458"/>
      <c r="MLP126" s="459"/>
      <c r="MLQ126" s="458"/>
      <c r="MLR126" s="458"/>
      <c r="MLS126" s="458"/>
      <c r="MLT126" s="459"/>
      <c r="MLU126" s="458"/>
      <c r="MLV126" s="458"/>
      <c r="MLW126" s="458"/>
      <c r="MLX126" s="459"/>
      <c r="MLY126" s="458"/>
      <c r="MLZ126" s="458"/>
      <c r="MMA126" s="458"/>
      <c r="MMB126" s="459"/>
      <c r="MMC126" s="458"/>
      <c r="MMD126" s="458"/>
      <c r="MME126" s="458"/>
      <c r="MMF126" s="459"/>
      <c r="MMG126" s="458"/>
      <c r="MMH126" s="458"/>
      <c r="MMI126" s="458"/>
      <c r="MMJ126" s="459"/>
      <c r="MMK126" s="458"/>
      <c r="MML126" s="458"/>
      <c r="MMM126" s="458"/>
      <c r="MMN126" s="459"/>
      <c r="MMO126" s="458"/>
      <c r="MMP126" s="458"/>
      <c r="MMQ126" s="458"/>
      <c r="MMR126" s="459"/>
      <c r="MMS126" s="458"/>
      <c r="MMT126" s="458"/>
      <c r="MMU126" s="458"/>
      <c r="MMV126" s="459"/>
      <c r="MMW126" s="458"/>
      <c r="MMX126" s="458"/>
      <c r="MMY126" s="458"/>
      <c r="MMZ126" s="459"/>
      <c r="MNA126" s="458"/>
      <c r="MNB126" s="458"/>
      <c r="MNC126" s="458"/>
      <c r="MND126" s="459"/>
      <c r="MNE126" s="458"/>
      <c r="MNF126" s="458"/>
      <c r="MNG126" s="458"/>
      <c r="MNH126" s="459"/>
      <c r="MNI126" s="458"/>
      <c r="MNJ126" s="458"/>
      <c r="MNK126" s="458"/>
      <c r="MNL126" s="459"/>
      <c r="MNM126" s="458"/>
      <c r="MNN126" s="458"/>
      <c r="MNO126" s="458"/>
      <c r="MNP126" s="459"/>
      <c r="MNQ126" s="458"/>
      <c r="MNR126" s="458"/>
      <c r="MNS126" s="458"/>
      <c r="MNT126" s="459"/>
      <c r="MNU126" s="458"/>
      <c r="MNV126" s="458"/>
      <c r="MNW126" s="458"/>
      <c r="MNX126" s="459"/>
      <c r="MNY126" s="458"/>
      <c r="MNZ126" s="458"/>
      <c r="MOA126" s="458"/>
      <c r="MOB126" s="459"/>
      <c r="MOC126" s="458"/>
      <c r="MOD126" s="458"/>
      <c r="MOE126" s="458"/>
      <c r="MOF126" s="459"/>
      <c r="MOG126" s="458"/>
      <c r="MOH126" s="458"/>
      <c r="MOI126" s="458"/>
      <c r="MOJ126" s="459"/>
      <c r="MOK126" s="458"/>
      <c r="MOL126" s="458"/>
      <c r="MOM126" s="458"/>
      <c r="MON126" s="459"/>
      <c r="MOO126" s="458"/>
      <c r="MOP126" s="458"/>
      <c r="MOQ126" s="458"/>
      <c r="MOR126" s="459"/>
      <c r="MOS126" s="458"/>
      <c r="MOT126" s="458"/>
      <c r="MOU126" s="458"/>
      <c r="MOV126" s="459"/>
      <c r="MOW126" s="458"/>
      <c r="MOX126" s="458"/>
      <c r="MOY126" s="458"/>
      <c r="MOZ126" s="459"/>
      <c r="MPA126" s="458"/>
      <c r="MPB126" s="458"/>
      <c r="MPC126" s="458"/>
      <c r="MPD126" s="459"/>
      <c r="MPE126" s="458"/>
      <c r="MPF126" s="458"/>
      <c r="MPG126" s="458"/>
      <c r="MPH126" s="459"/>
      <c r="MPI126" s="458"/>
      <c r="MPJ126" s="458"/>
      <c r="MPK126" s="458"/>
      <c r="MPL126" s="459"/>
      <c r="MPM126" s="458"/>
      <c r="MPN126" s="458"/>
      <c r="MPO126" s="458"/>
      <c r="MPP126" s="459"/>
      <c r="MPQ126" s="458"/>
      <c r="MPR126" s="458"/>
      <c r="MPS126" s="458"/>
      <c r="MPT126" s="459"/>
      <c r="MPU126" s="458"/>
      <c r="MPV126" s="458"/>
      <c r="MPW126" s="458"/>
      <c r="MPX126" s="459"/>
      <c r="MPY126" s="458"/>
      <c r="MPZ126" s="458"/>
      <c r="MQA126" s="458"/>
      <c r="MQB126" s="459"/>
      <c r="MQC126" s="458"/>
      <c r="MQD126" s="458"/>
      <c r="MQE126" s="458"/>
      <c r="MQF126" s="459"/>
      <c r="MQG126" s="458"/>
      <c r="MQH126" s="458"/>
      <c r="MQI126" s="458"/>
      <c r="MQJ126" s="459"/>
      <c r="MQK126" s="458"/>
      <c r="MQL126" s="458"/>
      <c r="MQM126" s="458"/>
      <c r="MQN126" s="459"/>
      <c r="MQO126" s="458"/>
      <c r="MQP126" s="458"/>
      <c r="MQQ126" s="458"/>
      <c r="MQR126" s="459"/>
      <c r="MQS126" s="458"/>
      <c r="MQT126" s="458"/>
      <c r="MQU126" s="458"/>
      <c r="MQV126" s="459"/>
      <c r="MQW126" s="458"/>
      <c r="MQX126" s="458"/>
      <c r="MQY126" s="458"/>
      <c r="MQZ126" s="459"/>
      <c r="MRA126" s="458"/>
      <c r="MRB126" s="458"/>
      <c r="MRC126" s="458"/>
      <c r="MRD126" s="459"/>
      <c r="MRE126" s="458"/>
      <c r="MRF126" s="458"/>
      <c r="MRG126" s="458"/>
      <c r="MRH126" s="459"/>
      <c r="MRI126" s="458"/>
      <c r="MRJ126" s="458"/>
      <c r="MRK126" s="458"/>
      <c r="MRL126" s="459"/>
      <c r="MRM126" s="458"/>
      <c r="MRN126" s="458"/>
      <c r="MRO126" s="458"/>
      <c r="MRP126" s="459"/>
      <c r="MRQ126" s="458"/>
      <c r="MRR126" s="458"/>
      <c r="MRS126" s="458"/>
      <c r="MRT126" s="459"/>
      <c r="MRU126" s="458"/>
      <c r="MRV126" s="458"/>
      <c r="MRW126" s="458"/>
      <c r="MRX126" s="459"/>
      <c r="MRY126" s="458"/>
      <c r="MRZ126" s="458"/>
      <c r="MSA126" s="458"/>
      <c r="MSB126" s="459"/>
      <c r="MSC126" s="458"/>
      <c r="MSD126" s="458"/>
      <c r="MSE126" s="458"/>
      <c r="MSF126" s="459"/>
      <c r="MSG126" s="458"/>
      <c r="MSH126" s="458"/>
      <c r="MSI126" s="458"/>
      <c r="MSJ126" s="459"/>
      <c r="MSK126" s="458"/>
      <c r="MSL126" s="458"/>
      <c r="MSM126" s="458"/>
      <c r="MSN126" s="459"/>
      <c r="MSO126" s="458"/>
      <c r="MSP126" s="458"/>
      <c r="MSQ126" s="458"/>
      <c r="MSR126" s="459"/>
      <c r="MSS126" s="458"/>
      <c r="MST126" s="458"/>
      <c r="MSU126" s="458"/>
      <c r="MSV126" s="459"/>
      <c r="MSW126" s="458"/>
      <c r="MSX126" s="458"/>
      <c r="MSY126" s="458"/>
      <c r="MSZ126" s="459"/>
      <c r="MTA126" s="458"/>
      <c r="MTB126" s="458"/>
      <c r="MTC126" s="458"/>
      <c r="MTD126" s="459"/>
      <c r="MTE126" s="458"/>
      <c r="MTF126" s="458"/>
      <c r="MTG126" s="458"/>
      <c r="MTH126" s="459"/>
      <c r="MTI126" s="458"/>
      <c r="MTJ126" s="458"/>
      <c r="MTK126" s="458"/>
      <c r="MTL126" s="459"/>
      <c r="MTM126" s="458"/>
      <c r="MTN126" s="458"/>
      <c r="MTO126" s="458"/>
      <c r="MTP126" s="459"/>
      <c r="MTQ126" s="458"/>
      <c r="MTR126" s="458"/>
      <c r="MTS126" s="458"/>
      <c r="MTT126" s="459"/>
      <c r="MTU126" s="458"/>
      <c r="MTV126" s="458"/>
      <c r="MTW126" s="458"/>
      <c r="MTX126" s="459"/>
      <c r="MTY126" s="458"/>
      <c r="MTZ126" s="458"/>
      <c r="MUA126" s="458"/>
      <c r="MUB126" s="459"/>
      <c r="MUC126" s="458"/>
      <c r="MUD126" s="458"/>
      <c r="MUE126" s="458"/>
      <c r="MUF126" s="459"/>
      <c r="MUG126" s="458"/>
      <c r="MUH126" s="458"/>
      <c r="MUI126" s="458"/>
      <c r="MUJ126" s="459"/>
      <c r="MUK126" s="458"/>
      <c r="MUL126" s="458"/>
      <c r="MUM126" s="458"/>
      <c r="MUN126" s="459"/>
      <c r="MUO126" s="458"/>
      <c r="MUP126" s="458"/>
      <c r="MUQ126" s="458"/>
      <c r="MUR126" s="459"/>
      <c r="MUS126" s="458"/>
      <c r="MUT126" s="458"/>
      <c r="MUU126" s="458"/>
      <c r="MUV126" s="459"/>
      <c r="MUW126" s="458"/>
      <c r="MUX126" s="458"/>
      <c r="MUY126" s="458"/>
      <c r="MUZ126" s="459"/>
      <c r="MVA126" s="458"/>
      <c r="MVB126" s="458"/>
      <c r="MVC126" s="458"/>
      <c r="MVD126" s="459"/>
      <c r="MVE126" s="458"/>
      <c r="MVF126" s="458"/>
      <c r="MVG126" s="458"/>
      <c r="MVH126" s="459"/>
      <c r="MVI126" s="458"/>
      <c r="MVJ126" s="458"/>
      <c r="MVK126" s="458"/>
      <c r="MVL126" s="459"/>
      <c r="MVM126" s="458"/>
      <c r="MVN126" s="458"/>
      <c r="MVO126" s="458"/>
      <c r="MVP126" s="459"/>
      <c r="MVQ126" s="458"/>
      <c r="MVR126" s="458"/>
      <c r="MVS126" s="458"/>
      <c r="MVT126" s="459"/>
      <c r="MVU126" s="458"/>
      <c r="MVV126" s="458"/>
      <c r="MVW126" s="458"/>
      <c r="MVX126" s="459"/>
      <c r="MVY126" s="458"/>
      <c r="MVZ126" s="458"/>
      <c r="MWA126" s="458"/>
      <c r="MWB126" s="459"/>
      <c r="MWC126" s="458"/>
      <c r="MWD126" s="458"/>
      <c r="MWE126" s="458"/>
      <c r="MWF126" s="459"/>
      <c r="MWG126" s="458"/>
      <c r="MWH126" s="458"/>
      <c r="MWI126" s="458"/>
      <c r="MWJ126" s="459"/>
      <c r="MWK126" s="458"/>
      <c r="MWL126" s="458"/>
      <c r="MWM126" s="458"/>
      <c r="MWN126" s="459"/>
      <c r="MWO126" s="458"/>
      <c r="MWP126" s="458"/>
      <c r="MWQ126" s="458"/>
      <c r="MWR126" s="459"/>
      <c r="MWS126" s="458"/>
      <c r="MWT126" s="458"/>
      <c r="MWU126" s="458"/>
      <c r="MWV126" s="459"/>
      <c r="MWW126" s="458"/>
      <c r="MWX126" s="458"/>
      <c r="MWY126" s="458"/>
      <c r="MWZ126" s="459"/>
      <c r="MXA126" s="458"/>
      <c r="MXB126" s="458"/>
      <c r="MXC126" s="458"/>
      <c r="MXD126" s="459"/>
      <c r="MXE126" s="458"/>
      <c r="MXF126" s="458"/>
      <c r="MXG126" s="458"/>
      <c r="MXH126" s="459"/>
      <c r="MXI126" s="458"/>
      <c r="MXJ126" s="458"/>
      <c r="MXK126" s="458"/>
      <c r="MXL126" s="459"/>
      <c r="MXM126" s="458"/>
      <c r="MXN126" s="458"/>
      <c r="MXO126" s="458"/>
      <c r="MXP126" s="459"/>
      <c r="MXQ126" s="458"/>
      <c r="MXR126" s="458"/>
      <c r="MXS126" s="458"/>
      <c r="MXT126" s="459"/>
      <c r="MXU126" s="458"/>
      <c r="MXV126" s="458"/>
      <c r="MXW126" s="458"/>
      <c r="MXX126" s="459"/>
      <c r="MXY126" s="458"/>
      <c r="MXZ126" s="458"/>
      <c r="MYA126" s="458"/>
      <c r="MYB126" s="459"/>
      <c r="MYC126" s="458"/>
      <c r="MYD126" s="458"/>
      <c r="MYE126" s="458"/>
      <c r="MYF126" s="459"/>
      <c r="MYG126" s="458"/>
      <c r="MYH126" s="458"/>
      <c r="MYI126" s="458"/>
      <c r="MYJ126" s="459"/>
      <c r="MYK126" s="458"/>
      <c r="MYL126" s="458"/>
      <c r="MYM126" s="458"/>
      <c r="MYN126" s="459"/>
      <c r="MYO126" s="458"/>
      <c r="MYP126" s="458"/>
      <c r="MYQ126" s="458"/>
      <c r="MYR126" s="459"/>
      <c r="MYS126" s="458"/>
      <c r="MYT126" s="458"/>
      <c r="MYU126" s="458"/>
      <c r="MYV126" s="459"/>
      <c r="MYW126" s="458"/>
      <c r="MYX126" s="458"/>
      <c r="MYY126" s="458"/>
      <c r="MYZ126" s="459"/>
      <c r="MZA126" s="458"/>
      <c r="MZB126" s="458"/>
      <c r="MZC126" s="458"/>
      <c r="MZD126" s="459"/>
      <c r="MZE126" s="458"/>
      <c r="MZF126" s="458"/>
      <c r="MZG126" s="458"/>
      <c r="MZH126" s="459"/>
      <c r="MZI126" s="458"/>
      <c r="MZJ126" s="458"/>
      <c r="MZK126" s="458"/>
      <c r="MZL126" s="459"/>
      <c r="MZM126" s="458"/>
      <c r="MZN126" s="458"/>
      <c r="MZO126" s="458"/>
      <c r="MZP126" s="459"/>
      <c r="MZQ126" s="458"/>
      <c r="MZR126" s="458"/>
      <c r="MZS126" s="458"/>
      <c r="MZT126" s="459"/>
      <c r="MZU126" s="458"/>
      <c r="MZV126" s="458"/>
      <c r="MZW126" s="458"/>
      <c r="MZX126" s="459"/>
      <c r="MZY126" s="458"/>
      <c r="MZZ126" s="458"/>
      <c r="NAA126" s="458"/>
      <c r="NAB126" s="459"/>
      <c r="NAC126" s="458"/>
      <c r="NAD126" s="458"/>
      <c r="NAE126" s="458"/>
      <c r="NAF126" s="459"/>
      <c r="NAG126" s="458"/>
      <c r="NAH126" s="458"/>
      <c r="NAI126" s="458"/>
      <c r="NAJ126" s="459"/>
      <c r="NAK126" s="458"/>
      <c r="NAL126" s="458"/>
      <c r="NAM126" s="458"/>
      <c r="NAN126" s="459"/>
      <c r="NAO126" s="458"/>
      <c r="NAP126" s="458"/>
      <c r="NAQ126" s="458"/>
      <c r="NAR126" s="459"/>
      <c r="NAS126" s="458"/>
      <c r="NAT126" s="458"/>
      <c r="NAU126" s="458"/>
      <c r="NAV126" s="459"/>
      <c r="NAW126" s="458"/>
      <c r="NAX126" s="458"/>
      <c r="NAY126" s="458"/>
      <c r="NAZ126" s="459"/>
      <c r="NBA126" s="458"/>
      <c r="NBB126" s="458"/>
      <c r="NBC126" s="458"/>
      <c r="NBD126" s="459"/>
      <c r="NBE126" s="458"/>
      <c r="NBF126" s="458"/>
      <c r="NBG126" s="458"/>
      <c r="NBH126" s="459"/>
      <c r="NBI126" s="458"/>
      <c r="NBJ126" s="458"/>
      <c r="NBK126" s="458"/>
      <c r="NBL126" s="459"/>
      <c r="NBM126" s="458"/>
      <c r="NBN126" s="458"/>
      <c r="NBO126" s="458"/>
      <c r="NBP126" s="459"/>
      <c r="NBQ126" s="458"/>
      <c r="NBR126" s="458"/>
      <c r="NBS126" s="458"/>
      <c r="NBT126" s="459"/>
      <c r="NBU126" s="458"/>
      <c r="NBV126" s="458"/>
      <c r="NBW126" s="458"/>
      <c r="NBX126" s="459"/>
      <c r="NBY126" s="458"/>
      <c r="NBZ126" s="458"/>
      <c r="NCA126" s="458"/>
      <c r="NCB126" s="459"/>
      <c r="NCC126" s="458"/>
      <c r="NCD126" s="458"/>
      <c r="NCE126" s="458"/>
      <c r="NCF126" s="459"/>
      <c r="NCG126" s="458"/>
      <c r="NCH126" s="458"/>
      <c r="NCI126" s="458"/>
      <c r="NCJ126" s="459"/>
      <c r="NCK126" s="458"/>
      <c r="NCL126" s="458"/>
      <c r="NCM126" s="458"/>
      <c r="NCN126" s="459"/>
      <c r="NCO126" s="458"/>
      <c r="NCP126" s="458"/>
      <c r="NCQ126" s="458"/>
      <c r="NCR126" s="459"/>
      <c r="NCS126" s="458"/>
      <c r="NCT126" s="458"/>
      <c r="NCU126" s="458"/>
      <c r="NCV126" s="459"/>
      <c r="NCW126" s="458"/>
      <c r="NCX126" s="458"/>
      <c r="NCY126" s="458"/>
      <c r="NCZ126" s="459"/>
      <c r="NDA126" s="458"/>
      <c r="NDB126" s="458"/>
      <c r="NDC126" s="458"/>
      <c r="NDD126" s="459"/>
      <c r="NDE126" s="458"/>
      <c r="NDF126" s="458"/>
      <c r="NDG126" s="458"/>
      <c r="NDH126" s="459"/>
      <c r="NDI126" s="458"/>
      <c r="NDJ126" s="458"/>
      <c r="NDK126" s="458"/>
      <c r="NDL126" s="459"/>
      <c r="NDM126" s="458"/>
      <c r="NDN126" s="458"/>
      <c r="NDO126" s="458"/>
      <c r="NDP126" s="459"/>
      <c r="NDQ126" s="458"/>
      <c r="NDR126" s="458"/>
      <c r="NDS126" s="458"/>
      <c r="NDT126" s="459"/>
      <c r="NDU126" s="458"/>
      <c r="NDV126" s="458"/>
      <c r="NDW126" s="458"/>
      <c r="NDX126" s="459"/>
      <c r="NDY126" s="458"/>
      <c r="NDZ126" s="458"/>
      <c r="NEA126" s="458"/>
      <c r="NEB126" s="459"/>
      <c r="NEC126" s="458"/>
      <c r="NED126" s="458"/>
      <c r="NEE126" s="458"/>
      <c r="NEF126" s="459"/>
      <c r="NEG126" s="458"/>
      <c r="NEH126" s="458"/>
      <c r="NEI126" s="458"/>
      <c r="NEJ126" s="459"/>
      <c r="NEK126" s="458"/>
      <c r="NEL126" s="458"/>
      <c r="NEM126" s="458"/>
      <c r="NEN126" s="459"/>
      <c r="NEO126" s="458"/>
      <c r="NEP126" s="458"/>
      <c r="NEQ126" s="458"/>
      <c r="NER126" s="459"/>
      <c r="NES126" s="458"/>
      <c r="NET126" s="458"/>
      <c r="NEU126" s="458"/>
      <c r="NEV126" s="459"/>
      <c r="NEW126" s="458"/>
      <c r="NEX126" s="458"/>
      <c r="NEY126" s="458"/>
      <c r="NEZ126" s="459"/>
      <c r="NFA126" s="458"/>
      <c r="NFB126" s="458"/>
      <c r="NFC126" s="458"/>
      <c r="NFD126" s="459"/>
      <c r="NFE126" s="458"/>
      <c r="NFF126" s="458"/>
      <c r="NFG126" s="458"/>
      <c r="NFH126" s="459"/>
      <c r="NFI126" s="458"/>
      <c r="NFJ126" s="458"/>
      <c r="NFK126" s="458"/>
      <c r="NFL126" s="459"/>
      <c r="NFM126" s="458"/>
      <c r="NFN126" s="458"/>
      <c r="NFO126" s="458"/>
      <c r="NFP126" s="459"/>
      <c r="NFQ126" s="458"/>
      <c r="NFR126" s="458"/>
      <c r="NFS126" s="458"/>
      <c r="NFT126" s="459"/>
      <c r="NFU126" s="458"/>
      <c r="NFV126" s="458"/>
      <c r="NFW126" s="458"/>
      <c r="NFX126" s="459"/>
      <c r="NFY126" s="458"/>
      <c r="NFZ126" s="458"/>
      <c r="NGA126" s="458"/>
      <c r="NGB126" s="459"/>
      <c r="NGC126" s="458"/>
      <c r="NGD126" s="458"/>
      <c r="NGE126" s="458"/>
      <c r="NGF126" s="459"/>
      <c r="NGG126" s="458"/>
      <c r="NGH126" s="458"/>
      <c r="NGI126" s="458"/>
      <c r="NGJ126" s="459"/>
      <c r="NGK126" s="458"/>
      <c r="NGL126" s="458"/>
      <c r="NGM126" s="458"/>
      <c r="NGN126" s="459"/>
      <c r="NGO126" s="458"/>
      <c r="NGP126" s="458"/>
      <c r="NGQ126" s="458"/>
      <c r="NGR126" s="459"/>
      <c r="NGS126" s="458"/>
      <c r="NGT126" s="458"/>
      <c r="NGU126" s="458"/>
      <c r="NGV126" s="459"/>
      <c r="NGW126" s="458"/>
      <c r="NGX126" s="458"/>
      <c r="NGY126" s="458"/>
      <c r="NGZ126" s="459"/>
      <c r="NHA126" s="458"/>
      <c r="NHB126" s="458"/>
      <c r="NHC126" s="458"/>
      <c r="NHD126" s="459"/>
      <c r="NHE126" s="458"/>
      <c r="NHF126" s="458"/>
      <c r="NHG126" s="458"/>
      <c r="NHH126" s="459"/>
      <c r="NHI126" s="458"/>
      <c r="NHJ126" s="458"/>
      <c r="NHK126" s="458"/>
      <c r="NHL126" s="459"/>
      <c r="NHM126" s="458"/>
      <c r="NHN126" s="458"/>
      <c r="NHO126" s="458"/>
      <c r="NHP126" s="459"/>
      <c r="NHQ126" s="458"/>
      <c r="NHR126" s="458"/>
      <c r="NHS126" s="458"/>
      <c r="NHT126" s="459"/>
      <c r="NHU126" s="458"/>
      <c r="NHV126" s="458"/>
      <c r="NHW126" s="458"/>
      <c r="NHX126" s="459"/>
      <c r="NHY126" s="458"/>
      <c r="NHZ126" s="458"/>
      <c r="NIA126" s="458"/>
      <c r="NIB126" s="459"/>
      <c r="NIC126" s="458"/>
      <c r="NID126" s="458"/>
      <c r="NIE126" s="458"/>
      <c r="NIF126" s="459"/>
      <c r="NIG126" s="458"/>
      <c r="NIH126" s="458"/>
      <c r="NII126" s="458"/>
      <c r="NIJ126" s="459"/>
      <c r="NIK126" s="458"/>
      <c r="NIL126" s="458"/>
      <c r="NIM126" s="458"/>
      <c r="NIN126" s="459"/>
      <c r="NIO126" s="458"/>
      <c r="NIP126" s="458"/>
      <c r="NIQ126" s="458"/>
      <c r="NIR126" s="459"/>
      <c r="NIS126" s="458"/>
      <c r="NIT126" s="458"/>
      <c r="NIU126" s="458"/>
      <c r="NIV126" s="459"/>
      <c r="NIW126" s="458"/>
      <c r="NIX126" s="458"/>
      <c r="NIY126" s="458"/>
      <c r="NIZ126" s="459"/>
      <c r="NJA126" s="458"/>
      <c r="NJB126" s="458"/>
      <c r="NJC126" s="458"/>
      <c r="NJD126" s="459"/>
      <c r="NJE126" s="458"/>
      <c r="NJF126" s="458"/>
      <c r="NJG126" s="458"/>
      <c r="NJH126" s="459"/>
      <c r="NJI126" s="458"/>
      <c r="NJJ126" s="458"/>
      <c r="NJK126" s="458"/>
      <c r="NJL126" s="459"/>
      <c r="NJM126" s="458"/>
      <c r="NJN126" s="458"/>
      <c r="NJO126" s="458"/>
      <c r="NJP126" s="459"/>
      <c r="NJQ126" s="458"/>
      <c r="NJR126" s="458"/>
      <c r="NJS126" s="458"/>
      <c r="NJT126" s="459"/>
      <c r="NJU126" s="458"/>
      <c r="NJV126" s="458"/>
      <c r="NJW126" s="458"/>
      <c r="NJX126" s="459"/>
      <c r="NJY126" s="458"/>
      <c r="NJZ126" s="458"/>
      <c r="NKA126" s="458"/>
      <c r="NKB126" s="459"/>
      <c r="NKC126" s="458"/>
      <c r="NKD126" s="458"/>
      <c r="NKE126" s="458"/>
      <c r="NKF126" s="459"/>
      <c r="NKG126" s="458"/>
      <c r="NKH126" s="458"/>
      <c r="NKI126" s="458"/>
      <c r="NKJ126" s="459"/>
      <c r="NKK126" s="458"/>
      <c r="NKL126" s="458"/>
      <c r="NKM126" s="458"/>
      <c r="NKN126" s="459"/>
      <c r="NKO126" s="458"/>
      <c r="NKP126" s="458"/>
      <c r="NKQ126" s="458"/>
      <c r="NKR126" s="459"/>
      <c r="NKS126" s="458"/>
      <c r="NKT126" s="458"/>
      <c r="NKU126" s="458"/>
      <c r="NKV126" s="459"/>
      <c r="NKW126" s="458"/>
      <c r="NKX126" s="458"/>
      <c r="NKY126" s="458"/>
      <c r="NKZ126" s="459"/>
      <c r="NLA126" s="458"/>
      <c r="NLB126" s="458"/>
      <c r="NLC126" s="458"/>
      <c r="NLD126" s="459"/>
      <c r="NLE126" s="458"/>
      <c r="NLF126" s="458"/>
      <c r="NLG126" s="458"/>
      <c r="NLH126" s="459"/>
      <c r="NLI126" s="458"/>
      <c r="NLJ126" s="458"/>
      <c r="NLK126" s="458"/>
      <c r="NLL126" s="459"/>
      <c r="NLM126" s="458"/>
      <c r="NLN126" s="458"/>
      <c r="NLO126" s="458"/>
      <c r="NLP126" s="459"/>
      <c r="NLQ126" s="458"/>
      <c r="NLR126" s="458"/>
      <c r="NLS126" s="458"/>
      <c r="NLT126" s="459"/>
      <c r="NLU126" s="458"/>
      <c r="NLV126" s="458"/>
      <c r="NLW126" s="458"/>
      <c r="NLX126" s="459"/>
      <c r="NLY126" s="458"/>
      <c r="NLZ126" s="458"/>
      <c r="NMA126" s="458"/>
      <c r="NMB126" s="459"/>
      <c r="NMC126" s="458"/>
      <c r="NMD126" s="458"/>
      <c r="NME126" s="458"/>
      <c r="NMF126" s="459"/>
      <c r="NMG126" s="458"/>
      <c r="NMH126" s="458"/>
      <c r="NMI126" s="458"/>
      <c r="NMJ126" s="459"/>
      <c r="NMK126" s="458"/>
      <c r="NML126" s="458"/>
      <c r="NMM126" s="458"/>
      <c r="NMN126" s="459"/>
      <c r="NMO126" s="458"/>
      <c r="NMP126" s="458"/>
      <c r="NMQ126" s="458"/>
      <c r="NMR126" s="459"/>
      <c r="NMS126" s="458"/>
      <c r="NMT126" s="458"/>
      <c r="NMU126" s="458"/>
      <c r="NMV126" s="459"/>
      <c r="NMW126" s="458"/>
      <c r="NMX126" s="458"/>
      <c r="NMY126" s="458"/>
      <c r="NMZ126" s="459"/>
      <c r="NNA126" s="458"/>
      <c r="NNB126" s="458"/>
      <c r="NNC126" s="458"/>
      <c r="NND126" s="459"/>
      <c r="NNE126" s="458"/>
      <c r="NNF126" s="458"/>
      <c r="NNG126" s="458"/>
      <c r="NNH126" s="459"/>
      <c r="NNI126" s="458"/>
      <c r="NNJ126" s="458"/>
      <c r="NNK126" s="458"/>
      <c r="NNL126" s="459"/>
      <c r="NNM126" s="458"/>
      <c r="NNN126" s="458"/>
      <c r="NNO126" s="458"/>
      <c r="NNP126" s="459"/>
      <c r="NNQ126" s="458"/>
      <c r="NNR126" s="458"/>
      <c r="NNS126" s="458"/>
      <c r="NNT126" s="459"/>
      <c r="NNU126" s="458"/>
      <c r="NNV126" s="458"/>
      <c r="NNW126" s="458"/>
      <c r="NNX126" s="459"/>
      <c r="NNY126" s="458"/>
      <c r="NNZ126" s="458"/>
      <c r="NOA126" s="458"/>
      <c r="NOB126" s="459"/>
      <c r="NOC126" s="458"/>
      <c r="NOD126" s="458"/>
      <c r="NOE126" s="458"/>
      <c r="NOF126" s="459"/>
      <c r="NOG126" s="458"/>
      <c r="NOH126" s="458"/>
      <c r="NOI126" s="458"/>
      <c r="NOJ126" s="459"/>
      <c r="NOK126" s="458"/>
      <c r="NOL126" s="458"/>
      <c r="NOM126" s="458"/>
      <c r="NON126" s="459"/>
      <c r="NOO126" s="458"/>
      <c r="NOP126" s="458"/>
      <c r="NOQ126" s="458"/>
      <c r="NOR126" s="459"/>
      <c r="NOS126" s="458"/>
      <c r="NOT126" s="458"/>
      <c r="NOU126" s="458"/>
      <c r="NOV126" s="459"/>
      <c r="NOW126" s="458"/>
      <c r="NOX126" s="458"/>
      <c r="NOY126" s="458"/>
      <c r="NOZ126" s="459"/>
      <c r="NPA126" s="458"/>
      <c r="NPB126" s="458"/>
      <c r="NPC126" s="458"/>
      <c r="NPD126" s="459"/>
      <c r="NPE126" s="458"/>
      <c r="NPF126" s="458"/>
      <c r="NPG126" s="458"/>
      <c r="NPH126" s="459"/>
      <c r="NPI126" s="458"/>
      <c r="NPJ126" s="458"/>
      <c r="NPK126" s="458"/>
      <c r="NPL126" s="459"/>
      <c r="NPM126" s="458"/>
      <c r="NPN126" s="458"/>
      <c r="NPO126" s="458"/>
      <c r="NPP126" s="459"/>
      <c r="NPQ126" s="458"/>
      <c r="NPR126" s="458"/>
      <c r="NPS126" s="458"/>
      <c r="NPT126" s="459"/>
      <c r="NPU126" s="458"/>
      <c r="NPV126" s="458"/>
      <c r="NPW126" s="458"/>
      <c r="NPX126" s="459"/>
      <c r="NPY126" s="458"/>
      <c r="NPZ126" s="458"/>
      <c r="NQA126" s="458"/>
      <c r="NQB126" s="459"/>
      <c r="NQC126" s="458"/>
      <c r="NQD126" s="458"/>
      <c r="NQE126" s="458"/>
      <c r="NQF126" s="459"/>
      <c r="NQG126" s="458"/>
      <c r="NQH126" s="458"/>
      <c r="NQI126" s="458"/>
      <c r="NQJ126" s="459"/>
      <c r="NQK126" s="458"/>
      <c r="NQL126" s="458"/>
      <c r="NQM126" s="458"/>
      <c r="NQN126" s="459"/>
      <c r="NQO126" s="458"/>
      <c r="NQP126" s="458"/>
      <c r="NQQ126" s="458"/>
      <c r="NQR126" s="459"/>
      <c r="NQS126" s="458"/>
      <c r="NQT126" s="458"/>
      <c r="NQU126" s="458"/>
      <c r="NQV126" s="459"/>
      <c r="NQW126" s="458"/>
      <c r="NQX126" s="458"/>
      <c r="NQY126" s="458"/>
      <c r="NQZ126" s="459"/>
      <c r="NRA126" s="458"/>
      <c r="NRB126" s="458"/>
      <c r="NRC126" s="458"/>
      <c r="NRD126" s="459"/>
      <c r="NRE126" s="458"/>
      <c r="NRF126" s="458"/>
      <c r="NRG126" s="458"/>
      <c r="NRH126" s="459"/>
      <c r="NRI126" s="458"/>
      <c r="NRJ126" s="458"/>
      <c r="NRK126" s="458"/>
      <c r="NRL126" s="459"/>
      <c r="NRM126" s="458"/>
      <c r="NRN126" s="458"/>
      <c r="NRO126" s="458"/>
      <c r="NRP126" s="459"/>
      <c r="NRQ126" s="458"/>
      <c r="NRR126" s="458"/>
      <c r="NRS126" s="458"/>
      <c r="NRT126" s="459"/>
      <c r="NRU126" s="458"/>
      <c r="NRV126" s="458"/>
      <c r="NRW126" s="458"/>
      <c r="NRX126" s="459"/>
      <c r="NRY126" s="458"/>
      <c r="NRZ126" s="458"/>
      <c r="NSA126" s="458"/>
      <c r="NSB126" s="459"/>
      <c r="NSC126" s="458"/>
      <c r="NSD126" s="458"/>
      <c r="NSE126" s="458"/>
      <c r="NSF126" s="459"/>
      <c r="NSG126" s="458"/>
      <c r="NSH126" s="458"/>
      <c r="NSI126" s="458"/>
      <c r="NSJ126" s="459"/>
      <c r="NSK126" s="458"/>
      <c r="NSL126" s="458"/>
      <c r="NSM126" s="458"/>
      <c r="NSN126" s="459"/>
      <c r="NSO126" s="458"/>
      <c r="NSP126" s="458"/>
      <c r="NSQ126" s="458"/>
      <c r="NSR126" s="459"/>
      <c r="NSS126" s="458"/>
      <c r="NST126" s="458"/>
      <c r="NSU126" s="458"/>
      <c r="NSV126" s="459"/>
      <c r="NSW126" s="458"/>
      <c r="NSX126" s="458"/>
      <c r="NSY126" s="458"/>
      <c r="NSZ126" s="459"/>
      <c r="NTA126" s="458"/>
      <c r="NTB126" s="458"/>
      <c r="NTC126" s="458"/>
      <c r="NTD126" s="459"/>
      <c r="NTE126" s="458"/>
      <c r="NTF126" s="458"/>
      <c r="NTG126" s="458"/>
      <c r="NTH126" s="459"/>
      <c r="NTI126" s="458"/>
      <c r="NTJ126" s="458"/>
      <c r="NTK126" s="458"/>
      <c r="NTL126" s="459"/>
      <c r="NTM126" s="458"/>
      <c r="NTN126" s="458"/>
      <c r="NTO126" s="458"/>
      <c r="NTP126" s="459"/>
      <c r="NTQ126" s="458"/>
      <c r="NTR126" s="458"/>
      <c r="NTS126" s="458"/>
      <c r="NTT126" s="459"/>
      <c r="NTU126" s="458"/>
      <c r="NTV126" s="458"/>
      <c r="NTW126" s="458"/>
      <c r="NTX126" s="459"/>
      <c r="NTY126" s="458"/>
      <c r="NTZ126" s="458"/>
      <c r="NUA126" s="458"/>
      <c r="NUB126" s="459"/>
      <c r="NUC126" s="458"/>
      <c r="NUD126" s="458"/>
      <c r="NUE126" s="458"/>
      <c r="NUF126" s="459"/>
      <c r="NUG126" s="458"/>
      <c r="NUH126" s="458"/>
      <c r="NUI126" s="458"/>
      <c r="NUJ126" s="459"/>
      <c r="NUK126" s="458"/>
      <c r="NUL126" s="458"/>
      <c r="NUM126" s="458"/>
      <c r="NUN126" s="459"/>
      <c r="NUO126" s="458"/>
      <c r="NUP126" s="458"/>
      <c r="NUQ126" s="458"/>
      <c r="NUR126" s="459"/>
      <c r="NUS126" s="458"/>
      <c r="NUT126" s="458"/>
      <c r="NUU126" s="458"/>
      <c r="NUV126" s="459"/>
      <c r="NUW126" s="458"/>
      <c r="NUX126" s="458"/>
      <c r="NUY126" s="458"/>
      <c r="NUZ126" s="459"/>
      <c r="NVA126" s="458"/>
      <c r="NVB126" s="458"/>
      <c r="NVC126" s="458"/>
      <c r="NVD126" s="459"/>
      <c r="NVE126" s="458"/>
      <c r="NVF126" s="458"/>
      <c r="NVG126" s="458"/>
      <c r="NVH126" s="459"/>
      <c r="NVI126" s="458"/>
      <c r="NVJ126" s="458"/>
      <c r="NVK126" s="458"/>
      <c r="NVL126" s="459"/>
      <c r="NVM126" s="458"/>
      <c r="NVN126" s="458"/>
      <c r="NVO126" s="458"/>
      <c r="NVP126" s="459"/>
      <c r="NVQ126" s="458"/>
      <c r="NVR126" s="458"/>
      <c r="NVS126" s="458"/>
      <c r="NVT126" s="459"/>
      <c r="NVU126" s="458"/>
      <c r="NVV126" s="458"/>
      <c r="NVW126" s="458"/>
      <c r="NVX126" s="459"/>
      <c r="NVY126" s="458"/>
      <c r="NVZ126" s="458"/>
      <c r="NWA126" s="458"/>
      <c r="NWB126" s="459"/>
      <c r="NWC126" s="458"/>
      <c r="NWD126" s="458"/>
      <c r="NWE126" s="458"/>
      <c r="NWF126" s="459"/>
      <c r="NWG126" s="458"/>
      <c r="NWH126" s="458"/>
      <c r="NWI126" s="458"/>
      <c r="NWJ126" s="459"/>
      <c r="NWK126" s="458"/>
      <c r="NWL126" s="458"/>
      <c r="NWM126" s="458"/>
      <c r="NWN126" s="459"/>
      <c r="NWO126" s="458"/>
      <c r="NWP126" s="458"/>
      <c r="NWQ126" s="458"/>
      <c r="NWR126" s="459"/>
      <c r="NWS126" s="458"/>
      <c r="NWT126" s="458"/>
      <c r="NWU126" s="458"/>
      <c r="NWV126" s="459"/>
      <c r="NWW126" s="458"/>
      <c r="NWX126" s="458"/>
      <c r="NWY126" s="458"/>
      <c r="NWZ126" s="459"/>
      <c r="NXA126" s="458"/>
      <c r="NXB126" s="458"/>
      <c r="NXC126" s="458"/>
      <c r="NXD126" s="459"/>
      <c r="NXE126" s="458"/>
      <c r="NXF126" s="458"/>
      <c r="NXG126" s="458"/>
      <c r="NXH126" s="459"/>
      <c r="NXI126" s="458"/>
      <c r="NXJ126" s="458"/>
      <c r="NXK126" s="458"/>
      <c r="NXL126" s="459"/>
      <c r="NXM126" s="458"/>
      <c r="NXN126" s="458"/>
      <c r="NXO126" s="458"/>
      <c r="NXP126" s="459"/>
      <c r="NXQ126" s="458"/>
      <c r="NXR126" s="458"/>
      <c r="NXS126" s="458"/>
      <c r="NXT126" s="459"/>
      <c r="NXU126" s="458"/>
      <c r="NXV126" s="458"/>
      <c r="NXW126" s="458"/>
      <c r="NXX126" s="459"/>
      <c r="NXY126" s="458"/>
      <c r="NXZ126" s="458"/>
      <c r="NYA126" s="458"/>
      <c r="NYB126" s="459"/>
      <c r="NYC126" s="458"/>
      <c r="NYD126" s="458"/>
      <c r="NYE126" s="458"/>
      <c r="NYF126" s="459"/>
      <c r="NYG126" s="458"/>
      <c r="NYH126" s="458"/>
      <c r="NYI126" s="458"/>
      <c r="NYJ126" s="459"/>
      <c r="NYK126" s="458"/>
      <c r="NYL126" s="458"/>
      <c r="NYM126" s="458"/>
      <c r="NYN126" s="459"/>
      <c r="NYO126" s="458"/>
      <c r="NYP126" s="458"/>
      <c r="NYQ126" s="458"/>
      <c r="NYR126" s="459"/>
      <c r="NYS126" s="458"/>
      <c r="NYT126" s="458"/>
      <c r="NYU126" s="458"/>
      <c r="NYV126" s="459"/>
      <c r="NYW126" s="458"/>
      <c r="NYX126" s="458"/>
      <c r="NYY126" s="458"/>
      <c r="NYZ126" s="459"/>
      <c r="NZA126" s="458"/>
      <c r="NZB126" s="458"/>
      <c r="NZC126" s="458"/>
      <c r="NZD126" s="459"/>
      <c r="NZE126" s="458"/>
      <c r="NZF126" s="458"/>
      <c r="NZG126" s="458"/>
      <c r="NZH126" s="459"/>
      <c r="NZI126" s="458"/>
      <c r="NZJ126" s="458"/>
      <c r="NZK126" s="458"/>
      <c r="NZL126" s="459"/>
      <c r="NZM126" s="458"/>
      <c r="NZN126" s="458"/>
      <c r="NZO126" s="458"/>
      <c r="NZP126" s="459"/>
      <c r="NZQ126" s="458"/>
      <c r="NZR126" s="458"/>
      <c r="NZS126" s="458"/>
      <c r="NZT126" s="459"/>
      <c r="NZU126" s="458"/>
      <c r="NZV126" s="458"/>
      <c r="NZW126" s="458"/>
      <c r="NZX126" s="459"/>
      <c r="NZY126" s="458"/>
      <c r="NZZ126" s="458"/>
      <c r="OAA126" s="458"/>
      <c r="OAB126" s="459"/>
      <c r="OAC126" s="458"/>
      <c r="OAD126" s="458"/>
      <c r="OAE126" s="458"/>
      <c r="OAF126" s="459"/>
      <c r="OAG126" s="458"/>
      <c r="OAH126" s="458"/>
      <c r="OAI126" s="458"/>
      <c r="OAJ126" s="459"/>
      <c r="OAK126" s="458"/>
      <c r="OAL126" s="458"/>
      <c r="OAM126" s="458"/>
      <c r="OAN126" s="459"/>
      <c r="OAO126" s="458"/>
      <c r="OAP126" s="458"/>
      <c r="OAQ126" s="458"/>
      <c r="OAR126" s="459"/>
      <c r="OAS126" s="458"/>
      <c r="OAT126" s="458"/>
      <c r="OAU126" s="458"/>
      <c r="OAV126" s="459"/>
      <c r="OAW126" s="458"/>
      <c r="OAX126" s="458"/>
      <c r="OAY126" s="458"/>
      <c r="OAZ126" s="459"/>
      <c r="OBA126" s="458"/>
      <c r="OBB126" s="458"/>
      <c r="OBC126" s="458"/>
      <c r="OBD126" s="459"/>
      <c r="OBE126" s="458"/>
      <c r="OBF126" s="458"/>
      <c r="OBG126" s="458"/>
      <c r="OBH126" s="459"/>
      <c r="OBI126" s="458"/>
      <c r="OBJ126" s="458"/>
      <c r="OBK126" s="458"/>
      <c r="OBL126" s="459"/>
      <c r="OBM126" s="458"/>
      <c r="OBN126" s="458"/>
      <c r="OBO126" s="458"/>
      <c r="OBP126" s="459"/>
      <c r="OBQ126" s="458"/>
      <c r="OBR126" s="458"/>
      <c r="OBS126" s="458"/>
      <c r="OBT126" s="459"/>
      <c r="OBU126" s="458"/>
      <c r="OBV126" s="458"/>
      <c r="OBW126" s="458"/>
      <c r="OBX126" s="459"/>
      <c r="OBY126" s="458"/>
      <c r="OBZ126" s="458"/>
      <c r="OCA126" s="458"/>
      <c r="OCB126" s="459"/>
      <c r="OCC126" s="458"/>
      <c r="OCD126" s="458"/>
      <c r="OCE126" s="458"/>
      <c r="OCF126" s="459"/>
      <c r="OCG126" s="458"/>
      <c r="OCH126" s="458"/>
      <c r="OCI126" s="458"/>
      <c r="OCJ126" s="459"/>
      <c r="OCK126" s="458"/>
      <c r="OCL126" s="458"/>
      <c r="OCM126" s="458"/>
      <c r="OCN126" s="459"/>
      <c r="OCO126" s="458"/>
      <c r="OCP126" s="458"/>
      <c r="OCQ126" s="458"/>
      <c r="OCR126" s="459"/>
      <c r="OCS126" s="458"/>
      <c r="OCT126" s="458"/>
      <c r="OCU126" s="458"/>
      <c r="OCV126" s="459"/>
      <c r="OCW126" s="458"/>
      <c r="OCX126" s="458"/>
      <c r="OCY126" s="458"/>
      <c r="OCZ126" s="459"/>
      <c r="ODA126" s="458"/>
      <c r="ODB126" s="458"/>
      <c r="ODC126" s="458"/>
      <c r="ODD126" s="459"/>
      <c r="ODE126" s="458"/>
      <c r="ODF126" s="458"/>
      <c r="ODG126" s="458"/>
      <c r="ODH126" s="459"/>
      <c r="ODI126" s="458"/>
      <c r="ODJ126" s="458"/>
      <c r="ODK126" s="458"/>
      <c r="ODL126" s="459"/>
      <c r="ODM126" s="458"/>
      <c r="ODN126" s="458"/>
      <c r="ODO126" s="458"/>
      <c r="ODP126" s="459"/>
      <c r="ODQ126" s="458"/>
      <c r="ODR126" s="458"/>
      <c r="ODS126" s="458"/>
      <c r="ODT126" s="459"/>
      <c r="ODU126" s="458"/>
      <c r="ODV126" s="458"/>
      <c r="ODW126" s="458"/>
      <c r="ODX126" s="459"/>
      <c r="ODY126" s="458"/>
      <c r="ODZ126" s="458"/>
      <c r="OEA126" s="458"/>
      <c r="OEB126" s="459"/>
      <c r="OEC126" s="458"/>
      <c r="OED126" s="458"/>
      <c r="OEE126" s="458"/>
      <c r="OEF126" s="459"/>
      <c r="OEG126" s="458"/>
      <c r="OEH126" s="458"/>
      <c r="OEI126" s="458"/>
      <c r="OEJ126" s="459"/>
      <c r="OEK126" s="458"/>
      <c r="OEL126" s="458"/>
      <c r="OEM126" s="458"/>
      <c r="OEN126" s="459"/>
      <c r="OEO126" s="458"/>
      <c r="OEP126" s="458"/>
      <c r="OEQ126" s="458"/>
      <c r="OER126" s="459"/>
      <c r="OES126" s="458"/>
      <c r="OET126" s="458"/>
      <c r="OEU126" s="458"/>
      <c r="OEV126" s="459"/>
      <c r="OEW126" s="458"/>
      <c r="OEX126" s="458"/>
      <c r="OEY126" s="458"/>
      <c r="OEZ126" s="459"/>
      <c r="OFA126" s="458"/>
      <c r="OFB126" s="458"/>
      <c r="OFC126" s="458"/>
      <c r="OFD126" s="459"/>
      <c r="OFE126" s="458"/>
      <c r="OFF126" s="458"/>
      <c r="OFG126" s="458"/>
      <c r="OFH126" s="459"/>
      <c r="OFI126" s="458"/>
      <c r="OFJ126" s="458"/>
      <c r="OFK126" s="458"/>
      <c r="OFL126" s="459"/>
      <c r="OFM126" s="458"/>
      <c r="OFN126" s="458"/>
      <c r="OFO126" s="458"/>
      <c r="OFP126" s="459"/>
      <c r="OFQ126" s="458"/>
      <c r="OFR126" s="458"/>
      <c r="OFS126" s="458"/>
      <c r="OFT126" s="459"/>
      <c r="OFU126" s="458"/>
      <c r="OFV126" s="458"/>
      <c r="OFW126" s="458"/>
      <c r="OFX126" s="459"/>
      <c r="OFY126" s="458"/>
      <c r="OFZ126" s="458"/>
      <c r="OGA126" s="458"/>
      <c r="OGB126" s="459"/>
      <c r="OGC126" s="458"/>
      <c r="OGD126" s="458"/>
      <c r="OGE126" s="458"/>
      <c r="OGF126" s="459"/>
      <c r="OGG126" s="458"/>
      <c r="OGH126" s="458"/>
      <c r="OGI126" s="458"/>
      <c r="OGJ126" s="459"/>
      <c r="OGK126" s="458"/>
      <c r="OGL126" s="458"/>
      <c r="OGM126" s="458"/>
      <c r="OGN126" s="459"/>
      <c r="OGO126" s="458"/>
      <c r="OGP126" s="458"/>
      <c r="OGQ126" s="458"/>
      <c r="OGR126" s="459"/>
      <c r="OGS126" s="458"/>
      <c r="OGT126" s="458"/>
      <c r="OGU126" s="458"/>
      <c r="OGV126" s="459"/>
      <c r="OGW126" s="458"/>
      <c r="OGX126" s="458"/>
      <c r="OGY126" s="458"/>
      <c r="OGZ126" s="459"/>
      <c r="OHA126" s="458"/>
      <c r="OHB126" s="458"/>
      <c r="OHC126" s="458"/>
      <c r="OHD126" s="459"/>
      <c r="OHE126" s="458"/>
      <c r="OHF126" s="458"/>
      <c r="OHG126" s="458"/>
      <c r="OHH126" s="459"/>
      <c r="OHI126" s="458"/>
      <c r="OHJ126" s="458"/>
      <c r="OHK126" s="458"/>
      <c r="OHL126" s="459"/>
      <c r="OHM126" s="458"/>
      <c r="OHN126" s="458"/>
      <c r="OHO126" s="458"/>
      <c r="OHP126" s="459"/>
      <c r="OHQ126" s="458"/>
      <c r="OHR126" s="458"/>
      <c r="OHS126" s="458"/>
      <c r="OHT126" s="459"/>
      <c r="OHU126" s="458"/>
      <c r="OHV126" s="458"/>
      <c r="OHW126" s="458"/>
      <c r="OHX126" s="459"/>
      <c r="OHY126" s="458"/>
      <c r="OHZ126" s="458"/>
      <c r="OIA126" s="458"/>
      <c r="OIB126" s="459"/>
      <c r="OIC126" s="458"/>
      <c r="OID126" s="458"/>
      <c r="OIE126" s="458"/>
      <c r="OIF126" s="459"/>
      <c r="OIG126" s="458"/>
      <c r="OIH126" s="458"/>
      <c r="OII126" s="458"/>
      <c r="OIJ126" s="459"/>
      <c r="OIK126" s="458"/>
      <c r="OIL126" s="458"/>
      <c r="OIM126" s="458"/>
      <c r="OIN126" s="459"/>
      <c r="OIO126" s="458"/>
      <c r="OIP126" s="458"/>
      <c r="OIQ126" s="458"/>
      <c r="OIR126" s="459"/>
      <c r="OIS126" s="458"/>
      <c r="OIT126" s="458"/>
      <c r="OIU126" s="458"/>
      <c r="OIV126" s="459"/>
      <c r="OIW126" s="458"/>
      <c r="OIX126" s="458"/>
      <c r="OIY126" s="458"/>
      <c r="OIZ126" s="459"/>
      <c r="OJA126" s="458"/>
      <c r="OJB126" s="458"/>
      <c r="OJC126" s="458"/>
      <c r="OJD126" s="459"/>
      <c r="OJE126" s="458"/>
      <c r="OJF126" s="458"/>
      <c r="OJG126" s="458"/>
      <c r="OJH126" s="459"/>
      <c r="OJI126" s="458"/>
      <c r="OJJ126" s="458"/>
      <c r="OJK126" s="458"/>
      <c r="OJL126" s="459"/>
      <c r="OJM126" s="458"/>
      <c r="OJN126" s="458"/>
      <c r="OJO126" s="458"/>
      <c r="OJP126" s="459"/>
      <c r="OJQ126" s="458"/>
      <c r="OJR126" s="458"/>
      <c r="OJS126" s="458"/>
      <c r="OJT126" s="459"/>
      <c r="OJU126" s="458"/>
      <c r="OJV126" s="458"/>
      <c r="OJW126" s="458"/>
      <c r="OJX126" s="459"/>
      <c r="OJY126" s="458"/>
      <c r="OJZ126" s="458"/>
      <c r="OKA126" s="458"/>
      <c r="OKB126" s="459"/>
      <c r="OKC126" s="458"/>
      <c r="OKD126" s="458"/>
      <c r="OKE126" s="458"/>
      <c r="OKF126" s="459"/>
      <c r="OKG126" s="458"/>
      <c r="OKH126" s="458"/>
      <c r="OKI126" s="458"/>
      <c r="OKJ126" s="459"/>
      <c r="OKK126" s="458"/>
      <c r="OKL126" s="458"/>
      <c r="OKM126" s="458"/>
      <c r="OKN126" s="459"/>
      <c r="OKO126" s="458"/>
      <c r="OKP126" s="458"/>
      <c r="OKQ126" s="458"/>
      <c r="OKR126" s="459"/>
      <c r="OKS126" s="458"/>
      <c r="OKT126" s="458"/>
      <c r="OKU126" s="458"/>
      <c r="OKV126" s="459"/>
      <c r="OKW126" s="458"/>
      <c r="OKX126" s="458"/>
      <c r="OKY126" s="458"/>
      <c r="OKZ126" s="459"/>
      <c r="OLA126" s="458"/>
      <c r="OLB126" s="458"/>
      <c r="OLC126" s="458"/>
      <c r="OLD126" s="459"/>
      <c r="OLE126" s="458"/>
      <c r="OLF126" s="458"/>
      <c r="OLG126" s="458"/>
      <c r="OLH126" s="459"/>
      <c r="OLI126" s="458"/>
      <c r="OLJ126" s="458"/>
      <c r="OLK126" s="458"/>
      <c r="OLL126" s="459"/>
      <c r="OLM126" s="458"/>
      <c r="OLN126" s="458"/>
      <c r="OLO126" s="458"/>
      <c r="OLP126" s="459"/>
      <c r="OLQ126" s="458"/>
      <c r="OLR126" s="458"/>
      <c r="OLS126" s="458"/>
      <c r="OLT126" s="459"/>
      <c r="OLU126" s="458"/>
      <c r="OLV126" s="458"/>
      <c r="OLW126" s="458"/>
      <c r="OLX126" s="459"/>
      <c r="OLY126" s="458"/>
      <c r="OLZ126" s="458"/>
      <c r="OMA126" s="458"/>
      <c r="OMB126" s="459"/>
      <c r="OMC126" s="458"/>
      <c r="OMD126" s="458"/>
      <c r="OME126" s="458"/>
      <c r="OMF126" s="459"/>
      <c r="OMG126" s="458"/>
      <c r="OMH126" s="458"/>
      <c r="OMI126" s="458"/>
      <c r="OMJ126" s="459"/>
      <c r="OMK126" s="458"/>
      <c r="OML126" s="458"/>
      <c r="OMM126" s="458"/>
      <c r="OMN126" s="459"/>
      <c r="OMO126" s="458"/>
      <c r="OMP126" s="458"/>
      <c r="OMQ126" s="458"/>
      <c r="OMR126" s="459"/>
      <c r="OMS126" s="458"/>
      <c r="OMT126" s="458"/>
      <c r="OMU126" s="458"/>
      <c r="OMV126" s="459"/>
      <c r="OMW126" s="458"/>
      <c r="OMX126" s="458"/>
      <c r="OMY126" s="458"/>
      <c r="OMZ126" s="459"/>
      <c r="ONA126" s="458"/>
      <c r="ONB126" s="458"/>
      <c r="ONC126" s="458"/>
      <c r="OND126" s="459"/>
      <c r="ONE126" s="458"/>
      <c r="ONF126" s="458"/>
      <c r="ONG126" s="458"/>
      <c r="ONH126" s="459"/>
      <c r="ONI126" s="458"/>
      <c r="ONJ126" s="458"/>
      <c r="ONK126" s="458"/>
      <c r="ONL126" s="459"/>
      <c r="ONM126" s="458"/>
      <c r="ONN126" s="458"/>
      <c r="ONO126" s="458"/>
      <c r="ONP126" s="459"/>
      <c r="ONQ126" s="458"/>
      <c r="ONR126" s="458"/>
      <c r="ONS126" s="458"/>
      <c r="ONT126" s="459"/>
      <c r="ONU126" s="458"/>
      <c r="ONV126" s="458"/>
      <c r="ONW126" s="458"/>
      <c r="ONX126" s="459"/>
      <c r="ONY126" s="458"/>
      <c r="ONZ126" s="458"/>
      <c r="OOA126" s="458"/>
      <c r="OOB126" s="459"/>
      <c r="OOC126" s="458"/>
      <c r="OOD126" s="458"/>
      <c r="OOE126" s="458"/>
      <c r="OOF126" s="459"/>
      <c r="OOG126" s="458"/>
      <c r="OOH126" s="458"/>
      <c r="OOI126" s="458"/>
      <c r="OOJ126" s="459"/>
      <c r="OOK126" s="458"/>
      <c r="OOL126" s="458"/>
      <c r="OOM126" s="458"/>
      <c r="OON126" s="459"/>
      <c r="OOO126" s="458"/>
      <c r="OOP126" s="458"/>
      <c r="OOQ126" s="458"/>
      <c r="OOR126" s="459"/>
      <c r="OOS126" s="458"/>
      <c r="OOT126" s="458"/>
      <c r="OOU126" s="458"/>
      <c r="OOV126" s="459"/>
      <c r="OOW126" s="458"/>
      <c r="OOX126" s="458"/>
      <c r="OOY126" s="458"/>
      <c r="OOZ126" s="459"/>
      <c r="OPA126" s="458"/>
      <c r="OPB126" s="458"/>
      <c r="OPC126" s="458"/>
      <c r="OPD126" s="459"/>
      <c r="OPE126" s="458"/>
      <c r="OPF126" s="458"/>
      <c r="OPG126" s="458"/>
      <c r="OPH126" s="459"/>
      <c r="OPI126" s="458"/>
      <c r="OPJ126" s="458"/>
      <c r="OPK126" s="458"/>
      <c r="OPL126" s="459"/>
      <c r="OPM126" s="458"/>
      <c r="OPN126" s="458"/>
      <c r="OPO126" s="458"/>
      <c r="OPP126" s="459"/>
      <c r="OPQ126" s="458"/>
      <c r="OPR126" s="458"/>
      <c r="OPS126" s="458"/>
      <c r="OPT126" s="459"/>
      <c r="OPU126" s="458"/>
      <c r="OPV126" s="458"/>
      <c r="OPW126" s="458"/>
      <c r="OPX126" s="459"/>
      <c r="OPY126" s="458"/>
      <c r="OPZ126" s="458"/>
      <c r="OQA126" s="458"/>
      <c r="OQB126" s="459"/>
      <c r="OQC126" s="458"/>
      <c r="OQD126" s="458"/>
      <c r="OQE126" s="458"/>
      <c r="OQF126" s="459"/>
      <c r="OQG126" s="458"/>
      <c r="OQH126" s="458"/>
      <c r="OQI126" s="458"/>
      <c r="OQJ126" s="459"/>
      <c r="OQK126" s="458"/>
      <c r="OQL126" s="458"/>
      <c r="OQM126" s="458"/>
      <c r="OQN126" s="459"/>
      <c r="OQO126" s="458"/>
      <c r="OQP126" s="458"/>
      <c r="OQQ126" s="458"/>
      <c r="OQR126" s="459"/>
      <c r="OQS126" s="458"/>
      <c r="OQT126" s="458"/>
      <c r="OQU126" s="458"/>
      <c r="OQV126" s="459"/>
      <c r="OQW126" s="458"/>
      <c r="OQX126" s="458"/>
      <c r="OQY126" s="458"/>
      <c r="OQZ126" s="459"/>
      <c r="ORA126" s="458"/>
      <c r="ORB126" s="458"/>
      <c r="ORC126" s="458"/>
      <c r="ORD126" s="459"/>
      <c r="ORE126" s="458"/>
      <c r="ORF126" s="458"/>
      <c r="ORG126" s="458"/>
      <c r="ORH126" s="459"/>
      <c r="ORI126" s="458"/>
      <c r="ORJ126" s="458"/>
      <c r="ORK126" s="458"/>
      <c r="ORL126" s="459"/>
      <c r="ORM126" s="458"/>
      <c r="ORN126" s="458"/>
      <c r="ORO126" s="458"/>
      <c r="ORP126" s="459"/>
      <c r="ORQ126" s="458"/>
      <c r="ORR126" s="458"/>
      <c r="ORS126" s="458"/>
      <c r="ORT126" s="459"/>
      <c r="ORU126" s="458"/>
      <c r="ORV126" s="458"/>
      <c r="ORW126" s="458"/>
      <c r="ORX126" s="459"/>
      <c r="ORY126" s="458"/>
      <c r="ORZ126" s="458"/>
      <c r="OSA126" s="458"/>
      <c r="OSB126" s="459"/>
      <c r="OSC126" s="458"/>
      <c r="OSD126" s="458"/>
      <c r="OSE126" s="458"/>
      <c r="OSF126" s="459"/>
      <c r="OSG126" s="458"/>
      <c r="OSH126" s="458"/>
      <c r="OSI126" s="458"/>
      <c r="OSJ126" s="459"/>
      <c r="OSK126" s="458"/>
      <c r="OSL126" s="458"/>
      <c r="OSM126" s="458"/>
      <c r="OSN126" s="459"/>
      <c r="OSO126" s="458"/>
      <c r="OSP126" s="458"/>
      <c r="OSQ126" s="458"/>
      <c r="OSR126" s="459"/>
      <c r="OSS126" s="458"/>
      <c r="OST126" s="458"/>
      <c r="OSU126" s="458"/>
      <c r="OSV126" s="459"/>
      <c r="OSW126" s="458"/>
      <c r="OSX126" s="458"/>
      <c r="OSY126" s="458"/>
      <c r="OSZ126" s="459"/>
      <c r="OTA126" s="458"/>
      <c r="OTB126" s="458"/>
      <c r="OTC126" s="458"/>
      <c r="OTD126" s="459"/>
      <c r="OTE126" s="458"/>
      <c r="OTF126" s="458"/>
      <c r="OTG126" s="458"/>
      <c r="OTH126" s="459"/>
      <c r="OTI126" s="458"/>
      <c r="OTJ126" s="458"/>
      <c r="OTK126" s="458"/>
      <c r="OTL126" s="459"/>
      <c r="OTM126" s="458"/>
      <c r="OTN126" s="458"/>
      <c r="OTO126" s="458"/>
      <c r="OTP126" s="459"/>
      <c r="OTQ126" s="458"/>
      <c r="OTR126" s="458"/>
      <c r="OTS126" s="458"/>
      <c r="OTT126" s="459"/>
      <c r="OTU126" s="458"/>
      <c r="OTV126" s="458"/>
      <c r="OTW126" s="458"/>
      <c r="OTX126" s="459"/>
      <c r="OTY126" s="458"/>
      <c r="OTZ126" s="458"/>
      <c r="OUA126" s="458"/>
      <c r="OUB126" s="459"/>
      <c r="OUC126" s="458"/>
      <c r="OUD126" s="458"/>
      <c r="OUE126" s="458"/>
      <c r="OUF126" s="459"/>
      <c r="OUG126" s="458"/>
      <c r="OUH126" s="458"/>
      <c r="OUI126" s="458"/>
      <c r="OUJ126" s="459"/>
      <c r="OUK126" s="458"/>
      <c r="OUL126" s="458"/>
      <c r="OUM126" s="458"/>
      <c r="OUN126" s="459"/>
      <c r="OUO126" s="458"/>
      <c r="OUP126" s="458"/>
      <c r="OUQ126" s="458"/>
      <c r="OUR126" s="459"/>
      <c r="OUS126" s="458"/>
      <c r="OUT126" s="458"/>
      <c r="OUU126" s="458"/>
      <c r="OUV126" s="459"/>
      <c r="OUW126" s="458"/>
      <c r="OUX126" s="458"/>
      <c r="OUY126" s="458"/>
      <c r="OUZ126" s="459"/>
      <c r="OVA126" s="458"/>
      <c r="OVB126" s="458"/>
      <c r="OVC126" s="458"/>
      <c r="OVD126" s="459"/>
      <c r="OVE126" s="458"/>
      <c r="OVF126" s="458"/>
      <c r="OVG126" s="458"/>
      <c r="OVH126" s="459"/>
      <c r="OVI126" s="458"/>
      <c r="OVJ126" s="458"/>
      <c r="OVK126" s="458"/>
      <c r="OVL126" s="459"/>
      <c r="OVM126" s="458"/>
      <c r="OVN126" s="458"/>
      <c r="OVO126" s="458"/>
      <c r="OVP126" s="459"/>
      <c r="OVQ126" s="458"/>
      <c r="OVR126" s="458"/>
      <c r="OVS126" s="458"/>
      <c r="OVT126" s="459"/>
      <c r="OVU126" s="458"/>
      <c r="OVV126" s="458"/>
      <c r="OVW126" s="458"/>
      <c r="OVX126" s="459"/>
      <c r="OVY126" s="458"/>
      <c r="OVZ126" s="458"/>
      <c r="OWA126" s="458"/>
      <c r="OWB126" s="459"/>
      <c r="OWC126" s="458"/>
      <c r="OWD126" s="458"/>
      <c r="OWE126" s="458"/>
      <c r="OWF126" s="459"/>
      <c r="OWG126" s="458"/>
      <c r="OWH126" s="458"/>
      <c r="OWI126" s="458"/>
      <c r="OWJ126" s="459"/>
      <c r="OWK126" s="458"/>
      <c r="OWL126" s="458"/>
      <c r="OWM126" s="458"/>
      <c r="OWN126" s="459"/>
      <c r="OWO126" s="458"/>
      <c r="OWP126" s="458"/>
      <c r="OWQ126" s="458"/>
      <c r="OWR126" s="459"/>
      <c r="OWS126" s="458"/>
      <c r="OWT126" s="458"/>
      <c r="OWU126" s="458"/>
      <c r="OWV126" s="459"/>
      <c r="OWW126" s="458"/>
      <c r="OWX126" s="458"/>
      <c r="OWY126" s="458"/>
      <c r="OWZ126" s="459"/>
      <c r="OXA126" s="458"/>
      <c r="OXB126" s="458"/>
      <c r="OXC126" s="458"/>
      <c r="OXD126" s="459"/>
      <c r="OXE126" s="458"/>
      <c r="OXF126" s="458"/>
      <c r="OXG126" s="458"/>
      <c r="OXH126" s="459"/>
      <c r="OXI126" s="458"/>
      <c r="OXJ126" s="458"/>
      <c r="OXK126" s="458"/>
      <c r="OXL126" s="459"/>
      <c r="OXM126" s="458"/>
      <c r="OXN126" s="458"/>
      <c r="OXO126" s="458"/>
      <c r="OXP126" s="459"/>
      <c r="OXQ126" s="458"/>
      <c r="OXR126" s="458"/>
      <c r="OXS126" s="458"/>
      <c r="OXT126" s="459"/>
      <c r="OXU126" s="458"/>
      <c r="OXV126" s="458"/>
      <c r="OXW126" s="458"/>
      <c r="OXX126" s="459"/>
      <c r="OXY126" s="458"/>
      <c r="OXZ126" s="458"/>
      <c r="OYA126" s="458"/>
      <c r="OYB126" s="459"/>
      <c r="OYC126" s="458"/>
      <c r="OYD126" s="458"/>
      <c r="OYE126" s="458"/>
      <c r="OYF126" s="459"/>
      <c r="OYG126" s="458"/>
      <c r="OYH126" s="458"/>
      <c r="OYI126" s="458"/>
      <c r="OYJ126" s="459"/>
      <c r="OYK126" s="458"/>
      <c r="OYL126" s="458"/>
      <c r="OYM126" s="458"/>
      <c r="OYN126" s="459"/>
      <c r="OYO126" s="458"/>
      <c r="OYP126" s="458"/>
      <c r="OYQ126" s="458"/>
      <c r="OYR126" s="459"/>
      <c r="OYS126" s="458"/>
      <c r="OYT126" s="458"/>
      <c r="OYU126" s="458"/>
      <c r="OYV126" s="459"/>
      <c r="OYW126" s="458"/>
      <c r="OYX126" s="458"/>
      <c r="OYY126" s="458"/>
      <c r="OYZ126" s="459"/>
      <c r="OZA126" s="458"/>
      <c r="OZB126" s="458"/>
      <c r="OZC126" s="458"/>
      <c r="OZD126" s="459"/>
      <c r="OZE126" s="458"/>
      <c r="OZF126" s="458"/>
      <c r="OZG126" s="458"/>
      <c r="OZH126" s="459"/>
      <c r="OZI126" s="458"/>
      <c r="OZJ126" s="458"/>
      <c r="OZK126" s="458"/>
      <c r="OZL126" s="459"/>
      <c r="OZM126" s="458"/>
      <c r="OZN126" s="458"/>
      <c r="OZO126" s="458"/>
      <c r="OZP126" s="459"/>
      <c r="OZQ126" s="458"/>
      <c r="OZR126" s="458"/>
      <c r="OZS126" s="458"/>
      <c r="OZT126" s="459"/>
      <c r="OZU126" s="458"/>
      <c r="OZV126" s="458"/>
      <c r="OZW126" s="458"/>
      <c r="OZX126" s="459"/>
      <c r="OZY126" s="458"/>
      <c r="OZZ126" s="458"/>
      <c r="PAA126" s="458"/>
      <c r="PAB126" s="459"/>
      <c r="PAC126" s="458"/>
      <c r="PAD126" s="458"/>
      <c r="PAE126" s="458"/>
      <c r="PAF126" s="459"/>
      <c r="PAG126" s="458"/>
      <c r="PAH126" s="458"/>
      <c r="PAI126" s="458"/>
      <c r="PAJ126" s="459"/>
      <c r="PAK126" s="458"/>
      <c r="PAL126" s="458"/>
      <c r="PAM126" s="458"/>
      <c r="PAN126" s="459"/>
      <c r="PAO126" s="458"/>
      <c r="PAP126" s="458"/>
      <c r="PAQ126" s="458"/>
      <c r="PAR126" s="459"/>
      <c r="PAS126" s="458"/>
      <c r="PAT126" s="458"/>
      <c r="PAU126" s="458"/>
      <c r="PAV126" s="459"/>
      <c r="PAW126" s="458"/>
      <c r="PAX126" s="458"/>
      <c r="PAY126" s="458"/>
      <c r="PAZ126" s="459"/>
      <c r="PBA126" s="458"/>
      <c r="PBB126" s="458"/>
      <c r="PBC126" s="458"/>
      <c r="PBD126" s="459"/>
      <c r="PBE126" s="458"/>
      <c r="PBF126" s="458"/>
      <c r="PBG126" s="458"/>
      <c r="PBH126" s="459"/>
      <c r="PBI126" s="458"/>
      <c r="PBJ126" s="458"/>
      <c r="PBK126" s="458"/>
      <c r="PBL126" s="459"/>
      <c r="PBM126" s="458"/>
      <c r="PBN126" s="458"/>
      <c r="PBO126" s="458"/>
      <c r="PBP126" s="459"/>
      <c r="PBQ126" s="458"/>
      <c r="PBR126" s="458"/>
      <c r="PBS126" s="458"/>
      <c r="PBT126" s="459"/>
      <c r="PBU126" s="458"/>
      <c r="PBV126" s="458"/>
      <c r="PBW126" s="458"/>
      <c r="PBX126" s="459"/>
      <c r="PBY126" s="458"/>
      <c r="PBZ126" s="458"/>
      <c r="PCA126" s="458"/>
      <c r="PCB126" s="459"/>
      <c r="PCC126" s="458"/>
      <c r="PCD126" s="458"/>
      <c r="PCE126" s="458"/>
      <c r="PCF126" s="459"/>
      <c r="PCG126" s="458"/>
      <c r="PCH126" s="458"/>
      <c r="PCI126" s="458"/>
      <c r="PCJ126" s="459"/>
      <c r="PCK126" s="458"/>
      <c r="PCL126" s="458"/>
      <c r="PCM126" s="458"/>
      <c r="PCN126" s="459"/>
      <c r="PCO126" s="458"/>
      <c r="PCP126" s="458"/>
      <c r="PCQ126" s="458"/>
      <c r="PCR126" s="459"/>
      <c r="PCS126" s="458"/>
      <c r="PCT126" s="458"/>
      <c r="PCU126" s="458"/>
      <c r="PCV126" s="459"/>
      <c r="PCW126" s="458"/>
      <c r="PCX126" s="458"/>
      <c r="PCY126" s="458"/>
      <c r="PCZ126" s="459"/>
      <c r="PDA126" s="458"/>
      <c r="PDB126" s="458"/>
      <c r="PDC126" s="458"/>
      <c r="PDD126" s="459"/>
      <c r="PDE126" s="458"/>
      <c r="PDF126" s="458"/>
      <c r="PDG126" s="458"/>
      <c r="PDH126" s="459"/>
      <c r="PDI126" s="458"/>
      <c r="PDJ126" s="458"/>
      <c r="PDK126" s="458"/>
      <c r="PDL126" s="459"/>
      <c r="PDM126" s="458"/>
      <c r="PDN126" s="458"/>
      <c r="PDO126" s="458"/>
      <c r="PDP126" s="459"/>
      <c r="PDQ126" s="458"/>
      <c r="PDR126" s="458"/>
      <c r="PDS126" s="458"/>
      <c r="PDT126" s="459"/>
      <c r="PDU126" s="458"/>
      <c r="PDV126" s="458"/>
      <c r="PDW126" s="458"/>
      <c r="PDX126" s="459"/>
      <c r="PDY126" s="458"/>
      <c r="PDZ126" s="458"/>
      <c r="PEA126" s="458"/>
      <c r="PEB126" s="459"/>
      <c r="PEC126" s="458"/>
      <c r="PED126" s="458"/>
      <c r="PEE126" s="458"/>
      <c r="PEF126" s="459"/>
      <c r="PEG126" s="458"/>
      <c r="PEH126" s="458"/>
      <c r="PEI126" s="458"/>
      <c r="PEJ126" s="459"/>
      <c r="PEK126" s="458"/>
      <c r="PEL126" s="458"/>
      <c r="PEM126" s="458"/>
      <c r="PEN126" s="459"/>
      <c r="PEO126" s="458"/>
      <c r="PEP126" s="458"/>
      <c r="PEQ126" s="458"/>
      <c r="PER126" s="459"/>
      <c r="PES126" s="458"/>
      <c r="PET126" s="458"/>
      <c r="PEU126" s="458"/>
      <c r="PEV126" s="459"/>
      <c r="PEW126" s="458"/>
      <c r="PEX126" s="458"/>
      <c r="PEY126" s="458"/>
      <c r="PEZ126" s="459"/>
      <c r="PFA126" s="458"/>
      <c r="PFB126" s="458"/>
      <c r="PFC126" s="458"/>
      <c r="PFD126" s="459"/>
      <c r="PFE126" s="458"/>
      <c r="PFF126" s="458"/>
      <c r="PFG126" s="458"/>
      <c r="PFH126" s="459"/>
      <c r="PFI126" s="458"/>
      <c r="PFJ126" s="458"/>
      <c r="PFK126" s="458"/>
      <c r="PFL126" s="459"/>
      <c r="PFM126" s="458"/>
      <c r="PFN126" s="458"/>
      <c r="PFO126" s="458"/>
      <c r="PFP126" s="459"/>
      <c r="PFQ126" s="458"/>
      <c r="PFR126" s="458"/>
      <c r="PFS126" s="458"/>
      <c r="PFT126" s="459"/>
      <c r="PFU126" s="458"/>
      <c r="PFV126" s="458"/>
      <c r="PFW126" s="458"/>
      <c r="PFX126" s="459"/>
      <c r="PFY126" s="458"/>
      <c r="PFZ126" s="458"/>
      <c r="PGA126" s="458"/>
      <c r="PGB126" s="459"/>
      <c r="PGC126" s="458"/>
      <c r="PGD126" s="458"/>
      <c r="PGE126" s="458"/>
      <c r="PGF126" s="459"/>
      <c r="PGG126" s="458"/>
      <c r="PGH126" s="458"/>
      <c r="PGI126" s="458"/>
      <c r="PGJ126" s="459"/>
      <c r="PGK126" s="458"/>
      <c r="PGL126" s="458"/>
      <c r="PGM126" s="458"/>
      <c r="PGN126" s="459"/>
      <c r="PGO126" s="458"/>
      <c r="PGP126" s="458"/>
      <c r="PGQ126" s="458"/>
      <c r="PGR126" s="459"/>
      <c r="PGS126" s="458"/>
      <c r="PGT126" s="458"/>
      <c r="PGU126" s="458"/>
      <c r="PGV126" s="459"/>
      <c r="PGW126" s="458"/>
      <c r="PGX126" s="458"/>
      <c r="PGY126" s="458"/>
      <c r="PGZ126" s="459"/>
      <c r="PHA126" s="458"/>
      <c r="PHB126" s="458"/>
      <c r="PHC126" s="458"/>
      <c r="PHD126" s="459"/>
      <c r="PHE126" s="458"/>
      <c r="PHF126" s="458"/>
      <c r="PHG126" s="458"/>
      <c r="PHH126" s="459"/>
      <c r="PHI126" s="458"/>
      <c r="PHJ126" s="458"/>
      <c r="PHK126" s="458"/>
      <c r="PHL126" s="459"/>
      <c r="PHM126" s="458"/>
      <c r="PHN126" s="458"/>
      <c r="PHO126" s="458"/>
      <c r="PHP126" s="459"/>
      <c r="PHQ126" s="458"/>
      <c r="PHR126" s="458"/>
      <c r="PHS126" s="458"/>
      <c r="PHT126" s="459"/>
      <c r="PHU126" s="458"/>
      <c r="PHV126" s="458"/>
      <c r="PHW126" s="458"/>
      <c r="PHX126" s="459"/>
      <c r="PHY126" s="458"/>
      <c r="PHZ126" s="458"/>
      <c r="PIA126" s="458"/>
      <c r="PIB126" s="459"/>
      <c r="PIC126" s="458"/>
      <c r="PID126" s="458"/>
      <c r="PIE126" s="458"/>
      <c r="PIF126" s="459"/>
      <c r="PIG126" s="458"/>
      <c r="PIH126" s="458"/>
      <c r="PII126" s="458"/>
      <c r="PIJ126" s="459"/>
      <c r="PIK126" s="458"/>
      <c r="PIL126" s="458"/>
      <c r="PIM126" s="458"/>
      <c r="PIN126" s="459"/>
      <c r="PIO126" s="458"/>
      <c r="PIP126" s="458"/>
      <c r="PIQ126" s="458"/>
      <c r="PIR126" s="459"/>
      <c r="PIS126" s="458"/>
      <c r="PIT126" s="458"/>
      <c r="PIU126" s="458"/>
      <c r="PIV126" s="459"/>
      <c r="PIW126" s="458"/>
      <c r="PIX126" s="458"/>
      <c r="PIY126" s="458"/>
      <c r="PIZ126" s="459"/>
      <c r="PJA126" s="458"/>
      <c r="PJB126" s="458"/>
      <c r="PJC126" s="458"/>
      <c r="PJD126" s="459"/>
      <c r="PJE126" s="458"/>
      <c r="PJF126" s="458"/>
      <c r="PJG126" s="458"/>
      <c r="PJH126" s="459"/>
      <c r="PJI126" s="458"/>
      <c r="PJJ126" s="458"/>
      <c r="PJK126" s="458"/>
      <c r="PJL126" s="459"/>
      <c r="PJM126" s="458"/>
      <c r="PJN126" s="458"/>
      <c r="PJO126" s="458"/>
      <c r="PJP126" s="459"/>
      <c r="PJQ126" s="458"/>
      <c r="PJR126" s="458"/>
      <c r="PJS126" s="458"/>
      <c r="PJT126" s="459"/>
      <c r="PJU126" s="458"/>
      <c r="PJV126" s="458"/>
      <c r="PJW126" s="458"/>
      <c r="PJX126" s="459"/>
      <c r="PJY126" s="458"/>
      <c r="PJZ126" s="458"/>
      <c r="PKA126" s="458"/>
      <c r="PKB126" s="459"/>
      <c r="PKC126" s="458"/>
      <c r="PKD126" s="458"/>
      <c r="PKE126" s="458"/>
      <c r="PKF126" s="459"/>
      <c r="PKG126" s="458"/>
      <c r="PKH126" s="458"/>
      <c r="PKI126" s="458"/>
      <c r="PKJ126" s="459"/>
      <c r="PKK126" s="458"/>
      <c r="PKL126" s="458"/>
      <c r="PKM126" s="458"/>
      <c r="PKN126" s="459"/>
      <c r="PKO126" s="458"/>
      <c r="PKP126" s="458"/>
      <c r="PKQ126" s="458"/>
      <c r="PKR126" s="459"/>
      <c r="PKS126" s="458"/>
      <c r="PKT126" s="458"/>
      <c r="PKU126" s="458"/>
      <c r="PKV126" s="459"/>
      <c r="PKW126" s="458"/>
      <c r="PKX126" s="458"/>
      <c r="PKY126" s="458"/>
      <c r="PKZ126" s="459"/>
      <c r="PLA126" s="458"/>
      <c r="PLB126" s="458"/>
      <c r="PLC126" s="458"/>
      <c r="PLD126" s="459"/>
      <c r="PLE126" s="458"/>
      <c r="PLF126" s="458"/>
      <c r="PLG126" s="458"/>
      <c r="PLH126" s="459"/>
      <c r="PLI126" s="458"/>
      <c r="PLJ126" s="458"/>
      <c r="PLK126" s="458"/>
      <c r="PLL126" s="459"/>
      <c r="PLM126" s="458"/>
      <c r="PLN126" s="458"/>
      <c r="PLO126" s="458"/>
      <c r="PLP126" s="459"/>
      <c r="PLQ126" s="458"/>
      <c r="PLR126" s="458"/>
      <c r="PLS126" s="458"/>
      <c r="PLT126" s="459"/>
      <c r="PLU126" s="458"/>
      <c r="PLV126" s="458"/>
      <c r="PLW126" s="458"/>
      <c r="PLX126" s="459"/>
      <c r="PLY126" s="458"/>
      <c r="PLZ126" s="458"/>
      <c r="PMA126" s="458"/>
      <c r="PMB126" s="459"/>
      <c r="PMC126" s="458"/>
      <c r="PMD126" s="458"/>
      <c r="PME126" s="458"/>
      <c r="PMF126" s="459"/>
      <c r="PMG126" s="458"/>
      <c r="PMH126" s="458"/>
      <c r="PMI126" s="458"/>
      <c r="PMJ126" s="459"/>
      <c r="PMK126" s="458"/>
      <c r="PML126" s="458"/>
      <c r="PMM126" s="458"/>
      <c r="PMN126" s="459"/>
      <c r="PMO126" s="458"/>
      <c r="PMP126" s="458"/>
      <c r="PMQ126" s="458"/>
      <c r="PMR126" s="459"/>
      <c r="PMS126" s="458"/>
      <c r="PMT126" s="458"/>
      <c r="PMU126" s="458"/>
      <c r="PMV126" s="459"/>
      <c r="PMW126" s="458"/>
      <c r="PMX126" s="458"/>
      <c r="PMY126" s="458"/>
      <c r="PMZ126" s="459"/>
      <c r="PNA126" s="458"/>
      <c r="PNB126" s="458"/>
      <c r="PNC126" s="458"/>
      <c r="PND126" s="459"/>
      <c r="PNE126" s="458"/>
      <c r="PNF126" s="458"/>
      <c r="PNG126" s="458"/>
      <c r="PNH126" s="459"/>
      <c r="PNI126" s="458"/>
      <c r="PNJ126" s="458"/>
      <c r="PNK126" s="458"/>
      <c r="PNL126" s="459"/>
      <c r="PNM126" s="458"/>
      <c r="PNN126" s="458"/>
      <c r="PNO126" s="458"/>
      <c r="PNP126" s="459"/>
      <c r="PNQ126" s="458"/>
      <c r="PNR126" s="458"/>
      <c r="PNS126" s="458"/>
      <c r="PNT126" s="459"/>
      <c r="PNU126" s="458"/>
      <c r="PNV126" s="458"/>
      <c r="PNW126" s="458"/>
      <c r="PNX126" s="459"/>
      <c r="PNY126" s="458"/>
      <c r="PNZ126" s="458"/>
      <c r="POA126" s="458"/>
      <c r="POB126" s="459"/>
      <c r="POC126" s="458"/>
      <c r="POD126" s="458"/>
      <c r="POE126" s="458"/>
      <c r="POF126" s="459"/>
      <c r="POG126" s="458"/>
      <c r="POH126" s="458"/>
      <c r="POI126" s="458"/>
      <c r="POJ126" s="459"/>
      <c r="POK126" s="458"/>
      <c r="POL126" s="458"/>
      <c r="POM126" s="458"/>
      <c r="PON126" s="459"/>
      <c r="POO126" s="458"/>
      <c r="POP126" s="458"/>
      <c r="POQ126" s="458"/>
      <c r="POR126" s="459"/>
      <c r="POS126" s="458"/>
      <c r="POT126" s="458"/>
      <c r="POU126" s="458"/>
      <c r="POV126" s="459"/>
      <c r="POW126" s="458"/>
      <c r="POX126" s="458"/>
      <c r="POY126" s="458"/>
      <c r="POZ126" s="459"/>
      <c r="PPA126" s="458"/>
      <c r="PPB126" s="458"/>
      <c r="PPC126" s="458"/>
      <c r="PPD126" s="459"/>
      <c r="PPE126" s="458"/>
      <c r="PPF126" s="458"/>
      <c r="PPG126" s="458"/>
      <c r="PPH126" s="459"/>
      <c r="PPI126" s="458"/>
      <c r="PPJ126" s="458"/>
      <c r="PPK126" s="458"/>
      <c r="PPL126" s="459"/>
      <c r="PPM126" s="458"/>
      <c r="PPN126" s="458"/>
      <c r="PPO126" s="458"/>
      <c r="PPP126" s="459"/>
      <c r="PPQ126" s="458"/>
      <c r="PPR126" s="458"/>
      <c r="PPS126" s="458"/>
      <c r="PPT126" s="459"/>
      <c r="PPU126" s="458"/>
      <c r="PPV126" s="458"/>
      <c r="PPW126" s="458"/>
      <c r="PPX126" s="459"/>
      <c r="PPY126" s="458"/>
      <c r="PPZ126" s="458"/>
      <c r="PQA126" s="458"/>
      <c r="PQB126" s="459"/>
      <c r="PQC126" s="458"/>
      <c r="PQD126" s="458"/>
      <c r="PQE126" s="458"/>
      <c r="PQF126" s="459"/>
      <c r="PQG126" s="458"/>
      <c r="PQH126" s="458"/>
      <c r="PQI126" s="458"/>
      <c r="PQJ126" s="459"/>
      <c r="PQK126" s="458"/>
      <c r="PQL126" s="458"/>
      <c r="PQM126" s="458"/>
      <c r="PQN126" s="459"/>
      <c r="PQO126" s="458"/>
      <c r="PQP126" s="458"/>
      <c r="PQQ126" s="458"/>
      <c r="PQR126" s="459"/>
      <c r="PQS126" s="458"/>
      <c r="PQT126" s="458"/>
      <c r="PQU126" s="458"/>
      <c r="PQV126" s="459"/>
      <c r="PQW126" s="458"/>
      <c r="PQX126" s="458"/>
      <c r="PQY126" s="458"/>
      <c r="PQZ126" s="459"/>
      <c r="PRA126" s="458"/>
      <c r="PRB126" s="458"/>
      <c r="PRC126" s="458"/>
      <c r="PRD126" s="459"/>
      <c r="PRE126" s="458"/>
      <c r="PRF126" s="458"/>
      <c r="PRG126" s="458"/>
      <c r="PRH126" s="459"/>
      <c r="PRI126" s="458"/>
      <c r="PRJ126" s="458"/>
      <c r="PRK126" s="458"/>
      <c r="PRL126" s="459"/>
      <c r="PRM126" s="458"/>
      <c r="PRN126" s="458"/>
      <c r="PRO126" s="458"/>
      <c r="PRP126" s="459"/>
      <c r="PRQ126" s="458"/>
      <c r="PRR126" s="458"/>
      <c r="PRS126" s="458"/>
      <c r="PRT126" s="459"/>
      <c r="PRU126" s="458"/>
      <c r="PRV126" s="458"/>
      <c r="PRW126" s="458"/>
      <c r="PRX126" s="459"/>
      <c r="PRY126" s="458"/>
      <c r="PRZ126" s="458"/>
      <c r="PSA126" s="458"/>
      <c r="PSB126" s="459"/>
      <c r="PSC126" s="458"/>
      <c r="PSD126" s="458"/>
      <c r="PSE126" s="458"/>
      <c r="PSF126" s="459"/>
      <c r="PSG126" s="458"/>
      <c r="PSH126" s="458"/>
      <c r="PSI126" s="458"/>
      <c r="PSJ126" s="459"/>
      <c r="PSK126" s="458"/>
      <c r="PSL126" s="458"/>
      <c r="PSM126" s="458"/>
      <c r="PSN126" s="459"/>
      <c r="PSO126" s="458"/>
      <c r="PSP126" s="458"/>
      <c r="PSQ126" s="458"/>
      <c r="PSR126" s="459"/>
      <c r="PSS126" s="458"/>
      <c r="PST126" s="458"/>
      <c r="PSU126" s="458"/>
      <c r="PSV126" s="459"/>
      <c r="PSW126" s="458"/>
      <c r="PSX126" s="458"/>
      <c r="PSY126" s="458"/>
      <c r="PSZ126" s="459"/>
      <c r="PTA126" s="458"/>
      <c r="PTB126" s="458"/>
      <c r="PTC126" s="458"/>
      <c r="PTD126" s="459"/>
      <c r="PTE126" s="458"/>
      <c r="PTF126" s="458"/>
      <c r="PTG126" s="458"/>
      <c r="PTH126" s="459"/>
      <c r="PTI126" s="458"/>
      <c r="PTJ126" s="458"/>
      <c r="PTK126" s="458"/>
      <c r="PTL126" s="459"/>
      <c r="PTM126" s="458"/>
      <c r="PTN126" s="458"/>
      <c r="PTO126" s="458"/>
      <c r="PTP126" s="459"/>
      <c r="PTQ126" s="458"/>
      <c r="PTR126" s="458"/>
      <c r="PTS126" s="458"/>
      <c r="PTT126" s="459"/>
      <c r="PTU126" s="458"/>
      <c r="PTV126" s="458"/>
      <c r="PTW126" s="458"/>
      <c r="PTX126" s="459"/>
      <c r="PTY126" s="458"/>
      <c r="PTZ126" s="458"/>
      <c r="PUA126" s="458"/>
      <c r="PUB126" s="459"/>
      <c r="PUC126" s="458"/>
      <c r="PUD126" s="458"/>
      <c r="PUE126" s="458"/>
      <c r="PUF126" s="459"/>
      <c r="PUG126" s="458"/>
      <c r="PUH126" s="458"/>
      <c r="PUI126" s="458"/>
      <c r="PUJ126" s="459"/>
      <c r="PUK126" s="458"/>
      <c r="PUL126" s="458"/>
      <c r="PUM126" s="458"/>
      <c r="PUN126" s="459"/>
      <c r="PUO126" s="458"/>
      <c r="PUP126" s="458"/>
      <c r="PUQ126" s="458"/>
      <c r="PUR126" s="459"/>
      <c r="PUS126" s="458"/>
      <c r="PUT126" s="458"/>
      <c r="PUU126" s="458"/>
      <c r="PUV126" s="459"/>
      <c r="PUW126" s="458"/>
      <c r="PUX126" s="458"/>
      <c r="PUY126" s="458"/>
      <c r="PUZ126" s="459"/>
      <c r="PVA126" s="458"/>
      <c r="PVB126" s="458"/>
      <c r="PVC126" s="458"/>
      <c r="PVD126" s="459"/>
      <c r="PVE126" s="458"/>
      <c r="PVF126" s="458"/>
      <c r="PVG126" s="458"/>
      <c r="PVH126" s="459"/>
      <c r="PVI126" s="458"/>
      <c r="PVJ126" s="458"/>
      <c r="PVK126" s="458"/>
      <c r="PVL126" s="459"/>
      <c r="PVM126" s="458"/>
      <c r="PVN126" s="458"/>
      <c r="PVO126" s="458"/>
      <c r="PVP126" s="459"/>
      <c r="PVQ126" s="458"/>
      <c r="PVR126" s="458"/>
      <c r="PVS126" s="458"/>
      <c r="PVT126" s="459"/>
      <c r="PVU126" s="458"/>
      <c r="PVV126" s="458"/>
      <c r="PVW126" s="458"/>
      <c r="PVX126" s="459"/>
      <c r="PVY126" s="458"/>
      <c r="PVZ126" s="458"/>
      <c r="PWA126" s="458"/>
      <c r="PWB126" s="459"/>
      <c r="PWC126" s="458"/>
      <c r="PWD126" s="458"/>
      <c r="PWE126" s="458"/>
      <c r="PWF126" s="459"/>
      <c r="PWG126" s="458"/>
      <c r="PWH126" s="458"/>
      <c r="PWI126" s="458"/>
      <c r="PWJ126" s="459"/>
      <c r="PWK126" s="458"/>
      <c r="PWL126" s="458"/>
      <c r="PWM126" s="458"/>
      <c r="PWN126" s="459"/>
      <c r="PWO126" s="458"/>
      <c r="PWP126" s="458"/>
      <c r="PWQ126" s="458"/>
      <c r="PWR126" s="459"/>
      <c r="PWS126" s="458"/>
      <c r="PWT126" s="458"/>
      <c r="PWU126" s="458"/>
      <c r="PWV126" s="459"/>
      <c r="PWW126" s="458"/>
      <c r="PWX126" s="458"/>
      <c r="PWY126" s="458"/>
      <c r="PWZ126" s="459"/>
      <c r="PXA126" s="458"/>
      <c r="PXB126" s="458"/>
      <c r="PXC126" s="458"/>
      <c r="PXD126" s="459"/>
      <c r="PXE126" s="458"/>
      <c r="PXF126" s="458"/>
      <c r="PXG126" s="458"/>
      <c r="PXH126" s="459"/>
      <c r="PXI126" s="458"/>
      <c r="PXJ126" s="458"/>
      <c r="PXK126" s="458"/>
      <c r="PXL126" s="459"/>
      <c r="PXM126" s="458"/>
      <c r="PXN126" s="458"/>
      <c r="PXO126" s="458"/>
      <c r="PXP126" s="459"/>
      <c r="PXQ126" s="458"/>
      <c r="PXR126" s="458"/>
      <c r="PXS126" s="458"/>
      <c r="PXT126" s="459"/>
      <c r="PXU126" s="458"/>
      <c r="PXV126" s="458"/>
      <c r="PXW126" s="458"/>
      <c r="PXX126" s="459"/>
      <c r="PXY126" s="458"/>
      <c r="PXZ126" s="458"/>
      <c r="PYA126" s="458"/>
      <c r="PYB126" s="459"/>
      <c r="PYC126" s="458"/>
      <c r="PYD126" s="458"/>
      <c r="PYE126" s="458"/>
      <c r="PYF126" s="459"/>
      <c r="PYG126" s="458"/>
      <c r="PYH126" s="458"/>
      <c r="PYI126" s="458"/>
      <c r="PYJ126" s="459"/>
      <c r="PYK126" s="458"/>
      <c r="PYL126" s="458"/>
      <c r="PYM126" s="458"/>
      <c r="PYN126" s="459"/>
      <c r="PYO126" s="458"/>
      <c r="PYP126" s="458"/>
      <c r="PYQ126" s="458"/>
      <c r="PYR126" s="459"/>
      <c r="PYS126" s="458"/>
      <c r="PYT126" s="458"/>
      <c r="PYU126" s="458"/>
      <c r="PYV126" s="459"/>
      <c r="PYW126" s="458"/>
      <c r="PYX126" s="458"/>
      <c r="PYY126" s="458"/>
      <c r="PYZ126" s="459"/>
      <c r="PZA126" s="458"/>
      <c r="PZB126" s="458"/>
      <c r="PZC126" s="458"/>
      <c r="PZD126" s="459"/>
      <c r="PZE126" s="458"/>
      <c r="PZF126" s="458"/>
      <c r="PZG126" s="458"/>
      <c r="PZH126" s="459"/>
      <c r="PZI126" s="458"/>
      <c r="PZJ126" s="458"/>
      <c r="PZK126" s="458"/>
      <c r="PZL126" s="459"/>
      <c r="PZM126" s="458"/>
      <c r="PZN126" s="458"/>
      <c r="PZO126" s="458"/>
      <c r="PZP126" s="459"/>
      <c r="PZQ126" s="458"/>
      <c r="PZR126" s="458"/>
      <c r="PZS126" s="458"/>
      <c r="PZT126" s="459"/>
      <c r="PZU126" s="458"/>
      <c r="PZV126" s="458"/>
      <c r="PZW126" s="458"/>
      <c r="PZX126" s="459"/>
      <c r="PZY126" s="458"/>
      <c r="PZZ126" s="458"/>
      <c r="QAA126" s="458"/>
      <c r="QAB126" s="459"/>
      <c r="QAC126" s="458"/>
      <c r="QAD126" s="458"/>
      <c r="QAE126" s="458"/>
      <c r="QAF126" s="459"/>
      <c r="QAG126" s="458"/>
      <c r="QAH126" s="458"/>
      <c r="QAI126" s="458"/>
      <c r="QAJ126" s="459"/>
      <c r="QAK126" s="458"/>
      <c r="QAL126" s="458"/>
      <c r="QAM126" s="458"/>
      <c r="QAN126" s="459"/>
      <c r="QAO126" s="458"/>
      <c r="QAP126" s="458"/>
      <c r="QAQ126" s="458"/>
      <c r="QAR126" s="459"/>
      <c r="QAS126" s="458"/>
      <c r="QAT126" s="458"/>
      <c r="QAU126" s="458"/>
      <c r="QAV126" s="459"/>
      <c r="QAW126" s="458"/>
      <c r="QAX126" s="458"/>
      <c r="QAY126" s="458"/>
      <c r="QAZ126" s="459"/>
      <c r="QBA126" s="458"/>
      <c r="QBB126" s="458"/>
      <c r="QBC126" s="458"/>
      <c r="QBD126" s="459"/>
      <c r="QBE126" s="458"/>
      <c r="QBF126" s="458"/>
      <c r="QBG126" s="458"/>
      <c r="QBH126" s="459"/>
      <c r="QBI126" s="458"/>
      <c r="QBJ126" s="458"/>
      <c r="QBK126" s="458"/>
      <c r="QBL126" s="459"/>
      <c r="QBM126" s="458"/>
      <c r="QBN126" s="458"/>
      <c r="QBO126" s="458"/>
      <c r="QBP126" s="459"/>
      <c r="QBQ126" s="458"/>
      <c r="QBR126" s="458"/>
      <c r="QBS126" s="458"/>
      <c r="QBT126" s="459"/>
      <c r="QBU126" s="458"/>
      <c r="QBV126" s="458"/>
      <c r="QBW126" s="458"/>
      <c r="QBX126" s="459"/>
      <c r="QBY126" s="458"/>
      <c r="QBZ126" s="458"/>
      <c r="QCA126" s="458"/>
      <c r="QCB126" s="459"/>
      <c r="QCC126" s="458"/>
      <c r="QCD126" s="458"/>
      <c r="QCE126" s="458"/>
      <c r="QCF126" s="459"/>
      <c r="QCG126" s="458"/>
      <c r="QCH126" s="458"/>
      <c r="QCI126" s="458"/>
      <c r="QCJ126" s="459"/>
      <c r="QCK126" s="458"/>
      <c r="QCL126" s="458"/>
      <c r="QCM126" s="458"/>
      <c r="QCN126" s="459"/>
      <c r="QCO126" s="458"/>
      <c r="QCP126" s="458"/>
      <c r="QCQ126" s="458"/>
      <c r="QCR126" s="459"/>
      <c r="QCS126" s="458"/>
      <c r="QCT126" s="458"/>
      <c r="QCU126" s="458"/>
      <c r="QCV126" s="459"/>
      <c r="QCW126" s="458"/>
      <c r="QCX126" s="458"/>
      <c r="QCY126" s="458"/>
      <c r="QCZ126" s="459"/>
      <c r="QDA126" s="458"/>
      <c r="QDB126" s="458"/>
      <c r="QDC126" s="458"/>
      <c r="QDD126" s="459"/>
      <c r="QDE126" s="458"/>
      <c r="QDF126" s="458"/>
      <c r="QDG126" s="458"/>
      <c r="QDH126" s="459"/>
      <c r="QDI126" s="458"/>
      <c r="QDJ126" s="458"/>
      <c r="QDK126" s="458"/>
      <c r="QDL126" s="459"/>
      <c r="QDM126" s="458"/>
      <c r="QDN126" s="458"/>
      <c r="QDO126" s="458"/>
      <c r="QDP126" s="459"/>
      <c r="QDQ126" s="458"/>
      <c r="QDR126" s="458"/>
      <c r="QDS126" s="458"/>
      <c r="QDT126" s="459"/>
      <c r="QDU126" s="458"/>
      <c r="QDV126" s="458"/>
      <c r="QDW126" s="458"/>
      <c r="QDX126" s="459"/>
      <c r="QDY126" s="458"/>
      <c r="QDZ126" s="458"/>
      <c r="QEA126" s="458"/>
      <c r="QEB126" s="459"/>
      <c r="QEC126" s="458"/>
      <c r="QED126" s="458"/>
      <c r="QEE126" s="458"/>
      <c r="QEF126" s="459"/>
      <c r="QEG126" s="458"/>
      <c r="QEH126" s="458"/>
      <c r="QEI126" s="458"/>
      <c r="QEJ126" s="459"/>
      <c r="QEK126" s="458"/>
      <c r="QEL126" s="458"/>
      <c r="QEM126" s="458"/>
      <c r="QEN126" s="459"/>
      <c r="QEO126" s="458"/>
      <c r="QEP126" s="458"/>
      <c r="QEQ126" s="458"/>
      <c r="QER126" s="459"/>
      <c r="QES126" s="458"/>
      <c r="QET126" s="458"/>
      <c r="QEU126" s="458"/>
      <c r="QEV126" s="459"/>
      <c r="QEW126" s="458"/>
      <c r="QEX126" s="458"/>
      <c r="QEY126" s="458"/>
      <c r="QEZ126" s="459"/>
      <c r="QFA126" s="458"/>
      <c r="QFB126" s="458"/>
      <c r="QFC126" s="458"/>
      <c r="QFD126" s="459"/>
      <c r="QFE126" s="458"/>
      <c r="QFF126" s="458"/>
      <c r="QFG126" s="458"/>
      <c r="QFH126" s="459"/>
      <c r="QFI126" s="458"/>
      <c r="QFJ126" s="458"/>
      <c r="QFK126" s="458"/>
      <c r="QFL126" s="459"/>
      <c r="QFM126" s="458"/>
      <c r="QFN126" s="458"/>
      <c r="QFO126" s="458"/>
      <c r="QFP126" s="459"/>
      <c r="QFQ126" s="458"/>
      <c r="QFR126" s="458"/>
      <c r="QFS126" s="458"/>
      <c r="QFT126" s="459"/>
      <c r="QFU126" s="458"/>
      <c r="QFV126" s="458"/>
      <c r="QFW126" s="458"/>
      <c r="QFX126" s="459"/>
      <c r="QFY126" s="458"/>
      <c r="QFZ126" s="458"/>
      <c r="QGA126" s="458"/>
      <c r="QGB126" s="459"/>
      <c r="QGC126" s="458"/>
      <c r="QGD126" s="458"/>
      <c r="QGE126" s="458"/>
      <c r="QGF126" s="459"/>
      <c r="QGG126" s="458"/>
      <c r="QGH126" s="458"/>
      <c r="QGI126" s="458"/>
      <c r="QGJ126" s="459"/>
      <c r="QGK126" s="458"/>
      <c r="QGL126" s="458"/>
      <c r="QGM126" s="458"/>
      <c r="QGN126" s="459"/>
      <c r="QGO126" s="458"/>
      <c r="QGP126" s="458"/>
      <c r="QGQ126" s="458"/>
      <c r="QGR126" s="459"/>
      <c r="QGS126" s="458"/>
      <c r="QGT126" s="458"/>
      <c r="QGU126" s="458"/>
      <c r="QGV126" s="459"/>
      <c r="QGW126" s="458"/>
      <c r="QGX126" s="458"/>
      <c r="QGY126" s="458"/>
      <c r="QGZ126" s="459"/>
      <c r="QHA126" s="458"/>
      <c r="QHB126" s="458"/>
      <c r="QHC126" s="458"/>
      <c r="QHD126" s="459"/>
      <c r="QHE126" s="458"/>
      <c r="QHF126" s="458"/>
      <c r="QHG126" s="458"/>
      <c r="QHH126" s="459"/>
      <c r="QHI126" s="458"/>
      <c r="QHJ126" s="458"/>
      <c r="QHK126" s="458"/>
      <c r="QHL126" s="459"/>
      <c r="QHM126" s="458"/>
      <c r="QHN126" s="458"/>
      <c r="QHO126" s="458"/>
      <c r="QHP126" s="459"/>
      <c r="QHQ126" s="458"/>
      <c r="QHR126" s="458"/>
      <c r="QHS126" s="458"/>
      <c r="QHT126" s="459"/>
      <c r="QHU126" s="458"/>
      <c r="QHV126" s="458"/>
      <c r="QHW126" s="458"/>
      <c r="QHX126" s="459"/>
      <c r="QHY126" s="458"/>
      <c r="QHZ126" s="458"/>
      <c r="QIA126" s="458"/>
      <c r="QIB126" s="459"/>
      <c r="QIC126" s="458"/>
      <c r="QID126" s="458"/>
      <c r="QIE126" s="458"/>
      <c r="QIF126" s="459"/>
      <c r="QIG126" s="458"/>
      <c r="QIH126" s="458"/>
      <c r="QII126" s="458"/>
      <c r="QIJ126" s="459"/>
      <c r="QIK126" s="458"/>
      <c r="QIL126" s="458"/>
      <c r="QIM126" s="458"/>
      <c r="QIN126" s="459"/>
      <c r="QIO126" s="458"/>
      <c r="QIP126" s="458"/>
      <c r="QIQ126" s="458"/>
      <c r="QIR126" s="459"/>
      <c r="QIS126" s="458"/>
      <c r="QIT126" s="458"/>
      <c r="QIU126" s="458"/>
      <c r="QIV126" s="459"/>
      <c r="QIW126" s="458"/>
      <c r="QIX126" s="458"/>
      <c r="QIY126" s="458"/>
      <c r="QIZ126" s="459"/>
      <c r="QJA126" s="458"/>
      <c r="QJB126" s="458"/>
      <c r="QJC126" s="458"/>
      <c r="QJD126" s="459"/>
      <c r="QJE126" s="458"/>
      <c r="QJF126" s="458"/>
      <c r="QJG126" s="458"/>
      <c r="QJH126" s="459"/>
      <c r="QJI126" s="458"/>
      <c r="QJJ126" s="458"/>
      <c r="QJK126" s="458"/>
      <c r="QJL126" s="459"/>
      <c r="QJM126" s="458"/>
      <c r="QJN126" s="458"/>
      <c r="QJO126" s="458"/>
      <c r="QJP126" s="459"/>
      <c r="QJQ126" s="458"/>
      <c r="QJR126" s="458"/>
      <c r="QJS126" s="458"/>
      <c r="QJT126" s="459"/>
      <c r="QJU126" s="458"/>
      <c r="QJV126" s="458"/>
      <c r="QJW126" s="458"/>
      <c r="QJX126" s="459"/>
      <c r="QJY126" s="458"/>
      <c r="QJZ126" s="458"/>
      <c r="QKA126" s="458"/>
      <c r="QKB126" s="459"/>
      <c r="QKC126" s="458"/>
      <c r="QKD126" s="458"/>
      <c r="QKE126" s="458"/>
      <c r="QKF126" s="459"/>
      <c r="QKG126" s="458"/>
      <c r="QKH126" s="458"/>
      <c r="QKI126" s="458"/>
      <c r="QKJ126" s="459"/>
      <c r="QKK126" s="458"/>
      <c r="QKL126" s="458"/>
      <c r="QKM126" s="458"/>
      <c r="QKN126" s="459"/>
      <c r="QKO126" s="458"/>
      <c r="QKP126" s="458"/>
      <c r="QKQ126" s="458"/>
      <c r="QKR126" s="459"/>
      <c r="QKS126" s="458"/>
      <c r="QKT126" s="458"/>
      <c r="QKU126" s="458"/>
      <c r="QKV126" s="459"/>
      <c r="QKW126" s="458"/>
      <c r="QKX126" s="458"/>
      <c r="QKY126" s="458"/>
      <c r="QKZ126" s="459"/>
      <c r="QLA126" s="458"/>
      <c r="QLB126" s="458"/>
      <c r="QLC126" s="458"/>
      <c r="QLD126" s="459"/>
      <c r="QLE126" s="458"/>
      <c r="QLF126" s="458"/>
      <c r="QLG126" s="458"/>
      <c r="QLH126" s="459"/>
      <c r="QLI126" s="458"/>
      <c r="QLJ126" s="458"/>
      <c r="QLK126" s="458"/>
      <c r="QLL126" s="459"/>
      <c r="QLM126" s="458"/>
      <c r="QLN126" s="458"/>
      <c r="QLO126" s="458"/>
      <c r="QLP126" s="459"/>
      <c r="QLQ126" s="458"/>
      <c r="QLR126" s="458"/>
      <c r="QLS126" s="458"/>
      <c r="QLT126" s="459"/>
      <c r="QLU126" s="458"/>
      <c r="QLV126" s="458"/>
      <c r="QLW126" s="458"/>
      <c r="QLX126" s="459"/>
      <c r="QLY126" s="458"/>
      <c r="QLZ126" s="458"/>
      <c r="QMA126" s="458"/>
      <c r="QMB126" s="459"/>
      <c r="QMC126" s="458"/>
      <c r="QMD126" s="458"/>
      <c r="QME126" s="458"/>
      <c r="QMF126" s="459"/>
      <c r="QMG126" s="458"/>
      <c r="QMH126" s="458"/>
      <c r="QMI126" s="458"/>
      <c r="QMJ126" s="459"/>
      <c r="QMK126" s="458"/>
      <c r="QML126" s="458"/>
      <c r="QMM126" s="458"/>
      <c r="QMN126" s="459"/>
      <c r="QMO126" s="458"/>
      <c r="QMP126" s="458"/>
      <c r="QMQ126" s="458"/>
      <c r="QMR126" s="459"/>
      <c r="QMS126" s="458"/>
      <c r="QMT126" s="458"/>
      <c r="QMU126" s="458"/>
      <c r="QMV126" s="459"/>
      <c r="QMW126" s="458"/>
      <c r="QMX126" s="458"/>
      <c r="QMY126" s="458"/>
      <c r="QMZ126" s="459"/>
      <c r="QNA126" s="458"/>
      <c r="QNB126" s="458"/>
      <c r="QNC126" s="458"/>
      <c r="QND126" s="459"/>
      <c r="QNE126" s="458"/>
      <c r="QNF126" s="458"/>
      <c r="QNG126" s="458"/>
      <c r="QNH126" s="459"/>
      <c r="QNI126" s="458"/>
      <c r="QNJ126" s="458"/>
      <c r="QNK126" s="458"/>
      <c r="QNL126" s="459"/>
      <c r="QNM126" s="458"/>
      <c r="QNN126" s="458"/>
      <c r="QNO126" s="458"/>
      <c r="QNP126" s="459"/>
      <c r="QNQ126" s="458"/>
      <c r="QNR126" s="458"/>
      <c r="QNS126" s="458"/>
      <c r="QNT126" s="459"/>
      <c r="QNU126" s="458"/>
      <c r="QNV126" s="458"/>
      <c r="QNW126" s="458"/>
      <c r="QNX126" s="459"/>
      <c r="QNY126" s="458"/>
      <c r="QNZ126" s="458"/>
      <c r="QOA126" s="458"/>
      <c r="QOB126" s="459"/>
      <c r="QOC126" s="458"/>
      <c r="QOD126" s="458"/>
      <c r="QOE126" s="458"/>
      <c r="QOF126" s="459"/>
      <c r="QOG126" s="458"/>
      <c r="QOH126" s="458"/>
      <c r="QOI126" s="458"/>
      <c r="QOJ126" s="459"/>
      <c r="QOK126" s="458"/>
      <c r="QOL126" s="458"/>
      <c r="QOM126" s="458"/>
      <c r="QON126" s="459"/>
      <c r="QOO126" s="458"/>
      <c r="QOP126" s="458"/>
      <c r="QOQ126" s="458"/>
      <c r="QOR126" s="459"/>
      <c r="QOS126" s="458"/>
      <c r="QOT126" s="458"/>
      <c r="QOU126" s="458"/>
      <c r="QOV126" s="459"/>
      <c r="QOW126" s="458"/>
      <c r="QOX126" s="458"/>
      <c r="QOY126" s="458"/>
      <c r="QOZ126" s="459"/>
      <c r="QPA126" s="458"/>
      <c r="QPB126" s="458"/>
      <c r="QPC126" s="458"/>
      <c r="QPD126" s="459"/>
      <c r="QPE126" s="458"/>
      <c r="QPF126" s="458"/>
      <c r="QPG126" s="458"/>
      <c r="QPH126" s="459"/>
      <c r="QPI126" s="458"/>
      <c r="QPJ126" s="458"/>
      <c r="QPK126" s="458"/>
      <c r="QPL126" s="459"/>
      <c r="QPM126" s="458"/>
      <c r="QPN126" s="458"/>
      <c r="QPO126" s="458"/>
      <c r="QPP126" s="459"/>
      <c r="QPQ126" s="458"/>
      <c r="QPR126" s="458"/>
      <c r="QPS126" s="458"/>
      <c r="QPT126" s="459"/>
      <c r="QPU126" s="458"/>
      <c r="QPV126" s="458"/>
      <c r="QPW126" s="458"/>
      <c r="QPX126" s="459"/>
      <c r="QPY126" s="458"/>
      <c r="QPZ126" s="458"/>
      <c r="QQA126" s="458"/>
      <c r="QQB126" s="459"/>
      <c r="QQC126" s="458"/>
      <c r="QQD126" s="458"/>
      <c r="QQE126" s="458"/>
      <c r="QQF126" s="459"/>
      <c r="QQG126" s="458"/>
      <c r="QQH126" s="458"/>
      <c r="QQI126" s="458"/>
      <c r="QQJ126" s="459"/>
      <c r="QQK126" s="458"/>
      <c r="QQL126" s="458"/>
      <c r="QQM126" s="458"/>
      <c r="QQN126" s="459"/>
      <c r="QQO126" s="458"/>
      <c r="QQP126" s="458"/>
      <c r="QQQ126" s="458"/>
      <c r="QQR126" s="459"/>
      <c r="QQS126" s="458"/>
      <c r="QQT126" s="458"/>
      <c r="QQU126" s="458"/>
      <c r="QQV126" s="459"/>
      <c r="QQW126" s="458"/>
      <c r="QQX126" s="458"/>
      <c r="QQY126" s="458"/>
      <c r="QQZ126" s="459"/>
      <c r="QRA126" s="458"/>
      <c r="QRB126" s="458"/>
      <c r="QRC126" s="458"/>
      <c r="QRD126" s="459"/>
      <c r="QRE126" s="458"/>
      <c r="QRF126" s="458"/>
      <c r="QRG126" s="458"/>
      <c r="QRH126" s="459"/>
      <c r="QRI126" s="458"/>
      <c r="QRJ126" s="458"/>
      <c r="QRK126" s="458"/>
      <c r="QRL126" s="459"/>
      <c r="QRM126" s="458"/>
      <c r="QRN126" s="458"/>
      <c r="QRO126" s="458"/>
      <c r="QRP126" s="459"/>
      <c r="QRQ126" s="458"/>
      <c r="QRR126" s="458"/>
      <c r="QRS126" s="458"/>
      <c r="QRT126" s="459"/>
      <c r="QRU126" s="458"/>
      <c r="QRV126" s="458"/>
      <c r="QRW126" s="458"/>
      <c r="QRX126" s="459"/>
      <c r="QRY126" s="458"/>
      <c r="QRZ126" s="458"/>
      <c r="QSA126" s="458"/>
      <c r="QSB126" s="459"/>
      <c r="QSC126" s="458"/>
      <c r="QSD126" s="458"/>
      <c r="QSE126" s="458"/>
      <c r="QSF126" s="459"/>
      <c r="QSG126" s="458"/>
      <c r="QSH126" s="458"/>
      <c r="QSI126" s="458"/>
      <c r="QSJ126" s="459"/>
      <c r="QSK126" s="458"/>
      <c r="QSL126" s="458"/>
      <c r="QSM126" s="458"/>
      <c r="QSN126" s="459"/>
      <c r="QSO126" s="458"/>
      <c r="QSP126" s="458"/>
      <c r="QSQ126" s="458"/>
      <c r="QSR126" s="459"/>
      <c r="QSS126" s="458"/>
      <c r="QST126" s="458"/>
      <c r="QSU126" s="458"/>
      <c r="QSV126" s="459"/>
      <c r="QSW126" s="458"/>
      <c r="QSX126" s="458"/>
      <c r="QSY126" s="458"/>
      <c r="QSZ126" s="459"/>
      <c r="QTA126" s="458"/>
      <c r="QTB126" s="458"/>
      <c r="QTC126" s="458"/>
      <c r="QTD126" s="459"/>
      <c r="QTE126" s="458"/>
      <c r="QTF126" s="458"/>
      <c r="QTG126" s="458"/>
      <c r="QTH126" s="459"/>
      <c r="QTI126" s="458"/>
      <c r="QTJ126" s="458"/>
      <c r="QTK126" s="458"/>
      <c r="QTL126" s="459"/>
      <c r="QTM126" s="458"/>
      <c r="QTN126" s="458"/>
      <c r="QTO126" s="458"/>
      <c r="QTP126" s="459"/>
      <c r="QTQ126" s="458"/>
      <c r="QTR126" s="458"/>
      <c r="QTS126" s="458"/>
      <c r="QTT126" s="459"/>
      <c r="QTU126" s="458"/>
      <c r="QTV126" s="458"/>
      <c r="QTW126" s="458"/>
      <c r="QTX126" s="459"/>
      <c r="QTY126" s="458"/>
      <c r="QTZ126" s="458"/>
      <c r="QUA126" s="458"/>
      <c r="QUB126" s="459"/>
      <c r="QUC126" s="458"/>
      <c r="QUD126" s="458"/>
      <c r="QUE126" s="458"/>
      <c r="QUF126" s="459"/>
      <c r="QUG126" s="458"/>
      <c r="QUH126" s="458"/>
      <c r="QUI126" s="458"/>
      <c r="QUJ126" s="459"/>
      <c r="QUK126" s="458"/>
      <c r="QUL126" s="458"/>
      <c r="QUM126" s="458"/>
      <c r="QUN126" s="459"/>
      <c r="QUO126" s="458"/>
      <c r="QUP126" s="458"/>
      <c r="QUQ126" s="458"/>
      <c r="QUR126" s="459"/>
      <c r="QUS126" s="458"/>
      <c r="QUT126" s="458"/>
      <c r="QUU126" s="458"/>
      <c r="QUV126" s="459"/>
      <c r="QUW126" s="458"/>
      <c r="QUX126" s="458"/>
      <c r="QUY126" s="458"/>
      <c r="QUZ126" s="459"/>
      <c r="QVA126" s="458"/>
      <c r="QVB126" s="458"/>
      <c r="QVC126" s="458"/>
      <c r="QVD126" s="459"/>
      <c r="QVE126" s="458"/>
      <c r="QVF126" s="458"/>
      <c r="QVG126" s="458"/>
      <c r="QVH126" s="459"/>
      <c r="QVI126" s="458"/>
      <c r="QVJ126" s="458"/>
      <c r="QVK126" s="458"/>
      <c r="QVL126" s="459"/>
      <c r="QVM126" s="458"/>
      <c r="QVN126" s="458"/>
      <c r="QVO126" s="458"/>
      <c r="QVP126" s="459"/>
      <c r="QVQ126" s="458"/>
      <c r="QVR126" s="458"/>
      <c r="QVS126" s="458"/>
      <c r="QVT126" s="459"/>
      <c r="QVU126" s="458"/>
      <c r="QVV126" s="458"/>
      <c r="QVW126" s="458"/>
      <c r="QVX126" s="459"/>
      <c r="QVY126" s="458"/>
      <c r="QVZ126" s="458"/>
      <c r="QWA126" s="458"/>
      <c r="QWB126" s="459"/>
      <c r="QWC126" s="458"/>
      <c r="QWD126" s="458"/>
      <c r="QWE126" s="458"/>
      <c r="QWF126" s="459"/>
      <c r="QWG126" s="458"/>
      <c r="QWH126" s="458"/>
      <c r="QWI126" s="458"/>
      <c r="QWJ126" s="459"/>
      <c r="QWK126" s="458"/>
      <c r="QWL126" s="458"/>
      <c r="QWM126" s="458"/>
      <c r="QWN126" s="459"/>
      <c r="QWO126" s="458"/>
      <c r="QWP126" s="458"/>
      <c r="QWQ126" s="458"/>
      <c r="QWR126" s="459"/>
      <c r="QWS126" s="458"/>
      <c r="QWT126" s="458"/>
      <c r="QWU126" s="458"/>
      <c r="QWV126" s="459"/>
      <c r="QWW126" s="458"/>
      <c r="QWX126" s="458"/>
      <c r="QWY126" s="458"/>
      <c r="QWZ126" s="459"/>
      <c r="QXA126" s="458"/>
      <c r="QXB126" s="458"/>
      <c r="QXC126" s="458"/>
      <c r="QXD126" s="459"/>
      <c r="QXE126" s="458"/>
      <c r="QXF126" s="458"/>
      <c r="QXG126" s="458"/>
      <c r="QXH126" s="459"/>
      <c r="QXI126" s="458"/>
      <c r="QXJ126" s="458"/>
      <c r="QXK126" s="458"/>
      <c r="QXL126" s="459"/>
      <c r="QXM126" s="458"/>
      <c r="QXN126" s="458"/>
      <c r="QXO126" s="458"/>
      <c r="QXP126" s="459"/>
      <c r="QXQ126" s="458"/>
      <c r="QXR126" s="458"/>
      <c r="QXS126" s="458"/>
      <c r="QXT126" s="459"/>
      <c r="QXU126" s="458"/>
      <c r="QXV126" s="458"/>
      <c r="QXW126" s="458"/>
      <c r="QXX126" s="459"/>
      <c r="QXY126" s="458"/>
      <c r="QXZ126" s="458"/>
      <c r="QYA126" s="458"/>
      <c r="QYB126" s="459"/>
      <c r="QYC126" s="458"/>
      <c r="QYD126" s="458"/>
      <c r="QYE126" s="458"/>
      <c r="QYF126" s="459"/>
      <c r="QYG126" s="458"/>
      <c r="QYH126" s="458"/>
      <c r="QYI126" s="458"/>
      <c r="QYJ126" s="459"/>
      <c r="QYK126" s="458"/>
      <c r="QYL126" s="458"/>
      <c r="QYM126" s="458"/>
      <c r="QYN126" s="459"/>
      <c r="QYO126" s="458"/>
      <c r="QYP126" s="458"/>
      <c r="QYQ126" s="458"/>
      <c r="QYR126" s="459"/>
      <c r="QYS126" s="458"/>
      <c r="QYT126" s="458"/>
      <c r="QYU126" s="458"/>
      <c r="QYV126" s="459"/>
      <c r="QYW126" s="458"/>
      <c r="QYX126" s="458"/>
      <c r="QYY126" s="458"/>
      <c r="QYZ126" s="459"/>
      <c r="QZA126" s="458"/>
      <c r="QZB126" s="458"/>
      <c r="QZC126" s="458"/>
      <c r="QZD126" s="459"/>
      <c r="QZE126" s="458"/>
      <c r="QZF126" s="458"/>
      <c r="QZG126" s="458"/>
      <c r="QZH126" s="459"/>
      <c r="QZI126" s="458"/>
      <c r="QZJ126" s="458"/>
      <c r="QZK126" s="458"/>
      <c r="QZL126" s="459"/>
      <c r="QZM126" s="458"/>
      <c r="QZN126" s="458"/>
      <c r="QZO126" s="458"/>
      <c r="QZP126" s="459"/>
      <c r="QZQ126" s="458"/>
      <c r="QZR126" s="458"/>
      <c r="QZS126" s="458"/>
      <c r="QZT126" s="459"/>
      <c r="QZU126" s="458"/>
      <c r="QZV126" s="458"/>
      <c r="QZW126" s="458"/>
      <c r="QZX126" s="459"/>
      <c r="QZY126" s="458"/>
      <c r="QZZ126" s="458"/>
      <c r="RAA126" s="458"/>
      <c r="RAB126" s="459"/>
      <c r="RAC126" s="458"/>
      <c r="RAD126" s="458"/>
      <c r="RAE126" s="458"/>
      <c r="RAF126" s="459"/>
      <c r="RAG126" s="458"/>
      <c r="RAH126" s="458"/>
      <c r="RAI126" s="458"/>
      <c r="RAJ126" s="459"/>
      <c r="RAK126" s="458"/>
      <c r="RAL126" s="458"/>
      <c r="RAM126" s="458"/>
      <c r="RAN126" s="459"/>
      <c r="RAO126" s="458"/>
      <c r="RAP126" s="458"/>
      <c r="RAQ126" s="458"/>
      <c r="RAR126" s="459"/>
      <c r="RAS126" s="458"/>
      <c r="RAT126" s="458"/>
      <c r="RAU126" s="458"/>
      <c r="RAV126" s="459"/>
      <c r="RAW126" s="458"/>
      <c r="RAX126" s="458"/>
      <c r="RAY126" s="458"/>
      <c r="RAZ126" s="459"/>
      <c r="RBA126" s="458"/>
      <c r="RBB126" s="458"/>
      <c r="RBC126" s="458"/>
      <c r="RBD126" s="459"/>
      <c r="RBE126" s="458"/>
      <c r="RBF126" s="458"/>
      <c r="RBG126" s="458"/>
      <c r="RBH126" s="459"/>
      <c r="RBI126" s="458"/>
      <c r="RBJ126" s="458"/>
      <c r="RBK126" s="458"/>
      <c r="RBL126" s="459"/>
      <c r="RBM126" s="458"/>
      <c r="RBN126" s="458"/>
      <c r="RBO126" s="458"/>
      <c r="RBP126" s="459"/>
      <c r="RBQ126" s="458"/>
      <c r="RBR126" s="458"/>
      <c r="RBS126" s="458"/>
      <c r="RBT126" s="459"/>
      <c r="RBU126" s="458"/>
      <c r="RBV126" s="458"/>
      <c r="RBW126" s="458"/>
      <c r="RBX126" s="459"/>
      <c r="RBY126" s="458"/>
      <c r="RBZ126" s="458"/>
      <c r="RCA126" s="458"/>
      <c r="RCB126" s="459"/>
      <c r="RCC126" s="458"/>
      <c r="RCD126" s="458"/>
      <c r="RCE126" s="458"/>
      <c r="RCF126" s="459"/>
      <c r="RCG126" s="458"/>
      <c r="RCH126" s="458"/>
      <c r="RCI126" s="458"/>
      <c r="RCJ126" s="459"/>
      <c r="RCK126" s="458"/>
      <c r="RCL126" s="458"/>
      <c r="RCM126" s="458"/>
      <c r="RCN126" s="459"/>
      <c r="RCO126" s="458"/>
      <c r="RCP126" s="458"/>
      <c r="RCQ126" s="458"/>
      <c r="RCR126" s="459"/>
      <c r="RCS126" s="458"/>
      <c r="RCT126" s="458"/>
      <c r="RCU126" s="458"/>
      <c r="RCV126" s="459"/>
      <c r="RCW126" s="458"/>
      <c r="RCX126" s="458"/>
      <c r="RCY126" s="458"/>
      <c r="RCZ126" s="459"/>
      <c r="RDA126" s="458"/>
      <c r="RDB126" s="458"/>
      <c r="RDC126" s="458"/>
      <c r="RDD126" s="459"/>
      <c r="RDE126" s="458"/>
      <c r="RDF126" s="458"/>
      <c r="RDG126" s="458"/>
      <c r="RDH126" s="459"/>
      <c r="RDI126" s="458"/>
      <c r="RDJ126" s="458"/>
      <c r="RDK126" s="458"/>
      <c r="RDL126" s="459"/>
      <c r="RDM126" s="458"/>
      <c r="RDN126" s="458"/>
      <c r="RDO126" s="458"/>
      <c r="RDP126" s="459"/>
      <c r="RDQ126" s="458"/>
      <c r="RDR126" s="458"/>
      <c r="RDS126" s="458"/>
      <c r="RDT126" s="459"/>
      <c r="RDU126" s="458"/>
      <c r="RDV126" s="458"/>
      <c r="RDW126" s="458"/>
      <c r="RDX126" s="459"/>
      <c r="RDY126" s="458"/>
      <c r="RDZ126" s="458"/>
      <c r="REA126" s="458"/>
      <c r="REB126" s="459"/>
      <c r="REC126" s="458"/>
      <c r="RED126" s="458"/>
      <c r="REE126" s="458"/>
      <c r="REF126" s="459"/>
      <c r="REG126" s="458"/>
      <c r="REH126" s="458"/>
      <c r="REI126" s="458"/>
      <c r="REJ126" s="459"/>
      <c r="REK126" s="458"/>
      <c r="REL126" s="458"/>
      <c r="REM126" s="458"/>
      <c r="REN126" s="459"/>
      <c r="REO126" s="458"/>
      <c r="REP126" s="458"/>
      <c r="REQ126" s="458"/>
      <c r="RER126" s="459"/>
      <c r="RES126" s="458"/>
      <c r="RET126" s="458"/>
      <c r="REU126" s="458"/>
      <c r="REV126" s="459"/>
      <c r="REW126" s="458"/>
      <c r="REX126" s="458"/>
      <c r="REY126" s="458"/>
      <c r="REZ126" s="459"/>
      <c r="RFA126" s="458"/>
      <c r="RFB126" s="458"/>
      <c r="RFC126" s="458"/>
      <c r="RFD126" s="459"/>
      <c r="RFE126" s="458"/>
      <c r="RFF126" s="458"/>
      <c r="RFG126" s="458"/>
      <c r="RFH126" s="459"/>
      <c r="RFI126" s="458"/>
      <c r="RFJ126" s="458"/>
      <c r="RFK126" s="458"/>
      <c r="RFL126" s="459"/>
      <c r="RFM126" s="458"/>
      <c r="RFN126" s="458"/>
      <c r="RFO126" s="458"/>
      <c r="RFP126" s="459"/>
      <c r="RFQ126" s="458"/>
      <c r="RFR126" s="458"/>
      <c r="RFS126" s="458"/>
      <c r="RFT126" s="459"/>
      <c r="RFU126" s="458"/>
      <c r="RFV126" s="458"/>
      <c r="RFW126" s="458"/>
      <c r="RFX126" s="459"/>
      <c r="RFY126" s="458"/>
      <c r="RFZ126" s="458"/>
      <c r="RGA126" s="458"/>
      <c r="RGB126" s="459"/>
      <c r="RGC126" s="458"/>
      <c r="RGD126" s="458"/>
      <c r="RGE126" s="458"/>
      <c r="RGF126" s="459"/>
      <c r="RGG126" s="458"/>
      <c r="RGH126" s="458"/>
      <c r="RGI126" s="458"/>
      <c r="RGJ126" s="459"/>
      <c r="RGK126" s="458"/>
      <c r="RGL126" s="458"/>
      <c r="RGM126" s="458"/>
      <c r="RGN126" s="459"/>
      <c r="RGO126" s="458"/>
      <c r="RGP126" s="458"/>
      <c r="RGQ126" s="458"/>
      <c r="RGR126" s="459"/>
      <c r="RGS126" s="458"/>
      <c r="RGT126" s="458"/>
      <c r="RGU126" s="458"/>
      <c r="RGV126" s="459"/>
      <c r="RGW126" s="458"/>
      <c r="RGX126" s="458"/>
      <c r="RGY126" s="458"/>
      <c r="RGZ126" s="459"/>
      <c r="RHA126" s="458"/>
      <c r="RHB126" s="458"/>
      <c r="RHC126" s="458"/>
      <c r="RHD126" s="459"/>
      <c r="RHE126" s="458"/>
      <c r="RHF126" s="458"/>
      <c r="RHG126" s="458"/>
      <c r="RHH126" s="459"/>
      <c r="RHI126" s="458"/>
      <c r="RHJ126" s="458"/>
      <c r="RHK126" s="458"/>
      <c r="RHL126" s="459"/>
      <c r="RHM126" s="458"/>
      <c r="RHN126" s="458"/>
      <c r="RHO126" s="458"/>
      <c r="RHP126" s="459"/>
      <c r="RHQ126" s="458"/>
      <c r="RHR126" s="458"/>
      <c r="RHS126" s="458"/>
      <c r="RHT126" s="459"/>
      <c r="RHU126" s="458"/>
      <c r="RHV126" s="458"/>
      <c r="RHW126" s="458"/>
      <c r="RHX126" s="459"/>
      <c r="RHY126" s="458"/>
      <c r="RHZ126" s="458"/>
      <c r="RIA126" s="458"/>
      <c r="RIB126" s="459"/>
      <c r="RIC126" s="458"/>
      <c r="RID126" s="458"/>
      <c r="RIE126" s="458"/>
      <c r="RIF126" s="459"/>
      <c r="RIG126" s="458"/>
      <c r="RIH126" s="458"/>
      <c r="RII126" s="458"/>
      <c r="RIJ126" s="459"/>
      <c r="RIK126" s="458"/>
      <c r="RIL126" s="458"/>
      <c r="RIM126" s="458"/>
      <c r="RIN126" s="459"/>
      <c r="RIO126" s="458"/>
      <c r="RIP126" s="458"/>
      <c r="RIQ126" s="458"/>
      <c r="RIR126" s="459"/>
      <c r="RIS126" s="458"/>
      <c r="RIT126" s="458"/>
      <c r="RIU126" s="458"/>
      <c r="RIV126" s="459"/>
      <c r="RIW126" s="458"/>
      <c r="RIX126" s="458"/>
      <c r="RIY126" s="458"/>
      <c r="RIZ126" s="459"/>
      <c r="RJA126" s="458"/>
      <c r="RJB126" s="458"/>
      <c r="RJC126" s="458"/>
      <c r="RJD126" s="459"/>
      <c r="RJE126" s="458"/>
      <c r="RJF126" s="458"/>
      <c r="RJG126" s="458"/>
      <c r="RJH126" s="459"/>
      <c r="RJI126" s="458"/>
      <c r="RJJ126" s="458"/>
      <c r="RJK126" s="458"/>
      <c r="RJL126" s="459"/>
      <c r="RJM126" s="458"/>
      <c r="RJN126" s="458"/>
      <c r="RJO126" s="458"/>
      <c r="RJP126" s="459"/>
      <c r="RJQ126" s="458"/>
      <c r="RJR126" s="458"/>
      <c r="RJS126" s="458"/>
      <c r="RJT126" s="459"/>
      <c r="RJU126" s="458"/>
      <c r="RJV126" s="458"/>
      <c r="RJW126" s="458"/>
      <c r="RJX126" s="459"/>
      <c r="RJY126" s="458"/>
      <c r="RJZ126" s="458"/>
      <c r="RKA126" s="458"/>
      <c r="RKB126" s="459"/>
      <c r="RKC126" s="458"/>
      <c r="RKD126" s="458"/>
      <c r="RKE126" s="458"/>
      <c r="RKF126" s="459"/>
      <c r="RKG126" s="458"/>
      <c r="RKH126" s="458"/>
      <c r="RKI126" s="458"/>
      <c r="RKJ126" s="459"/>
      <c r="RKK126" s="458"/>
      <c r="RKL126" s="458"/>
      <c r="RKM126" s="458"/>
      <c r="RKN126" s="459"/>
      <c r="RKO126" s="458"/>
      <c r="RKP126" s="458"/>
      <c r="RKQ126" s="458"/>
      <c r="RKR126" s="459"/>
      <c r="RKS126" s="458"/>
      <c r="RKT126" s="458"/>
      <c r="RKU126" s="458"/>
      <c r="RKV126" s="459"/>
      <c r="RKW126" s="458"/>
      <c r="RKX126" s="458"/>
      <c r="RKY126" s="458"/>
      <c r="RKZ126" s="459"/>
      <c r="RLA126" s="458"/>
      <c r="RLB126" s="458"/>
      <c r="RLC126" s="458"/>
      <c r="RLD126" s="459"/>
      <c r="RLE126" s="458"/>
      <c r="RLF126" s="458"/>
      <c r="RLG126" s="458"/>
      <c r="RLH126" s="459"/>
      <c r="RLI126" s="458"/>
      <c r="RLJ126" s="458"/>
      <c r="RLK126" s="458"/>
      <c r="RLL126" s="459"/>
      <c r="RLM126" s="458"/>
      <c r="RLN126" s="458"/>
      <c r="RLO126" s="458"/>
      <c r="RLP126" s="459"/>
      <c r="RLQ126" s="458"/>
      <c r="RLR126" s="458"/>
      <c r="RLS126" s="458"/>
      <c r="RLT126" s="459"/>
      <c r="RLU126" s="458"/>
      <c r="RLV126" s="458"/>
      <c r="RLW126" s="458"/>
      <c r="RLX126" s="459"/>
      <c r="RLY126" s="458"/>
      <c r="RLZ126" s="458"/>
      <c r="RMA126" s="458"/>
      <c r="RMB126" s="459"/>
      <c r="RMC126" s="458"/>
      <c r="RMD126" s="458"/>
      <c r="RME126" s="458"/>
      <c r="RMF126" s="459"/>
      <c r="RMG126" s="458"/>
      <c r="RMH126" s="458"/>
      <c r="RMI126" s="458"/>
      <c r="RMJ126" s="459"/>
      <c r="RMK126" s="458"/>
      <c r="RML126" s="458"/>
      <c r="RMM126" s="458"/>
      <c r="RMN126" s="459"/>
      <c r="RMO126" s="458"/>
      <c r="RMP126" s="458"/>
      <c r="RMQ126" s="458"/>
      <c r="RMR126" s="459"/>
      <c r="RMS126" s="458"/>
      <c r="RMT126" s="458"/>
      <c r="RMU126" s="458"/>
      <c r="RMV126" s="459"/>
      <c r="RMW126" s="458"/>
      <c r="RMX126" s="458"/>
      <c r="RMY126" s="458"/>
      <c r="RMZ126" s="459"/>
      <c r="RNA126" s="458"/>
      <c r="RNB126" s="458"/>
      <c r="RNC126" s="458"/>
      <c r="RND126" s="459"/>
      <c r="RNE126" s="458"/>
      <c r="RNF126" s="458"/>
      <c r="RNG126" s="458"/>
      <c r="RNH126" s="459"/>
      <c r="RNI126" s="458"/>
      <c r="RNJ126" s="458"/>
      <c r="RNK126" s="458"/>
      <c r="RNL126" s="459"/>
      <c r="RNM126" s="458"/>
      <c r="RNN126" s="458"/>
      <c r="RNO126" s="458"/>
      <c r="RNP126" s="459"/>
      <c r="RNQ126" s="458"/>
      <c r="RNR126" s="458"/>
      <c r="RNS126" s="458"/>
      <c r="RNT126" s="459"/>
      <c r="RNU126" s="458"/>
      <c r="RNV126" s="458"/>
      <c r="RNW126" s="458"/>
      <c r="RNX126" s="459"/>
      <c r="RNY126" s="458"/>
      <c r="RNZ126" s="458"/>
      <c r="ROA126" s="458"/>
      <c r="ROB126" s="459"/>
      <c r="ROC126" s="458"/>
      <c r="ROD126" s="458"/>
      <c r="ROE126" s="458"/>
      <c r="ROF126" s="459"/>
      <c r="ROG126" s="458"/>
      <c r="ROH126" s="458"/>
      <c r="ROI126" s="458"/>
      <c r="ROJ126" s="459"/>
      <c r="ROK126" s="458"/>
      <c r="ROL126" s="458"/>
      <c r="ROM126" s="458"/>
      <c r="RON126" s="459"/>
      <c r="ROO126" s="458"/>
      <c r="ROP126" s="458"/>
      <c r="ROQ126" s="458"/>
      <c r="ROR126" s="459"/>
      <c r="ROS126" s="458"/>
      <c r="ROT126" s="458"/>
      <c r="ROU126" s="458"/>
      <c r="ROV126" s="459"/>
      <c r="ROW126" s="458"/>
      <c r="ROX126" s="458"/>
      <c r="ROY126" s="458"/>
      <c r="ROZ126" s="459"/>
      <c r="RPA126" s="458"/>
      <c r="RPB126" s="458"/>
      <c r="RPC126" s="458"/>
      <c r="RPD126" s="459"/>
      <c r="RPE126" s="458"/>
      <c r="RPF126" s="458"/>
      <c r="RPG126" s="458"/>
      <c r="RPH126" s="459"/>
      <c r="RPI126" s="458"/>
      <c r="RPJ126" s="458"/>
      <c r="RPK126" s="458"/>
      <c r="RPL126" s="459"/>
      <c r="RPM126" s="458"/>
      <c r="RPN126" s="458"/>
      <c r="RPO126" s="458"/>
      <c r="RPP126" s="459"/>
      <c r="RPQ126" s="458"/>
      <c r="RPR126" s="458"/>
      <c r="RPS126" s="458"/>
      <c r="RPT126" s="459"/>
      <c r="RPU126" s="458"/>
      <c r="RPV126" s="458"/>
      <c r="RPW126" s="458"/>
      <c r="RPX126" s="459"/>
      <c r="RPY126" s="458"/>
      <c r="RPZ126" s="458"/>
      <c r="RQA126" s="458"/>
      <c r="RQB126" s="459"/>
      <c r="RQC126" s="458"/>
      <c r="RQD126" s="458"/>
      <c r="RQE126" s="458"/>
      <c r="RQF126" s="459"/>
      <c r="RQG126" s="458"/>
      <c r="RQH126" s="458"/>
      <c r="RQI126" s="458"/>
      <c r="RQJ126" s="459"/>
      <c r="RQK126" s="458"/>
      <c r="RQL126" s="458"/>
      <c r="RQM126" s="458"/>
      <c r="RQN126" s="459"/>
      <c r="RQO126" s="458"/>
      <c r="RQP126" s="458"/>
      <c r="RQQ126" s="458"/>
      <c r="RQR126" s="459"/>
      <c r="RQS126" s="458"/>
      <c r="RQT126" s="458"/>
      <c r="RQU126" s="458"/>
      <c r="RQV126" s="459"/>
      <c r="RQW126" s="458"/>
      <c r="RQX126" s="458"/>
      <c r="RQY126" s="458"/>
      <c r="RQZ126" s="459"/>
      <c r="RRA126" s="458"/>
      <c r="RRB126" s="458"/>
      <c r="RRC126" s="458"/>
      <c r="RRD126" s="459"/>
      <c r="RRE126" s="458"/>
      <c r="RRF126" s="458"/>
      <c r="RRG126" s="458"/>
      <c r="RRH126" s="459"/>
      <c r="RRI126" s="458"/>
      <c r="RRJ126" s="458"/>
      <c r="RRK126" s="458"/>
      <c r="RRL126" s="459"/>
      <c r="RRM126" s="458"/>
      <c r="RRN126" s="458"/>
      <c r="RRO126" s="458"/>
      <c r="RRP126" s="459"/>
      <c r="RRQ126" s="458"/>
      <c r="RRR126" s="458"/>
      <c r="RRS126" s="458"/>
      <c r="RRT126" s="459"/>
      <c r="RRU126" s="458"/>
      <c r="RRV126" s="458"/>
      <c r="RRW126" s="458"/>
      <c r="RRX126" s="459"/>
      <c r="RRY126" s="458"/>
      <c r="RRZ126" s="458"/>
      <c r="RSA126" s="458"/>
      <c r="RSB126" s="459"/>
      <c r="RSC126" s="458"/>
      <c r="RSD126" s="458"/>
      <c r="RSE126" s="458"/>
      <c r="RSF126" s="459"/>
      <c r="RSG126" s="458"/>
      <c r="RSH126" s="458"/>
      <c r="RSI126" s="458"/>
      <c r="RSJ126" s="459"/>
      <c r="RSK126" s="458"/>
      <c r="RSL126" s="458"/>
      <c r="RSM126" s="458"/>
      <c r="RSN126" s="459"/>
      <c r="RSO126" s="458"/>
      <c r="RSP126" s="458"/>
      <c r="RSQ126" s="458"/>
      <c r="RSR126" s="459"/>
      <c r="RSS126" s="458"/>
      <c r="RST126" s="458"/>
      <c r="RSU126" s="458"/>
      <c r="RSV126" s="459"/>
      <c r="RSW126" s="458"/>
      <c r="RSX126" s="458"/>
      <c r="RSY126" s="458"/>
      <c r="RSZ126" s="459"/>
      <c r="RTA126" s="458"/>
      <c r="RTB126" s="458"/>
      <c r="RTC126" s="458"/>
      <c r="RTD126" s="459"/>
      <c r="RTE126" s="458"/>
      <c r="RTF126" s="458"/>
      <c r="RTG126" s="458"/>
      <c r="RTH126" s="459"/>
      <c r="RTI126" s="458"/>
      <c r="RTJ126" s="458"/>
      <c r="RTK126" s="458"/>
      <c r="RTL126" s="459"/>
      <c r="RTM126" s="458"/>
      <c r="RTN126" s="458"/>
      <c r="RTO126" s="458"/>
      <c r="RTP126" s="459"/>
      <c r="RTQ126" s="458"/>
      <c r="RTR126" s="458"/>
      <c r="RTS126" s="458"/>
      <c r="RTT126" s="459"/>
      <c r="RTU126" s="458"/>
      <c r="RTV126" s="458"/>
      <c r="RTW126" s="458"/>
      <c r="RTX126" s="459"/>
      <c r="RTY126" s="458"/>
      <c r="RTZ126" s="458"/>
      <c r="RUA126" s="458"/>
      <c r="RUB126" s="459"/>
      <c r="RUC126" s="458"/>
      <c r="RUD126" s="458"/>
      <c r="RUE126" s="458"/>
      <c r="RUF126" s="459"/>
      <c r="RUG126" s="458"/>
      <c r="RUH126" s="458"/>
      <c r="RUI126" s="458"/>
      <c r="RUJ126" s="459"/>
      <c r="RUK126" s="458"/>
      <c r="RUL126" s="458"/>
      <c r="RUM126" s="458"/>
      <c r="RUN126" s="459"/>
      <c r="RUO126" s="458"/>
      <c r="RUP126" s="458"/>
      <c r="RUQ126" s="458"/>
      <c r="RUR126" s="459"/>
      <c r="RUS126" s="458"/>
      <c r="RUT126" s="458"/>
      <c r="RUU126" s="458"/>
      <c r="RUV126" s="459"/>
      <c r="RUW126" s="458"/>
      <c r="RUX126" s="458"/>
      <c r="RUY126" s="458"/>
      <c r="RUZ126" s="459"/>
      <c r="RVA126" s="458"/>
      <c r="RVB126" s="458"/>
      <c r="RVC126" s="458"/>
      <c r="RVD126" s="459"/>
      <c r="RVE126" s="458"/>
      <c r="RVF126" s="458"/>
      <c r="RVG126" s="458"/>
      <c r="RVH126" s="459"/>
      <c r="RVI126" s="458"/>
      <c r="RVJ126" s="458"/>
      <c r="RVK126" s="458"/>
      <c r="RVL126" s="459"/>
      <c r="RVM126" s="458"/>
      <c r="RVN126" s="458"/>
      <c r="RVO126" s="458"/>
      <c r="RVP126" s="459"/>
      <c r="RVQ126" s="458"/>
      <c r="RVR126" s="458"/>
      <c r="RVS126" s="458"/>
      <c r="RVT126" s="459"/>
      <c r="RVU126" s="458"/>
      <c r="RVV126" s="458"/>
      <c r="RVW126" s="458"/>
      <c r="RVX126" s="459"/>
      <c r="RVY126" s="458"/>
      <c r="RVZ126" s="458"/>
      <c r="RWA126" s="458"/>
      <c r="RWB126" s="459"/>
      <c r="RWC126" s="458"/>
      <c r="RWD126" s="458"/>
      <c r="RWE126" s="458"/>
      <c r="RWF126" s="459"/>
      <c r="RWG126" s="458"/>
      <c r="RWH126" s="458"/>
      <c r="RWI126" s="458"/>
      <c r="RWJ126" s="459"/>
      <c r="RWK126" s="458"/>
      <c r="RWL126" s="458"/>
      <c r="RWM126" s="458"/>
      <c r="RWN126" s="459"/>
      <c r="RWO126" s="458"/>
      <c r="RWP126" s="458"/>
      <c r="RWQ126" s="458"/>
      <c r="RWR126" s="459"/>
      <c r="RWS126" s="458"/>
      <c r="RWT126" s="458"/>
      <c r="RWU126" s="458"/>
      <c r="RWV126" s="459"/>
      <c r="RWW126" s="458"/>
      <c r="RWX126" s="458"/>
      <c r="RWY126" s="458"/>
      <c r="RWZ126" s="459"/>
      <c r="RXA126" s="458"/>
      <c r="RXB126" s="458"/>
      <c r="RXC126" s="458"/>
      <c r="RXD126" s="459"/>
      <c r="RXE126" s="458"/>
      <c r="RXF126" s="458"/>
      <c r="RXG126" s="458"/>
      <c r="RXH126" s="459"/>
      <c r="RXI126" s="458"/>
      <c r="RXJ126" s="458"/>
      <c r="RXK126" s="458"/>
      <c r="RXL126" s="459"/>
      <c r="RXM126" s="458"/>
      <c r="RXN126" s="458"/>
      <c r="RXO126" s="458"/>
      <c r="RXP126" s="459"/>
      <c r="RXQ126" s="458"/>
      <c r="RXR126" s="458"/>
      <c r="RXS126" s="458"/>
      <c r="RXT126" s="459"/>
      <c r="RXU126" s="458"/>
      <c r="RXV126" s="458"/>
      <c r="RXW126" s="458"/>
      <c r="RXX126" s="459"/>
      <c r="RXY126" s="458"/>
      <c r="RXZ126" s="458"/>
      <c r="RYA126" s="458"/>
      <c r="RYB126" s="459"/>
      <c r="RYC126" s="458"/>
      <c r="RYD126" s="458"/>
      <c r="RYE126" s="458"/>
      <c r="RYF126" s="459"/>
      <c r="RYG126" s="458"/>
      <c r="RYH126" s="458"/>
      <c r="RYI126" s="458"/>
      <c r="RYJ126" s="459"/>
      <c r="RYK126" s="458"/>
      <c r="RYL126" s="458"/>
      <c r="RYM126" s="458"/>
      <c r="RYN126" s="459"/>
      <c r="RYO126" s="458"/>
      <c r="RYP126" s="458"/>
      <c r="RYQ126" s="458"/>
      <c r="RYR126" s="459"/>
      <c r="RYS126" s="458"/>
      <c r="RYT126" s="458"/>
      <c r="RYU126" s="458"/>
      <c r="RYV126" s="459"/>
      <c r="RYW126" s="458"/>
      <c r="RYX126" s="458"/>
      <c r="RYY126" s="458"/>
      <c r="RYZ126" s="459"/>
      <c r="RZA126" s="458"/>
      <c r="RZB126" s="458"/>
      <c r="RZC126" s="458"/>
      <c r="RZD126" s="459"/>
      <c r="RZE126" s="458"/>
      <c r="RZF126" s="458"/>
      <c r="RZG126" s="458"/>
      <c r="RZH126" s="459"/>
      <c r="RZI126" s="458"/>
      <c r="RZJ126" s="458"/>
      <c r="RZK126" s="458"/>
      <c r="RZL126" s="459"/>
      <c r="RZM126" s="458"/>
      <c r="RZN126" s="458"/>
      <c r="RZO126" s="458"/>
      <c r="RZP126" s="459"/>
      <c r="RZQ126" s="458"/>
      <c r="RZR126" s="458"/>
      <c r="RZS126" s="458"/>
      <c r="RZT126" s="459"/>
      <c r="RZU126" s="458"/>
      <c r="RZV126" s="458"/>
      <c r="RZW126" s="458"/>
      <c r="RZX126" s="459"/>
      <c r="RZY126" s="458"/>
      <c r="RZZ126" s="458"/>
      <c r="SAA126" s="458"/>
      <c r="SAB126" s="459"/>
      <c r="SAC126" s="458"/>
      <c r="SAD126" s="458"/>
      <c r="SAE126" s="458"/>
      <c r="SAF126" s="459"/>
      <c r="SAG126" s="458"/>
      <c r="SAH126" s="458"/>
      <c r="SAI126" s="458"/>
      <c r="SAJ126" s="459"/>
      <c r="SAK126" s="458"/>
      <c r="SAL126" s="458"/>
      <c r="SAM126" s="458"/>
      <c r="SAN126" s="459"/>
      <c r="SAO126" s="458"/>
      <c r="SAP126" s="458"/>
      <c r="SAQ126" s="458"/>
      <c r="SAR126" s="459"/>
      <c r="SAS126" s="458"/>
      <c r="SAT126" s="458"/>
      <c r="SAU126" s="458"/>
      <c r="SAV126" s="459"/>
      <c r="SAW126" s="458"/>
      <c r="SAX126" s="458"/>
      <c r="SAY126" s="458"/>
      <c r="SAZ126" s="459"/>
      <c r="SBA126" s="458"/>
      <c r="SBB126" s="458"/>
      <c r="SBC126" s="458"/>
      <c r="SBD126" s="459"/>
      <c r="SBE126" s="458"/>
      <c r="SBF126" s="458"/>
      <c r="SBG126" s="458"/>
      <c r="SBH126" s="459"/>
      <c r="SBI126" s="458"/>
      <c r="SBJ126" s="458"/>
      <c r="SBK126" s="458"/>
      <c r="SBL126" s="459"/>
      <c r="SBM126" s="458"/>
      <c r="SBN126" s="458"/>
      <c r="SBO126" s="458"/>
      <c r="SBP126" s="459"/>
      <c r="SBQ126" s="458"/>
      <c r="SBR126" s="458"/>
      <c r="SBS126" s="458"/>
      <c r="SBT126" s="459"/>
      <c r="SBU126" s="458"/>
      <c r="SBV126" s="458"/>
      <c r="SBW126" s="458"/>
      <c r="SBX126" s="459"/>
      <c r="SBY126" s="458"/>
      <c r="SBZ126" s="458"/>
      <c r="SCA126" s="458"/>
      <c r="SCB126" s="459"/>
      <c r="SCC126" s="458"/>
      <c r="SCD126" s="458"/>
      <c r="SCE126" s="458"/>
      <c r="SCF126" s="459"/>
      <c r="SCG126" s="458"/>
      <c r="SCH126" s="458"/>
      <c r="SCI126" s="458"/>
      <c r="SCJ126" s="459"/>
      <c r="SCK126" s="458"/>
      <c r="SCL126" s="458"/>
      <c r="SCM126" s="458"/>
      <c r="SCN126" s="459"/>
      <c r="SCO126" s="458"/>
      <c r="SCP126" s="458"/>
      <c r="SCQ126" s="458"/>
      <c r="SCR126" s="459"/>
      <c r="SCS126" s="458"/>
      <c r="SCT126" s="458"/>
      <c r="SCU126" s="458"/>
      <c r="SCV126" s="459"/>
      <c r="SCW126" s="458"/>
      <c r="SCX126" s="458"/>
      <c r="SCY126" s="458"/>
      <c r="SCZ126" s="459"/>
      <c r="SDA126" s="458"/>
      <c r="SDB126" s="458"/>
      <c r="SDC126" s="458"/>
      <c r="SDD126" s="459"/>
      <c r="SDE126" s="458"/>
      <c r="SDF126" s="458"/>
      <c r="SDG126" s="458"/>
      <c r="SDH126" s="459"/>
      <c r="SDI126" s="458"/>
      <c r="SDJ126" s="458"/>
      <c r="SDK126" s="458"/>
      <c r="SDL126" s="459"/>
      <c r="SDM126" s="458"/>
      <c r="SDN126" s="458"/>
      <c r="SDO126" s="458"/>
      <c r="SDP126" s="459"/>
      <c r="SDQ126" s="458"/>
      <c r="SDR126" s="458"/>
      <c r="SDS126" s="458"/>
      <c r="SDT126" s="459"/>
      <c r="SDU126" s="458"/>
      <c r="SDV126" s="458"/>
      <c r="SDW126" s="458"/>
      <c r="SDX126" s="459"/>
      <c r="SDY126" s="458"/>
      <c r="SDZ126" s="458"/>
      <c r="SEA126" s="458"/>
      <c r="SEB126" s="459"/>
      <c r="SEC126" s="458"/>
      <c r="SED126" s="458"/>
      <c r="SEE126" s="458"/>
      <c r="SEF126" s="459"/>
      <c r="SEG126" s="458"/>
      <c r="SEH126" s="458"/>
      <c r="SEI126" s="458"/>
      <c r="SEJ126" s="459"/>
      <c r="SEK126" s="458"/>
      <c r="SEL126" s="458"/>
      <c r="SEM126" s="458"/>
      <c r="SEN126" s="459"/>
      <c r="SEO126" s="458"/>
      <c r="SEP126" s="458"/>
      <c r="SEQ126" s="458"/>
      <c r="SER126" s="459"/>
      <c r="SES126" s="458"/>
      <c r="SET126" s="458"/>
      <c r="SEU126" s="458"/>
      <c r="SEV126" s="459"/>
      <c r="SEW126" s="458"/>
      <c r="SEX126" s="458"/>
      <c r="SEY126" s="458"/>
      <c r="SEZ126" s="459"/>
      <c r="SFA126" s="458"/>
      <c r="SFB126" s="458"/>
      <c r="SFC126" s="458"/>
      <c r="SFD126" s="459"/>
      <c r="SFE126" s="458"/>
      <c r="SFF126" s="458"/>
      <c r="SFG126" s="458"/>
      <c r="SFH126" s="459"/>
      <c r="SFI126" s="458"/>
      <c r="SFJ126" s="458"/>
      <c r="SFK126" s="458"/>
      <c r="SFL126" s="459"/>
      <c r="SFM126" s="458"/>
      <c r="SFN126" s="458"/>
      <c r="SFO126" s="458"/>
      <c r="SFP126" s="459"/>
      <c r="SFQ126" s="458"/>
      <c r="SFR126" s="458"/>
      <c r="SFS126" s="458"/>
      <c r="SFT126" s="459"/>
      <c r="SFU126" s="458"/>
      <c r="SFV126" s="458"/>
      <c r="SFW126" s="458"/>
      <c r="SFX126" s="459"/>
      <c r="SFY126" s="458"/>
      <c r="SFZ126" s="458"/>
      <c r="SGA126" s="458"/>
      <c r="SGB126" s="459"/>
      <c r="SGC126" s="458"/>
      <c r="SGD126" s="458"/>
      <c r="SGE126" s="458"/>
      <c r="SGF126" s="459"/>
      <c r="SGG126" s="458"/>
      <c r="SGH126" s="458"/>
      <c r="SGI126" s="458"/>
      <c r="SGJ126" s="459"/>
      <c r="SGK126" s="458"/>
      <c r="SGL126" s="458"/>
      <c r="SGM126" s="458"/>
      <c r="SGN126" s="459"/>
      <c r="SGO126" s="458"/>
      <c r="SGP126" s="458"/>
      <c r="SGQ126" s="458"/>
      <c r="SGR126" s="459"/>
      <c r="SGS126" s="458"/>
      <c r="SGT126" s="458"/>
      <c r="SGU126" s="458"/>
      <c r="SGV126" s="459"/>
      <c r="SGW126" s="458"/>
      <c r="SGX126" s="458"/>
      <c r="SGY126" s="458"/>
      <c r="SGZ126" s="459"/>
      <c r="SHA126" s="458"/>
      <c r="SHB126" s="458"/>
      <c r="SHC126" s="458"/>
      <c r="SHD126" s="459"/>
      <c r="SHE126" s="458"/>
      <c r="SHF126" s="458"/>
      <c r="SHG126" s="458"/>
      <c r="SHH126" s="459"/>
      <c r="SHI126" s="458"/>
      <c r="SHJ126" s="458"/>
      <c r="SHK126" s="458"/>
      <c r="SHL126" s="459"/>
      <c r="SHM126" s="458"/>
      <c r="SHN126" s="458"/>
      <c r="SHO126" s="458"/>
      <c r="SHP126" s="459"/>
      <c r="SHQ126" s="458"/>
      <c r="SHR126" s="458"/>
      <c r="SHS126" s="458"/>
      <c r="SHT126" s="459"/>
      <c r="SHU126" s="458"/>
      <c r="SHV126" s="458"/>
      <c r="SHW126" s="458"/>
      <c r="SHX126" s="459"/>
      <c r="SHY126" s="458"/>
      <c r="SHZ126" s="458"/>
      <c r="SIA126" s="458"/>
      <c r="SIB126" s="459"/>
      <c r="SIC126" s="458"/>
      <c r="SID126" s="458"/>
      <c r="SIE126" s="458"/>
      <c r="SIF126" s="459"/>
      <c r="SIG126" s="458"/>
      <c r="SIH126" s="458"/>
      <c r="SII126" s="458"/>
      <c r="SIJ126" s="459"/>
      <c r="SIK126" s="458"/>
      <c r="SIL126" s="458"/>
      <c r="SIM126" s="458"/>
      <c r="SIN126" s="459"/>
      <c r="SIO126" s="458"/>
      <c r="SIP126" s="458"/>
      <c r="SIQ126" s="458"/>
      <c r="SIR126" s="459"/>
      <c r="SIS126" s="458"/>
      <c r="SIT126" s="458"/>
      <c r="SIU126" s="458"/>
      <c r="SIV126" s="459"/>
      <c r="SIW126" s="458"/>
      <c r="SIX126" s="458"/>
      <c r="SIY126" s="458"/>
      <c r="SIZ126" s="459"/>
      <c r="SJA126" s="458"/>
      <c r="SJB126" s="458"/>
      <c r="SJC126" s="458"/>
      <c r="SJD126" s="459"/>
      <c r="SJE126" s="458"/>
      <c r="SJF126" s="458"/>
      <c r="SJG126" s="458"/>
      <c r="SJH126" s="459"/>
      <c r="SJI126" s="458"/>
      <c r="SJJ126" s="458"/>
      <c r="SJK126" s="458"/>
      <c r="SJL126" s="459"/>
      <c r="SJM126" s="458"/>
      <c r="SJN126" s="458"/>
      <c r="SJO126" s="458"/>
      <c r="SJP126" s="459"/>
      <c r="SJQ126" s="458"/>
      <c r="SJR126" s="458"/>
      <c r="SJS126" s="458"/>
      <c r="SJT126" s="459"/>
      <c r="SJU126" s="458"/>
      <c r="SJV126" s="458"/>
      <c r="SJW126" s="458"/>
      <c r="SJX126" s="459"/>
      <c r="SJY126" s="458"/>
      <c r="SJZ126" s="458"/>
      <c r="SKA126" s="458"/>
      <c r="SKB126" s="459"/>
      <c r="SKC126" s="458"/>
      <c r="SKD126" s="458"/>
      <c r="SKE126" s="458"/>
      <c r="SKF126" s="459"/>
      <c r="SKG126" s="458"/>
      <c r="SKH126" s="458"/>
      <c r="SKI126" s="458"/>
      <c r="SKJ126" s="459"/>
      <c r="SKK126" s="458"/>
      <c r="SKL126" s="458"/>
      <c r="SKM126" s="458"/>
      <c r="SKN126" s="459"/>
      <c r="SKO126" s="458"/>
      <c r="SKP126" s="458"/>
      <c r="SKQ126" s="458"/>
      <c r="SKR126" s="459"/>
      <c r="SKS126" s="458"/>
      <c r="SKT126" s="458"/>
      <c r="SKU126" s="458"/>
      <c r="SKV126" s="459"/>
      <c r="SKW126" s="458"/>
      <c r="SKX126" s="458"/>
      <c r="SKY126" s="458"/>
      <c r="SKZ126" s="459"/>
      <c r="SLA126" s="458"/>
      <c r="SLB126" s="458"/>
      <c r="SLC126" s="458"/>
      <c r="SLD126" s="459"/>
      <c r="SLE126" s="458"/>
      <c r="SLF126" s="458"/>
      <c r="SLG126" s="458"/>
      <c r="SLH126" s="459"/>
      <c r="SLI126" s="458"/>
      <c r="SLJ126" s="458"/>
      <c r="SLK126" s="458"/>
      <c r="SLL126" s="459"/>
      <c r="SLM126" s="458"/>
      <c r="SLN126" s="458"/>
      <c r="SLO126" s="458"/>
      <c r="SLP126" s="459"/>
      <c r="SLQ126" s="458"/>
      <c r="SLR126" s="458"/>
      <c r="SLS126" s="458"/>
      <c r="SLT126" s="459"/>
      <c r="SLU126" s="458"/>
      <c r="SLV126" s="458"/>
      <c r="SLW126" s="458"/>
      <c r="SLX126" s="459"/>
      <c r="SLY126" s="458"/>
      <c r="SLZ126" s="458"/>
      <c r="SMA126" s="458"/>
      <c r="SMB126" s="459"/>
      <c r="SMC126" s="458"/>
      <c r="SMD126" s="458"/>
      <c r="SME126" s="458"/>
      <c r="SMF126" s="459"/>
      <c r="SMG126" s="458"/>
      <c r="SMH126" s="458"/>
      <c r="SMI126" s="458"/>
      <c r="SMJ126" s="459"/>
      <c r="SMK126" s="458"/>
      <c r="SML126" s="458"/>
      <c r="SMM126" s="458"/>
      <c r="SMN126" s="459"/>
      <c r="SMO126" s="458"/>
      <c r="SMP126" s="458"/>
      <c r="SMQ126" s="458"/>
      <c r="SMR126" s="459"/>
      <c r="SMS126" s="458"/>
      <c r="SMT126" s="458"/>
      <c r="SMU126" s="458"/>
      <c r="SMV126" s="459"/>
      <c r="SMW126" s="458"/>
      <c r="SMX126" s="458"/>
      <c r="SMY126" s="458"/>
      <c r="SMZ126" s="459"/>
      <c r="SNA126" s="458"/>
      <c r="SNB126" s="458"/>
      <c r="SNC126" s="458"/>
      <c r="SND126" s="459"/>
      <c r="SNE126" s="458"/>
      <c r="SNF126" s="458"/>
      <c r="SNG126" s="458"/>
      <c r="SNH126" s="459"/>
      <c r="SNI126" s="458"/>
      <c r="SNJ126" s="458"/>
      <c r="SNK126" s="458"/>
      <c r="SNL126" s="459"/>
      <c r="SNM126" s="458"/>
      <c r="SNN126" s="458"/>
      <c r="SNO126" s="458"/>
      <c r="SNP126" s="459"/>
      <c r="SNQ126" s="458"/>
      <c r="SNR126" s="458"/>
      <c r="SNS126" s="458"/>
      <c r="SNT126" s="459"/>
      <c r="SNU126" s="458"/>
      <c r="SNV126" s="458"/>
      <c r="SNW126" s="458"/>
      <c r="SNX126" s="459"/>
      <c r="SNY126" s="458"/>
      <c r="SNZ126" s="458"/>
      <c r="SOA126" s="458"/>
      <c r="SOB126" s="459"/>
      <c r="SOC126" s="458"/>
      <c r="SOD126" s="458"/>
      <c r="SOE126" s="458"/>
      <c r="SOF126" s="459"/>
      <c r="SOG126" s="458"/>
      <c r="SOH126" s="458"/>
      <c r="SOI126" s="458"/>
      <c r="SOJ126" s="459"/>
      <c r="SOK126" s="458"/>
      <c r="SOL126" s="458"/>
      <c r="SOM126" s="458"/>
      <c r="SON126" s="459"/>
      <c r="SOO126" s="458"/>
      <c r="SOP126" s="458"/>
      <c r="SOQ126" s="458"/>
      <c r="SOR126" s="459"/>
      <c r="SOS126" s="458"/>
      <c r="SOT126" s="458"/>
      <c r="SOU126" s="458"/>
      <c r="SOV126" s="459"/>
      <c r="SOW126" s="458"/>
      <c r="SOX126" s="458"/>
      <c r="SOY126" s="458"/>
      <c r="SOZ126" s="459"/>
      <c r="SPA126" s="458"/>
      <c r="SPB126" s="458"/>
      <c r="SPC126" s="458"/>
      <c r="SPD126" s="459"/>
      <c r="SPE126" s="458"/>
      <c r="SPF126" s="458"/>
      <c r="SPG126" s="458"/>
      <c r="SPH126" s="459"/>
      <c r="SPI126" s="458"/>
      <c r="SPJ126" s="458"/>
      <c r="SPK126" s="458"/>
      <c r="SPL126" s="459"/>
      <c r="SPM126" s="458"/>
      <c r="SPN126" s="458"/>
      <c r="SPO126" s="458"/>
      <c r="SPP126" s="459"/>
      <c r="SPQ126" s="458"/>
      <c r="SPR126" s="458"/>
      <c r="SPS126" s="458"/>
      <c r="SPT126" s="459"/>
      <c r="SPU126" s="458"/>
      <c r="SPV126" s="458"/>
      <c r="SPW126" s="458"/>
      <c r="SPX126" s="459"/>
      <c r="SPY126" s="458"/>
      <c r="SPZ126" s="458"/>
      <c r="SQA126" s="458"/>
      <c r="SQB126" s="459"/>
      <c r="SQC126" s="458"/>
      <c r="SQD126" s="458"/>
      <c r="SQE126" s="458"/>
      <c r="SQF126" s="459"/>
      <c r="SQG126" s="458"/>
      <c r="SQH126" s="458"/>
      <c r="SQI126" s="458"/>
      <c r="SQJ126" s="459"/>
      <c r="SQK126" s="458"/>
      <c r="SQL126" s="458"/>
      <c r="SQM126" s="458"/>
      <c r="SQN126" s="459"/>
      <c r="SQO126" s="458"/>
      <c r="SQP126" s="458"/>
      <c r="SQQ126" s="458"/>
      <c r="SQR126" s="459"/>
      <c r="SQS126" s="458"/>
      <c r="SQT126" s="458"/>
      <c r="SQU126" s="458"/>
      <c r="SQV126" s="459"/>
      <c r="SQW126" s="458"/>
      <c r="SQX126" s="458"/>
      <c r="SQY126" s="458"/>
      <c r="SQZ126" s="459"/>
      <c r="SRA126" s="458"/>
      <c r="SRB126" s="458"/>
      <c r="SRC126" s="458"/>
      <c r="SRD126" s="459"/>
      <c r="SRE126" s="458"/>
      <c r="SRF126" s="458"/>
      <c r="SRG126" s="458"/>
      <c r="SRH126" s="459"/>
      <c r="SRI126" s="458"/>
      <c r="SRJ126" s="458"/>
      <c r="SRK126" s="458"/>
      <c r="SRL126" s="459"/>
      <c r="SRM126" s="458"/>
      <c r="SRN126" s="458"/>
      <c r="SRO126" s="458"/>
      <c r="SRP126" s="459"/>
      <c r="SRQ126" s="458"/>
      <c r="SRR126" s="458"/>
      <c r="SRS126" s="458"/>
      <c r="SRT126" s="459"/>
      <c r="SRU126" s="458"/>
      <c r="SRV126" s="458"/>
      <c r="SRW126" s="458"/>
      <c r="SRX126" s="459"/>
      <c r="SRY126" s="458"/>
      <c r="SRZ126" s="458"/>
      <c r="SSA126" s="458"/>
      <c r="SSB126" s="459"/>
      <c r="SSC126" s="458"/>
      <c r="SSD126" s="458"/>
      <c r="SSE126" s="458"/>
      <c r="SSF126" s="459"/>
      <c r="SSG126" s="458"/>
      <c r="SSH126" s="458"/>
      <c r="SSI126" s="458"/>
      <c r="SSJ126" s="459"/>
      <c r="SSK126" s="458"/>
      <c r="SSL126" s="458"/>
      <c r="SSM126" s="458"/>
      <c r="SSN126" s="459"/>
      <c r="SSO126" s="458"/>
      <c r="SSP126" s="458"/>
      <c r="SSQ126" s="458"/>
      <c r="SSR126" s="459"/>
      <c r="SSS126" s="458"/>
      <c r="SST126" s="458"/>
      <c r="SSU126" s="458"/>
      <c r="SSV126" s="459"/>
      <c r="SSW126" s="458"/>
      <c r="SSX126" s="458"/>
      <c r="SSY126" s="458"/>
      <c r="SSZ126" s="459"/>
      <c r="STA126" s="458"/>
      <c r="STB126" s="458"/>
      <c r="STC126" s="458"/>
      <c r="STD126" s="459"/>
      <c r="STE126" s="458"/>
      <c r="STF126" s="458"/>
      <c r="STG126" s="458"/>
      <c r="STH126" s="459"/>
      <c r="STI126" s="458"/>
      <c r="STJ126" s="458"/>
      <c r="STK126" s="458"/>
      <c r="STL126" s="459"/>
      <c r="STM126" s="458"/>
      <c r="STN126" s="458"/>
      <c r="STO126" s="458"/>
      <c r="STP126" s="459"/>
      <c r="STQ126" s="458"/>
      <c r="STR126" s="458"/>
      <c r="STS126" s="458"/>
      <c r="STT126" s="459"/>
      <c r="STU126" s="458"/>
      <c r="STV126" s="458"/>
      <c r="STW126" s="458"/>
      <c r="STX126" s="459"/>
      <c r="STY126" s="458"/>
      <c r="STZ126" s="458"/>
      <c r="SUA126" s="458"/>
      <c r="SUB126" s="459"/>
      <c r="SUC126" s="458"/>
      <c r="SUD126" s="458"/>
      <c r="SUE126" s="458"/>
      <c r="SUF126" s="459"/>
      <c r="SUG126" s="458"/>
      <c r="SUH126" s="458"/>
      <c r="SUI126" s="458"/>
      <c r="SUJ126" s="459"/>
      <c r="SUK126" s="458"/>
      <c r="SUL126" s="458"/>
      <c r="SUM126" s="458"/>
      <c r="SUN126" s="459"/>
      <c r="SUO126" s="458"/>
      <c r="SUP126" s="458"/>
      <c r="SUQ126" s="458"/>
      <c r="SUR126" s="459"/>
      <c r="SUS126" s="458"/>
      <c r="SUT126" s="458"/>
      <c r="SUU126" s="458"/>
      <c r="SUV126" s="459"/>
      <c r="SUW126" s="458"/>
      <c r="SUX126" s="458"/>
      <c r="SUY126" s="458"/>
      <c r="SUZ126" s="459"/>
      <c r="SVA126" s="458"/>
      <c r="SVB126" s="458"/>
      <c r="SVC126" s="458"/>
      <c r="SVD126" s="459"/>
      <c r="SVE126" s="458"/>
      <c r="SVF126" s="458"/>
      <c r="SVG126" s="458"/>
      <c r="SVH126" s="459"/>
      <c r="SVI126" s="458"/>
      <c r="SVJ126" s="458"/>
      <c r="SVK126" s="458"/>
      <c r="SVL126" s="459"/>
      <c r="SVM126" s="458"/>
      <c r="SVN126" s="458"/>
      <c r="SVO126" s="458"/>
      <c r="SVP126" s="459"/>
      <c r="SVQ126" s="458"/>
      <c r="SVR126" s="458"/>
      <c r="SVS126" s="458"/>
      <c r="SVT126" s="459"/>
      <c r="SVU126" s="458"/>
      <c r="SVV126" s="458"/>
      <c r="SVW126" s="458"/>
      <c r="SVX126" s="459"/>
      <c r="SVY126" s="458"/>
      <c r="SVZ126" s="458"/>
      <c r="SWA126" s="458"/>
      <c r="SWB126" s="459"/>
      <c r="SWC126" s="458"/>
      <c r="SWD126" s="458"/>
      <c r="SWE126" s="458"/>
      <c r="SWF126" s="459"/>
      <c r="SWG126" s="458"/>
      <c r="SWH126" s="458"/>
      <c r="SWI126" s="458"/>
      <c r="SWJ126" s="459"/>
      <c r="SWK126" s="458"/>
      <c r="SWL126" s="458"/>
      <c r="SWM126" s="458"/>
      <c r="SWN126" s="459"/>
      <c r="SWO126" s="458"/>
      <c r="SWP126" s="458"/>
      <c r="SWQ126" s="458"/>
      <c r="SWR126" s="459"/>
      <c r="SWS126" s="458"/>
      <c r="SWT126" s="458"/>
      <c r="SWU126" s="458"/>
      <c r="SWV126" s="459"/>
      <c r="SWW126" s="458"/>
      <c r="SWX126" s="458"/>
      <c r="SWY126" s="458"/>
      <c r="SWZ126" s="459"/>
      <c r="SXA126" s="458"/>
      <c r="SXB126" s="458"/>
      <c r="SXC126" s="458"/>
      <c r="SXD126" s="459"/>
      <c r="SXE126" s="458"/>
      <c r="SXF126" s="458"/>
      <c r="SXG126" s="458"/>
      <c r="SXH126" s="459"/>
      <c r="SXI126" s="458"/>
      <c r="SXJ126" s="458"/>
      <c r="SXK126" s="458"/>
      <c r="SXL126" s="459"/>
      <c r="SXM126" s="458"/>
      <c r="SXN126" s="458"/>
      <c r="SXO126" s="458"/>
      <c r="SXP126" s="459"/>
      <c r="SXQ126" s="458"/>
      <c r="SXR126" s="458"/>
      <c r="SXS126" s="458"/>
      <c r="SXT126" s="459"/>
      <c r="SXU126" s="458"/>
      <c r="SXV126" s="458"/>
      <c r="SXW126" s="458"/>
      <c r="SXX126" s="459"/>
      <c r="SXY126" s="458"/>
      <c r="SXZ126" s="458"/>
      <c r="SYA126" s="458"/>
      <c r="SYB126" s="459"/>
      <c r="SYC126" s="458"/>
      <c r="SYD126" s="458"/>
      <c r="SYE126" s="458"/>
      <c r="SYF126" s="459"/>
      <c r="SYG126" s="458"/>
      <c r="SYH126" s="458"/>
      <c r="SYI126" s="458"/>
      <c r="SYJ126" s="459"/>
      <c r="SYK126" s="458"/>
      <c r="SYL126" s="458"/>
      <c r="SYM126" s="458"/>
      <c r="SYN126" s="459"/>
      <c r="SYO126" s="458"/>
      <c r="SYP126" s="458"/>
      <c r="SYQ126" s="458"/>
      <c r="SYR126" s="459"/>
      <c r="SYS126" s="458"/>
      <c r="SYT126" s="458"/>
      <c r="SYU126" s="458"/>
      <c r="SYV126" s="459"/>
      <c r="SYW126" s="458"/>
      <c r="SYX126" s="458"/>
      <c r="SYY126" s="458"/>
      <c r="SYZ126" s="459"/>
      <c r="SZA126" s="458"/>
      <c r="SZB126" s="458"/>
      <c r="SZC126" s="458"/>
      <c r="SZD126" s="459"/>
      <c r="SZE126" s="458"/>
      <c r="SZF126" s="458"/>
      <c r="SZG126" s="458"/>
      <c r="SZH126" s="459"/>
      <c r="SZI126" s="458"/>
      <c r="SZJ126" s="458"/>
      <c r="SZK126" s="458"/>
      <c r="SZL126" s="459"/>
      <c r="SZM126" s="458"/>
      <c r="SZN126" s="458"/>
      <c r="SZO126" s="458"/>
      <c r="SZP126" s="459"/>
      <c r="SZQ126" s="458"/>
      <c r="SZR126" s="458"/>
      <c r="SZS126" s="458"/>
      <c r="SZT126" s="459"/>
      <c r="SZU126" s="458"/>
      <c r="SZV126" s="458"/>
      <c r="SZW126" s="458"/>
      <c r="SZX126" s="459"/>
      <c r="SZY126" s="458"/>
      <c r="SZZ126" s="458"/>
      <c r="TAA126" s="458"/>
      <c r="TAB126" s="459"/>
      <c r="TAC126" s="458"/>
      <c r="TAD126" s="458"/>
      <c r="TAE126" s="458"/>
      <c r="TAF126" s="459"/>
      <c r="TAG126" s="458"/>
      <c r="TAH126" s="458"/>
      <c r="TAI126" s="458"/>
      <c r="TAJ126" s="459"/>
      <c r="TAK126" s="458"/>
      <c r="TAL126" s="458"/>
      <c r="TAM126" s="458"/>
      <c r="TAN126" s="459"/>
      <c r="TAO126" s="458"/>
      <c r="TAP126" s="458"/>
      <c r="TAQ126" s="458"/>
      <c r="TAR126" s="459"/>
      <c r="TAS126" s="458"/>
      <c r="TAT126" s="458"/>
      <c r="TAU126" s="458"/>
      <c r="TAV126" s="459"/>
      <c r="TAW126" s="458"/>
      <c r="TAX126" s="458"/>
      <c r="TAY126" s="458"/>
      <c r="TAZ126" s="459"/>
      <c r="TBA126" s="458"/>
      <c r="TBB126" s="458"/>
      <c r="TBC126" s="458"/>
      <c r="TBD126" s="459"/>
      <c r="TBE126" s="458"/>
      <c r="TBF126" s="458"/>
      <c r="TBG126" s="458"/>
      <c r="TBH126" s="459"/>
      <c r="TBI126" s="458"/>
      <c r="TBJ126" s="458"/>
      <c r="TBK126" s="458"/>
      <c r="TBL126" s="459"/>
      <c r="TBM126" s="458"/>
      <c r="TBN126" s="458"/>
      <c r="TBO126" s="458"/>
      <c r="TBP126" s="459"/>
      <c r="TBQ126" s="458"/>
      <c r="TBR126" s="458"/>
      <c r="TBS126" s="458"/>
      <c r="TBT126" s="459"/>
      <c r="TBU126" s="458"/>
      <c r="TBV126" s="458"/>
      <c r="TBW126" s="458"/>
      <c r="TBX126" s="459"/>
      <c r="TBY126" s="458"/>
      <c r="TBZ126" s="458"/>
      <c r="TCA126" s="458"/>
      <c r="TCB126" s="459"/>
      <c r="TCC126" s="458"/>
      <c r="TCD126" s="458"/>
      <c r="TCE126" s="458"/>
      <c r="TCF126" s="459"/>
      <c r="TCG126" s="458"/>
      <c r="TCH126" s="458"/>
      <c r="TCI126" s="458"/>
      <c r="TCJ126" s="459"/>
      <c r="TCK126" s="458"/>
      <c r="TCL126" s="458"/>
      <c r="TCM126" s="458"/>
      <c r="TCN126" s="459"/>
      <c r="TCO126" s="458"/>
      <c r="TCP126" s="458"/>
      <c r="TCQ126" s="458"/>
      <c r="TCR126" s="459"/>
      <c r="TCS126" s="458"/>
      <c r="TCT126" s="458"/>
      <c r="TCU126" s="458"/>
      <c r="TCV126" s="459"/>
      <c r="TCW126" s="458"/>
      <c r="TCX126" s="458"/>
      <c r="TCY126" s="458"/>
      <c r="TCZ126" s="459"/>
      <c r="TDA126" s="458"/>
      <c r="TDB126" s="458"/>
      <c r="TDC126" s="458"/>
      <c r="TDD126" s="459"/>
      <c r="TDE126" s="458"/>
      <c r="TDF126" s="458"/>
      <c r="TDG126" s="458"/>
      <c r="TDH126" s="459"/>
      <c r="TDI126" s="458"/>
      <c r="TDJ126" s="458"/>
      <c r="TDK126" s="458"/>
      <c r="TDL126" s="459"/>
      <c r="TDM126" s="458"/>
      <c r="TDN126" s="458"/>
      <c r="TDO126" s="458"/>
      <c r="TDP126" s="459"/>
      <c r="TDQ126" s="458"/>
      <c r="TDR126" s="458"/>
      <c r="TDS126" s="458"/>
      <c r="TDT126" s="459"/>
      <c r="TDU126" s="458"/>
      <c r="TDV126" s="458"/>
      <c r="TDW126" s="458"/>
      <c r="TDX126" s="459"/>
      <c r="TDY126" s="458"/>
      <c r="TDZ126" s="458"/>
      <c r="TEA126" s="458"/>
      <c r="TEB126" s="459"/>
      <c r="TEC126" s="458"/>
      <c r="TED126" s="458"/>
      <c r="TEE126" s="458"/>
      <c r="TEF126" s="459"/>
      <c r="TEG126" s="458"/>
      <c r="TEH126" s="458"/>
      <c r="TEI126" s="458"/>
      <c r="TEJ126" s="459"/>
      <c r="TEK126" s="458"/>
      <c r="TEL126" s="458"/>
      <c r="TEM126" s="458"/>
      <c r="TEN126" s="459"/>
      <c r="TEO126" s="458"/>
      <c r="TEP126" s="458"/>
      <c r="TEQ126" s="458"/>
      <c r="TER126" s="459"/>
      <c r="TES126" s="458"/>
      <c r="TET126" s="458"/>
      <c r="TEU126" s="458"/>
      <c r="TEV126" s="459"/>
      <c r="TEW126" s="458"/>
      <c r="TEX126" s="458"/>
      <c r="TEY126" s="458"/>
      <c r="TEZ126" s="459"/>
      <c r="TFA126" s="458"/>
      <c r="TFB126" s="458"/>
      <c r="TFC126" s="458"/>
      <c r="TFD126" s="459"/>
      <c r="TFE126" s="458"/>
      <c r="TFF126" s="458"/>
      <c r="TFG126" s="458"/>
      <c r="TFH126" s="459"/>
      <c r="TFI126" s="458"/>
      <c r="TFJ126" s="458"/>
      <c r="TFK126" s="458"/>
      <c r="TFL126" s="459"/>
      <c r="TFM126" s="458"/>
      <c r="TFN126" s="458"/>
      <c r="TFO126" s="458"/>
      <c r="TFP126" s="459"/>
      <c r="TFQ126" s="458"/>
      <c r="TFR126" s="458"/>
      <c r="TFS126" s="458"/>
      <c r="TFT126" s="459"/>
      <c r="TFU126" s="458"/>
      <c r="TFV126" s="458"/>
      <c r="TFW126" s="458"/>
      <c r="TFX126" s="459"/>
      <c r="TFY126" s="458"/>
      <c r="TFZ126" s="458"/>
      <c r="TGA126" s="458"/>
      <c r="TGB126" s="459"/>
      <c r="TGC126" s="458"/>
      <c r="TGD126" s="458"/>
      <c r="TGE126" s="458"/>
      <c r="TGF126" s="459"/>
      <c r="TGG126" s="458"/>
      <c r="TGH126" s="458"/>
      <c r="TGI126" s="458"/>
      <c r="TGJ126" s="459"/>
      <c r="TGK126" s="458"/>
      <c r="TGL126" s="458"/>
      <c r="TGM126" s="458"/>
      <c r="TGN126" s="459"/>
      <c r="TGO126" s="458"/>
      <c r="TGP126" s="458"/>
      <c r="TGQ126" s="458"/>
      <c r="TGR126" s="459"/>
      <c r="TGS126" s="458"/>
      <c r="TGT126" s="458"/>
      <c r="TGU126" s="458"/>
      <c r="TGV126" s="459"/>
      <c r="TGW126" s="458"/>
      <c r="TGX126" s="458"/>
      <c r="TGY126" s="458"/>
      <c r="TGZ126" s="459"/>
      <c r="THA126" s="458"/>
      <c r="THB126" s="458"/>
      <c r="THC126" s="458"/>
      <c r="THD126" s="459"/>
      <c r="THE126" s="458"/>
      <c r="THF126" s="458"/>
      <c r="THG126" s="458"/>
      <c r="THH126" s="459"/>
      <c r="THI126" s="458"/>
      <c r="THJ126" s="458"/>
      <c r="THK126" s="458"/>
      <c r="THL126" s="459"/>
      <c r="THM126" s="458"/>
      <c r="THN126" s="458"/>
      <c r="THO126" s="458"/>
      <c r="THP126" s="459"/>
      <c r="THQ126" s="458"/>
      <c r="THR126" s="458"/>
      <c r="THS126" s="458"/>
      <c r="THT126" s="459"/>
      <c r="THU126" s="458"/>
      <c r="THV126" s="458"/>
      <c r="THW126" s="458"/>
      <c r="THX126" s="459"/>
      <c r="THY126" s="458"/>
      <c r="THZ126" s="458"/>
      <c r="TIA126" s="458"/>
      <c r="TIB126" s="459"/>
      <c r="TIC126" s="458"/>
      <c r="TID126" s="458"/>
      <c r="TIE126" s="458"/>
      <c r="TIF126" s="459"/>
      <c r="TIG126" s="458"/>
      <c r="TIH126" s="458"/>
      <c r="TII126" s="458"/>
      <c r="TIJ126" s="459"/>
      <c r="TIK126" s="458"/>
      <c r="TIL126" s="458"/>
      <c r="TIM126" s="458"/>
      <c r="TIN126" s="459"/>
      <c r="TIO126" s="458"/>
      <c r="TIP126" s="458"/>
      <c r="TIQ126" s="458"/>
      <c r="TIR126" s="459"/>
      <c r="TIS126" s="458"/>
      <c r="TIT126" s="458"/>
      <c r="TIU126" s="458"/>
      <c r="TIV126" s="459"/>
      <c r="TIW126" s="458"/>
      <c r="TIX126" s="458"/>
      <c r="TIY126" s="458"/>
      <c r="TIZ126" s="459"/>
      <c r="TJA126" s="458"/>
      <c r="TJB126" s="458"/>
      <c r="TJC126" s="458"/>
      <c r="TJD126" s="459"/>
      <c r="TJE126" s="458"/>
      <c r="TJF126" s="458"/>
      <c r="TJG126" s="458"/>
      <c r="TJH126" s="459"/>
      <c r="TJI126" s="458"/>
      <c r="TJJ126" s="458"/>
      <c r="TJK126" s="458"/>
      <c r="TJL126" s="459"/>
      <c r="TJM126" s="458"/>
      <c r="TJN126" s="458"/>
      <c r="TJO126" s="458"/>
      <c r="TJP126" s="459"/>
      <c r="TJQ126" s="458"/>
      <c r="TJR126" s="458"/>
      <c r="TJS126" s="458"/>
      <c r="TJT126" s="459"/>
      <c r="TJU126" s="458"/>
      <c r="TJV126" s="458"/>
      <c r="TJW126" s="458"/>
      <c r="TJX126" s="459"/>
      <c r="TJY126" s="458"/>
      <c r="TJZ126" s="458"/>
      <c r="TKA126" s="458"/>
      <c r="TKB126" s="459"/>
      <c r="TKC126" s="458"/>
      <c r="TKD126" s="458"/>
      <c r="TKE126" s="458"/>
      <c r="TKF126" s="459"/>
      <c r="TKG126" s="458"/>
      <c r="TKH126" s="458"/>
      <c r="TKI126" s="458"/>
      <c r="TKJ126" s="459"/>
      <c r="TKK126" s="458"/>
      <c r="TKL126" s="458"/>
      <c r="TKM126" s="458"/>
      <c r="TKN126" s="459"/>
      <c r="TKO126" s="458"/>
      <c r="TKP126" s="458"/>
      <c r="TKQ126" s="458"/>
      <c r="TKR126" s="459"/>
      <c r="TKS126" s="458"/>
      <c r="TKT126" s="458"/>
      <c r="TKU126" s="458"/>
      <c r="TKV126" s="459"/>
      <c r="TKW126" s="458"/>
      <c r="TKX126" s="458"/>
      <c r="TKY126" s="458"/>
      <c r="TKZ126" s="459"/>
      <c r="TLA126" s="458"/>
      <c r="TLB126" s="458"/>
      <c r="TLC126" s="458"/>
      <c r="TLD126" s="459"/>
      <c r="TLE126" s="458"/>
      <c r="TLF126" s="458"/>
      <c r="TLG126" s="458"/>
      <c r="TLH126" s="459"/>
      <c r="TLI126" s="458"/>
      <c r="TLJ126" s="458"/>
      <c r="TLK126" s="458"/>
      <c r="TLL126" s="459"/>
      <c r="TLM126" s="458"/>
      <c r="TLN126" s="458"/>
      <c r="TLO126" s="458"/>
      <c r="TLP126" s="459"/>
      <c r="TLQ126" s="458"/>
      <c r="TLR126" s="458"/>
      <c r="TLS126" s="458"/>
      <c r="TLT126" s="459"/>
      <c r="TLU126" s="458"/>
      <c r="TLV126" s="458"/>
      <c r="TLW126" s="458"/>
      <c r="TLX126" s="459"/>
      <c r="TLY126" s="458"/>
      <c r="TLZ126" s="458"/>
      <c r="TMA126" s="458"/>
      <c r="TMB126" s="459"/>
      <c r="TMC126" s="458"/>
      <c r="TMD126" s="458"/>
      <c r="TME126" s="458"/>
      <c r="TMF126" s="459"/>
      <c r="TMG126" s="458"/>
      <c r="TMH126" s="458"/>
      <c r="TMI126" s="458"/>
      <c r="TMJ126" s="459"/>
      <c r="TMK126" s="458"/>
      <c r="TML126" s="458"/>
      <c r="TMM126" s="458"/>
      <c r="TMN126" s="459"/>
      <c r="TMO126" s="458"/>
      <c r="TMP126" s="458"/>
      <c r="TMQ126" s="458"/>
      <c r="TMR126" s="459"/>
      <c r="TMS126" s="458"/>
      <c r="TMT126" s="458"/>
      <c r="TMU126" s="458"/>
      <c r="TMV126" s="459"/>
      <c r="TMW126" s="458"/>
      <c r="TMX126" s="458"/>
      <c r="TMY126" s="458"/>
      <c r="TMZ126" s="459"/>
      <c r="TNA126" s="458"/>
      <c r="TNB126" s="458"/>
      <c r="TNC126" s="458"/>
      <c r="TND126" s="459"/>
      <c r="TNE126" s="458"/>
      <c r="TNF126" s="458"/>
      <c r="TNG126" s="458"/>
      <c r="TNH126" s="459"/>
      <c r="TNI126" s="458"/>
      <c r="TNJ126" s="458"/>
      <c r="TNK126" s="458"/>
      <c r="TNL126" s="459"/>
      <c r="TNM126" s="458"/>
      <c r="TNN126" s="458"/>
      <c r="TNO126" s="458"/>
      <c r="TNP126" s="459"/>
      <c r="TNQ126" s="458"/>
      <c r="TNR126" s="458"/>
      <c r="TNS126" s="458"/>
      <c r="TNT126" s="459"/>
      <c r="TNU126" s="458"/>
      <c r="TNV126" s="458"/>
      <c r="TNW126" s="458"/>
      <c r="TNX126" s="459"/>
      <c r="TNY126" s="458"/>
      <c r="TNZ126" s="458"/>
      <c r="TOA126" s="458"/>
      <c r="TOB126" s="459"/>
      <c r="TOC126" s="458"/>
      <c r="TOD126" s="458"/>
      <c r="TOE126" s="458"/>
      <c r="TOF126" s="459"/>
      <c r="TOG126" s="458"/>
      <c r="TOH126" s="458"/>
      <c r="TOI126" s="458"/>
      <c r="TOJ126" s="459"/>
      <c r="TOK126" s="458"/>
      <c r="TOL126" s="458"/>
      <c r="TOM126" s="458"/>
      <c r="TON126" s="459"/>
      <c r="TOO126" s="458"/>
      <c r="TOP126" s="458"/>
      <c r="TOQ126" s="458"/>
      <c r="TOR126" s="459"/>
      <c r="TOS126" s="458"/>
      <c r="TOT126" s="458"/>
      <c r="TOU126" s="458"/>
      <c r="TOV126" s="459"/>
      <c r="TOW126" s="458"/>
      <c r="TOX126" s="458"/>
      <c r="TOY126" s="458"/>
      <c r="TOZ126" s="459"/>
      <c r="TPA126" s="458"/>
      <c r="TPB126" s="458"/>
      <c r="TPC126" s="458"/>
      <c r="TPD126" s="459"/>
      <c r="TPE126" s="458"/>
      <c r="TPF126" s="458"/>
      <c r="TPG126" s="458"/>
      <c r="TPH126" s="459"/>
      <c r="TPI126" s="458"/>
      <c r="TPJ126" s="458"/>
      <c r="TPK126" s="458"/>
      <c r="TPL126" s="459"/>
      <c r="TPM126" s="458"/>
      <c r="TPN126" s="458"/>
      <c r="TPO126" s="458"/>
      <c r="TPP126" s="459"/>
      <c r="TPQ126" s="458"/>
      <c r="TPR126" s="458"/>
      <c r="TPS126" s="458"/>
      <c r="TPT126" s="459"/>
      <c r="TPU126" s="458"/>
      <c r="TPV126" s="458"/>
      <c r="TPW126" s="458"/>
      <c r="TPX126" s="459"/>
      <c r="TPY126" s="458"/>
      <c r="TPZ126" s="458"/>
      <c r="TQA126" s="458"/>
      <c r="TQB126" s="459"/>
      <c r="TQC126" s="458"/>
      <c r="TQD126" s="458"/>
      <c r="TQE126" s="458"/>
      <c r="TQF126" s="459"/>
      <c r="TQG126" s="458"/>
      <c r="TQH126" s="458"/>
      <c r="TQI126" s="458"/>
      <c r="TQJ126" s="459"/>
      <c r="TQK126" s="458"/>
      <c r="TQL126" s="458"/>
      <c r="TQM126" s="458"/>
      <c r="TQN126" s="459"/>
      <c r="TQO126" s="458"/>
      <c r="TQP126" s="458"/>
      <c r="TQQ126" s="458"/>
      <c r="TQR126" s="459"/>
      <c r="TQS126" s="458"/>
      <c r="TQT126" s="458"/>
      <c r="TQU126" s="458"/>
      <c r="TQV126" s="459"/>
      <c r="TQW126" s="458"/>
      <c r="TQX126" s="458"/>
      <c r="TQY126" s="458"/>
      <c r="TQZ126" s="459"/>
      <c r="TRA126" s="458"/>
      <c r="TRB126" s="458"/>
      <c r="TRC126" s="458"/>
      <c r="TRD126" s="459"/>
      <c r="TRE126" s="458"/>
      <c r="TRF126" s="458"/>
      <c r="TRG126" s="458"/>
      <c r="TRH126" s="459"/>
      <c r="TRI126" s="458"/>
      <c r="TRJ126" s="458"/>
      <c r="TRK126" s="458"/>
      <c r="TRL126" s="459"/>
      <c r="TRM126" s="458"/>
      <c r="TRN126" s="458"/>
      <c r="TRO126" s="458"/>
      <c r="TRP126" s="459"/>
      <c r="TRQ126" s="458"/>
      <c r="TRR126" s="458"/>
      <c r="TRS126" s="458"/>
      <c r="TRT126" s="459"/>
      <c r="TRU126" s="458"/>
      <c r="TRV126" s="458"/>
      <c r="TRW126" s="458"/>
      <c r="TRX126" s="459"/>
      <c r="TRY126" s="458"/>
      <c r="TRZ126" s="458"/>
      <c r="TSA126" s="458"/>
      <c r="TSB126" s="459"/>
      <c r="TSC126" s="458"/>
      <c r="TSD126" s="458"/>
      <c r="TSE126" s="458"/>
      <c r="TSF126" s="459"/>
      <c r="TSG126" s="458"/>
      <c r="TSH126" s="458"/>
      <c r="TSI126" s="458"/>
      <c r="TSJ126" s="459"/>
      <c r="TSK126" s="458"/>
      <c r="TSL126" s="458"/>
      <c r="TSM126" s="458"/>
      <c r="TSN126" s="459"/>
      <c r="TSO126" s="458"/>
      <c r="TSP126" s="458"/>
      <c r="TSQ126" s="458"/>
      <c r="TSR126" s="459"/>
      <c r="TSS126" s="458"/>
      <c r="TST126" s="458"/>
      <c r="TSU126" s="458"/>
      <c r="TSV126" s="459"/>
      <c r="TSW126" s="458"/>
      <c r="TSX126" s="458"/>
      <c r="TSY126" s="458"/>
      <c r="TSZ126" s="459"/>
      <c r="TTA126" s="458"/>
      <c r="TTB126" s="458"/>
      <c r="TTC126" s="458"/>
      <c r="TTD126" s="459"/>
      <c r="TTE126" s="458"/>
      <c r="TTF126" s="458"/>
      <c r="TTG126" s="458"/>
      <c r="TTH126" s="459"/>
      <c r="TTI126" s="458"/>
      <c r="TTJ126" s="458"/>
      <c r="TTK126" s="458"/>
      <c r="TTL126" s="459"/>
      <c r="TTM126" s="458"/>
      <c r="TTN126" s="458"/>
      <c r="TTO126" s="458"/>
      <c r="TTP126" s="459"/>
      <c r="TTQ126" s="458"/>
      <c r="TTR126" s="458"/>
      <c r="TTS126" s="458"/>
      <c r="TTT126" s="459"/>
      <c r="TTU126" s="458"/>
      <c r="TTV126" s="458"/>
      <c r="TTW126" s="458"/>
      <c r="TTX126" s="459"/>
      <c r="TTY126" s="458"/>
      <c r="TTZ126" s="458"/>
      <c r="TUA126" s="458"/>
      <c r="TUB126" s="459"/>
      <c r="TUC126" s="458"/>
      <c r="TUD126" s="458"/>
      <c r="TUE126" s="458"/>
      <c r="TUF126" s="459"/>
      <c r="TUG126" s="458"/>
      <c r="TUH126" s="458"/>
      <c r="TUI126" s="458"/>
      <c r="TUJ126" s="459"/>
      <c r="TUK126" s="458"/>
      <c r="TUL126" s="458"/>
      <c r="TUM126" s="458"/>
      <c r="TUN126" s="459"/>
      <c r="TUO126" s="458"/>
      <c r="TUP126" s="458"/>
      <c r="TUQ126" s="458"/>
      <c r="TUR126" s="459"/>
      <c r="TUS126" s="458"/>
      <c r="TUT126" s="458"/>
      <c r="TUU126" s="458"/>
      <c r="TUV126" s="459"/>
      <c r="TUW126" s="458"/>
      <c r="TUX126" s="458"/>
      <c r="TUY126" s="458"/>
      <c r="TUZ126" s="459"/>
      <c r="TVA126" s="458"/>
      <c r="TVB126" s="458"/>
      <c r="TVC126" s="458"/>
      <c r="TVD126" s="459"/>
      <c r="TVE126" s="458"/>
      <c r="TVF126" s="458"/>
      <c r="TVG126" s="458"/>
      <c r="TVH126" s="459"/>
      <c r="TVI126" s="458"/>
      <c r="TVJ126" s="458"/>
      <c r="TVK126" s="458"/>
      <c r="TVL126" s="459"/>
      <c r="TVM126" s="458"/>
      <c r="TVN126" s="458"/>
      <c r="TVO126" s="458"/>
      <c r="TVP126" s="459"/>
      <c r="TVQ126" s="458"/>
      <c r="TVR126" s="458"/>
      <c r="TVS126" s="458"/>
      <c r="TVT126" s="459"/>
      <c r="TVU126" s="458"/>
      <c r="TVV126" s="458"/>
      <c r="TVW126" s="458"/>
      <c r="TVX126" s="459"/>
      <c r="TVY126" s="458"/>
      <c r="TVZ126" s="458"/>
      <c r="TWA126" s="458"/>
      <c r="TWB126" s="459"/>
      <c r="TWC126" s="458"/>
      <c r="TWD126" s="458"/>
      <c r="TWE126" s="458"/>
      <c r="TWF126" s="459"/>
      <c r="TWG126" s="458"/>
      <c r="TWH126" s="458"/>
      <c r="TWI126" s="458"/>
      <c r="TWJ126" s="459"/>
      <c r="TWK126" s="458"/>
      <c r="TWL126" s="458"/>
      <c r="TWM126" s="458"/>
      <c r="TWN126" s="459"/>
      <c r="TWO126" s="458"/>
      <c r="TWP126" s="458"/>
      <c r="TWQ126" s="458"/>
      <c r="TWR126" s="459"/>
      <c r="TWS126" s="458"/>
      <c r="TWT126" s="458"/>
      <c r="TWU126" s="458"/>
      <c r="TWV126" s="459"/>
      <c r="TWW126" s="458"/>
      <c r="TWX126" s="458"/>
      <c r="TWY126" s="458"/>
      <c r="TWZ126" s="459"/>
      <c r="TXA126" s="458"/>
      <c r="TXB126" s="458"/>
      <c r="TXC126" s="458"/>
      <c r="TXD126" s="459"/>
      <c r="TXE126" s="458"/>
      <c r="TXF126" s="458"/>
      <c r="TXG126" s="458"/>
      <c r="TXH126" s="459"/>
      <c r="TXI126" s="458"/>
      <c r="TXJ126" s="458"/>
      <c r="TXK126" s="458"/>
      <c r="TXL126" s="459"/>
      <c r="TXM126" s="458"/>
      <c r="TXN126" s="458"/>
      <c r="TXO126" s="458"/>
      <c r="TXP126" s="459"/>
      <c r="TXQ126" s="458"/>
      <c r="TXR126" s="458"/>
      <c r="TXS126" s="458"/>
      <c r="TXT126" s="459"/>
      <c r="TXU126" s="458"/>
      <c r="TXV126" s="458"/>
      <c r="TXW126" s="458"/>
      <c r="TXX126" s="459"/>
      <c r="TXY126" s="458"/>
      <c r="TXZ126" s="458"/>
      <c r="TYA126" s="458"/>
      <c r="TYB126" s="459"/>
      <c r="TYC126" s="458"/>
      <c r="TYD126" s="458"/>
      <c r="TYE126" s="458"/>
      <c r="TYF126" s="459"/>
      <c r="TYG126" s="458"/>
      <c r="TYH126" s="458"/>
      <c r="TYI126" s="458"/>
      <c r="TYJ126" s="459"/>
      <c r="TYK126" s="458"/>
      <c r="TYL126" s="458"/>
      <c r="TYM126" s="458"/>
      <c r="TYN126" s="459"/>
      <c r="TYO126" s="458"/>
      <c r="TYP126" s="458"/>
      <c r="TYQ126" s="458"/>
      <c r="TYR126" s="459"/>
      <c r="TYS126" s="458"/>
      <c r="TYT126" s="458"/>
      <c r="TYU126" s="458"/>
      <c r="TYV126" s="459"/>
      <c r="TYW126" s="458"/>
      <c r="TYX126" s="458"/>
      <c r="TYY126" s="458"/>
      <c r="TYZ126" s="459"/>
      <c r="TZA126" s="458"/>
      <c r="TZB126" s="458"/>
      <c r="TZC126" s="458"/>
      <c r="TZD126" s="459"/>
      <c r="TZE126" s="458"/>
      <c r="TZF126" s="458"/>
      <c r="TZG126" s="458"/>
      <c r="TZH126" s="459"/>
      <c r="TZI126" s="458"/>
      <c r="TZJ126" s="458"/>
      <c r="TZK126" s="458"/>
      <c r="TZL126" s="459"/>
      <c r="TZM126" s="458"/>
      <c r="TZN126" s="458"/>
      <c r="TZO126" s="458"/>
      <c r="TZP126" s="459"/>
      <c r="TZQ126" s="458"/>
      <c r="TZR126" s="458"/>
      <c r="TZS126" s="458"/>
      <c r="TZT126" s="459"/>
      <c r="TZU126" s="458"/>
      <c r="TZV126" s="458"/>
      <c r="TZW126" s="458"/>
      <c r="TZX126" s="459"/>
      <c r="TZY126" s="458"/>
      <c r="TZZ126" s="458"/>
      <c r="UAA126" s="458"/>
      <c r="UAB126" s="459"/>
      <c r="UAC126" s="458"/>
      <c r="UAD126" s="458"/>
      <c r="UAE126" s="458"/>
      <c r="UAF126" s="459"/>
      <c r="UAG126" s="458"/>
      <c r="UAH126" s="458"/>
      <c r="UAI126" s="458"/>
      <c r="UAJ126" s="459"/>
      <c r="UAK126" s="458"/>
      <c r="UAL126" s="458"/>
      <c r="UAM126" s="458"/>
      <c r="UAN126" s="459"/>
      <c r="UAO126" s="458"/>
      <c r="UAP126" s="458"/>
      <c r="UAQ126" s="458"/>
      <c r="UAR126" s="459"/>
      <c r="UAS126" s="458"/>
      <c r="UAT126" s="458"/>
      <c r="UAU126" s="458"/>
      <c r="UAV126" s="459"/>
      <c r="UAW126" s="458"/>
      <c r="UAX126" s="458"/>
      <c r="UAY126" s="458"/>
      <c r="UAZ126" s="459"/>
      <c r="UBA126" s="458"/>
      <c r="UBB126" s="458"/>
      <c r="UBC126" s="458"/>
      <c r="UBD126" s="459"/>
      <c r="UBE126" s="458"/>
      <c r="UBF126" s="458"/>
      <c r="UBG126" s="458"/>
      <c r="UBH126" s="459"/>
      <c r="UBI126" s="458"/>
      <c r="UBJ126" s="458"/>
      <c r="UBK126" s="458"/>
      <c r="UBL126" s="459"/>
      <c r="UBM126" s="458"/>
      <c r="UBN126" s="458"/>
      <c r="UBO126" s="458"/>
      <c r="UBP126" s="459"/>
      <c r="UBQ126" s="458"/>
      <c r="UBR126" s="458"/>
      <c r="UBS126" s="458"/>
      <c r="UBT126" s="459"/>
      <c r="UBU126" s="458"/>
      <c r="UBV126" s="458"/>
      <c r="UBW126" s="458"/>
      <c r="UBX126" s="459"/>
      <c r="UBY126" s="458"/>
      <c r="UBZ126" s="458"/>
      <c r="UCA126" s="458"/>
      <c r="UCB126" s="459"/>
      <c r="UCC126" s="458"/>
      <c r="UCD126" s="458"/>
      <c r="UCE126" s="458"/>
      <c r="UCF126" s="459"/>
      <c r="UCG126" s="458"/>
      <c r="UCH126" s="458"/>
      <c r="UCI126" s="458"/>
      <c r="UCJ126" s="459"/>
      <c r="UCK126" s="458"/>
      <c r="UCL126" s="458"/>
      <c r="UCM126" s="458"/>
      <c r="UCN126" s="459"/>
      <c r="UCO126" s="458"/>
      <c r="UCP126" s="458"/>
      <c r="UCQ126" s="458"/>
      <c r="UCR126" s="459"/>
      <c r="UCS126" s="458"/>
      <c r="UCT126" s="458"/>
      <c r="UCU126" s="458"/>
      <c r="UCV126" s="459"/>
      <c r="UCW126" s="458"/>
      <c r="UCX126" s="458"/>
      <c r="UCY126" s="458"/>
      <c r="UCZ126" s="459"/>
      <c r="UDA126" s="458"/>
      <c r="UDB126" s="458"/>
      <c r="UDC126" s="458"/>
      <c r="UDD126" s="459"/>
      <c r="UDE126" s="458"/>
      <c r="UDF126" s="458"/>
      <c r="UDG126" s="458"/>
      <c r="UDH126" s="459"/>
      <c r="UDI126" s="458"/>
      <c r="UDJ126" s="458"/>
      <c r="UDK126" s="458"/>
      <c r="UDL126" s="459"/>
      <c r="UDM126" s="458"/>
      <c r="UDN126" s="458"/>
      <c r="UDO126" s="458"/>
      <c r="UDP126" s="459"/>
      <c r="UDQ126" s="458"/>
      <c r="UDR126" s="458"/>
      <c r="UDS126" s="458"/>
      <c r="UDT126" s="459"/>
      <c r="UDU126" s="458"/>
      <c r="UDV126" s="458"/>
      <c r="UDW126" s="458"/>
      <c r="UDX126" s="459"/>
      <c r="UDY126" s="458"/>
      <c r="UDZ126" s="458"/>
      <c r="UEA126" s="458"/>
      <c r="UEB126" s="459"/>
      <c r="UEC126" s="458"/>
      <c r="UED126" s="458"/>
      <c r="UEE126" s="458"/>
      <c r="UEF126" s="459"/>
      <c r="UEG126" s="458"/>
      <c r="UEH126" s="458"/>
      <c r="UEI126" s="458"/>
      <c r="UEJ126" s="459"/>
      <c r="UEK126" s="458"/>
      <c r="UEL126" s="458"/>
      <c r="UEM126" s="458"/>
      <c r="UEN126" s="459"/>
      <c r="UEO126" s="458"/>
      <c r="UEP126" s="458"/>
      <c r="UEQ126" s="458"/>
      <c r="UER126" s="459"/>
      <c r="UES126" s="458"/>
      <c r="UET126" s="458"/>
      <c r="UEU126" s="458"/>
      <c r="UEV126" s="459"/>
      <c r="UEW126" s="458"/>
      <c r="UEX126" s="458"/>
      <c r="UEY126" s="458"/>
      <c r="UEZ126" s="459"/>
      <c r="UFA126" s="458"/>
      <c r="UFB126" s="458"/>
      <c r="UFC126" s="458"/>
      <c r="UFD126" s="459"/>
      <c r="UFE126" s="458"/>
      <c r="UFF126" s="458"/>
      <c r="UFG126" s="458"/>
      <c r="UFH126" s="459"/>
      <c r="UFI126" s="458"/>
      <c r="UFJ126" s="458"/>
      <c r="UFK126" s="458"/>
      <c r="UFL126" s="459"/>
      <c r="UFM126" s="458"/>
      <c r="UFN126" s="458"/>
      <c r="UFO126" s="458"/>
      <c r="UFP126" s="459"/>
      <c r="UFQ126" s="458"/>
      <c r="UFR126" s="458"/>
      <c r="UFS126" s="458"/>
      <c r="UFT126" s="459"/>
      <c r="UFU126" s="458"/>
      <c r="UFV126" s="458"/>
      <c r="UFW126" s="458"/>
      <c r="UFX126" s="459"/>
      <c r="UFY126" s="458"/>
      <c r="UFZ126" s="458"/>
      <c r="UGA126" s="458"/>
      <c r="UGB126" s="459"/>
      <c r="UGC126" s="458"/>
      <c r="UGD126" s="458"/>
      <c r="UGE126" s="458"/>
      <c r="UGF126" s="459"/>
      <c r="UGG126" s="458"/>
      <c r="UGH126" s="458"/>
      <c r="UGI126" s="458"/>
      <c r="UGJ126" s="459"/>
      <c r="UGK126" s="458"/>
      <c r="UGL126" s="458"/>
      <c r="UGM126" s="458"/>
      <c r="UGN126" s="459"/>
      <c r="UGO126" s="458"/>
      <c r="UGP126" s="458"/>
      <c r="UGQ126" s="458"/>
      <c r="UGR126" s="459"/>
      <c r="UGS126" s="458"/>
      <c r="UGT126" s="458"/>
      <c r="UGU126" s="458"/>
      <c r="UGV126" s="459"/>
      <c r="UGW126" s="458"/>
      <c r="UGX126" s="458"/>
      <c r="UGY126" s="458"/>
      <c r="UGZ126" s="459"/>
      <c r="UHA126" s="458"/>
      <c r="UHB126" s="458"/>
      <c r="UHC126" s="458"/>
      <c r="UHD126" s="459"/>
      <c r="UHE126" s="458"/>
      <c r="UHF126" s="458"/>
      <c r="UHG126" s="458"/>
      <c r="UHH126" s="459"/>
      <c r="UHI126" s="458"/>
      <c r="UHJ126" s="458"/>
      <c r="UHK126" s="458"/>
      <c r="UHL126" s="459"/>
      <c r="UHM126" s="458"/>
      <c r="UHN126" s="458"/>
      <c r="UHO126" s="458"/>
      <c r="UHP126" s="459"/>
      <c r="UHQ126" s="458"/>
      <c r="UHR126" s="458"/>
      <c r="UHS126" s="458"/>
      <c r="UHT126" s="459"/>
      <c r="UHU126" s="458"/>
      <c r="UHV126" s="458"/>
      <c r="UHW126" s="458"/>
      <c r="UHX126" s="459"/>
      <c r="UHY126" s="458"/>
      <c r="UHZ126" s="458"/>
      <c r="UIA126" s="458"/>
      <c r="UIB126" s="459"/>
      <c r="UIC126" s="458"/>
      <c r="UID126" s="458"/>
      <c r="UIE126" s="458"/>
      <c r="UIF126" s="459"/>
      <c r="UIG126" s="458"/>
      <c r="UIH126" s="458"/>
      <c r="UII126" s="458"/>
      <c r="UIJ126" s="459"/>
      <c r="UIK126" s="458"/>
      <c r="UIL126" s="458"/>
      <c r="UIM126" s="458"/>
      <c r="UIN126" s="459"/>
      <c r="UIO126" s="458"/>
      <c r="UIP126" s="458"/>
      <c r="UIQ126" s="458"/>
      <c r="UIR126" s="459"/>
      <c r="UIS126" s="458"/>
      <c r="UIT126" s="458"/>
      <c r="UIU126" s="458"/>
      <c r="UIV126" s="459"/>
      <c r="UIW126" s="458"/>
      <c r="UIX126" s="458"/>
      <c r="UIY126" s="458"/>
      <c r="UIZ126" s="459"/>
      <c r="UJA126" s="458"/>
      <c r="UJB126" s="458"/>
      <c r="UJC126" s="458"/>
      <c r="UJD126" s="459"/>
      <c r="UJE126" s="458"/>
      <c r="UJF126" s="458"/>
      <c r="UJG126" s="458"/>
      <c r="UJH126" s="459"/>
      <c r="UJI126" s="458"/>
      <c r="UJJ126" s="458"/>
      <c r="UJK126" s="458"/>
      <c r="UJL126" s="459"/>
      <c r="UJM126" s="458"/>
      <c r="UJN126" s="458"/>
      <c r="UJO126" s="458"/>
      <c r="UJP126" s="459"/>
      <c r="UJQ126" s="458"/>
      <c r="UJR126" s="458"/>
      <c r="UJS126" s="458"/>
      <c r="UJT126" s="459"/>
      <c r="UJU126" s="458"/>
      <c r="UJV126" s="458"/>
      <c r="UJW126" s="458"/>
      <c r="UJX126" s="459"/>
      <c r="UJY126" s="458"/>
      <c r="UJZ126" s="458"/>
      <c r="UKA126" s="458"/>
      <c r="UKB126" s="459"/>
      <c r="UKC126" s="458"/>
      <c r="UKD126" s="458"/>
      <c r="UKE126" s="458"/>
      <c r="UKF126" s="459"/>
      <c r="UKG126" s="458"/>
      <c r="UKH126" s="458"/>
      <c r="UKI126" s="458"/>
      <c r="UKJ126" s="459"/>
      <c r="UKK126" s="458"/>
      <c r="UKL126" s="458"/>
      <c r="UKM126" s="458"/>
      <c r="UKN126" s="459"/>
      <c r="UKO126" s="458"/>
      <c r="UKP126" s="458"/>
      <c r="UKQ126" s="458"/>
      <c r="UKR126" s="459"/>
      <c r="UKS126" s="458"/>
      <c r="UKT126" s="458"/>
      <c r="UKU126" s="458"/>
      <c r="UKV126" s="459"/>
      <c r="UKW126" s="458"/>
      <c r="UKX126" s="458"/>
      <c r="UKY126" s="458"/>
      <c r="UKZ126" s="459"/>
      <c r="ULA126" s="458"/>
      <c r="ULB126" s="458"/>
      <c r="ULC126" s="458"/>
      <c r="ULD126" s="459"/>
      <c r="ULE126" s="458"/>
      <c r="ULF126" s="458"/>
      <c r="ULG126" s="458"/>
      <c r="ULH126" s="459"/>
      <c r="ULI126" s="458"/>
      <c r="ULJ126" s="458"/>
      <c r="ULK126" s="458"/>
      <c r="ULL126" s="459"/>
      <c r="ULM126" s="458"/>
      <c r="ULN126" s="458"/>
      <c r="ULO126" s="458"/>
      <c r="ULP126" s="459"/>
      <c r="ULQ126" s="458"/>
      <c r="ULR126" s="458"/>
      <c r="ULS126" s="458"/>
      <c r="ULT126" s="459"/>
      <c r="ULU126" s="458"/>
      <c r="ULV126" s="458"/>
      <c r="ULW126" s="458"/>
      <c r="ULX126" s="459"/>
      <c r="ULY126" s="458"/>
      <c r="ULZ126" s="458"/>
      <c r="UMA126" s="458"/>
      <c r="UMB126" s="459"/>
      <c r="UMC126" s="458"/>
      <c r="UMD126" s="458"/>
      <c r="UME126" s="458"/>
      <c r="UMF126" s="459"/>
      <c r="UMG126" s="458"/>
      <c r="UMH126" s="458"/>
      <c r="UMI126" s="458"/>
      <c r="UMJ126" s="459"/>
      <c r="UMK126" s="458"/>
      <c r="UML126" s="458"/>
      <c r="UMM126" s="458"/>
      <c r="UMN126" s="459"/>
      <c r="UMO126" s="458"/>
      <c r="UMP126" s="458"/>
      <c r="UMQ126" s="458"/>
      <c r="UMR126" s="459"/>
      <c r="UMS126" s="458"/>
      <c r="UMT126" s="458"/>
      <c r="UMU126" s="458"/>
      <c r="UMV126" s="459"/>
      <c r="UMW126" s="458"/>
      <c r="UMX126" s="458"/>
      <c r="UMY126" s="458"/>
      <c r="UMZ126" s="459"/>
      <c r="UNA126" s="458"/>
      <c r="UNB126" s="458"/>
      <c r="UNC126" s="458"/>
      <c r="UND126" s="459"/>
      <c r="UNE126" s="458"/>
      <c r="UNF126" s="458"/>
      <c r="UNG126" s="458"/>
      <c r="UNH126" s="459"/>
      <c r="UNI126" s="458"/>
      <c r="UNJ126" s="458"/>
      <c r="UNK126" s="458"/>
      <c r="UNL126" s="459"/>
      <c r="UNM126" s="458"/>
      <c r="UNN126" s="458"/>
      <c r="UNO126" s="458"/>
      <c r="UNP126" s="459"/>
      <c r="UNQ126" s="458"/>
      <c r="UNR126" s="458"/>
      <c r="UNS126" s="458"/>
      <c r="UNT126" s="459"/>
      <c r="UNU126" s="458"/>
      <c r="UNV126" s="458"/>
      <c r="UNW126" s="458"/>
      <c r="UNX126" s="459"/>
      <c r="UNY126" s="458"/>
      <c r="UNZ126" s="458"/>
      <c r="UOA126" s="458"/>
      <c r="UOB126" s="459"/>
      <c r="UOC126" s="458"/>
      <c r="UOD126" s="458"/>
      <c r="UOE126" s="458"/>
      <c r="UOF126" s="459"/>
      <c r="UOG126" s="458"/>
      <c r="UOH126" s="458"/>
      <c r="UOI126" s="458"/>
      <c r="UOJ126" s="459"/>
      <c r="UOK126" s="458"/>
      <c r="UOL126" s="458"/>
      <c r="UOM126" s="458"/>
      <c r="UON126" s="459"/>
      <c r="UOO126" s="458"/>
      <c r="UOP126" s="458"/>
      <c r="UOQ126" s="458"/>
      <c r="UOR126" s="459"/>
      <c r="UOS126" s="458"/>
      <c r="UOT126" s="458"/>
      <c r="UOU126" s="458"/>
      <c r="UOV126" s="459"/>
      <c r="UOW126" s="458"/>
      <c r="UOX126" s="458"/>
      <c r="UOY126" s="458"/>
      <c r="UOZ126" s="459"/>
      <c r="UPA126" s="458"/>
      <c r="UPB126" s="458"/>
      <c r="UPC126" s="458"/>
      <c r="UPD126" s="459"/>
      <c r="UPE126" s="458"/>
      <c r="UPF126" s="458"/>
      <c r="UPG126" s="458"/>
      <c r="UPH126" s="459"/>
      <c r="UPI126" s="458"/>
      <c r="UPJ126" s="458"/>
      <c r="UPK126" s="458"/>
      <c r="UPL126" s="459"/>
      <c r="UPM126" s="458"/>
      <c r="UPN126" s="458"/>
      <c r="UPO126" s="458"/>
      <c r="UPP126" s="459"/>
      <c r="UPQ126" s="458"/>
      <c r="UPR126" s="458"/>
      <c r="UPS126" s="458"/>
      <c r="UPT126" s="459"/>
      <c r="UPU126" s="458"/>
      <c r="UPV126" s="458"/>
      <c r="UPW126" s="458"/>
      <c r="UPX126" s="459"/>
      <c r="UPY126" s="458"/>
      <c r="UPZ126" s="458"/>
      <c r="UQA126" s="458"/>
      <c r="UQB126" s="459"/>
      <c r="UQC126" s="458"/>
      <c r="UQD126" s="458"/>
      <c r="UQE126" s="458"/>
      <c r="UQF126" s="459"/>
      <c r="UQG126" s="458"/>
      <c r="UQH126" s="458"/>
      <c r="UQI126" s="458"/>
      <c r="UQJ126" s="459"/>
      <c r="UQK126" s="458"/>
      <c r="UQL126" s="458"/>
      <c r="UQM126" s="458"/>
      <c r="UQN126" s="459"/>
      <c r="UQO126" s="458"/>
      <c r="UQP126" s="458"/>
      <c r="UQQ126" s="458"/>
      <c r="UQR126" s="459"/>
      <c r="UQS126" s="458"/>
      <c r="UQT126" s="458"/>
      <c r="UQU126" s="458"/>
      <c r="UQV126" s="459"/>
      <c r="UQW126" s="458"/>
      <c r="UQX126" s="458"/>
      <c r="UQY126" s="458"/>
      <c r="UQZ126" s="459"/>
      <c r="URA126" s="458"/>
      <c r="URB126" s="458"/>
      <c r="URC126" s="458"/>
      <c r="URD126" s="459"/>
      <c r="URE126" s="458"/>
      <c r="URF126" s="458"/>
      <c r="URG126" s="458"/>
      <c r="URH126" s="459"/>
      <c r="URI126" s="458"/>
      <c r="URJ126" s="458"/>
      <c r="URK126" s="458"/>
      <c r="URL126" s="459"/>
      <c r="URM126" s="458"/>
      <c r="URN126" s="458"/>
      <c r="URO126" s="458"/>
      <c r="URP126" s="459"/>
      <c r="URQ126" s="458"/>
      <c r="URR126" s="458"/>
      <c r="URS126" s="458"/>
      <c r="URT126" s="459"/>
      <c r="URU126" s="458"/>
      <c r="URV126" s="458"/>
      <c r="URW126" s="458"/>
      <c r="URX126" s="459"/>
      <c r="URY126" s="458"/>
      <c r="URZ126" s="458"/>
      <c r="USA126" s="458"/>
      <c r="USB126" s="459"/>
      <c r="USC126" s="458"/>
      <c r="USD126" s="458"/>
      <c r="USE126" s="458"/>
      <c r="USF126" s="459"/>
      <c r="USG126" s="458"/>
      <c r="USH126" s="458"/>
      <c r="USI126" s="458"/>
      <c r="USJ126" s="459"/>
      <c r="USK126" s="458"/>
      <c r="USL126" s="458"/>
      <c r="USM126" s="458"/>
      <c r="USN126" s="459"/>
      <c r="USO126" s="458"/>
      <c r="USP126" s="458"/>
      <c r="USQ126" s="458"/>
      <c r="USR126" s="459"/>
      <c r="USS126" s="458"/>
      <c r="UST126" s="458"/>
      <c r="USU126" s="458"/>
      <c r="USV126" s="459"/>
      <c r="USW126" s="458"/>
      <c r="USX126" s="458"/>
      <c r="USY126" s="458"/>
      <c r="USZ126" s="459"/>
      <c r="UTA126" s="458"/>
      <c r="UTB126" s="458"/>
      <c r="UTC126" s="458"/>
      <c r="UTD126" s="459"/>
      <c r="UTE126" s="458"/>
      <c r="UTF126" s="458"/>
      <c r="UTG126" s="458"/>
      <c r="UTH126" s="459"/>
      <c r="UTI126" s="458"/>
      <c r="UTJ126" s="458"/>
      <c r="UTK126" s="458"/>
      <c r="UTL126" s="459"/>
      <c r="UTM126" s="458"/>
      <c r="UTN126" s="458"/>
      <c r="UTO126" s="458"/>
      <c r="UTP126" s="459"/>
      <c r="UTQ126" s="458"/>
      <c r="UTR126" s="458"/>
      <c r="UTS126" s="458"/>
      <c r="UTT126" s="459"/>
      <c r="UTU126" s="458"/>
      <c r="UTV126" s="458"/>
      <c r="UTW126" s="458"/>
      <c r="UTX126" s="459"/>
      <c r="UTY126" s="458"/>
      <c r="UTZ126" s="458"/>
      <c r="UUA126" s="458"/>
      <c r="UUB126" s="459"/>
      <c r="UUC126" s="458"/>
      <c r="UUD126" s="458"/>
      <c r="UUE126" s="458"/>
      <c r="UUF126" s="459"/>
      <c r="UUG126" s="458"/>
      <c r="UUH126" s="458"/>
      <c r="UUI126" s="458"/>
      <c r="UUJ126" s="459"/>
      <c r="UUK126" s="458"/>
      <c r="UUL126" s="458"/>
      <c r="UUM126" s="458"/>
      <c r="UUN126" s="459"/>
      <c r="UUO126" s="458"/>
      <c r="UUP126" s="458"/>
      <c r="UUQ126" s="458"/>
      <c r="UUR126" s="459"/>
      <c r="UUS126" s="458"/>
      <c r="UUT126" s="458"/>
      <c r="UUU126" s="458"/>
      <c r="UUV126" s="459"/>
      <c r="UUW126" s="458"/>
      <c r="UUX126" s="458"/>
      <c r="UUY126" s="458"/>
      <c r="UUZ126" s="459"/>
      <c r="UVA126" s="458"/>
      <c r="UVB126" s="458"/>
      <c r="UVC126" s="458"/>
      <c r="UVD126" s="459"/>
      <c r="UVE126" s="458"/>
      <c r="UVF126" s="458"/>
      <c r="UVG126" s="458"/>
      <c r="UVH126" s="459"/>
      <c r="UVI126" s="458"/>
      <c r="UVJ126" s="458"/>
      <c r="UVK126" s="458"/>
      <c r="UVL126" s="459"/>
      <c r="UVM126" s="458"/>
      <c r="UVN126" s="458"/>
      <c r="UVO126" s="458"/>
      <c r="UVP126" s="459"/>
      <c r="UVQ126" s="458"/>
      <c r="UVR126" s="458"/>
      <c r="UVS126" s="458"/>
      <c r="UVT126" s="459"/>
      <c r="UVU126" s="458"/>
      <c r="UVV126" s="458"/>
      <c r="UVW126" s="458"/>
      <c r="UVX126" s="459"/>
      <c r="UVY126" s="458"/>
      <c r="UVZ126" s="458"/>
      <c r="UWA126" s="458"/>
      <c r="UWB126" s="459"/>
      <c r="UWC126" s="458"/>
      <c r="UWD126" s="458"/>
      <c r="UWE126" s="458"/>
      <c r="UWF126" s="459"/>
      <c r="UWG126" s="458"/>
      <c r="UWH126" s="458"/>
      <c r="UWI126" s="458"/>
      <c r="UWJ126" s="459"/>
      <c r="UWK126" s="458"/>
      <c r="UWL126" s="458"/>
      <c r="UWM126" s="458"/>
      <c r="UWN126" s="459"/>
      <c r="UWO126" s="458"/>
      <c r="UWP126" s="458"/>
      <c r="UWQ126" s="458"/>
      <c r="UWR126" s="459"/>
      <c r="UWS126" s="458"/>
      <c r="UWT126" s="458"/>
      <c r="UWU126" s="458"/>
      <c r="UWV126" s="459"/>
      <c r="UWW126" s="458"/>
      <c r="UWX126" s="458"/>
      <c r="UWY126" s="458"/>
      <c r="UWZ126" s="459"/>
      <c r="UXA126" s="458"/>
      <c r="UXB126" s="458"/>
      <c r="UXC126" s="458"/>
      <c r="UXD126" s="459"/>
      <c r="UXE126" s="458"/>
      <c r="UXF126" s="458"/>
      <c r="UXG126" s="458"/>
      <c r="UXH126" s="459"/>
      <c r="UXI126" s="458"/>
      <c r="UXJ126" s="458"/>
      <c r="UXK126" s="458"/>
      <c r="UXL126" s="459"/>
      <c r="UXM126" s="458"/>
      <c r="UXN126" s="458"/>
      <c r="UXO126" s="458"/>
      <c r="UXP126" s="459"/>
      <c r="UXQ126" s="458"/>
      <c r="UXR126" s="458"/>
      <c r="UXS126" s="458"/>
      <c r="UXT126" s="459"/>
      <c r="UXU126" s="458"/>
      <c r="UXV126" s="458"/>
      <c r="UXW126" s="458"/>
      <c r="UXX126" s="459"/>
      <c r="UXY126" s="458"/>
      <c r="UXZ126" s="458"/>
      <c r="UYA126" s="458"/>
      <c r="UYB126" s="459"/>
      <c r="UYC126" s="458"/>
      <c r="UYD126" s="458"/>
      <c r="UYE126" s="458"/>
      <c r="UYF126" s="459"/>
      <c r="UYG126" s="458"/>
      <c r="UYH126" s="458"/>
      <c r="UYI126" s="458"/>
      <c r="UYJ126" s="459"/>
      <c r="UYK126" s="458"/>
      <c r="UYL126" s="458"/>
      <c r="UYM126" s="458"/>
      <c r="UYN126" s="459"/>
      <c r="UYO126" s="458"/>
      <c r="UYP126" s="458"/>
      <c r="UYQ126" s="458"/>
      <c r="UYR126" s="459"/>
      <c r="UYS126" s="458"/>
      <c r="UYT126" s="458"/>
      <c r="UYU126" s="458"/>
      <c r="UYV126" s="459"/>
      <c r="UYW126" s="458"/>
      <c r="UYX126" s="458"/>
      <c r="UYY126" s="458"/>
      <c r="UYZ126" s="459"/>
      <c r="UZA126" s="458"/>
      <c r="UZB126" s="458"/>
      <c r="UZC126" s="458"/>
      <c r="UZD126" s="459"/>
      <c r="UZE126" s="458"/>
      <c r="UZF126" s="458"/>
      <c r="UZG126" s="458"/>
      <c r="UZH126" s="459"/>
      <c r="UZI126" s="458"/>
      <c r="UZJ126" s="458"/>
      <c r="UZK126" s="458"/>
      <c r="UZL126" s="459"/>
      <c r="UZM126" s="458"/>
      <c r="UZN126" s="458"/>
      <c r="UZO126" s="458"/>
      <c r="UZP126" s="459"/>
      <c r="UZQ126" s="458"/>
      <c r="UZR126" s="458"/>
      <c r="UZS126" s="458"/>
      <c r="UZT126" s="459"/>
      <c r="UZU126" s="458"/>
      <c r="UZV126" s="458"/>
      <c r="UZW126" s="458"/>
      <c r="UZX126" s="459"/>
      <c r="UZY126" s="458"/>
      <c r="UZZ126" s="458"/>
      <c r="VAA126" s="458"/>
      <c r="VAB126" s="459"/>
      <c r="VAC126" s="458"/>
      <c r="VAD126" s="458"/>
      <c r="VAE126" s="458"/>
      <c r="VAF126" s="459"/>
      <c r="VAG126" s="458"/>
      <c r="VAH126" s="458"/>
      <c r="VAI126" s="458"/>
      <c r="VAJ126" s="459"/>
      <c r="VAK126" s="458"/>
      <c r="VAL126" s="458"/>
      <c r="VAM126" s="458"/>
      <c r="VAN126" s="459"/>
      <c r="VAO126" s="458"/>
      <c r="VAP126" s="458"/>
      <c r="VAQ126" s="458"/>
      <c r="VAR126" s="459"/>
      <c r="VAS126" s="458"/>
      <c r="VAT126" s="458"/>
      <c r="VAU126" s="458"/>
      <c r="VAV126" s="459"/>
      <c r="VAW126" s="458"/>
      <c r="VAX126" s="458"/>
      <c r="VAY126" s="458"/>
      <c r="VAZ126" s="459"/>
      <c r="VBA126" s="458"/>
      <c r="VBB126" s="458"/>
      <c r="VBC126" s="458"/>
      <c r="VBD126" s="459"/>
      <c r="VBE126" s="458"/>
      <c r="VBF126" s="458"/>
      <c r="VBG126" s="458"/>
      <c r="VBH126" s="459"/>
      <c r="VBI126" s="458"/>
      <c r="VBJ126" s="458"/>
      <c r="VBK126" s="458"/>
      <c r="VBL126" s="459"/>
      <c r="VBM126" s="458"/>
      <c r="VBN126" s="458"/>
      <c r="VBO126" s="458"/>
      <c r="VBP126" s="459"/>
      <c r="VBQ126" s="458"/>
      <c r="VBR126" s="458"/>
      <c r="VBS126" s="458"/>
      <c r="VBT126" s="459"/>
      <c r="VBU126" s="458"/>
      <c r="VBV126" s="458"/>
      <c r="VBW126" s="458"/>
      <c r="VBX126" s="459"/>
      <c r="VBY126" s="458"/>
      <c r="VBZ126" s="458"/>
      <c r="VCA126" s="458"/>
      <c r="VCB126" s="459"/>
      <c r="VCC126" s="458"/>
      <c r="VCD126" s="458"/>
      <c r="VCE126" s="458"/>
      <c r="VCF126" s="459"/>
      <c r="VCG126" s="458"/>
      <c r="VCH126" s="458"/>
      <c r="VCI126" s="458"/>
      <c r="VCJ126" s="459"/>
      <c r="VCK126" s="458"/>
      <c r="VCL126" s="458"/>
      <c r="VCM126" s="458"/>
      <c r="VCN126" s="459"/>
      <c r="VCO126" s="458"/>
      <c r="VCP126" s="458"/>
      <c r="VCQ126" s="458"/>
      <c r="VCR126" s="459"/>
      <c r="VCS126" s="458"/>
      <c r="VCT126" s="458"/>
      <c r="VCU126" s="458"/>
      <c r="VCV126" s="459"/>
      <c r="VCW126" s="458"/>
      <c r="VCX126" s="458"/>
      <c r="VCY126" s="458"/>
      <c r="VCZ126" s="459"/>
      <c r="VDA126" s="458"/>
      <c r="VDB126" s="458"/>
      <c r="VDC126" s="458"/>
      <c r="VDD126" s="459"/>
      <c r="VDE126" s="458"/>
      <c r="VDF126" s="458"/>
      <c r="VDG126" s="458"/>
      <c r="VDH126" s="459"/>
      <c r="VDI126" s="458"/>
      <c r="VDJ126" s="458"/>
      <c r="VDK126" s="458"/>
      <c r="VDL126" s="459"/>
      <c r="VDM126" s="458"/>
      <c r="VDN126" s="458"/>
      <c r="VDO126" s="458"/>
      <c r="VDP126" s="459"/>
      <c r="VDQ126" s="458"/>
      <c r="VDR126" s="458"/>
      <c r="VDS126" s="458"/>
      <c r="VDT126" s="459"/>
      <c r="VDU126" s="458"/>
      <c r="VDV126" s="458"/>
      <c r="VDW126" s="458"/>
      <c r="VDX126" s="459"/>
      <c r="VDY126" s="458"/>
      <c r="VDZ126" s="458"/>
      <c r="VEA126" s="458"/>
      <c r="VEB126" s="459"/>
      <c r="VEC126" s="458"/>
      <c r="VED126" s="458"/>
      <c r="VEE126" s="458"/>
      <c r="VEF126" s="459"/>
      <c r="VEG126" s="458"/>
      <c r="VEH126" s="458"/>
      <c r="VEI126" s="458"/>
      <c r="VEJ126" s="459"/>
      <c r="VEK126" s="458"/>
      <c r="VEL126" s="458"/>
      <c r="VEM126" s="458"/>
      <c r="VEN126" s="459"/>
      <c r="VEO126" s="458"/>
      <c r="VEP126" s="458"/>
      <c r="VEQ126" s="458"/>
      <c r="VER126" s="459"/>
      <c r="VES126" s="458"/>
      <c r="VET126" s="458"/>
      <c r="VEU126" s="458"/>
      <c r="VEV126" s="459"/>
      <c r="VEW126" s="458"/>
      <c r="VEX126" s="458"/>
      <c r="VEY126" s="458"/>
      <c r="VEZ126" s="459"/>
      <c r="VFA126" s="458"/>
      <c r="VFB126" s="458"/>
      <c r="VFC126" s="458"/>
      <c r="VFD126" s="459"/>
      <c r="VFE126" s="458"/>
      <c r="VFF126" s="458"/>
      <c r="VFG126" s="458"/>
      <c r="VFH126" s="459"/>
      <c r="VFI126" s="458"/>
      <c r="VFJ126" s="458"/>
      <c r="VFK126" s="458"/>
      <c r="VFL126" s="459"/>
      <c r="VFM126" s="458"/>
      <c r="VFN126" s="458"/>
      <c r="VFO126" s="458"/>
      <c r="VFP126" s="459"/>
      <c r="VFQ126" s="458"/>
      <c r="VFR126" s="458"/>
      <c r="VFS126" s="458"/>
      <c r="VFT126" s="459"/>
      <c r="VFU126" s="458"/>
      <c r="VFV126" s="458"/>
      <c r="VFW126" s="458"/>
      <c r="VFX126" s="459"/>
      <c r="VFY126" s="458"/>
      <c r="VFZ126" s="458"/>
      <c r="VGA126" s="458"/>
      <c r="VGB126" s="459"/>
      <c r="VGC126" s="458"/>
      <c r="VGD126" s="458"/>
      <c r="VGE126" s="458"/>
      <c r="VGF126" s="459"/>
      <c r="VGG126" s="458"/>
      <c r="VGH126" s="458"/>
      <c r="VGI126" s="458"/>
      <c r="VGJ126" s="459"/>
      <c r="VGK126" s="458"/>
      <c r="VGL126" s="458"/>
      <c r="VGM126" s="458"/>
      <c r="VGN126" s="459"/>
      <c r="VGO126" s="458"/>
      <c r="VGP126" s="458"/>
      <c r="VGQ126" s="458"/>
      <c r="VGR126" s="459"/>
      <c r="VGS126" s="458"/>
      <c r="VGT126" s="458"/>
      <c r="VGU126" s="458"/>
      <c r="VGV126" s="459"/>
      <c r="VGW126" s="458"/>
      <c r="VGX126" s="458"/>
      <c r="VGY126" s="458"/>
      <c r="VGZ126" s="459"/>
      <c r="VHA126" s="458"/>
      <c r="VHB126" s="458"/>
      <c r="VHC126" s="458"/>
      <c r="VHD126" s="459"/>
      <c r="VHE126" s="458"/>
      <c r="VHF126" s="458"/>
      <c r="VHG126" s="458"/>
      <c r="VHH126" s="459"/>
      <c r="VHI126" s="458"/>
      <c r="VHJ126" s="458"/>
      <c r="VHK126" s="458"/>
      <c r="VHL126" s="459"/>
      <c r="VHM126" s="458"/>
      <c r="VHN126" s="458"/>
      <c r="VHO126" s="458"/>
      <c r="VHP126" s="459"/>
      <c r="VHQ126" s="458"/>
      <c r="VHR126" s="458"/>
      <c r="VHS126" s="458"/>
      <c r="VHT126" s="459"/>
      <c r="VHU126" s="458"/>
      <c r="VHV126" s="458"/>
      <c r="VHW126" s="458"/>
      <c r="VHX126" s="459"/>
      <c r="VHY126" s="458"/>
      <c r="VHZ126" s="458"/>
      <c r="VIA126" s="458"/>
      <c r="VIB126" s="459"/>
      <c r="VIC126" s="458"/>
      <c r="VID126" s="458"/>
      <c r="VIE126" s="458"/>
      <c r="VIF126" s="459"/>
      <c r="VIG126" s="458"/>
      <c r="VIH126" s="458"/>
      <c r="VII126" s="458"/>
      <c r="VIJ126" s="459"/>
      <c r="VIK126" s="458"/>
      <c r="VIL126" s="458"/>
      <c r="VIM126" s="458"/>
      <c r="VIN126" s="459"/>
      <c r="VIO126" s="458"/>
      <c r="VIP126" s="458"/>
      <c r="VIQ126" s="458"/>
      <c r="VIR126" s="459"/>
      <c r="VIS126" s="458"/>
      <c r="VIT126" s="458"/>
      <c r="VIU126" s="458"/>
      <c r="VIV126" s="459"/>
      <c r="VIW126" s="458"/>
      <c r="VIX126" s="458"/>
      <c r="VIY126" s="458"/>
      <c r="VIZ126" s="459"/>
      <c r="VJA126" s="458"/>
      <c r="VJB126" s="458"/>
      <c r="VJC126" s="458"/>
      <c r="VJD126" s="459"/>
      <c r="VJE126" s="458"/>
      <c r="VJF126" s="458"/>
      <c r="VJG126" s="458"/>
      <c r="VJH126" s="459"/>
      <c r="VJI126" s="458"/>
      <c r="VJJ126" s="458"/>
      <c r="VJK126" s="458"/>
      <c r="VJL126" s="459"/>
      <c r="VJM126" s="458"/>
      <c r="VJN126" s="458"/>
      <c r="VJO126" s="458"/>
      <c r="VJP126" s="459"/>
      <c r="VJQ126" s="458"/>
      <c r="VJR126" s="458"/>
      <c r="VJS126" s="458"/>
      <c r="VJT126" s="459"/>
      <c r="VJU126" s="458"/>
      <c r="VJV126" s="458"/>
      <c r="VJW126" s="458"/>
      <c r="VJX126" s="459"/>
      <c r="VJY126" s="458"/>
      <c r="VJZ126" s="458"/>
      <c r="VKA126" s="458"/>
      <c r="VKB126" s="459"/>
      <c r="VKC126" s="458"/>
      <c r="VKD126" s="458"/>
      <c r="VKE126" s="458"/>
      <c r="VKF126" s="459"/>
      <c r="VKG126" s="458"/>
      <c r="VKH126" s="458"/>
      <c r="VKI126" s="458"/>
      <c r="VKJ126" s="459"/>
      <c r="VKK126" s="458"/>
      <c r="VKL126" s="458"/>
      <c r="VKM126" s="458"/>
      <c r="VKN126" s="459"/>
      <c r="VKO126" s="458"/>
      <c r="VKP126" s="458"/>
      <c r="VKQ126" s="458"/>
      <c r="VKR126" s="459"/>
      <c r="VKS126" s="458"/>
      <c r="VKT126" s="458"/>
      <c r="VKU126" s="458"/>
      <c r="VKV126" s="459"/>
      <c r="VKW126" s="458"/>
      <c r="VKX126" s="458"/>
      <c r="VKY126" s="458"/>
      <c r="VKZ126" s="459"/>
      <c r="VLA126" s="458"/>
      <c r="VLB126" s="458"/>
      <c r="VLC126" s="458"/>
      <c r="VLD126" s="459"/>
      <c r="VLE126" s="458"/>
      <c r="VLF126" s="458"/>
      <c r="VLG126" s="458"/>
      <c r="VLH126" s="459"/>
      <c r="VLI126" s="458"/>
      <c r="VLJ126" s="458"/>
      <c r="VLK126" s="458"/>
      <c r="VLL126" s="459"/>
      <c r="VLM126" s="458"/>
      <c r="VLN126" s="458"/>
      <c r="VLO126" s="458"/>
      <c r="VLP126" s="459"/>
      <c r="VLQ126" s="458"/>
      <c r="VLR126" s="458"/>
      <c r="VLS126" s="458"/>
      <c r="VLT126" s="459"/>
      <c r="VLU126" s="458"/>
      <c r="VLV126" s="458"/>
      <c r="VLW126" s="458"/>
      <c r="VLX126" s="459"/>
      <c r="VLY126" s="458"/>
      <c r="VLZ126" s="458"/>
      <c r="VMA126" s="458"/>
      <c r="VMB126" s="459"/>
      <c r="VMC126" s="458"/>
      <c r="VMD126" s="458"/>
      <c r="VME126" s="458"/>
      <c r="VMF126" s="459"/>
      <c r="VMG126" s="458"/>
      <c r="VMH126" s="458"/>
      <c r="VMI126" s="458"/>
      <c r="VMJ126" s="459"/>
      <c r="VMK126" s="458"/>
      <c r="VML126" s="458"/>
      <c r="VMM126" s="458"/>
      <c r="VMN126" s="459"/>
      <c r="VMO126" s="458"/>
      <c r="VMP126" s="458"/>
      <c r="VMQ126" s="458"/>
      <c r="VMR126" s="459"/>
      <c r="VMS126" s="458"/>
      <c r="VMT126" s="458"/>
      <c r="VMU126" s="458"/>
      <c r="VMV126" s="459"/>
      <c r="VMW126" s="458"/>
      <c r="VMX126" s="458"/>
      <c r="VMY126" s="458"/>
      <c r="VMZ126" s="459"/>
      <c r="VNA126" s="458"/>
      <c r="VNB126" s="458"/>
      <c r="VNC126" s="458"/>
      <c r="VND126" s="459"/>
      <c r="VNE126" s="458"/>
      <c r="VNF126" s="458"/>
      <c r="VNG126" s="458"/>
      <c r="VNH126" s="459"/>
      <c r="VNI126" s="458"/>
      <c r="VNJ126" s="458"/>
      <c r="VNK126" s="458"/>
      <c r="VNL126" s="459"/>
      <c r="VNM126" s="458"/>
      <c r="VNN126" s="458"/>
      <c r="VNO126" s="458"/>
      <c r="VNP126" s="459"/>
      <c r="VNQ126" s="458"/>
      <c r="VNR126" s="458"/>
      <c r="VNS126" s="458"/>
      <c r="VNT126" s="459"/>
      <c r="VNU126" s="458"/>
      <c r="VNV126" s="458"/>
      <c r="VNW126" s="458"/>
      <c r="VNX126" s="459"/>
      <c r="VNY126" s="458"/>
      <c r="VNZ126" s="458"/>
      <c r="VOA126" s="458"/>
      <c r="VOB126" s="459"/>
      <c r="VOC126" s="458"/>
      <c r="VOD126" s="458"/>
      <c r="VOE126" s="458"/>
      <c r="VOF126" s="459"/>
      <c r="VOG126" s="458"/>
      <c r="VOH126" s="458"/>
      <c r="VOI126" s="458"/>
      <c r="VOJ126" s="459"/>
      <c r="VOK126" s="458"/>
      <c r="VOL126" s="458"/>
      <c r="VOM126" s="458"/>
      <c r="VON126" s="459"/>
      <c r="VOO126" s="458"/>
      <c r="VOP126" s="458"/>
      <c r="VOQ126" s="458"/>
      <c r="VOR126" s="459"/>
      <c r="VOS126" s="458"/>
      <c r="VOT126" s="458"/>
      <c r="VOU126" s="458"/>
      <c r="VOV126" s="459"/>
      <c r="VOW126" s="458"/>
      <c r="VOX126" s="458"/>
      <c r="VOY126" s="458"/>
      <c r="VOZ126" s="459"/>
      <c r="VPA126" s="458"/>
      <c r="VPB126" s="458"/>
      <c r="VPC126" s="458"/>
      <c r="VPD126" s="459"/>
      <c r="VPE126" s="458"/>
      <c r="VPF126" s="458"/>
      <c r="VPG126" s="458"/>
      <c r="VPH126" s="459"/>
      <c r="VPI126" s="458"/>
      <c r="VPJ126" s="458"/>
      <c r="VPK126" s="458"/>
      <c r="VPL126" s="459"/>
      <c r="VPM126" s="458"/>
      <c r="VPN126" s="458"/>
      <c r="VPO126" s="458"/>
      <c r="VPP126" s="459"/>
      <c r="VPQ126" s="458"/>
      <c r="VPR126" s="458"/>
      <c r="VPS126" s="458"/>
      <c r="VPT126" s="459"/>
      <c r="VPU126" s="458"/>
      <c r="VPV126" s="458"/>
      <c r="VPW126" s="458"/>
      <c r="VPX126" s="459"/>
      <c r="VPY126" s="458"/>
      <c r="VPZ126" s="458"/>
      <c r="VQA126" s="458"/>
      <c r="VQB126" s="459"/>
      <c r="VQC126" s="458"/>
      <c r="VQD126" s="458"/>
      <c r="VQE126" s="458"/>
      <c r="VQF126" s="459"/>
      <c r="VQG126" s="458"/>
      <c r="VQH126" s="458"/>
      <c r="VQI126" s="458"/>
      <c r="VQJ126" s="459"/>
      <c r="VQK126" s="458"/>
      <c r="VQL126" s="458"/>
      <c r="VQM126" s="458"/>
      <c r="VQN126" s="459"/>
      <c r="VQO126" s="458"/>
      <c r="VQP126" s="458"/>
      <c r="VQQ126" s="458"/>
      <c r="VQR126" s="459"/>
      <c r="VQS126" s="458"/>
      <c r="VQT126" s="458"/>
      <c r="VQU126" s="458"/>
      <c r="VQV126" s="459"/>
      <c r="VQW126" s="458"/>
      <c r="VQX126" s="458"/>
      <c r="VQY126" s="458"/>
      <c r="VQZ126" s="459"/>
      <c r="VRA126" s="458"/>
      <c r="VRB126" s="458"/>
      <c r="VRC126" s="458"/>
      <c r="VRD126" s="459"/>
      <c r="VRE126" s="458"/>
      <c r="VRF126" s="458"/>
      <c r="VRG126" s="458"/>
      <c r="VRH126" s="459"/>
      <c r="VRI126" s="458"/>
      <c r="VRJ126" s="458"/>
      <c r="VRK126" s="458"/>
      <c r="VRL126" s="459"/>
      <c r="VRM126" s="458"/>
      <c r="VRN126" s="458"/>
      <c r="VRO126" s="458"/>
      <c r="VRP126" s="459"/>
      <c r="VRQ126" s="458"/>
      <c r="VRR126" s="458"/>
      <c r="VRS126" s="458"/>
      <c r="VRT126" s="459"/>
      <c r="VRU126" s="458"/>
      <c r="VRV126" s="458"/>
      <c r="VRW126" s="458"/>
      <c r="VRX126" s="459"/>
      <c r="VRY126" s="458"/>
      <c r="VRZ126" s="458"/>
      <c r="VSA126" s="458"/>
      <c r="VSB126" s="459"/>
      <c r="VSC126" s="458"/>
      <c r="VSD126" s="458"/>
      <c r="VSE126" s="458"/>
      <c r="VSF126" s="459"/>
      <c r="VSG126" s="458"/>
      <c r="VSH126" s="458"/>
      <c r="VSI126" s="458"/>
      <c r="VSJ126" s="459"/>
      <c r="VSK126" s="458"/>
      <c r="VSL126" s="458"/>
      <c r="VSM126" s="458"/>
      <c r="VSN126" s="459"/>
      <c r="VSO126" s="458"/>
      <c r="VSP126" s="458"/>
      <c r="VSQ126" s="458"/>
      <c r="VSR126" s="459"/>
      <c r="VSS126" s="458"/>
      <c r="VST126" s="458"/>
      <c r="VSU126" s="458"/>
      <c r="VSV126" s="459"/>
      <c r="VSW126" s="458"/>
      <c r="VSX126" s="458"/>
      <c r="VSY126" s="458"/>
      <c r="VSZ126" s="459"/>
      <c r="VTA126" s="458"/>
      <c r="VTB126" s="458"/>
      <c r="VTC126" s="458"/>
      <c r="VTD126" s="459"/>
      <c r="VTE126" s="458"/>
      <c r="VTF126" s="458"/>
      <c r="VTG126" s="458"/>
      <c r="VTH126" s="459"/>
      <c r="VTI126" s="458"/>
      <c r="VTJ126" s="458"/>
      <c r="VTK126" s="458"/>
      <c r="VTL126" s="459"/>
      <c r="VTM126" s="458"/>
      <c r="VTN126" s="458"/>
      <c r="VTO126" s="458"/>
      <c r="VTP126" s="459"/>
      <c r="VTQ126" s="458"/>
      <c r="VTR126" s="458"/>
      <c r="VTS126" s="458"/>
      <c r="VTT126" s="459"/>
      <c r="VTU126" s="458"/>
      <c r="VTV126" s="458"/>
      <c r="VTW126" s="458"/>
      <c r="VTX126" s="459"/>
      <c r="VTY126" s="458"/>
      <c r="VTZ126" s="458"/>
      <c r="VUA126" s="458"/>
      <c r="VUB126" s="459"/>
      <c r="VUC126" s="458"/>
      <c r="VUD126" s="458"/>
      <c r="VUE126" s="458"/>
      <c r="VUF126" s="459"/>
      <c r="VUG126" s="458"/>
      <c r="VUH126" s="458"/>
      <c r="VUI126" s="458"/>
      <c r="VUJ126" s="459"/>
      <c r="VUK126" s="458"/>
      <c r="VUL126" s="458"/>
      <c r="VUM126" s="458"/>
      <c r="VUN126" s="459"/>
      <c r="VUO126" s="458"/>
      <c r="VUP126" s="458"/>
      <c r="VUQ126" s="458"/>
      <c r="VUR126" s="459"/>
      <c r="VUS126" s="458"/>
      <c r="VUT126" s="458"/>
      <c r="VUU126" s="458"/>
      <c r="VUV126" s="459"/>
      <c r="VUW126" s="458"/>
      <c r="VUX126" s="458"/>
      <c r="VUY126" s="458"/>
      <c r="VUZ126" s="459"/>
      <c r="VVA126" s="458"/>
      <c r="VVB126" s="458"/>
      <c r="VVC126" s="458"/>
      <c r="VVD126" s="459"/>
      <c r="VVE126" s="458"/>
      <c r="VVF126" s="458"/>
      <c r="VVG126" s="458"/>
      <c r="VVH126" s="459"/>
      <c r="VVI126" s="458"/>
      <c r="VVJ126" s="458"/>
      <c r="VVK126" s="458"/>
      <c r="VVL126" s="459"/>
      <c r="VVM126" s="458"/>
      <c r="VVN126" s="458"/>
      <c r="VVO126" s="458"/>
      <c r="VVP126" s="459"/>
      <c r="VVQ126" s="458"/>
      <c r="VVR126" s="458"/>
      <c r="VVS126" s="458"/>
      <c r="VVT126" s="459"/>
      <c r="VVU126" s="458"/>
      <c r="VVV126" s="458"/>
      <c r="VVW126" s="458"/>
      <c r="VVX126" s="459"/>
      <c r="VVY126" s="458"/>
      <c r="VVZ126" s="458"/>
      <c r="VWA126" s="458"/>
      <c r="VWB126" s="459"/>
      <c r="VWC126" s="458"/>
      <c r="VWD126" s="458"/>
      <c r="VWE126" s="458"/>
      <c r="VWF126" s="459"/>
      <c r="VWG126" s="458"/>
      <c r="VWH126" s="458"/>
      <c r="VWI126" s="458"/>
      <c r="VWJ126" s="459"/>
      <c r="VWK126" s="458"/>
      <c r="VWL126" s="458"/>
      <c r="VWM126" s="458"/>
      <c r="VWN126" s="459"/>
      <c r="VWO126" s="458"/>
      <c r="VWP126" s="458"/>
      <c r="VWQ126" s="458"/>
      <c r="VWR126" s="459"/>
      <c r="VWS126" s="458"/>
      <c r="VWT126" s="458"/>
      <c r="VWU126" s="458"/>
      <c r="VWV126" s="459"/>
      <c r="VWW126" s="458"/>
      <c r="VWX126" s="458"/>
      <c r="VWY126" s="458"/>
      <c r="VWZ126" s="459"/>
      <c r="VXA126" s="458"/>
      <c r="VXB126" s="458"/>
      <c r="VXC126" s="458"/>
      <c r="VXD126" s="459"/>
      <c r="VXE126" s="458"/>
      <c r="VXF126" s="458"/>
      <c r="VXG126" s="458"/>
      <c r="VXH126" s="459"/>
      <c r="VXI126" s="458"/>
      <c r="VXJ126" s="458"/>
      <c r="VXK126" s="458"/>
      <c r="VXL126" s="459"/>
      <c r="VXM126" s="458"/>
      <c r="VXN126" s="458"/>
      <c r="VXO126" s="458"/>
      <c r="VXP126" s="459"/>
      <c r="VXQ126" s="458"/>
      <c r="VXR126" s="458"/>
      <c r="VXS126" s="458"/>
      <c r="VXT126" s="459"/>
      <c r="VXU126" s="458"/>
      <c r="VXV126" s="458"/>
      <c r="VXW126" s="458"/>
      <c r="VXX126" s="459"/>
      <c r="VXY126" s="458"/>
      <c r="VXZ126" s="458"/>
      <c r="VYA126" s="458"/>
      <c r="VYB126" s="459"/>
      <c r="VYC126" s="458"/>
      <c r="VYD126" s="458"/>
      <c r="VYE126" s="458"/>
      <c r="VYF126" s="459"/>
      <c r="VYG126" s="458"/>
      <c r="VYH126" s="458"/>
      <c r="VYI126" s="458"/>
      <c r="VYJ126" s="459"/>
      <c r="VYK126" s="458"/>
      <c r="VYL126" s="458"/>
      <c r="VYM126" s="458"/>
      <c r="VYN126" s="459"/>
      <c r="VYO126" s="458"/>
      <c r="VYP126" s="458"/>
      <c r="VYQ126" s="458"/>
      <c r="VYR126" s="459"/>
      <c r="VYS126" s="458"/>
      <c r="VYT126" s="458"/>
      <c r="VYU126" s="458"/>
      <c r="VYV126" s="459"/>
      <c r="VYW126" s="458"/>
      <c r="VYX126" s="458"/>
      <c r="VYY126" s="458"/>
      <c r="VYZ126" s="459"/>
      <c r="VZA126" s="458"/>
      <c r="VZB126" s="458"/>
      <c r="VZC126" s="458"/>
      <c r="VZD126" s="459"/>
      <c r="VZE126" s="458"/>
      <c r="VZF126" s="458"/>
      <c r="VZG126" s="458"/>
      <c r="VZH126" s="459"/>
      <c r="VZI126" s="458"/>
      <c r="VZJ126" s="458"/>
      <c r="VZK126" s="458"/>
      <c r="VZL126" s="459"/>
      <c r="VZM126" s="458"/>
      <c r="VZN126" s="458"/>
      <c r="VZO126" s="458"/>
      <c r="VZP126" s="459"/>
      <c r="VZQ126" s="458"/>
      <c r="VZR126" s="458"/>
      <c r="VZS126" s="458"/>
      <c r="VZT126" s="459"/>
      <c r="VZU126" s="458"/>
      <c r="VZV126" s="458"/>
      <c r="VZW126" s="458"/>
      <c r="VZX126" s="459"/>
      <c r="VZY126" s="458"/>
      <c r="VZZ126" s="458"/>
      <c r="WAA126" s="458"/>
      <c r="WAB126" s="459"/>
      <c r="WAC126" s="458"/>
      <c r="WAD126" s="458"/>
      <c r="WAE126" s="458"/>
      <c r="WAF126" s="459"/>
      <c r="WAG126" s="458"/>
      <c r="WAH126" s="458"/>
      <c r="WAI126" s="458"/>
      <c r="WAJ126" s="459"/>
      <c r="WAK126" s="458"/>
      <c r="WAL126" s="458"/>
      <c r="WAM126" s="458"/>
      <c r="WAN126" s="459"/>
      <c r="WAO126" s="458"/>
      <c r="WAP126" s="458"/>
      <c r="WAQ126" s="458"/>
      <c r="WAR126" s="459"/>
      <c r="WAS126" s="458"/>
      <c r="WAT126" s="458"/>
      <c r="WAU126" s="458"/>
      <c r="WAV126" s="459"/>
      <c r="WAW126" s="458"/>
      <c r="WAX126" s="458"/>
      <c r="WAY126" s="458"/>
      <c r="WAZ126" s="459"/>
      <c r="WBA126" s="458"/>
      <c r="WBB126" s="458"/>
      <c r="WBC126" s="458"/>
      <c r="WBD126" s="459"/>
      <c r="WBE126" s="458"/>
      <c r="WBF126" s="458"/>
      <c r="WBG126" s="458"/>
      <c r="WBH126" s="459"/>
      <c r="WBI126" s="458"/>
      <c r="WBJ126" s="458"/>
      <c r="WBK126" s="458"/>
      <c r="WBL126" s="459"/>
      <c r="WBM126" s="458"/>
      <c r="WBN126" s="458"/>
      <c r="WBO126" s="458"/>
      <c r="WBP126" s="459"/>
      <c r="WBQ126" s="458"/>
      <c r="WBR126" s="458"/>
      <c r="WBS126" s="458"/>
      <c r="WBT126" s="459"/>
      <c r="WBU126" s="458"/>
      <c r="WBV126" s="458"/>
      <c r="WBW126" s="458"/>
      <c r="WBX126" s="459"/>
      <c r="WBY126" s="458"/>
      <c r="WBZ126" s="458"/>
      <c r="WCA126" s="458"/>
      <c r="WCB126" s="459"/>
      <c r="WCC126" s="458"/>
      <c r="WCD126" s="458"/>
      <c r="WCE126" s="458"/>
      <c r="WCF126" s="459"/>
      <c r="WCG126" s="458"/>
      <c r="WCH126" s="458"/>
      <c r="WCI126" s="458"/>
      <c r="WCJ126" s="459"/>
      <c r="WCK126" s="458"/>
      <c r="WCL126" s="458"/>
      <c r="WCM126" s="458"/>
      <c r="WCN126" s="459"/>
      <c r="WCO126" s="458"/>
      <c r="WCP126" s="458"/>
      <c r="WCQ126" s="458"/>
      <c r="WCR126" s="459"/>
      <c r="WCS126" s="458"/>
      <c r="WCT126" s="458"/>
      <c r="WCU126" s="458"/>
      <c r="WCV126" s="459"/>
      <c r="WCW126" s="458"/>
      <c r="WCX126" s="458"/>
      <c r="WCY126" s="458"/>
      <c r="WCZ126" s="459"/>
      <c r="WDA126" s="458"/>
      <c r="WDB126" s="458"/>
      <c r="WDC126" s="458"/>
      <c r="WDD126" s="459"/>
      <c r="WDE126" s="458"/>
      <c r="WDF126" s="458"/>
      <c r="WDG126" s="458"/>
      <c r="WDH126" s="459"/>
      <c r="WDI126" s="458"/>
      <c r="WDJ126" s="458"/>
      <c r="WDK126" s="458"/>
      <c r="WDL126" s="459"/>
      <c r="WDM126" s="458"/>
      <c r="WDN126" s="458"/>
      <c r="WDO126" s="458"/>
      <c r="WDP126" s="459"/>
      <c r="WDQ126" s="458"/>
      <c r="WDR126" s="458"/>
      <c r="WDS126" s="458"/>
      <c r="WDT126" s="459"/>
      <c r="WDU126" s="458"/>
      <c r="WDV126" s="458"/>
      <c r="WDW126" s="458"/>
      <c r="WDX126" s="459"/>
      <c r="WDY126" s="458"/>
      <c r="WDZ126" s="458"/>
      <c r="WEA126" s="458"/>
      <c r="WEB126" s="459"/>
      <c r="WEC126" s="458"/>
      <c r="WED126" s="458"/>
      <c r="WEE126" s="458"/>
      <c r="WEF126" s="459"/>
      <c r="WEG126" s="458"/>
      <c r="WEH126" s="458"/>
      <c r="WEI126" s="458"/>
      <c r="WEJ126" s="459"/>
      <c r="WEK126" s="458"/>
      <c r="WEL126" s="458"/>
      <c r="WEM126" s="458"/>
      <c r="WEN126" s="459"/>
      <c r="WEO126" s="458"/>
      <c r="WEP126" s="458"/>
      <c r="WEQ126" s="458"/>
      <c r="WER126" s="459"/>
      <c r="WES126" s="458"/>
      <c r="WET126" s="458"/>
      <c r="WEU126" s="458"/>
      <c r="WEV126" s="459"/>
      <c r="WEW126" s="458"/>
      <c r="WEX126" s="458"/>
      <c r="WEY126" s="458"/>
      <c r="WEZ126" s="459"/>
      <c r="WFA126" s="458"/>
      <c r="WFB126" s="458"/>
      <c r="WFC126" s="458"/>
      <c r="WFD126" s="459"/>
      <c r="WFE126" s="458"/>
      <c r="WFF126" s="458"/>
      <c r="WFG126" s="458"/>
      <c r="WFH126" s="459"/>
      <c r="WFI126" s="458"/>
      <c r="WFJ126" s="458"/>
      <c r="WFK126" s="458"/>
      <c r="WFL126" s="459"/>
      <c r="WFM126" s="458"/>
      <c r="WFN126" s="458"/>
      <c r="WFO126" s="458"/>
      <c r="WFP126" s="459"/>
      <c r="WFQ126" s="458"/>
      <c r="WFR126" s="458"/>
      <c r="WFS126" s="458"/>
      <c r="WFT126" s="459"/>
      <c r="WFU126" s="458"/>
      <c r="WFV126" s="458"/>
      <c r="WFW126" s="458"/>
      <c r="WFX126" s="459"/>
      <c r="WFY126" s="458"/>
      <c r="WFZ126" s="458"/>
      <c r="WGA126" s="458"/>
      <c r="WGB126" s="459"/>
      <c r="WGC126" s="458"/>
      <c r="WGD126" s="458"/>
      <c r="WGE126" s="458"/>
      <c r="WGF126" s="459"/>
      <c r="WGG126" s="458"/>
      <c r="WGH126" s="458"/>
      <c r="WGI126" s="458"/>
      <c r="WGJ126" s="459"/>
      <c r="WGK126" s="458"/>
      <c r="WGL126" s="458"/>
      <c r="WGM126" s="458"/>
      <c r="WGN126" s="459"/>
      <c r="WGO126" s="458"/>
      <c r="WGP126" s="458"/>
      <c r="WGQ126" s="458"/>
      <c r="WGR126" s="459"/>
      <c r="WGS126" s="458"/>
      <c r="WGT126" s="458"/>
      <c r="WGU126" s="458"/>
      <c r="WGV126" s="459"/>
      <c r="WGW126" s="458"/>
      <c r="WGX126" s="458"/>
      <c r="WGY126" s="458"/>
      <c r="WGZ126" s="459"/>
      <c r="WHA126" s="458"/>
      <c r="WHB126" s="458"/>
      <c r="WHC126" s="458"/>
      <c r="WHD126" s="459"/>
      <c r="WHE126" s="458"/>
      <c r="WHF126" s="458"/>
      <c r="WHG126" s="458"/>
      <c r="WHH126" s="459"/>
      <c r="WHI126" s="458"/>
      <c r="WHJ126" s="458"/>
      <c r="WHK126" s="458"/>
      <c r="WHL126" s="459"/>
      <c r="WHM126" s="458"/>
      <c r="WHN126" s="458"/>
      <c r="WHO126" s="458"/>
      <c r="WHP126" s="459"/>
      <c r="WHQ126" s="458"/>
      <c r="WHR126" s="458"/>
      <c r="WHS126" s="458"/>
      <c r="WHT126" s="459"/>
      <c r="WHU126" s="458"/>
      <c r="WHV126" s="458"/>
      <c r="WHW126" s="458"/>
      <c r="WHX126" s="459"/>
      <c r="WHY126" s="458"/>
      <c r="WHZ126" s="458"/>
      <c r="WIA126" s="458"/>
      <c r="WIB126" s="459"/>
      <c r="WIC126" s="458"/>
      <c r="WID126" s="458"/>
      <c r="WIE126" s="458"/>
      <c r="WIF126" s="459"/>
      <c r="WIG126" s="458"/>
      <c r="WIH126" s="458"/>
      <c r="WII126" s="458"/>
      <c r="WIJ126" s="459"/>
      <c r="WIK126" s="458"/>
      <c r="WIL126" s="458"/>
      <c r="WIM126" s="458"/>
      <c r="WIN126" s="459"/>
      <c r="WIO126" s="458"/>
      <c r="WIP126" s="458"/>
      <c r="WIQ126" s="458"/>
      <c r="WIR126" s="459"/>
      <c r="WIS126" s="458"/>
      <c r="WIT126" s="458"/>
      <c r="WIU126" s="458"/>
      <c r="WIV126" s="459"/>
      <c r="WIW126" s="458"/>
      <c r="WIX126" s="458"/>
      <c r="WIY126" s="458"/>
      <c r="WIZ126" s="459"/>
      <c r="WJA126" s="458"/>
      <c r="WJB126" s="458"/>
      <c r="WJC126" s="458"/>
      <c r="WJD126" s="459"/>
      <c r="WJE126" s="458"/>
      <c r="WJF126" s="458"/>
      <c r="WJG126" s="458"/>
      <c r="WJH126" s="459"/>
      <c r="WJI126" s="458"/>
      <c r="WJJ126" s="458"/>
      <c r="WJK126" s="458"/>
      <c r="WJL126" s="459"/>
      <c r="WJM126" s="458"/>
      <c r="WJN126" s="458"/>
      <c r="WJO126" s="458"/>
      <c r="WJP126" s="459"/>
      <c r="WJQ126" s="458"/>
      <c r="WJR126" s="458"/>
      <c r="WJS126" s="458"/>
      <c r="WJT126" s="459"/>
      <c r="WJU126" s="458"/>
      <c r="WJV126" s="458"/>
      <c r="WJW126" s="458"/>
      <c r="WJX126" s="459"/>
      <c r="WJY126" s="458"/>
      <c r="WJZ126" s="458"/>
      <c r="WKA126" s="458"/>
      <c r="WKB126" s="459"/>
      <c r="WKC126" s="458"/>
      <c r="WKD126" s="458"/>
      <c r="WKE126" s="458"/>
      <c r="WKF126" s="459"/>
      <c r="WKG126" s="458"/>
      <c r="WKH126" s="458"/>
      <c r="WKI126" s="458"/>
      <c r="WKJ126" s="459"/>
      <c r="WKK126" s="458"/>
      <c r="WKL126" s="458"/>
      <c r="WKM126" s="458"/>
      <c r="WKN126" s="459"/>
      <c r="WKO126" s="458"/>
      <c r="WKP126" s="458"/>
      <c r="WKQ126" s="458"/>
      <c r="WKR126" s="459"/>
      <c r="WKS126" s="458"/>
      <c r="WKT126" s="458"/>
      <c r="WKU126" s="458"/>
      <c r="WKV126" s="459"/>
      <c r="WKW126" s="458"/>
      <c r="WKX126" s="458"/>
      <c r="WKY126" s="458"/>
      <c r="WKZ126" s="459"/>
      <c r="WLA126" s="458"/>
      <c r="WLB126" s="458"/>
      <c r="WLC126" s="458"/>
      <c r="WLD126" s="459"/>
      <c r="WLE126" s="458"/>
      <c r="WLF126" s="458"/>
      <c r="WLG126" s="458"/>
      <c r="WLH126" s="459"/>
      <c r="WLI126" s="458"/>
      <c r="WLJ126" s="458"/>
      <c r="WLK126" s="458"/>
      <c r="WLL126" s="459"/>
      <c r="WLM126" s="458"/>
      <c r="WLN126" s="458"/>
      <c r="WLO126" s="458"/>
      <c r="WLP126" s="459"/>
      <c r="WLQ126" s="458"/>
      <c r="WLR126" s="458"/>
      <c r="WLS126" s="458"/>
      <c r="WLT126" s="459"/>
      <c r="WLU126" s="458"/>
      <c r="WLV126" s="458"/>
      <c r="WLW126" s="458"/>
      <c r="WLX126" s="459"/>
      <c r="WLY126" s="458"/>
      <c r="WLZ126" s="458"/>
      <c r="WMA126" s="458"/>
      <c r="WMB126" s="459"/>
      <c r="WMC126" s="458"/>
      <c r="WMD126" s="458"/>
      <c r="WME126" s="458"/>
      <c r="WMF126" s="459"/>
      <c r="WMG126" s="458"/>
      <c r="WMH126" s="458"/>
      <c r="WMI126" s="458"/>
      <c r="WMJ126" s="459"/>
      <c r="WMK126" s="458"/>
      <c r="WML126" s="458"/>
      <c r="WMM126" s="458"/>
      <c r="WMN126" s="459"/>
      <c r="WMO126" s="458"/>
      <c r="WMP126" s="458"/>
      <c r="WMQ126" s="458"/>
      <c r="WMR126" s="459"/>
      <c r="WMS126" s="458"/>
      <c r="WMT126" s="458"/>
      <c r="WMU126" s="458"/>
      <c r="WMV126" s="459"/>
      <c r="WMW126" s="458"/>
      <c r="WMX126" s="458"/>
      <c r="WMY126" s="458"/>
      <c r="WMZ126" s="459"/>
      <c r="WNA126" s="458"/>
      <c r="WNB126" s="458"/>
      <c r="WNC126" s="458"/>
      <c r="WND126" s="459"/>
      <c r="WNE126" s="458"/>
      <c r="WNF126" s="458"/>
      <c r="WNG126" s="458"/>
      <c r="WNH126" s="459"/>
      <c r="WNI126" s="458"/>
      <c r="WNJ126" s="458"/>
      <c r="WNK126" s="458"/>
      <c r="WNL126" s="459"/>
      <c r="WNM126" s="458"/>
      <c r="WNN126" s="458"/>
      <c r="WNO126" s="458"/>
      <c r="WNP126" s="459"/>
      <c r="WNQ126" s="458"/>
      <c r="WNR126" s="458"/>
      <c r="WNS126" s="458"/>
      <c r="WNT126" s="459"/>
      <c r="WNU126" s="458"/>
      <c r="WNV126" s="458"/>
      <c r="WNW126" s="458"/>
      <c r="WNX126" s="459"/>
      <c r="WNY126" s="458"/>
      <c r="WNZ126" s="458"/>
      <c r="WOA126" s="458"/>
      <c r="WOB126" s="459"/>
      <c r="WOC126" s="458"/>
      <c r="WOD126" s="458"/>
      <c r="WOE126" s="458"/>
      <c r="WOF126" s="459"/>
      <c r="WOG126" s="458"/>
      <c r="WOH126" s="458"/>
      <c r="WOI126" s="458"/>
      <c r="WOJ126" s="459"/>
      <c r="WOK126" s="458"/>
      <c r="WOL126" s="458"/>
      <c r="WOM126" s="458"/>
      <c r="WON126" s="459"/>
      <c r="WOO126" s="458"/>
      <c r="WOP126" s="458"/>
      <c r="WOQ126" s="458"/>
      <c r="WOR126" s="459"/>
      <c r="WOS126" s="458"/>
      <c r="WOT126" s="458"/>
      <c r="WOU126" s="458"/>
      <c r="WOV126" s="459"/>
      <c r="WOW126" s="458"/>
      <c r="WOX126" s="458"/>
      <c r="WOY126" s="458"/>
      <c r="WOZ126" s="459"/>
      <c r="WPA126" s="458"/>
      <c r="WPB126" s="458"/>
      <c r="WPC126" s="458"/>
      <c r="WPD126" s="459"/>
      <c r="WPE126" s="458"/>
      <c r="WPF126" s="458"/>
      <c r="WPG126" s="458"/>
      <c r="WPH126" s="459"/>
      <c r="WPI126" s="458"/>
      <c r="WPJ126" s="458"/>
      <c r="WPK126" s="458"/>
      <c r="WPL126" s="459"/>
      <c r="WPM126" s="458"/>
      <c r="WPN126" s="458"/>
      <c r="WPO126" s="458"/>
      <c r="WPP126" s="459"/>
      <c r="WPQ126" s="458"/>
      <c r="WPR126" s="458"/>
      <c r="WPS126" s="458"/>
      <c r="WPT126" s="459"/>
      <c r="WPU126" s="458"/>
      <c r="WPV126" s="458"/>
      <c r="WPW126" s="458"/>
      <c r="WPX126" s="459"/>
      <c r="WPY126" s="458"/>
      <c r="WPZ126" s="458"/>
      <c r="WQA126" s="458"/>
      <c r="WQB126" s="459"/>
      <c r="WQC126" s="458"/>
      <c r="WQD126" s="458"/>
      <c r="WQE126" s="458"/>
      <c r="WQF126" s="459"/>
      <c r="WQG126" s="458"/>
      <c r="WQH126" s="458"/>
      <c r="WQI126" s="458"/>
      <c r="WQJ126" s="459"/>
      <c r="WQK126" s="458"/>
      <c r="WQL126" s="458"/>
      <c r="WQM126" s="458"/>
      <c r="WQN126" s="459"/>
      <c r="WQO126" s="458"/>
      <c r="WQP126" s="458"/>
      <c r="WQQ126" s="458"/>
      <c r="WQR126" s="459"/>
      <c r="WQS126" s="458"/>
      <c r="WQT126" s="458"/>
      <c r="WQU126" s="458"/>
      <c r="WQV126" s="459"/>
      <c r="WQW126" s="458"/>
      <c r="WQX126" s="458"/>
      <c r="WQY126" s="458"/>
      <c r="WQZ126" s="459"/>
      <c r="WRA126" s="458"/>
      <c r="WRB126" s="458"/>
      <c r="WRC126" s="458"/>
      <c r="WRD126" s="459"/>
      <c r="WRE126" s="458"/>
      <c r="WRF126" s="458"/>
      <c r="WRG126" s="458"/>
      <c r="WRH126" s="459"/>
      <c r="WRI126" s="458"/>
      <c r="WRJ126" s="458"/>
      <c r="WRK126" s="458"/>
      <c r="WRL126" s="459"/>
      <c r="WRM126" s="458"/>
      <c r="WRN126" s="458"/>
      <c r="WRO126" s="458"/>
      <c r="WRP126" s="459"/>
      <c r="WRQ126" s="458"/>
      <c r="WRR126" s="458"/>
      <c r="WRS126" s="458"/>
      <c r="WRT126" s="459"/>
      <c r="WRU126" s="458"/>
      <c r="WRV126" s="458"/>
      <c r="WRW126" s="458"/>
      <c r="WRX126" s="459"/>
      <c r="WRY126" s="458"/>
      <c r="WRZ126" s="458"/>
      <c r="WSA126" s="458"/>
      <c r="WSB126" s="459"/>
      <c r="WSC126" s="458"/>
      <c r="WSD126" s="458"/>
      <c r="WSE126" s="458"/>
      <c r="WSF126" s="459"/>
      <c r="WSG126" s="458"/>
      <c r="WSH126" s="458"/>
      <c r="WSI126" s="458"/>
      <c r="WSJ126" s="459"/>
      <c r="WSK126" s="458"/>
      <c r="WSL126" s="458"/>
      <c r="WSM126" s="458"/>
      <c r="WSN126" s="459"/>
      <c r="WSO126" s="458"/>
      <c r="WSP126" s="458"/>
      <c r="WSQ126" s="458"/>
      <c r="WSR126" s="459"/>
      <c r="WSS126" s="458"/>
      <c r="WST126" s="458"/>
      <c r="WSU126" s="458"/>
      <c r="WSV126" s="459"/>
      <c r="WSW126" s="458"/>
      <c r="WSX126" s="458"/>
      <c r="WSY126" s="458"/>
      <c r="WSZ126" s="459"/>
      <c r="WTA126" s="458"/>
      <c r="WTB126" s="458"/>
      <c r="WTC126" s="458"/>
      <c r="WTD126" s="459"/>
      <c r="WTE126" s="458"/>
      <c r="WTF126" s="458"/>
      <c r="WTG126" s="458"/>
      <c r="WTH126" s="459"/>
      <c r="WTI126" s="458"/>
      <c r="WTJ126" s="458"/>
      <c r="WTK126" s="458"/>
      <c r="WTL126" s="459"/>
      <c r="WTM126" s="458"/>
      <c r="WTN126" s="458"/>
      <c r="WTO126" s="458"/>
      <c r="WTP126" s="459"/>
      <c r="WTQ126" s="458"/>
      <c r="WTR126" s="458"/>
      <c r="WTS126" s="458"/>
      <c r="WTT126" s="459"/>
      <c r="WTU126" s="458"/>
      <c r="WTV126" s="458"/>
      <c r="WTW126" s="458"/>
      <c r="WTX126" s="459"/>
      <c r="WTY126" s="458"/>
      <c r="WTZ126" s="458"/>
      <c r="WUA126" s="458"/>
      <c r="WUB126" s="459"/>
      <c r="WUC126" s="458"/>
      <c r="WUD126" s="458"/>
      <c r="WUE126" s="458"/>
      <c r="WUF126" s="459"/>
      <c r="WUG126" s="458"/>
      <c r="WUH126" s="458"/>
      <c r="WUI126" s="458"/>
      <c r="WUJ126" s="459"/>
      <c r="WUK126" s="458"/>
      <c r="WUL126" s="458"/>
      <c r="WUM126" s="458"/>
      <c r="WUN126" s="459"/>
      <c r="WUO126" s="458"/>
      <c r="WUP126" s="458"/>
      <c r="WUQ126" s="458"/>
      <c r="WUR126" s="459"/>
      <c r="WUS126" s="458"/>
      <c r="WUT126" s="458"/>
      <c r="WUU126" s="458"/>
      <c r="WUV126" s="459"/>
      <c r="WUW126" s="458"/>
      <c r="WUX126" s="458"/>
      <c r="WUY126" s="458"/>
      <c r="WUZ126" s="459"/>
      <c r="WVA126" s="458"/>
      <c r="WVB126" s="458"/>
      <c r="WVC126" s="458"/>
      <c r="WVD126" s="459"/>
      <c r="WVE126" s="458"/>
      <c r="WVF126" s="458"/>
      <c r="WVG126" s="458"/>
      <c r="WVH126" s="459"/>
      <c r="WVI126" s="458"/>
      <c r="WVJ126" s="458"/>
      <c r="WVK126" s="458"/>
      <c r="WVL126" s="459"/>
      <c r="WVM126" s="458"/>
      <c r="WVN126" s="458"/>
      <c r="WVO126" s="458"/>
      <c r="WVP126" s="459"/>
      <c r="WVQ126" s="458"/>
      <c r="WVR126" s="458"/>
      <c r="WVS126" s="458"/>
      <c r="WVT126" s="459"/>
      <c r="WVU126" s="458"/>
      <c r="WVV126" s="458"/>
      <c r="WVW126" s="458"/>
      <c r="WVX126" s="459"/>
      <c r="WVY126" s="458"/>
      <c r="WVZ126" s="458"/>
      <c r="WWA126" s="458"/>
      <c r="WWB126" s="459"/>
      <c r="WWC126" s="458"/>
      <c r="WWD126" s="458"/>
      <c r="WWE126" s="458"/>
      <c r="WWF126" s="459"/>
      <c r="WWG126" s="458"/>
      <c r="WWH126" s="458"/>
      <c r="WWI126" s="458"/>
      <c r="WWJ126" s="459"/>
      <c r="WWK126" s="458"/>
      <c r="WWL126" s="458"/>
      <c r="WWM126" s="458"/>
      <c r="WWN126" s="459"/>
      <c r="WWO126" s="458"/>
      <c r="WWP126" s="458"/>
      <c r="WWQ126" s="458"/>
      <c r="WWR126" s="459"/>
      <c r="WWS126" s="458"/>
      <c r="WWT126" s="458"/>
      <c r="WWU126" s="458"/>
      <c r="WWV126" s="459"/>
      <c r="WWW126" s="458"/>
      <c r="WWX126" s="458"/>
      <c r="WWY126" s="458"/>
      <c r="WWZ126" s="459"/>
      <c r="WXA126" s="458"/>
      <c r="WXB126" s="458"/>
      <c r="WXC126" s="458"/>
      <c r="WXD126" s="459"/>
      <c r="WXE126" s="458"/>
      <c r="WXF126" s="458"/>
      <c r="WXG126" s="458"/>
      <c r="WXH126" s="459"/>
      <c r="WXI126" s="458"/>
      <c r="WXJ126" s="458"/>
      <c r="WXK126" s="458"/>
      <c r="WXL126" s="459"/>
      <c r="WXM126" s="458"/>
      <c r="WXN126" s="458"/>
      <c r="WXO126" s="458"/>
      <c r="WXP126" s="459"/>
      <c r="WXQ126" s="458"/>
      <c r="WXR126" s="458"/>
      <c r="WXS126" s="458"/>
      <c r="WXT126" s="459"/>
      <c r="WXU126" s="458"/>
      <c r="WXV126" s="458"/>
      <c r="WXW126" s="458"/>
      <c r="WXX126" s="459"/>
      <c r="WXY126" s="458"/>
      <c r="WXZ126" s="458"/>
      <c r="WYA126" s="458"/>
      <c r="WYB126" s="459"/>
      <c r="WYC126" s="458"/>
      <c r="WYD126" s="458"/>
      <c r="WYE126" s="458"/>
      <c r="WYF126" s="459"/>
      <c r="WYG126" s="458"/>
      <c r="WYH126" s="458"/>
      <c r="WYI126" s="458"/>
      <c r="WYJ126" s="459"/>
      <c r="WYK126" s="458"/>
      <c r="WYL126" s="458"/>
      <c r="WYM126" s="458"/>
      <c r="WYN126" s="459"/>
      <c r="WYO126" s="458"/>
      <c r="WYP126" s="458"/>
      <c r="WYQ126" s="458"/>
      <c r="WYR126" s="459"/>
      <c r="WYS126" s="458"/>
      <c r="WYT126" s="458"/>
      <c r="WYU126" s="458"/>
      <c r="WYV126" s="459"/>
      <c r="WYW126" s="458"/>
      <c r="WYX126" s="458"/>
      <c r="WYY126" s="458"/>
      <c r="WYZ126" s="459"/>
      <c r="WZA126" s="458"/>
      <c r="WZB126" s="458"/>
      <c r="WZC126" s="458"/>
      <c r="WZD126" s="459"/>
      <c r="WZE126" s="458"/>
      <c r="WZF126" s="458"/>
      <c r="WZG126" s="458"/>
      <c r="WZH126" s="459"/>
      <c r="WZI126" s="458"/>
      <c r="WZJ126" s="458"/>
      <c r="WZK126" s="458"/>
      <c r="WZL126" s="459"/>
      <c r="WZM126" s="458"/>
      <c r="WZN126" s="458"/>
      <c r="WZO126" s="458"/>
      <c r="WZP126" s="459"/>
      <c r="WZQ126" s="458"/>
      <c r="WZR126" s="458"/>
      <c r="WZS126" s="458"/>
      <c r="WZT126" s="459"/>
      <c r="WZU126" s="458"/>
      <c r="WZV126" s="458"/>
      <c r="WZW126" s="458"/>
      <c r="WZX126" s="459"/>
      <c r="WZY126" s="458"/>
      <c r="WZZ126" s="458"/>
      <c r="XAA126" s="458"/>
      <c r="XAB126" s="459"/>
      <c r="XAC126" s="458"/>
      <c r="XAD126" s="458"/>
      <c r="XAE126" s="458"/>
      <c r="XAF126" s="459"/>
      <c r="XAG126" s="458"/>
      <c r="XAH126" s="458"/>
      <c r="XAI126" s="458"/>
      <c r="XAJ126" s="459"/>
      <c r="XAK126" s="458"/>
      <c r="XAL126" s="458"/>
      <c r="XAM126" s="458"/>
      <c r="XAN126" s="459"/>
      <c r="XAO126" s="458"/>
      <c r="XAP126" s="458"/>
      <c r="XAQ126" s="458"/>
      <c r="XAR126" s="459"/>
      <c r="XAS126" s="458"/>
      <c r="XAT126" s="458"/>
      <c r="XAU126" s="458"/>
      <c r="XAV126" s="459"/>
      <c r="XAW126" s="458"/>
      <c r="XAX126" s="458"/>
      <c r="XAY126" s="458"/>
      <c r="XAZ126" s="459"/>
      <c r="XBA126" s="458"/>
      <c r="XBB126" s="458"/>
      <c r="XBC126" s="458"/>
      <c r="XBD126" s="459"/>
      <c r="XBE126" s="458"/>
      <c r="XBF126" s="458"/>
      <c r="XBG126" s="458"/>
      <c r="XBH126" s="459"/>
      <c r="XBI126" s="458"/>
      <c r="XBJ126" s="458"/>
      <c r="XBK126" s="458"/>
      <c r="XBL126" s="459"/>
      <c r="XBM126" s="458"/>
      <c r="XBN126" s="458"/>
      <c r="XBO126" s="458"/>
      <c r="XBP126" s="459"/>
      <c r="XBQ126" s="458"/>
      <c r="XBR126" s="458"/>
      <c r="XBS126" s="458"/>
      <c r="XBT126" s="459"/>
      <c r="XBU126" s="458"/>
      <c r="XBV126" s="458"/>
      <c r="XBW126" s="458"/>
      <c r="XBX126" s="459"/>
      <c r="XBY126" s="458"/>
      <c r="XBZ126" s="458"/>
      <c r="XCA126" s="458"/>
      <c r="XCB126" s="459"/>
      <c r="XCC126" s="458"/>
      <c r="XCD126" s="458"/>
      <c r="XCE126" s="458"/>
      <c r="XCF126" s="459"/>
      <c r="XCG126" s="458"/>
      <c r="XCH126" s="458"/>
      <c r="XCI126" s="458"/>
      <c r="XCJ126" s="459"/>
      <c r="XCK126" s="458"/>
      <c r="XCL126" s="458"/>
      <c r="XCM126" s="458"/>
      <c r="XCN126" s="459"/>
      <c r="XCO126" s="458"/>
      <c r="XCP126" s="458"/>
      <c r="XCQ126" s="458"/>
      <c r="XCR126" s="459"/>
      <c r="XCS126" s="458"/>
      <c r="XCT126" s="458"/>
      <c r="XCU126" s="458"/>
      <c r="XCV126" s="459"/>
      <c r="XCW126" s="458"/>
      <c r="XCX126" s="458"/>
      <c r="XCY126" s="458"/>
      <c r="XCZ126" s="459"/>
      <c r="XDA126" s="458"/>
      <c r="XDB126" s="458"/>
      <c r="XDC126" s="458"/>
      <c r="XDD126" s="459"/>
      <c r="XDE126" s="458"/>
      <c r="XDF126" s="458"/>
      <c r="XDG126" s="458"/>
      <c r="XDH126" s="459"/>
      <c r="XDI126" s="458"/>
      <c r="XDJ126" s="458"/>
      <c r="XDK126" s="458"/>
      <c r="XDL126" s="459"/>
      <c r="XDM126" s="458"/>
      <c r="XDN126" s="458"/>
      <c r="XDO126" s="458"/>
      <c r="XDP126" s="459"/>
      <c r="XDQ126" s="458"/>
      <c r="XDR126" s="458"/>
      <c r="XDS126" s="458"/>
      <c r="XDT126" s="459"/>
      <c r="XDU126" s="458"/>
      <c r="XDV126" s="458"/>
      <c r="XDW126" s="458"/>
      <c r="XDX126" s="459"/>
      <c r="XDY126" s="458"/>
      <c r="XDZ126" s="458"/>
      <c r="XEA126" s="458"/>
      <c r="XEB126" s="459"/>
      <c r="XEC126" s="458"/>
      <c r="XED126" s="458"/>
      <c r="XEE126" s="458"/>
      <c r="XEF126" s="459"/>
      <c r="XEG126" s="458"/>
      <c r="XEH126" s="458"/>
      <c r="XEI126" s="458"/>
      <c r="XEJ126" s="459"/>
      <c r="XEK126" s="458"/>
      <c r="XEL126" s="458"/>
      <c r="XEM126" s="458"/>
      <c r="XEN126" s="459"/>
      <c r="XEO126" s="458"/>
      <c r="XEP126" s="458"/>
      <c r="XEQ126" s="458"/>
      <c r="XER126" s="459"/>
      <c r="XES126" s="458"/>
      <c r="XET126" s="458"/>
      <c r="XEU126" s="458"/>
      <c r="XEV126" s="459"/>
      <c r="XEW126" s="459"/>
      <c r="XEX126" s="459"/>
      <c r="XEY126" s="459"/>
    </row>
    <row r="127" spans="1:16379" s="26" customFormat="1" ht="13.5" customHeight="1">
      <c r="A127" s="456" t="s">
        <v>554</v>
      </c>
      <c r="B127" s="457"/>
      <c r="C127" s="457"/>
      <c r="D127" s="457"/>
      <c r="E127" s="458"/>
      <c r="F127" s="458"/>
      <c r="G127" s="458"/>
      <c r="H127" s="458"/>
      <c r="I127" s="458"/>
      <c r="J127" s="458"/>
      <c r="K127" s="458"/>
      <c r="L127" s="458"/>
      <c r="M127" s="458"/>
      <c r="N127" s="458"/>
      <c r="O127" s="458"/>
      <c r="P127" s="458"/>
      <c r="Q127" s="461"/>
      <c r="R127" s="460"/>
      <c r="S127" s="460"/>
      <c r="T127" s="460"/>
      <c r="U127" s="461"/>
      <c r="V127" s="460"/>
      <c r="W127" s="460"/>
      <c r="X127" s="460"/>
      <c r="Y127" s="461"/>
      <c r="Z127" s="460"/>
      <c r="AA127" s="460"/>
      <c r="AB127" s="460"/>
      <c r="AC127" s="461"/>
      <c r="AD127" s="460"/>
      <c r="AE127" s="460"/>
      <c r="AF127" s="460"/>
      <c r="AG127" s="461"/>
      <c r="AH127" s="460"/>
      <c r="AI127" s="460"/>
      <c r="AJ127" s="460"/>
      <c r="AK127" s="461"/>
      <c r="AL127" s="460"/>
      <c r="AM127" s="460"/>
      <c r="AN127" s="460"/>
      <c r="AO127" s="461"/>
      <c r="AP127" s="460"/>
      <c r="AQ127" s="460"/>
      <c r="AR127" s="460"/>
      <c r="AS127" s="461"/>
      <c r="AT127" s="460"/>
      <c r="AU127" s="460"/>
      <c r="AV127" s="460"/>
      <c r="AW127" s="165"/>
      <c r="AX127" s="164"/>
      <c r="AY127" s="461"/>
      <c r="AZ127" s="460"/>
      <c r="BA127" s="460"/>
      <c r="BB127" s="460"/>
      <c r="BC127" s="460"/>
      <c r="BD127" s="461"/>
      <c r="BE127" s="460"/>
      <c r="BF127" s="460"/>
      <c r="BG127" s="460"/>
      <c r="BH127" s="461"/>
      <c r="BI127" s="460"/>
      <c r="BJ127" s="460"/>
      <c r="BK127" s="460"/>
      <c r="BL127" s="459"/>
      <c r="BM127" s="458"/>
      <c r="BN127" s="458"/>
      <c r="BO127" s="458"/>
      <c r="BP127" s="459"/>
      <c r="BQ127" s="458"/>
      <c r="BR127" s="458"/>
      <c r="BS127" s="458"/>
      <c r="BT127" s="459"/>
      <c r="BU127" s="458"/>
      <c r="BV127" s="458"/>
      <c r="BW127" s="458"/>
      <c r="BX127" s="459"/>
      <c r="BY127" s="458"/>
      <c r="BZ127" s="458"/>
      <c r="CA127" s="458"/>
      <c r="CB127" s="459"/>
      <c r="CC127" s="458"/>
      <c r="CD127" s="458"/>
      <c r="CE127" s="458"/>
      <c r="CF127" s="459"/>
      <c r="CG127" s="458"/>
      <c r="CH127" s="458"/>
      <c r="CI127" s="458"/>
      <c r="CJ127" s="459"/>
      <c r="CK127" s="458"/>
      <c r="CL127" s="458"/>
      <c r="CM127" s="458"/>
      <c r="CN127" s="459"/>
      <c r="CO127" s="458"/>
      <c r="CP127" s="458"/>
      <c r="CQ127" s="458"/>
      <c r="CR127" s="459"/>
      <c r="CS127" s="458"/>
      <c r="CT127" s="458"/>
      <c r="CU127" s="458"/>
      <c r="CV127" s="459"/>
      <c r="CW127" s="458"/>
      <c r="CX127" s="458"/>
      <c r="CY127" s="458"/>
      <c r="CZ127" s="459"/>
      <c r="DA127" s="458"/>
      <c r="DB127" s="458"/>
      <c r="DC127" s="458"/>
      <c r="DD127" s="459"/>
      <c r="DE127" s="458"/>
      <c r="DF127" s="458"/>
      <c r="DG127" s="458"/>
      <c r="DH127" s="459"/>
      <c r="DI127" s="458"/>
      <c r="DJ127" s="458"/>
      <c r="DK127" s="458"/>
      <c r="DL127" s="459"/>
      <c r="DM127" s="458"/>
      <c r="DN127" s="458"/>
      <c r="DO127" s="458"/>
      <c r="DP127" s="459"/>
      <c r="DQ127" s="458"/>
      <c r="DR127" s="458"/>
      <c r="DS127" s="458"/>
      <c r="DT127" s="459"/>
      <c r="DU127" s="458"/>
      <c r="DV127" s="458"/>
      <c r="DW127" s="458"/>
      <c r="DX127" s="459"/>
      <c r="DY127" s="458"/>
      <c r="DZ127" s="458"/>
      <c r="EA127" s="458"/>
      <c r="EB127" s="459"/>
      <c r="EC127" s="458"/>
      <c r="ED127" s="458"/>
      <c r="EE127" s="458"/>
      <c r="EF127" s="459"/>
      <c r="EG127" s="458"/>
      <c r="EH127" s="458"/>
      <c r="EI127" s="458"/>
      <c r="EJ127" s="459"/>
      <c r="EK127" s="458"/>
      <c r="EL127" s="458"/>
      <c r="EM127" s="458"/>
      <c r="EN127" s="459"/>
      <c r="EO127" s="458"/>
      <c r="EP127" s="458"/>
      <c r="EQ127" s="458"/>
      <c r="ER127" s="459"/>
      <c r="ES127" s="458"/>
      <c r="ET127" s="458"/>
      <c r="EU127" s="458"/>
      <c r="EV127" s="459"/>
      <c r="EW127" s="458"/>
      <c r="EX127" s="458"/>
      <c r="EY127" s="458"/>
      <c r="EZ127" s="459"/>
      <c r="FA127" s="458"/>
      <c r="FB127" s="458"/>
      <c r="FC127" s="458"/>
      <c r="FD127" s="459"/>
      <c r="FE127" s="458"/>
      <c r="FF127" s="458"/>
      <c r="FG127" s="458"/>
      <c r="FH127" s="459"/>
      <c r="FI127" s="458"/>
      <c r="FJ127" s="458"/>
      <c r="FK127" s="458"/>
      <c r="FL127" s="459"/>
      <c r="FM127" s="458"/>
      <c r="FN127" s="458"/>
      <c r="FO127" s="458"/>
      <c r="FP127" s="459"/>
      <c r="FQ127" s="458"/>
      <c r="FR127" s="458"/>
      <c r="FS127" s="458"/>
      <c r="FT127" s="459"/>
      <c r="FU127" s="458"/>
      <c r="FV127" s="458"/>
      <c r="FW127" s="458"/>
      <c r="FX127" s="459"/>
      <c r="FY127" s="458"/>
      <c r="FZ127" s="458"/>
      <c r="GA127" s="458"/>
      <c r="GB127" s="459"/>
      <c r="GC127" s="458"/>
      <c r="GD127" s="458"/>
      <c r="GE127" s="458"/>
      <c r="GF127" s="459"/>
      <c r="GG127" s="458"/>
      <c r="GH127" s="458"/>
      <c r="GI127" s="458"/>
      <c r="GJ127" s="459"/>
      <c r="GK127" s="458"/>
      <c r="GL127" s="458"/>
      <c r="GM127" s="458"/>
      <c r="GN127" s="459"/>
      <c r="GO127" s="458"/>
      <c r="GP127" s="458"/>
      <c r="GQ127" s="458"/>
      <c r="GR127" s="459"/>
      <c r="GS127" s="458"/>
      <c r="GT127" s="458"/>
      <c r="GU127" s="458"/>
      <c r="GV127" s="459"/>
      <c r="GW127" s="458"/>
      <c r="GX127" s="458"/>
      <c r="GY127" s="458"/>
      <c r="GZ127" s="459"/>
      <c r="HA127" s="458"/>
      <c r="HB127" s="458"/>
      <c r="HC127" s="458"/>
      <c r="HD127" s="459"/>
      <c r="HE127" s="458"/>
      <c r="HF127" s="458"/>
      <c r="HG127" s="458"/>
      <c r="HH127" s="459"/>
      <c r="HI127" s="458"/>
      <c r="HJ127" s="458"/>
      <c r="HK127" s="458"/>
      <c r="HL127" s="459"/>
      <c r="HM127" s="458"/>
      <c r="HN127" s="458"/>
      <c r="HO127" s="458"/>
      <c r="HP127" s="459"/>
      <c r="HQ127" s="458"/>
      <c r="HR127" s="458"/>
      <c r="HS127" s="458"/>
      <c r="HT127" s="459"/>
      <c r="HU127" s="458"/>
      <c r="HV127" s="458"/>
      <c r="HW127" s="458"/>
      <c r="HX127" s="459"/>
      <c r="HY127" s="458"/>
      <c r="HZ127" s="458"/>
      <c r="IA127" s="458"/>
      <c r="IB127" s="459"/>
      <c r="IC127" s="458"/>
      <c r="ID127" s="458"/>
      <c r="IE127" s="458"/>
      <c r="IF127" s="459"/>
      <c r="IG127" s="458"/>
      <c r="IH127" s="458"/>
      <c r="II127" s="458"/>
      <c r="IJ127" s="459"/>
      <c r="IK127" s="458"/>
      <c r="IL127" s="458"/>
      <c r="IM127" s="458"/>
      <c r="IN127" s="459"/>
      <c r="IO127" s="458"/>
      <c r="IP127" s="458"/>
      <c r="IQ127" s="458"/>
      <c r="IR127" s="459"/>
      <c r="IS127" s="458"/>
      <c r="IT127" s="458"/>
      <c r="IU127" s="458"/>
      <c r="IV127" s="459"/>
      <c r="IW127" s="458"/>
      <c r="IX127" s="458"/>
      <c r="IY127" s="458"/>
      <c r="IZ127" s="459"/>
      <c r="JA127" s="458"/>
      <c r="JB127" s="458"/>
      <c r="JC127" s="458"/>
      <c r="JD127" s="459"/>
      <c r="JE127" s="458"/>
      <c r="JF127" s="458"/>
      <c r="JG127" s="458"/>
      <c r="JH127" s="459"/>
      <c r="JI127" s="458"/>
      <c r="JJ127" s="458"/>
      <c r="JK127" s="458"/>
      <c r="JL127" s="459"/>
      <c r="JM127" s="458"/>
      <c r="JN127" s="458"/>
      <c r="JO127" s="458"/>
      <c r="JP127" s="459"/>
      <c r="JQ127" s="458"/>
      <c r="JR127" s="458"/>
      <c r="JS127" s="458"/>
      <c r="JT127" s="459"/>
      <c r="JU127" s="458"/>
      <c r="JV127" s="458"/>
      <c r="JW127" s="458"/>
      <c r="JX127" s="459"/>
      <c r="JY127" s="458"/>
      <c r="JZ127" s="458"/>
      <c r="KA127" s="458"/>
      <c r="KB127" s="459"/>
      <c r="KC127" s="458"/>
      <c r="KD127" s="458"/>
      <c r="KE127" s="458"/>
      <c r="KF127" s="459"/>
      <c r="KG127" s="458"/>
      <c r="KH127" s="458"/>
      <c r="KI127" s="458"/>
      <c r="KJ127" s="459"/>
      <c r="KK127" s="458"/>
      <c r="KL127" s="458"/>
      <c r="KM127" s="458"/>
      <c r="KN127" s="459"/>
      <c r="KO127" s="458"/>
      <c r="KP127" s="458"/>
      <c r="KQ127" s="458"/>
      <c r="KR127" s="459"/>
      <c r="KS127" s="458"/>
      <c r="KT127" s="458"/>
      <c r="KU127" s="458"/>
      <c r="KV127" s="459"/>
      <c r="KW127" s="458"/>
      <c r="KX127" s="458"/>
      <c r="KY127" s="458"/>
      <c r="KZ127" s="459"/>
      <c r="LA127" s="458"/>
      <c r="LB127" s="458"/>
      <c r="LC127" s="458"/>
      <c r="LD127" s="459"/>
      <c r="LE127" s="458"/>
      <c r="LF127" s="458"/>
      <c r="LG127" s="458"/>
      <c r="LH127" s="459"/>
      <c r="LI127" s="458"/>
      <c r="LJ127" s="458"/>
      <c r="LK127" s="458"/>
      <c r="LL127" s="459"/>
      <c r="LM127" s="458"/>
      <c r="LN127" s="458"/>
      <c r="LO127" s="458"/>
      <c r="LP127" s="459"/>
      <c r="LQ127" s="458"/>
      <c r="LR127" s="458"/>
      <c r="LS127" s="458"/>
      <c r="LT127" s="459"/>
      <c r="LU127" s="458"/>
      <c r="LV127" s="458"/>
      <c r="LW127" s="458"/>
      <c r="LX127" s="459"/>
      <c r="LY127" s="458"/>
      <c r="LZ127" s="458"/>
      <c r="MA127" s="458"/>
      <c r="MB127" s="459"/>
      <c r="MC127" s="458"/>
      <c r="MD127" s="458"/>
      <c r="ME127" s="458"/>
      <c r="MF127" s="459"/>
      <c r="MG127" s="458"/>
      <c r="MH127" s="458"/>
      <c r="MI127" s="458"/>
      <c r="MJ127" s="459"/>
      <c r="MK127" s="458"/>
      <c r="ML127" s="458"/>
      <c r="MM127" s="458"/>
      <c r="MN127" s="459"/>
      <c r="MO127" s="458"/>
      <c r="MP127" s="458"/>
      <c r="MQ127" s="458"/>
      <c r="MR127" s="459"/>
      <c r="MS127" s="458"/>
      <c r="MT127" s="458"/>
      <c r="MU127" s="458"/>
      <c r="MV127" s="459"/>
      <c r="MW127" s="458"/>
      <c r="MX127" s="458"/>
      <c r="MY127" s="458"/>
      <c r="MZ127" s="459"/>
      <c r="NA127" s="458"/>
      <c r="NB127" s="458"/>
      <c r="NC127" s="458"/>
      <c r="ND127" s="459"/>
      <c r="NE127" s="458"/>
      <c r="NF127" s="458"/>
      <c r="NG127" s="458"/>
      <c r="NH127" s="459"/>
      <c r="NI127" s="458"/>
      <c r="NJ127" s="458"/>
      <c r="NK127" s="458"/>
      <c r="NL127" s="459"/>
      <c r="NM127" s="458"/>
      <c r="NN127" s="458"/>
      <c r="NO127" s="458"/>
      <c r="NP127" s="459"/>
      <c r="NQ127" s="458"/>
      <c r="NR127" s="458"/>
      <c r="NS127" s="458"/>
      <c r="NT127" s="459"/>
      <c r="NU127" s="458"/>
      <c r="NV127" s="458"/>
      <c r="NW127" s="458"/>
      <c r="NX127" s="459"/>
      <c r="NY127" s="458"/>
      <c r="NZ127" s="458"/>
      <c r="OA127" s="458"/>
      <c r="OB127" s="459"/>
      <c r="OC127" s="458"/>
      <c r="OD127" s="458"/>
      <c r="OE127" s="458"/>
      <c r="OF127" s="459"/>
      <c r="OG127" s="458"/>
      <c r="OH127" s="458"/>
      <c r="OI127" s="458"/>
      <c r="OJ127" s="459"/>
      <c r="OK127" s="458"/>
      <c r="OL127" s="458"/>
      <c r="OM127" s="458"/>
      <c r="ON127" s="459"/>
      <c r="OO127" s="458"/>
      <c r="OP127" s="458"/>
      <c r="OQ127" s="458"/>
      <c r="OR127" s="459"/>
      <c r="OS127" s="458"/>
      <c r="OT127" s="458"/>
      <c r="OU127" s="458"/>
      <c r="OV127" s="459"/>
      <c r="OW127" s="458"/>
      <c r="OX127" s="458"/>
      <c r="OY127" s="458"/>
      <c r="OZ127" s="459"/>
      <c r="PA127" s="458"/>
      <c r="PB127" s="458"/>
      <c r="PC127" s="458"/>
      <c r="PD127" s="459"/>
      <c r="PE127" s="458"/>
      <c r="PF127" s="458"/>
      <c r="PG127" s="458"/>
      <c r="PH127" s="459"/>
      <c r="PI127" s="458"/>
      <c r="PJ127" s="458"/>
      <c r="PK127" s="458"/>
      <c r="PL127" s="459"/>
      <c r="PM127" s="458"/>
      <c r="PN127" s="458"/>
      <c r="PO127" s="458"/>
      <c r="PP127" s="459"/>
      <c r="PQ127" s="458"/>
      <c r="PR127" s="458"/>
      <c r="PS127" s="458"/>
      <c r="PT127" s="459"/>
      <c r="PU127" s="458"/>
      <c r="PV127" s="458"/>
      <c r="PW127" s="458"/>
      <c r="PX127" s="459"/>
      <c r="PY127" s="458"/>
      <c r="PZ127" s="458"/>
      <c r="QA127" s="458"/>
      <c r="QB127" s="459"/>
      <c r="QC127" s="458"/>
      <c r="QD127" s="458"/>
      <c r="QE127" s="458"/>
      <c r="QF127" s="459"/>
      <c r="QG127" s="458"/>
      <c r="QH127" s="458"/>
      <c r="QI127" s="458"/>
      <c r="QJ127" s="459"/>
      <c r="QK127" s="458"/>
      <c r="QL127" s="458"/>
      <c r="QM127" s="458"/>
      <c r="QN127" s="459"/>
      <c r="QO127" s="458"/>
      <c r="QP127" s="458"/>
      <c r="QQ127" s="458"/>
      <c r="QR127" s="459"/>
      <c r="QS127" s="458"/>
      <c r="QT127" s="458"/>
      <c r="QU127" s="458"/>
      <c r="QV127" s="459"/>
      <c r="QW127" s="458"/>
      <c r="QX127" s="458"/>
      <c r="QY127" s="458"/>
      <c r="QZ127" s="459"/>
      <c r="RA127" s="458"/>
      <c r="RB127" s="458"/>
      <c r="RC127" s="458"/>
      <c r="RD127" s="459"/>
      <c r="RE127" s="458"/>
      <c r="RF127" s="458"/>
      <c r="RG127" s="458"/>
      <c r="RH127" s="459"/>
      <c r="RI127" s="458"/>
      <c r="RJ127" s="458"/>
      <c r="RK127" s="458"/>
      <c r="RL127" s="459"/>
      <c r="RM127" s="458"/>
      <c r="RN127" s="458"/>
      <c r="RO127" s="458"/>
      <c r="RP127" s="459"/>
      <c r="RQ127" s="458"/>
      <c r="RR127" s="458"/>
      <c r="RS127" s="458"/>
      <c r="RT127" s="459"/>
      <c r="RU127" s="458"/>
      <c r="RV127" s="458"/>
      <c r="RW127" s="458"/>
      <c r="RX127" s="459"/>
      <c r="RY127" s="458"/>
      <c r="RZ127" s="458"/>
      <c r="SA127" s="458"/>
      <c r="SB127" s="459"/>
      <c r="SC127" s="458"/>
      <c r="SD127" s="458"/>
      <c r="SE127" s="458"/>
      <c r="SF127" s="459"/>
      <c r="SG127" s="458"/>
      <c r="SH127" s="458"/>
      <c r="SI127" s="458"/>
      <c r="SJ127" s="459"/>
      <c r="SK127" s="458"/>
      <c r="SL127" s="458"/>
      <c r="SM127" s="458"/>
      <c r="SN127" s="459"/>
      <c r="SO127" s="458"/>
      <c r="SP127" s="458"/>
      <c r="SQ127" s="458"/>
      <c r="SR127" s="459"/>
      <c r="SS127" s="458"/>
      <c r="ST127" s="458"/>
      <c r="SU127" s="458"/>
      <c r="SV127" s="459"/>
      <c r="SW127" s="458"/>
      <c r="SX127" s="458"/>
      <c r="SY127" s="458"/>
      <c r="SZ127" s="459"/>
      <c r="TA127" s="458"/>
      <c r="TB127" s="458"/>
      <c r="TC127" s="458"/>
      <c r="TD127" s="459"/>
      <c r="TE127" s="458"/>
      <c r="TF127" s="458"/>
      <c r="TG127" s="458"/>
      <c r="TH127" s="459"/>
      <c r="TI127" s="458"/>
      <c r="TJ127" s="458"/>
      <c r="TK127" s="458"/>
      <c r="TL127" s="459"/>
      <c r="TM127" s="458"/>
      <c r="TN127" s="458"/>
      <c r="TO127" s="458"/>
      <c r="TP127" s="459"/>
      <c r="TQ127" s="458"/>
      <c r="TR127" s="458"/>
      <c r="TS127" s="458"/>
      <c r="TT127" s="459"/>
      <c r="TU127" s="458"/>
      <c r="TV127" s="458"/>
      <c r="TW127" s="458"/>
      <c r="TX127" s="459"/>
      <c r="TY127" s="458"/>
      <c r="TZ127" s="458"/>
      <c r="UA127" s="458"/>
      <c r="UB127" s="459"/>
      <c r="UC127" s="458"/>
      <c r="UD127" s="458"/>
      <c r="UE127" s="458"/>
      <c r="UF127" s="459"/>
      <c r="UG127" s="458"/>
      <c r="UH127" s="458"/>
      <c r="UI127" s="458"/>
      <c r="UJ127" s="459"/>
      <c r="UK127" s="458"/>
      <c r="UL127" s="458"/>
      <c r="UM127" s="458"/>
      <c r="UN127" s="459"/>
      <c r="UO127" s="458"/>
      <c r="UP127" s="458"/>
      <c r="UQ127" s="458"/>
      <c r="UR127" s="459"/>
      <c r="US127" s="458"/>
      <c r="UT127" s="458"/>
      <c r="UU127" s="458"/>
      <c r="UV127" s="459"/>
      <c r="UW127" s="458"/>
      <c r="UX127" s="458"/>
      <c r="UY127" s="458"/>
      <c r="UZ127" s="459"/>
      <c r="VA127" s="458"/>
      <c r="VB127" s="458"/>
      <c r="VC127" s="458"/>
      <c r="VD127" s="459"/>
      <c r="VE127" s="458"/>
      <c r="VF127" s="458"/>
      <c r="VG127" s="458"/>
      <c r="VH127" s="459"/>
      <c r="VI127" s="458"/>
      <c r="VJ127" s="458"/>
      <c r="VK127" s="458"/>
      <c r="VL127" s="459"/>
      <c r="VM127" s="458"/>
      <c r="VN127" s="458"/>
      <c r="VO127" s="458"/>
      <c r="VP127" s="459"/>
      <c r="VQ127" s="458"/>
      <c r="VR127" s="458"/>
      <c r="VS127" s="458"/>
      <c r="VT127" s="459"/>
      <c r="VU127" s="458"/>
      <c r="VV127" s="458"/>
      <c r="VW127" s="458"/>
      <c r="VX127" s="459"/>
      <c r="VY127" s="458"/>
      <c r="VZ127" s="458"/>
      <c r="WA127" s="458"/>
      <c r="WB127" s="459"/>
      <c r="WC127" s="458"/>
      <c r="WD127" s="458"/>
      <c r="WE127" s="458"/>
      <c r="WF127" s="459"/>
      <c r="WG127" s="458"/>
      <c r="WH127" s="458"/>
      <c r="WI127" s="458"/>
      <c r="WJ127" s="459"/>
      <c r="WK127" s="458"/>
      <c r="WL127" s="458"/>
      <c r="WM127" s="458"/>
      <c r="WN127" s="459"/>
      <c r="WO127" s="458"/>
      <c r="WP127" s="458"/>
      <c r="WQ127" s="458"/>
      <c r="WR127" s="459"/>
      <c r="WS127" s="458"/>
      <c r="WT127" s="458"/>
      <c r="WU127" s="458"/>
      <c r="WV127" s="459"/>
      <c r="WW127" s="458"/>
      <c r="WX127" s="458"/>
      <c r="WY127" s="458"/>
      <c r="WZ127" s="459"/>
      <c r="XA127" s="458"/>
      <c r="XB127" s="458"/>
      <c r="XC127" s="458"/>
      <c r="XD127" s="459"/>
      <c r="XE127" s="458"/>
      <c r="XF127" s="458"/>
      <c r="XG127" s="458"/>
      <c r="XH127" s="459"/>
      <c r="XI127" s="458"/>
      <c r="XJ127" s="458"/>
      <c r="XK127" s="458"/>
      <c r="XL127" s="459"/>
      <c r="XM127" s="458"/>
      <c r="XN127" s="458"/>
      <c r="XO127" s="458"/>
      <c r="XP127" s="459"/>
      <c r="XQ127" s="458"/>
      <c r="XR127" s="458"/>
      <c r="XS127" s="458"/>
      <c r="XT127" s="459"/>
      <c r="XU127" s="458"/>
      <c r="XV127" s="458"/>
      <c r="XW127" s="458"/>
      <c r="XX127" s="459"/>
      <c r="XY127" s="458"/>
      <c r="XZ127" s="458"/>
      <c r="YA127" s="458"/>
      <c r="YB127" s="459"/>
      <c r="YC127" s="458"/>
      <c r="YD127" s="458"/>
      <c r="YE127" s="458"/>
      <c r="YF127" s="459"/>
      <c r="YG127" s="458"/>
      <c r="YH127" s="458"/>
      <c r="YI127" s="458"/>
      <c r="YJ127" s="459"/>
      <c r="YK127" s="458"/>
      <c r="YL127" s="458"/>
      <c r="YM127" s="458"/>
      <c r="YN127" s="459"/>
      <c r="YO127" s="458"/>
      <c r="YP127" s="458"/>
      <c r="YQ127" s="458"/>
      <c r="YR127" s="459"/>
      <c r="YS127" s="458"/>
      <c r="YT127" s="458"/>
      <c r="YU127" s="458"/>
      <c r="YV127" s="459"/>
      <c r="YW127" s="458"/>
      <c r="YX127" s="458"/>
      <c r="YY127" s="458"/>
      <c r="YZ127" s="459"/>
      <c r="ZA127" s="458"/>
      <c r="ZB127" s="458"/>
      <c r="ZC127" s="458"/>
      <c r="ZD127" s="459"/>
      <c r="ZE127" s="458"/>
      <c r="ZF127" s="458"/>
      <c r="ZG127" s="458"/>
      <c r="ZH127" s="459"/>
      <c r="ZI127" s="458"/>
      <c r="ZJ127" s="458"/>
      <c r="ZK127" s="458"/>
      <c r="ZL127" s="459"/>
      <c r="ZM127" s="458"/>
      <c r="ZN127" s="458"/>
      <c r="ZO127" s="458"/>
      <c r="ZP127" s="459"/>
      <c r="ZQ127" s="458"/>
      <c r="ZR127" s="458"/>
      <c r="ZS127" s="458"/>
      <c r="ZT127" s="459"/>
      <c r="ZU127" s="458"/>
      <c r="ZV127" s="458"/>
      <c r="ZW127" s="458"/>
      <c r="ZX127" s="459"/>
      <c r="ZY127" s="458"/>
      <c r="ZZ127" s="458"/>
      <c r="AAA127" s="458"/>
      <c r="AAB127" s="459"/>
      <c r="AAC127" s="458"/>
      <c r="AAD127" s="458"/>
      <c r="AAE127" s="458"/>
      <c r="AAF127" s="459"/>
      <c r="AAG127" s="458"/>
      <c r="AAH127" s="458"/>
      <c r="AAI127" s="458"/>
      <c r="AAJ127" s="459"/>
      <c r="AAK127" s="458"/>
      <c r="AAL127" s="458"/>
      <c r="AAM127" s="458"/>
      <c r="AAN127" s="459"/>
      <c r="AAO127" s="458"/>
      <c r="AAP127" s="458"/>
      <c r="AAQ127" s="458"/>
      <c r="AAR127" s="459"/>
      <c r="AAS127" s="458"/>
      <c r="AAT127" s="458"/>
      <c r="AAU127" s="458"/>
      <c r="AAV127" s="459"/>
      <c r="AAW127" s="458"/>
      <c r="AAX127" s="458"/>
      <c r="AAY127" s="458"/>
      <c r="AAZ127" s="459"/>
      <c r="ABA127" s="458"/>
      <c r="ABB127" s="458"/>
      <c r="ABC127" s="458"/>
      <c r="ABD127" s="459"/>
      <c r="ABE127" s="458"/>
      <c r="ABF127" s="458"/>
      <c r="ABG127" s="458"/>
      <c r="ABH127" s="459"/>
      <c r="ABI127" s="458"/>
      <c r="ABJ127" s="458"/>
      <c r="ABK127" s="458"/>
      <c r="ABL127" s="459"/>
      <c r="ABM127" s="458"/>
      <c r="ABN127" s="458"/>
      <c r="ABO127" s="458"/>
      <c r="ABP127" s="459"/>
      <c r="ABQ127" s="458"/>
      <c r="ABR127" s="458"/>
      <c r="ABS127" s="458"/>
      <c r="ABT127" s="459"/>
      <c r="ABU127" s="458"/>
      <c r="ABV127" s="458"/>
      <c r="ABW127" s="458"/>
      <c r="ABX127" s="459"/>
      <c r="ABY127" s="458"/>
      <c r="ABZ127" s="458"/>
      <c r="ACA127" s="458"/>
      <c r="ACB127" s="459"/>
      <c r="ACC127" s="458"/>
      <c r="ACD127" s="458"/>
      <c r="ACE127" s="458"/>
      <c r="ACF127" s="459"/>
      <c r="ACG127" s="458"/>
      <c r="ACH127" s="458"/>
      <c r="ACI127" s="458"/>
      <c r="ACJ127" s="459"/>
      <c r="ACK127" s="458"/>
      <c r="ACL127" s="458"/>
      <c r="ACM127" s="458"/>
      <c r="ACN127" s="459"/>
      <c r="ACO127" s="458"/>
      <c r="ACP127" s="458"/>
      <c r="ACQ127" s="458"/>
      <c r="ACR127" s="459"/>
      <c r="ACS127" s="458"/>
      <c r="ACT127" s="458"/>
      <c r="ACU127" s="458"/>
      <c r="ACV127" s="459"/>
      <c r="ACW127" s="458"/>
      <c r="ACX127" s="458"/>
      <c r="ACY127" s="458"/>
      <c r="ACZ127" s="459"/>
      <c r="ADA127" s="458"/>
      <c r="ADB127" s="458"/>
      <c r="ADC127" s="458"/>
      <c r="ADD127" s="459"/>
      <c r="ADE127" s="458"/>
      <c r="ADF127" s="458"/>
      <c r="ADG127" s="458"/>
      <c r="ADH127" s="459"/>
      <c r="ADI127" s="458"/>
      <c r="ADJ127" s="458"/>
      <c r="ADK127" s="458"/>
      <c r="ADL127" s="459"/>
      <c r="ADM127" s="458"/>
      <c r="ADN127" s="458"/>
      <c r="ADO127" s="458"/>
      <c r="ADP127" s="459"/>
      <c r="ADQ127" s="458"/>
      <c r="ADR127" s="458"/>
      <c r="ADS127" s="458"/>
      <c r="ADT127" s="459"/>
      <c r="ADU127" s="458"/>
      <c r="ADV127" s="458"/>
      <c r="ADW127" s="458"/>
      <c r="ADX127" s="459"/>
      <c r="ADY127" s="458"/>
      <c r="ADZ127" s="458"/>
      <c r="AEA127" s="458"/>
      <c r="AEB127" s="459"/>
      <c r="AEC127" s="458"/>
      <c r="AED127" s="458"/>
      <c r="AEE127" s="458"/>
      <c r="AEF127" s="459"/>
      <c r="AEG127" s="458"/>
      <c r="AEH127" s="458"/>
      <c r="AEI127" s="458"/>
      <c r="AEJ127" s="459"/>
      <c r="AEK127" s="458"/>
      <c r="AEL127" s="458"/>
      <c r="AEM127" s="458"/>
      <c r="AEN127" s="459"/>
      <c r="AEO127" s="458"/>
      <c r="AEP127" s="458"/>
      <c r="AEQ127" s="458"/>
      <c r="AER127" s="459"/>
      <c r="AES127" s="458"/>
      <c r="AET127" s="458"/>
      <c r="AEU127" s="458"/>
      <c r="AEV127" s="459"/>
      <c r="AEW127" s="458"/>
      <c r="AEX127" s="458"/>
      <c r="AEY127" s="458"/>
      <c r="AEZ127" s="459"/>
      <c r="AFA127" s="458"/>
      <c r="AFB127" s="458"/>
      <c r="AFC127" s="458"/>
      <c r="AFD127" s="459"/>
      <c r="AFE127" s="458"/>
      <c r="AFF127" s="458"/>
      <c r="AFG127" s="458"/>
      <c r="AFH127" s="459"/>
      <c r="AFI127" s="458"/>
      <c r="AFJ127" s="458"/>
      <c r="AFK127" s="458"/>
      <c r="AFL127" s="459"/>
      <c r="AFM127" s="458"/>
      <c r="AFN127" s="458"/>
      <c r="AFO127" s="458"/>
      <c r="AFP127" s="459"/>
      <c r="AFQ127" s="458"/>
      <c r="AFR127" s="458"/>
      <c r="AFS127" s="458"/>
      <c r="AFT127" s="459"/>
      <c r="AFU127" s="458"/>
      <c r="AFV127" s="458"/>
      <c r="AFW127" s="458"/>
      <c r="AFX127" s="459"/>
      <c r="AFY127" s="458"/>
      <c r="AFZ127" s="458"/>
      <c r="AGA127" s="458"/>
      <c r="AGB127" s="459"/>
      <c r="AGC127" s="458"/>
      <c r="AGD127" s="458"/>
      <c r="AGE127" s="458"/>
      <c r="AGF127" s="459"/>
      <c r="AGG127" s="458"/>
      <c r="AGH127" s="458"/>
      <c r="AGI127" s="458"/>
      <c r="AGJ127" s="459"/>
      <c r="AGK127" s="458"/>
      <c r="AGL127" s="458"/>
      <c r="AGM127" s="458"/>
      <c r="AGN127" s="459"/>
      <c r="AGO127" s="458"/>
      <c r="AGP127" s="458"/>
      <c r="AGQ127" s="458"/>
      <c r="AGR127" s="459"/>
      <c r="AGS127" s="458"/>
      <c r="AGT127" s="458"/>
      <c r="AGU127" s="458"/>
      <c r="AGV127" s="459"/>
      <c r="AGW127" s="458"/>
      <c r="AGX127" s="458"/>
      <c r="AGY127" s="458"/>
      <c r="AGZ127" s="459"/>
      <c r="AHA127" s="458"/>
      <c r="AHB127" s="458"/>
      <c r="AHC127" s="458"/>
      <c r="AHD127" s="459"/>
      <c r="AHE127" s="458"/>
      <c r="AHF127" s="458"/>
      <c r="AHG127" s="458"/>
      <c r="AHH127" s="459"/>
      <c r="AHI127" s="458"/>
      <c r="AHJ127" s="458"/>
      <c r="AHK127" s="458"/>
      <c r="AHL127" s="459"/>
      <c r="AHM127" s="458"/>
      <c r="AHN127" s="458"/>
      <c r="AHO127" s="458"/>
      <c r="AHP127" s="459"/>
      <c r="AHQ127" s="458"/>
      <c r="AHR127" s="458"/>
      <c r="AHS127" s="458"/>
      <c r="AHT127" s="459"/>
      <c r="AHU127" s="458"/>
      <c r="AHV127" s="458"/>
      <c r="AHW127" s="458"/>
      <c r="AHX127" s="459"/>
      <c r="AHY127" s="458"/>
      <c r="AHZ127" s="458"/>
      <c r="AIA127" s="458"/>
      <c r="AIB127" s="459"/>
      <c r="AIC127" s="458"/>
      <c r="AID127" s="458"/>
      <c r="AIE127" s="458"/>
      <c r="AIF127" s="459"/>
      <c r="AIG127" s="458"/>
      <c r="AIH127" s="458"/>
      <c r="AII127" s="458"/>
      <c r="AIJ127" s="459"/>
      <c r="AIK127" s="458"/>
      <c r="AIL127" s="458"/>
      <c r="AIM127" s="458"/>
      <c r="AIN127" s="459"/>
      <c r="AIO127" s="458"/>
      <c r="AIP127" s="458"/>
      <c r="AIQ127" s="458"/>
      <c r="AIR127" s="459"/>
      <c r="AIS127" s="458"/>
      <c r="AIT127" s="458"/>
      <c r="AIU127" s="458"/>
      <c r="AIV127" s="459"/>
      <c r="AIW127" s="458"/>
      <c r="AIX127" s="458"/>
      <c r="AIY127" s="458"/>
      <c r="AIZ127" s="459"/>
      <c r="AJA127" s="458"/>
      <c r="AJB127" s="458"/>
      <c r="AJC127" s="458"/>
      <c r="AJD127" s="459"/>
      <c r="AJE127" s="458"/>
      <c r="AJF127" s="458"/>
      <c r="AJG127" s="458"/>
      <c r="AJH127" s="459"/>
      <c r="AJI127" s="458"/>
      <c r="AJJ127" s="458"/>
      <c r="AJK127" s="458"/>
      <c r="AJL127" s="459"/>
      <c r="AJM127" s="458"/>
      <c r="AJN127" s="458"/>
      <c r="AJO127" s="458"/>
      <c r="AJP127" s="459"/>
      <c r="AJQ127" s="458"/>
      <c r="AJR127" s="458"/>
      <c r="AJS127" s="458"/>
      <c r="AJT127" s="459"/>
      <c r="AJU127" s="458"/>
      <c r="AJV127" s="458"/>
      <c r="AJW127" s="458"/>
      <c r="AJX127" s="459"/>
      <c r="AJY127" s="458"/>
      <c r="AJZ127" s="458"/>
      <c r="AKA127" s="458"/>
      <c r="AKB127" s="459"/>
      <c r="AKC127" s="458"/>
      <c r="AKD127" s="458"/>
      <c r="AKE127" s="458"/>
      <c r="AKF127" s="459"/>
      <c r="AKG127" s="458"/>
      <c r="AKH127" s="458"/>
      <c r="AKI127" s="458"/>
      <c r="AKJ127" s="459"/>
      <c r="AKK127" s="458"/>
      <c r="AKL127" s="458"/>
      <c r="AKM127" s="458"/>
      <c r="AKN127" s="459"/>
      <c r="AKO127" s="458"/>
      <c r="AKP127" s="458"/>
      <c r="AKQ127" s="458"/>
      <c r="AKR127" s="459"/>
      <c r="AKS127" s="458"/>
      <c r="AKT127" s="458"/>
      <c r="AKU127" s="458"/>
      <c r="AKV127" s="459"/>
      <c r="AKW127" s="458"/>
      <c r="AKX127" s="458"/>
      <c r="AKY127" s="458"/>
      <c r="AKZ127" s="459"/>
      <c r="ALA127" s="458"/>
      <c r="ALB127" s="458"/>
      <c r="ALC127" s="458"/>
      <c r="ALD127" s="459"/>
      <c r="ALE127" s="458"/>
      <c r="ALF127" s="458"/>
      <c r="ALG127" s="458"/>
      <c r="ALH127" s="459"/>
      <c r="ALI127" s="458"/>
      <c r="ALJ127" s="458"/>
      <c r="ALK127" s="458"/>
      <c r="ALL127" s="459"/>
      <c r="ALM127" s="458"/>
      <c r="ALN127" s="458"/>
      <c r="ALO127" s="458"/>
      <c r="ALP127" s="459"/>
      <c r="ALQ127" s="458"/>
      <c r="ALR127" s="458"/>
      <c r="ALS127" s="458"/>
      <c r="ALT127" s="459"/>
      <c r="ALU127" s="458"/>
      <c r="ALV127" s="458"/>
      <c r="ALW127" s="458"/>
      <c r="ALX127" s="459"/>
      <c r="ALY127" s="458"/>
      <c r="ALZ127" s="458"/>
      <c r="AMA127" s="458"/>
      <c r="AMB127" s="459"/>
      <c r="AMC127" s="458"/>
      <c r="AMD127" s="458"/>
      <c r="AME127" s="458"/>
      <c r="AMF127" s="459"/>
      <c r="AMG127" s="458"/>
      <c r="AMH127" s="458"/>
      <c r="AMI127" s="458"/>
      <c r="AMJ127" s="459"/>
      <c r="AMK127" s="458"/>
      <c r="AML127" s="458"/>
      <c r="AMM127" s="458"/>
      <c r="AMN127" s="459"/>
      <c r="AMO127" s="458"/>
      <c r="AMP127" s="458"/>
      <c r="AMQ127" s="458"/>
      <c r="AMR127" s="459"/>
      <c r="AMS127" s="458"/>
      <c r="AMT127" s="458"/>
      <c r="AMU127" s="458"/>
      <c r="AMV127" s="459"/>
      <c r="AMW127" s="458"/>
      <c r="AMX127" s="458"/>
      <c r="AMY127" s="458"/>
      <c r="AMZ127" s="459"/>
      <c r="ANA127" s="458"/>
      <c r="ANB127" s="458"/>
      <c r="ANC127" s="458"/>
      <c r="AND127" s="459"/>
      <c r="ANE127" s="458"/>
      <c r="ANF127" s="458"/>
      <c r="ANG127" s="458"/>
      <c r="ANH127" s="459"/>
      <c r="ANI127" s="458"/>
      <c r="ANJ127" s="458"/>
      <c r="ANK127" s="458"/>
      <c r="ANL127" s="459"/>
      <c r="ANM127" s="458"/>
      <c r="ANN127" s="458"/>
      <c r="ANO127" s="458"/>
      <c r="ANP127" s="459"/>
      <c r="ANQ127" s="458"/>
      <c r="ANR127" s="458"/>
      <c r="ANS127" s="458"/>
      <c r="ANT127" s="459"/>
      <c r="ANU127" s="458"/>
      <c r="ANV127" s="458"/>
      <c r="ANW127" s="458"/>
      <c r="ANX127" s="459"/>
      <c r="ANY127" s="458"/>
      <c r="ANZ127" s="458"/>
      <c r="AOA127" s="458"/>
      <c r="AOB127" s="459"/>
      <c r="AOC127" s="458"/>
      <c r="AOD127" s="458"/>
      <c r="AOE127" s="458"/>
      <c r="AOF127" s="459"/>
      <c r="AOG127" s="458"/>
      <c r="AOH127" s="458"/>
      <c r="AOI127" s="458"/>
      <c r="AOJ127" s="459"/>
      <c r="AOK127" s="458"/>
      <c r="AOL127" s="458"/>
      <c r="AOM127" s="458"/>
      <c r="AON127" s="459"/>
      <c r="AOO127" s="458"/>
      <c r="AOP127" s="458"/>
      <c r="AOQ127" s="458"/>
      <c r="AOR127" s="459"/>
      <c r="AOS127" s="458"/>
      <c r="AOT127" s="458"/>
      <c r="AOU127" s="458"/>
      <c r="AOV127" s="459"/>
      <c r="AOW127" s="458"/>
      <c r="AOX127" s="458"/>
      <c r="AOY127" s="458"/>
      <c r="AOZ127" s="459"/>
      <c r="APA127" s="458"/>
      <c r="APB127" s="458"/>
      <c r="APC127" s="458"/>
      <c r="APD127" s="459"/>
      <c r="APE127" s="458"/>
      <c r="APF127" s="458"/>
      <c r="APG127" s="458"/>
      <c r="APH127" s="459"/>
      <c r="API127" s="458"/>
      <c r="APJ127" s="458"/>
      <c r="APK127" s="458"/>
      <c r="APL127" s="459"/>
      <c r="APM127" s="458"/>
      <c r="APN127" s="458"/>
      <c r="APO127" s="458"/>
      <c r="APP127" s="459"/>
      <c r="APQ127" s="458"/>
      <c r="APR127" s="458"/>
      <c r="APS127" s="458"/>
      <c r="APT127" s="459"/>
      <c r="APU127" s="458"/>
      <c r="APV127" s="458"/>
      <c r="APW127" s="458"/>
      <c r="APX127" s="459"/>
      <c r="APY127" s="458"/>
      <c r="APZ127" s="458"/>
      <c r="AQA127" s="458"/>
      <c r="AQB127" s="459"/>
      <c r="AQC127" s="458"/>
      <c r="AQD127" s="458"/>
      <c r="AQE127" s="458"/>
      <c r="AQF127" s="459"/>
      <c r="AQG127" s="458"/>
      <c r="AQH127" s="458"/>
      <c r="AQI127" s="458"/>
      <c r="AQJ127" s="459"/>
      <c r="AQK127" s="458"/>
      <c r="AQL127" s="458"/>
      <c r="AQM127" s="458"/>
      <c r="AQN127" s="459"/>
      <c r="AQO127" s="458"/>
      <c r="AQP127" s="458"/>
      <c r="AQQ127" s="458"/>
      <c r="AQR127" s="459"/>
      <c r="AQS127" s="458"/>
      <c r="AQT127" s="458"/>
      <c r="AQU127" s="458"/>
      <c r="AQV127" s="459"/>
      <c r="AQW127" s="458"/>
      <c r="AQX127" s="458"/>
      <c r="AQY127" s="458"/>
      <c r="AQZ127" s="459"/>
      <c r="ARA127" s="458"/>
      <c r="ARB127" s="458"/>
      <c r="ARC127" s="458"/>
      <c r="ARD127" s="459"/>
      <c r="ARE127" s="458"/>
      <c r="ARF127" s="458"/>
      <c r="ARG127" s="458"/>
      <c r="ARH127" s="459"/>
      <c r="ARI127" s="458"/>
      <c r="ARJ127" s="458"/>
      <c r="ARK127" s="458"/>
      <c r="ARL127" s="459"/>
      <c r="ARM127" s="458"/>
      <c r="ARN127" s="458"/>
      <c r="ARO127" s="458"/>
      <c r="ARP127" s="459"/>
      <c r="ARQ127" s="458"/>
      <c r="ARR127" s="458"/>
      <c r="ARS127" s="458"/>
      <c r="ART127" s="459"/>
      <c r="ARU127" s="458"/>
      <c r="ARV127" s="458"/>
      <c r="ARW127" s="458"/>
      <c r="ARX127" s="459"/>
      <c r="ARY127" s="458"/>
      <c r="ARZ127" s="458"/>
      <c r="ASA127" s="458"/>
      <c r="ASB127" s="459"/>
      <c r="ASC127" s="458"/>
      <c r="ASD127" s="458"/>
      <c r="ASE127" s="458"/>
      <c r="ASF127" s="459"/>
      <c r="ASG127" s="458"/>
      <c r="ASH127" s="458"/>
      <c r="ASI127" s="458"/>
      <c r="ASJ127" s="459"/>
      <c r="ASK127" s="458"/>
      <c r="ASL127" s="458"/>
      <c r="ASM127" s="458"/>
      <c r="ASN127" s="459"/>
      <c r="ASO127" s="458"/>
      <c r="ASP127" s="458"/>
      <c r="ASQ127" s="458"/>
      <c r="ASR127" s="459"/>
      <c r="ASS127" s="458"/>
      <c r="AST127" s="458"/>
      <c r="ASU127" s="458"/>
      <c r="ASV127" s="459"/>
      <c r="ASW127" s="458"/>
      <c r="ASX127" s="458"/>
      <c r="ASY127" s="458"/>
      <c r="ASZ127" s="459"/>
      <c r="ATA127" s="458"/>
      <c r="ATB127" s="458"/>
      <c r="ATC127" s="458"/>
      <c r="ATD127" s="459"/>
      <c r="ATE127" s="458"/>
      <c r="ATF127" s="458"/>
      <c r="ATG127" s="458"/>
      <c r="ATH127" s="459"/>
      <c r="ATI127" s="458"/>
      <c r="ATJ127" s="458"/>
      <c r="ATK127" s="458"/>
      <c r="ATL127" s="459"/>
      <c r="ATM127" s="458"/>
      <c r="ATN127" s="458"/>
      <c r="ATO127" s="458"/>
      <c r="ATP127" s="459"/>
      <c r="ATQ127" s="458"/>
      <c r="ATR127" s="458"/>
      <c r="ATS127" s="458"/>
      <c r="ATT127" s="459"/>
      <c r="ATU127" s="458"/>
      <c r="ATV127" s="458"/>
      <c r="ATW127" s="458"/>
      <c r="ATX127" s="459"/>
      <c r="ATY127" s="458"/>
      <c r="ATZ127" s="458"/>
      <c r="AUA127" s="458"/>
      <c r="AUB127" s="459"/>
      <c r="AUC127" s="458"/>
      <c r="AUD127" s="458"/>
      <c r="AUE127" s="458"/>
      <c r="AUF127" s="459"/>
      <c r="AUG127" s="458"/>
      <c r="AUH127" s="458"/>
      <c r="AUI127" s="458"/>
      <c r="AUJ127" s="459"/>
      <c r="AUK127" s="458"/>
      <c r="AUL127" s="458"/>
      <c r="AUM127" s="458"/>
      <c r="AUN127" s="459"/>
      <c r="AUO127" s="458"/>
      <c r="AUP127" s="458"/>
      <c r="AUQ127" s="458"/>
      <c r="AUR127" s="459"/>
      <c r="AUS127" s="458"/>
      <c r="AUT127" s="458"/>
      <c r="AUU127" s="458"/>
      <c r="AUV127" s="459"/>
      <c r="AUW127" s="458"/>
      <c r="AUX127" s="458"/>
      <c r="AUY127" s="458"/>
      <c r="AUZ127" s="459"/>
      <c r="AVA127" s="458"/>
      <c r="AVB127" s="458"/>
      <c r="AVC127" s="458"/>
      <c r="AVD127" s="459"/>
      <c r="AVE127" s="458"/>
      <c r="AVF127" s="458"/>
      <c r="AVG127" s="458"/>
      <c r="AVH127" s="459"/>
      <c r="AVI127" s="458"/>
      <c r="AVJ127" s="458"/>
      <c r="AVK127" s="458"/>
      <c r="AVL127" s="459"/>
      <c r="AVM127" s="458"/>
      <c r="AVN127" s="458"/>
      <c r="AVO127" s="458"/>
      <c r="AVP127" s="459"/>
      <c r="AVQ127" s="458"/>
      <c r="AVR127" s="458"/>
      <c r="AVS127" s="458"/>
      <c r="AVT127" s="459"/>
      <c r="AVU127" s="458"/>
      <c r="AVV127" s="458"/>
      <c r="AVW127" s="458"/>
      <c r="AVX127" s="459"/>
      <c r="AVY127" s="458"/>
      <c r="AVZ127" s="458"/>
      <c r="AWA127" s="458"/>
      <c r="AWB127" s="459"/>
      <c r="AWC127" s="458"/>
      <c r="AWD127" s="458"/>
      <c r="AWE127" s="458"/>
      <c r="AWF127" s="459"/>
      <c r="AWG127" s="458"/>
      <c r="AWH127" s="458"/>
      <c r="AWI127" s="458"/>
      <c r="AWJ127" s="459"/>
      <c r="AWK127" s="458"/>
      <c r="AWL127" s="458"/>
      <c r="AWM127" s="458"/>
      <c r="AWN127" s="459"/>
      <c r="AWO127" s="458"/>
      <c r="AWP127" s="458"/>
      <c r="AWQ127" s="458"/>
      <c r="AWR127" s="459"/>
      <c r="AWS127" s="458"/>
      <c r="AWT127" s="458"/>
      <c r="AWU127" s="458"/>
      <c r="AWV127" s="459"/>
      <c r="AWW127" s="458"/>
      <c r="AWX127" s="458"/>
      <c r="AWY127" s="458"/>
      <c r="AWZ127" s="459"/>
      <c r="AXA127" s="458"/>
      <c r="AXB127" s="458"/>
      <c r="AXC127" s="458"/>
      <c r="AXD127" s="459"/>
      <c r="AXE127" s="458"/>
      <c r="AXF127" s="458"/>
      <c r="AXG127" s="458"/>
      <c r="AXH127" s="459"/>
      <c r="AXI127" s="458"/>
      <c r="AXJ127" s="458"/>
      <c r="AXK127" s="458"/>
      <c r="AXL127" s="459"/>
      <c r="AXM127" s="458"/>
      <c r="AXN127" s="458"/>
      <c r="AXO127" s="458"/>
      <c r="AXP127" s="459"/>
      <c r="AXQ127" s="458"/>
      <c r="AXR127" s="458"/>
      <c r="AXS127" s="458"/>
      <c r="AXT127" s="459"/>
      <c r="AXU127" s="458"/>
      <c r="AXV127" s="458"/>
      <c r="AXW127" s="458"/>
      <c r="AXX127" s="459"/>
      <c r="AXY127" s="458"/>
      <c r="AXZ127" s="458"/>
      <c r="AYA127" s="458"/>
      <c r="AYB127" s="459"/>
      <c r="AYC127" s="458"/>
      <c r="AYD127" s="458"/>
      <c r="AYE127" s="458"/>
      <c r="AYF127" s="459"/>
      <c r="AYG127" s="458"/>
      <c r="AYH127" s="458"/>
      <c r="AYI127" s="458"/>
      <c r="AYJ127" s="459"/>
      <c r="AYK127" s="458"/>
      <c r="AYL127" s="458"/>
      <c r="AYM127" s="458"/>
      <c r="AYN127" s="459"/>
      <c r="AYO127" s="458"/>
      <c r="AYP127" s="458"/>
      <c r="AYQ127" s="458"/>
      <c r="AYR127" s="459"/>
      <c r="AYS127" s="458"/>
      <c r="AYT127" s="458"/>
      <c r="AYU127" s="458"/>
      <c r="AYV127" s="459"/>
      <c r="AYW127" s="458"/>
      <c r="AYX127" s="458"/>
      <c r="AYY127" s="458"/>
      <c r="AYZ127" s="459"/>
      <c r="AZA127" s="458"/>
      <c r="AZB127" s="458"/>
      <c r="AZC127" s="458"/>
      <c r="AZD127" s="459"/>
      <c r="AZE127" s="458"/>
      <c r="AZF127" s="458"/>
      <c r="AZG127" s="458"/>
      <c r="AZH127" s="459"/>
      <c r="AZI127" s="458"/>
      <c r="AZJ127" s="458"/>
      <c r="AZK127" s="458"/>
      <c r="AZL127" s="459"/>
      <c r="AZM127" s="458"/>
      <c r="AZN127" s="458"/>
      <c r="AZO127" s="458"/>
      <c r="AZP127" s="459"/>
      <c r="AZQ127" s="458"/>
      <c r="AZR127" s="458"/>
      <c r="AZS127" s="458"/>
      <c r="AZT127" s="459"/>
      <c r="AZU127" s="458"/>
      <c r="AZV127" s="458"/>
      <c r="AZW127" s="458"/>
      <c r="AZX127" s="459"/>
      <c r="AZY127" s="458"/>
      <c r="AZZ127" s="458"/>
      <c r="BAA127" s="458"/>
      <c r="BAB127" s="459"/>
      <c r="BAC127" s="458"/>
      <c r="BAD127" s="458"/>
      <c r="BAE127" s="458"/>
      <c r="BAF127" s="459"/>
      <c r="BAG127" s="458"/>
      <c r="BAH127" s="458"/>
      <c r="BAI127" s="458"/>
      <c r="BAJ127" s="459"/>
      <c r="BAK127" s="458"/>
      <c r="BAL127" s="458"/>
      <c r="BAM127" s="458"/>
      <c r="BAN127" s="459"/>
      <c r="BAO127" s="458"/>
      <c r="BAP127" s="458"/>
      <c r="BAQ127" s="458"/>
      <c r="BAR127" s="459"/>
      <c r="BAS127" s="458"/>
      <c r="BAT127" s="458"/>
      <c r="BAU127" s="458"/>
      <c r="BAV127" s="459"/>
      <c r="BAW127" s="458"/>
      <c r="BAX127" s="458"/>
      <c r="BAY127" s="458"/>
      <c r="BAZ127" s="459"/>
      <c r="BBA127" s="458"/>
      <c r="BBB127" s="458"/>
      <c r="BBC127" s="458"/>
      <c r="BBD127" s="459"/>
      <c r="BBE127" s="458"/>
      <c r="BBF127" s="458"/>
      <c r="BBG127" s="458"/>
      <c r="BBH127" s="459"/>
      <c r="BBI127" s="458"/>
      <c r="BBJ127" s="458"/>
      <c r="BBK127" s="458"/>
      <c r="BBL127" s="459"/>
      <c r="BBM127" s="458"/>
      <c r="BBN127" s="458"/>
      <c r="BBO127" s="458"/>
      <c r="BBP127" s="459"/>
      <c r="BBQ127" s="458"/>
      <c r="BBR127" s="458"/>
      <c r="BBS127" s="458"/>
      <c r="BBT127" s="459"/>
      <c r="BBU127" s="458"/>
      <c r="BBV127" s="458"/>
      <c r="BBW127" s="458"/>
      <c r="BBX127" s="459"/>
      <c r="BBY127" s="458"/>
      <c r="BBZ127" s="458"/>
      <c r="BCA127" s="458"/>
      <c r="BCB127" s="459"/>
      <c r="BCC127" s="458"/>
      <c r="BCD127" s="458"/>
      <c r="BCE127" s="458"/>
      <c r="BCF127" s="459"/>
      <c r="BCG127" s="458"/>
      <c r="BCH127" s="458"/>
      <c r="BCI127" s="458"/>
      <c r="BCJ127" s="459"/>
      <c r="BCK127" s="458"/>
      <c r="BCL127" s="458"/>
      <c r="BCM127" s="458"/>
      <c r="BCN127" s="459"/>
      <c r="BCO127" s="458"/>
      <c r="BCP127" s="458"/>
      <c r="BCQ127" s="458"/>
      <c r="BCR127" s="459"/>
      <c r="BCS127" s="458"/>
      <c r="BCT127" s="458"/>
      <c r="BCU127" s="458"/>
      <c r="BCV127" s="459"/>
      <c r="BCW127" s="458"/>
      <c r="BCX127" s="458"/>
      <c r="BCY127" s="458"/>
      <c r="BCZ127" s="459"/>
      <c r="BDA127" s="458"/>
      <c r="BDB127" s="458"/>
      <c r="BDC127" s="458"/>
      <c r="BDD127" s="459"/>
      <c r="BDE127" s="458"/>
      <c r="BDF127" s="458"/>
      <c r="BDG127" s="458"/>
      <c r="BDH127" s="459"/>
      <c r="BDI127" s="458"/>
      <c r="BDJ127" s="458"/>
      <c r="BDK127" s="458"/>
      <c r="BDL127" s="459"/>
      <c r="BDM127" s="458"/>
      <c r="BDN127" s="458"/>
      <c r="BDO127" s="458"/>
      <c r="BDP127" s="459"/>
      <c r="BDQ127" s="458"/>
      <c r="BDR127" s="458"/>
      <c r="BDS127" s="458"/>
      <c r="BDT127" s="459"/>
      <c r="BDU127" s="458"/>
      <c r="BDV127" s="458"/>
      <c r="BDW127" s="458"/>
      <c r="BDX127" s="459"/>
      <c r="BDY127" s="458"/>
      <c r="BDZ127" s="458"/>
      <c r="BEA127" s="458"/>
      <c r="BEB127" s="459"/>
      <c r="BEC127" s="458"/>
      <c r="BED127" s="458"/>
      <c r="BEE127" s="458"/>
      <c r="BEF127" s="459"/>
      <c r="BEG127" s="458"/>
      <c r="BEH127" s="458"/>
      <c r="BEI127" s="458"/>
      <c r="BEJ127" s="459"/>
      <c r="BEK127" s="458"/>
      <c r="BEL127" s="458"/>
      <c r="BEM127" s="458"/>
      <c r="BEN127" s="459"/>
      <c r="BEO127" s="458"/>
      <c r="BEP127" s="458"/>
      <c r="BEQ127" s="458"/>
      <c r="BER127" s="459"/>
      <c r="BES127" s="458"/>
      <c r="BET127" s="458"/>
      <c r="BEU127" s="458"/>
      <c r="BEV127" s="459"/>
      <c r="BEW127" s="458"/>
      <c r="BEX127" s="458"/>
      <c r="BEY127" s="458"/>
      <c r="BEZ127" s="459"/>
      <c r="BFA127" s="458"/>
      <c r="BFB127" s="458"/>
      <c r="BFC127" s="458"/>
      <c r="BFD127" s="459"/>
      <c r="BFE127" s="458"/>
      <c r="BFF127" s="458"/>
      <c r="BFG127" s="458"/>
      <c r="BFH127" s="459"/>
      <c r="BFI127" s="458"/>
      <c r="BFJ127" s="458"/>
      <c r="BFK127" s="458"/>
      <c r="BFL127" s="459"/>
      <c r="BFM127" s="458"/>
      <c r="BFN127" s="458"/>
      <c r="BFO127" s="458"/>
      <c r="BFP127" s="459"/>
      <c r="BFQ127" s="458"/>
      <c r="BFR127" s="458"/>
      <c r="BFS127" s="458"/>
      <c r="BFT127" s="459"/>
      <c r="BFU127" s="458"/>
      <c r="BFV127" s="458"/>
      <c r="BFW127" s="458"/>
      <c r="BFX127" s="459"/>
      <c r="BFY127" s="458"/>
      <c r="BFZ127" s="458"/>
      <c r="BGA127" s="458"/>
      <c r="BGB127" s="459"/>
      <c r="BGC127" s="458"/>
      <c r="BGD127" s="458"/>
      <c r="BGE127" s="458"/>
      <c r="BGF127" s="459"/>
      <c r="BGG127" s="458"/>
      <c r="BGH127" s="458"/>
      <c r="BGI127" s="458"/>
      <c r="BGJ127" s="459"/>
      <c r="BGK127" s="458"/>
      <c r="BGL127" s="458"/>
      <c r="BGM127" s="458"/>
      <c r="BGN127" s="459"/>
      <c r="BGO127" s="458"/>
      <c r="BGP127" s="458"/>
      <c r="BGQ127" s="458"/>
      <c r="BGR127" s="459"/>
      <c r="BGS127" s="458"/>
      <c r="BGT127" s="458"/>
      <c r="BGU127" s="458"/>
      <c r="BGV127" s="459"/>
      <c r="BGW127" s="458"/>
      <c r="BGX127" s="458"/>
      <c r="BGY127" s="458"/>
      <c r="BGZ127" s="459"/>
      <c r="BHA127" s="458"/>
      <c r="BHB127" s="458"/>
      <c r="BHC127" s="458"/>
      <c r="BHD127" s="459"/>
      <c r="BHE127" s="458"/>
      <c r="BHF127" s="458"/>
      <c r="BHG127" s="458"/>
      <c r="BHH127" s="459"/>
      <c r="BHI127" s="458"/>
      <c r="BHJ127" s="458"/>
      <c r="BHK127" s="458"/>
      <c r="BHL127" s="459"/>
      <c r="BHM127" s="458"/>
      <c r="BHN127" s="458"/>
      <c r="BHO127" s="458"/>
      <c r="BHP127" s="459"/>
      <c r="BHQ127" s="458"/>
      <c r="BHR127" s="458"/>
      <c r="BHS127" s="458"/>
      <c r="BHT127" s="459"/>
      <c r="BHU127" s="458"/>
      <c r="BHV127" s="458"/>
      <c r="BHW127" s="458"/>
      <c r="BHX127" s="459"/>
      <c r="BHY127" s="458"/>
      <c r="BHZ127" s="458"/>
      <c r="BIA127" s="458"/>
      <c r="BIB127" s="459"/>
      <c r="BIC127" s="458"/>
      <c r="BID127" s="458"/>
      <c r="BIE127" s="458"/>
      <c r="BIF127" s="459"/>
      <c r="BIG127" s="458"/>
      <c r="BIH127" s="458"/>
      <c r="BII127" s="458"/>
      <c r="BIJ127" s="459"/>
      <c r="BIK127" s="458"/>
      <c r="BIL127" s="458"/>
      <c r="BIM127" s="458"/>
      <c r="BIN127" s="459"/>
      <c r="BIO127" s="458"/>
      <c r="BIP127" s="458"/>
      <c r="BIQ127" s="458"/>
      <c r="BIR127" s="459"/>
      <c r="BIS127" s="458"/>
      <c r="BIT127" s="458"/>
      <c r="BIU127" s="458"/>
      <c r="BIV127" s="459"/>
      <c r="BIW127" s="458"/>
      <c r="BIX127" s="458"/>
      <c r="BIY127" s="458"/>
      <c r="BIZ127" s="459"/>
      <c r="BJA127" s="458"/>
      <c r="BJB127" s="458"/>
      <c r="BJC127" s="458"/>
      <c r="BJD127" s="459"/>
      <c r="BJE127" s="458"/>
      <c r="BJF127" s="458"/>
      <c r="BJG127" s="458"/>
      <c r="BJH127" s="459"/>
      <c r="BJI127" s="458"/>
      <c r="BJJ127" s="458"/>
      <c r="BJK127" s="458"/>
      <c r="BJL127" s="459"/>
      <c r="BJM127" s="458"/>
      <c r="BJN127" s="458"/>
      <c r="BJO127" s="458"/>
      <c r="BJP127" s="459"/>
      <c r="BJQ127" s="458"/>
      <c r="BJR127" s="458"/>
      <c r="BJS127" s="458"/>
      <c r="BJT127" s="459"/>
      <c r="BJU127" s="458"/>
      <c r="BJV127" s="458"/>
      <c r="BJW127" s="458"/>
      <c r="BJX127" s="459"/>
      <c r="BJY127" s="458"/>
      <c r="BJZ127" s="458"/>
      <c r="BKA127" s="458"/>
      <c r="BKB127" s="459"/>
      <c r="BKC127" s="458"/>
      <c r="BKD127" s="458"/>
      <c r="BKE127" s="458"/>
      <c r="BKF127" s="459"/>
      <c r="BKG127" s="458"/>
      <c r="BKH127" s="458"/>
      <c r="BKI127" s="458"/>
      <c r="BKJ127" s="459"/>
      <c r="BKK127" s="458"/>
      <c r="BKL127" s="458"/>
      <c r="BKM127" s="458"/>
      <c r="BKN127" s="459"/>
      <c r="BKO127" s="458"/>
      <c r="BKP127" s="458"/>
      <c r="BKQ127" s="458"/>
      <c r="BKR127" s="459"/>
      <c r="BKS127" s="458"/>
      <c r="BKT127" s="458"/>
      <c r="BKU127" s="458"/>
      <c r="BKV127" s="459"/>
      <c r="BKW127" s="458"/>
      <c r="BKX127" s="458"/>
      <c r="BKY127" s="458"/>
      <c r="BKZ127" s="459"/>
      <c r="BLA127" s="458"/>
      <c r="BLB127" s="458"/>
      <c r="BLC127" s="458"/>
      <c r="BLD127" s="459"/>
      <c r="BLE127" s="458"/>
      <c r="BLF127" s="458"/>
      <c r="BLG127" s="458"/>
      <c r="BLH127" s="459"/>
      <c r="BLI127" s="458"/>
      <c r="BLJ127" s="458"/>
      <c r="BLK127" s="458"/>
      <c r="BLL127" s="459"/>
      <c r="BLM127" s="458"/>
      <c r="BLN127" s="458"/>
      <c r="BLO127" s="458"/>
      <c r="BLP127" s="459"/>
      <c r="BLQ127" s="458"/>
      <c r="BLR127" s="458"/>
      <c r="BLS127" s="458"/>
      <c r="BLT127" s="459"/>
      <c r="BLU127" s="458"/>
      <c r="BLV127" s="458"/>
      <c r="BLW127" s="458"/>
      <c r="BLX127" s="459"/>
      <c r="BLY127" s="458"/>
      <c r="BLZ127" s="458"/>
      <c r="BMA127" s="458"/>
      <c r="BMB127" s="459"/>
      <c r="BMC127" s="458"/>
      <c r="BMD127" s="458"/>
      <c r="BME127" s="458"/>
      <c r="BMF127" s="459"/>
      <c r="BMG127" s="458"/>
      <c r="BMH127" s="458"/>
      <c r="BMI127" s="458"/>
      <c r="BMJ127" s="459"/>
      <c r="BMK127" s="458"/>
      <c r="BML127" s="458"/>
      <c r="BMM127" s="458"/>
      <c r="BMN127" s="459"/>
      <c r="BMO127" s="458"/>
      <c r="BMP127" s="458"/>
      <c r="BMQ127" s="458"/>
      <c r="BMR127" s="459"/>
      <c r="BMS127" s="458"/>
      <c r="BMT127" s="458"/>
      <c r="BMU127" s="458"/>
      <c r="BMV127" s="459"/>
      <c r="BMW127" s="458"/>
      <c r="BMX127" s="458"/>
      <c r="BMY127" s="458"/>
      <c r="BMZ127" s="459"/>
      <c r="BNA127" s="458"/>
      <c r="BNB127" s="458"/>
      <c r="BNC127" s="458"/>
      <c r="BND127" s="459"/>
      <c r="BNE127" s="458"/>
      <c r="BNF127" s="458"/>
      <c r="BNG127" s="458"/>
      <c r="BNH127" s="459"/>
      <c r="BNI127" s="458"/>
      <c r="BNJ127" s="458"/>
      <c r="BNK127" s="458"/>
      <c r="BNL127" s="459"/>
      <c r="BNM127" s="458"/>
      <c r="BNN127" s="458"/>
      <c r="BNO127" s="458"/>
      <c r="BNP127" s="459"/>
      <c r="BNQ127" s="458"/>
      <c r="BNR127" s="458"/>
      <c r="BNS127" s="458"/>
      <c r="BNT127" s="459"/>
      <c r="BNU127" s="458"/>
      <c r="BNV127" s="458"/>
      <c r="BNW127" s="458"/>
      <c r="BNX127" s="459"/>
      <c r="BNY127" s="458"/>
      <c r="BNZ127" s="458"/>
      <c r="BOA127" s="458"/>
      <c r="BOB127" s="459"/>
      <c r="BOC127" s="458"/>
      <c r="BOD127" s="458"/>
      <c r="BOE127" s="458"/>
      <c r="BOF127" s="459"/>
      <c r="BOG127" s="458"/>
      <c r="BOH127" s="458"/>
      <c r="BOI127" s="458"/>
      <c r="BOJ127" s="459"/>
      <c r="BOK127" s="458"/>
      <c r="BOL127" s="458"/>
      <c r="BOM127" s="458"/>
      <c r="BON127" s="459"/>
      <c r="BOO127" s="458"/>
      <c r="BOP127" s="458"/>
      <c r="BOQ127" s="458"/>
      <c r="BOR127" s="459"/>
      <c r="BOS127" s="458"/>
      <c r="BOT127" s="458"/>
      <c r="BOU127" s="458"/>
      <c r="BOV127" s="459"/>
      <c r="BOW127" s="458"/>
      <c r="BOX127" s="458"/>
      <c r="BOY127" s="458"/>
      <c r="BOZ127" s="459"/>
      <c r="BPA127" s="458"/>
      <c r="BPB127" s="458"/>
      <c r="BPC127" s="458"/>
      <c r="BPD127" s="459"/>
      <c r="BPE127" s="458"/>
      <c r="BPF127" s="458"/>
      <c r="BPG127" s="458"/>
      <c r="BPH127" s="459"/>
      <c r="BPI127" s="458"/>
      <c r="BPJ127" s="458"/>
      <c r="BPK127" s="458"/>
      <c r="BPL127" s="459"/>
      <c r="BPM127" s="458"/>
      <c r="BPN127" s="458"/>
      <c r="BPO127" s="458"/>
      <c r="BPP127" s="459"/>
      <c r="BPQ127" s="458"/>
      <c r="BPR127" s="458"/>
      <c r="BPS127" s="458"/>
      <c r="BPT127" s="459"/>
      <c r="BPU127" s="458"/>
      <c r="BPV127" s="458"/>
      <c r="BPW127" s="458"/>
      <c r="BPX127" s="459"/>
      <c r="BPY127" s="458"/>
      <c r="BPZ127" s="458"/>
      <c r="BQA127" s="458"/>
      <c r="BQB127" s="459"/>
      <c r="BQC127" s="458"/>
      <c r="BQD127" s="458"/>
      <c r="BQE127" s="458"/>
      <c r="BQF127" s="459"/>
      <c r="BQG127" s="458"/>
      <c r="BQH127" s="458"/>
      <c r="BQI127" s="458"/>
      <c r="BQJ127" s="459"/>
      <c r="BQK127" s="458"/>
      <c r="BQL127" s="458"/>
      <c r="BQM127" s="458"/>
      <c r="BQN127" s="459"/>
      <c r="BQO127" s="458"/>
      <c r="BQP127" s="458"/>
      <c r="BQQ127" s="458"/>
      <c r="BQR127" s="459"/>
      <c r="BQS127" s="458"/>
      <c r="BQT127" s="458"/>
      <c r="BQU127" s="458"/>
      <c r="BQV127" s="459"/>
      <c r="BQW127" s="458"/>
      <c r="BQX127" s="458"/>
      <c r="BQY127" s="458"/>
      <c r="BQZ127" s="459"/>
      <c r="BRA127" s="458"/>
      <c r="BRB127" s="458"/>
      <c r="BRC127" s="458"/>
      <c r="BRD127" s="459"/>
      <c r="BRE127" s="458"/>
      <c r="BRF127" s="458"/>
      <c r="BRG127" s="458"/>
      <c r="BRH127" s="459"/>
      <c r="BRI127" s="458"/>
      <c r="BRJ127" s="458"/>
      <c r="BRK127" s="458"/>
      <c r="BRL127" s="459"/>
      <c r="BRM127" s="458"/>
      <c r="BRN127" s="458"/>
      <c r="BRO127" s="458"/>
      <c r="BRP127" s="459"/>
      <c r="BRQ127" s="458"/>
      <c r="BRR127" s="458"/>
      <c r="BRS127" s="458"/>
      <c r="BRT127" s="459"/>
      <c r="BRU127" s="458"/>
      <c r="BRV127" s="458"/>
      <c r="BRW127" s="458"/>
      <c r="BRX127" s="459"/>
      <c r="BRY127" s="458"/>
      <c r="BRZ127" s="458"/>
      <c r="BSA127" s="458"/>
      <c r="BSB127" s="459"/>
      <c r="BSC127" s="458"/>
      <c r="BSD127" s="458"/>
      <c r="BSE127" s="458"/>
      <c r="BSF127" s="459"/>
      <c r="BSG127" s="458"/>
      <c r="BSH127" s="458"/>
      <c r="BSI127" s="458"/>
      <c r="BSJ127" s="459"/>
      <c r="BSK127" s="458"/>
      <c r="BSL127" s="458"/>
      <c r="BSM127" s="458"/>
      <c r="BSN127" s="459"/>
      <c r="BSO127" s="458"/>
      <c r="BSP127" s="458"/>
      <c r="BSQ127" s="458"/>
      <c r="BSR127" s="459"/>
      <c r="BSS127" s="458"/>
      <c r="BST127" s="458"/>
      <c r="BSU127" s="458"/>
      <c r="BSV127" s="459"/>
      <c r="BSW127" s="458"/>
      <c r="BSX127" s="458"/>
      <c r="BSY127" s="458"/>
      <c r="BSZ127" s="459"/>
      <c r="BTA127" s="458"/>
      <c r="BTB127" s="458"/>
      <c r="BTC127" s="458"/>
      <c r="BTD127" s="459"/>
      <c r="BTE127" s="458"/>
      <c r="BTF127" s="458"/>
      <c r="BTG127" s="458"/>
      <c r="BTH127" s="459"/>
      <c r="BTI127" s="458"/>
      <c r="BTJ127" s="458"/>
      <c r="BTK127" s="458"/>
      <c r="BTL127" s="459"/>
      <c r="BTM127" s="458"/>
      <c r="BTN127" s="458"/>
      <c r="BTO127" s="458"/>
      <c r="BTP127" s="459"/>
      <c r="BTQ127" s="458"/>
      <c r="BTR127" s="458"/>
      <c r="BTS127" s="458"/>
      <c r="BTT127" s="459"/>
      <c r="BTU127" s="458"/>
      <c r="BTV127" s="458"/>
      <c r="BTW127" s="458"/>
      <c r="BTX127" s="459"/>
      <c r="BTY127" s="458"/>
      <c r="BTZ127" s="458"/>
      <c r="BUA127" s="458"/>
      <c r="BUB127" s="459"/>
      <c r="BUC127" s="458"/>
      <c r="BUD127" s="458"/>
      <c r="BUE127" s="458"/>
      <c r="BUF127" s="459"/>
      <c r="BUG127" s="458"/>
      <c r="BUH127" s="458"/>
      <c r="BUI127" s="458"/>
      <c r="BUJ127" s="459"/>
      <c r="BUK127" s="458"/>
      <c r="BUL127" s="458"/>
      <c r="BUM127" s="458"/>
      <c r="BUN127" s="459"/>
      <c r="BUO127" s="458"/>
      <c r="BUP127" s="458"/>
      <c r="BUQ127" s="458"/>
      <c r="BUR127" s="459"/>
      <c r="BUS127" s="458"/>
      <c r="BUT127" s="458"/>
      <c r="BUU127" s="458"/>
      <c r="BUV127" s="459"/>
      <c r="BUW127" s="458"/>
      <c r="BUX127" s="458"/>
      <c r="BUY127" s="458"/>
      <c r="BUZ127" s="459"/>
      <c r="BVA127" s="458"/>
      <c r="BVB127" s="458"/>
      <c r="BVC127" s="458"/>
      <c r="BVD127" s="459"/>
      <c r="BVE127" s="458"/>
      <c r="BVF127" s="458"/>
      <c r="BVG127" s="458"/>
      <c r="BVH127" s="459"/>
      <c r="BVI127" s="458"/>
      <c r="BVJ127" s="458"/>
      <c r="BVK127" s="458"/>
      <c r="BVL127" s="459"/>
      <c r="BVM127" s="458"/>
      <c r="BVN127" s="458"/>
      <c r="BVO127" s="458"/>
      <c r="BVP127" s="459"/>
      <c r="BVQ127" s="458"/>
      <c r="BVR127" s="458"/>
      <c r="BVS127" s="458"/>
      <c r="BVT127" s="459"/>
      <c r="BVU127" s="458"/>
      <c r="BVV127" s="458"/>
      <c r="BVW127" s="458"/>
      <c r="BVX127" s="459"/>
      <c r="BVY127" s="458"/>
      <c r="BVZ127" s="458"/>
      <c r="BWA127" s="458"/>
      <c r="BWB127" s="459"/>
      <c r="BWC127" s="458"/>
      <c r="BWD127" s="458"/>
      <c r="BWE127" s="458"/>
      <c r="BWF127" s="459"/>
      <c r="BWG127" s="458"/>
      <c r="BWH127" s="458"/>
      <c r="BWI127" s="458"/>
      <c r="BWJ127" s="459"/>
      <c r="BWK127" s="458"/>
      <c r="BWL127" s="458"/>
      <c r="BWM127" s="458"/>
      <c r="BWN127" s="459"/>
      <c r="BWO127" s="458"/>
      <c r="BWP127" s="458"/>
      <c r="BWQ127" s="458"/>
      <c r="BWR127" s="459"/>
      <c r="BWS127" s="458"/>
      <c r="BWT127" s="458"/>
      <c r="BWU127" s="458"/>
      <c r="BWV127" s="459"/>
      <c r="BWW127" s="458"/>
      <c r="BWX127" s="458"/>
      <c r="BWY127" s="458"/>
      <c r="BWZ127" s="459"/>
      <c r="BXA127" s="458"/>
      <c r="BXB127" s="458"/>
      <c r="BXC127" s="458"/>
      <c r="BXD127" s="459"/>
      <c r="BXE127" s="458"/>
      <c r="BXF127" s="458"/>
      <c r="BXG127" s="458"/>
      <c r="BXH127" s="459"/>
      <c r="BXI127" s="458"/>
      <c r="BXJ127" s="458"/>
      <c r="BXK127" s="458"/>
      <c r="BXL127" s="459"/>
      <c r="BXM127" s="458"/>
      <c r="BXN127" s="458"/>
      <c r="BXO127" s="458"/>
      <c r="BXP127" s="459"/>
      <c r="BXQ127" s="458"/>
      <c r="BXR127" s="458"/>
      <c r="BXS127" s="458"/>
      <c r="BXT127" s="459"/>
      <c r="BXU127" s="458"/>
      <c r="BXV127" s="458"/>
      <c r="BXW127" s="458"/>
      <c r="BXX127" s="459"/>
      <c r="BXY127" s="458"/>
      <c r="BXZ127" s="458"/>
      <c r="BYA127" s="458"/>
      <c r="BYB127" s="459"/>
      <c r="BYC127" s="458"/>
      <c r="BYD127" s="458"/>
      <c r="BYE127" s="458"/>
      <c r="BYF127" s="459"/>
      <c r="BYG127" s="458"/>
      <c r="BYH127" s="458"/>
      <c r="BYI127" s="458"/>
      <c r="BYJ127" s="459"/>
      <c r="BYK127" s="458"/>
      <c r="BYL127" s="458"/>
      <c r="BYM127" s="458"/>
      <c r="BYN127" s="459"/>
      <c r="BYO127" s="458"/>
      <c r="BYP127" s="458"/>
      <c r="BYQ127" s="458"/>
      <c r="BYR127" s="459"/>
      <c r="BYS127" s="458"/>
      <c r="BYT127" s="458"/>
      <c r="BYU127" s="458"/>
      <c r="BYV127" s="459"/>
      <c r="BYW127" s="458"/>
      <c r="BYX127" s="458"/>
      <c r="BYY127" s="458"/>
      <c r="BYZ127" s="459"/>
      <c r="BZA127" s="458"/>
      <c r="BZB127" s="458"/>
      <c r="BZC127" s="458"/>
      <c r="BZD127" s="459"/>
      <c r="BZE127" s="458"/>
      <c r="BZF127" s="458"/>
      <c r="BZG127" s="458"/>
      <c r="BZH127" s="459"/>
      <c r="BZI127" s="458"/>
      <c r="BZJ127" s="458"/>
      <c r="BZK127" s="458"/>
      <c r="BZL127" s="459"/>
      <c r="BZM127" s="458"/>
      <c r="BZN127" s="458"/>
      <c r="BZO127" s="458"/>
      <c r="BZP127" s="459"/>
      <c r="BZQ127" s="458"/>
      <c r="BZR127" s="458"/>
      <c r="BZS127" s="458"/>
      <c r="BZT127" s="459"/>
      <c r="BZU127" s="458"/>
      <c r="BZV127" s="458"/>
      <c r="BZW127" s="458"/>
      <c r="BZX127" s="459"/>
      <c r="BZY127" s="458"/>
      <c r="BZZ127" s="458"/>
      <c r="CAA127" s="458"/>
      <c r="CAB127" s="459"/>
      <c r="CAC127" s="458"/>
      <c r="CAD127" s="458"/>
      <c r="CAE127" s="458"/>
      <c r="CAF127" s="459"/>
      <c r="CAG127" s="458"/>
      <c r="CAH127" s="458"/>
      <c r="CAI127" s="458"/>
      <c r="CAJ127" s="459"/>
      <c r="CAK127" s="458"/>
      <c r="CAL127" s="458"/>
      <c r="CAM127" s="458"/>
      <c r="CAN127" s="459"/>
      <c r="CAO127" s="458"/>
      <c r="CAP127" s="458"/>
      <c r="CAQ127" s="458"/>
      <c r="CAR127" s="459"/>
      <c r="CAS127" s="458"/>
      <c r="CAT127" s="458"/>
      <c r="CAU127" s="458"/>
      <c r="CAV127" s="459"/>
      <c r="CAW127" s="458"/>
      <c r="CAX127" s="458"/>
      <c r="CAY127" s="458"/>
      <c r="CAZ127" s="459"/>
      <c r="CBA127" s="458"/>
      <c r="CBB127" s="458"/>
      <c r="CBC127" s="458"/>
      <c r="CBD127" s="459"/>
      <c r="CBE127" s="458"/>
      <c r="CBF127" s="458"/>
      <c r="CBG127" s="458"/>
      <c r="CBH127" s="459"/>
      <c r="CBI127" s="458"/>
      <c r="CBJ127" s="458"/>
      <c r="CBK127" s="458"/>
      <c r="CBL127" s="459"/>
      <c r="CBM127" s="458"/>
      <c r="CBN127" s="458"/>
      <c r="CBO127" s="458"/>
      <c r="CBP127" s="459"/>
      <c r="CBQ127" s="458"/>
      <c r="CBR127" s="458"/>
      <c r="CBS127" s="458"/>
      <c r="CBT127" s="459"/>
      <c r="CBU127" s="458"/>
      <c r="CBV127" s="458"/>
      <c r="CBW127" s="458"/>
      <c r="CBX127" s="459"/>
      <c r="CBY127" s="458"/>
      <c r="CBZ127" s="458"/>
      <c r="CCA127" s="458"/>
      <c r="CCB127" s="459"/>
      <c r="CCC127" s="458"/>
      <c r="CCD127" s="458"/>
      <c r="CCE127" s="458"/>
      <c r="CCF127" s="459"/>
      <c r="CCG127" s="458"/>
      <c r="CCH127" s="458"/>
      <c r="CCI127" s="458"/>
      <c r="CCJ127" s="459"/>
      <c r="CCK127" s="458"/>
      <c r="CCL127" s="458"/>
      <c r="CCM127" s="458"/>
      <c r="CCN127" s="459"/>
      <c r="CCO127" s="458"/>
      <c r="CCP127" s="458"/>
      <c r="CCQ127" s="458"/>
      <c r="CCR127" s="459"/>
      <c r="CCS127" s="458"/>
      <c r="CCT127" s="458"/>
      <c r="CCU127" s="458"/>
      <c r="CCV127" s="459"/>
      <c r="CCW127" s="458"/>
      <c r="CCX127" s="458"/>
      <c r="CCY127" s="458"/>
      <c r="CCZ127" s="459"/>
      <c r="CDA127" s="458"/>
      <c r="CDB127" s="458"/>
      <c r="CDC127" s="458"/>
      <c r="CDD127" s="459"/>
      <c r="CDE127" s="458"/>
      <c r="CDF127" s="458"/>
      <c r="CDG127" s="458"/>
      <c r="CDH127" s="459"/>
      <c r="CDI127" s="458"/>
      <c r="CDJ127" s="458"/>
      <c r="CDK127" s="458"/>
      <c r="CDL127" s="459"/>
      <c r="CDM127" s="458"/>
      <c r="CDN127" s="458"/>
      <c r="CDO127" s="458"/>
      <c r="CDP127" s="459"/>
      <c r="CDQ127" s="458"/>
      <c r="CDR127" s="458"/>
      <c r="CDS127" s="458"/>
      <c r="CDT127" s="459"/>
      <c r="CDU127" s="458"/>
      <c r="CDV127" s="458"/>
      <c r="CDW127" s="458"/>
      <c r="CDX127" s="459"/>
      <c r="CDY127" s="458"/>
      <c r="CDZ127" s="458"/>
      <c r="CEA127" s="458"/>
      <c r="CEB127" s="459"/>
      <c r="CEC127" s="458"/>
      <c r="CED127" s="458"/>
      <c r="CEE127" s="458"/>
      <c r="CEF127" s="459"/>
      <c r="CEG127" s="458"/>
      <c r="CEH127" s="458"/>
      <c r="CEI127" s="458"/>
      <c r="CEJ127" s="459"/>
      <c r="CEK127" s="458"/>
      <c r="CEL127" s="458"/>
      <c r="CEM127" s="458"/>
      <c r="CEN127" s="459"/>
      <c r="CEO127" s="458"/>
      <c r="CEP127" s="458"/>
      <c r="CEQ127" s="458"/>
      <c r="CER127" s="459"/>
      <c r="CES127" s="458"/>
      <c r="CET127" s="458"/>
      <c r="CEU127" s="458"/>
      <c r="CEV127" s="459"/>
      <c r="CEW127" s="458"/>
      <c r="CEX127" s="458"/>
      <c r="CEY127" s="458"/>
      <c r="CEZ127" s="459"/>
      <c r="CFA127" s="458"/>
      <c r="CFB127" s="458"/>
      <c r="CFC127" s="458"/>
      <c r="CFD127" s="459"/>
      <c r="CFE127" s="458"/>
      <c r="CFF127" s="458"/>
      <c r="CFG127" s="458"/>
      <c r="CFH127" s="459"/>
      <c r="CFI127" s="458"/>
      <c r="CFJ127" s="458"/>
      <c r="CFK127" s="458"/>
      <c r="CFL127" s="459"/>
      <c r="CFM127" s="458"/>
      <c r="CFN127" s="458"/>
      <c r="CFO127" s="458"/>
      <c r="CFP127" s="459"/>
      <c r="CFQ127" s="458"/>
      <c r="CFR127" s="458"/>
      <c r="CFS127" s="458"/>
      <c r="CFT127" s="459"/>
      <c r="CFU127" s="458"/>
      <c r="CFV127" s="458"/>
      <c r="CFW127" s="458"/>
      <c r="CFX127" s="459"/>
      <c r="CFY127" s="458"/>
      <c r="CFZ127" s="458"/>
      <c r="CGA127" s="458"/>
      <c r="CGB127" s="459"/>
      <c r="CGC127" s="458"/>
      <c r="CGD127" s="458"/>
      <c r="CGE127" s="458"/>
      <c r="CGF127" s="459"/>
      <c r="CGG127" s="458"/>
      <c r="CGH127" s="458"/>
      <c r="CGI127" s="458"/>
      <c r="CGJ127" s="459"/>
      <c r="CGK127" s="458"/>
      <c r="CGL127" s="458"/>
      <c r="CGM127" s="458"/>
      <c r="CGN127" s="459"/>
      <c r="CGO127" s="458"/>
      <c r="CGP127" s="458"/>
      <c r="CGQ127" s="458"/>
      <c r="CGR127" s="459"/>
      <c r="CGS127" s="458"/>
      <c r="CGT127" s="458"/>
      <c r="CGU127" s="458"/>
      <c r="CGV127" s="459"/>
      <c r="CGW127" s="458"/>
      <c r="CGX127" s="458"/>
      <c r="CGY127" s="458"/>
      <c r="CGZ127" s="459"/>
      <c r="CHA127" s="458"/>
      <c r="CHB127" s="458"/>
      <c r="CHC127" s="458"/>
      <c r="CHD127" s="459"/>
      <c r="CHE127" s="458"/>
      <c r="CHF127" s="458"/>
      <c r="CHG127" s="458"/>
      <c r="CHH127" s="459"/>
      <c r="CHI127" s="458"/>
      <c r="CHJ127" s="458"/>
      <c r="CHK127" s="458"/>
      <c r="CHL127" s="459"/>
      <c r="CHM127" s="458"/>
      <c r="CHN127" s="458"/>
      <c r="CHO127" s="458"/>
      <c r="CHP127" s="459"/>
      <c r="CHQ127" s="458"/>
      <c r="CHR127" s="458"/>
      <c r="CHS127" s="458"/>
      <c r="CHT127" s="459"/>
      <c r="CHU127" s="458"/>
      <c r="CHV127" s="458"/>
      <c r="CHW127" s="458"/>
      <c r="CHX127" s="459"/>
      <c r="CHY127" s="458"/>
      <c r="CHZ127" s="458"/>
      <c r="CIA127" s="458"/>
      <c r="CIB127" s="459"/>
      <c r="CIC127" s="458"/>
      <c r="CID127" s="458"/>
      <c r="CIE127" s="458"/>
      <c r="CIF127" s="459"/>
      <c r="CIG127" s="458"/>
      <c r="CIH127" s="458"/>
      <c r="CII127" s="458"/>
      <c r="CIJ127" s="459"/>
      <c r="CIK127" s="458"/>
      <c r="CIL127" s="458"/>
      <c r="CIM127" s="458"/>
      <c r="CIN127" s="459"/>
      <c r="CIO127" s="458"/>
      <c r="CIP127" s="458"/>
      <c r="CIQ127" s="458"/>
      <c r="CIR127" s="459"/>
      <c r="CIS127" s="458"/>
      <c r="CIT127" s="458"/>
      <c r="CIU127" s="458"/>
      <c r="CIV127" s="459"/>
      <c r="CIW127" s="458"/>
      <c r="CIX127" s="458"/>
      <c r="CIY127" s="458"/>
      <c r="CIZ127" s="459"/>
      <c r="CJA127" s="458"/>
      <c r="CJB127" s="458"/>
      <c r="CJC127" s="458"/>
      <c r="CJD127" s="459"/>
      <c r="CJE127" s="458"/>
      <c r="CJF127" s="458"/>
      <c r="CJG127" s="458"/>
      <c r="CJH127" s="459"/>
      <c r="CJI127" s="458"/>
      <c r="CJJ127" s="458"/>
      <c r="CJK127" s="458"/>
      <c r="CJL127" s="459"/>
      <c r="CJM127" s="458"/>
      <c r="CJN127" s="458"/>
      <c r="CJO127" s="458"/>
      <c r="CJP127" s="459"/>
      <c r="CJQ127" s="458"/>
      <c r="CJR127" s="458"/>
      <c r="CJS127" s="458"/>
      <c r="CJT127" s="459"/>
      <c r="CJU127" s="458"/>
      <c r="CJV127" s="458"/>
      <c r="CJW127" s="458"/>
      <c r="CJX127" s="459"/>
      <c r="CJY127" s="458"/>
      <c r="CJZ127" s="458"/>
      <c r="CKA127" s="458"/>
      <c r="CKB127" s="459"/>
      <c r="CKC127" s="458"/>
      <c r="CKD127" s="458"/>
      <c r="CKE127" s="458"/>
      <c r="CKF127" s="459"/>
      <c r="CKG127" s="458"/>
      <c r="CKH127" s="458"/>
      <c r="CKI127" s="458"/>
      <c r="CKJ127" s="459"/>
      <c r="CKK127" s="458"/>
      <c r="CKL127" s="458"/>
      <c r="CKM127" s="458"/>
      <c r="CKN127" s="459"/>
      <c r="CKO127" s="458"/>
      <c r="CKP127" s="458"/>
      <c r="CKQ127" s="458"/>
      <c r="CKR127" s="459"/>
      <c r="CKS127" s="458"/>
      <c r="CKT127" s="458"/>
      <c r="CKU127" s="458"/>
      <c r="CKV127" s="459"/>
      <c r="CKW127" s="458"/>
      <c r="CKX127" s="458"/>
      <c r="CKY127" s="458"/>
      <c r="CKZ127" s="459"/>
      <c r="CLA127" s="458"/>
      <c r="CLB127" s="458"/>
      <c r="CLC127" s="458"/>
      <c r="CLD127" s="459"/>
      <c r="CLE127" s="458"/>
      <c r="CLF127" s="458"/>
      <c r="CLG127" s="458"/>
      <c r="CLH127" s="459"/>
      <c r="CLI127" s="458"/>
      <c r="CLJ127" s="458"/>
      <c r="CLK127" s="458"/>
      <c r="CLL127" s="459"/>
      <c r="CLM127" s="458"/>
      <c r="CLN127" s="458"/>
      <c r="CLO127" s="458"/>
      <c r="CLP127" s="459"/>
      <c r="CLQ127" s="458"/>
      <c r="CLR127" s="458"/>
      <c r="CLS127" s="458"/>
      <c r="CLT127" s="459"/>
      <c r="CLU127" s="458"/>
      <c r="CLV127" s="458"/>
      <c r="CLW127" s="458"/>
      <c r="CLX127" s="459"/>
      <c r="CLY127" s="458"/>
      <c r="CLZ127" s="458"/>
      <c r="CMA127" s="458"/>
      <c r="CMB127" s="459"/>
      <c r="CMC127" s="458"/>
      <c r="CMD127" s="458"/>
      <c r="CME127" s="458"/>
      <c r="CMF127" s="459"/>
      <c r="CMG127" s="458"/>
      <c r="CMH127" s="458"/>
      <c r="CMI127" s="458"/>
      <c r="CMJ127" s="459"/>
      <c r="CMK127" s="458"/>
      <c r="CML127" s="458"/>
      <c r="CMM127" s="458"/>
      <c r="CMN127" s="459"/>
      <c r="CMO127" s="458"/>
      <c r="CMP127" s="458"/>
      <c r="CMQ127" s="458"/>
      <c r="CMR127" s="459"/>
      <c r="CMS127" s="458"/>
      <c r="CMT127" s="458"/>
      <c r="CMU127" s="458"/>
      <c r="CMV127" s="459"/>
      <c r="CMW127" s="458"/>
      <c r="CMX127" s="458"/>
      <c r="CMY127" s="458"/>
      <c r="CMZ127" s="459"/>
      <c r="CNA127" s="458"/>
      <c r="CNB127" s="458"/>
      <c r="CNC127" s="458"/>
      <c r="CND127" s="459"/>
      <c r="CNE127" s="458"/>
      <c r="CNF127" s="458"/>
      <c r="CNG127" s="458"/>
      <c r="CNH127" s="459"/>
      <c r="CNI127" s="458"/>
      <c r="CNJ127" s="458"/>
      <c r="CNK127" s="458"/>
      <c r="CNL127" s="459"/>
      <c r="CNM127" s="458"/>
      <c r="CNN127" s="458"/>
      <c r="CNO127" s="458"/>
      <c r="CNP127" s="459"/>
      <c r="CNQ127" s="458"/>
      <c r="CNR127" s="458"/>
      <c r="CNS127" s="458"/>
      <c r="CNT127" s="459"/>
      <c r="CNU127" s="458"/>
      <c r="CNV127" s="458"/>
      <c r="CNW127" s="458"/>
      <c r="CNX127" s="459"/>
      <c r="CNY127" s="458"/>
      <c r="CNZ127" s="458"/>
      <c r="COA127" s="458"/>
      <c r="COB127" s="459"/>
      <c r="COC127" s="458"/>
      <c r="COD127" s="458"/>
      <c r="COE127" s="458"/>
      <c r="COF127" s="459"/>
      <c r="COG127" s="458"/>
      <c r="COH127" s="458"/>
      <c r="COI127" s="458"/>
      <c r="COJ127" s="459"/>
      <c r="COK127" s="458"/>
      <c r="COL127" s="458"/>
      <c r="COM127" s="458"/>
      <c r="CON127" s="459"/>
      <c r="COO127" s="458"/>
      <c r="COP127" s="458"/>
      <c r="COQ127" s="458"/>
      <c r="COR127" s="459"/>
      <c r="COS127" s="458"/>
      <c r="COT127" s="458"/>
      <c r="COU127" s="458"/>
      <c r="COV127" s="459"/>
      <c r="COW127" s="458"/>
      <c r="COX127" s="458"/>
      <c r="COY127" s="458"/>
      <c r="COZ127" s="459"/>
      <c r="CPA127" s="458"/>
      <c r="CPB127" s="458"/>
      <c r="CPC127" s="458"/>
      <c r="CPD127" s="459"/>
      <c r="CPE127" s="458"/>
      <c r="CPF127" s="458"/>
      <c r="CPG127" s="458"/>
      <c r="CPH127" s="459"/>
      <c r="CPI127" s="458"/>
      <c r="CPJ127" s="458"/>
      <c r="CPK127" s="458"/>
      <c r="CPL127" s="459"/>
      <c r="CPM127" s="458"/>
      <c r="CPN127" s="458"/>
      <c r="CPO127" s="458"/>
      <c r="CPP127" s="459"/>
      <c r="CPQ127" s="458"/>
      <c r="CPR127" s="458"/>
      <c r="CPS127" s="458"/>
      <c r="CPT127" s="459"/>
      <c r="CPU127" s="458"/>
      <c r="CPV127" s="458"/>
      <c r="CPW127" s="458"/>
      <c r="CPX127" s="459"/>
      <c r="CPY127" s="458"/>
      <c r="CPZ127" s="458"/>
      <c r="CQA127" s="458"/>
      <c r="CQB127" s="459"/>
      <c r="CQC127" s="458"/>
      <c r="CQD127" s="458"/>
      <c r="CQE127" s="458"/>
      <c r="CQF127" s="459"/>
      <c r="CQG127" s="458"/>
      <c r="CQH127" s="458"/>
      <c r="CQI127" s="458"/>
      <c r="CQJ127" s="459"/>
      <c r="CQK127" s="458"/>
      <c r="CQL127" s="458"/>
      <c r="CQM127" s="458"/>
      <c r="CQN127" s="459"/>
      <c r="CQO127" s="458"/>
      <c r="CQP127" s="458"/>
      <c r="CQQ127" s="458"/>
      <c r="CQR127" s="459"/>
      <c r="CQS127" s="458"/>
      <c r="CQT127" s="458"/>
      <c r="CQU127" s="458"/>
      <c r="CQV127" s="459"/>
      <c r="CQW127" s="458"/>
      <c r="CQX127" s="458"/>
      <c r="CQY127" s="458"/>
      <c r="CQZ127" s="459"/>
      <c r="CRA127" s="458"/>
      <c r="CRB127" s="458"/>
      <c r="CRC127" s="458"/>
      <c r="CRD127" s="459"/>
      <c r="CRE127" s="458"/>
      <c r="CRF127" s="458"/>
      <c r="CRG127" s="458"/>
      <c r="CRH127" s="459"/>
      <c r="CRI127" s="458"/>
      <c r="CRJ127" s="458"/>
      <c r="CRK127" s="458"/>
      <c r="CRL127" s="459"/>
      <c r="CRM127" s="458"/>
      <c r="CRN127" s="458"/>
      <c r="CRO127" s="458"/>
      <c r="CRP127" s="459"/>
      <c r="CRQ127" s="458"/>
      <c r="CRR127" s="458"/>
      <c r="CRS127" s="458"/>
      <c r="CRT127" s="459"/>
      <c r="CRU127" s="458"/>
      <c r="CRV127" s="458"/>
      <c r="CRW127" s="458"/>
      <c r="CRX127" s="459"/>
      <c r="CRY127" s="458"/>
      <c r="CRZ127" s="458"/>
      <c r="CSA127" s="458"/>
      <c r="CSB127" s="459"/>
      <c r="CSC127" s="458"/>
      <c r="CSD127" s="458"/>
      <c r="CSE127" s="458"/>
      <c r="CSF127" s="459"/>
      <c r="CSG127" s="458"/>
      <c r="CSH127" s="458"/>
      <c r="CSI127" s="458"/>
      <c r="CSJ127" s="459"/>
      <c r="CSK127" s="458"/>
      <c r="CSL127" s="458"/>
      <c r="CSM127" s="458"/>
      <c r="CSN127" s="459"/>
      <c r="CSO127" s="458"/>
      <c r="CSP127" s="458"/>
      <c r="CSQ127" s="458"/>
      <c r="CSR127" s="459"/>
      <c r="CSS127" s="458"/>
      <c r="CST127" s="458"/>
      <c r="CSU127" s="458"/>
      <c r="CSV127" s="459"/>
      <c r="CSW127" s="458"/>
      <c r="CSX127" s="458"/>
      <c r="CSY127" s="458"/>
      <c r="CSZ127" s="459"/>
      <c r="CTA127" s="458"/>
      <c r="CTB127" s="458"/>
      <c r="CTC127" s="458"/>
      <c r="CTD127" s="459"/>
      <c r="CTE127" s="458"/>
      <c r="CTF127" s="458"/>
      <c r="CTG127" s="458"/>
      <c r="CTH127" s="459"/>
      <c r="CTI127" s="458"/>
      <c r="CTJ127" s="458"/>
      <c r="CTK127" s="458"/>
      <c r="CTL127" s="459"/>
      <c r="CTM127" s="458"/>
      <c r="CTN127" s="458"/>
      <c r="CTO127" s="458"/>
      <c r="CTP127" s="459"/>
      <c r="CTQ127" s="458"/>
      <c r="CTR127" s="458"/>
      <c r="CTS127" s="458"/>
      <c r="CTT127" s="459"/>
      <c r="CTU127" s="458"/>
      <c r="CTV127" s="458"/>
      <c r="CTW127" s="458"/>
      <c r="CTX127" s="459"/>
      <c r="CTY127" s="458"/>
      <c r="CTZ127" s="458"/>
      <c r="CUA127" s="458"/>
      <c r="CUB127" s="459"/>
      <c r="CUC127" s="458"/>
      <c r="CUD127" s="458"/>
      <c r="CUE127" s="458"/>
      <c r="CUF127" s="459"/>
      <c r="CUG127" s="458"/>
      <c r="CUH127" s="458"/>
      <c r="CUI127" s="458"/>
      <c r="CUJ127" s="459"/>
      <c r="CUK127" s="458"/>
      <c r="CUL127" s="458"/>
      <c r="CUM127" s="458"/>
      <c r="CUN127" s="459"/>
      <c r="CUO127" s="458"/>
      <c r="CUP127" s="458"/>
      <c r="CUQ127" s="458"/>
      <c r="CUR127" s="459"/>
      <c r="CUS127" s="458"/>
      <c r="CUT127" s="458"/>
      <c r="CUU127" s="458"/>
      <c r="CUV127" s="459"/>
      <c r="CUW127" s="458"/>
      <c r="CUX127" s="458"/>
      <c r="CUY127" s="458"/>
      <c r="CUZ127" s="459"/>
      <c r="CVA127" s="458"/>
      <c r="CVB127" s="458"/>
      <c r="CVC127" s="458"/>
      <c r="CVD127" s="459"/>
      <c r="CVE127" s="458"/>
      <c r="CVF127" s="458"/>
      <c r="CVG127" s="458"/>
      <c r="CVH127" s="459"/>
      <c r="CVI127" s="458"/>
      <c r="CVJ127" s="458"/>
      <c r="CVK127" s="458"/>
      <c r="CVL127" s="459"/>
      <c r="CVM127" s="458"/>
      <c r="CVN127" s="458"/>
      <c r="CVO127" s="458"/>
      <c r="CVP127" s="459"/>
      <c r="CVQ127" s="458"/>
      <c r="CVR127" s="458"/>
      <c r="CVS127" s="458"/>
      <c r="CVT127" s="459"/>
      <c r="CVU127" s="458"/>
      <c r="CVV127" s="458"/>
      <c r="CVW127" s="458"/>
      <c r="CVX127" s="459"/>
      <c r="CVY127" s="458"/>
      <c r="CVZ127" s="458"/>
      <c r="CWA127" s="458"/>
      <c r="CWB127" s="459"/>
      <c r="CWC127" s="458"/>
      <c r="CWD127" s="458"/>
      <c r="CWE127" s="458"/>
      <c r="CWF127" s="459"/>
      <c r="CWG127" s="458"/>
      <c r="CWH127" s="458"/>
      <c r="CWI127" s="458"/>
      <c r="CWJ127" s="459"/>
      <c r="CWK127" s="458"/>
      <c r="CWL127" s="458"/>
      <c r="CWM127" s="458"/>
      <c r="CWN127" s="459"/>
      <c r="CWO127" s="458"/>
      <c r="CWP127" s="458"/>
      <c r="CWQ127" s="458"/>
      <c r="CWR127" s="459"/>
      <c r="CWS127" s="458"/>
      <c r="CWT127" s="458"/>
      <c r="CWU127" s="458"/>
      <c r="CWV127" s="459"/>
      <c r="CWW127" s="458"/>
      <c r="CWX127" s="458"/>
      <c r="CWY127" s="458"/>
      <c r="CWZ127" s="459"/>
      <c r="CXA127" s="458"/>
      <c r="CXB127" s="458"/>
      <c r="CXC127" s="458"/>
      <c r="CXD127" s="459"/>
      <c r="CXE127" s="458"/>
      <c r="CXF127" s="458"/>
      <c r="CXG127" s="458"/>
      <c r="CXH127" s="459"/>
      <c r="CXI127" s="458"/>
      <c r="CXJ127" s="458"/>
      <c r="CXK127" s="458"/>
      <c r="CXL127" s="459"/>
      <c r="CXM127" s="458"/>
      <c r="CXN127" s="458"/>
      <c r="CXO127" s="458"/>
      <c r="CXP127" s="459"/>
      <c r="CXQ127" s="458"/>
      <c r="CXR127" s="458"/>
      <c r="CXS127" s="458"/>
      <c r="CXT127" s="459"/>
      <c r="CXU127" s="458"/>
      <c r="CXV127" s="458"/>
      <c r="CXW127" s="458"/>
      <c r="CXX127" s="459"/>
      <c r="CXY127" s="458"/>
      <c r="CXZ127" s="458"/>
      <c r="CYA127" s="458"/>
      <c r="CYB127" s="459"/>
      <c r="CYC127" s="458"/>
      <c r="CYD127" s="458"/>
      <c r="CYE127" s="458"/>
      <c r="CYF127" s="459"/>
      <c r="CYG127" s="458"/>
      <c r="CYH127" s="458"/>
      <c r="CYI127" s="458"/>
      <c r="CYJ127" s="459"/>
      <c r="CYK127" s="458"/>
      <c r="CYL127" s="458"/>
      <c r="CYM127" s="458"/>
      <c r="CYN127" s="459"/>
      <c r="CYO127" s="458"/>
      <c r="CYP127" s="458"/>
      <c r="CYQ127" s="458"/>
      <c r="CYR127" s="459"/>
      <c r="CYS127" s="458"/>
      <c r="CYT127" s="458"/>
      <c r="CYU127" s="458"/>
      <c r="CYV127" s="459"/>
      <c r="CYW127" s="458"/>
      <c r="CYX127" s="458"/>
      <c r="CYY127" s="458"/>
      <c r="CYZ127" s="459"/>
      <c r="CZA127" s="458"/>
      <c r="CZB127" s="458"/>
      <c r="CZC127" s="458"/>
      <c r="CZD127" s="459"/>
      <c r="CZE127" s="458"/>
      <c r="CZF127" s="458"/>
      <c r="CZG127" s="458"/>
      <c r="CZH127" s="459"/>
      <c r="CZI127" s="458"/>
      <c r="CZJ127" s="458"/>
      <c r="CZK127" s="458"/>
      <c r="CZL127" s="459"/>
      <c r="CZM127" s="458"/>
      <c r="CZN127" s="458"/>
      <c r="CZO127" s="458"/>
      <c r="CZP127" s="459"/>
      <c r="CZQ127" s="458"/>
      <c r="CZR127" s="458"/>
      <c r="CZS127" s="458"/>
      <c r="CZT127" s="459"/>
      <c r="CZU127" s="458"/>
      <c r="CZV127" s="458"/>
      <c r="CZW127" s="458"/>
      <c r="CZX127" s="459"/>
      <c r="CZY127" s="458"/>
      <c r="CZZ127" s="458"/>
      <c r="DAA127" s="458"/>
      <c r="DAB127" s="459"/>
      <c r="DAC127" s="458"/>
      <c r="DAD127" s="458"/>
      <c r="DAE127" s="458"/>
      <c r="DAF127" s="459"/>
      <c r="DAG127" s="458"/>
      <c r="DAH127" s="458"/>
      <c r="DAI127" s="458"/>
      <c r="DAJ127" s="459"/>
      <c r="DAK127" s="458"/>
      <c r="DAL127" s="458"/>
      <c r="DAM127" s="458"/>
      <c r="DAN127" s="459"/>
      <c r="DAO127" s="458"/>
      <c r="DAP127" s="458"/>
      <c r="DAQ127" s="458"/>
      <c r="DAR127" s="459"/>
      <c r="DAS127" s="458"/>
      <c r="DAT127" s="458"/>
      <c r="DAU127" s="458"/>
      <c r="DAV127" s="459"/>
      <c r="DAW127" s="458"/>
      <c r="DAX127" s="458"/>
      <c r="DAY127" s="458"/>
      <c r="DAZ127" s="459"/>
      <c r="DBA127" s="458"/>
      <c r="DBB127" s="458"/>
      <c r="DBC127" s="458"/>
      <c r="DBD127" s="459"/>
      <c r="DBE127" s="458"/>
      <c r="DBF127" s="458"/>
      <c r="DBG127" s="458"/>
      <c r="DBH127" s="459"/>
      <c r="DBI127" s="458"/>
      <c r="DBJ127" s="458"/>
      <c r="DBK127" s="458"/>
      <c r="DBL127" s="459"/>
      <c r="DBM127" s="458"/>
      <c r="DBN127" s="458"/>
      <c r="DBO127" s="458"/>
      <c r="DBP127" s="459"/>
      <c r="DBQ127" s="458"/>
      <c r="DBR127" s="458"/>
      <c r="DBS127" s="458"/>
      <c r="DBT127" s="459"/>
      <c r="DBU127" s="458"/>
      <c r="DBV127" s="458"/>
      <c r="DBW127" s="458"/>
      <c r="DBX127" s="459"/>
      <c r="DBY127" s="458"/>
      <c r="DBZ127" s="458"/>
      <c r="DCA127" s="458"/>
      <c r="DCB127" s="459"/>
      <c r="DCC127" s="458"/>
      <c r="DCD127" s="458"/>
      <c r="DCE127" s="458"/>
      <c r="DCF127" s="459"/>
      <c r="DCG127" s="458"/>
      <c r="DCH127" s="458"/>
      <c r="DCI127" s="458"/>
      <c r="DCJ127" s="459"/>
      <c r="DCK127" s="458"/>
      <c r="DCL127" s="458"/>
      <c r="DCM127" s="458"/>
      <c r="DCN127" s="459"/>
      <c r="DCO127" s="458"/>
      <c r="DCP127" s="458"/>
      <c r="DCQ127" s="458"/>
      <c r="DCR127" s="459"/>
      <c r="DCS127" s="458"/>
      <c r="DCT127" s="458"/>
      <c r="DCU127" s="458"/>
      <c r="DCV127" s="459"/>
      <c r="DCW127" s="458"/>
      <c r="DCX127" s="458"/>
      <c r="DCY127" s="458"/>
      <c r="DCZ127" s="459"/>
      <c r="DDA127" s="458"/>
      <c r="DDB127" s="458"/>
      <c r="DDC127" s="458"/>
      <c r="DDD127" s="459"/>
      <c r="DDE127" s="458"/>
      <c r="DDF127" s="458"/>
      <c r="DDG127" s="458"/>
      <c r="DDH127" s="459"/>
      <c r="DDI127" s="458"/>
      <c r="DDJ127" s="458"/>
      <c r="DDK127" s="458"/>
      <c r="DDL127" s="459"/>
      <c r="DDM127" s="458"/>
      <c r="DDN127" s="458"/>
      <c r="DDO127" s="458"/>
      <c r="DDP127" s="459"/>
      <c r="DDQ127" s="458"/>
      <c r="DDR127" s="458"/>
      <c r="DDS127" s="458"/>
      <c r="DDT127" s="459"/>
      <c r="DDU127" s="458"/>
      <c r="DDV127" s="458"/>
      <c r="DDW127" s="458"/>
      <c r="DDX127" s="459"/>
      <c r="DDY127" s="458"/>
      <c r="DDZ127" s="458"/>
      <c r="DEA127" s="458"/>
      <c r="DEB127" s="459"/>
      <c r="DEC127" s="458"/>
      <c r="DED127" s="458"/>
      <c r="DEE127" s="458"/>
      <c r="DEF127" s="459"/>
      <c r="DEG127" s="458"/>
      <c r="DEH127" s="458"/>
      <c r="DEI127" s="458"/>
      <c r="DEJ127" s="459"/>
      <c r="DEK127" s="458"/>
      <c r="DEL127" s="458"/>
      <c r="DEM127" s="458"/>
      <c r="DEN127" s="459"/>
      <c r="DEO127" s="458"/>
      <c r="DEP127" s="458"/>
      <c r="DEQ127" s="458"/>
      <c r="DER127" s="459"/>
      <c r="DES127" s="458"/>
      <c r="DET127" s="458"/>
      <c r="DEU127" s="458"/>
      <c r="DEV127" s="459"/>
      <c r="DEW127" s="458"/>
      <c r="DEX127" s="458"/>
      <c r="DEY127" s="458"/>
      <c r="DEZ127" s="459"/>
      <c r="DFA127" s="458"/>
      <c r="DFB127" s="458"/>
      <c r="DFC127" s="458"/>
      <c r="DFD127" s="459"/>
      <c r="DFE127" s="458"/>
      <c r="DFF127" s="458"/>
      <c r="DFG127" s="458"/>
      <c r="DFH127" s="459"/>
      <c r="DFI127" s="458"/>
      <c r="DFJ127" s="458"/>
      <c r="DFK127" s="458"/>
      <c r="DFL127" s="459"/>
      <c r="DFM127" s="458"/>
      <c r="DFN127" s="458"/>
      <c r="DFO127" s="458"/>
      <c r="DFP127" s="459"/>
      <c r="DFQ127" s="458"/>
      <c r="DFR127" s="458"/>
      <c r="DFS127" s="458"/>
      <c r="DFT127" s="459"/>
      <c r="DFU127" s="458"/>
      <c r="DFV127" s="458"/>
      <c r="DFW127" s="458"/>
      <c r="DFX127" s="459"/>
      <c r="DFY127" s="458"/>
      <c r="DFZ127" s="458"/>
      <c r="DGA127" s="458"/>
      <c r="DGB127" s="459"/>
      <c r="DGC127" s="458"/>
      <c r="DGD127" s="458"/>
      <c r="DGE127" s="458"/>
      <c r="DGF127" s="459"/>
      <c r="DGG127" s="458"/>
      <c r="DGH127" s="458"/>
      <c r="DGI127" s="458"/>
      <c r="DGJ127" s="459"/>
      <c r="DGK127" s="458"/>
      <c r="DGL127" s="458"/>
      <c r="DGM127" s="458"/>
      <c r="DGN127" s="459"/>
      <c r="DGO127" s="458"/>
      <c r="DGP127" s="458"/>
      <c r="DGQ127" s="458"/>
      <c r="DGR127" s="459"/>
      <c r="DGS127" s="458"/>
      <c r="DGT127" s="458"/>
      <c r="DGU127" s="458"/>
      <c r="DGV127" s="459"/>
      <c r="DGW127" s="458"/>
      <c r="DGX127" s="458"/>
      <c r="DGY127" s="458"/>
      <c r="DGZ127" s="459"/>
      <c r="DHA127" s="458"/>
      <c r="DHB127" s="458"/>
      <c r="DHC127" s="458"/>
      <c r="DHD127" s="459"/>
      <c r="DHE127" s="458"/>
      <c r="DHF127" s="458"/>
      <c r="DHG127" s="458"/>
      <c r="DHH127" s="459"/>
      <c r="DHI127" s="458"/>
      <c r="DHJ127" s="458"/>
      <c r="DHK127" s="458"/>
      <c r="DHL127" s="459"/>
      <c r="DHM127" s="458"/>
      <c r="DHN127" s="458"/>
      <c r="DHO127" s="458"/>
      <c r="DHP127" s="459"/>
      <c r="DHQ127" s="458"/>
      <c r="DHR127" s="458"/>
      <c r="DHS127" s="458"/>
      <c r="DHT127" s="459"/>
      <c r="DHU127" s="458"/>
      <c r="DHV127" s="458"/>
      <c r="DHW127" s="458"/>
      <c r="DHX127" s="459"/>
      <c r="DHY127" s="458"/>
      <c r="DHZ127" s="458"/>
      <c r="DIA127" s="458"/>
      <c r="DIB127" s="459"/>
      <c r="DIC127" s="458"/>
      <c r="DID127" s="458"/>
      <c r="DIE127" s="458"/>
      <c r="DIF127" s="459"/>
      <c r="DIG127" s="458"/>
      <c r="DIH127" s="458"/>
      <c r="DII127" s="458"/>
      <c r="DIJ127" s="459"/>
      <c r="DIK127" s="458"/>
      <c r="DIL127" s="458"/>
      <c r="DIM127" s="458"/>
      <c r="DIN127" s="459"/>
      <c r="DIO127" s="458"/>
      <c r="DIP127" s="458"/>
      <c r="DIQ127" s="458"/>
      <c r="DIR127" s="459"/>
      <c r="DIS127" s="458"/>
      <c r="DIT127" s="458"/>
      <c r="DIU127" s="458"/>
      <c r="DIV127" s="459"/>
      <c r="DIW127" s="458"/>
      <c r="DIX127" s="458"/>
      <c r="DIY127" s="458"/>
      <c r="DIZ127" s="459"/>
      <c r="DJA127" s="458"/>
      <c r="DJB127" s="458"/>
      <c r="DJC127" s="458"/>
      <c r="DJD127" s="459"/>
      <c r="DJE127" s="458"/>
      <c r="DJF127" s="458"/>
      <c r="DJG127" s="458"/>
      <c r="DJH127" s="459"/>
      <c r="DJI127" s="458"/>
      <c r="DJJ127" s="458"/>
      <c r="DJK127" s="458"/>
      <c r="DJL127" s="459"/>
      <c r="DJM127" s="458"/>
      <c r="DJN127" s="458"/>
      <c r="DJO127" s="458"/>
      <c r="DJP127" s="459"/>
      <c r="DJQ127" s="458"/>
      <c r="DJR127" s="458"/>
      <c r="DJS127" s="458"/>
      <c r="DJT127" s="459"/>
      <c r="DJU127" s="458"/>
      <c r="DJV127" s="458"/>
      <c r="DJW127" s="458"/>
      <c r="DJX127" s="459"/>
      <c r="DJY127" s="458"/>
      <c r="DJZ127" s="458"/>
      <c r="DKA127" s="458"/>
      <c r="DKB127" s="459"/>
      <c r="DKC127" s="458"/>
      <c r="DKD127" s="458"/>
      <c r="DKE127" s="458"/>
      <c r="DKF127" s="459"/>
      <c r="DKG127" s="458"/>
      <c r="DKH127" s="458"/>
      <c r="DKI127" s="458"/>
      <c r="DKJ127" s="459"/>
      <c r="DKK127" s="458"/>
      <c r="DKL127" s="458"/>
      <c r="DKM127" s="458"/>
      <c r="DKN127" s="459"/>
      <c r="DKO127" s="458"/>
      <c r="DKP127" s="458"/>
      <c r="DKQ127" s="458"/>
      <c r="DKR127" s="459"/>
      <c r="DKS127" s="458"/>
      <c r="DKT127" s="458"/>
      <c r="DKU127" s="458"/>
      <c r="DKV127" s="459"/>
      <c r="DKW127" s="458"/>
      <c r="DKX127" s="458"/>
      <c r="DKY127" s="458"/>
      <c r="DKZ127" s="459"/>
      <c r="DLA127" s="458"/>
      <c r="DLB127" s="458"/>
      <c r="DLC127" s="458"/>
      <c r="DLD127" s="459"/>
      <c r="DLE127" s="458"/>
      <c r="DLF127" s="458"/>
      <c r="DLG127" s="458"/>
      <c r="DLH127" s="459"/>
      <c r="DLI127" s="458"/>
      <c r="DLJ127" s="458"/>
      <c r="DLK127" s="458"/>
      <c r="DLL127" s="459"/>
      <c r="DLM127" s="458"/>
      <c r="DLN127" s="458"/>
      <c r="DLO127" s="458"/>
      <c r="DLP127" s="459"/>
      <c r="DLQ127" s="458"/>
      <c r="DLR127" s="458"/>
      <c r="DLS127" s="458"/>
      <c r="DLT127" s="459"/>
      <c r="DLU127" s="458"/>
      <c r="DLV127" s="458"/>
      <c r="DLW127" s="458"/>
      <c r="DLX127" s="459"/>
      <c r="DLY127" s="458"/>
      <c r="DLZ127" s="458"/>
      <c r="DMA127" s="458"/>
      <c r="DMB127" s="459"/>
      <c r="DMC127" s="458"/>
      <c r="DMD127" s="458"/>
      <c r="DME127" s="458"/>
      <c r="DMF127" s="459"/>
      <c r="DMG127" s="458"/>
      <c r="DMH127" s="458"/>
      <c r="DMI127" s="458"/>
      <c r="DMJ127" s="459"/>
      <c r="DMK127" s="458"/>
      <c r="DML127" s="458"/>
      <c r="DMM127" s="458"/>
      <c r="DMN127" s="459"/>
      <c r="DMO127" s="458"/>
      <c r="DMP127" s="458"/>
      <c r="DMQ127" s="458"/>
      <c r="DMR127" s="459"/>
      <c r="DMS127" s="458"/>
      <c r="DMT127" s="458"/>
      <c r="DMU127" s="458"/>
      <c r="DMV127" s="459"/>
      <c r="DMW127" s="458"/>
      <c r="DMX127" s="458"/>
      <c r="DMY127" s="458"/>
      <c r="DMZ127" s="459"/>
      <c r="DNA127" s="458"/>
      <c r="DNB127" s="458"/>
      <c r="DNC127" s="458"/>
      <c r="DND127" s="459"/>
      <c r="DNE127" s="458"/>
      <c r="DNF127" s="458"/>
      <c r="DNG127" s="458"/>
      <c r="DNH127" s="459"/>
      <c r="DNI127" s="458"/>
      <c r="DNJ127" s="458"/>
      <c r="DNK127" s="458"/>
      <c r="DNL127" s="459"/>
      <c r="DNM127" s="458"/>
      <c r="DNN127" s="458"/>
      <c r="DNO127" s="458"/>
      <c r="DNP127" s="459"/>
      <c r="DNQ127" s="458"/>
      <c r="DNR127" s="458"/>
      <c r="DNS127" s="458"/>
      <c r="DNT127" s="459"/>
      <c r="DNU127" s="458"/>
      <c r="DNV127" s="458"/>
      <c r="DNW127" s="458"/>
      <c r="DNX127" s="459"/>
      <c r="DNY127" s="458"/>
      <c r="DNZ127" s="458"/>
      <c r="DOA127" s="458"/>
      <c r="DOB127" s="459"/>
      <c r="DOC127" s="458"/>
      <c r="DOD127" s="458"/>
      <c r="DOE127" s="458"/>
      <c r="DOF127" s="459"/>
      <c r="DOG127" s="458"/>
      <c r="DOH127" s="458"/>
      <c r="DOI127" s="458"/>
      <c r="DOJ127" s="459"/>
      <c r="DOK127" s="458"/>
      <c r="DOL127" s="458"/>
      <c r="DOM127" s="458"/>
      <c r="DON127" s="459"/>
      <c r="DOO127" s="458"/>
      <c r="DOP127" s="458"/>
      <c r="DOQ127" s="458"/>
      <c r="DOR127" s="459"/>
      <c r="DOS127" s="458"/>
      <c r="DOT127" s="458"/>
      <c r="DOU127" s="458"/>
      <c r="DOV127" s="459"/>
      <c r="DOW127" s="458"/>
      <c r="DOX127" s="458"/>
      <c r="DOY127" s="458"/>
      <c r="DOZ127" s="459"/>
      <c r="DPA127" s="458"/>
      <c r="DPB127" s="458"/>
      <c r="DPC127" s="458"/>
      <c r="DPD127" s="459"/>
      <c r="DPE127" s="458"/>
      <c r="DPF127" s="458"/>
      <c r="DPG127" s="458"/>
      <c r="DPH127" s="459"/>
      <c r="DPI127" s="458"/>
      <c r="DPJ127" s="458"/>
      <c r="DPK127" s="458"/>
      <c r="DPL127" s="459"/>
      <c r="DPM127" s="458"/>
      <c r="DPN127" s="458"/>
      <c r="DPO127" s="458"/>
      <c r="DPP127" s="459"/>
      <c r="DPQ127" s="458"/>
      <c r="DPR127" s="458"/>
      <c r="DPS127" s="458"/>
      <c r="DPT127" s="459"/>
      <c r="DPU127" s="458"/>
      <c r="DPV127" s="458"/>
      <c r="DPW127" s="458"/>
      <c r="DPX127" s="459"/>
      <c r="DPY127" s="458"/>
      <c r="DPZ127" s="458"/>
      <c r="DQA127" s="458"/>
      <c r="DQB127" s="459"/>
      <c r="DQC127" s="458"/>
      <c r="DQD127" s="458"/>
      <c r="DQE127" s="458"/>
      <c r="DQF127" s="459"/>
      <c r="DQG127" s="458"/>
      <c r="DQH127" s="458"/>
      <c r="DQI127" s="458"/>
      <c r="DQJ127" s="459"/>
      <c r="DQK127" s="458"/>
      <c r="DQL127" s="458"/>
      <c r="DQM127" s="458"/>
      <c r="DQN127" s="459"/>
      <c r="DQO127" s="458"/>
      <c r="DQP127" s="458"/>
      <c r="DQQ127" s="458"/>
      <c r="DQR127" s="459"/>
      <c r="DQS127" s="458"/>
      <c r="DQT127" s="458"/>
      <c r="DQU127" s="458"/>
      <c r="DQV127" s="459"/>
      <c r="DQW127" s="458"/>
      <c r="DQX127" s="458"/>
      <c r="DQY127" s="458"/>
      <c r="DQZ127" s="459"/>
      <c r="DRA127" s="458"/>
      <c r="DRB127" s="458"/>
      <c r="DRC127" s="458"/>
      <c r="DRD127" s="459"/>
      <c r="DRE127" s="458"/>
      <c r="DRF127" s="458"/>
      <c r="DRG127" s="458"/>
      <c r="DRH127" s="459"/>
      <c r="DRI127" s="458"/>
      <c r="DRJ127" s="458"/>
      <c r="DRK127" s="458"/>
      <c r="DRL127" s="459"/>
      <c r="DRM127" s="458"/>
      <c r="DRN127" s="458"/>
      <c r="DRO127" s="458"/>
      <c r="DRP127" s="459"/>
      <c r="DRQ127" s="458"/>
      <c r="DRR127" s="458"/>
      <c r="DRS127" s="458"/>
      <c r="DRT127" s="459"/>
      <c r="DRU127" s="458"/>
      <c r="DRV127" s="458"/>
      <c r="DRW127" s="458"/>
      <c r="DRX127" s="459"/>
      <c r="DRY127" s="458"/>
      <c r="DRZ127" s="458"/>
      <c r="DSA127" s="458"/>
      <c r="DSB127" s="459"/>
      <c r="DSC127" s="458"/>
      <c r="DSD127" s="458"/>
      <c r="DSE127" s="458"/>
      <c r="DSF127" s="459"/>
      <c r="DSG127" s="458"/>
      <c r="DSH127" s="458"/>
      <c r="DSI127" s="458"/>
      <c r="DSJ127" s="459"/>
      <c r="DSK127" s="458"/>
      <c r="DSL127" s="458"/>
      <c r="DSM127" s="458"/>
      <c r="DSN127" s="459"/>
      <c r="DSO127" s="458"/>
      <c r="DSP127" s="458"/>
      <c r="DSQ127" s="458"/>
      <c r="DSR127" s="459"/>
      <c r="DSS127" s="458"/>
      <c r="DST127" s="458"/>
      <c r="DSU127" s="458"/>
      <c r="DSV127" s="459"/>
      <c r="DSW127" s="458"/>
      <c r="DSX127" s="458"/>
      <c r="DSY127" s="458"/>
      <c r="DSZ127" s="459"/>
      <c r="DTA127" s="458"/>
      <c r="DTB127" s="458"/>
      <c r="DTC127" s="458"/>
      <c r="DTD127" s="459"/>
      <c r="DTE127" s="458"/>
      <c r="DTF127" s="458"/>
      <c r="DTG127" s="458"/>
      <c r="DTH127" s="459"/>
      <c r="DTI127" s="458"/>
      <c r="DTJ127" s="458"/>
      <c r="DTK127" s="458"/>
      <c r="DTL127" s="459"/>
      <c r="DTM127" s="458"/>
      <c r="DTN127" s="458"/>
      <c r="DTO127" s="458"/>
      <c r="DTP127" s="459"/>
      <c r="DTQ127" s="458"/>
      <c r="DTR127" s="458"/>
      <c r="DTS127" s="458"/>
      <c r="DTT127" s="459"/>
      <c r="DTU127" s="458"/>
      <c r="DTV127" s="458"/>
      <c r="DTW127" s="458"/>
      <c r="DTX127" s="459"/>
      <c r="DTY127" s="458"/>
      <c r="DTZ127" s="458"/>
      <c r="DUA127" s="458"/>
      <c r="DUB127" s="459"/>
      <c r="DUC127" s="458"/>
      <c r="DUD127" s="458"/>
      <c r="DUE127" s="458"/>
      <c r="DUF127" s="459"/>
      <c r="DUG127" s="458"/>
      <c r="DUH127" s="458"/>
      <c r="DUI127" s="458"/>
      <c r="DUJ127" s="459"/>
      <c r="DUK127" s="458"/>
      <c r="DUL127" s="458"/>
      <c r="DUM127" s="458"/>
      <c r="DUN127" s="459"/>
      <c r="DUO127" s="458"/>
      <c r="DUP127" s="458"/>
      <c r="DUQ127" s="458"/>
      <c r="DUR127" s="459"/>
      <c r="DUS127" s="458"/>
      <c r="DUT127" s="458"/>
      <c r="DUU127" s="458"/>
      <c r="DUV127" s="459"/>
      <c r="DUW127" s="458"/>
      <c r="DUX127" s="458"/>
      <c r="DUY127" s="458"/>
      <c r="DUZ127" s="459"/>
      <c r="DVA127" s="458"/>
      <c r="DVB127" s="458"/>
      <c r="DVC127" s="458"/>
      <c r="DVD127" s="459"/>
      <c r="DVE127" s="458"/>
      <c r="DVF127" s="458"/>
      <c r="DVG127" s="458"/>
      <c r="DVH127" s="459"/>
      <c r="DVI127" s="458"/>
      <c r="DVJ127" s="458"/>
      <c r="DVK127" s="458"/>
      <c r="DVL127" s="459"/>
      <c r="DVM127" s="458"/>
      <c r="DVN127" s="458"/>
      <c r="DVO127" s="458"/>
      <c r="DVP127" s="459"/>
      <c r="DVQ127" s="458"/>
      <c r="DVR127" s="458"/>
      <c r="DVS127" s="458"/>
      <c r="DVT127" s="459"/>
      <c r="DVU127" s="458"/>
      <c r="DVV127" s="458"/>
      <c r="DVW127" s="458"/>
      <c r="DVX127" s="459"/>
      <c r="DVY127" s="458"/>
      <c r="DVZ127" s="458"/>
      <c r="DWA127" s="458"/>
      <c r="DWB127" s="459"/>
      <c r="DWC127" s="458"/>
      <c r="DWD127" s="458"/>
      <c r="DWE127" s="458"/>
      <c r="DWF127" s="459"/>
      <c r="DWG127" s="458"/>
      <c r="DWH127" s="458"/>
      <c r="DWI127" s="458"/>
      <c r="DWJ127" s="459"/>
      <c r="DWK127" s="458"/>
      <c r="DWL127" s="458"/>
      <c r="DWM127" s="458"/>
      <c r="DWN127" s="459"/>
      <c r="DWO127" s="458"/>
      <c r="DWP127" s="458"/>
      <c r="DWQ127" s="458"/>
      <c r="DWR127" s="459"/>
      <c r="DWS127" s="458"/>
      <c r="DWT127" s="458"/>
      <c r="DWU127" s="458"/>
      <c r="DWV127" s="459"/>
      <c r="DWW127" s="458"/>
      <c r="DWX127" s="458"/>
      <c r="DWY127" s="458"/>
      <c r="DWZ127" s="459"/>
      <c r="DXA127" s="458"/>
      <c r="DXB127" s="458"/>
      <c r="DXC127" s="458"/>
      <c r="DXD127" s="459"/>
      <c r="DXE127" s="458"/>
      <c r="DXF127" s="458"/>
      <c r="DXG127" s="458"/>
      <c r="DXH127" s="459"/>
      <c r="DXI127" s="458"/>
      <c r="DXJ127" s="458"/>
      <c r="DXK127" s="458"/>
      <c r="DXL127" s="459"/>
      <c r="DXM127" s="458"/>
      <c r="DXN127" s="458"/>
      <c r="DXO127" s="458"/>
      <c r="DXP127" s="459"/>
      <c r="DXQ127" s="458"/>
      <c r="DXR127" s="458"/>
      <c r="DXS127" s="458"/>
      <c r="DXT127" s="459"/>
      <c r="DXU127" s="458"/>
      <c r="DXV127" s="458"/>
      <c r="DXW127" s="458"/>
      <c r="DXX127" s="459"/>
      <c r="DXY127" s="458"/>
      <c r="DXZ127" s="458"/>
      <c r="DYA127" s="458"/>
      <c r="DYB127" s="459"/>
      <c r="DYC127" s="458"/>
      <c r="DYD127" s="458"/>
      <c r="DYE127" s="458"/>
      <c r="DYF127" s="459"/>
      <c r="DYG127" s="458"/>
      <c r="DYH127" s="458"/>
      <c r="DYI127" s="458"/>
      <c r="DYJ127" s="459"/>
      <c r="DYK127" s="458"/>
      <c r="DYL127" s="458"/>
      <c r="DYM127" s="458"/>
      <c r="DYN127" s="459"/>
      <c r="DYO127" s="458"/>
      <c r="DYP127" s="458"/>
      <c r="DYQ127" s="458"/>
      <c r="DYR127" s="459"/>
      <c r="DYS127" s="458"/>
      <c r="DYT127" s="458"/>
      <c r="DYU127" s="458"/>
      <c r="DYV127" s="459"/>
      <c r="DYW127" s="458"/>
      <c r="DYX127" s="458"/>
      <c r="DYY127" s="458"/>
      <c r="DYZ127" s="459"/>
      <c r="DZA127" s="458"/>
      <c r="DZB127" s="458"/>
      <c r="DZC127" s="458"/>
      <c r="DZD127" s="459"/>
      <c r="DZE127" s="458"/>
      <c r="DZF127" s="458"/>
      <c r="DZG127" s="458"/>
      <c r="DZH127" s="459"/>
      <c r="DZI127" s="458"/>
      <c r="DZJ127" s="458"/>
      <c r="DZK127" s="458"/>
      <c r="DZL127" s="459"/>
      <c r="DZM127" s="458"/>
      <c r="DZN127" s="458"/>
      <c r="DZO127" s="458"/>
      <c r="DZP127" s="459"/>
      <c r="DZQ127" s="458"/>
      <c r="DZR127" s="458"/>
      <c r="DZS127" s="458"/>
      <c r="DZT127" s="459"/>
      <c r="DZU127" s="458"/>
      <c r="DZV127" s="458"/>
      <c r="DZW127" s="458"/>
      <c r="DZX127" s="459"/>
      <c r="DZY127" s="458"/>
      <c r="DZZ127" s="458"/>
      <c r="EAA127" s="458"/>
      <c r="EAB127" s="459"/>
      <c r="EAC127" s="458"/>
      <c r="EAD127" s="458"/>
      <c r="EAE127" s="458"/>
      <c r="EAF127" s="459"/>
      <c r="EAG127" s="458"/>
      <c r="EAH127" s="458"/>
      <c r="EAI127" s="458"/>
      <c r="EAJ127" s="459"/>
      <c r="EAK127" s="458"/>
      <c r="EAL127" s="458"/>
      <c r="EAM127" s="458"/>
      <c r="EAN127" s="459"/>
      <c r="EAO127" s="458"/>
      <c r="EAP127" s="458"/>
      <c r="EAQ127" s="458"/>
      <c r="EAR127" s="459"/>
      <c r="EAS127" s="458"/>
      <c r="EAT127" s="458"/>
      <c r="EAU127" s="458"/>
      <c r="EAV127" s="459"/>
      <c r="EAW127" s="458"/>
      <c r="EAX127" s="458"/>
      <c r="EAY127" s="458"/>
      <c r="EAZ127" s="459"/>
      <c r="EBA127" s="458"/>
      <c r="EBB127" s="458"/>
      <c r="EBC127" s="458"/>
      <c r="EBD127" s="459"/>
      <c r="EBE127" s="458"/>
      <c r="EBF127" s="458"/>
      <c r="EBG127" s="458"/>
      <c r="EBH127" s="459"/>
      <c r="EBI127" s="458"/>
      <c r="EBJ127" s="458"/>
      <c r="EBK127" s="458"/>
      <c r="EBL127" s="459"/>
      <c r="EBM127" s="458"/>
      <c r="EBN127" s="458"/>
      <c r="EBO127" s="458"/>
      <c r="EBP127" s="459"/>
      <c r="EBQ127" s="458"/>
      <c r="EBR127" s="458"/>
      <c r="EBS127" s="458"/>
      <c r="EBT127" s="459"/>
      <c r="EBU127" s="458"/>
      <c r="EBV127" s="458"/>
      <c r="EBW127" s="458"/>
      <c r="EBX127" s="459"/>
      <c r="EBY127" s="458"/>
      <c r="EBZ127" s="458"/>
      <c r="ECA127" s="458"/>
      <c r="ECB127" s="459"/>
      <c r="ECC127" s="458"/>
      <c r="ECD127" s="458"/>
      <c r="ECE127" s="458"/>
      <c r="ECF127" s="459"/>
      <c r="ECG127" s="458"/>
      <c r="ECH127" s="458"/>
      <c r="ECI127" s="458"/>
      <c r="ECJ127" s="459"/>
      <c r="ECK127" s="458"/>
      <c r="ECL127" s="458"/>
      <c r="ECM127" s="458"/>
      <c r="ECN127" s="459"/>
      <c r="ECO127" s="458"/>
      <c r="ECP127" s="458"/>
      <c r="ECQ127" s="458"/>
      <c r="ECR127" s="459"/>
      <c r="ECS127" s="458"/>
      <c r="ECT127" s="458"/>
      <c r="ECU127" s="458"/>
      <c r="ECV127" s="459"/>
      <c r="ECW127" s="458"/>
      <c r="ECX127" s="458"/>
      <c r="ECY127" s="458"/>
      <c r="ECZ127" s="459"/>
      <c r="EDA127" s="458"/>
      <c r="EDB127" s="458"/>
      <c r="EDC127" s="458"/>
      <c r="EDD127" s="459"/>
      <c r="EDE127" s="458"/>
      <c r="EDF127" s="458"/>
      <c r="EDG127" s="458"/>
      <c r="EDH127" s="459"/>
      <c r="EDI127" s="458"/>
      <c r="EDJ127" s="458"/>
      <c r="EDK127" s="458"/>
      <c r="EDL127" s="459"/>
      <c r="EDM127" s="458"/>
      <c r="EDN127" s="458"/>
      <c r="EDO127" s="458"/>
      <c r="EDP127" s="459"/>
      <c r="EDQ127" s="458"/>
      <c r="EDR127" s="458"/>
      <c r="EDS127" s="458"/>
      <c r="EDT127" s="459"/>
      <c r="EDU127" s="458"/>
      <c r="EDV127" s="458"/>
      <c r="EDW127" s="458"/>
      <c r="EDX127" s="459"/>
      <c r="EDY127" s="458"/>
      <c r="EDZ127" s="458"/>
      <c r="EEA127" s="458"/>
      <c r="EEB127" s="459"/>
      <c r="EEC127" s="458"/>
      <c r="EED127" s="458"/>
      <c r="EEE127" s="458"/>
      <c r="EEF127" s="459"/>
      <c r="EEG127" s="458"/>
      <c r="EEH127" s="458"/>
      <c r="EEI127" s="458"/>
      <c r="EEJ127" s="459"/>
      <c r="EEK127" s="458"/>
      <c r="EEL127" s="458"/>
      <c r="EEM127" s="458"/>
      <c r="EEN127" s="459"/>
      <c r="EEO127" s="458"/>
      <c r="EEP127" s="458"/>
      <c r="EEQ127" s="458"/>
      <c r="EER127" s="459"/>
      <c r="EES127" s="458"/>
      <c r="EET127" s="458"/>
      <c r="EEU127" s="458"/>
      <c r="EEV127" s="459"/>
      <c r="EEW127" s="458"/>
      <c r="EEX127" s="458"/>
      <c r="EEY127" s="458"/>
      <c r="EEZ127" s="459"/>
      <c r="EFA127" s="458"/>
      <c r="EFB127" s="458"/>
      <c r="EFC127" s="458"/>
      <c r="EFD127" s="459"/>
      <c r="EFE127" s="458"/>
      <c r="EFF127" s="458"/>
      <c r="EFG127" s="458"/>
      <c r="EFH127" s="459"/>
      <c r="EFI127" s="458"/>
      <c r="EFJ127" s="458"/>
      <c r="EFK127" s="458"/>
      <c r="EFL127" s="459"/>
      <c r="EFM127" s="458"/>
      <c r="EFN127" s="458"/>
      <c r="EFO127" s="458"/>
      <c r="EFP127" s="459"/>
      <c r="EFQ127" s="458"/>
      <c r="EFR127" s="458"/>
      <c r="EFS127" s="458"/>
      <c r="EFT127" s="459"/>
      <c r="EFU127" s="458"/>
      <c r="EFV127" s="458"/>
      <c r="EFW127" s="458"/>
      <c r="EFX127" s="459"/>
      <c r="EFY127" s="458"/>
      <c r="EFZ127" s="458"/>
      <c r="EGA127" s="458"/>
      <c r="EGB127" s="459"/>
      <c r="EGC127" s="458"/>
      <c r="EGD127" s="458"/>
      <c r="EGE127" s="458"/>
      <c r="EGF127" s="459"/>
      <c r="EGG127" s="458"/>
      <c r="EGH127" s="458"/>
      <c r="EGI127" s="458"/>
      <c r="EGJ127" s="459"/>
      <c r="EGK127" s="458"/>
      <c r="EGL127" s="458"/>
      <c r="EGM127" s="458"/>
      <c r="EGN127" s="459"/>
      <c r="EGO127" s="458"/>
      <c r="EGP127" s="458"/>
      <c r="EGQ127" s="458"/>
      <c r="EGR127" s="459"/>
      <c r="EGS127" s="458"/>
      <c r="EGT127" s="458"/>
      <c r="EGU127" s="458"/>
      <c r="EGV127" s="459"/>
      <c r="EGW127" s="458"/>
      <c r="EGX127" s="458"/>
      <c r="EGY127" s="458"/>
      <c r="EGZ127" s="459"/>
      <c r="EHA127" s="458"/>
      <c r="EHB127" s="458"/>
      <c r="EHC127" s="458"/>
      <c r="EHD127" s="459"/>
      <c r="EHE127" s="458"/>
      <c r="EHF127" s="458"/>
      <c r="EHG127" s="458"/>
      <c r="EHH127" s="459"/>
      <c r="EHI127" s="458"/>
      <c r="EHJ127" s="458"/>
      <c r="EHK127" s="458"/>
      <c r="EHL127" s="459"/>
      <c r="EHM127" s="458"/>
      <c r="EHN127" s="458"/>
      <c r="EHO127" s="458"/>
      <c r="EHP127" s="459"/>
      <c r="EHQ127" s="458"/>
      <c r="EHR127" s="458"/>
      <c r="EHS127" s="458"/>
      <c r="EHT127" s="459"/>
      <c r="EHU127" s="458"/>
      <c r="EHV127" s="458"/>
      <c r="EHW127" s="458"/>
      <c r="EHX127" s="459"/>
      <c r="EHY127" s="458"/>
      <c r="EHZ127" s="458"/>
      <c r="EIA127" s="458"/>
      <c r="EIB127" s="459"/>
      <c r="EIC127" s="458"/>
      <c r="EID127" s="458"/>
      <c r="EIE127" s="458"/>
      <c r="EIF127" s="459"/>
      <c r="EIG127" s="458"/>
      <c r="EIH127" s="458"/>
      <c r="EII127" s="458"/>
      <c r="EIJ127" s="459"/>
      <c r="EIK127" s="458"/>
      <c r="EIL127" s="458"/>
      <c r="EIM127" s="458"/>
      <c r="EIN127" s="459"/>
      <c r="EIO127" s="458"/>
      <c r="EIP127" s="458"/>
      <c r="EIQ127" s="458"/>
      <c r="EIR127" s="459"/>
      <c r="EIS127" s="458"/>
      <c r="EIT127" s="458"/>
      <c r="EIU127" s="458"/>
      <c r="EIV127" s="459"/>
      <c r="EIW127" s="458"/>
      <c r="EIX127" s="458"/>
      <c r="EIY127" s="458"/>
      <c r="EIZ127" s="459"/>
      <c r="EJA127" s="458"/>
      <c r="EJB127" s="458"/>
      <c r="EJC127" s="458"/>
      <c r="EJD127" s="459"/>
      <c r="EJE127" s="458"/>
      <c r="EJF127" s="458"/>
      <c r="EJG127" s="458"/>
      <c r="EJH127" s="459"/>
      <c r="EJI127" s="458"/>
      <c r="EJJ127" s="458"/>
      <c r="EJK127" s="458"/>
      <c r="EJL127" s="459"/>
      <c r="EJM127" s="458"/>
      <c r="EJN127" s="458"/>
      <c r="EJO127" s="458"/>
      <c r="EJP127" s="459"/>
      <c r="EJQ127" s="458"/>
      <c r="EJR127" s="458"/>
      <c r="EJS127" s="458"/>
      <c r="EJT127" s="459"/>
      <c r="EJU127" s="458"/>
      <c r="EJV127" s="458"/>
      <c r="EJW127" s="458"/>
      <c r="EJX127" s="459"/>
      <c r="EJY127" s="458"/>
      <c r="EJZ127" s="458"/>
      <c r="EKA127" s="458"/>
      <c r="EKB127" s="459"/>
      <c r="EKC127" s="458"/>
      <c r="EKD127" s="458"/>
      <c r="EKE127" s="458"/>
      <c r="EKF127" s="459"/>
      <c r="EKG127" s="458"/>
      <c r="EKH127" s="458"/>
      <c r="EKI127" s="458"/>
      <c r="EKJ127" s="459"/>
      <c r="EKK127" s="458"/>
      <c r="EKL127" s="458"/>
      <c r="EKM127" s="458"/>
      <c r="EKN127" s="459"/>
      <c r="EKO127" s="458"/>
      <c r="EKP127" s="458"/>
      <c r="EKQ127" s="458"/>
      <c r="EKR127" s="459"/>
      <c r="EKS127" s="458"/>
      <c r="EKT127" s="458"/>
      <c r="EKU127" s="458"/>
      <c r="EKV127" s="459"/>
      <c r="EKW127" s="458"/>
      <c r="EKX127" s="458"/>
      <c r="EKY127" s="458"/>
      <c r="EKZ127" s="459"/>
      <c r="ELA127" s="458"/>
      <c r="ELB127" s="458"/>
      <c r="ELC127" s="458"/>
      <c r="ELD127" s="459"/>
      <c r="ELE127" s="458"/>
      <c r="ELF127" s="458"/>
      <c r="ELG127" s="458"/>
      <c r="ELH127" s="459"/>
      <c r="ELI127" s="458"/>
      <c r="ELJ127" s="458"/>
      <c r="ELK127" s="458"/>
      <c r="ELL127" s="459"/>
      <c r="ELM127" s="458"/>
      <c r="ELN127" s="458"/>
      <c r="ELO127" s="458"/>
      <c r="ELP127" s="459"/>
      <c r="ELQ127" s="458"/>
      <c r="ELR127" s="458"/>
      <c r="ELS127" s="458"/>
      <c r="ELT127" s="459"/>
      <c r="ELU127" s="458"/>
      <c r="ELV127" s="458"/>
      <c r="ELW127" s="458"/>
      <c r="ELX127" s="459"/>
      <c r="ELY127" s="458"/>
      <c r="ELZ127" s="458"/>
      <c r="EMA127" s="458"/>
      <c r="EMB127" s="459"/>
      <c r="EMC127" s="458"/>
      <c r="EMD127" s="458"/>
      <c r="EME127" s="458"/>
      <c r="EMF127" s="459"/>
      <c r="EMG127" s="458"/>
      <c r="EMH127" s="458"/>
      <c r="EMI127" s="458"/>
      <c r="EMJ127" s="459"/>
      <c r="EMK127" s="458"/>
      <c r="EML127" s="458"/>
      <c r="EMM127" s="458"/>
      <c r="EMN127" s="459"/>
      <c r="EMO127" s="458"/>
      <c r="EMP127" s="458"/>
      <c r="EMQ127" s="458"/>
      <c r="EMR127" s="459"/>
      <c r="EMS127" s="458"/>
      <c r="EMT127" s="458"/>
      <c r="EMU127" s="458"/>
      <c r="EMV127" s="459"/>
      <c r="EMW127" s="458"/>
      <c r="EMX127" s="458"/>
      <c r="EMY127" s="458"/>
      <c r="EMZ127" s="459"/>
      <c r="ENA127" s="458"/>
      <c r="ENB127" s="458"/>
      <c r="ENC127" s="458"/>
      <c r="END127" s="459"/>
      <c r="ENE127" s="458"/>
      <c r="ENF127" s="458"/>
      <c r="ENG127" s="458"/>
      <c r="ENH127" s="459"/>
      <c r="ENI127" s="458"/>
      <c r="ENJ127" s="458"/>
      <c r="ENK127" s="458"/>
      <c r="ENL127" s="459"/>
      <c r="ENM127" s="458"/>
      <c r="ENN127" s="458"/>
      <c r="ENO127" s="458"/>
      <c r="ENP127" s="459"/>
      <c r="ENQ127" s="458"/>
      <c r="ENR127" s="458"/>
      <c r="ENS127" s="458"/>
      <c r="ENT127" s="459"/>
      <c r="ENU127" s="458"/>
      <c r="ENV127" s="458"/>
      <c r="ENW127" s="458"/>
      <c r="ENX127" s="459"/>
      <c r="ENY127" s="458"/>
      <c r="ENZ127" s="458"/>
      <c r="EOA127" s="458"/>
      <c r="EOB127" s="459"/>
      <c r="EOC127" s="458"/>
      <c r="EOD127" s="458"/>
      <c r="EOE127" s="458"/>
      <c r="EOF127" s="459"/>
      <c r="EOG127" s="458"/>
      <c r="EOH127" s="458"/>
      <c r="EOI127" s="458"/>
      <c r="EOJ127" s="459"/>
      <c r="EOK127" s="458"/>
      <c r="EOL127" s="458"/>
      <c r="EOM127" s="458"/>
      <c r="EON127" s="459"/>
      <c r="EOO127" s="458"/>
      <c r="EOP127" s="458"/>
      <c r="EOQ127" s="458"/>
      <c r="EOR127" s="459"/>
      <c r="EOS127" s="458"/>
      <c r="EOT127" s="458"/>
      <c r="EOU127" s="458"/>
      <c r="EOV127" s="459"/>
      <c r="EOW127" s="458"/>
      <c r="EOX127" s="458"/>
      <c r="EOY127" s="458"/>
      <c r="EOZ127" s="459"/>
      <c r="EPA127" s="458"/>
      <c r="EPB127" s="458"/>
      <c r="EPC127" s="458"/>
      <c r="EPD127" s="459"/>
      <c r="EPE127" s="458"/>
      <c r="EPF127" s="458"/>
      <c r="EPG127" s="458"/>
      <c r="EPH127" s="459"/>
      <c r="EPI127" s="458"/>
      <c r="EPJ127" s="458"/>
      <c r="EPK127" s="458"/>
      <c r="EPL127" s="459"/>
      <c r="EPM127" s="458"/>
      <c r="EPN127" s="458"/>
      <c r="EPO127" s="458"/>
      <c r="EPP127" s="459"/>
      <c r="EPQ127" s="458"/>
      <c r="EPR127" s="458"/>
      <c r="EPS127" s="458"/>
      <c r="EPT127" s="459"/>
      <c r="EPU127" s="458"/>
      <c r="EPV127" s="458"/>
      <c r="EPW127" s="458"/>
      <c r="EPX127" s="459"/>
      <c r="EPY127" s="458"/>
      <c r="EPZ127" s="458"/>
      <c r="EQA127" s="458"/>
      <c r="EQB127" s="459"/>
      <c r="EQC127" s="458"/>
      <c r="EQD127" s="458"/>
      <c r="EQE127" s="458"/>
      <c r="EQF127" s="459"/>
      <c r="EQG127" s="458"/>
      <c r="EQH127" s="458"/>
      <c r="EQI127" s="458"/>
      <c r="EQJ127" s="459"/>
      <c r="EQK127" s="458"/>
      <c r="EQL127" s="458"/>
      <c r="EQM127" s="458"/>
      <c r="EQN127" s="459"/>
      <c r="EQO127" s="458"/>
      <c r="EQP127" s="458"/>
      <c r="EQQ127" s="458"/>
      <c r="EQR127" s="459"/>
      <c r="EQS127" s="458"/>
      <c r="EQT127" s="458"/>
      <c r="EQU127" s="458"/>
      <c r="EQV127" s="459"/>
      <c r="EQW127" s="458"/>
      <c r="EQX127" s="458"/>
      <c r="EQY127" s="458"/>
      <c r="EQZ127" s="459"/>
      <c r="ERA127" s="458"/>
      <c r="ERB127" s="458"/>
      <c r="ERC127" s="458"/>
      <c r="ERD127" s="459"/>
      <c r="ERE127" s="458"/>
      <c r="ERF127" s="458"/>
      <c r="ERG127" s="458"/>
      <c r="ERH127" s="459"/>
      <c r="ERI127" s="458"/>
      <c r="ERJ127" s="458"/>
      <c r="ERK127" s="458"/>
      <c r="ERL127" s="459"/>
      <c r="ERM127" s="458"/>
      <c r="ERN127" s="458"/>
      <c r="ERO127" s="458"/>
      <c r="ERP127" s="459"/>
      <c r="ERQ127" s="458"/>
      <c r="ERR127" s="458"/>
      <c r="ERS127" s="458"/>
      <c r="ERT127" s="459"/>
      <c r="ERU127" s="458"/>
      <c r="ERV127" s="458"/>
      <c r="ERW127" s="458"/>
      <c r="ERX127" s="459"/>
      <c r="ERY127" s="458"/>
      <c r="ERZ127" s="458"/>
      <c r="ESA127" s="458"/>
      <c r="ESB127" s="459"/>
      <c r="ESC127" s="458"/>
      <c r="ESD127" s="458"/>
      <c r="ESE127" s="458"/>
      <c r="ESF127" s="459"/>
      <c r="ESG127" s="458"/>
      <c r="ESH127" s="458"/>
      <c r="ESI127" s="458"/>
      <c r="ESJ127" s="459"/>
      <c r="ESK127" s="458"/>
      <c r="ESL127" s="458"/>
      <c r="ESM127" s="458"/>
      <c r="ESN127" s="459"/>
      <c r="ESO127" s="458"/>
      <c r="ESP127" s="458"/>
      <c r="ESQ127" s="458"/>
      <c r="ESR127" s="459"/>
      <c r="ESS127" s="458"/>
      <c r="EST127" s="458"/>
      <c r="ESU127" s="458"/>
      <c r="ESV127" s="459"/>
      <c r="ESW127" s="458"/>
      <c r="ESX127" s="458"/>
      <c r="ESY127" s="458"/>
      <c r="ESZ127" s="459"/>
      <c r="ETA127" s="458"/>
      <c r="ETB127" s="458"/>
      <c r="ETC127" s="458"/>
      <c r="ETD127" s="459"/>
      <c r="ETE127" s="458"/>
      <c r="ETF127" s="458"/>
      <c r="ETG127" s="458"/>
      <c r="ETH127" s="459"/>
      <c r="ETI127" s="458"/>
      <c r="ETJ127" s="458"/>
      <c r="ETK127" s="458"/>
      <c r="ETL127" s="459"/>
      <c r="ETM127" s="458"/>
      <c r="ETN127" s="458"/>
      <c r="ETO127" s="458"/>
      <c r="ETP127" s="459"/>
      <c r="ETQ127" s="458"/>
      <c r="ETR127" s="458"/>
      <c r="ETS127" s="458"/>
      <c r="ETT127" s="459"/>
      <c r="ETU127" s="458"/>
      <c r="ETV127" s="458"/>
      <c r="ETW127" s="458"/>
      <c r="ETX127" s="459"/>
      <c r="ETY127" s="458"/>
      <c r="ETZ127" s="458"/>
      <c r="EUA127" s="458"/>
      <c r="EUB127" s="459"/>
      <c r="EUC127" s="458"/>
      <c r="EUD127" s="458"/>
      <c r="EUE127" s="458"/>
      <c r="EUF127" s="459"/>
      <c r="EUG127" s="458"/>
      <c r="EUH127" s="458"/>
      <c r="EUI127" s="458"/>
      <c r="EUJ127" s="459"/>
      <c r="EUK127" s="458"/>
      <c r="EUL127" s="458"/>
      <c r="EUM127" s="458"/>
      <c r="EUN127" s="459"/>
      <c r="EUO127" s="458"/>
      <c r="EUP127" s="458"/>
      <c r="EUQ127" s="458"/>
      <c r="EUR127" s="459"/>
      <c r="EUS127" s="458"/>
      <c r="EUT127" s="458"/>
      <c r="EUU127" s="458"/>
      <c r="EUV127" s="459"/>
      <c r="EUW127" s="458"/>
      <c r="EUX127" s="458"/>
      <c r="EUY127" s="458"/>
      <c r="EUZ127" s="459"/>
      <c r="EVA127" s="458"/>
      <c r="EVB127" s="458"/>
      <c r="EVC127" s="458"/>
      <c r="EVD127" s="459"/>
      <c r="EVE127" s="458"/>
      <c r="EVF127" s="458"/>
      <c r="EVG127" s="458"/>
      <c r="EVH127" s="459"/>
      <c r="EVI127" s="458"/>
      <c r="EVJ127" s="458"/>
      <c r="EVK127" s="458"/>
      <c r="EVL127" s="459"/>
      <c r="EVM127" s="458"/>
      <c r="EVN127" s="458"/>
      <c r="EVO127" s="458"/>
      <c r="EVP127" s="459"/>
      <c r="EVQ127" s="458"/>
      <c r="EVR127" s="458"/>
      <c r="EVS127" s="458"/>
      <c r="EVT127" s="459"/>
      <c r="EVU127" s="458"/>
      <c r="EVV127" s="458"/>
      <c r="EVW127" s="458"/>
      <c r="EVX127" s="459"/>
      <c r="EVY127" s="458"/>
      <c r="EVZ127" s="458"/>
      <c r="EWA127" s="458"/>
      <c r="EWB127" s="459"/>
      <c r="EWC127" s="458"/>
      <c r="EWD127" s="458"/>
      <c r="EWE127" s="458"/>
      <c r="EWF127" s="459"/>
      <c r="EWG127" s="458"/>
      <c r="EWH127" s="458"/>
      <c r="EWI127" s="458"/>
      <c r="EWJ127" s="459"/>
      <c r="EWK127" s="458"/>
      <c r="EWL127" s="458"/>
      <c r="EWM127" s="458"/>
      <c r="EWN127" s="459"/>
      <c r="EWO127" s="458"/>
      <c r="EWP127" s="458"/>
      <c r="EWQ127" s="458"/>
      <c r="EWR127" s="459"/>
      <c r="EWS127" s="458"/>
      <c r="EWT127" s="458"/>
      <c r="EWU127" s="458"/>
      <c r="EWV127" s="459"/>
      <c r="EWW127" s="458"/>
      <c r="EWX127" s="458"/>
      <c r="EWY127" s="458"/>
      <c r="EWZ127" s="459"/>
      <c r="EXA127" s="458"/>
      <c r="EXB127" s="458"/>
      <c r="EXC127" s="458"/>
      <c r="EXD127" s="459"/>
      <c r="EXE127" s="458"/>
      <c r="EXF127" s="458"/>
      <c r="EXG127" s="458"/>
      <c r="EXH127" s="459"/>
      <c r="EXI127" s="458"/>
      <c r="EXJ127" s="458"/>
      <c r="EXK127" s="458"/>
      <c r="EXL127" s="459"/>
      <c r="EXM127" s="458"/>
      <c r="EXN127" s="458"/>
      <c r="EXO127" s="458"/>
      <c r="EXP127" s="459"/>
      <c r="EXQ127" s="458"/>
      <c r="EXR127" s="458"/>
      <c r="EXS127" s="458"/>
      <c r="EXT127" s="459"/>
      <c r="EXU127" s="458"/>
      <c r="EXV127" s="458"/>
      <c r="EXW127" s="458"/>
      <c r="EXX127" s="459"/>
      <c r="EXY127" s="458"/>
      <c r="EXZ127" s="458"/>
      <c r="EYA127" s="458"/>
      <c r="EYB127" s="459"/>
      <c r="EYC127" s="458"/>
      <c r="EYD127" s="458"/>
      <c r="EYE127" s="458"/>
      <c r="EYF127" s="459"/>
      <c r="EYG127" s="458"/>
      <c r="EYH127" s="458"/>
      <c r="EYI127" s="458"/>
      <c r="EYJ127" s="459"/>
      <c r="EYK127" s="458"/>
      <c r="EYL127" s="458"/>
      <c r="EYM127" s="458"/>
      <c r="EYN127" s="459"/>
      <c r="EYO127" s="458"/>
      <c r="EYP127" s="458"/>
      <c r="EYQ127" s="458"/>
      <c r="EYR127" s="459"/>
      <c r="EYS127" s="458"/>
      <c r="EYT127" s="458"/>
      <c r="EYU127" s="458"/>
      <c r="EYV127" s="459"/>
      <c r="EYW127" s="458"/>
      <c r="EYX127" s="458"/>
      <c r="EYY127" s="458"/>
      <c r="EYZ127" s="459"/>
      <c r="EZA127" s="458"/>
      <c r="EZB127" s="458"/>
      <c r="EZC127" s="458"/>
      <c r="EZD127" s="459"/>
      <c r="EZE127" s="458"/>
      <c r="EZF127" s="458"/>
      <c r="EZG127" s="458"/>
      <c r="EZH127" s="459"/>
      <c r="EZI127" s="458"/>
      <c r="EZJ127" s="458"/>
      <c r="EZK127" s="458"/>
      <c r="EZL127" s="459"/>
      <c r="EZM127" s="458"/>
      <c r="EZN127" s="458"/>
      <c r="EZO127" s="458"/>
      <c r="EZP127" s="459"/>
      <c r="EZQ127" s="458"/>
      <c r="EZR127" s="458"/>
      <c r="EZS127" s="458"/>
      <c r="EZT127" s="459"/>
      <c r="EZU127" s="458"/>
      <c r="EZV127" s="458"/>
      <c r="EZW127" s="458"/>
      <c r="EZX127" s="459"/>
      <c r="EZY127" s="458"/>
      <c r="EZZ127" s="458"/>
      <c r="FAA127" s="458"/>
      <c r="FAB127" s="459"/>
      <c r="FAC127" s="458"/>
      <c r="FAD127" s="458"/>
      <c r="FAE127" s="458"/>
      <c r="FAF127" s="459"/>
      <c r="FAG127" s="458"/>
      <c r="FAH127" s="458"/>
      <c r="FAI127" s="458"/>
      <c r="FAJ127" s="459"/>
      <c r="FAK127" s="458"/>
      <c r="FAL127" s="458"/>
      <c r="FAM127" s="458"/>
      <c r="FAN127" s="459"/>
      <c r="FAO127" s="458"/>
      <c r="FAP127" s="458"/>
      <c r="FAQ127" s="458"/>
      <c r="FAR127" s="459"/>
      <c r="FAS127" s="458"/>
      <c r="FAT127" s="458"/>
      <c r="FAU127" s="458"/>
      <c r="FAV127" s="459"/>
      <c r="FAW127" s="458"/>
      <c r="FAX127" s="458"/>
      <c r="FAY127" s="458"/>
      <c r="FAZ127" s="459"/>
      <c r="FBA127" s="458"/>
      <c r="FBB127" s="458"/>
      <c r="FBC127" s="458"/>
      <c r="FBD127" s="459"/>
      <c r="FBE127" s="458"/>
      <c r="FBF127" s="458"/>
      <c r="FBG127" s="458"/>
      <c r="FBH127" s="459"/>
      <c r="FBI127" s="458"/>
      <c r="FBJ127" s="458"/>
      <c r="FBK127" s="458"/>
      <c r="FBL127" s="459"/>
      <c r="FBM127" s="458"/>
      <c r="FBN127" s="458"/>
      <c r="FBO127" s="458"/>
      <c r="FBP127" s="459"/>
      <c r="FBQ127" s="458"/>
      <c r="FBR127" s="458"/>
      <c r="FBS127" s="458"/>
      <c r="FBT127" s="459"/>
      <c r="FBU127" s="458"/>
      <c r="FBV127" s="458"/>
      <c r="FBW127" s="458"/>
      <c r="FBX127" s="459"/>
      <c r="FBY127" s="458"/>
      <c r="FBZ127" s="458"/>
      <c r="FCA127" s="458"/>
      <c r="FCB127" s="459"/>
      <c r="FCC127" s="458"/>
      <c r="FCD127" s="458"/>
      <c r="FCE127" s="458"/>
      <c r="FCF127" s="459"/>
      <c r="FCG127" s="458"/>
      <c r="FCH127" s="458"/>
      <c r="FCI127" s="458"/>
      <c r="FCJ127" s="459"/>
      <c r="FCK127" s="458"/>
      <c r="FCL127" s="458"/>
      <c r="FCM127" s="458"/>
      <c r="FCN127" s="459"/>
      <c r="FCO127" s="458"/>
      <c r="FCP127" s="458"/>
      <c r="FCQ127" s="458"/>
      <c r="FCR127" s="459"/>
      <c r="FCS127" s="458"/>
      <c r="FCT127" s="458"/>
      <c r="FCU127" s="458"/>
      <c r="FCV127" s="459"/>
      <c r="FCW127" s="458"/>
      <c r="FCX127" s="458"/>
      <c r="FCY127" s="458"/>
      <c r="FCZ127" s="459"/>
      <c r="FDA127" s="458"/>
      <c r="FDB127" s="458"/>
      <c r="FDC127" s="458"/>
      <c r="FDD127" s="459"/>
      <c r="FDE127" s="458"/>
      <c r="FDF127" s="458"/>
      <c r="FDG127" s="458"/>
      <c r="FDH127" s="459"/>
      <c r="FDI127" s="458"/>
      <c r="FDJ127" s="458"/>
      <c r="FDK127" s="458"/>
      <c r="FDL127" s="459"/>
      <c r="FDM127" s="458"/>
      <c r="FDN127" s="458"/>
      <c r="FDO127" s="458"/>
      <c r="FDP127" s="459"/>
      <c r="FDQ127" s="458"/>
      <c r="FDR127" s="458"/>
      <c r="FDS127" s="458"/>
      <c r="FDT127" s="459"/>
      <c r="FDU127" s="458"/>
      <c r="FDV127" s="458"/>
      <c r="FDW127" s="458"/>
      <c r="FDX127" s="459"/>
      <c r="FDY127" s="458"/>
      <c r="FDZ127" s="458"/>
      <c r="FEA127" s="458"/>
      <c r="FEB127" s="459"/>
      <c r="FEC127" s="458"/>
      <c r="FED127" s="458"/>
      <c r="FEE127" s="458"/>
      <c r="FEF127" s="459"/>
      <c r="FEG127" s="458"/>
      <c r="FEH127" s="458"/>
      <c r="FEI127" s="458"/>
      <c r="FEJ127" s="459"/>
      <c r="FEK127" s="458"/>
      <c r="FEL127" s="458"/>
      <c r="FEM127" s="458"/>
      <c r="FEN127" s="459"/>
      <c r="FEO127" s="458"/>
      <c r="FEP127" s="458"/>
      <c r="FEQ127" s="458"/>
      <c r="FER127" s="459"/>
      <c r="FES127" s="458"/>
      <c r="FET127" s="458"/>
      <c r="FEU127" s="458"/>
      <c r="FEV127" s="459"/>
      <c r="FEW127" s="458"/>
      <c r="FEX127" s="458"/>
      <c r="FEY127" s="458"/>
      <c r="FEZ127" s="459"/>
      <c r="FFA127" s="458"/>
      <c r="FFB127" s="458"/>
      <c r="FFC127" s="458"/>
      <c r="FFD127" s="459"/>
      <c r="FFE127" s="458"/>
      <c r="FFF127" s="458"/>
      <c r="FFG127" s="458"/>
      <c r="FFH127" s="459"/>
      <c r="FFI127" s="458"/>
      <c r="FFJ127" s="458"/>
      <c r="FFK127" s="458"/>
      <c r="FFL127" s="459"/>
      <c r="FFM127" s="458"/>
      <c r="FFN127" s="458"/>
      <c r="FFO127" s="458"/>
      <c r="FFP127" s="459"/>
      <c r="FFQ127" s="458"/>
      <c r="FFR127" s="458"/>
      <c r="FFS127" s="458"/>
      <c r="FFT127" s="459"/>
      <c r="FFU127" s="458"/>
      <c r="FFV127" s="458"/>
      <c r="FFW127" s="458"/>
      <c r="FFX127" s="459"/>
      <c r="FFY127" s="458"/>
      <c r="FFZ127" s="458"/>
      <c r="FGA127" s="458"/>
      <c r="FGB127" s="459"/>
      <c r="FGC127" s="458"/>
      <c r="FGD127" s="458"/>
      <c r="FGE127" s="458"/>
      <c r="FGF127" s="459"/>
      <c r="FGG127" s="458"/>
      <c r="FGH127" s="458"/>
      <c r="FGI127" s="458"/>
      <c r="FGJ127" s="459"/>
      <c r="FGK127" s="458"/>
      <c r="FGL127" s="458"/>
      <c r="FGM127" s="458"/>
      <c r="FGN127" s="459"/>
      <c r="FGO127" s="458"/>
      <c r="FGP127" s="458"/>
      <c r="FGQ127" s="458"/>
      <c r="FGR127" s="459"/>
      <c r="FGS127" s="458"/>
      <c r="FGT127" s="458"/>
      <c r="FGU127" s="458"/>
      <c r="FGV127" s="459"/>
      <c r="FGW127" s="458"/>
      <c r="FGX127" s="458"/>
      <c r="FGY127" s="458"/>
      <c r="FGZ127" s="459"/>
      <c r="FHA127" s="458"/>
      <c r="FHB127" s="458"/>
      <c r="FHC127" s="458"/>
      <c r="FHD127" s="459"/>
      <c r="FHE127" s="458"/>
      <c r="FHF127" s="458"/>
      <c r="FHG127" s="458"/>
      <c r="FHH127" s="459"/>
      <c r="FHI127" s="458"/>
      <c r="FHJ127" s="458"/>
      <c r="FHK127" s="458"/>
      <c r="FHL127" s="459"/>
      <c r="FHM127" s="458"/>
      <c r="FHN127" s="458"/>
      <c r="FHO127" s="458"/>
      <c r="FHP127" s="459"/>
      <c r="FHQ127" s="458"/>
      <c r="FHR127" s="458"/>
      <c r="FHS127" s="458"/>
      <c r="FHT127" s="459"/>
      <c r="FHU127" s="458"/>
      <c r="FHV127" s="458"/>
      <c r="FHW127" s="458"/>
      <c r="FHX127" s="459"/>
      <c r="FHY127" s="458"/>
      <c r="FHZ127" s="458"/>
      <c r="FIA127" s="458"/>
      <c r="FIB127" s="459"/>
      <c r="FIC127" s="458"/>
      <c r="FID127" s="458"/>
      <c r="FIE127" s="458"/>
      <c r="FIF127" s="459"/>
      <c r="FIG127" s="458"/>
      <c r="FIH127" s="458"/>
      <c r="FII127" s="458"/>
      <c r="FIJ127" s="459"/>
      <c r="FIK127" s="458"/>
      <c r="FIL127" s="458"/>
      <c r="FIM127" s="458"/>
      <c r="FIN127" s="459"/>
      <c r="FIO127" s="458"/>
      <c r="FIP127" s="458"/>
      <c r="FIQ127" s="458"/>
      <c r="FIR127" s="459"/>
      <c r="FIS127" s="458"/>
      <c r="FIT127" s="458"/>
      <c r="FIU127" s="458"/>
      <c r="FIV127" s="459"/>
      <c r="FIW127" s="458"/>
      <c r="FIX127" s="458"/>
      <c r="FIY127" s="458"/>
      <c r="FIZ127" s="459"/>
      <c r="FJA127" s="458"/>
      <c r="FJB127" s="458"/>
      <c r="FJC127" s="458"/>
      <c r="FJD127" s="459"/>
      <c r="FJE127" s="458"/>
      <c r="FJF127" s="458"/>
      <c r="FJG127" s="458"/>
      <c r="FJH127" s="459"/>
      <c r="FJI127" s="458"/>
      <c r="FJJ127" s="458"/>
      <c r="FJK127" s="458"/>
      <c r="FJL127" s="459"/>
      <c r="FJM127" s="458"/>
      <c r="FJN127" s="458"/>
      <c r="FJO127" s="458"/>
      <c r="FJP127" s="459"/>
      <c r="FJQ127" s="458"/>
      <c r="FJR127" s="458"/>
      <c r="FJS127" s="458"/>
      <c r="FJT127" s="459"/>
      <c r="FJU127" s="458"/>
      <c r="FJV127" s="458"/>
      <c r="FJW127" s="458"/>
      <c r="FJX127" s="459"/>
      <c r="FJY127" s="458"/>
      <c r="FJZ127" s="458"/>
      <c r="FKA127" s="458"/>
      <c r="FKB127" s="459"/>
      <c r="FKC127" s="458"/>
      <c r="FKD127" s="458"/>
      <c r="FKE127" s="458"/>
      <c r="FKF127" s="459"/>
      <c r="FKG127" s="458"/>
      <c r="FKH127" s="458"/>
      <c r="FKI127" s="458"/>
      <c r="FKJ127" s="459"/>
      <c r="FKK127" s="458"/>
      <c r="FKL127" s="458"/>
      <c r="FKM127" s="458"/>
      <c r="FKN127" s="459"/>
      <c r="FKO127" s="458"/>
      <c r="FKP127" s="458"/>
      <c r="FKQ127" s="458"/>
      <c r="FKR127" s="459"/>
      <c r="FKS127" s="458"/>
      <c r="FKT127" s="458"/>
      <c r="FKU127" s="458"/>
      <c r="FKV127" s="459"/>
      <c r="FKW127" s="458"/>
      <c r="FKX127" s="458"/>
      <c r="FKY127" s="458"/>
      <c r="FKZ127" s="459"/>
      <c r="FLA127" s="458"/>
      <c r="FLB127" s="458"/>
      <c r="FLC127" s="458"/>
      <c r="FLD127" s="459"/>
      <c r="FLE127" s="458"/>
      <c r="FLF127" s="458"/>
      <c r="FLG127" s="458"/>
      <c r="FLH127" s="459"/>
      <c r="FLI127" s="458"/>
      <c r="FLJ127" s="458"/>
      <c r="FLK127" s="458"/>
      <c r="FLL127" s="459"/>
      <c r="FLM127" s="458"/>
      <c r="FLN127" s="458"/>
      <c r="FLO127" s="458"/>
      <c r="FLP127" s="459"/>
      <c r="FLQ127" s="458"/>
      <c r="FLR127" s="458"/>
      <c r="FLS127" s="458"/>
      <c r="FLT127" s="459"/>
      <c r="FLU127" s="458"/>
      <c r="FLV127" s="458"/>
      <c r="FLW127" s="458"/>
      <c r="FLX127" s="459"/>
      <c r="FLY127" s="458"/>
      <c r="FLZ127" s="458"/>
      <c r="FMA127" s="458"/>
      <c r="FMB127" s="459"/>
      <c r="FMC127" s="458"/>
      <c r="FMD127" s="458"/>
      <c r="FME127" s="458"/>
      <c r="FMF127" s="459"/>
      <c r="FMG127" s="458"/>
      <c r="FMH127" s="458"/>
      <c r="FMI127" s="458"/>
      <c r="FMJ127" s="459"/>
      <c r="FMK127" s="458"/>
      <c r="FML127" s="458"/>
      <c r="FMM127" s="458"/>
      <c r="FMN127" s="459"/>
      <c r="FMO127" s="458"/>
      <c r="FMP127" s="458"/>
      <c r="FMQ127" s="458"/>
      <c r="FMR127" s="459"/>
      <c r="FMS127" s="458"/>
      <c r="FMT127" s="458"/>
      <c r="FMU127" s="458"/>
      <c r="FMV127" s="459"/>
      <c r="FMW127" s="458"/>
      <c r="FMX127" s="458"/>
      <c r="FMY127" s="458"/>
      <c r="FMZ127" s="459"/>
      <c r="FNA127" s="458"/>
      <c r="FNB127" s="458"/>
      <c r="FNC127" s="458"/>
      <c r="FND127" s="459"/>
      <c r="FNE127" s="458"/>
      <c r="FNF127" s="458"/>
      <c r="FNG127" s="458"/>
      <c r="FNH127" s="459"/>
      <c r="FNI127" s="458"/>
      <c r="FNJ127" s="458"/>
      <c r="FNK127" s="458"/>
      <c r="FNL127" s="459"/>
      <c r="FNM127" s="458"/>
      <c r="FNN127" s="458"/>
      <c r="FNO127" s="458"/>
      <c r="FNP127" s="459"/>
      <c r="FNQ127" s="458"/>
      <c r="FNR127" s="458"/>
      <c r="FNS127" s="458"/>
      <c r="FNT127" s="459"/>
      <c r="FNU127" s="458"/>
      <c r="FNV127" s="458"/>
      <c r="FNW127" s="458"/>
      <c r="FNX127" s="459"/>
      <c r="FNY127" s="458"/>
      <c r="FNZ127" s="458"/>
      <c r="FOA127" s="458"/>
      <c r="FOB127" s="459"/>
      <c r="FOC127" s="458"/>
      <c r="FOD127" s="458"/>
      <c r="FOE127" s="458"/>
      <c r="FOF127" s="459"/>
      <c r="FOG127" s="458"/>
      <c r="FOH127" s="458"/>
      <c r="FOI127" s="458"/>
      <c r="FOJ127" s="459"/>
      <c r="FOK127" s="458"/>
      <c r="FOL127" s="458"/>
      <c r="FOM127" s="458"/>
      <c r="FON127" s="459"/>
      <c r="FOO127" s="458"/>
      <c r="FOP127" s="458"/>
      <c r="FOQ127" s="458"/>
      <c r="FOR127" s="459"/>
      <c r="FOS127" s="458"/>
      <c r="FOT127" s="458"/>
      <c r="FOU127" s="458"/>
      <c r="FOV127" s="459"/>
      <c r="FOW127" s="458"/>
      <c r="FOX127" s="458"/>
      <c r="FOY127" s="458"/>
      <c r="FOZ127" s="459"/>
      <c r="FPA127" s="458"/>
      <c r="FPB127" s="458"/>
      <c r="FPC127" s="458"/>
      <c r="FPD127" s="459"/>
      <c r="FPE127" s="458"/>
      <c r="FPF127" s="458"/>
      <c r="FPG127" s="458"/>
      <c r="FPH127" s="459"/>
      <c r="FPI127" s="458"/>
      <c r="FPJ127" s="458"/>
      <c r="FPK127" s="458"/>
      <c r="FPL127" s="459"/>
      <c r="FPM127" s="458"/>
      <c r="FPN127" s="458"/>
      <c r="FPO127" s="458"/>
      <c r="FPP127" s="459"/>
      <c r="FPQ127" s="458"/>
      <c r="FPR127" s="458"/>
      <c r="FPS127" s="458"/>
      <c r="FPT127" s="459"/>
      <c r="FPU127" s="458"/>
      <c r="FPV127" s="458"/>
      <c r="FPW127" s="458"/>
      <c r="FPX127" s="459"/>
      <c r="FPY127" s="458"/>
      <c r="FPZ127" s="458"/>
      <c r="FQA127" s="458"/>
      <c r="FQB127" s="459"/>
      <c r="FQC127" s="458"/>
      <c r="FQD127" s="458"/>
      <c r="FQE127" s="458"/>
      <c r="FQF127" s="459"/>
      <c r="FQG127" s="458"/>
      <c r="FQH127" s="458"/>
      <c r="FQI127" s="458"/>
      <c r="FQJ127" s="459"/>
      <c r="FQK127" s="458"/>
      <c r="FQL127" s="458"/>
      <c r="FQM127" s="458"/>
      <c r="FQN127" s="459"/>
      <c r="FQO127" s="458"/>
      <c r="FQP127" s="458"/>
      <c r="FQQ127" s="458"/>
      <c r="FQR127" s="459"/>
      <c r="FQS127" s="458"/>
      <c r="FQT127" s="458"/>
      <c r="FQU127" s="458"/>
      <c r="FQV127" s="459"/>
      <c r="FQW127" s="458"/>
      <c r="FQX127" s="458"/>
      <c r="FQY127" s="458"/>
      <c r="FQZ127" s="459"/>
      <c r="FRA127" s="458"/>
      <c r="FRB127" s="458"/>
      <c r="FRC127" s="458"/>
      <c r="FRD127" s="459"/>
      <c r="FRE127" s="458"/>
      <c r="FRF127" s="458"/>
      <c r="FRG127" s="458"/>
      <c r="FRH127" s="459"/>
      <c r="FRI127" s="458"/>
      <c r="FRJ127" s="458"/>
      <c r="FRK127" s="458"/>
      <c r="FRL127" s="459"/>
      <c r="FRM127" s="458"/>
      <c r="FRN127" s="458"/>
      <c r="FRO127" s="458"/>
      <c r="FRP127" s="459"/>
      <c r="FRQ127" s="458"/>
      <c r="FRR127" s="458"/>
      <c r="FRS127" s="458"/>
      <c r="FRT127" s="459"/>
      <c r="FRU127" s="458"/>
      <c r="FRV127" s="458"/>
      <c r="FRW127" s="458"/>
      <c r="FRX127" s="459"/>
      <c r="FRY127" s="458"/>
      <c r="FRZ127" s="458"/>
      <c r="FSA127" s="458"/>
      <c r="FSB127" s="459"/>
      <c r="FSC127" s="458"/>
      <c r="FSD127" s="458"/>
      <c r="FSE127" s="458"/>
      <c r="FSF127" s="459"/>
      <c r="FSG127" s="458"/>
      <c r="FSH127" s="458"/>
      <c r="FSI127" s="458"/>
      <c r="FSJ127" s="459"/>
      <c r="FSK127" s="458"/>
      <c r="FSL127" s="458"/>
      <c r="FSM127" s="458"/>
      <c r="FSN127" s="459"/>
      <c r="FSO127" s="458"/>
      <c r="FSP127" s="458"/>
      <c r="FSQ127" s="458"/>
      <c r="FSR127" s="459"/>
      <c r="FSS127" s="458"/>
      <c r="FST127" s="458"/>
      <c r="FSU127" s="458"/>
      <c r="FSV127" s="459"/>
      <c r="FSW127" s="458"/>
      <c r="FSX127" s="458"/>
      <c r="FSY127" s="458"/>
      <c r="FSZ127" s="459"/>
      <c r="FTA127" s="458"/>
      <c r="FTB127" s="458"/>
      <c r="FTC127" s="458"/>
      <c r="FTD127" s="459"/>
      <c r="FTE127" s="458"/>
      <c r="FTF127" s="458"/>
      <c r="FTG127" s="458"/>
      <c r="FTH127" s="459"/>
      <c r="FTI127" s="458"/>
      <c r="FTJ127" s="458"/>
      <c r="FTK127" s="458"/>
      <c r="FTL127" s="459"/>
      <c r="FTM127" s="458"/>
      <c r="FTN127" s="458"/>
      <c r="FTO127" s="458"/>
      <c r="FTP127" s="459"/>
      <c r="FTQ127" s="458"/>
      <c r="FTR127" s="458"/>
      <c r="FTS127" s="458"/>
      <c r="FTT127" s="459"/>
      <c r="FTU127" s="458"/>
      <c r="FTV127" s="458"/>
      <c r="FTW127" s="458"/>
      <c r="FTX127" s="459"/>
      <c r="FTY127" s="458"/>
      <c r="FTZ127" s="458"/>
      <c r="FUA127" s="458"/>
      <c r="FUB127" s="459"/>
      <c r="FUC127" s="458"/>
      <c r="FUD127" s="458"/>
      <c r="FUE127" s="458"/>
      <c r="FUF127" s="459"/>
      <c r="FUG127" s="458"/>
      <c r="FUH127" s="458"/>
      <c r="FUI127" s="458"/>
      <c r="FUJ127" s="459"/>
      <c r="FUK127" s="458"/>
      <c r="FUL127" s="458"/>
      <c r="FUM127" s="458"/>
      <c r="FUN127" s="459"/>
      <c r="FUO127" s="458"/>
      <c r="FUP127" s="458"/>
      <c r="FUQ127" s="458"/>
      <c r="FUR127" s="459"/>
      <c r="FUS127" s="458"/>
      <c r="FUT127" s="458"/>
      <c r="FUU127" s="458"/>
      <c r="FUV127" s="459"/>
      <c r="FUW127" s="458"/>
      <c r="FUX127" s="458"/>
      <c r="FUY127" s="458"/>
      <c r="FUZ127" s="459"/>
      <c r="FVA127" s="458"/>
      <c r="FVB127" s="458"/>
      <c r="FVC127" s="458"/>
      <c r="FVD127" s="459"/>
      <c r="FVE127" s="458"/>
      <c r="FVF127" s="458"/>
      <c r="FVG127" s="458"/>
      <c r="FVH127" s="459"/>
      <c r="FVI127" s="458"/>
      <c r="FVJ127" s="458"/>
      <c r="FVK127" s="458"/>
      <c r="FVL127" s="459"/>
      <c r="FVM127" s="458"/>
      <c r="FVN127" s="458"/>
      <c r="FVO127" s="458"/>
      <c r="FVP127" s="459"/>
      <c r="FVQ127" s="458"/>
      <c r="FVR127" s="458"/>
      <c r="FVS127" s="458"/>
      <c r="FVT127" s="459"/>
      <c r="FVU127" s="458"/>
      <c r="FVV127" s="458"/>
      <c r="FVW127" s="458"/>
      <c r="FVX127" s="459"/>
      <c r="FVY127" s="458"/>
      <c r="FVZ127" s="458"/>
      <c r="FWA127" s="458"/>
      <c r="FWB127" s="459"/>
      <c r="FWC127" s="458"/>
      <c r="FWD127" s="458"/>
      <c r="FWE127" s="458"/>
      <c r="FWF127" s="459"/>
      <c r="FWG127" s="458"/>
      <c r="FWH127" s="458"/>
      <c r="FWI127" s="458"/>
      <c r="FWJ127" s="459"/>
      <c r="FWK127" s="458"/>
      <c r="FWL127" s="458"/>
      <c r="FWM127" s="458"/>
      <c r="FWN127" s="459"/>
      <c r="FWO127" s="458"/>
      <c r="FWP127" s="458"/>
      <c r="FWQ127" s="458"/>
      <c r="FWR127" s="459"/>
      <c r="FWS127" s="458"/>
      <c r="FWT127" s="458"/>
      <c r="FWU127" s="458"/>
      <c r="FWV127" s="459"/>
      <c r="FWW127" s="458"/>
      <c r="FWX127" s="458"/>
      <c r="FWY127" s="458"/>
      <c r="FWZ127" s="459"/>
      <c r="FXA127" s="458"/>
      <c r="FXB127" s="458"/>
      <c r="FXC127" s="458"/>
      <c r="FXD127" s="459"/>
      <c r="FXE127" s="458"/>
      <c r="FXF127" s="458"/>
      <c r="FXG127" s="458"/>
      <c r="FXH127" s="459"/>
      <c r="FXI127" s="458"/>
      <c r="FXJ127" s="458"/>
      <c r="FXK127" s="458"/>
      <c r="FXL127" s="459"/>
      <c r="FXM127" s="458"/>
      <c r="FXN127" s="458"/>
      <c r="FXO127" s="458"/>
      <c r="FXP127" s="459"/>
      <c r="FXQ127" s="458"/>
      <c r="FXR127" s="458"/>
      <c r="FXS127" s="458"/>
      <c r="FXT127" s="459"/>
      <c r="FXU127" s="458"/>
      <c r="FXV127" s="458"/>
      <c r="FXW127" s="458"/>
      <c r="FXX127" s="459"/>
      <c r="FXY127" s="458"/>
      <c r="FXZ127" s="458"/>
      <c r="FYA127" s="458"/>
      <c r="FYB127" s="459"/>
      <c r="FYC127" s="458"/>
      <c r="FYD127" s="458"/>
      <c r="FYE127" s="458"/>
      <c r="FYF127" s="459"/>
      <c r="FYG127" s="458"/>
      <c r="FYH127" s="458"/>
      <c r="FYI127" s="458"/>
      <c r="FYJ127" s="459"/>
      <c r="FYK127" s="458"/>
      <c r="FYL127" s="458"/>
      <c r="FYM127" s="458"/>
      <c r="FYN127" s="459"/>
      <c r="FYO127" s="458"/>
      <c r="FYP127" s="458"/>
      <c r="FYQ127" s="458"/>
      <c r="FYR127" s="459"/>
      <c r="FYS127" s="458"/>
      <c r="FYT127" s="458"/>
      <c r="FYU127" s="458"/>
      <c r="FYV127" s="459"/>
      <c r="FYW127" s="458"/>
      <c r="FYX127" s="458"/>
      <c r="FYY127" s="458"/>
      <c r="FYZ127" s="459"/>
      <c r="FZA127" s="458"/>
      <c r="FZB127" s="458"/>
      <c r="FZC127" s="458"/>
      <c r="FZD127" s="459"/>
      <c r="FZE127" s="458"/>
      <c r="FZF127" s="458"/>
      <c r="FZG127" s="458"/>
      <c r="FZH127" s="459"/>
      <c r="FZI127" s="458"/>
      <c r="FZJ127" s="458"/>
      <c r="FZK127" s="458"/>
      <c r="FZL127" s="459"/>
      <c r="FZM127" s="458"/>
      <c r="FZN127" s="458"/>
      <c r="FZO127" s="458"/>
      <c r="FZP127" s="459"/>
      <c r="FZQ127" s="458"/>
      <c r="FZR127" s="458"/>
      <c r="FZS127" s="458"/>
      <c r="FZT127" s="459"/>
      <c r="FZU127" s="458"/>
      <c r="FZV127" s="458"/>
      <c r="FZW127" s="458"/>
      <c r="FZX127" s="459"/>
      <c r="FZY127" s="458"/>
      <c r="FZZ127" s="458"/>
      <c r="GAA127" s="458"/>
      <c r="GAB127" s="459"/>
      <c r="GAC127" s="458"/>
      <c r="GAD127" s="458"/>
      <c r="GAE127" s="458"/>
      <c r="GAF127" s="459"/>
      <c r="GAG127" s="458"/>
      <c r="GAH127" s="458"/>
      <c r="GAI127" s="458"/>
      <c r="GAJ127" s="459"/>
      <c r="GAK127" s="458"/>
      <c r="GAL127" s="458"/>
      <c r="GAM127" s="458"/>
      <c r="GAN127" s="459"/>
      <c r="GAO127" s="458"/>
      <c r="GAP127" s="458"/>
      <c r="GAQ127" s="458"/>
      <c r="GAR127" s="459"/>
      <c r="GAS127" s="458"/>
      <c r="GAT127" s="458"/>
      <c r="GAU127" s="458"/>
      <c r="GAV127" s="459"/>
      <c r="GAW127" s="458"/>
      <c r="GAX127" s="458"/>
      <c r="GAY127" s="458"/>
      <c r="GAZ127" s="459"/>
      <c r="GBA127" s="458"/>
      <c r="GBB127" s="458"/>
      <c r="GBC127" s="458"/>
      <c r="GBD127" s="459"/>
      <c r="GBE127" s="458"/>
      <c r="GBF127" s="458"/>
      <c r="GBG127" s="458"/>
      <c r="GBH127" s="459"/>
      <c r="GBI127" s="458"/>
      <c r="GBJ127" s="458"/>
      <c r="GBK127" s="458"/>
      <c r="GBL127" s="459"/>
      <c r="GBM127" s="458"/>
      <c r="GBN127" s="458"/>
      <c r="GBO127" s="458"/>
      <c r="GBP127" s="459"/>
      <c r="GBQ127" s="458"/>
      <c r="GBR127" s="458"/>
      <c r="GBS127" s="458"/>
      <c r="GBT127" s="459"/>
      <c r="GBU127" s="458"/>
      <c r="GBV127" s="458"/>
      <c r="GBW127" s="458"/>
      <c r="GBX127" s="459"/>
      <c r="GBY127" s="458"/>
      <c r="GBZ127" s="458"/>
      <c r="GCA127" s="458"/>
      <c r="GCB127" s="459"/>
      <c r="GCC127" s="458"/>
      <c r="GCD127" s="458"/>
      <c r="GCE127" s="458"/>
      <c r="GCF127" s="459"/>
      <c r="GCG127" s="458"/>
      <c r="GCH127" s="458"/>
      <c r="GCI127" s="458"/>
      <c r="GCJ127" s="459"/>
      <c r="GCK127" s="458"/>
      <c r="GCL127" s="458"/>
      <c r="GCM127" s="458"/>
      <c r="GCN127" s="459"/>
      <c r="GCO127" s="458"/>
      <c r="GCP127" s="458"/>
      <c r="GCQ127" s="458"/>
      <c r="GCR127" s="459"/>
      <c r="GCS127" s="458"/>
      <c r="GCT127" s="458"/>
      <c r="GCU127" s="458"/>
      <c r="GCV127" s="459"/>
      <c r="GCW127" s="458"/>
      <c r="GCX127" s="458"/>
      <c r="GCY127" s="458"/>
      <c r="GCZ127" s="459"/>
      <c r="GDA127" s="458"/>
      <c r="GDB127" s="458"/>
      <c r="GDC127" s="458"/>
      <c r="GDD127" s="459"/>
      <c r="GDE127" s="458"/>
      <c r="GDF127" s="458"/>
      <c r="GDG127" s="458"/>
      <c r="GDH127" s="459"/>
      <c r="GDI127" s="458"/>
      <c r="GDJ127" s="458"/>
      <c r="GDK127" s="458"/>
      <c r="GDL127" s="459"/>
      <c r="GDM127" s="458"/>
      <c r="GDN127" s="458"/>
      <c r="GDO127" s="458"/>
      <c r="GDP127" s="459"/>
      <c r="GDQ127" s="458"/>
      <c r="GDR127" s="458"/>
      <c r="GDS127" s="458"/>
      <c r="GDT127" s="459"/>
      <c r="GDU127" s="458"/>
      <c r="GDV127" s="458"/>
      <c r="GDW127" s="458"/>
      <c r="GDX127" s="459"/>
      <c r="GDY127" s="458"/>
      <c r="GDZ127" s="458"/>
      <c r="GEA127" s="458"/>
      <c r="GEB127" s="459"/>
      <c r="GEC127" s="458"/>
      <c r="GED127" s="458"/>
      <c r="GEE127" s="458"/>
      <c r="GEF127" s="459"/>
      <c r="GEG127" s="458"/>
      <c r="GEH127" s="458"/>
      <c r="GEI127" s="458"/>
      <c r="GEJ127" s="459"/>
      <c r="GEK127" s="458"/>
      <c r="GEL127" s="458"/>
      <c r="GEM127" s="458"/>
      <c r="GEN127" s="459"/>
      <c r="GEO127" s="458"/>
      <c r="GEP127" s="458"/>
      <c r="GEQ127" s="458"/>
      <c r="GER127" s="459"/>
      <c r="GES127" s="458"/>
      <c r="GET127" s="458"/>
      <c r="GEU127" s="458"/>
      <c r="GEV127" s="459"/>
      <c r="GEW127" s="458"/>
      <c r="GEX127" s="458"/>
      <c r="GEY127" s="458"/>
      <c r="GEZ127" s="459"/>
      <c r="GFA127" s="458"/>
      <c r="GFB127" s="458"/>
      <c r="GFC127" s="458"/>
      <c r="GFD127" s="459"/>
      <c r="GFE127" s="458"/>
      <c r="GFF127" s="458"/>
      <c r="GFG127" s="458"/>
      <c r="GFH127" s="459"/>
      <c r="GFI127" s="458"/>
      <c r="GFJ127" s="458"/>
      <c r="GFK127" s="458"/>
      <c r="GFL127" s="459"/>
      <c r="GFM127" s="458"/>
      <c r="GFN127" s="458"/>
      <c r="GFO127" s="458"/>
      <c r="GFP127" s="459"/>
      <c r="GFQ127" s="458"/>
      <c r="GFR127" s="458"/>
      <c r="GFS127" s="458"/>
      <c r="GFT127" s="459"/>
      <c r="GFU127" s="458"/>
      <c r="GFV127" s="458"/>
      <c r="GFW127" s="458"/>
      <c r="GFX127" s="459"/>
      <c r="GFY127" s="458"/>
      <c r="GFZ127" s="458"/>
      <c r="GGA127" s="458"/>
      <c r="GGB127" s="459"/>
      <c r="GGC127" s="458"/>
      <c r="GGD127" s="458"/>
      <c r="GGE127" s="458"/>
      <c r="GGF127" s="459"/>
      <c r="GGG127" s="458"/>
      <c r="GGH127" s="458"/>
      <c r="GGI127" s="458"/>
      <c r="GGJ127" s="459"/>
      <c r="GGK127" s="458"/>
      <c r="GGL127" s="458"/>
      <c r="GGM127" s="458"/>
      <c r="GGN127" s="459"/>
      <c r="GGO127" s="458"/>
      <c r="GGP127" s="458"/>
      <c r="GGQ127" s="458"/>
      <c r="GGR127" s="459"/>
      <c r="GGS127" s="458"/>
      <c r="GGT127" s="458"/>
      <c r="GGU127" s="458"/>
      <c r="GGV127" s="459"/>
      <c r="GGW127" s="458"/>
      <c r="GGX127" s="458"/>
      <c r="GGY127" s="458"/>
      <c r="GGZ127" s="459"/>
      <c r="GHA127" s="458"/>
      <c r="GHB127" s="458"/>
      <c r="GHC127" s="458"/>
      <c r="GHD127" s="459"/>
      <c r="GHE127" s="458"/>
      <c r="GHF127" s="458"/>
      <c r="GHG127" s="458"/>
      <c r="GHH127" s="459"/>
      <c r="GHI127" s="458"/>
      <c r="GHJ127" s="458"/>
      <c r="GHK127" s="458"/>
      <c r="GHL127" s="459"/>
      <c r="GHM127" s="458"/>
      <c r="GHN127" s="458"/>
      <c r="GHO127" s="458"/>
      <c r="GHP127" s="459"/>
      <c r="GHQ127" s="458"/>
      <c r="GHR127" s="458"/>
      <c r="GHS127" s="458"/>
      <c r="GHT127" s="459"/>
      <c r="GHU127" s="458"/>
      <c r="GHV127" s="458"/>
      <c r="GHW127" s="458"/>
      <c r="GHX127" s="459"/>
      <c r="GHY127" s="458"/>
      <c r="GHZ127" s="458"/>
      <c r="GIA127" s="458"/>
      <c r="GIB127" s="459"/>
      <c r="GIC127" s="458"/>
      <c r="GID127" s="458"/>
      <c r="GIE127" s="458"/>
      <c r="GIF127" s="459"/>
      <c r="GIG127" s="458"/>
      <c r="GIH127" s="458"/>
      <c r="GII127" s="458"/>
      <c r="GIJ127" s="459"/>
      <c r="GIK127" s="458"/>
      <c r="GIL127" s="458"/>
      <c r="GIM127" s="458"/>
      <c r="GIN127" s="459"/>
      <c r="GIO127" s="458"/>
      <c r="GIP127" s="458"/>
      <c r="GIQ127" s="458"/>
      <c r="GIR127" s="459"/>
      <c r="GIS127" s="458"/>
      <c r="GIT127" s="458"/>
      <c r="GIU127" s="458"/>
      <c r="GIV127" s="459"/>
      <c r="GIW127" s="458"/>
      <c r="GIX127" s="458"/>
      <c r="GIY127" s="458"/>
      <c r="GIZ127" s="459"/>
      <c r="GJA127" s="458"/>
      <c r="GJB127" s="458"/>
      <c r="GJC127" s="458"/>
      <c r="GJD127" s="459"/>
      <c r="GJE127" s="458"/>
      <c r="GJF127" s="458"/>
      <c r="GJG127" s="458"/>
      <c r="GJH127" s="459"/>
      <c r="GJI127" s="458"/>
      <c r="GJJ127" s="458"/>
      <c r="GJK127" s="458"/>
      <c r="GJL127" s="459"/>
      <c r="GJM127" s="458"/>
      <c r="GJN127" s="458"/>
      <c r="GJO127" s="458"/>
      <c r="GJP127" s="459"/>
      <c r="GJQ127" s="458"/>
      <c r="GJR127" s="458"/>
      <c r="GJS127" s="458"/>
      <c r="GJT127" s="459"/>
      <c r="GJU127" s="458"/>
      <c r="GJV127" s="458"/>
      <c r="GJW127" s="458"/>
      <c r="GJX127" s="459"/>
      <c r="GJY127" s="458"/>
      <c r="GJZ127" s="458"/>
      <c r="GKA127" s="458"/>
      <c r="GKB127" s="459"/>
      <c r="GKC127" s="458"/>
      <c r="GKD127" s="458"/>
      <c r="GKE127" s="458"/>
      <c r="GKF127" s="459"/>
      <c r="GKG127" s="458"/>
      <c r="GKH127" s="458"/>
      <c r="GKI127" s="458"/>
      <c r="GKJ127" s="459"/>
      <c r="GKK127" s="458"/>
      <c r="GKL127" s="458"/>
      <c r="GKM127" s="458"/>
      <c r="GKN127" s="459"/>
      <c r="GKO127" s="458"/>
      <c r="GKP127" s="458"/>
      <c r="GKQ127" s="458"/>
      <c r="GKR127" s="459"/>
      <c r="GKS127" s="458"/>
      <c r="GKT127" s="458"/>
      <c r="GKU127" s="458"/>
      <c r="GKV127" s="459"/>
      <c r="GKW127" s="458"/>
      <c r="GKX127" s="458"/>
      <c r="GKY127" s="458"/>
      <c r="GKZ127" s="459"/>
      <c r="GLA127" s="458"/>
      <c r="GLB127" s="458"/>
      <c r="GLC127" s="458"/>
      <c r="GLD127" s="459"/>
      <c r="GLE127" s="458"/>
      <c r="GLF127" s="458"/>
      <c r="GLG127" s="458"/>
      <c r="GLH127" s="459"/>
      <c r="GLI127" s="458"/>
      <c r="GLJ127" s="458"/>
      <c r="GLK127" s="458"/>
      <c r="GLL127" s="459"/>
      <c r="GLM127" s="458"/>
      <c r="GLN127" s="458"/>
      <c r="GLO127" s="458"/>
      <c r="GLP127" s="459"/>
      <c r="GLQ127" s="458"/>
      <c r="GLR127" s="458"/>
      <c r="GLS127" s="458"/>
      <c r="GLT127" s="459"/>
      <c r="GLU127" s="458"/>
      <c r="GLV127" s="458"/>
      <c r="GLW127" s="458"/>
      <c r="GLX127" s="459"/>
      <c r="GLY127" s="458"/>
      <c r="GLZ127" s="458"/>
      <c r="GMA127" s="458"/>
      <c r="GMB127" s="459"/>
      <c r="GMC127" s="458"/>
      <c r="GMD127" s="458"/>
      <c r="GME127" s="458"/>
      <c r="GMF127" s="459"/>
      <c r="GMG127" s="458"/>
      <c r="GMH127" s="458"/>
      <c r="GMI127" s="458"/>
      <c r="GMJ127" s="459"/>
      <c r="GMK127" s="458"/>
      <c r="GML127" s="458"/>
      <c r="GMM127" s="458"/>
      <c r="GMN127" s="459"/>
      <c r="GMO127" s="458"/>
      <c r="GMP127" s="458"/>
      <c r="GMQ127" s="458"/>
      <c r="GMR127" s="459"/>
      <c r="GMS127" s="458"/>
      <c r="GMT127" s="458"/>
      <c r="GMU127" s="458"/>
      <c r="GMV127" s="459"/>
      <c r="GMW127" s="458"/>
      <c r="GMX127" s="458"/>
      <c r="GMY127" s="458"/>
      <c r="GMZ127" s="459"/>
      <c r="GNA127" s="458"/>
      <c r="GNB127" s="458"/>
      <c r="GNC127" s="458"/>
      <c r="GND127" s="459"/>
      <c r="GNE127" s="458"/>
      <c r="GNF127" s="458"/>
      <c r="GNG127" s="458"/>
      <c r="GNH127" s="459"/>
      <c r="GNI127" s="458"/>
      <c r="GNJ127" s="458"/>
      <c r="GNK127" s="458"/>
      <c r="GNL127" s="459"/>
      <c r="GNM127" s="458"/>
      <c r="GNN127" s="458"/>
      <c r="GNO127" s="458"/>
      <c r="GNP127" s="459"/>
      <c r="GNQ127" s="458"/>
      <c r="GNR127" s="458"/>
      <c r="GNS127" s="458"/>
      <c r="GNT127" s="459"/>
      <c r="GNU127" s="458"/>
      <c r="GNV127" s="458"/>
      <c r="GNW127" s="458"/>
      <c r="GNX127" s="459"/>
      <c r="GNY127" s="458"/>
      <c r="GNZ127" s="458"/>
      <c r="GOA127" s="458"/>
      <c r="GOB127" s="459"/>
      <c r="GOC127" s="458"/>
      <c r="GOD127" s="458"/>
      <c r="GOE127" s="458"/>
      <c r="GOF127" s="459"/>
      <c r="GOG127" s="458"/>
      <c r="GOH127" s="458"/>
      <c r="GOI127" s="458"/>
      <c r="GOJ127" s="459"/>
      <c r="GOK127" s="458"/>
      <c r="GOL127" s="458"/>
      <c r="GOM127" s="458"/>
      <c r="GON127" s="459"/>
      <c r="GOO127" s="458"/>
      <c r="GOP127" s="458"/>
      <c r="GOQ127" s="458"/>
      <c r="GOR127" s="459"/>
      <c r="GOS127" s="458"/>
      <c r="GOT127" s="458"/>
      <c r="GOU127" s="458"/>
      <c r="GOV127" s="459"/>
      <c r="GOW127" s="458"/>
      <c r="GOX127" s="458"/>
      <c r="GOY127" s="458"/>
      <c r="GOZ127" s="459"/>
      <c r="GPA127" s="458"/>
      <c r="GPB127" s="458"/>
      <c r="GPC127" s="458"/>
      <c r="GPD127" s="459"/>
      <c r="GPE127" s="458"/>
      <c r="GPF127" s="458"/>
      <c r="GPG127" s="458"/>
      <c r="GPH127" s="459"/>
      <c r="GPI127" s="458"/>
      <c r="GPJ127" s="458"/>
      <c r="GPK127" s="458"/>
      <c r="GPL127" s="459"/>
      <c r="GPM127" s="458"/>
      <c r="GPN127" s="458"/>
      <c r="GPO127" s="458"/>
      <c r="GPP127" s="459"/>
      <c r="GPQ127" s="458"/>
      <c r="GPR127" s="458"/>
      <c r="GPS127" s="458"/>
      <c r="GPT127" s="459"/>
      <c r="GPU127" s="458"/>
      <c r="GPV127" s="458"/>
      <c r="GPW127" s="458"/>
      <c r="GPX127" s="459"/>
      <c r="GPY127" s="458"/>
      <c r="GPZ127" s="458"/>
      <c r="GQA127" s="458"/>
      <c r="GQB127" s="459"/>
      <c r="GQC127" s="458"/>
      <c r="GQD127" s="458"/>
      <c r="GQE127" s="458"/>
      <c r="GQF127" s="459"/>
      <c r="GQG127" s="458"/>
      <c r="GQH127" s="458"/>
      <c r="GQI127" s="458"/>
      <c r="GQJ127" s="459"/>
      <c r="GQK127" s="458"/>
      <c r="GQL127" s="458"/>
      <c r="GQM127" s="458"/>
      <c r="GQN127" s="459"/>
      <c r="GQO127" s="458"/>
      <c r="GQP127" s="458"/>
      <c r="GQQ127" s="458"/>
      <c r="GQR127" s="459"/>
      <c r="GQS127" s="458"/>
      <c r="GQT127" s="458"/>
      <c r="GQU127" s="458"/>
      <c r="GQV127" s="459"/>
      <c r="GQW127" s="458"/>
      <c r="GQX127" s="458"/>
      <c r="GQY127" s="458"/>
      <c r="GQZ127" s="459"/>
      <c r="GRA127" s="458"/>
      <c r="GRB127" s="458"/>
      <c r="GRC127" s="458"/>
      <c r="GRD127" s="459"/>
      <c r="GRE127" s="458"/>
      <c r="GRF127" s="458"/>
      <c r="GRG127" s="458"/>
      <c r="GRH127" s="459"/>
      <c r="GRI127" s="458"/>
      <c r="GRJ127" s="458"/>
      <c r="GRK127" s="458"/>
      <c r="GRL127" s="459"/>
      <c r="GRM127" s="458"/>
      <c r="GRN127" s="458"/>
      <c r="GRO127" s="458"/>
      <c r="GRP127" s="459"/>
      <c r="GRQ127" s="458"/>
      <c r="GRR127" s="458"/>
      <c r="GRS127" s="458"/>
      <c r="GRT127" s="459"/>
      <c r="GRU127" s="458"/>
      <c r="GRV127" s="458"/>
      <c r="GRW127" s="458"/>
      <c r="GRX127" s="459"/>
      <c r="GRY127" s="458"/>
      <c r="GRZ127" s="458"/>
      <c r="GSA127" s="458"/>
      <c r="GSB127" s="459"/>
      <c r="GSC127" s="458"/>
      <c r="GSD127" s="458"/>
      <c r="GSE127" s="458"/>
      <c r="GSF127" s="459"/>
      <c r="GSG127" s="458"/>
      <c r="GSH127" s="458"/>
      <c r="GSI127" s="458"/>
      <c r="GSJ127" s="459"/>
      <c r="GSK127" s="458"/>
      <c r="GSL127" s="458"/>
      <c r="GSM127" s="458"/>
      <c r="GSN127" s="459"/>
      <c r="GSO127" s="458"/>
      <c r="GSP127" s="458"/>
      <c r="GSQ127" s="458"/>
      <c r="GSR127" s="459"/>
      <c r="GSS127" s="458"/>
      <c r="GST127" s="458"/>
      <c r="GSU127" s="458"/>
      <c r="GSV127" s="459"/>
      <c r="GSW127" s="458"/>
      <c r="GSX127" s="458"/>
      <c r="GSY127" s="458"/>
      <c r="GSZ127" s="459"/>
      <c r="GTA127" s="458"/>
      <c r="GTB127" s="458"/>
      <c r="GTC127" s="458"/>
      <c r="GTD127" s="459"/>
      <c r="GTE127" s="458"/>
      <c r="GTF127" s="458"/>
      <c r="GTG127" s="458"/>
      <c r="GTH127" s="459"/>
      <c r="GTI127" s="458"/>
      <c r="GTJ127" s="458"/>
      <c r="GTK127" s="458"/>
      <c r="GTL127" s="459"/>
      <c r="GTM127" s="458"/>
      <c r="GTN127" s="458"/>
      <c r="GTO127" s="458"/>
      <c r="GTP127" s="459"/>
      <c r="GTQ127" s="458"/>
      <c r="GTR127" s="458"/>
      <c r="GTS127" s="458"/>
      <c r="GTT127" s="459"/>
      <c r="GTU127" s="458"/>
      <c r="GTV127" s="458"/>
      <c r="GTW127" s="458"/>
      <c r="GTX127" s="459"/>
      <c r="GTY127" s="458"/>
      <c r="GTZ127" s="458"/>
      <c r="GUA127" s="458"/>
      <c r="GUB127" s="459"/>
      <c r="GUC127" s="458"/>
      <c r="GUD127" s="458"/>
      <c r="GUE127" s="458"/>
      <c r="GUF127" s="459"/>
      <c r="GUG127" s="458"/>
      <c r="GUH127" s="458"/>
      <c r="GUI127" s="458"/>
      <c r="GUJ127" s="459"/>
      <c r="GUK127" s="458"/>
      <c r="GUL127" s="458"/>
      <c r="GUM127" s="458"/>
      <c r="GUN127" s="459"/>
      <c r="GUO127" s="458"/>
      <c r="GUP127" s="458"/>
      <c r="GUQ127" s="458"/>
      <c r="GUR127" s="459"/>
      <c r="GUS127" s="458"/>
      <c r="GUT127" s="458"/>
      <c r="GUU127" s="458"/>
      <c r="GUV127" s="459"/>
      <c r="GUW127" s="458"/>
      <c r="GUX127" s="458"/>
      <c r="GUY127" s="458"/>
      <c r="GUZ127" s="459"/>
      <c r="GVA127" s="458"/>
      <c r="GVB127" s="458"/>
      <c r="GVC127" s="458"/>
      <c r="GVD127" s="459"/>
      <c r="GVE127" s="458"/>
      <c r="GVF127" s="458"/>
      <c r="GVG127" s="458"/>
      <c r="GVH127" s="459"/>
      <c r="GVI127" s="458"/>
      <c r="GVJ127" s="458"/>
      <c r="GVK127" s="458"/>
      <c r="GVL127" s="459"/>
      <c r="GVM127" s="458"/>
      <c r="GVN127" s="458"/>
      <c r="GVO127" s="458"/>
      <c r="GVP127" s="459"/>
      <c r="GVQ127" s="458"/>
      <c r="GVR127" s="458"/>
      <c r="GVS127" s="458"/>
      <c r="GVT127" s="459"/>
      <c r="GVU127" s="458"/>
      <c r="GVV127" s="458"/>
      <c r="GVW127" s="458"/>
      <c r="GVX127" s="459"/>
      <c r="GVY127" s="458"/>
      <c r="GVZ127" s="458"/>
      <c r="GWA127" s="458"/>
      <c r="GWB127" s="459"/>
      <c r="GWC127" s="458"/>
      <c r="GWD127" s="458"/>
      <c r="GWE127" s="458"/>
      <c r="GWF127" s="459"/>
      <c r="GWG127" s="458"/>
      <c r="GWH127" s="458"/>
      <c r="GWI127" s="458"/>
      <c r="GWJ127" s="459"/>
      <c r="GWK127" s="458"/>
      <c r="GWL127" s="458"/>
      <c r="GWM127" s="458"/>
      <c r="GWN127" s="459"/>
      <c r="GWO127" s="458"/>
      <c r="GWP127" s="458"/>
      <c r="GWQ127" s="458"/>
      <c r="GWR127" s="459"/>
      <c r="GWS127" s="458"/>
      <c r="GWT127" s="458"/>
      <c r="GWU127" s="458"/>
      <c r="GWV127" s="459"/>
      <c r="GWW127" s="458"/>
      <c r="GWX127" s="458"/>
      <c r="GWY127" s="458"/>
      <c r="GWZ127" s="459"/>
      <c r="GXA127" s="458"/>
      <c r="GXB127" s="458"/>
      <c r="GXC127" s="458"/>
      <c r="GXD127" s="459"/>
      <c r="GXE127" s="458"/>
      <c r="GXF127" s="458"/>
      <c r="GXG127" s="458"/>
      <c r="GXH127" s="459"/>
      <c r="GXI127" s="458"/>
      <c r="GXJ127" s="458"/>
      <c r="GXK127" s="458"/>
      <c r="GXL127" s="459"/>
      <c r="GXM127" s="458"/>
      <c r="GXN127" s="458"/>
      <c r="GXO127" s="458"/>
      <c r="GXP127" s="459"/>
      <c r="GXQ127" s="458"/>
      <c r="GXR127" s="458"/>
      <c r="GXS127" s="458"/>
      <c r="GXT127" s="459"/>
      <c r="GXU127" s="458"/>
      <c r="GXV127" s="458"/>
      <c r="GXW127" s="458"/>
      <c r="GXX127" s="459"/>
      <c r="GXY127" s="458"/>
      <c r="GXZ127" s="458"/>
      <c r="GYA127" s="458"/>
      <c r="GYB127" s="459"/>
      <c r="GYC127" s="458"/>
      <c r="GYD127" s="458"/>
      <c r="GYE127" s="458"/>
      <c r="GYF127" s="459"/>
      <c r="GYG127" s="458"/>
      <c r="GYH127" s="458"/>
      <c r="GYI127" s="458"/>
      <c r="GYJ127" s="459"/>
      <c r="GYK127" s="458"/>
      <c r="GYL127" s="458"/>
      <c r="GYM127" s="458"/>
      <c r="GYN127" s="459"/>
      <c r="GYO127" s="458"/>
      <c r="GYP127" s="458"/>
      <c r="GYQ127" s="458"/>
      <c r="GYR127" s="459"/>
      <c r="GYS127" s="458"/>
      <c r="GYT127" s="458"/>
      <c r="GYU127" s="458"/>
      <c r="GYV127" s="459"/>
      <c r="GYW127" s="458"/>
      <c r="GYX127" s="458"/>
      <c r="GYY127" s="458"/>
      <c r="GYZ127" s="459"/>
      <c r="GZA127" s="458"/>
      <c r="GZB127" s="458"/>
      <c r="GZC127" s="458"/>
      <c r="GZD127" s="459"/>
      <c r="GZE127" s="458"/>
      <c r="GZF127" s="458"/>
      <c r="GZG127" s="458"/>
      <c r="GZH127" s="459"/>
      <c r="GZI127" s="458"/>
      <c r="GZJ127" s="458"/>
      <c r="GZK127" s="458"/>
      <c r="GZL127" s="459"/>
      <c r="GZM127" s="458"/>
      <c r="GZN127" s="458"/>
      <c r="GZO127" s="458"/>
      <c r="GZP127" s="459"/>
      <c r="GZQ127" s="458"/>
      <c r="GZR127" s="458"/>
      <c r="GZS127" s="458"/>
      <c r="GZT127" s="459"/>
      <c r="GZU127" s="458"/>
      <c r="GZV127" s="458"/>
      <c r="GZW127" s="458"/>
      <c r="GZX127" s="459"/>
      <c r="GZY127" s="458"/>
      <c r="GZZ127" s="458"/>
      <c r="HAA127" s="458"/>
      <c r="HAB127" s="459"/>
      <c r="HAC127" s="458"/>
      <c r="HAD127" s="458"/>
      <c r="HAE127" s="458"/>
      <c r="HAF127" s="459"/>
      <c r="HAG127" s="458"/>
      <c r="HAH127" s="458"/>
      <c r="HAI127" s="458"/>
      <c r="HAJ127" s="459"/>
      <c r="HAK127" s="458"/>
      <c r="HAL127" s="458"/>
      <c r="HAM127" s="458"/>
      <c r="HAN127" s="459"/>
      <c r="HAO127" s="458"/>
      <c r="HAP127" s="458"/>
      <c r="HAQ127" s="458"/>
      <c r="HAR127" s="459"/>
      <c r="HAS127" s="458"/>
      <c r="HAT127" s="458"/>
      <c r="HAU127" s="458"/>
      <c r="HAV127" s="459"/>
      <c r="HAW127" s="458"/>
      <c r="HAX127" s="458"/>
      <c r="HAY127" s="458"/>
      <c r="HAZ127" s="459"/>
      <c r="HBA127" s="458"/>
      <c r="HBB127" s="458"/>
      <c r="HBC127" s="458"/>
      <c r="HBD127" s="459"/>
      <c r="HBE127" s="458"/>
      <c r="HBF127" s="458"/>
      <c r="HBG127" s="458"/>
      <c r="HBH127" s="459"/>
      <c r="HBI127" s="458"/>
      <c r="HBJ127" s="458"/>
      <c r="HBK127" s="458"/>
      <c r="HBL127" s="459"/>
      <c r="HBM127" s="458"/>
      <c r="HBN127" s="458"/>
      <c r="HBO127" s="458"/>
      <c r="HBP127" s="459"/>
      <c r="HBQ127" s="458"/>
      <c r="HBR127" s="458"/>
      <c r="HBS127" s="458"/>
      <c r="HBT127" s="459"/>
      <c r="HBU127" s="458"/>
      <c r="HBV127" s="458"/>
      <c r="HBW127" s="458"/>
      <c r="HBX127" s="459"/>
      <c r="HBY127" s="458"/>
      <c r="HBZ127" s="458"/>
      <c r="HCA127" s="458"/>
      <c r="HCB127" s="459"/>
      <c r="HCC127" s="458"/>
      <c r="HCD127" s="458"/>
      <c r="HCE127" s="458"/>
      <c r="HCF127" s="459"/>
      <c r="HCG127" s="458"/>
      <c r="HCH127" s="458"/>
      <c r="HCI127" s="458"/>
      <c r="HCJ127" s="459"/>
      <c r="HCK127" s="458"/>
      <c r="HCL127" s="458"/>
      <c r="HCM127" s="458"/>
      <c r="HCN127" s="459"/>
      <c r="HCO127" s="458"/>
      <c r="HCP127" s="458"/>
      <c r="HCQ127" s="458"/>
      <c r="HCR127" s="459"/>
      <c r="HCS127" s="458"/>
      <c r="HCT127" s="458"/>
      <c r="HCU127" s="458"/>
      <c r="HCV127" s="459"/>
      <c r="HCW127" s="458"/>
      <c r="HCX127" s="458"/>
      <c r="HCY127" s="458"/>
      <c r="HCZ127" s="459"/>
      <c r="HDA127" s="458"/>
      <c r="HDB127" s="458"/>
      <c r="HDC127" s="458"/>
      <c r="HDD127" s="459"/>
      <c r="HDE127" s="458"/>
      <c r="HDF127" s="458"/>
      <c r="HDG127" s="458"/>
      <c r="HDH127" s="459"/>
      <c r="HDI127" s="458"/>
      <c r="HDJ127" s="458"/>
      <c r="HDK127" s="458"/>
      <c r="HDL127" s="459"/>
      <c r="HDM127" s="458"/>
      <c r="HDN127" s="458"/>
      <c r="HDO127" s="458"/>
      <c r="HDP127" s="459"/>
      <c r="HDQ127" s="458"/>
      <c r="HDR127" s="458"/>
      <c r="HDS127" s="458"/>
      <c r="HDT127" s="459"/>
      <c r="HDU127" s="458"/>
      <c r="HDV127" s="458"/>
      <c r="HDW127" s="458"/>
      <c r="HDX127" s="459"/>
      <c r="HDY127" s="458"/>
      <c r="HDZ127" s="458"/>
      <c r="HEA127" s="458"/>
      <c r="HEB127" s="459"/>
      <c r="HEC127" s="458"/>
      <c r="HED127" s="458"/>
      <c r="HEE127" s="458"/>
      <c r="HEF127" s="459"/>
      <c r="HEG127" s="458"/>
      <c r="HEH127" s="458"/>
      <c r="HEI127" s="458"/>
      <c r="HEJ127" s="459"/>
      <c r="HEK127" s="458"/>
      <c r="HEL127" s="458"/>
      <c r="HEM127" s="458"/>
      <c r="HEN127" s="459"/>
      <c r="HEO127" s="458"/>
      <c r="HEP127" s="458"/>
      <c r="HEQ127" s="458"/>
      <c r="HER127" s="459"/>
      <c r="HES127" s="458"/>
      <c r="HET127" s="458"/>
      <c r="HEU127" s="458"/>
      <c r="HEV127" s="459"/>
      <c r="HEW127" s="458"/>
      <c r="HEX127" s="458"/>
      <c r="HEY127" s="458"/>
      <c r="HEZ127" s="459"/>
      <c r="HFA127" s="458"/>
      <c r="HFB127" s="458"/>
      <c r="HFC127" s="458"/>
      <c r="HFD127" s="459"/>
      <c r="HFE127" s="458"/>
      <c r="HFF127" s="458"/>
      <c r="HFG127" s="458"/>
      <c r="HFH127" s="459"/>
      <c r="HFI127" s="458"/>
      <c r="HFJ127" s="458"/>
      <c r="HFK127" s="458"/>
      <c r="HFL127" s="459"/>
      <c r="HFM127" s="458"/>
      <c r="HFN127" s="458"/>
      <c r="HFO127" s="458"/>
      <c r="HFP127" s="459"/>
      <c r="HFQ127" s="458"/>
      <c r="HFR127" s="458"/>
      <c r="HFS127" s="458"/>
      <c r="HFT127" s="459"/>
      <c r="HFU127" s="458"/>
      <c r="HFV127" s="458"/>
      <c r="HFW127" s="458"/>
      <c r="HFX127" s="459"/>
      <c r="HFY127" s="458"/>
      <c r="HFZ127" s="458"/>
      <c r="HGA127" s="458"/>
      <c r="HGB127" s="459"/>
      <c r="HGC127" s="458"/>
      <c r="HGD127" s="458"/>
      <c r="HGE127" s="458"/>
      <c r="HGF127" s="459"/>
      <c r="HGG127" s="458"/>
      <c r="HGH127" s="458"/>
      <c r="HGI127" s="458"/>
      <c r="HGJ127" s="459"/>
      <c r="HGK127" s="458"/>
      <c r="HGL127" s="458"/>
      <c r="HGM127" s="458"/>
      <c r="HGN127" s="459"/>
      <c r="HGO127" s="458"/>
      <c r="HGP127" s="458"/>
      <c r="HGQ127" s="458"/>
      <c r="HGR127" s="459"/>
      <c r="HGS127" s="458"/>
      <c r="HGT127" s="458"/>
      <c r="HGU127" s="458"/>
      <c r="HGV127" s="459"/>
      <c r="HGW127" s="458"/>
      <c r="HGX127" s="458"/>
      <c r="HGY127" s="458"/>
      <c r="HGZ127" s="459"/>
      <c r="HHA127" s="458"/>
      <c r="HHB127" s="458"/>
      <c r="HHC127" s="458"/>
      <c r="HHD127" s="459"/>
      <c r="HHE127" s="458"/>
      <c r="HHF127" s="458"/>
      <c r="HHG127" s="458"/>
      <c r="HHH127" s="459"/>
      <c r="HHI127" s="458"/>
      <c r="HHJ127" s="458"/>
      <c r="HHK127" s="458"/>
      <c r="HHL127" s="459"/>
      <c r="HHM127" s="458"/>
      <c r="HHN127" s="458"/>
      <c r="HHO127" s="458"/>
      <c r="HHP127" s="459"/>
      <c r="HHQ127" s="458"/>
      <c r="HHR127" s="458"/>
      <c r="HHS127" s="458"/>
      <c r="HHT127" s="459"/>
      <c r="HHU127" s="458"/>
      <c r="HHV127" s="458"/>
      <c r="HHW127" s="458"/>
      <c r="HHX127" s="459"/>
      <c r="HHY127" s="458"/>
      <c r="HHZ127" s="458"/>
      <c r="HIA127" s="458"/>
      <c r="HIB127" s="459"/>
      <c r="HIC127" s="458"/>
      <c r="HID127" s="458"/>
      <c r="HIE127" s="458"/>
      <c r="HIF127" s="459"/>
      <c r="HIG127" s="458"/>
      <c r="HIH127" s="458"/>
      <c r="HII127" s="458"/>
      <c r="HIJ127" s="459"/>
      <c r="HIK127" s="458"/>
      <c r="HIL127" s="458"/>
      <c r="HIM127" s="458"/>
      <c r="HIN127" s="459"/>
      <c r="HIO127" s="458"/>
      <c r="HIP127" s="458"/>
      <c r="HIQ127" s="458"/>
      <c r="HIR127" s="459"/>
      <c r="HIS127" s="458"/>
      <c r="HIT127" s="458"/>
      <c r="HIU127" s="458"/>
      <c r="HIV127" s="459"/>
      <c r="HIW127" s="458"/>
      <c r="HIX127" s="458"/>
      <c r="HIY127" s="458"/>
      <c r="HIZ127" s="459"/>
      <c r="HJA127" s="458"/>
      <c r="HJB127" s="458"/>
      <c r="HJC127" s="458"/>
      <c r="HJD127" s="459"/>
      <c r="HJE127" s="458"/>
      <c r="HJF127" s="458"/>
      <c r="HJG127" s="458"/>
      <c r="HJH127" s="459"/>
      <c r="HJI127" s="458"/>
      <c r="HJJ127" s="458"/>
      <c r="HJK127" s="458"/>
      <c r="HJL127" s="459"/>
      <c r="HJM127" s="458"/>
      <c r="HJN127" s="458"/>
      <c r="HJO127" s="458"/>
      <c r="HJP127" s="459"/>
      <c r="HJQ127" s="458"/>
      <c r="HJR127" s="458"/>
      <c r="HJS127" s="458"/>
      <c r="HJT127" s="459"/>
      <c r="HJU127" s="458"/>
      <c r="HJV127" s="458"/>
      <c r="HJW127" s="458"/>
      <c r="HJX127" s="459"/>
      <c r="HJY127" s="458"/>
      <c r="HJZ127" s="458"/>
      <c r="HKA127" s="458"/>
      <c r="HKB127" s="459"/>
      <c r="HKC127" s="458"/>
      <c r="HKD127" s="458"/>
      <c r="HKE127" s="458"/>
      <c r="HKF127" s="459"/>
      <c r="HKG127" s="458"/>
      <c r="HKH127" s="458"/>
      <c r="HKI127" s="458"/>
      <c r="HKJ127" s="459"/>
      <c r="HKK127" s="458"/>
      <c r="HKL127" s="458"/>
      <c r="HKM127" s="458"/>
      <c r="HKN127" s="459"/>
      <c r="HKO127" s="458"/>
      <c r="HKP127" s="458"/>
      <c r="HKQ127" s="458"/>
      <c r="HKR127" s="459"/>
      <c r="HKS127" s="458"/>
      <c r="HKT127" s="458"/>
      <c r="HKU127" s="458"/>
      <c r="HKV127" s="459"/>
      <c r="HKW127" s="458"/>
      <c r="HKX127" s="458"/>
      <c r="HKY127" s="458"/>
      <c r="HKZ127" s="459"/>
      <c r="HLA127" s="458"/>
      <c r="HLB127" s="458"/>
      <c r="HLC127" s="458"/>
      <c r="HLD127" s="459"/>
      <c r="HLE127" s="458"/>
      <c r="HLF127" s="458"/>
      <c r="HLG127" s="458"/>
      <c r="HLH127" s="459"/>
      <c r="HLI127" s="458"/>
      <c r="HLJ127" s="458"/>
      <c r="HLK127" s="458"/>
      <c r="HLL127" s="459"/>
      <c r="HLM127" s="458"/>
      <c r="HLN127" s="458"/>
      <c r="HLO127" s="458"/>
      <c r="HLP127" s="459"/>
      <c r="HLQ127" s="458"/>
      <c r="HLR127" s="458"/>
      <c r="HLS127" s="458"/>
      <c r="HLT127" s="459"/>
      <c r="HLU127" s="458"/>
      <c r="HLV127" s="458"/>
      <c r="HLW127" s="458"/>
      <c r="HLX127" s="459"/>
      <c r="HLY127" s="458"/>
      <c r="HLZ127" s="458"/>
      <c r="HMA127" s="458"/>
      <c r="HMB127" s="459"/>
      <c r="HMC127" s="458"/>
      <c r="HMD127" s="458"/>
      <c r="HME127" s="458"/>
      <c r="HMF127" s="459"/>
      <c r="HMG127" s="458"/>
      <c r="HMH127" s="458"/>
      <c r="HMI127" s="458"/>
      <c r="HMJ127" s="459"/>
      <c r="HMK127" s="458"/>
      <c r="HML127" s="458"/>
      <c r="HMM127" s="458"/>
      <c r="HMN127" s="459"/>
      <c r="HMO127" s="458"/>
      <c r="HMP127" s="458"/>
      <c r="HMQ127" s="458"/>
      <c r="HMR127" s="459"/>
      <c r="HMS127" s="458"/>
      <c r="HMT127" s="458"/>
      <c r="HMU127" s="458"/>
      <c r="HMV127" s="459"/>
      <c r="HMW127" s="458"/>
      <c r="HMX127" s="458"/>
      <c r="HMY127" s="458"/>
      <c r="HMZ127" s="459"/>
      <c r="HNA127" s="458"/>
      <c r="HNB127" s="458"/>
      <c r="HNC127" s="458"/>
      <c r="HND127" s="459"/>
      <c r="HNE127" s="458"/>
      <c r="HNF127" s="458"/>
      <c r="HNG127" s="458"/>
      <c r="HNH127" s="459"/>
      <c r="HNI127" s="458"/>
      <c r="HNJ127" s="458"/>
      <c r="HNK127" s="458"/>
      <c r="HNL127" s="459"/>
      <c r="HNM127" s="458"/>
      <c r="HNN127" s="458"/>
      <c r="HNO127" s="458"/>
      <c r="HNP127" s="459"/>
      <c r="HNQ127" s="458"/>
      <c r="HNR127" s="458"/>
      <c r="HNS127" s="458"/>
      <c r="HNT127" s="459"/>
      <c r="HNU127" s="458"/>
      <c r="HNV127" s="458"/>
      <c r="HNW127" s="458"/>
      <c r="HNX127" s="459"/>
      <c r="HNY127" s="458"/>
      <c r="HNZ127" s="458"/>
      <c r="HOA127" s="458"/>
      <c r="HOB127" s="459"/>
      <c r="HOC127" s="458"/>
      <c r="HOD127" s="458"/>
      <c r="HOE127" s="458"/>
      <c r="HOF127" s="459"/>
      <c r="HOG127" s="458"/>
      <c r="HOH127" s="458"/>
      <c r="HOI127" s="458"/>
      <c r="HOJ127" s="459"/>
      <c r="HOK127" s="458"/>
      <c r="HOL127" s="458"/>
      <c r="HOM127" s="458"/>
      <c r="HON127" s="459"/>
      <c r="HOO127" s="458"/>
      <c r="HOP127" s="458"/>
      <c r="HOQ127" s="458"/>
      <c r="HOR127" s="459"/>
      <c r="HOS127" s="458"/>
      <c r="HOT127" s="458"/>
      <c r="HOU127" s="458"/>
      <c r="HOV127" s="459"/>
      <c r="HOW127" s="458"/>
      <c r="HOX127" s="458"/>
      <c r="HOY127" s="458"/>
      <c r="HOZ127" s="459"/>
      <c r="HPA127" s="458"/>
      <c r="HPB127" s="458"/>
      <c r="HPC127" s="458"/>
      <c r="HPD127" s="459"/>
      <c r="HPE127" s="458"/>
      <c r="HPF127" s="458"/>
      <c r="HPG127" s="458"/>
      <c r="HPH127" s="459"/>
      <c r="HPI127" s="458"/>
      <c r="HPJ127" s="458"/>
      <c r="HPK127" s="458"/>
      <c r="HPL127" s="459"/>
      <c r="HPM127" s="458"/>
      <c r="HPN127" s="458"/>
      <c r="HPO127" s="458"/>
      <c r="HPP127" s="459"/>
      <c r="HPQ127" s="458"/>
      <c r="HPR127" s="458"/>
      <c r="HPS127" s="458"/>
      <c r="HPT127" s="459"/>
      <c r="HPU127" s="458"/>
      <c r="HPV127" s="458"/>
      <c r="HPW127" s="458"/>
      <c r="HPX127" s="459"/>
      <c r="HPY127" s="458"/>
      <c r="HPZ127" s="458"/>
      <c r="HQA127" s="458"/>
      <c r="HQB127" s="459"/>
      <c r="HQC127" s="458"/>
      <c r="HQD127" s="458"/>
      <c r="HQE127" s="458"/>
      <c r="HQF127" s="459"/>
      <c r="HQG127" s="458"/>
      <c r="HQH127" s="458"/>
      <c r="HQI127" s="458"/>
      <c r="HQJ127" s="459"/>
      <c r="HQK127" s="458"/>
      <c r="HQL127" s="458"/>
      <c r="HQM127" s="458"/>
      <c r="HQN127" s="459"/>
      <c r="HQO127" s="458"/>
      <c r="HQP127" s="458"/>
      <c r="HQQ127" s="458"/>
      <c r="HQR127" s="459"/>
      <c r="HQS127" s="458"/>
      <c r="HQT127" s="458"/>
      <c r="HQU127" s="458"/>
      <c r="HQV127" s="459"/>
      <c r="HQW127" s="458"/>
      <c r="HQX127" s="458"/>
      <c r="HQY127" s="458"/>
      <c r="HQZ127" s="459"/>
      <c r="HRA127" s="458"/>
      <c r="HRB127" s="458"/>
      <c r="HRC127" s="458"/>
      <c r="HRD127" s="459"/>
      <c r="HRE127" s="458"/>
      <c r="HRF127" s="458"/>
      <c r="HRG127" s="458"/>
      <c r="HRH127" s="459"/>
      <c r="HRI127" s="458"/>
      <c r="HRJ127" s="458"/>
      <c r="HRK127" s="458"/>
      <c r="HRL127" s="459"/>
      <c r="HRM127" s="458"/>
      <c r="HRN127" s="458"/>
      <c r="HRO127" s="458"/>
      <c r="HRP127" s="459"/>
      <c r="HRQ127" s="458"/>
      <c r="HRR127" s="458"/>
      <c r="HRS127" s="458"/>
      <c r="HRT127" s="459"/>
      <c r="HRU127" s="458"/>
      <c r="HRV127" s="458"/>
      <c r="HRW127" s="458"/>
      <c r="HRX127" s="459"/>
      <c r="HRY127" s="458"/>
      <c r="HRZ127" s="458"/>
      <c r="HSA127" s="458"/>
      <c r="HSB127" s="459"/>
      <c r="HSC127" s="458"/>
      <c r="HSD127" s="458"/>
      <c r="HSE127" s="458"/>
      <c r="HSF127" s="459"/>
      <c r="HSG127" s="458"/>
      <c r="HSH127" s="458"/>
      <c r="HSI127" s="458"/>
      <c r="HSJ127" s="459"/>
      <c r="HSK127" s="458"/>
      <c r="HSL127" s="458"/>
      <c r="HSM127" s="458"/>
      <c r="HSN127" s="459"/>
      <c r="HSO127" s="458"/>
      <c r="HSP127" s="458"/>
      <c r="HSQ127" s="458"/>
      <c r="HSR127" s="459"/>
      <c r="HSS127" s="458"/>
      <c r="HST127" s="458"/>
      <c r="HSU127" s="458"/>
      <c r="HSV127" s="459"/>
      <c r="HSW127" s="458"/>
      <c r="HSX127" s="458"/>
      <c r="HSY127" s="458"/>
      <c r="HSZ127" s="459"/>
      <c r="HTA127" s="458"/>
      <c r="HTB127" s="458"/>
      <c r="HTC127" s="458"/>
      <c r="HTD127" s="459"/>
      <c r="HTE127" s="458"/>
      <c r="HTF127" s="458"/>
      <c r="HTG127" s="458"/>
      <c r="HTH127" s="459"/>
      <c r="HTI127" s="458"/>
      <c r="HTJ127" s="458"/>
      <c r="HTK127" s="458"/>
      <c r="HTL127" s="459"/>
      <c r="HTM127" s="458"/>
      <c r="HTN127" s="458"/>
      <c r="HTO127" s="458"/>
      <c r="HTP127" s="459"/>
      <c r="HTQ127" s="458"/>
      <c r="HTR127" s="458"/>
      <c r="HTS127" s="458"/>
      <c r="HTT127" s="459"/>
      <c r="HTU127" s="458"/>
      <c r="HTV127" s="458"/>
      <c r="HTW127" s="458"/>
      <c r="HTX127" s="459"/>
      <c r="HTY127" s="458"/>
      <c r="HTZ127" s="458"/>
      <c r="HUA127" s="458"/>
      <c r="HUB127" s="459"/>
      <c r="HUC127" s="458"/>
      <c r="HUD127" s="458"/>
      <c r="HUE127" s="458"/>
      <c r="HUF127" s="459"/>
      <c r="HUG127" s="458"/>
      <c r="HUH127" s="458"/>
      <c r="HUI127" s="458"/>
      <c r="HUJ127" s="459"/>
      <c r="HUK127" s="458"/>
      <c r="HUL127" s="458"/>
      <c r="HUM127" s="458"/>
      <c r="HUN127" s="459"/>
      <c r="HUO127" s="458"/>
      <c r="HUP127" s="458"/>
      <c r="HUQ127" s="458"/>
      <c r="HUR127" s="459"/>
      <c r="HUS127" s="458"/>
      <c r="HUT127" s="458"/>
      <c r="HUU127" s="458"/>
      <c r="HUV127" s="459"/>
      <c r="HUW127" s="458"/>
      <c r="HUX127" s="458"/>
      <c r="HUY127" s="458"/>
      <c r="HUZ127" s="459"/>
      <c r="HVA127" s="458"/>
      <c r="HVB127" s="458"/>
      <c r="HVC127" s="458"/>
      <c r="HVD127" s="459"/>
      <c r="HVE127" s="458"/>
      <c r="HVF127" s="458"/>
      <c r="HVG127" s="458"/>
      <c r="HVH127" s="459"/>
      <c r="HVI127" s="458"/>
      <c r="HVJ127" s="458"/>
      <c r="HVK127" s="458"/>
      <c r="HVL127" s="459"/>
      <c r="HVM127" s="458"/>
      <c r="HVN127" s="458"/>
      <c r="HVO127" s="458"/>
      <c r="HVP127" s="459"/>
      <c r="HVQ127" s="458"/>
      <c r="HVR127" s="458"/>
      <c r="HVS127" s="458"/>
      <c r="HVT127" s="459"/>
      <c r="HVU127" s="458"/>
      <c r="HVV127" s="458"/>
      <c r="HVW127" s="458"/>
      <c r="HVX127" s="459"/>
      <c r="HVY127" s="458"/>
      <c r="HVZ127" s="458"/>
      <c r="HWA127" s="458"/>
      <c r="HWB127" s="459"/>
      <c r="HWC127" s="458"/>
      <c r="HWD127" s="458"/>
      <c r="HWE127" s="458"/>
      <c r="HWF127" s="459"/>
      <c r="HWG127" s="458"/>
      <c r="HWH127" s="458"/>
      <c r="HWI127" s="458"/>
      <c r="HWJ127" s="459"/>
      <c r="HWK127" s="458"/>
      <c r="HWL127" s="458"/>
      <c r="HWM127" s="458"/>
      <c r="HWN127" s="459"/>
      <c r="HWO127" s="458"/>
      <c r="HWP127" s="458"/>
      <c r="HWQ127" s="458"/>
      <c r="HWR127" s="459"/>
      <c r="HWS127" s="458"/>
      <c r="HWT127" s="458"/>
      <c r="HWU127" s="458"/>
      <c r="HWV127" s="459"/>
      <c r="HWW127" s="458"/>
      <c r="HWX127" s="458"/>
      <c r="HWY127" s="458"/>
      <c r="HWZ127" s="459"/>
      <c r="HXA127" s="458"/>
      <c r="HXB127" s="458"/>
      <c r="HXC127" s="458"/>
      <c r="HXD127" s="459"/>
      <c r="HXE127" s="458"/>
      <c r="HXF127" s="458"/>
      <c r="HXG127" s="458"/>
      <c r="HXH127" s="459"/>
      <c r="HXI127" s="458"/>
      <c r="HXJ127" s="458"/>
      <c r="HXK127" s="458"/>
      <c r="HXL127" s="459"/>
      <c r="HXM127" s="458"/>
      <c r="HXN127" s="458"/>
      <c r="HXO127" s="458"/>
      <c r="HXP127" s="459"/>
      <c r="HXQ127" s="458"/>
      <c r="HXR127" s="458"/>
      <c r="HXS127" s="458"/>
      <c r="HXT127" s="459"/>
      <c r="HXU127" s="458"/>
      <c r="HXV127" s="458"/>
      <c r="HXW127" s="458"/>
      <c r="HXX127" s="459"/>
      <c r="HXY127" s="458"/>
      <c r="HXZ127" s="458"/>
      <c r="HYA127" s="458"/>
      <c r="HYB127" s="459"/>
      <c r="HYC127" s="458"/>
      <c r="HYD127" s="458"/>
      <c r="HYE127" s="458"/>
      <c r="HYF127" s="459"/>
      <c r="HYG127" s="458"/>
      <c r="HYH127" s="458"/>
      <c r="HYI127" s="458"/>
      <c r="HYJ127" s="459"/>
      <c r="HYK127" s="458"/>
      <c r="HYL127" s="458"/>
      <c r="HYM127" s="458"/>
      <c r="HYN127" s="459"/>
      <c r="HYO127" s="458"/>
      <c r="HYP127" s="458"/>
      <c r="HYQ127" s="458"/>
      <c r="HYR127" s="459"/>
      <c r="HYS127" s="458"/>
      <c r="HYT127" s="458"/>
      <c r="HYU127" s="458"/>
      <c r="HYV127" s="459"/>
      <c r="HYW127" s="458"/>
      <c r="HYX127" s="458"/>
      <c r="HYY127" s="458"/>
      <c r="HYZ127" s="459"/>
      <c r="HZA127" s="458"/>
      <c r="HZB127" s="458"/>
      <c r="HZC127" s="458"/>
      <c r="HZD127" s="459"/>
      <c r="HZE127" s="458"/>
      <c r="HZF127" s="458"/>
      <c r="HZG127" s="458"/>
      <c r="HZH127" s="459"/>
      <c r="HZI127" s="458"/>
      <c r="HZJ127" s="458"/>
      <c r="HZK127" s="458"/>
      <c r="HZL127" s="459"/>
      <c r="HZM127" s="458"/>
      <c r="HZN127" s="458"/>
      <c r="HZO127" s="458"/>
      <c r="HZP127" s="459"/>
      <c r="HZQ127" s="458"/>
      <c r="HZR127" s="458"/>
      <c r="HZS127" s="458"/>
      <c r="HZT127" s="459"/>
      <c r="HZU127" s="458"/>
      <c r="HZV127" s="458"/>
      <c r="HZW127" s="458"/>
      <c r="HZX127" s="459"/>
      <c r="HZY127" s="458"/>
      <c r="HZZ127" s="458"/>
      <c r="IAA127" s="458"/>
      <c r="IAB127" s="459"/>
      <c r="IAC127" s="458"/>
      <c r="IAD127" s="458"/>
      <c r="IAE127" s="458"/>
      <c r="IAF127" s="459"/>
      <c r="IAG127" s="458"/>
      <c r="IAH127" s="458"/>
      <c r="IAI127" s="458"/>
      <c r="IAJ127" s="459"/>
      <c r="IAK127" s="458"/>
      <c r="IAL127" s="458"/>
      <c r="IAM127" s="458"/>
      <c r="IAN127" s="459"/>
      <c r="IAO127" s="458"/>
      <c r="IAP127" s="458"/>
      <c r="IAQ127" s="458"/>
      <c r="IAR127" s="459"/>
      <c r="IAS127" s="458"/>
      <c r="IAT127" s="458"/>
      <c r="IAU127" s="458"/>
      <c r="IAV127" s="459"/>
      <c r="IAW127" s="458"/>
      <c r="IAX127" s="458"/>
      <c r="IAY127" s="458"/>
      <c r="IAZ127" s="459"/>
      <c r="IBA127" s="458"/>
      <c r="IBB127" s="458"/>
      <c r="IBC127" s="458"/>
      <c r="IBD127" s="459"/>
      <c r="IBE127" s="458"/>
      <c r="IBF127" s="458"/>
      <c r="IBG127" s="458"/>
      <c r="IBH127" s="459"/>
      <c r="IBI127" s="458"/>
      <c r="IBJ127" s="458"/>
      <c r="IBK127" s="458"/>
      <c r="IBL127" s="459"/>
      <c r="IBM127" s="458"/>
      <c r="IBN127" s="458"/>
      <c r="IBO127" s="458"/>
      <c r="IBP127" s="459"/>
      <c r="IBQ127" s="458"/>
      <c r="IBR127" s="458"/>
      <c r="IBS127" s="458"/>
      <c r="IBT127" s="459"/>
      <c r="IBU127" s="458"/>
      <c r="IBV127" s="458"/>
      <c r="IBW127" s="458"/>
      <c r="IBX127" s="459"/>
      <c r="IBY127" s="458"/>
      <c r="IBZ127" s="458"/>
      <c r="ICA127" s="458"/>
      <c r="ICB127" s="459"/>
      <c r="ICC127" s="458"/>
      <c r="ICD127" s="458"/>
      <c r="ICE127" s="458"/>
      <c r="ICF127" s="459"/>
      <c r="ICG127" s="458"/>
      <c r="ICH127" s="458"/>
      <c r="ICI127" s="458"/>
      <c r="ICJ127" s="459"/>
      <c r="ICK127" s="458"/>
      <c r="ICL127" s="458"/>
      <c r="ICM127" s="458"/>
      <c r="ICN127" s="459"/>
      <c r="ICO127" s="458"/>
      <c r="ICP127" s="458"/>
      <c r="ICQ127" s="458"/>
      <c r="ICR127" s="459"/>
      <c r="ICS127" s="458"/>
      <c r="ICT127" s="458"/>
      <c r="ICU127" s="458"/>
      <c r="ICV127" s="459"/>
      <c r="ICW127" s="458"/>
      <c r="ICX127" s="458"/>
      <c r="ICY127" s="458"/>
      <c r="ICZ127" s="459"/>
      <c r="IDA127" s="458"/>
      <c r="IDB127" s="458"/>
      <c r="IDC127" s="458"/>
      <c r="IDD127" s="459"/>
      <c r="IDE127" s="458"/>
      <c r="IDF127" s="458"/>
      <c r="IDG127" s="458"/>
      <c r="IDH127" s="459"/>
      <c r="IDI127" s="458"/>
      <c r="IDJ127" s="458"/>
      <c r="IDK127" s="458"/>
      <c r="IDL127" s="459"/>
      <c r="IDM127" s="458"/>
      <c r="IDN127" s="458"/>
      <c r="IDO127" s="458"/>
      <c r="IDP127" s="459"/>
      <c r="IDQ127" s="458"/>
      <c r="IDR127" s="458"/>
      <c r="IDS127" s="458"/>
      <c r="IDT127" s="459"/>
      <c r="IDU127" s="458"/>
      <c r="IDV127" s="458"/>
      <c r="IDW127" s="458"/>
      <c r="IDX127" s="459"/>
      <c r="IDY127" s="458"/>
      <c r="IDZ127" s="458"/>
      <c r="IEA127" s="458"/>
      <c r="IEB127" s="459"/>
      <c r="IEC127" s="458"/>
      <c r="IED127" s="458"/>
      <c r="IEE127" s="458"/>
      <c r="IEF127" s="459"/>
      <c r="IEG127" s="458"/>
      <c r="IEH127" s="458"/>
      <c r="IEI127" s="458"/>
      <c r="IEJ127" s="459"/>
      <c r="IEK127" s="458"/>
      <c r="IEL127" s="458"/>
      <c r="IEM127" s="458"/>
      <c r="IEN127" s="459"/>
      <c r="IEO127" s="458"/>
      <c r="IEP127" s="458"/>
      <c r="IEQ127" s="458"/>
      <c r="IER127" s="459"/>
      <c r="IES127" s="458"/>
      <c r="IET127" s="458"/>
      <c r="IEU127" s="458"/>
      <c r="IEV127" s="459"/>
      <c r="IEW127" s="458"/>
      <c r="IEX127" s="458"/>
      <c r="IEY127" s="458"/>
      <c r="IEZ127" s="459"/>
      <c r="IFA127" s="458"/>
      <c r="IFB127" s="458"/>
      <c r="IFC127" s="458"/>
      <c r="IFD127" s="459"/>
      <c r="IFE127" s="458"/>
      <c r="IFF127" s="458"/>
      <c r="IFG127" s="458"/>
      <c r="IFH127" s="459"/>
      <c r="IFI127" s="458"/>
      <c r="IFJ127" s="458"/>
      <c r="IFK127" s="458"/>
      <c r="IFL127" s="459"/>
      <c r="IFM127" s="458"/>
      <c r="IFN127" s="458"/>
      <c r="IFO127" s="458"/>
      <c r="IFP127" s="459"/>
      <c r="IFQ127" s="458"/>
      <c r="IFR127" s="458"/>
      <c r="IFS127" s="458"/>
      <c r="IFT127" s="459"/>
      <c r="IFU127" s="458"/>
      <c r="IFV127" s="458"/>
      <c r="IFW127" s="458"/>
      <c r="IFX127" s="459"/>
      <c r="IFY127" s="458"/>
      <c r="IFZ127" s="458"/>
      <c r="IGA127" s="458"/>
      <c r="IGB127" s="459"/>
      <c r="IGC127" s="458"/>
      <c r="IGD127" s="458"/>
      <c r="IGE127" s="458"/>
      <c r="IGF127" s="459"/>
      <c r="IGG127" s="458"/>
      <c r="IGH127" s="458"/>
      <c r="IGI127" s="458"/>
      <c r="IGJ127" s="459"/>
      <c r="IGK127" s="458"/>
      <c r="IGL127" s="458"/>
      <c r="IGM127" s="458"/>
      <c r="IGN127" s="459"/>
      <c r="IGO127" s="458"/>
      <c r="IGP127" s="458"/>
      <c r="IGQ127" s="458"/>
      <c r="IGR127" s="459"/>
      <c r="IGS127" s="458"/>
      <c r="IGT127" s="458"/>
      <c r="IGU127" s="458"/>
      <c r="IGV127" s="459"/>
      <c r="IGW127" s="458"/>
      <c r="IGX127" s="458"/>
      <c r="IGY127" s="458"/>
      <c r="IGZ127" s="459"/>
      <c r="IHA127" s="458"/>
      <c r="IHB127" s="458"/>
      <c r="IHC127" s="458"/>
      <c r="IHD127" s="459"/>
      <c r="IHE127" s="458"/>
      <c r="IHF127" s="458"/>
      <c r="IHG127" s="458"/>
      <c r="IHH127" s="459"/>
      <c r="IHI127" s="458"/>
      <c r="IHJ127" s="458"/>
      <c r="IHK127" s="458"/>
      <c r="IHL127" s="459"/>
      <c r="IHM127" s="458"/>
      <c r="IHN127" s="458"/>
      <c r="IHO127" s="458"/>
      <c r="IHP127" s="459"/>
      <c r="IHQ127" s="458"/>
      <c r="IHR127" s="458"/>
      <c r="IHS127" s="458"/>
      <c r="IHT127" s="459"/>
      <c r="IHU127" s="458"/>
      <c r="IHV127" s="458"/>
      <c r="IHW127" s="458"/>
      <c r="IHX127" s="459"/>
      <c r="IHY127" s="458"/>
      <c r="IHZ127" s="458"/>
      <c r="IIA127" s="458"/>
      <c r="IIB127" s="459"/>
      <c r="IIC127" s="458"/>
      <c r="IID127" s="458"/>
      <c r="IIE127" s="458"/>
      <c r="IIF127" s="459"/>
      <c r="IIG127" s="458"/>
      <c r="IIH127" s="458"/>
      <c r="III127" s="458"/>
      <c r="IIJ127" s="459"/>
      <c r="IIK127" s="458"/>
      <c r="IIL127" s="458"/>
      <c r="IIM127" s="458"/>
      <c r="IIN127" s="459"/>
      <c r="IIO127" s="458"/>
      <c r="IIP127" s="458"/>
      <c r="IIQ127" s="458"/>
      <c r="IIR127" s="459"/>
      <c r="IIS127" s="458"/>
      <c r="IIT127" s="458"/>
      <c r="IIU127" s="458"/>
      <c r="IIV127" s="459"/>
      <c r="IIW127" s="458"/>
      <c r="IIX127" s="458"/>
      <c r="IIY127" s="458"/>
      <c r="IIZ127" s="459"/>
      <c r="IJA127" s="458"/>
      <c r="IJB127" s="458"/>
      <c r="IJC127" s="458"/>
      <c r="IJD127" s="459"/>
      <c r="IJE127" s="458"/>
      <c r="IJF127" s="458"/>
      <c r="IJG127" s="458"/>
      <c r="IJH127" s="459"/>
      <c r="IJI127" s="458"/>
      <c r="IJJ127" s="458"/>
      <c r="IJK127" s="458"/>
      <c r="IJL127" s="459"/>
      <c r="IJM127" s="458"/>
      <c r="IJN127" s="458"/>
      <c r="IJO127" s="458"/>
      <c r="IJP127" s="459"/>
      <c r="IJQ127" s="458"/>
      <c r="IJR127" s="458"/>
      <c r="IJS127" s="458"/>
      <c r="IJT127" s="459"/>
      <c r="IJU127" s="458"/>
      <c r="IJV127" s="458"/>
      <c r="IJW127" s="458"/>
      <c r="IJX127" s="459"/>
      <c r="IJY127" s="458"/>
      <c r="IJZ127" s="458"/>
      <c r="IKA127" s="458"/>
      <c r="IKB127" s="459"/>
      <c r="IKC127" s="458"/>
      <c r="IKD127" s="458"/>
      <c r="IKE127" s="458"/>
      <c r="IKF127" s="459"/>
      <c r="IKG127" s="458"/>
      <c r="IKH127" s="458"/>
      <c r="IKI127" s="458"/>
      <c r="IKJ127" s="459"/>
      <c r="IKK127" s="458"/>
      <c r="IKL127" s="458"/>
      <c r="IKM127" s="458"/>
      <c r="IKN127" s="459"/>
      <c r="IKO127" s="458"/>
      <c r="IKP127" s="458"/>
      <c r="IKQ127" s="458"/>
      <c r="IKR127" s="459"/>
      <c r="IKS127" s="458"/>
      <c r="IKT127" s="458"/>
      <c r="IKU127" s="458"/>
      <c r="IKV127" s="459"/>
      <c r="IKW127" s="458"/>
      <c r="IKX127" s="458"/>
      <c r="IKY127" s="458"/>
      <c r="IKZ127" s="459"/>
      <c r="ILA127" s="458"/>
      <c r="ILB127" s="458"/>
      <c r="ILC127" s="458"/>
      <c r="ILD127" s="459"/>
      <c r="ILE127" s="458"/>
      <c r="ILF127" s="458"/>
      <c r="ILG127" s="458"/>
      <c r="ILH127" s="459"/>
      <c r="ILI127" s="458"/>
      <c r="ILJ127" s="458"/>
      <c r="ILK127" s="458"/>
      <c r="ILL127" s="459"/>
      <c r="ILM127" s="458"/>
      <c r="ILN127" s="458"/>
      <c r="ILO127" s="458"/>
      <c r="ILP127" s="459"/>
      <c r="ILQ127" s="458"/>
      <c r="ILR127" s="458"/>
      <c r="ILS127" s="458"/>
      <c r="ILT127" s="459"/>
      <c r="ILU127" s="458"/>
      <c r="ILV127" s="458"/>
      <c r="ILW127" s="458"/>
      <c r="ILX127" s="459"/>
      <c r="ILY127" s="458"/>
      <c r="ILZ127" s="458"/>
      <c r="IMA127" s="458"/>
      <c r="IMB127" s="459"/>
      <c r="IMC127" s="458"/>
      <c r="IMD127" s="458"/>
      <c r="IME127" s="458"/>
      <c r="IMF127" s="459"/>
      <c r="IMG127" s="458"/>
      <c r="IMH127" s="458"/>
      <c r="IMI127" s="458"/>
      <c r="IMJ127" s="459"/>
      <c r="IMK127" s="458"/>
      <c r="IML127" s="458"/>
      <c r="IMM127" s="458"/>
      <c r="IMN127" s="459"/>
      <c r="IMO127" s="458"/>
      <c r="IMP127" s="458"/>
      <c r="IMQ127" s="458"/>
      <c r="IMR127" s="459"/>
      <c r="IMS127" s="458"/>
      <c r="IMT127" s="458"/>
      <c r="IMU127" s="458"/>
      <c r="IMV127" s="459"/>
      <c r="IMW127" s="458"/>
      <c r="IMX127" s="458"/>
      <c r="IMY127" s="458"/>
      <c r="IMZ127" s="459"/>
      <c r="INA127" s="458"/>
      <c r="INB127" s="458"/>
      <c r="INC127" s="458"/>
      <c r="IND127" s="459"/>
      <c r="INE127" s="458"/>
      <c r="INF127" s="458"/>
      <c r="ING127" s="458"/>
      <c r="INH127" s="459"/>
      <c r="INI127" s="458"/>
      <c r="INJ127" s="458"/>
      <c r="INK127" s="458"/>
      <c r="INL127" s="459"/>
      <c r="INM127" s="458"/>
      <c r="INN127" s="458"/>
      <c r="INO127" s="458"/>
      <c r="INP127" s="459"/>
      <c r="INQ127" s="458"/>
      <c r="INR127" s="458"/>
      <c r="INS127" s="458"/>
      <c r="INT127" s="459"/>
      <c r="INU127" s="458"/>
      <c r="INV127" s="458"/>
      <c r="INW127" s="458"/>
      <c r="INX127" s="459"/>
      <c r="INY127" s="458"/>
      <c r="INZ127" s="458"/>
      <c r="IOA127" s="458"/>
      <c r="IOB127" s="459"/>
      <c r="IOC127" s="458"/>
      <c r="IOD127" s="458"/>
      <c r="IOE127" s="458"/>
      <c r="IOF127" s="459"/>
      <c r="IOG127" s="458"/>
      <c r="IOH127" s="458"/>
      <c r="IOI127" s="458"/>
      <c r="IOJ127" s="459"/>
      <c r="IOK127" s="458"/>
      <c r="IOL127" s="458"/>
      <c r="IOM127" s="458"/>
      <c r="ION127" s="459"/>
      <c r="IOO127" s="458"/>
      <c r="IOP127" s="458"/>
      <c r="IOQ127" s="458"/>
      <c r="IOR127" s="459"/>
      <c r="IOS127" s="458"/>
      <c r="IOT127" s="458"/>
      <c r="IOU127" s="458"/>
      <c r="IOV127" s="459"/>
      <c r="IOW127" s="458"/>
      <c r="IOX127" s="458"/>
      <c r="IOY127" s="458"/>
      <c r="IOZ127" s="459"/>
      <c r="IPA127" s="458"/>
      <c r="IPB127" s="458"/>
      <c r="IPC127" s="458"/>
      <c r="IPD127" s="459"/>
      <c r="IPE127" s="458"/>
      <c r="IPF127" s="458"/>
      <c r="IPG127" s="458"/>
      <c r="IPH127" s="459"/>
      <c r="IPI127" s="458"/>
      <c r="IPJ127" s="458"/>
      <c r="IPK127" s="458"/>
      <c r="IPL127" s="459"/>
      <c r="IPM127" s="458"/>
      <c r="IPN127" s="458"/>
      <c r="IPO127" s="458"/>
      <c r="IPP127" s="459"/>
      <c r="IPQ127" s="458"/>
      <c r="IPR127" s="458"/>
      <c r="IPS127" s="458"/>
      <c r="IPT127" s="459"/>
      <c r="IPU127" s="458"/>
      <c r="IPV127" s="458"/>
      <c r="IPW127" s="458"/>
      <c r="IPX127" s="459"/>
      <c r="IPY127" s="458"/>
      <c r="IPZ127" s="458"/>
      <c r="IQA127" s="458"/>
      <c r="IQB127" s="459"/>
      <c r="IQC127" s="458"/>
      <c r="IQD127" s="458"/>
      <c r="IQE127" s="458"/>
      <c r="IQF127" s="459"/>
      <c r="IQG127" s="458"/>
      <c r="IQH127" s="458"/>
      <c r="IQI127" s="458"/>
      <c r="IQJ127" s="459"/>
      <c r="IQK127" s="458"/>
      <c r="IQL127" s="458"/>
      <c r="IQM127" s="458"/>
      <c r="IQN127" s="459"/>
      <c r="IQO127" s="458"/>
      <c r="IQP127" s="458"/>
      <c r="IQQ127" s="458"/>
      <c r="IQR127" s="459"/>
      <c r="IQS127" s="458"/>
      <c r="IQT127" s="458"/>
      <c r="IQU127" s="458"/>
      <c r="IQV127" s="459"/>
      <c r="IQW127" s="458"/>
      <c r="IQX127" s="458"/>
      <c r="IQY127" s="458"/>
      <c r="IQZ127" s="459"/>
      <c r="IRA127" s="458"/>
      <c r="IRB127" s="458"/>
      <c r="IRC127" s="458"/>
      <c r="IRD127" s="459"/>
      <c r="IRE127" s="458"/>
      <c r="IRF127" s="458"/>
      <c r="IRG127" s="458"/>
      <c r="IRH127" s="459"/>
      <c r="IRI127" s="458"/>
      <c r="IRJ127" s="458"/>
      <c r="IRK127" s="458"/>
      <c r="IRL127" s="459"/>
      <c r="IRM127" s="458"/>
      <c r="IRN127" s="458"/>
      <c r="IRO127" s="458"/>
      <c r="IRP127" s="459"/>
      <c r="IRQ127" s="458"/>
      <c r="IRR127" s="458"/>
      <c r="IRS127" s="458"/>
      <c r="IRT127" s="459"/>
      <c r="IRU127" s="458"/>
      <c r="IRV127" s="458"/>
      <c r="IRW127" s="458"/>
      <c r="IRX127" s="459"/>
      <c r="IRY127" s="458"/>
      <c r="IRZ127" s="458"/>
      <c r="ISA127" s="458"/>
      <c r="ISB127" s="459"/>
      <c r="ISC127" s="458"/>
      <c r="ISD127" s="458"/>
      <c r="ISE127" s="458"/>
      <c r="ISF127" s="459"/>
      <c r="ISG127" s="458"/>
      <c r="ISH127" s="458"/>
      <c r="ISI127" s="458"/>
      <c r="ISJ127" s="459"/>
      <c r="ISK127" s="458"/>
      <c r="ISL127" s="458"/>
      <c r="ISM127" s="458"/>
      <c r="ISN127" s="459"/>
      <c r="ISO127" s="458"/>
      <c r="ISP127" s="458"/>
      <c r="ISQ127" s="458"/>
      <c r="ISR127" s="459"/>
      <c r="ISS127" s="458"/>
      <c r="IST127" s="458"/>
      <c r="ISU127" s="458"/>
      <c r="ISV127" s="459"/>
      <c r="ISW127" s="458"/>
      <c r="ISX127" s="458"/>
      <c r="ISY127" s="458"/>
      <c r="ISZ127" s="459"/>
      <c r="ITA127" s="458"/>
      <c r="ITB127" s="458"/>
      <c r="ITC127" s="458"/>
      <c r="ITD127" s="459"/>
      <c r="ITE127" s="458"/>
      <c r="ITF127" s="458"/>
      <c r="ITG127" s="458"/>
      <c r="ITH127" s="459"/>
      <c r="ITI127" s="458"/>
      <c r="ITJ127" s="458"/>
      <c r="ITK127" s="458"/>
      <c r="ITL127" s="459"/>
      <c r="ITM127" s="458"/>
      <c r="ITN127" s="458"/>
      <c r="ITO127" s="458"/>
      <c r="ITP127" s="459"/>
      <c r="ITQ127" s="458"/>
      <c r="ITR127" s="458"/>
      <c r="ITS127" s="458"/>
      <c r="ITT127" s="459"/>
      <c r="ITU127" s="458"/>
      <c r="ITV127" s="458"/>
      <c r="ITW127" s="458"/>
      <c r="ITX127" s="459"/>
      <c r="ITY127" s="458"/>
      <c r="ITZ127" s="458"/>
      <c r="IUA127" s="458"/>
      <c r="IUB127" s="459"/>
      <c r="IUC127" s="458"/>
      <c r="IUD127" s="458"/>
      <c r="IUE127" s="458"/>
      <c r="IUF127" s="459"/>
      <c r="IUG127" s="458"/>
      <c r="IUH127" s="458"/>
      <c r="IUI127" s="458"/>
      <c r="IUJ127" s="459"/>
      <c r="IUK127" s="458"/>
      <c r="IUL127" s="458"/>
      <c r="IUM127" s="458"/>
      <c r="IUN127" s="459"/>
      <c r="IUO127" s="458"/>
      <c r="IUP127" s="458"/>
      <c r="IUQ127" s="458"/>
      <c r="IUR127" s="459"/>
      <c r="IUS127" s="458"/>
      <c r="IUT127" s="458"/>
      <c r="IUU127" s="458"/>
      <c r="IUV127" s="459"/>
      <c r="IUW127" s="458"/>
      <c r="IUX127" s="458"/>
      <c r="IUY127" s="458"/>
      <c r="IUZ127" s="459"/>
      <c r="IVA127" s="458"/>
      <c r="IVB127" s="458"/>
      <c r="IVC127" s="458"/>
      <c r="IVD127" s="459"/>
      <c r="IVE127" s="458"/>
      <c r="IVF127" s="458"/>
      <c r="IVG127" s="458"/>
      <c r="IVH127" s="459"/>
      <c r="IVI127" s="458"/>
      <c r="IVJ127" s="458"/>
      <c r="IVK127" s="458"/>
      <c r="IVL127" s="459"/>
      <c r="IVM127" s="458"/>
      <c r="IVN127" s="458"/>
      <c r="IVO127" s="458"/>
      <c r="IVP127" s="459"/>
      <c r="IVQ127" s="458"/>
      <c r="IVR127" s="458"/>
      <c r="IVS127" s="458"/>
      <c r="IVT127" s="459"/>
      <c r="IVU127" s="458"/>
      <c r="IVV127" s="458"/>
      <c r="IVW127" s="458"/>
      <c r="IVX127" s="459"/>
      <c r="IVY127" s="458"/>
      <c r="IVZ127" s="458"/>
      <c r="IWA127" s="458"/>
      <c r="IWB127" s="459"/>
      <c r="IWC127" s="458"/>
      <c r="IWD127" s="458"/>
      <c r="IWE127" s="458"/>
      <c r="IWF127" s="459"/>
      <c r="IWG127" s="458"/>
      <c r="IWH127" s="458"/>
      <c r="IWI127" s="458"/>
      <c r="IWJ127" s="459"/>
      <c r="IWK127" s="458"/>
      <c r="IWL127" s="458"/>
      <c r="IWM127" s="458"/>
      <c r="IWN127" s="459"/>
      <c r="IWO127" s="458"/>
      <c r="IWP127" s="458"/>
      <c r="IWQ127" s="458"/>
      <c r="IWR127" s="459"/>
      <c r="IWS127" s="458"/>
      <c r="IWT127" s="458"/>
      <c r="IWU127" s="458"/>
      <c r="IWV127" s="459"/>
      <c r="IWW127" s="458"/>
      <c r="IWX127" s="458"/>
      <c r="IWY127" s="458"/>
      <c r="IWZ127" s="459"/>
      <c r="IXA127" s="458"/>
      <c r="IXB127" s="458"/>
      <c r="IXC127" s="458"/>
      <c r="IXD127" s="459"/>
      <c r="IXE127" s="458"/>
      <c r="IXF127" s="458"/>
      <c r="IXG127" s="458"/>
      <c r="IXH127" s="459"/>
      <c r="IXI127" s="458"/>
      <c r="IXJ127" s="458"/>
      <c r="IXK127" s="458"/>
      <c r="IXL127" s="459"/>
      <c r="IXM127" s="458"/>
      <c r="IXN127" s="458"/>
      <c r="IXO127" s="458"/>
      <c r="IXP127" s="459"/>
      <c r="IXQ127" s="458"/>
      <c r="IXR127" s="458"/>
      <c r="IXS127" s="458"/>
      <c r="IXT127" s="459"/>
      <c r="IXU127" s="458"/>
      <c r="IXV127" s="458"/>
      <c r="IXW127" s="458"/>
      <c r="IXX127" s="459"/>
      <c r="IXY127" s="458"/>
      <c r="IXZ127" s="458"/>
      <c r="IYA127" s="458"/>
      <c r="IYB127" s="459"/>
      <c r="IYC127" s="458"/>
      <c r="IYD127" s="458"/>
      <c r="IYE127" s="458"/>
      <c r="IYF127" s="459"/>
      <c r="IYG127" s="458"/>
      <c r="IYH127" s="458"/>
      <c r="IYI127" s="458"/>
      <c r="IYJ127" s="459"/>
      <c r="IYK127" s="458"/>
      <c r="IYL127" s="458"/>
      <c r="IYM127" s="458"/>
      <c r="IYN127" s="459"/>
      <c r="IYO127" s="458"/>
      <c r="IYP127" s="458"/>
      <c r="IYQ127" s="458"/>
      <c r="IYR127" s="459"/>
      <c r="IYS127" s="458"/>
      <c r="IYT127" s="458"/>
      <c r="IYU127" s="458"/>
      <c r="IYV127" s="459"/>
      <c r="IYW127" s="458"/>
      <c r="IYX127" s="458"/>
      <c r="IYY127" s="458"/>
      <c r="IYZ127" s="459"/>
      <c r="IZA127" s="458"/>
      <c r="IZB127" s="458"/>
      <c r="IZC127" s="458"/>
      <c r="IZD127" s="459"/>
      <c r="IZE127" s="458"/>
      <c r="IZF127" s="458"/>
      <c r="IZG127" s="458"/>
      <c r="IZH127" s="459"/>
      <c r="IZI127" s="458"/>
      <c r="IZJ127" s="458"/>
      <c r="IZK127" s="458"/>
      <c r="IZL127" s="459"/>
      <c r="IZM127" s="458"/>
      <c r="IZN127" s="458"/>
      <c r="IZO127" s="458"/>
      <c r="IZP127" s="459"/>
      <c r="IZQ127" s="458"/>
      <c r="IZR127" s="458"/>
      <c r="IZS127" s="458"/>
      <c r="IZT127" s="459"/>
      <c r="IZU127" s="458"/>
      <c r="IZV127" s="458"/>
      <c r="IZW127" s="458"/>
      <c r="IZX127" s="459"/>
      <c r="IZY127" s="458"/>
      <c r="IZZ127" s="458"/>
      <c r="JAA127" s="458"/>
      <c r="JAB127" s="459"/>
      <c r="JAC127" s="458"/>
      <c r="JAD127" s="458"/>
      <c r="JAE127" s="458"/>
      <c r="JAF127" s="459"/>
      <c r="JAG127" s="458"/>
      <c r="JAH127" s="458"/>
      <c r="JAI127" s="458"/>
      <c r="JAJ127" s="459"/>
      <c r="JAK127" s="458"/>
      <c r="JAL127" s="458"/>
      <c r="JAM127" s="458"/>
      <c r="JAN127" s="459"/>
      <c r="JAO127" s="458"/>
      <c r="JAP127" s="458"/>
      <c r="JAQ127" s="458"/>
      <c r="JAR127" s="459"/>
      <c r="JAS127" s="458"/>
      <c r="JAT127" s="458"/>
      <c r="JAU127" s="458"/>
      <c r="JAV127" s="459"/>
      <c r="JAW127" s="458"/>
      <c r="JAX127" s="458"/>
      <c r="JAY127" s="458"/>
      <c r="JAZ127" s="459"/>
      <c r="JBA127" s="458"/>
      <c r="JBB127" s="458"/>
      <c r="JBC127" s="458"/>
      <c r="JBD127" s="459"/>
      <c r="JBE127" s="458"/>
      <c r="JBF127" s="458"/>
      <c r="JBG127" s="458"/>
      <c r="JBH127" s="459"/>
      <c r="JBI127" s="458"/>
      <c r="JBJ127" s="458"/>
      <c r="JBK127" s="458"/>
      <c r="JBL127" s="459"/>
      <c r="JBM127" s="458"/>
      <c r="JBN127" s="458"/>
      <c r="JBO127" s="458"/>
      <c r="JBP127" s="459"/>
      <c r="JBQ127" s="458"/>
      <c r="JBR127" s="458"/>
      <c r="JBS127" s="458"/>
      <c r="JBT127" s="459"/>
      <c r="JBU127" s="458"/>
      <c r="JBV127" s="458"/>
      <c r="JBW127" s="458"/>
      <c r="JBX127" s="459"/>
      <c r="JBY127" s="458"/>
      <c r="JBZ127" s="458"/>
      <c r="JCA127" s="458"/>
      <c r="JCB127" s="459"/>
      <c r="JCC127" s="458"/>
      <c r="JCD127" s="458"/>
      <c r="JCE127" s="458"/>
      <c r="JCF127" s="459"/>
      <c r="JCG127" s="458"/>
      <c r="JCH127" s="458"/>
      <c r="JCI127" s="458"/>
      <c r="JCJ127" s="459"/>
      <c r="JCK127" s="458"/>
      <c r="JCL127" s="458"/>
      <c r="JCM127" s="458"/>
      <c r="JCN127" s="459"/>
      <c r="JCO127" s="458"/>
      <c r="JCP127" s="458"/>
      <c r="JCQ127" s="458"/>
      <c r="JCR127" s="459"/>
      <c r="JCS127" s="458"/>
      <c r="JCT127" s="458"/>
      <c r="JCU127" s="458"/>
      <c r="JCV127" s="459"/>
      <c r="JCW127" s="458"/>
      <c r="JCX127" s="458"/>
      <c r="JCY127" s="458"/>
      <c r="JCZ127" s="459"/>
      <c r="JDA127" s="458"/>
      <c r="JDB127" s="458"/>
      <c r="JDC127" s="458"/>
      <c r="JDD127" s="459"/>
      <c r="JDE127" s="458"/>
      <c r="JDF127" s="458"/>
      <c r="JDG127" s="458"/>
      <c r="JDH127" s="459"/>
      <c r="JDI127" s="458"/>
      <c r="JDJ127" s="458"/>
      <c r="JDK127" s="458"/>
      <c r="JDL127" s="459"/>
      <c r="JDM127" s="458"/>
      <c r="JDN127" s="458"/>
      <c r="JDO127" s="458"/>
      <c r="JDP127" s="459"/>
      <c r="JDQ127" s="458"/>
      <c r="JDR127" s="458"/>
      <c r="JDS127" s="458"/>
      <c r="JDT127" s="459"/>
      <c r="JDU127" s="458"/>
      <c r="JDV127" s="458"/>
      <c r="JDW127" s="458"/>
      <c r="JDX127" s="459"/>
      <c r="JDY127" s="458"/>
      <c r="JDZ127" s="458"/>
      <c r="JEA127" s="458"/>
      <c r="JEB127" s="459"/>
      <c r="JEC127" s="458"/>
      <c r="JED127" s="458"/>
      <c r="JEE127" s="458"/>
      <c r="JEF127" s="459"/>
      <c r="JEG127" s="458"/>
      <c r="JEH127" s="458"/>
      <c r="JEI127" s="458"/>
      <c r="JEJ127" s="459"/>
      <c r="JEK127" s="458"/>
      <c r="JEL127" s="458"/>
      <c r="JEM127" s="458"/>
      <c r="JEN127" s="459"/>
      <c r="JEO127" s="458"/>
      <c r="JEP127" s="458"/>
      <c r="JEQ127" s="458"/>
      <c r="JER127" s="459"/>
      <c r="JES127" s="458"/>
      <c r="JET127" s="458"/>
      <c r="JEU127" s="458"/>
      <c r="JEV127" s="459"/>
      <c r="JEW127" s="458"/>
      <c r="JEX127" s="458"/>
      <c r="JEY127" s="458"/>
      <c r="JEZ127" s="459"/>
      <c r="JFA127" s="458"/>
      <c r="JFB127" s="458"/>
      <c r="JFC127" s="458"/>
      <c r="JFD127" s="459"/>
      <c r="JFE127" s="458"/>
      <c r="JFF127" s="458"/>
      <c r="JFG127" s="458"/>
      <c r="JFH127" s="459"/>
      <c r="JFI127" s="458"/>
      <c r="JFJ127" s="458"/>
      <c r="JFK127" s="458"/>
      <c r="JFL127" s="459"/>
      <c r="JFM127" s="458"/>
      <c r="JFN127" s="458"/>
      <c r="JFO127" s="458"/>
      <c r="JFP127" s="459"/>
      <c r="JFQ127" s="458"/>
      <c r="JFR127" s="458"/>
      <c r="JFS127" s="458"/>
      <c r="JFT127" s="459"/>
      <c r="JFU127" s="458"/>
      <c r="JFV127" s="458"/>
      <c r="JFW127" s="458"/>
      <c r="JFX127" s="459"/>
      <c r="JFY127" s="458"/>
      <c r="JFZ127" s="458"/>
      <c r="JGA127" s="458"/>
      <c r="JGB127" s="459"/>
      <c r="JGC127" s="458"/>
      <c r="JGD127" s="458"/>
      <c r="JGE127" s="458"/>
      <c r="JGF127" s="459"/>
      <c r="JGG127" s="458"/>
      <c r="JGH127" s="458"/>
      <c r="JGI127" s="458"/>
      <c r="JGJ127" s="459"/>
      <c r="JGK127" s="458"/>
      <c r="JGL127" s="458"/>
      <c r="JGM127" s="458"/>
      <c r="JGN127" s="459"/>
      <c r="JGO127" s="458"/>
      <c r="JGP127" s="458"/>
      <c r="JGQ127" s="458"/>
      <c r="JGR127" s="459"/>
      <c r="JGS127" s="458"/>
      <c r="JGT127" s="458"/>
      <c r="JGU127" s="458"/>
      <c r="JGV127" s="459"/>
      <c r="JGW127" s="458"/>
      <c r="JGX127" s="458"/>
      <c r="JGY127" s="458"/>
      <c r="JGZ127" s="459"/>
      <c r="JHA127" s="458"/>
      <c r="JHB127" s="458"/>
      <c r="JHC127" s="458"/>
      <c r="JHD127" s="459"/>
      <c r="JHE127" s="458"/>
      <c r="JHF127" s="458"/>
      <c r="JHG127" s="458"/>
      <c r="JHH127" s="459"/>
      <c r="JHI127" s="458"/>
      <c r="JHJ127" s="458"/>
      <c r="JHK127" s="458"/>
      <c r="JHL127" s="459"/>
      <c r="JHM127" s="458"/>
      <c r="JHN127" s="458"/>
      <c r="JHO127" s="458"/>
      <c r="JHP127" s="459"/>
      <c r="JHQ127" s="458"/>
      <c r="JHR127" s="458"/>
      <c r="JHS127" s="458"/>
      <c r="JHT127" s="459"/>
      <c r="JHU127" s="458"/>
      <c r="JHV127" s="458"/>
      <c r="JHW127" s="458"/>
      <c r="JHX127" s="459"/>
      <c r="JHY127" s="458"/>
      <c r="JHZ127" s="458"/>
      <c r="JIA127" s="458"/>
      <c r="JIB127" s="459"/>
      <c r="JIC127" s="458"/>
      <c r="JID127" s="458"/>
      <c r="JIE127" s="458"/>
      <c r="JIF127" s="459"/>
      <c r="JIG127" s="458"/>
      <c r="JIH127" s="458"/>
      <c r="JII127" s="458"/>
      <c r="JIJ127" s="459"/>
      <c r="JIK127" s="458"/>
      <c r="JIL127" s="458"/>
      <c r="JIM127" s="458"/>
      <c r="JIN127" s="459"/>
      <c r="JIO127" s="458"/>
      <c r="JIP127" s="458"/>
      <c r="JIQ127" s="458"/>
      <c r="JIR127" s="459"/>
      <c r="JIS127" s="458"/>
      <c r="JIT127" s="458"/>
      <c r="JIU127" s="458"/>
      <c r="JIV127" s="459"/>
      <c r="JIW127" s="458"/>
      <c r="JIX127" s="458"/>
      <c r="JIY127" s="458"/>
      <c r="JIZ127" s="459"/>
      <c r="JJA127" s="458"/>
      <c r="JJB127" s="458"/>
      <c r="JJC127" s="458"/>
      <c r="JJD127" s="459"/>
      <c r="JJE127" s="458"/>
      <c r="JJF127" s="458"/>
      <c r="JJG127" s="458"/>
      <c r="JJH127" s="459"/>
      <c r="JJI127" s="458"/>
      <c r="JJJ127" s="458"/>
      <c r="JJK127" s="458"/>
      <c r="JJL127" s="459"/>
      <c r="JJM127" s="458"/>
      <c r="JJN127" s="458"/>
      <c r="JJO127" s="458"/>
      <c r="JJP127" s="459"/>
      <c r="JJQ127" s="458"/>
      <c r="JJR127" s="458"/>
      <c r="JJS127" s="458"/>
      <c r="JJT127" s="459"/>
      <c r="JJU127" s="458"/>
      <c r="JJV127" s="458"/>
      <c r="JJW127" s="458"/>
      <c r="JJX127" s="459"/>
      <c r="JJY127" s="458"/>
      <c r="JJZ127" s="458"/>
      <c r="JKA127" s="458"/>
      <c r="JKB127" s="459"/>
      <c r="JKC127" s="458"/>
      <c r="JKD127" s="458"/>
      <c r="JKE127" s="458"/>
      <c r="JKF127" s="459"/>
      <c r="JKG127" s="458"/>
      <c r="JKH127" s="458"/>
      <c r="JKI127" s="458"/>
      <c r="JKJ127" s="459"/>
      <c r="JKK127" s="458"/>
      <c r="JKL127" s="458"/>
      <c r="JKM127" s="458"/>
      <c r="JKN127" s="459"/>
      <c r="JKO127" s="458"/>
      <c r="JKP127" s="458"/>
      <c r="JKQ127" s="458"/>
      <c r="JKR127" s="459"/>
      <c r="JKS127" s="458"/>
      <c r="JKT127" s="458"/>
      <c r="JKU127" s="458"/>
      <c r="JKV127" s="459"/>
      <c r="JKW127" s="458"/>
      <c r="JKX127" s="458"/>
      <c r="JKY127" s="458"/>
      <c r="JKZ127" s="459"/>
      <c r="JLA127" s="458"/>
      <c r="JLB127" s="458"/>
      <c r="JLC127" s="458"/>
      <c r="JLD127" s="459"/>
      <c r="JLE127" s="458"/>
      <c r="JLF127" s="458"/>
      <c r="JLG127" s="458"/>
      <c r="JLH127" s="459"/>
      <c r="JLI127" s="458"/>
      <c r="JLJ127" s="458"/>
      <c r="JLK127" s="458"/>
      <c r="JLL127" s="459"/>
      <c r="JLM127" s="458"/>
      <c r="JLN127" s="458"/>
      <c r="JLO127" s="458"/>
      <c r="JLP127" s="459"/>
      <c r="JLQ127" s="458"/>
      <c r="JLR127" s="458"/>
      <c r="JLS127" s="458"/>
      <c r="JLT127" s="459"/>
      <c r="JLU127" s="458"/>
      <c r="JLV127" s="458"/>
      <c r="JLW127" s="458"/>
      <c r="JLX127" s="459"/>
      <c r="JLY127" s="458"/>
      <c r="JLZ127" s="458"/>
      <c r="JMA127" s="458"/>
      <c r="JMB127" s="459"/>
      <c r="JMC127" s="458"/>
      <c r="JMD127" s="458"/>
      <c r="JME127" s="458"/>
      <c r="JMF127" s="459"/>
      <c r="JMG127" s="458"/>
      <c r="JMH127" s="458"/>
      <c r="JMI127" s="458"/>
      <c r="JMJ127" s="459"/>
      <c r="JMK127" s="458"/>
      <c r="JML127" s="458"/>
      <c r="JMM127" s="458"/>
      <c r="JMN127" s="459"/>
      <c r="JMO127" s="458"/>
      <c r="JMP127" s="458"/>
      <c r="JMQ127" s="458"/>
      <c r="JMR127" s="459"/>
      <c r="JMS127" s="458"/>
      <c r="JMT127" s="458"/>
      <c r="JMU127" s="458"/>
      <c r="JMV127" s="459"/>
      <c r="JMW127" s="458"/>
      <c r="JMX127" s="458"/>
      <c r="JMY127" s="458"/>
      <c r="JMZ127" s="459"/>
      <c r="JNA127" s="458"/>
      <c r="JNB127" s="458"/>
      <c r="JNC127" s="458"/>
      <c r="JND127" s="459"/>
      <c r="JNE127" s="458"/>
      <c r="JNF127" s="458"/>
      <c r="JNG127" s="458"/>
      <c r="JNH127" s="459"/>
      <c r="JNI127" s="458"/>
      <c r="JNJ127" s="458"/>
      <c r="JNK127" s="458"/>
      <c r="JNL127" s="459"/>
      <c r="JNM127" s="458"/>
      <c r="JNN127" s="458"/>
      <c r="JNO127" s="458"/>
      <c r="JNP127" s="459"/>
      <c r="JNQ127" s="458"/>
      <c r="JNR127" s="458"/>
      <c r="JNS127" s="458"/>
      <c r="JNT127" s="459"/>
      <c r="JNU127" s="458"/>
      <c r="JNV127" s="458"/>
      <c r="JNW127" s="458"/>
      <c r="JNX127" s="459"/>
      <c r="JNY127" s="458"/>
      <c r="JNZ127" s="458"/>
      <c r="JOA127" s="458"/>
      <c r="JOB127" s="459"/>
      <c r="JOC127" s="458"/>
      <c r="JOD127" s="458"/>
      <c r="JOE127" s="458"/>
      <c r="JOF127" s="459"/>
      <c r="JOG127" s="458"/>
      <c r="JOH127" s="458"/>
      <c r="JOI127" s="458"/>
      <c r="JOJ127" s="459"/>
      <c r="JOK127" s="458"/>
      <c r="JOL127" s="458"/>
      <c r="JOM127" s="458"/>
      <c r="JON127" s="459"/>
      <c r="JOO127" s="458"/>
      <c r="JOP127" s="458"/>
      <c r="JOQ127" s="458"/>
      <c r="JOR127" s="459"/>
      <c r="JOS127" s="458"/>
      <c r="JOT127" s="458"/>
      <c r="JOU127" s="458"/>
      <c r="JOV127" s="459"/>
      <c r="JOW127" s="458"/>
      <c r="JOX127" s="458"/>
      <c r="JOY127" s="458"/>
      <c r="JOZ127" s="459"/>
      <c r="JPA127" s="458"/>
      <c r="JPB127" s="458"/>
      <c r="JPC127" s="458"/>
      <c r="JPD127" s="459"/>
      <c r="JPE127" s="458"/>
      <c r="JPF127" s="458"/>
      <c r="JPG127" s="458"/>
      <c r="JPH127" s="459"/>
      <c r="JPI127" s="458"/>
      <c r="JPJ127" s="458"/>
      <c r="JPK127" s="458"/>
      <c r="JPL127" s="459"/>
      <c r="JPM127" s="458"/>
      <c r="JPN127" s="458"/>
      <c r="JPO127" s="458"/>
      <c r="JPP127" s="459"/>
      <c r="JPQ127" s="458"/>
      <c r="JPR127" s="458"/>
      <c r="JPS127" s="458"/>
      <c r="JPT127" s="459"/>
      <c r="JPU127" s="458"/>
      <c r="JPV127" s="458"/>
      <c r="JPW127" s="458"/>
      <c r="JPX127" s="459"/>
      <c r="JPY127" s="458"/>
      <c r="JPZ127" s="458"/>
      <c r="JQA127" s="458"/>
      <c r="JQB127" s="459"/>
      <c r="JQC127" s="458"/>
      <c r="JQD127" s="458"/>
      <c r="JQE127" s="458"/>
      <c r="JQF127" s="459"/>
      <c r="JQG127" s="458"/>
      <c r="JQH127" s="458"/>
      <c r="JQI127" s="458"/>
      <c r="JQJ127" s="459"/>
      <c r="JQK127" s="458"/>
      <c r="JQL127" s="458"/>
      <c r="JQM127" s="458"/>
      <c r="JQN127" s="459"/>
      <c r="JQO127" s="458"/>
      <c r="JQP127" s="458"/>
      <c r="JQQ127" s="458"/>
      <c r="JQR127" s="459"/>
      <c r="JQS127" s="458"/>
      <c r="JQT127" s="458"/>
      <c r="JQU127" s="458"/>
      <c r="JQV127" s="459"/>
      <c r="JQW127" s="458"/>
      <c r="JQX127" s="458"/>
      <c r="JQY127" s="458"/>
      <c r="JQZ127" s="459"/>
      <c r="JRA127" s="458"/>
      <c r="JRB127" s="458"/>
      <c r="JRC127" s="458"/>
      <c r="JRD127" s="459"/>
      <c r="JRE127" s="458"/>
      <c r="JRF127" s="458"/>
      <c r="JRG127" s="458"/>
      <c r="JRH127" s="459"/>
      <c r="JRI127" s="458"/>
      <c r="JRJ127" s="458"/>
      <c r="JRK127" s="458"/>
      <c r="JRL127" s="459"/>
      <c r="JRM127" s="458"/>
      <c r="JRN127" s="458"/>
      <c r="JRO127" s="458"/>
      <c r="JRP127" s="459"/>
      <c r="JRQ127" s="458"/>
      <c r="JRR127" s="458"/>
      <c r="JRS127" s="458"/>
      <c r="JRT127" s="459"/>
      <c r="JRU127" s="458"/>
      <c r="JRV127" s="458"/>
      <c r="JRW127" s="458"/>
      <c r="JRX127" s="459"/>
      <c r="JRY127" s="458"/>
      <c r="JRZ127" s="458"/>
      <c r="JSA127" s="458"/>
      <c r="JSB127" s="459"/>
      <c r="JSC127" s="458"/>
      <c r="JSD127" s="458"/>
      <c r="JSE127" s="458"/>
      <c r="JSF127" s="459"/>
      <c r="JSG127" s="458"/>
      <c r="JSH127" s="458"/>
      <c r="JSI127" s="458"/>
      <c r="JSJ127" s="459"/>
      <c r="JSK127" s="458"/>
      <c r="JSL127" s="458"/>
      <c r="JSM127" s="458"/>
      <c r="JSN127" s="459"/>
      <c r="JSO127" s="458"/>
      <c r="JSP127" s="458"/>
      <c r="JSQ127" s="458"/>
      <c r="JSR127" s="459"/>
      <c r="JSS127" s="458"/>
      <c r="JST127" s="458"/>
      <c r="JSU127" s="458"/>
      <c r="JSV127" s="459"/>
      <c r="JSW127" s="458"/>
      <c r="JSX127" s="458"/>
      <c r="JSY127" s="458"/>
      <c r="JSZ127" s="459"/>
      <c r="JTA127" s="458"/>
      <c r="JTB127" s="458"/>
      <c r="JTC127" s="458"/>
      <c r="JTD127" s="459"/>
      <c r="JTE127" s="458"/>
      <c r="JTF127" s="458"/>
      <c r="JTG127" s="458"/>
      <c r="JTH127" s="459"/>
      <c r="JTI127" s="458"/>
      <c r="JTJ127" s="458"/>
      <c r="JTK127" s="458"/>
      <c r="JTL127" s="459"/>
      <c r="JTM127" s="458"/>
      <c r="JTN127" s="458"/>
      <c r="JTO127" s="458"/>
      <c r="JTP127" s="459"/>
      <c r="JTQ127" s="458"/>
      <c r="JTR127" s="458"/>
      <c r="JTS127" s="458"/>
      <c r="JTT127" s="459"/>
      <c r="JTU127" s="458"/>
      <c r="JTV127" s="458"/>
      <c r="JTW127" s="458"/>
      <c r="JTX127" s="459"/>
      <c r="JTY127" s="458"/>
      <c r="JTZ127" s="458"/>
      <c r="JUA127" s="458"/>
      <c r="JUB127" s="459"/>
      <c r="JUC127" s="458"/>
      <c r="JUD127" s="458"/>
      <c r="JUE127" s="458"/>
      <c r="JUF127" s="459"/>
      <c r="JUG127" s="458"/>
      <c r="JUH127" s="458"/>
      <c r="JUI127" s="458"/>
      <c r="JUJ127" s="459"/>
      <c r="JUK127" s="458"/>
      <c r="JUL127" s="458"/>
      <c r="JUM127" s="458"/>
      <c r="JUN127" s="459"/>
      <c r="JUO127" s="458"/>
      <c r="JUP127" s="458"/>
      <c r="JUQ127" s="458"/>
      <c r="JUR127" s="459"/>
      <c r="JUS127" s="458"/>
      <c r="JUT127" s="458"/>
      <c r="JUU127" s="458"/>
      <c r="JUV127" s="459"/>
      <c r="JUW127" s="458"/>
      <c r="JUX127" s="458"/>
      <c r="JUY127" s="458"/>
      <c r="JUZ127" s="459"/>
      <c r="JVA127" s="458"/>
      <c r="JVB127" s="458"/>
      <c r="JVC127" s="458"/>
      <c r="JVD127" s="459"/>
      <c r="JVE127" s="458"/>
      <c r="JVF127" s="458"/>
      <c r="JVG127" s="458"/>
      <c r="JVH127" s="459"/>
      <c r="JVI127" s="458"/>
      <c r="JVJ127" s="458"/>
      <c r="JVK127" s="458"/>
      <c r="JVL127" s="459"/>
      <c r="JVM127" s="458"/>
      <c r="JVN127" s="458"/>
      <c r="JVO127" s="458"/>
      <c r="JVP127" s="459"/>
      <c r="JVQ127" s="458"/>
      <c r="JVR127" s="458"/>
      <c r="JVS127" s="458"/>
      <c r="JVT127" s="459"/>
      <c r="JVU127" s="458"/>
      <c r="JVV127" s="458"/>
      <c r="JVW127" s="458"/>
      <c r="JVX127" s="459"/>
      <c r="JVY127" s="458"/>
      <c r="JVZ127" s="458"/>
      <c r="JWA127" s="458"/>
      <c r="JWB127" s="459"/>
      <c r="JWC127" s="458"/>
      <c r="JWD127" s="458"/>
      <c r="JWE127" s="458"/>
      <c r="JWF127" s="459"/>
      <c r="JWG127" s="458"/>
      <c r="JWH127" s="458"/>
      <c r="JWI127" s="458"/>
      <c r="JWJ127" s="459"/>
      <c r="JWK127" s="458"/>
      <c r="JWL127" s="458"/>
      <c r="JWM127" s="458"/>
      <c r="JWN127" s="459"/>
      <c r="JWO127" s="458"/>
      <c r="JWP127" s="458"/>
      <c r="JWQ127" s="458"/>
      <c r="JWR127" s="459"/>
      <c r="JWS127" s="458"/>
      <c r="JWT127" s="458"/>
      <c r="JWU127" s="458"/>
      <c r="JWV127" s="459"/>
      <c r="JWW127" s="458"/>
      <c r="JWX127" s="458"/>
      <c r="JWY127" s="458"/>
      <c r="JWZ127" s="459"/>
      <c r="JXA127" s="458"/>
      <c r="JXB127" s="458"/>
      <c r="JXC127" s="458"/>
      <c r="JXD127" s="459"/>
      <c r="JXE127" s="458"/>
      <c r="JXF127" s="458"/>
      <c r="JXG127" s="458"/>
      <c r="JXH127" s="459"/>
      <c r="JXI127" s="458"/>
      <c r="JXJ127" s="458"/>
      <c r="JXK127" s="458"/>
      <c r="JXL127" s="459"/>
      <c r="JXM127" s="458"/>
      <c r="JXN127" s="458"/>
      <c r="JXO127" s="458"/>
      <c r="JXP127" s="459"/>
      <c r="JXQ127" s="458"/>
      <c r="JXR127" s="458"/>
      <c r="JXS127" s="458"/>
      <c r="JXT127" s="459"/>
      <c r="JXU127" s="458"/>
      <c r="JXV127" s="458"/>
      <c r="JXW127" s="458"/>
      <c r="JXX127" s="459"/>
      <c r="JXY127" s="458"/>
      <c r="JXZ127" s="458"/>
      <c r="JYA127" s="458"/>
      <c r="JYB127" s="459"/>
      <c r="JYC127" s="458"/>
      <c r="JYD127" s="458"/>
      <c r="JYE127" s="458"/>
      <c r="JYF127" s="459"/>
      <c r="JYG127" s="458"/>
      <c r="JYH127" s="458"/>
      <c r="JYI127" s="458"/>
      <c r="JYJ127" s="459"/>
      <c r="JYK127" s="458"/>
      <c r="JYL127" s="458"/>
      <c r="JYM127" s="458"/>
      <c r="JYN127" s="459"/>
      <c r="JYO127" s="458"/>
      <c r="JYP127" s="458"/>
      <c r="JYQ127" s="458"/>
      <c r="JYR127" s="459"/>
      <c r="JYS127" s="458"/>
      <c r="JYT127" s="458"/>
      <c r="JYU127" s="458"/>
      <c r="JYV127" s="459"/>
      <c r="JYW127" s="458"/>
      <c r="JYX127" s="458"/>
      <c r="JYY127" s="458"/>
      <c r="JYZ127" s="459"/>
      <c r="JZA127" s="458"/>
      <c r="JZB127" s="458"/>
      <c r="JZC127" s="458"/>
      <c r="JZD127" s="459"/>
      <c r="JZE127" s="458"/>
      <c r="JZF127" s="458"/>
      <c r="JZG127" s="458"/>
      <c r="JZH127" s="459"/>
      <c r="JZI127" s="458"/>
      <c r="JZJ127" s="458"/>
      <c r="JZK127" s="458"/>
      <c r="JZL127" s="459"/>
      <c r="JZM127" s="458"/>
      <c r="JZN127" s="458"/>
      <c r="JZO127" s="458"/>
      <c r="JZP127" s="459"/>
      <c r="JZQ127" s="458"/>
      <c r="JZR127" s="458"/>
      <c r="JZS127" s="458"/>
      <c r="JZT127" s="459"/>
      <c r="JZU127" s="458"/>
      <c r="JZV127" s="458"/>
      <c r="JZW127" s="458"/>
      <c r="JZX127" s="459"/>
      <c r="JZY127" s="458"/>
      <c r="JZZ127" s="458"/>
      <c r="KAA127" s="458"/>
      <c r="KAB127" s="459"/>
      <c r="KAC127" s="458"/>
      <c r="KAD127" s="458"/>
      <c r="KAE127" s="458"/>
      <c r="KAF127" s="459"/>
      <c r="KAG127" s="458"/>
      <c r="KAH127" s="458"/>
      <c r="KAI127" s="458"/>
      <c r="KAJ127" s="459"/>
      <c r="KAK127" s="458"/>
      <c r="KAL127" s="458"/>
      <c r="KAM127" s="458"/>
      <c r="KAN127" s="459"/>
      <c r="KAO127" s="458"/>
      <c r="KAP127" s="458"/>
      <c r="KAQ127" s="458"/>
      <c r="KAR127" s="459"/>
      <c r="KAS127" s="458"/>
      <c r="KAT127" s="458"/>
      <c r="KAU127" s="458"/>
      <c r="KAV127" s="459"/>
      <c r="KAW127" s="458"/>
      <c r="KAX127" s="458"/>
      <c r="KAY127" s="458"/>
      <c r="KAZ127" s="459"/>
      <c r="KBA127" s="458"/>
      <c r="KBB127" s="458"/>
      <c r="KBC127" s="458"/>
      <c r="KBD127" s="459"/>
      <c r="KBE127" s="458"/>
      <c r="KBF127" s="458"/>
      <c r="KBG127" s="458"/>
      <c r="KBH127" s="459"/>
      <c r="KBI127" s="458"/>
      <c r="KBJ127" s="458"/>
      <c r="KBK127" s="458"/>
      <c r="KBL127" s="459"/>
      <c r="KBM127" s="458"/>
      <c r="KBN127" s="458"/>
      <c r="KBO127" s="458"/>
      <c r="KBP127" s="459"/>
      <c r="KBQ127" s="458"/>
      <c r="KBR127" s="458"/>
      <c r="KBS127" s="458"/>
      <c r="KBT127" s="459"/>
      <c r="KBU127" s="458"/>
      <c r="KBV127" s="458"/>
      <c r="KBW127" s="458"/>
      <c r="KBX127" s="459"/>
      <c r="KBY127" s="458"/>
      <c r="KBZ127" s="458"/>
      <c r="KCA127" s="458"/>
      <c r="KCB127" s="459"/>
      <c r="KCC127" s="458"/>
      <c r="KCD127" s="458"/>
      <c r="KCE127" s="458"/>
      <c r="KCF127" s="459"/>
      <c r="KCG127" s="458"/>
      <c r="KCH127" s="458"/>
      <c r="KCI127" s="458"/>
      <c r="KCJ127" s="459"/>
      <c r="KCK127" s="458"/>
      <c r="KCL127" s="458"/>
      <c r="KCM127" s="458"/>
      <c r="KCN127" s="459"/>
      <c r="KCO127" s="458"/>
      <c r="KCP127" s="458"/>
      <c r="KCQ127" s="458"/>
      <c r="KCR127" s="459"/>
      <c r="KCS127" s="458"/>
      <c r="KCT127" s="458"/>
      <c r="KCU127" s="458"/>
      <c r="KCV127" s="459"/>
      <c r="KCW127" s="458"/>
      <c r="KCX127" s="458"/>
      <c r="KCY127" s="458"/>
      <c r="KCZ127" s="459"/>
      <c r="KDA127" s="458"/>
      <c r="KDB127" s="458"/>
      <c r="KDC127" s="458"/>
      <c r="KDD127" s="459"/>
      <c r="KDE127" s="458"/>
      <c r="KDF127" s="458"/>
      <c r="KDG127" s="458"/>
      <c r="KDH127" s="459"/>
      <c r="KDI127" s="458"/>
      <c r="KDJ127" s="458"/>
      <c r="KDK127" s="458"/>
      <c r="KDL127" s="459"/>
      <c r="KDM127" s="458"/>
      <c r="KDN127" s="458"/>
      <c r="KDO127" s="458"/>
      <c r="KDP127" s="459"/>
      <c r="KDQ127" s="458"/>
      <c r="KDR127" s="458"/>
      <c r="KDS127" s="458"/>
      <c r="KDT127" s="459"/>
      <c r="KDU127" s="458"/>
      <c r="KDV127" s="458"/>
      <c r="KDW127" s="458"/>
      <c r="KDX127" s="459"/>
      <c r="KDY127" s="458"/>
      <c r="KDZ127" s="458"/>
      <c r="KEA127" s="458"/>
      <c r="KEB127" s="459"/>
      <c r="KEC127" s="458"/>
      <c r="KED127" s="458"/>
      <c r="KEE127" s="458"/>
      <c r="KEF127" s="459"/>
      <c r="KEG127" s="458"/>
      <c r="KEH127" s="458"/>
      <c r="KEI127" s="458"/>
      <c r="KEJ127" s="459"/>
      <c r="KEK127" s="458"/>
      <c r="KEL127" s="458"/>
      <c r="KEM127" s="458"/>
      <c r="KEN127" s="459"/>
      <c r="KEO127" s="458"/>
      <c r="KEP127" s="458"/>
      <c r="KEQ127" s="458"/>
      <c r="KER127" s="459"/>
      <c r="KES127" s="458"/>
      <c r="KET127" s="458"/>
      <c r="KEU127" s="458"/>
      <c r="KEV127" s="459"/>
      <c r="KEW127" s="458"/>
      <c r="KEX127" s="458"/>
      <c r="KEY127" s="458"/>
      <c r="KEZ127" s="459"/>
      <c r="KFA127" s="458"/>
      <c r="KFB127" s="458"/>
      <c r="KFC127" s="458"/>
      <c r="KFD127" s="459"/>
      <c r="KFE127" s="458"/>
      <c r="KFF127" s="458"/>
      <c r="KFG127" s="458"/>
      <c r="KFH127" s="459"/>
      <c r="KFI127" s="458"/>
      <c r="KFJ127" s="458"/>
      <c r="KFK127" s="458"/>
      <c r="KFL127" s="459"/>
      <c r="KFM127" s="458"/>
      <c r="KFN127" s="458"/>
      <c r="KFO127" s="458"/>
      <c r="KFP127" s="459"/>
      <c r="KFQ127" s="458"/>
      <c r="KFR127" s="458"/>
      <c r="KFS127" s="458"/>
      <c r="KFT127" s="459"/>
      <c r="KFU127" s="458"/>
      <c r="KFV127" s="458"/>
      <c r="KFW127" s="458"/>
      <c r="KFX127" s="459"/>
      <c r="KFY127" s="458"/>
      <c r="KFZ127" s="458"/>
      <c r="KGA127" s="458"/>
      <c r="KGB127" s="459"/>
      <c r="KGC127" s="458"/>
      <c r="KGD127" s="458"/>
      <c r="KGE127" s="458"/>
      <c r="KGF127" s="459"/>
      <c r="KGG127" s="458"/>
      <c r="KGH127" s="458"/>
      <c r="KGI127" s="458"/>
      <c r="KGJ127" s="459"/>
      <c r="KGK127" s="458"/>
      <c r="KGL127" s="458"/>
      <c r="KGM127" s="458"/>
      <c r="KGN127" s="459"/>
      <c r="KGO127" s="458"/>
      <c r="KGP127" s="458"/>
      <c r="KGQ127" s="458"/>
      <c r="KGR127" s="459"/>
      <c r="KGS127" s="458"/>
      <c r="KGT127" s="458"/>
      <c r="KGU127" s="458"/>
      <c r="KGV127" s="459"/>
      <c r="KGW127" s="458"/>
      <c r="KGX127" s="458"/>
      <c r="KGY127" s="458"/>
      <c r="KGZ127" s="459"/>
      <c r="KHA127" s="458"/>
      <c r="KHB127" s="458"/>
      <c r="KHC127" s="458"/>
      <c r="KHD127" s="459"/>
      <c r="KHE127" s="458"/>
      <c r="KHF127" s="458"/>
      <c r="KHG127" s="458"/>
      <c r="KHH127" s="459"/>
      <c r="KHI127" s="458"/>
      <c r="KHJ127" s="458"/>
      <c r="KHK127" s="458"/>
      <c r="KHL127" s="459"/>
      <c r="KHM127" s="458"/>
      <c r="KHN127" s="458"/>
      <c r="KHO127" s="458"/>
      <c r="KHP127" s="459"/>
      <c r="KHQ127" s="458"/>
      <c r="KHR127" s="458"/>
      <c r="KHS127" s="458"/>
      <c r="KHT127" s="459"/>
      <c r="KHU127" s="458"/>
      <c r="KHV127" s="458"/>
      <c r="KHW127" s="458"/>
      <c r="KHX127" s="459"/>
      <c r="KHY127" s="458"/>
      <c r="KHZ127" s="458"/>
      <c r="KIA127" s="458"/>
      <c r="KIB127" s="459"/>
      <c r="KIC127" s="458"/>
      <c r="KID127" s="458"/>
      <c r="KIE127" s="458"/>
      <c r="KIF127" s="459"/>
      <c r="KIG127" s="458"/>
      <c r="KIH127" s="458"/>
      <c r="KII127" s="458"/>
      <c r="KIJ127" s="459"/>
      <c r="KIK127" s="458"/>
      <c r="KIL127" s="458"/>
      <c r="KIM127" s="458"/>
      <c r="KIN127" s="459"/>
      <c r="KIO127" s="458"/>
      <c r="KIP127" s="458"/>
      <c r="KIQ127" s="458"/>
      <c r="KIR127" s="459"/>
      <c r="KIS127" s="458"/>
      <c r="KIT127" s="458"/>
      <c r="KIU127" s="458"/>
      <c r="KIV127" s="459"/>
      <c r="KIW127" s="458"/>
      <c r="KIX127" s="458"/>
      <c r="KIY127" s="458"/>
      <c r="KIZ127" s="459"/>
      <c r="KJA127" s="458"/>
      <c r="KJB127" s="458"/>
      <c r="KJC127" s="458"/>
      <c r="KJD127" s="459"/>
      <c r="KJE127" s="458"/>
      <c r="KJF127" s="458"/>
      <c r="KJG127" s="458"/>
      <c r="KJH127" s="459"/>
      <c r="KJI127" s="458"/>
      <c r="KJJ127" s="458"/>
      <c r="KJK127" s="458"/>
      <c r="KJL127" s="459"/>
      <c r="KJM127" s="458"/>
      <c r="KJN127" s="458"/>
      <c r="KJO127" s="458"/>
      <c r="KJP127" s="459"/>
      <c r="KJQ127" s="458"/>
      <c r="KJR127" s="458"/>
      <c r="KJS127" s="458"/>
      <c r="KJT127" s="459"/>
      <c r="KJU127" s="458"/>
      <c r="KJV127" s="458"/>
      <c r="KJW127" s="458"/>
      <c r="KJX127" s="459"/>
      <c r="KJY127" s="458"/>
      <c r="KJZ127" s="458"/>
      <c r="KKA127" s="458"/>
      <c r="KKB127" s="459"/>
      <c r="KKC127" s="458"/>
      <c r="KKD127" s="458"/>
      <c r="KKE127" s="458"/>
      <c r="KKF127" s="459"/>
      <c r="KKG127" s="458"/>
      <c r="KKH127" s="458"/>
      <c r="KKI127" s="458"/>
      <c r="KKJ127" s="459"/>
      <c r="KKK127" s="458"/>
      <c r="KKL127" s="458"/>
      <c r="KKM127" s="458"/>
      <c r="KKN127" s="459"/>
      <c r="KKO127" s="458"/>
      <c r="KKP127" s="458"/>
      <c r="KKQ127" s="458"/>
      <c r="KKR127" s="459"/>
      <c r="KKS127" s="458"/>
      <c r="KKT127" s="458"/>
      <c r="KKU127" s="458"/>
      <c r="KKV127" s="459"/>
      <c r="KKW127" s="458"/>
      <c r="KKX127" s="458"/>
      <c r="KKY127" s="458"/>
      <c r="KKZ127" s="459"/>
      <c r="KLA127" s="458"/>
      <c r="KLB127" s="458"/>
      <c r="KLC127" s="458"/>
      <c r="KLD127" s="459"/>
      <c r="KLE127" s="458"/>
      <c r="KLF127" s="458"/>
      <c r="KLG127" s="458"/>
      <c r="KLH127" s="459"/>
      <c r="KLI127" s="458"/>
      <c r="KLJ127" s="458"/>
      <c r="KLK127" s="458"/>
      <c r="KLL127" s="459"/>
      <c r="KLM127" s="458"/>
      <c r="KLN127" s="458"/>
      <c r="KLO127" s="458"/>
      <c r="KLP127" s="459"/>
      <c r="KLQ127" s="458"/>
      <c r="KLR127" s="458"/>
      <c r="KLS127" s="458"/>
      <c r="KLT127" s="459"/>
      <c r="KLU127" s="458"/>
      <c r="KLV127" s="458"/>
      <c r="KLW127" s="458"/>
      <c r="KLX127" s="459"/>
      <c r="KLY127" s="458"/>
      <c r="KLZ127" s="458"/>
      <c r="KMA127" s="458"/>
      <c r="KMB127" s="459"/>
      <c r="KMC127" s="458"/>
      <c r="KMD127" s="458"/>
      <c r="KME127" s="458"/>
      <c r="KMF127" s="459"/>
      <c r="KMG127" s="458"/>
      <c r="KMH127" s="458"/>
      <c r="KMI127" s="458"/>
      <c r="KMJ127" s="459"/>
      <c r="KMK127" s="458"/>
      <c r="KML127" s="458"/>
      <c r="KMM127" s="458"/>
      <c r="KMN127" s="459"/>
      <c r="KMO127" s="458"/>
      <c r="KMP127" s="458"/>
      <c r="KMQ127" s="458"/>
      <c r="KMR127" s="459"/>
      <c r="KMS127" s="458"/>
      <c r="KMT127" s="458"/>
      <c r="KMU127" s="458"/>
      <c r="KMV127" s="459"/>
      <c r="KMW127" s="458"/>
      <c r="KMX127" s="458"/>
      <c r="KMY127" s="458"/>
      <c r="KMZ127" s="459"/>
      <c r="KNA127" s="458"/>
      <c r="KNB127" s="458"/>
      <c r="KNC127" s="458"/>
      <c r="KND127" s="459"/>
      <c r="KNE127" s="458"/>
      <c r="KNF127" s="458"/>
      <c r="KNG127" s="458"/>
      <c r="KNH127" s="459"/>
      <c r="KNI127" s="458"/>
      <c r="KNJ127" s="458"/>
      <c r="KNK127" s="458"/>
      <c r="KNL127" s="459"/>
      <c r="KNM127" s="458"/>
      <c r="KNN127" s="458"/>
      <c r="KNO127" s="458"/>
      <c r="KNP127" s="459"/>
      <c r="KNQ127" s="458"/>
      <c r="KNR127" s="458"/>
      <c r="KNS127" s="458"/>
      <c r="KNT127" s="459"/>
      <c r="KNU127" s="458"/>
      <c r="KNV127" s="458"/>
      <c r="KNW127" s="458"/>
      <c r="KNX127" s="459"/>
      <c r="KNY127" s="458"/>
      <c r="KNZ127" s="458"/>
      <c r="KOA127" s="458"/>
      <c r="KOB127" s="459"/>
      <c r="KOC127" s="458"/>
      <c r="KOD127" s="458"/>
      <c r="KOE127" s="458"/>
      <c r="KOF127" s="459"/>
      <c r="KOG127" s="458"/>
      <c r="KOH127" s="458"/>
      <c r="KOI127" s="458"/>
      <c r="KOJ127" s="459"/>
      <c r="KOK127" s="458"/>
      <c r="KOL127" s="458"/>
      <c r="KOM127" s="458"/>
      <c r="KON127" s="459"/>
      <c r="KOO127" s="458"/>
      <c r="KOP127" s="458"/>
      <c r="KOQ127" s="458"/>
      <c r="KOR127" s="459"/>
      <c r="KOS127" s="458"/>
      <c r="KOT127" s="458"/>
      <c r="KOU127" s="458"/>
      <c r="KOV127" s="459"/>
      <c r="KOW127" s="458"/>
      <c r="KOX127" s="458"/>
      <c r="KOY127" s="458"/>
      <c r="KOZ127" s="459"/>
      <c r="KPA127" s="458"/>
      <c r="KPB127" s="458"/>
      <c r="KPC127" s="458"/>
      <c r="KPD127" s="459"/>
      <c r="KPE127" s="458"/>
      <c r="KPF127" s="458"/>
      <c r="KPG127" s="458"/>
      <c r="KPH127" s="459"/>
      <c r="KPI127" s="458"/>
      <c r="KPJ127" s="458"/>
      <c r="KPK127" s="458"/>
      <c r="KPL127" s="459"/>
      <c r="KPM127" s="458"/>
      <c r="KPN127" s="458"/>
      <c r="KPO127" s="458"/>
      <c r="KPP127" s="459"/>
      <c r="KPQ127" s="458"/>
      <c r="KPR127" s="458"/>
      <c r="KPS127" s="458"/>
      <c r="KPT127" s="459"/>
      <c r="KPU127" s="458"/>
      <c r="KPV127" s="458"/>
      <c r="KPW127" s="458"/>
      <c r="KPX127" s="459"/>
      <c r="KPY127" s="458"/>
      <c r="KPZ127" s="458"/>
      <c r="KQA127" s="458"/>
      <c r="KQB127" s="459"/>
      <c r="KQC127" s="458"/>
      <c r="KQD127" s="458"/>
      <c r="KQE127" s="458"/>
      <c r="KQF127" s="459"/>
      <c r="KQG127" s="458"/>
      <c r="KQH127" s="458"/>
      <c r="KQI127" s="458"/>
      <c r="KQJ127" s="459"/>
      <c r="KQK127" s="458"/>
      <c r="KQL127" s="458"/>
      <c r="KQM127" s="458"/>
      <c r="KQN127" s="459"/>
      <c r="KQO127" s="458"/>
      <c r="KQP127" s="458"/>
      <c r="KQQ127" s="458"/>
      <c r="KQR127" s="459"/>
      <c r="KQS127" s="458"/>
      <c r="KQT127" s="458"/>
      <c r="KQU127" s="458"/>
      <c r="KQV127" s="459"/>
      <c r="KQW127" s="458"/>
      <c r="KQX127" s="458"/>
      <c r="KQY127" s="458"/>
      <c r="KQZ127" s="459"/>
      <c r="KRA127" s="458"/>
      <c r="KRB127" s="458"/>
      <c r="KRC127" s="458"/>
      <c r="KRD127" s="459"/>
      <c r="KRE127" s="458"/>
      <c r="KRF127" s="458"/>
      <c r="KRG127" s="458"/>
      <c r="KRH127" s="459"/>
      <c r="KRI127" s="458"/>
      <c r="KRJ127" s="458"/>
      <c r="KRK127" s="458"/>
      <c r="KRL127" s="459"/>
      <c r="KRM127" s="458"/>
      <c r="KRN127" s="458"/>
      <c r="KRO127" s="458"/>
      <c r="KRP127" s="459"/>
      <c r="KRQ127" s="458"/>
      <c r="KRR127" s="458"/>
      <c r="KRS127" s="458"/>
      <c r="KRT127" s="459"/>
      <c r="KRU127" s="458"/>
      <c r="KRV127" s="458"/>
      <c r="KRW127" s="458"/>
      <c r="KRX127" s="459"/>
      <c r="KRY127" s="458"/>
      <c r="KRZ127" s="458"/>
      <c r="KSA127" s="458"/>
      <c r="KSB127" s="459"/>
      <c r="KSC127" s="458"/>
      <c r="KSD127" s="458"/>
      <c r="KSE127" s="458"/>
      <c r="KSF127" s="459"/>
      <c r="KSG127" s="458"/>
      <c r="KSH127" s="458"/>
      <c r="KSI127" s="458"/>
      <c r="KSJ127" s="459"/>
      <c r="KSK127" s="458"/>
      <c r="KSL127" s="458"/>
      <c r="KSM127" s="458"/>
      <c r="KSN127" s="459"/>
      <c r="KSO127" s="458"/>
      <c r="KSP127" s="458"/>
      <c r="KSQ127" s="458"/>
      <c r="KSR127" s="459"/>
      <c r="KSS127" s="458"/>
      <c r="KST127" s="458"/>
      <c r="KSU127" s="458"/>
      <c r="KSV127" s="459"/>
      <c r="KSW127" s="458"/>
      <c r="KSX127" s="458"/>
      <c r="KSY127" s="458"/>
      <c r="KSZ127" s="459"/>
      <c r="KTA127" s="458"/>
      <c r="KTB127" s="458"/>
      <c r="KTC127" s="458"/>
      <c r="KTD127" s="459"/>
      <c r="KTE127" s="458"/>
      <c r="KTF127" s="458"/>
      <c r="KTG127" s="458"/>
      <c r="KTH127" s="459"/>
      <c r="KTI127" s="458"/>
      <c r="KTJ127" s="458"/>
      <c r="KTK127" s="458"/>
      <c r="KTL127" s="459"/>
      <c r="KTM127" s="458"/>
      <c r="KTN127" s="458"/>
      <c r="KTO127" s="458"/>
      <c r="KTP127" s="459"/>
      <c r="KTQ127" s="458"/>
      <c r="KTR127" s="458"/>
      <c r="KTS127" s="458"/>
      <c r="KTT127" s="459"/>
      <c r="KTU127" s="458"/>
      <c r="KTV127" s="458"/>
      <c r="KTW127" s="458"/>
      <c r="KTX127" s="459"/>
      <c r="KTY127" s="458"/>
      <c r="KTZ127" s="458"/>
      <c r="KUA127" s="458"/>
      <c r="KUB127" s="459"/>
      <c r="KUC127" s="458"/>
      <c r="KUD127" s="458"/>
      <c r="KUE127" s="458"/>
      <c r="KUF127" s="459"/>
      <c r="KUG127" s="458"/>
      <c r="KUH127" s="458"/>
      <c r="KUI127" s="458"/>
      <c r="KUJ127" s="459"/>
      <c r="KUK127" s="458"/>
      <c r="KUL127" s="458"/>
      <c r="KUM127" s="458"/>
      <c r="KUN127" s="459"/>
      <c r="KUO127" s="458"/>
      <c r="KUP127" s="458"/>
      <c r="KUQ127" s="458"/>
      <c r="KUR127" s="459"/>
      <c r="KUS127" s="458"/>
      <c r="KUT127" s="458"/>
      <c r="KUU127" s="458"/>
      <c r="KUV127" s="459"/>
      <c r="KUW127" s="458"/>
      <c r="KUX127" s="458"/>
      <c r="KUY127" s="458"/>
      <c r="KUZ127" s="459"/>
      <c r="KVA127" s="458"/>
      <c r="KVB127" s="458"/>
      <c r="KVC127" s="458"/>
      <c r="KVD127" s="459"/>
      <c r="KVE127" s="458"/>
      <c r="KVF127" s="458"/>
      <c r="KVG127" s="458"/>
      <c r="KVH127" s="459"/>
      <c r="KVI127" s="458"/>
      <c r="KVJ127" s="458"/>
      <c r="KVK127" s="458"/>
      <c r="KVL127" s="459"/>
      <c r="KVM127" s="458"/>
      <c r="KVN127" s="458"/>
      <c r="KVO127" s="458"/>
      <c r="KVP127" s="459"/>
      <c r="KVQ127" s="458"/>
      <c r="KVR127" s="458"/>
      <c r="KVS127" s="458"/>
      <c r="KVT127" s="459"/>
      <c r="KVU127" s="458"/>
      <c r="KVV127" s="458"/>
      <c r="KVW127" s="458"/>
      <c r="KVX127" s="459"/>
      <c r="KVY127" s="458"/>
      <c r="KVZ127" s="458"/>
      <c r="KWA127" s="458"/>
      <c r="KWB127" s="459"/>
      <c r="KWC127" s="458"/>
      <c r="KWD127" s="458"/>
      <c r="KWE127" s="458"/>
      <c r="KWF127" s="459"/>
      <c r="KWG127" s="458"/>
      <c r="KWH127" s="458"/>
      <c r="KWI127" s="458"/>
      <c r="KWJ127" s="459"/>
      <c r="KWK127" s="458"/>
      <c r="KWL127" s="458"/>
      <c r="KWM127" s="458"/>
      <c r="KWN127" s="459"/>
      <c r="KWO127" s="458"/>
      <c r="KWP127" s="458"/>
      <c r="KWQ127" s="458"/>
      <c r="KWR127" s="459"/>
      <c r="KWS127" s="458"/>
      <c r="KWT127" s="458"/>
      <c r="KWU127" s="458"/>
      <c r="KWV127" s="459"/>
      <c r="KWW127" s="458"/>
      <c r="KWX127" s="458"/>
      <c r="KWY127" s="458"/>
      <c r="KWZ127" s="459"/>
      <c r="KXA127" s="458"/>
      <c r="KXB127" s="458"/>
      <c r="KXC127" s="458"/>
      <c r="KXD127" s="459"/>
      <c r="KXE127" s="458"/>
      <c r="KXF127" s="458"/>
      <c r="KXG127" s="458"/>
      <c r="KXH127" s="459"/>
      <c r="KXI127" s="458"/>
      <c r="KXJ127" s="458"/>
      <c r="KXK127" s="458"/>
      <c r="KXL127" s="459"/>
      <c r="KXM127" s="458"/>
      <c r="KXN127" s="458"/>
      <c r="KXO127" s="458"/>
      <c r="KXP127" s="459"/>
      <c r="KXQ127" s="458"/>
      <c r="KXR127" s="458"/>
      <c r="KXS127" s="458"/>
      <c r="KXT127" s="459"/>
      <c r="KXU127" s="458"/>
      <c r="KXV127" s="458"/>
      <c r="KXW127" s="458"/>
      <c r="KXX127" s="459"/>
      <c r="KXY127" s="458"/>
      <c r="KXZ127" s="458"/>
      <c r="KYA127" s="458"/>
      <c r="KYB127" s="459"/>
      <c r="KYC127" s="458"/>
      <c r="KYD127" s="458"/>
      <c r="KYE127" s="458"/>
      <c r="KYF127" s="459"/>
      <c r="KYG127" s="458"/>
      <c r="KYH127" s="458"/>
      <c r="KYI127" s="458"/>
      <c r="KYJ127" s="459"/>
      <c r="KYK127" s="458"/>
      <c r="KYL127" s="458"/>
      <c r="KYM127" s="458"/>
      <c r="KYN127" s="459"/>
      <c r="KYO127" s="458"/>
      <c r="KYP127" s="458"/>
      <c r="KYQ127" s="458"/>
      <c r="KYR127" s="459"/>
      <c r="KYS127" s="458"/>
      <c r="KYT127" s="458"/>
      <c r="KYU127" s="458"/>
      <c r="KYV127" s="459"/>
      <c r="KYW127" s="458"/>
      <c r="KYX127" s="458"/>
      <c r="KYY127" s="458"/>
      <c r="KYZ127" s="459"/>
      <c r="KZA127" s="458"/>
      <c r="KZB127" s="458"/>
      <c r="KZC127" s="458"/>
      <c r="KZD127" s="459"/>
      <c r="KZE127" s="458"/>
      <c r="KZF127" s="458"/>
      <c r="KZG127" s="458"/>
      <c r="KZH127" s="459"/>
      <c r="KZI127" s="458"/>
      <c r="KZJ127" s="458"/>
      <c r="KZK127" s="458"/>
      <c r="KZL127" s="459"/>
      <c r="KZM127" s="458"/>
      <c r="KZN127" s="458"/>
      <c r="KZO127" s="458"/>
      <c r="KZP127" s="459"/>
      <c r="KZQ127" s="458"/>
      <c r="KZR127" s="458"/>
      <c r="KZS127" s="458"/>
      <c r="KZT127" s="459"/>
      <c r="KZU127" s="458"/>
      <c r="KZV127" s="458"/>
      <c r="KZW127" s="458"/>
      <c r="KZX127" s="459"/>
      <c r="KZY127" s="458"/>
      <c r="KZZ127" s="458"/>
      <c r="LAA127" s="458"/>
      <c r="LAB127" s="459"/>
      <c r="LAC127" s="458"/>
      <c r="LAD127" s="458"/>
      <c r="LAE127" s="458"/>
      <c r="LAF127" s="459"/>
      <c r="LAG127" s="458"/>
      <c r="LAH127" s="458"/>
      <c r="LAI127" s="458"/>
      <c r="LAJ127" s="459"/>
      <c r="LAK127" s="458"/>
      <c r="LAL127" s="458"/>
      <c r="LAM127" s="458"/>
      <c r="LAN127" s="459"/>
      <c r="LAO127" s="458"/>
      <c r="LAP127" s="458"/>
      <c r="LAQ127" s="458"/>
      <c r="LAR127" s="459"/>
      <c r="LAS127" s="458"/>
      <c r="LAT127" s="458"/>
      <c r="LAU127" s="458"/>
      <c r="LAV127" s="459"/>
      <c r="LAW127" s="458"/>
      <c r="LAX127" s="458"/>
      <c r="LAY127" s="458"/>
      <c r="LAZ127" s="459"/>
      <c r="LBA127" s="458"/>
      <c r="LBB127" s="458"/>
      <c r="LBC127" s="458"/>
      <c r="LBD127" s="459"/>
      <c r="LBE127" s="458"/>
      <c r="LBF127" s="458"/>
      <c r="LBG127" s="458"/>
      <c r="LBH127" s="459"/>
      <c r="LBI127" s="458"/>
      <c r="LBJ127" s="458"/>
      <c r="LBK127" s="458"/>
      <c r="LBL127" s="459"/>
      <c r="LBM127" s="458"/>
      <c r="LBN127" s="458"/>
      <c r="LBO127" s="458"/>
      <c r="LBP127" s="459"/>
      <c r="LBQ127" s="458"/>
      <c r="LBR127" s="458"/>
      <c r="LBS127" s="458"/>
      <c r="LBT127" s="459"/>
      <c r="LBU127" s="458"/>
      <c r="LBV127" s="458"/>
      <c r="LBW127" s="458"/>
      <c r="LBX127" s="459"/>
      <c r="LBY127" s="458"/>
      <c r="LBZ127" s="458"/>
      <c r="LCA127" s="458"/>
      <c r="LCB127" s="459"/>
      <c r="LCC127" s="458"/>
      <c r="LCD127" s="458"/>
      <c r="LCE127" s="458"/>
      <c r="LCF127" s="459"/>
      <c r="LCG127" s="458"/>
      <c r="LCH127" s="458"/>
      <c r="LCI127" s="458"/>
      <c r="LCJ127" s="459"/>
      <c r="LCK127" s="458"/>
      <c r="LCL127" s="458"/>
      <c r="LCM127" s="458"/>
      <c r="LCN127" s="459"/>
      <c r="LCO127" s="458"/>
      <c r="LCP127" s="458"/>
      <c r="LCQ127" s="458"/>
      <c r="LCR127" s="459"/>
      <c r="LCS127" s="458"/>
      <c r="LCT127" s="458"/>
      <c r="LCU127" s="458"/>
      <c r="LCV127" s="459"/>
      <c r="LCW127" s="458"/>
      <c r="LCX127" s="458"/>
      <c r="LCY127" s="458"/>
      <c r="LCZ127" s="459"/>
      <c r="LDA127" s="458"/>
      <c r="LDB127" s="458"/>
      <c r="LDC127" s="458"/>
      <c r="LDD127" s="459"/>
      <c r="LDE127" s="458"/>
      <c r="LDF127" s="458"/>
      <c r="LDG127" s="458"/>
      <c r="LDH127" s="459"/>
      <c r="LDI127" s="458"/>
      <c r="LDJ127" s="458"/>
      <c r="LDK127" s="458"/>
      <c r="LDL127" s="459"/>
      <c r="LDM127" s="458"/>
      <c r="LDN127" s="458"/>
      <c r="LDO127" s="458"/>
      <c r="LDP127" s="459"/>
      <c r="LDQ127" s="458"/>
      <c r="LDR127" s="458"/>
      <c r="LDS127" s="458"/>
      <c r="LDT127" s="459"/>
      <c r="LDU127" s="458"/>
      <c r="LDV127" s="458"/>
      <c r="LDW127" s="458"/>
      <c r="LDX127" s="459"/>
      <c r="LDY127" s="458"/>
      <c r="LDZ127" s="458"/>
      <c r="LEA127" s="458"/>
      <c r="LEB127" s="459"/>
      <c r="LEC127" s="458"/>
      <c r="LED127" s="458"/>
      <c r="LEE127" s="458"/>
      <c r="LEF127" s="459"/>
      <c r="LEG127" s="458"/>
      <c r="LEH127" s="458"/>
      <c r="LEI127" s="458"/>
      <c r="LEJ127" s="459"/>
      <c r="LEK127" s="458"/>
      <c r="LEL127" s="458"/>
      <c r="LEM127" s="458"/>
      <c r="LEN127" s="459"/>
      <c r="LEO127" s="458"/>
      <c r="LEP127" s="458"/>
      <c r="LEQ127" s="458"/>
      <c r="LER127" s="459"/>
      <c r="LES127" s="458"/>
      <c r="LET127" s="458"/>
      <c r="LEU127" s="458"/>
      <c r="LEV127" s="459"/>
      <c r="LEW127" s="458"/>
      <c r="LEX127" s="458"/>
      <c r="LEY127" s="458"/>
      <c r="LEZ127" s="459"/>
      <c r="LFA127" s="458"/>
      <c r="LFB127" s="458"/>
      <c r="LFC127" s="458"/>
      <c r="LFD127" s="459"/>
      <c r="LFE127" s="458"/>
      <c r="LFF127" s="458"/>
      <c r="LFG127" s="458"/>
      <c r="LFH127" s="459"/>
      <c r="LFI127" s="458"/>
      <c r="LFJ127" s="458"/>
      <c r="LFK127" s="458"/>
      <c r="LFL127" s="459"/>
      <c r="LFM127" s="458"/>
      <c r="LFN127" s="458"/>
      <c r="LFO127" s="458"/>
      <c r="LFP127" s="459"/>
      <c r="LFQ127" s="458"/>
      <c r="LFR127" s="458"/>
      <c r="LFS127" s="458"/>
      <c r="LFT127" s="459"/>
      <c r="LFU127" s="458"/>
      <c r="LFV127" s="458"/>
      <c r="LFW127" s="458"/>
      <c r="LFX127" s="459"/>
      <c r="LFY127" s="458"/>
      <c r="LFZ127" s="458"/>
      <c r="LGA127" s="458"/>
      <c r="LGB127" s="459"/>
      <c r="LGC127" s="458"/>
      <c r="LGD127" s="458"/>
      <c r="LGE127" s="458"/>
      <c r="LGF127" s="459"/>
      <c r="LGG127" s="458"/>
      <c r="LGH127" s="458"/>
      <c r="LGI127" s="458"/>
      <c r="LGJ127" s="459"/>
      <c r="LGK127" s="458"/>
      <c r="LGL127" s="458"/>
      <c r="LGM127" s="458"/>
      <c r="LGN127" s="459"/>
      <c r="LGO127" s="458"/>
      <c r="LGP127" s="458"/>
      <c r="LGQ127" s="458"/>
      <c r="LGR127" s="459"/>
      <c r="LGS127" s="458"/>
      <c r="LGT127" s="458"/>
      <c r="LGU127" s="458"/>
      <c r="LGV127" s="459"/>
      <c r="LGW127" s="458"/>
      <c r="LGX127" s="458"/>
      <c r="LGY127" s="458"/>
      <c r="LGZ127" s="459"/>
      <c r="LHA127" s="458"/>
      <c r="LHB127" s="458"/>
      <c r="LHC127" s="458"/>
      <c r="LHD127" s="459"/>
      <c r="LHE127" s="458"/>
      <c r="LHF127" s="458"/>
      <c r="LHG127" s="458"/>
      <c r="LHH127" s="459"/>
      <c r="LHI127" s="458"/>
      <c r="LHJ127" s="458"/>
      <c r="LHK127" s="458"/>
      <c r="LHL127" s="459"/>
      <c r="LHM127" s="458"/>
      <c r="LHN127" s="458"/>
      <c r="LHO127" s="458"/>
      <c r="LHP127" s="459"/>
      <c r="LHQ127" s="458"/>
      <c r="LHR127" s="458"/>
      <c r="LHS127" s="458"/>
      <c r="LHT127" s="459"/>
      <c r="LHU127" s="458"/>
      <c r="LHV127" s="458"/>
      <c r="LHW127" s="458"/>
      <c r="LHX127" s="459"/>
      <c r="LHY127" s="458"/>
      <c r="LHZ127" s="458"/>
      <c r="LIA127" s="458"/>
      <c r="LIB127" s="459"/>
      <c r="LIC127" s="458"/>
      <c r="LID127" s="458"/>
      <c r="LIE127" s="458"/>
      <c r="LIF127" s="459"/>
      <c r="LIG127" s="458"/>
      <c r="LIH127" s="458"/>
      <c r="LII127" s="458"/>
      <c r="LIJ127" s="459"/>
      <c r="LIK127" s="458"/>
      <c r="LIL127" s="458"/>
      <c r="LIM127" s="458"/>
      <c r="LIN127" s="459"/>
      <c r="LIO127" s="458"/>
      <c r="LIP127" s="458"/>
      <c r="LIQ127" s="458"/>
      <c r="LIR127" s="459"/>
      <c r="LIS127" s="458"/>
      <c r="LIT127" s="458"/>
      <c r="LIU127" s="458"/>
      <c r="LIV127" s="459"/>
      <c r="LIW127" s="458"/>
      <c r="LIX127" s="458"/>
      <c r="LIY127" s="458"/>
      <c r="LIZ127" s="459"/>
      <c r="LJA127" s="458"/>
      <c r="LJB127" s="458"/>
      <c r="LJC127" s="458"/>
      <c r="LJD127" s="459"/>
      <c r="LJE127" s="458"/>
      <c r="LJF127" s="458"/>
      <c r="LJG127" s="458"/>
      <c r="LJH127" s="459"/>
      <c r="LJI127" s="458"/>
      <c r="LJJ127" s="458"/>
      <c r="LJK127" s="458"/>
      <c r="LJL127" s="459"/>
      <c r="LJM127" s="458"/>
      <c r="LJN127" s="458"/>
      <c r="LJO127" s="458"/>
      <c r="LJP127" s="459"/>
      <c r="LJQ127" s="458"/>
      <c r="LJR127" s="458"/>
      <c r="LJS127" s="458"/>
      <c r="LJT127" s="459"/>
      <c r="LJU127" s="458"/>
      <c r="LJV127" s="458"/>
      <c r="LJW127" s="458"/>
      <c r="LJX127" s="459"/>
      <c r="LJY127" s="458"/>
      <c r="LJZ127" s="458"/>
      <c r="LKA127" s="458"/>
      <c r="LKB127" s="459"/>
      <c r="LKC127" s="458"/>
      <c r="LKD127" s="458"/>
      <c r="LKE127" s="458"/>
      <c r="LKF127" s="459"/>
      <c r="LKG127" s="458"/>
      <c r="LKH127" s="458"/>
      <c r="LKI127" s="458"/>
      <c r="LKJ127" s="459"/>
      <c r="LKK127" s="458"/>
      <c r="LKL127" s="458"/>
      <c r="LKM127" s="458"/>
      <c r="LKN127" s="459"/>
      <c r="LKO127" s="458"/>
      <c r="LKP127" s="458"/>
      <c r="LKQ127" s="458"/>
      <c r="LKR127" s="459"/>
      <c r="LKS127" s="458"/>
      <c r="LKT127" s="458"/>
      <c r="LKU127" s="458"/>
      <c r="LKV127" s="459"/>
      <c r="LKW127" s="458"/>
      <c r="LKX127" s="458"/>
      <c r="LKY127" s="458"/>
      <c r="LKZ127" s="459"/>
      <c r="LLA127" s="458"/>
      <c r="LLB127" s="458"/>
      <c r="LLC127" s="458"/>
      <c r="LLD127" s="459"/>
      <c r="LLE127" s="458"/>
      <c r="LLF127" s="458"/>
      <c r="LLG127" s="458"/>
      <c r="LLH127" s="459"/>
      <c r="LLI127" s="458"/>
      <c r="LLJ127" s="458"/>
      <c r="LLK127" s="458"/>
      <c r="LLL127" s="459"/>
      <c r="LLM127" s="458"/>
      <c r="LLN127" s="458"/>
      <c r="LLO127" s="458"/>
      <c r="LLP127" s="459"/>
      <c r="LLQ127" s="458"/>
      <c r="LLR127" s="458"/>
      <c r="LLS127" s="458"/>
      <c r="LLT127" s="459"/>
      <c r="LLU127" s="458"/>
      <c r="LLV127" s="458"/>
      <c r="LLW127" s="458"/>
      <c r="LLX127" s="459"/>
      <c r="LLY127" s="458"/>
      <c r="LLZ127" s="458"/>
      <c r="LMA127" s="458"/>
      <c r="LMB127" s="459"/>
      <c r="LMC127" s="458"/>
      <c r="LMD127" s="458"/>
      <c r="LME127" s="458"/>
      <c r="LMF127" s="459"/>
      <c r="LMG127" s="458"/>
      <c r="LMH127" s="458"/>
      <c r="LMI127" s="458"/>
      <c r="LMJ127" s="459"/>
      <c r="LMK127" s="458"/>
      <c r="LML127" s="458"/>
      <c r="LMM127" s="458"/>
      <c r="LMN127" s="459"/>
      <c r="LMO127" s="458"/>
      <c r="LMP127" s="458"/>
      <c r="LMQ127" s="458"/>
      <c r="LMR127" s="459"/>
      <c r="LMS127" s="458"/>
      <c r="LMT127" s="458"/>
      <c r="LMU127" s="458"/>
      <c r="LMV127" s="459"/>
      <c r="LMW127" s="458"/>
      <c r="LMX127" s="458"/>
      <c r="LMY127" s="458"/>
      <c r="LMZ127" s="459"/>
      <c r="LNA127" s="458"/>
      <c r="LNB127" s="458"/>
      <c r="LNC127" s="458"/>
      <c r="LND127" s="459"/>
      <c r="LNE127" s="458"/>
      <c r="LNF127" s="458"/>
      <c r="LNG127" s="458"/>
      <c r="LNH127" s="459"/>
      <c r="LNI127" s="458"/>
      <c r="LNJ127" s="458"/>
      <c r="LNK127" s="458"/>
      <c r="LNL127" s="459"/>
      <c r="LNM127" s="458"/>
      <c r="LNN127" s="458"/>
      <c r="LNO127" s="458"/>
      <c r="LNP127" s="459"/>
      <c r="LNQ127" s="458"/>
      <c r="LNR127" s="458"/>
      <c r="LNS127" s="458"/>
      <c r="LNT127" s="459"/>
      <c r="LNU127" s="458"/>
      <c r="LNV127" s="458"/>
      <c r="LNW127" s="458"/>
      <c r="LNX127" s="459"/>
      <c r="LNY127" s="458"/>
      <c r="LNZ127" s="458"/>
      <c r="LOA127" s="458"/>
      <c r="LOB127" s="459"/>
      <c r="LOC127" s="458"/>
      <c r="LOD127" s="458"/>
      <c r="LOE127" s="458"/>
      <c r="LOF127" s="459"/>
      <c r="LOG127" s="458"/>
      <c r="LOH127" s="458"/>
      <c r="LOI127" s="458"/>
      <c r="LOJ127" s="459"/>
      <c r="LOK127" s="458"/>
      <c r="LOL127" s="458"/>
      <c r="LOM127" s="458"/>
      <c r="LON127" s="459"/>
      <c r="LOO127" s="458"/>
      <c r="LOP127" s="458"/>
      <c r="LOQ127" s="458"/>
      <c r="LOR127" s="459"/>
      <c r="LOS127" s="458"/>
      <c r="LOT127" s="458"/>
      <c r="LOU127" s="458"/>
      <c r="LOV127" s="459"/>
      <c r="LOW127" s="458"/>
      <c r="LOX127" s="458"/>
      <c r="LOY127" s="458"/>
      <c r="LOZ127" s="459"/>
      <c r="LPA127" s="458"/>
      <c r="LPB127" s="458"/>
      <c r="LPC127" s="458"/>
      <c r="LPD127" s="459"/>
      <c r="LPE127" s="458"/>
      <c r="LPF127" s="458"/>
      <c r="LPG127" s="458"/>
      <c r="LPH127" s="459"/>
      <c r="LPI127" s="458"/>
      <c r="LPJ127" s="458"/>
      <c r="LPK127" s="458"/>
      <c r="LPL127" s="459"/>
      <c r="LPM127" s="458"/>
      <c r="LPN127" s="458"/>
      <c r="LPO127" s="458"/>
      <c r="LPP127" s="459"/>
      <c r="LPQ127" s="458"/>
      <c r="LPR127" s="458"/>
      <c r="LPS127" s="458"/>
      <c r="LPT127" s="459"/>
      <c r="LPU127" s="458"/>
      <c r="LPV127" s="458"/>
      <c r="LPW127" s="458"/>
      <c r="LPX127" s="459"/>
      <c r="LPY127" s="458"/>
      <c r="LPZ127" s="458"/>
      <c r="LQA127" s="458"/>
      <c r="LQB127" s="459"/>
      <c r="LQC127" s="458"/>
      <c r="LQD127" s="458"/>
      <c r="LQE127" s="458"/>
      <c r="LQF127" s="459"/>
      <c r="LQG127" s="458"/>
      <c r="LQH127" s="458"/>
      <c r="LQI127" s="458"/>
      <c r="LQJ127" s="459"/>
      <c r="LQK127" s="458"/>
      <c r="LQL127" s="458"/>
      <c r="LQM127" s="458"/>
      <c r="LQN127" s="459"/>
      <c r="LQO127" s="458"/>
      <c r="LQP127" s="458"/>
      <c r="LQQ127" s="458"/>
      <c r="LQR127" s="459"/>
      <c r="LQS127" s="458"/>
      <c r="LQT127" s="458"/>
      <c r="LQU127" s="458"/>
      <c r="LQV127" s="459"/>
      <c r="LQW127" s="458"/>
      <c r="LQX127" s="458"/>
      <c r="LQY127" s="458"/>
      <c r="LQZ127" s="459"/>
      <c r="LRA127" s="458"/>
      <c r="LRB127" s="458"/>
      <c r="LRC127" s="458"/>
      <c r="LRD127" s="459"/>
      <c r="LRE127" s="458"/>
      <c r="LRF127" s="458"/>
      <c r="LRG127" s="458"/>
      <c r="LRH127" s="459"/>
      <c r="LRI127" s="458"/>
      <c r="LRJ127" s="458"/>
      <c r="LRK127" s="458"/>
      <c r="LRL127" s="459"/>
      <c r="LRM127" s="458"/>
      <c r="LRN127" s="458"/>
      <c r="LRO127" s="458"/>
      <c r="LRP127" s="459"/>
      <c r="LRQ127" s="458"/>
      <c r="LRR127" s="458"/>
      <c r="LRS127" s="458"/>
      <c r="LRT127" s="459"/>
      <c r="LRU127" s="458"/>
      <c r="LRV127" s="458"/>
      <c r="LRW127" s="458"/>
      <c r="LRX127" s="459"/>
      <c r="LRY127" s="458"/>
      <c r="LRZ127" s="458"/>
      <c r="LSA127" s="458"/>
      <c r="LSB127" s="459"/>
      <c r="LSC127" s="458"/>
      <c r="LSD127" s="458"/>
      <c r="LSE127" s="458"/>
      <c r="LSF127" s="459"/>
      <c r="LSG127" s="458"/>
      <c r="LSH127" s="458"/>
      <c r="LSI127" s="458"/>
      <c r="LSJ127" s="459"/>
      <c r="LSK127" s="458"/>
      <c r="LSL127" s="458"/>
      <c r="LSM127" s="458"/>
      <c r="LSN127" s="459"/>
      <c r="LSO127" s="458"/>
      <c r="LSP127" s="458"/>
      <c r="LSQ127" s="458"/>
      <c r="LSR127" s="459"/>
      <c r="LSS127" s="458"/>
      <c r="LST127" s="458"/>
      <c r="LSU127" s="458"/>
      <c r="LSV127" s="459"/>
      <c r="LSW127" s="458"/>
      <c r="LSX127" s="458"/>
      <c r="LSY127" s="458"/>
      <c r="LSZ127" s="459"/>
      <c r="LTA127" s="458"/>
      <c r="LTB127" s="458"/>
      <c r="LTC127" s="458"/>
      <c r="LTD127" s="459"/>
      <c r="LTE127" s="458"/>
      <c r="LTF127" s="458"/>
      <c r="LTG127" s="458"/>
      <c r="LTH127" s="459"/>
      <c r="LTI127" s="458"/>
      <c r="LTJ127" s="458"/>
      <c r="LTK127" s="458"/>
      <c r="LTL127" s="459"/>
      <c r="LTM127" s="458"/>
      <c r="LTN127" s="458"/>
      <c r="LTO127" s="458"/>
      <c r="LTP127" s="459"/>
      <c r="LTQ127" s="458"/>
      <c r="LTR127" s="458"/>
      <c r="LTS127" s="458"/>
      <c r="LTT127" s="459"/>
      <c r="LTU127" s="458"/>
      <c r="LTV127" s="458"/>
      <c r="LTW127" s="458"/>
      <c r="LTX127" s="459"/>
      <c r="LTY127" s="458"/>
      <c r="LTZ127" s="458"/>
      <c r="LUA127" s="458"/>
      <c r="LUB127" s="459"/>
      <c r="LUC127" s="458"/>
      <c r="LUD127" s="458"/>
      <c r="LUE127" s="458"/>
      <c r="LUF127" s="459"/>
      <c r="LUG127" s="458"/>
      <c r="LUH127" s="458"/>
      <c r="LUI127" s="458"/>
      <c r="LUJ127" s="459"/>
      <c r="LUK127" s="458"/>
      <c r="LUL127" s="458"/>
      <c r="LUM127" s="458"/>
      <c r="LUN127" s="459"/>
      <c r="LUO127" s="458"/>
      <c r="LUP127" s="458"/>
      <c r="LUQ127" s="458"/>
      <c r="LUR127" s="459"/>
      <c r="LUS127" s="458"/>
      <c r="LUT127" s="458"/>
      <c r="LUU127" s="458"/>
      <c r="LUV127" s="459"/>
      <c r="LUW127" s="458"/>
      <c r="LUX127" s="458"/>
      <c r="LUY127" s="458"/>
      <c r="LUZ127" s="459"/>
      <c r="LVA127" s="458"/>
      <c r="LVB127" s="458"/>
      <c r="LVC127" s="458"/>
      <c r="LVD127" s="459"/>
      <c r="LVE127" s="458"/>
      <c r="LVF127" s="458"/>
      <c r="LVG127" s="458"/>
      <c r="LVH127" s="459"/>
      <c r="LVI127" s="458"/>
      <c r="LVJ127" s="458"/>
      <c r="LVK127" s="458"/>
      <c r="LVL127" s="459"/>
      <c r="LVM127" s="458"/>
      <c r="LVN127" s="458"/>
      <c r="LVO127" s="458"/>
      <c r="LVP127" s="459"/>
      <c r="LVQ127" s="458"/>
      <c r="LVR127" s="458"/>
      <c r="LVS127" s="458"/>
      <c r="LVT127" s="459"/>
      <c r="LVU127" s="458"/>
      <c r="LVV127" s="458"/>
      <c r="LVW127" s="458"/>
      <c r="LVX127" s="459"/>
      <c r="LVY127" s="458"/>
      <c r="LVZ127" s="458"/>
      <c r="LWA127" s="458"/>
      <c r="LWB127" s="459"/>
      <c r="LWC127" s="458"/>
      <c r="LWD127" s="458"/>
      <c r="LWE127" s="458"/>
      <c r="LWF127" s="459"/>
      <c r="LWG127" s="458"/>
      <c r="LWH127" s="458"/>
      <c r="LWI127" s="458"/>
      <c r="LWJ127" s="459"/>
      <c r="LWK127" s="458"/>
      <c r="LWL127" s="458"/>
      <c r="LWM127" s="458"/>
      <c r="LWN127" s="459"/>
      <c r="LWO127" s="458"/>
      <c r="LWP127" s="458"/>
      <c r="LWQ127" s="458"/>
      <c r="LWR127" s="459"/>
      <c r="LWS127" s="458"/>
      <c r="LWT127" s="458"/>
      <c r="LWU127" s="458"/>
      <c r="LWV127" s="459"/>
      <c r="LWW127" s="458"/>
      <c r="LWX127" s="458"/>
      <c r="LWY127" s="458"/>
      <c r="LWZ127" s="459"/>
      <c r="LXA127" s="458"/>
      <c r="LXB127" s="458"/>
      <c r="LXC127" s="458"/>
      <c r="LXD127" s="459"/>
      <c r="LXE127" s="458"/>
      <c r="LXF127" s="458"/>
      <c r="LXG127" s="458"/>
      <c r="LXH127" s="459"/>
      <c r="LXI127" s="458"/>
      <c r="LXJ127" s="458"/>
      <c r="LXK127" s="458"/>
      <c r="LXL127" s="459"/>
      <c r="LXM127" s="458"/>
      <c r="LXN127" s="458"/>
      <c r="LXO127" s="458"/>
      <c r="LXP127" s="459"/>
      <c r="LXQ127" s="458"/>
      <c r="LXR127" s="458"/>
      <c r="LXS127" s="458"/>
      <c r="LXT127" s="459"/>
      <c r="LXU127" s="458"/>
      <c r="LXV127" s="458"/>
      <c r="LXW127" s="458"/>
      <c r="LXX127" s="459"/>
      <c r="LXY127" s="458"/>
      <c r="LXZ127" s="458"/>
      <c r="LYA127" s="458"/>
      <c r="LYB127" s="459"/>
      <c r="LYC127" s="458"/>
      <c r="LYD127" s="458"/>
      <c r="LYE127" s="458"/>
      <c r="LYF127" s="459"/>
      <c r="LYG127" s="458"/>
      <c r="LYH127" s="458"/>
      <c r="LYI127" s="458"/>
      <c r="LYJ127" s="459"/>
      <c r="LYK127" s="458"/>
      <c r="LYL127" s="458"/>
      <c r="LYM127" s="458"/>
      <c r="LYN127" s="459"/>
      <c r="LYO127" s="458"/>
      <c r="LYP127" s="458"/>
      <c r="LYQ127" s="458"/>
      <c r="LYR127" s="459"/>
      <c r="LYS127" s="458"/>
      <c r="LYT127" s="458"/>
      <c r="LYU127" s="458"/>
      <c r="LYV127" s="459"/>
      <c r="LYW127" s="458"/>
      <c r="LYX127" s="458"/>
      <c r="LYY127" s="458"/>
      <c r="LYZ127" s="459"/>
      <c r="LZA127" s="458"/>
      <c r="LZB127" s="458"/>
      <c r="LZC127" s="458"/>
      <c r="LZD127" s="459"/>
      <c r="LZE127" s="458"/>
      <c r="LZF127" s="458"/>
      <c r="LZG127" s="458"/>
      <c r="LZH127" s="459"/>
      <c r="LZI127" s="458"/>
      <c r="LZJ127" s="458"/>
      <c r="LZK127" s="458"/>
      <c r="LZL127" s="459"/>
      <c r="LZM127" s="458"/>
      <c r="LZN127" s="458"/>
      <c r="LZO127" s="458"/>
      <c r="LZP127" s="459"/>
      <c r="LZQ127" s="458"/>
      <c r="LZR127" s="458"/>
      <c r="LZS127" s="458"/>
      <c r="LZT127" s="459"/>
      <c r="LZU127" s="458"/>
      <c r="LZV127" s="458"/>
      <c r="LZW127" s="458"/>
      <c r="LZX127" s="459"/>
      <c r="LZY127" s="458"/>
      <c r="LZZ127" s="458"/>
      <c r="MAA127" s="458"/>
      <c r="MAB127" s="459"/>
      <c r="MAC127" s="458"/>
      <c r="MAD127" s="458"/>
      <c r="MAE127" s="458"/>
      <c r="MAF127" s="459"/>
      <c r="MAG127" s="458"/>
      <c r="MAH127" s="458"/>
      <c r="MAI127" s="458"/>
      <c r="MAJ127" s="459"/>
      <c r="MAK127" s="458"/>
      <c r="MAL127" s="458"/>
      <c r="MAM127" s="458"/>
      <c r="MAN127" s="459"/>
      <c r="MAO127" s="458"/>
      <c r="MAP127" s="458"/>
      <c r="MAQ127" s="458"/>
      <c r="MAR127" s="459"/>
      <c r="MAS127" s="458"/>
      <c r="MAT127" s="458"/>
      <c r="MAU127" s="458"/>
      <c r="MAV127" s="459"/>
      <c r="MAW127" s="458"/>
      <c r="MAX127" s="458"/>
      <c r="MAY127" s="458"/>
      <c r="MAZ127" s="459"/>
      <c r="MBA127" s="458"/>
      <c r="MBB127" s="458"/>
      <c r="MBC127" s="458"/>
      <c r="MBD127" s="459"/>
      <c r="MBE127" s="458"/>
      <c r="MBF127" s="458"/>
      <c r="MBG127" s="458"/>
      <c r="MBH127" s="459"/>
      <c r="MBI127" s="458"/>
      <c r="MBJ127" s="458"/>
      <c r="MBK127" s="458"/>
      <c r="MBL127" s="459"/>
      <c r="MBM127" s="458"/>
      <c r="MBN127" s="458"/>
      <c r="MBO127" s="458"/>
      <c r="MBP127" s="459"/>
      <c r="MBQ127" s="458"/>
      <c r="MBR127" s="458"/>
      <c r="MBS127" s="458"/>
      <c r="MBT127" s="459"/>
      <c r="MBU127" s="458"/>
      <c r="MBV127" s="458"/>
      <c r="MBW127" s="458"/>
      <c r="MBX127" s="459"/>
      <c r="MBY127" s="458"/>
      <c r="MBZ127" s="458"/>
      <c r="MCA127" s="458"/>
      <c r="MCB127" s="459"/>
      <c r="MCC127" s="458"/>
      <c r="MCD127" s="458"/>
      <c r="MCE127" s="458"/>
      <c r="MCF127" s="459"/>
      <c r="MCG127" s="458"/>
      <c r="MCH127" s="458"/>
      <c r="MCI127" s="458"/>
      <c r="MCJ127" s="459"/>
      <c r="MCK127" s="458"/>
      <c r="MCL127" s="458"/>
      <c r="MCM127" s="458"/>
      <c r="MCN127" s="459"/>
      <c r="MCO127" s="458"/>
      <c r="MCP127" s="458"/>
      <c r="MCQ127" s="458"/>
      <c r="MCR127" s="459"/>
      <c r="MCS127" s="458"/>
      <c r="MCT127" s="458"/>
      <c r="MCU127" s="458"/>
      <c r="MCV127" s="459"/>
      <c r="MCW127" s="458"/>
      <c r="MCX127" s="458"/>
      <c r="MCY127" s="458"/>
      <c r="MCZ127" s="459"/>
      <c r="MDA127" s="458"/>
      <c r="MDB127" s="458"/>
      <c r="MDC127" s="458"/>
      <c r="MDD127" s="459"/>
      <c r="MDE127" s="458"/>
      <c r="MDF127" s="458"/>
      <c r="MDG127" s="458"/>
      <c r="MDH127" s="459"/>
      <c r="MDI127" s="458"/>
      <c r="MDJ127" s="458"/>
      <c r="MDK127" s="458"/>
      <c r="MDL127" s="459"/>
      <c r="MDM127" s="458"/>
      <c r="MDN127" s="458"/>
      <c r="MDO127" s="458"/>
      <c r="MDP127" s="459"/>
      <c r="MDQ127" s="458"/>
      <c r="MDR127" s="458"/>
      <c r="MDS127" s="458"/>
      <c r="MDT127" s="459"/>
      <c r="MDU127" s="458"/>
      <c r="MDV127" s="458"/>
      <c r="MDW127" s="458"/>
      <c r="MDX127" s="459"/>
      <c r="MDY127" s="458"/>
      <c r="MDZ127" s="458"/>
      <c r="MEA127" s="458"/>
      <c r="MEB127" s="459"/>
      <c r="MEC127" s="458"/>
      <c r="MED127" s="458"/>
      <c r="MEE127" s="458"/>
      <c r="MEF127" s="459"/>
      <c r="MEG127" s="458"/>
      <c r="MEH127" s="458"/>
      <c r="MEI127" s="458"/>
      <c r="MEJ127" s="459"/>
      <c r="MEK127" s="458"/>
      <c r="MEL127" s="458"/>
      <c r="MEM127" s="458"/>
      <c r="MEN127" s="459"/>
      <c r="MEO127" s="458"/>
      <c r="MEP127" s="458"/>
      <c r="MEQ127" s="458"/>
      <c r="MER127" s="459"/>
      <c r="MES127" s="458"/>
      <c r="MET127" s="458"/>
      <c r="MEU127" s="458"/>
      <c r="MEV127" s="459"/>
      <c r="MEW127" s="458"/>
      <c r="MEX127" s="458"/>
      <c r="MEY127" s="458"/>
      <c r="MEZ127" s="459"/>
      <c r="MFA127" s="458"/>
      <c r="MFB127" s="458"/>
      <c r="MFC127" s="458"/>
      <c r="MFD127" s="459"/>
      <c r="MFE127" s="458"/>
      <c r="MFF127" s="458"/>
      <c r="MFG127" s="458"/>
      <c r="MFH127" s="459"/>
      <c r="MFI127" s="458"/>
      <c r="MFJ127" s="458"/>
      <c r="MFK127" s="458"/>
      <c r="MFL127" s="459"/>
      <c r="MFM127" s="458"/>
      <c r="MFN127" s="458"/>
      <c r="MFO127" s="458"/>
      <c r="MFP127" s="459"/>
      <c r="MFQ127" s="458"/>
      <c r="MFR127" s="458"/>
      <c r="MFS127" s="458"/>
      <c r="MFT127" s="459"/>
      <c r="MFU127" s="458"/>
      <c r="MFV127" s="458"/>
      <c r="MFW127" s="458"/>
      <c r="MFX127" s="459"/>
      <c r="MFY127" s="458"/>
      <c r="MFZ127" s="458"/>
      <c r="MGA127" s="458"/>
      <c r="MGB127" s="459"/>
      <c r="MGC127" s="458"/>
      <c r="MGD127" s="458"/>
      <c r="MGE127" s="458"/>
      <c r="MGF127" s="459"/>
      <c r="MGG127" s="458"/>
      <c r="MGH127" s="458"/>
      <c r="MGI127" s="458"/>
      <c r="MGJ127" s="459"/>
      <c r="MGK127" s="458"/>
      <c r="MGL127" s="458"/>
      <c r="MGM127" s="458"/>
      <c r="MGN127" s="459"/>
      <c r="MGO127" s="458"/>
      <c r="MGP127" s="458"/>
      <c r="MGQ127" s="458"/>
      <c r="MGR127" s="459"/>
      <c r="MGS127" s="458"/>
      <c r="MGT127" s="458"/>
      <c r="MGU127" s="458"/>
      <c r="MGV127" s="459"/>
      <c r="MGW127" s="458"/>
      <c r="MGX127" s="458"/>
      <c r="MGY127" s="458"/>
      <c r="MGZ127" s="459"/>
      <c r="MHA127" s="458"/>
      <c r="MHB127" s="458"/>
      <c r="MHC127" s="458"/>
      <c r="MHD127" s="459"/>
      <c r="MHE127" s="458"/>
      <c r="MHF127" s="458"/>
      <c r="MHG127" s="458"/>
      <c r="MHH127" s="459"/>
      <c r="MHI127" s="458"/>
      <c r="MHJ127" s="458"/>
      <c r="MHK127" s="458"/>
      <c r="MHL127" s="459"/>
      <c r="MHM127" s="458"/>
      <c r="MHN127" s="458"/>
      <c r="MHO127" s="458"/>
      <c r="MHP127" s="459"/>
      <c r="MHQ127" s="458"/>
      <c r="MHR127" s="458"/>
      <c r="MHS127" s="458"/>
      <c r="MHT127" s="459"/>
      <c r="MHU127" s="458"/>
      <c r="MHV127" s="458"/>
      <c r="MHW127" s="458"/>
      <c r="MHX127" s="459"/>
      <c r="MHY127" s="458"/>
      <c r="MHZ127" s="458"/>
      <c r="MIA127" s="458"/>
      <c r="MIB127" s="459"/>
      <c r="MIC127" s="458"/>
      <c r="MID127" s="458"/>
      <c r="MIE127" s="458"/>
      <c r="MIF127" s="459"/>
      <c r="MIG127" s="458"/>
      <c r="MIH127" s="458"/>
      <c r="MII127" s="458"/>
      <c r="MIJ127" s="459"/>
      <c r="MIK127" s="458"/>
      <c r="MIL127" s="458"/>
      <c r="MIM127" s="458"/>
      <c r="MIN127" s="459"/>
      <c r="MIO127" s="458"/>
      <c r="MIP127" s="458"/>
      <c r="MIQ127" s="458"/>
      <c r="MIR127" s="459"/>
      <c r="MIS127" s="458"/>
      <c r="MIT127" s="458"/>
      <c r="MIU127" s="458"/>
      <c r="MIV127" s="459"/>
      <c r="MIW127" s="458"/>
      <c r="MIX127" s="458"/>
      <c r="MIY127" s="458"/>
      <c r="MIZ127" s="459"/>
      <c r="MJA127" s="458"/>
      <c r="MJB127" s="458"/>
      <c r="MJC127" s="458"/>
      <c r="MJD127" s="459"/>
      <c r="MJE127" s="458"/>
      <c r="MJF127" s="458"/>
      <c r="MJG127" s="458"/>
      <c r="MJH127" s="459"/>
      <c r="MJI127" s="458"/>
      <c r="MJJ127" s="458"/>
      <c r="MJK127" s="458"/>
      <c r="MJL127" s="459"/>
      <c r="MJM127" s="458"/>
      <c r="MJN127" s="458"/>
      <c r="MJO127" s="458"/>
      <c r="MJP127" s="459"/>
      <c r="MJQ127" s="458"/>
      <c r="MJR127" s="458"/>
      <c r="MJS127" s="458"/>
      <c r="MJT127" s="459"/>
      <c r="MJU127" s="458"/>
      <c r="MJV127" s="458"/>
      <c r="MJW127" s="458"/>
      <c r="MJX127" s="459"/>
      <c r="MJY127" s="458"/>
      <c r="MJZ127" s="458"/>
      <c r="MKA127" s="458"/>
      <c r="MKB127" s="459"/>
      <c r="MKC127" s="458"/>
      <c r="MKD127" s="458"/>
      <c r="MKE127" s="458"/>
      <c r="MKF127" s="459"/>
      <c r="MKG127" s="458"/>
      <c r="MKH127" s="458"/>
      <c r="MKI127" s="458"/>
      <c r="MKJ127" s="459"/>
      <c r="MKK127" s="458"/>
      <c r="MKL127" s="458"/>
      <c r="MKM127" s="458"/>
      <c r="MKN127" s="459"/>
      <c r="MKO127" s="458"/>
      <c r="MKP127" s="458"/>
      <c r="MKQ127" s="458"/>
      <c r="MKR127" s="459"/>
      <c r="MKS127" s="458"/>
      <c r="MKT127" s="458"/>
      <c r="MKU127" s="458"/>
      <c r="MKV127" s="459"/>
      <c r="MKW127" s="458"/>
      <c r="MKX127" s="458"/>
      <c r="MKY127" s="458"/>
      <c r="MKZ127" s="459"/>
      <c r="MLA127" s="458"/>
      <c r="MLB127" s="458"/>
      <c r="MLC127" s="458"/>
      <c r="MLD127" s="459"/>
      <c r="MLE127" s="458"/>
      <c r="MLF127" s="458"/>
      <c r="MLG127" s="458"/>
      <c r="MLH127" s="459"/>
      <c r="MLI127" s="458"/>
      <c r="MLJ127" s="458"/>
      <c r="MLK127" s="458"/>
      <c r="MLL127" s="459"/>
      <c r="MLM127" s="458"/>
      <c r="MLN127" s="458"/>
      <c r="MLO127" s="458"/>
      <c r="MLP127" s="459"/>
      <c r="MLQ127" s="458"/>
      <c r="MLR127" s="458"/>
      <c r="MLS127" s="458"/>
      <c r="MLT127" s="459"/>
      <c r="MLU127" s="458"/>
      <c r="MLV127" s="458"/>
      <c r="MLW127" s="458"/>
      <c r="MLX127" s="459"/>
      <c r="MLY127" s="458"/>
      <c r="MLZ127" s="458"/>
      <c r="MMA127" s="458"/>
      <c r="MMB127" s="459"/>
      <c r="MMC127" s="458"/>
      <c r="MMD127" s="458"/>
      <c r="MME127" s="458"/>
      <c r="MMF127" s="459"/>
      <c r="MMG127" s="458"/>
      <c r="MMH127" s="458"/>
      <c r="MMI127" s="458"/>
      <c r="MMJ127" s="459"/>
      <c r="MMK127" s="458"/>
      <c r="MML127" s="458"/>
      <c r="MMM127" s="458"/>
      <c r="MMN127" s="459"/>
      <c r="MMO127" s="458"/>
      <c r="MMP127" s="458"/>
      <c r="MMQ127" s="458"/>
      <c r="MMR127" s="459"/>
      <c r="MMS127" s="458"/>
      <c r="MMT127" s="458"/>
      <c r="MMU127" s="458"/>
      <c r="MMV127" s="459"/>
      <c r="MMW127" s="458"/>
      <c r="MMX127" s="458"/>
      <c r="MMY127" s="458"/>
      <c r="MMZ127" s="459"/>
      <c r="MNA127" s="458"/>
      <c r="MNB127" s="458"/>
      <c r="MNC127" s="458"/>
      <c r="MND127" s="459"/>
      <c r="MNE127" s="458"/>
      <c r="MNF127" s="458"/>
      <c r="MNG127" s="458"/>
      <c r="MNH127" s="459"/>
      <c r="MNI127" s="458"/>
      <c r="MNJ127" s="458"/>
      <c r="MNK127" s="458"/>
      <c r="MNL127" s="459"/>
      <c r="MNM127" s="458"/>
      <c r="MNN127" s="458"/>
      <c r="MNO127" s="458"/>
      <c r="MNP127" s="459"/>
      <c r="MNQ127" s="458"/>
      <c r="MNR127" s="458"/>
      <c r="MNS127" s="458"/>
      <c r="MNT127" s="459"/>
      <c r="MNU127" s="458"/>
      <c r="MNV127" s="458"/>
      <c r="MNW127" s="458"/>
      <c r="MNX127" s="459"/>
      <c r="MNY127" s="458"/>
      <c r="MNZ127" s="458"/>
      <c r="MOA127" s="458"/>
      <c r="MOB127" s="459"/>
      <c r="MOC127" s="458"/>
      <c r="MOD127" s="458"/>
      <c r="MOE127" s="458"/>
      <c r="MOF127" s="459"/>
      <c r="MOG127" s="458"/>
      <c r="MOH127" s="458"/>
      <c r="MOI127" s="458"/>
      <c r="MOJ127" s="459"/>
      <c r="MOK127" s="458"/>
      <c r="MOL127" s="458"/>
      <c r="MOM127" s="458"/>
      <c r="MON127" s="459"/>
      <c r="MOO127" s="458"/>
      <c r="MOP127" s="458"/>
      <c r="MOQ127" s="458"/>
      <c r="MOR127" s="459"/>
      <c r="MOS127" s="458"/>
      <c r="MOT127" s="458"/>
      <c r="MOU127" s="458"/>
      <c r="MOV127" s="459"/>
      <c r="MOW127" s="458"/>
      <c r="MOX127" s="458"/>
      <c r="MOY127" s="458"/>
      <c r="MOZ127" s="459"/>
      <c r="MPA127" s="458"/>
      <c r="MPB127" s="458"/>
      <c r="MPC127" s="458"/>
      <c r="MPD127" s="459"/>
      <c r="MPE127" s="458"/>
      <c r="MPF127" s="458"/>
      <c r="MPG127" s="458"/>
      <c r="MPH127" s="459"/>
      <c r="MPI127" s="458"/>
      <c r="MPJ127" s="458"/>
      <c r="MPK127" s="458"/>
      <c r="MPL127" s="459"/>
      <c r="MPM127" s="458"/>
      <c r="MPN127" s="458"/>
      <c r="MPO127" s="458"/>
      <c r="MPP127" s="459"/>
      <c r="MPQ127" s="458"/>
      <c r="MPR127" s="458"/>
      <c r="MPS127" s="458"/>
      <c r="MPT127" s="459"/>
      <c r="MPU127" s="458"/>
      <c r="MPV127" s="458"/>
      <c r="MPW127" s="458"/>
      <c r="MPX127" s="459"/>
      <c r="MPY127" s="458"/>
      <c r="MPZ127" s="458"/>
      <c r="MQA127" s="458"/>
      <c r="MQB127" s="459"/>
      <c r="MQC127" s="458"/>
      <c r="MQD127" s="458"/>
      <c r="MQE127" s="458"/>
      <c r="MQF127" s="459"/>
      <c r="MQG127" s="458"/>
      <c r="MQH127" s="458"/>
      <c r="MQI127" s="458"/>
      <c r="MQJ127" s="459"/>
      <c r="MQK127" s="458"/>
      <c r="MQL127" s="458"/>
      <c r="MQM127" s="458"/>
      <c r="MQN127" s="459"/>
      <c r="MQO127" s="458"/>
      <c r="MQP127" s="458"/>
      <c r="MQQ127" s="458"/>
      <c r="MQR127" s="459"/>
      <c r="MQS127" s="458"/>
      <c r="MQT127" s="458"/>
      <c r="MQU127" s="458"/>
      <c r="MQV127" s="459"/>
      <c r="MQW127" s="458"/>
      <c r="MQX127" s="458"/>
      <c r="MQY127" s="458"/>
      <c r="MQZ127" s="459"/>
      <c r="MRA127" s="458"/>
      <c r="MRB127" s="458"/>
      <c r="MRC127" s="458"/>
      <c r="MRD127" s="459"/>
      <c r="MRE127" s="458"/>
      <c r="MRF127" s="458"/>
      <c r="MRG127" s="458"/>
      <c r="MRH127" s="459"/>
      <c r="MRI127" s="458"/>
      <c r="MRJ127" s="458"/>
      <c r="MRK127" s="458"/>
      <c r="MRL127" s="459"/>
      <c r="MRM127" s="458"/>
      <c r="MRN127" s="458"/>
      <c r="MRO127" s="458"/>
      <c r="MRP127" s="459"/>
      <c r="MRQ127" s="458"/>
      <c r="MRR127" s="458"/>
      <c r="MRS127" s="458"/>
      <c r="MRT127" s="459"/>
      <c r="MRU127" s="458"/>
      <c r="MRV127" s="458"/>
      <c r="MRW127" s="458"/>
      <c r="MRX127" s="459"/>
      <c r="MRY127" s="458"/>
      <c r="MRZ127" s="458"/>
      <c r="MSA127" s="458"/>
      <c r="MSB127" s="459"/>
      <c r="MSC127" s="458"/>
      <c r="MSD127" s="458"/>
      <c r="MSE127" s="458"/>
      <c r="MSF127" s="459"/>
      <c r="MSG127" s="458"/>
      <c r="MSH127" s="458"/>
      <c r="MSI127" s="458"/>
      <c r="MSJ127" s="459"/>
      <c r="MSK127" s="458"/>
      <c r="MSL127" s="458"/>
      <c r="MSM127" s="458"/>
      <c r="MSN127" s="459"/>
      <c r="MSO127" s="458"/>
      <c r="MSP127" s="458"/>
      <c r="MSQ127" s="458"/>
      <c r="MSR127" s="459"/>
      <c r="MSS127" s="458"/>
      <c r="MST127" s="458"/>
      <c r="MSU127" s="458"/>
      <c r="MSV127" s="459"/>
      <c r="MSW127" s="458"/>
      <c r="MSX127" s="458"/>
      <c r="MSY127" s="458"/>
      <c r="MSZ127" s="459"/>
      <c r="MTA127" s="458"/>
      <c r="MTB127" s="458"/>
      <c r="MTC127" s="458"/>
      <c r="MTD127" s="459"/>
      <c r="MTE127" s="458"/>
      <c r="MTF127" s="458"/>
      <c r="MTG127" s="458"/>
      <c r="MTH127" s="459"/>
      <c r="MTI127" s="458"/>
      <c r="MTJ127" s="458"/>
      <c r="MTK127" s="458"/>
      <c r="MTL127" s="459"/>
      <c r="MTM127" s="458"/>
      <c r="MTN127" s="458"/>
      <c r="MTO127" s="458"/>
      <c r="MTP127" s="459"/>
      <c r="MTQ127" s="458"/>
      <c r="MTR127" s="458"/>
      <c r="MTS127" s="458"/>
      <c r="MTT127" s="459"/>
      <c r="MTU127" s="458"/>
      <c r="MTV127" s="458"/>
      <c r="MTW127" s="458"/>
      <c r="MTX127" s="459"/>
      <c r="MTY127" s="458"/>
      <c r="MTZ127" s="458"/>
      <c r="MUA127" s="458"/>
      <c r="MUB127" s="459"/>
      <c r="MUC127" s="458"/>
      <c r="MUD127" s="458"/>
      <c r="MUE127" s="458"/>
      <c r="MUF127" s="459"/>
      <c r="MUG127" s="458"/>
      <c r="MUH127" s="458"/>
      <c r="MUI127" s="458"/>
      <c r="MUJ127" s="459"/>
      <c r="MUK127" s="458"/>
      <c r="MUL127" s="458"/>
      <c r="MUM127" s="458"/>
      <c r="MUN127" s="459"/>
      <c r="MUO127" s="458"/>
      <c r="MUP127" s="458"/>
      <c r="MUQ127" s="458"/>
      <c r="MUR127" s="459"/>
      <c r="MUS127" s="458"/>
      <c r="MUT127" s="458"/>
      <c r="MUU127" s="458"/>
      <c r="MUV127" s="459"/>
      <c r="MUW127" s="458"/>
      <c r="MUX127" s="458"/>
      <c r="MUY127" s="458"/>
      <c r="MUZ127" s="459"/>
      <c r="MVA127" s="458"/>
      <c r="MVB127" s="458"/>
      <c r="MVC127" s="458"/>
      <c r="MVD127" s="459"/>
      <c r="MVE127" s="458"/>
      <c r="MVF127" s="458"/>
      <c r="MVG127" s="458"/>
      <c r="MVH127" s="459"/>
      <c r="MVI127" s="458"/>
      <c r="MVJ127" s="458"/>
      <c r="MVK127" s="458"/>
      <c r="MVL127" s="459"/>
      <c r="MVM127" s="458"/>
      <c r="MVN127" s="458"/>
      <c r="MVO127" s="458"/>
      <c r="MVP127" s="459"/>
      <c r="MVQ127" s="458"/>
      <c r="MVR127" s="458"/>
      <c r="MVS127" s="458"/>
      <c r="MVT127" s="459"/>
      <c r="MVU127" s="458"/>
      <c r="MVV127" s="458"/>
      <c r="MVW127" s="458"/>
      <c r="MVX127" s="459"/>
      <c r="MVY127" s="458"/>
      <c r="MVZ127" s="458"/>
      <c r="MWA127" s="458"/>
      <c r="MWB127" s="459"/>
      <c r="MWC127" s="458"/>
      <c r="MWD127" s="458"/>
      <c r="MWE127" s="458"/>
      <c r="MWF127" s="459"/>
      <c r="MWG127" s="458"/>
      <c r="MWH127" s="458"/>
      <c r="MWI127" s="458"/>
      <c r="MWJ127" s="459"/>
      <c r="MWK127" s="458"/>
      <c r="MWL127" s="458"/>
      <c r="MWM127" s="458"/>
      <c r="MWN127" s="459"/>
      <c r="MWO127" s="458"/>
      <c r="MWP127" s="458"/>
      <c r="MWQ127" s="458"/>
      <c r="MWR127" s="459"/>
      <c r="MWS127" s="458"/>
      <c r="MWT127" s="458"/>
      <c r="MWU127" s="458"/>
      <c r="MWV127" s="459"/>
      <c r="MWW127" s="458"/>
      <c r="MWX127" s="458"/>
      <c r="MWY127" s="458"/>
      <c r="MWZ127" s="459"/>
      <c r="MXA127" s="458"/>
      <c r="MXB127" s="458"/>
      <c r="MXC127" s="458"/>
      <c r="MXD127" s="459"/>
      <c r="MXE127" s="458"/>
      <c r="MXF127" s="458"/>
      <c r="MXG127" s="458"/>
      <c r="MXH127" s="459"/>
      <c r="MXI127" s="458"/>
      <c r="MXJ127" s="458"/>
      <c r="MXK127" s="458"/>
      <c r="MXL127" s="459"/>
      <c r="MXM127" s="458"/>
      <c r="MXN127" s="458"/>
      <c r="MXO127" s="458"/>
      <c r="MXP127" s="459"/>
      <c r="MXQ127" s="458"/>
      <c r="MXR127" s="458"/>
      <c r="MXS127" s="458"/>
      <c r="MXT127" s="459"/>
      <c r="MXU127" s="458"/>
      <c r="MXV127" s="458"/>
      <c r="MXW127" s="458"/>
      <c r="MXX127" s="459"/>
      <c r="MXY127" s="458"/>
      <c r="MXZ127" s="458"/>
      <c r="MYA127" s="458"/>
      <c r="MYB127" s="459"/>
      <c r="MYC127" s="458"/>
      <c r="MYD127" s="458"/>
      <c r="MYE127" s="458"/>
      <c r="MYF127" s="459"/>
      <c r="MYG127" s="458"/>
      <c r="MYH127" s="458"/>
      <c r="MYI127" s="458"/>
      <c r="MYJ127" s="459"/>
      <c r="MYK127" s="458"/>
      <c r="MYL127" s="458"/>
      <c r="MYM127" s="458"/>
      <c r="MYN127" s="459"/>
      <c r="MYO127" s="458"/>
      <c r="MYP127" s="458"/>
      <c r="MYQ127" s="458"/>
      <c r="MYR127" s="459"/>
      <c r="MYS127" s="458"/>
      <c r="MYT127" s="458"/>
      <c r="MYU127" s="458"/>
      <c r="MYV127" s="459"/>
      <c r="MYW127" s="458"/>
      <c r="MYX127" s="458"/>
      <c r="MYY127" s="458"/>
      <c r="MYZ127" s="459"/>
      <c r="MZA127" s="458"/>
      <c r="MZB127" s="458"/>
      <c r="MZC127" s="458"/>
      <c r="MZD127" s="459"/>
      <c r="MZE127" s="458"/>
      <c r="MZF127" s="458"/>
      <c r="MZG127" s="458"/>
      <c r="MZH127" s="459"/>
      <c r="MZI127" s="458"/>
      <c r="MZJ127" s="458"/>
      <c r="MZK127" s="458"/>
      <c r="MZL127" s="459"/>
      <c r="MZM127" s="458"/>
      <c r="MZN127" s="458"/>
      <c r="MZO127" s="458"/>
      <c r="MZP127" s="459"/>
      <c r="MZQ127" s="458"/>
      <c r="MZR127" s="458"/>
      <c r="MZS127" s="458"/>
      <c r="MZT127" s="459"/>
      <c r="MZU127" s="458"/>
      <c r="MZV127" s="458"/>
      <c r="MZW127" s="458"/>
      <c r="MZX127" s="459"/>
      <c r="MZY127" s="458"/>
      <c r="MZZ127" s="458"/>
      <c r="NAA127" s="458"/>
      <c r="NAB127" s="459"/>
      <c r="NAC127" s="458"/>
      <c r="NAD127" s="458"/>
      <c r="NAE127" s="458"/>
      <c r="NAF127" s="459"/>
      <c r="NAG127" s="458"/>
      <c r="NAH127" s="458"/>
      <c r="NAI127" s="458"/>
      <c r="NAJ127" s="459"/>
      <c r="NAK127" s="458"/>
      <c r="NAL127" s="458"/>
      <c r="NAM127" s="458"/>
      <c r="NAN127" s="459"/>
      <c r="NAO127" s="458"/>
      <c r="NAP127" s="458"/>
      <c r="NAQ127" s="458"/>
      <c r="NAR127" s="459"/>
      <c r="NAS127" s="458"/>
      <c r="NAT127" s="458"/>
      <c r="NAU127" s="458"/>
      <c r="NAV127" s="459"/>
      <c r="NAW127" s="458"/>
      <c r="NAX127" s="458"/>
      <c r="NAY127" s="458"/>
      <c r="NAZ127" s="459"/>
      <c r="NBA127" s="458"/>
      <c r="NBB127" s="458"/>
      <c r="NBC127" s="458"/>
      <c r="NBD127" s="459"/>
      <c r="NBE127" s="458"/>
      <c r="NBF127" s="458"/>
      <c r="NBG127" s="458"/>
      <c r="NBH127" s="459"/>
      <c r="NBI127" s="458"/>
      <c r="NBJ127" s="458"/>
      <c r="NBK127" s="458"/>
      <c r="NBL127" s="459"/>
      <c r="NBM127" s="458"/>
      <c r="NBN127" s="458"/>
      <c r="NBO127" s="458"/>
      <c r="NBP127" s="459"/>
      <c r="NBQ127" s="458"/>
      <c r="NBR127" s="458"/>
      <c r="NBS127" s="458"/>
      <c r="NBT127" s="459"/>
      <c r="NBU127" s="458"/>
      <c r="NBV127" s="458"/>
      <c r="NBW127" s="458"/>
      <c r="NBX127" s="459"/>
      <c r="NBY127" s="458"/>
      <c r="NBZ127" s="458"/>
      <c r="NCA127" s="458"/>
      <c r="NCB127" s="459"/>
      <c r="NCC127" s="458"/>
      <c r="NCD127" s="458"/>
      <c r="NCE127" s="458"/>
      <c r="NCF127" s="459"/>
      <c r="NCG127" s="458"/>
      <c r="NCH127" s="458"/>
      <c r="NCI127" s="458"/>
      <c r="NCJ127" s="459"/>
      <c r="NCK127" s="458"/>
      <c r="NCL127" s="458"/>
      <c r="NCM127" s="458"/>
      <c r="NCN127" s="459"/>
      <c r="NCO127" s="458"/>
      <c r="NCP127" s="458"/>
      <c r="NCQ127" s="458"/>
      <c r="NCR127" s="459"/>
      <c r="NCS127" s="458"/>
      <c r="NCT127" s="458"/>
      <c r="NCU127" s="458"/>
      <c r="NCV127" s="459"/>
      <c r="NCW127" s="458"/>
      <c r="NCX127" s="458"/>
      <c r="NCY127" s="458"/>
      <c r="NCZ127" s="459"/>
      <c r="NDA127" s="458"/>
      <c r="NDB127" s="458"/>
      <c r="NDC127" s="458"/>
      <c r="NDD127" s="459"/>
      <c r="NDE127" s="458"/>
      <c r="NDF127" s="458"/>
      <c r="NDG127" s="458"/>
      <c r="NDH127" s="459"/>
      <c r="NDI127" s="458"/>
      <c r="NDJ127" s="458"/>
      <c r="NDK127" s="458"/>
      <c r="NDL127" s="459"/>
      <c r="NDM127" s="458"/>
      <c r="NDN127" s="458"/>
      <c r="NDO127" s="458"/>
      <c r="NDP127" s="459"/>
      <c r="NDQ127" s="458"/>
      <c r="NDR127" s="458"/>
      <c r="NDS127" s="458"/>
      <c r="NDT127" s="459"/>
      <c r="NDU127" s="458"/>
      <c r="NDV127" s="458"/>
      <c r="NDW127" s="458"/>
      <c r="NDX127" s="459"/>
      <c r="NDY127" s="458"/>
      <c r="NDZ127" s="458"/>
      <c r="NEA127" s="458"/>
      <c r="NEB127" s="459"/>
      <c r="NEC127" s="458"/>
      <c r="NED127" s="458"/>
      <c r="NEE127" s="458"/>
      <c r="NEF127" s="459"/>
      <c r="NEG127" s="458"/>
      <c r="NEH127" s="458"/>
      <c r="NEI127" s="458"/>
      <c r="NEJ127" s="459"/>
      <c r="NEK127" s="458"/>
      <c r="NEL127" s="458"/>
      <c r="NEM127" s="458"/>
      <c r="NEN127" s="459"/>
      <c r="NEO127" s="458"/>
      <c r="NEP127" s="458"/>
      <c r="NEQ127" s="458"/>
      <c r="NER127" s="459"/>
      <c r="NES127" s="458"/>
      <c r="NET127" s="458"/>
      <c r="NEU127" s="458"/>
      <c r="NEV127" s="459"/>
      <c r="NEW127" s="458"/>
      <c r="NEX127" s="458"/>
      <c r="NEY127" s="458"/>
      <c r="NEZ127" s="459"/>
      <c r="NFA127" s="458"/>
      <c r="NFB127" s="458"/>
      <c r="NFC127" s="458"/>
      <c r="NFD127" s="459"/>
      <c r="NFE127" s="458"/>
      <c r="NFF127" s="458"/>
      <c r="NFG127" s="458"/>
      <c r="NFH127" s="459"/>
      <c r="NFI127" s="458"/>
      <c r="NFJ127" s="458"/>
      <c r="NFK127" s="458"/>
      <c r="NFL127" s="459"/>
      <c r="NFM127" s="458"/>
      <c r="NFN127" s="458"/>
      <c r="NFO127" s="458"/>
      <c r="NFP127" s="459"/>
      <c r="NFQ127" s="458"/>
      <c r="NFR127" s="458"/>
      <c r="NFS127" s="458"/>
      <c r="NFT127" s="459"/>
      <c r="NFU127" s="458"/>
      <c r="NFV127" s="458"/>
      <c r="NFW127" s="458"/>
      <c r="NFX127" s="459"/>
      <c r="NFY127" s="458"/>
      <c r="NFZ127" s="458"/>
      <c r="NGA127" s="458"/>
      <c r="NGB127" s="459"/>
      <c r="NGC127" s="458"/>
      <c r="NGD127" s="458"/>
      <c r="NGE127" s="458"/>
      <c r="NGF127" s="459"/>
      <c r="NGG127" s="458"/>
      <c r="NGH127" s="458"/>
      <c r="NGI127" s="458"/>
      <c r="NGJ127" s="459"/>
      <c r="NGK127" s="458"/>
      <c r="NGL127" s="458"/>
      <c r="NGM127" s="458"/>
      <c r="NGN127" s="459"/>
      <c r="NGO127" s="458"/>
      <c r="NGP127" s="458"/>
      <c r="NGQ127" s="458"/>
      <c r="NGR127" s="459"/>
      <c r="NGS127" s="458"/>
      <c r="NGT127" s="458"/>
      <c r="NGU127" s="458"/>
      <c r="NGV127" s="459"/>
      <c r="NGW127" s="458"/>
      <c r="NGX127" s="458"/>
      <c r="NGY127" s="458"/>
      <c r="NGZ127" s="459"/>
      <c r="NHA127" s="458"/>
      <c r="NHB127" s="458"/>
      <c r="NHC127" s="458"/>
      <c r="NHD127" s="459"/>
      <c r="NHE127" s="458"/>
      <c r="NHF127" s="458"/>
      <c r="NHG127" s="458"/>
      <c r="NHH127" s="459"/>
      <c r="NHI127" s="458"/>
      <c r="NHJ127" s="458"/>
      <c r="NHK127" s="458"/>
      <c r="NHL127" s="459"/>
      <c r="NHM127" s="458"/>
      <c r="NHN127" s="458"/>
      <c r="NHO127" s="458"/>
      <c r="NHP127" s="459"/>
      <c r="NHQ127" s="458"/>
      <c r="NHR127" s="458"/>
      <c r="NHS127" s="458"/>
      <c r="NHT127" s="459"/>
      <c r="NHU127" s="458"/>
      <c r="NHV127" s="458"/>
      <c r="NHW127" s="458"/>
      <c r="NHX127" s="459"/>
      <c r="NHY127" s="458"/>
      <c r="NHZ127" s="458"/>
      <c r="NIA127" s="458"/>
      <c r="NIB127" s="459"/>
      <c r="NIC127" s="458"/>
      <c r="NID127" s="458"/>
      <c r="NIE127" s="458"/>
      <c r="NIF127" s="459"/>
      <c r="NIG127" s="458"/>
      <c r="NIH127" s="458"/>
      <c r="NII127" s="458"/>
      <c r="NIJ127" s="459"/>
      <c r="NIK127" s="458"/>
      <c r="NIL127" s="458"/>
      <c r="NIM127" s="458"/>
      <c r="NIN127" s="459"/>
      <c r="NIO127" s="458"/>
      <c r="NIP127" s="458"/>
      <c r="NIQ127" s="458"/>
      <c r="NIR127" s="459"/>
      <c r="NIS127" s="458"/>
      <c r="NIT127" s="458"/>
      <c r="NIU127" s="458"/>
      <c r="NIV127" s="459"/>
      <c r="NIW127" s="458"/>
      <c r="NIX127" s="458"/>
      <c r="NIY127" s="458"/>
      <c r="NIZ127" s="459"/>
      <c r="NJA127" s="458"/>
      <c r="NJB127" s="458"/>
      <c r="NJC127" s="458"/>
      <c r="NJD127" s="459"/>
      <c r="NJE127" s="458"/>
      <c r="NJF127" s="458"/>
      <c r="NJG127" s="458"/>
      <c r="NJH127" s="459"/>
      <c r="NJI127" s="458"/>
      <c r="NJJ127" s="458"/>
      <c r="NJK127" s="458"/>
      <c r="NJL127" s="459"/>
      <c r="NJM127" s="458"/>
      <c r="NJN127" s="458"/>
      <c r="NJO127" s="458"/>
      <c r="NJP127" s="459"/>
      <c r="NJQ127" s="458"/>
      <c r="NJR127" s="458"/>
      <c r="NJS127" s="458"/>
      <c r="NJT127" s="459"/>
      <c r="NJU127" s="458"/>
      <c r="NJV127" s="458"/>
      <c r="NJW127" s="458"/>
      <c r="NJX127" s="459"/>
      <c r="NJY127" s="458"/>
      <c r="NJZ127" s="458"/>
      <c r="NKA127" s="458"/>
      <c r="NKB127" s="459"/>
      <c r="NKC127" s="458"/>
      <c r="NKD127" s="458"/>
      <c r="NKE127" s="458"/>
      <c r="NKF127" s="459"/>
      <c r="NKG127" s="458"/>
      <c r="NKH127" s="458"/>
      <c r="NKI127" s="458"/>
      <c r="NKJ127" s="459"/>
      <c r="NKK127" s="458"/>
      <c r="NKL127" s="458"/>
      <c r="NKM127" s="458"/>
      <c r="NKN127" s="459"/>
      <c r="NKO127" s="458"/>
      <c r="NKP127" s="458"/>
      <c r="NKQ127" s="458"/>
      <c r="NKR127" s="459"/>
      <c r="NKS127" s="458"/>
      <c r="NKT127" s="458"/>
      <c r="NKU127" s="458"/>
      <c r="NKV127" s="459"/>
      <c r="NKW127" s="458"/>
      <c r="NKX127" s="458"/>
      <c r="NKY127" s="458"/>
      <c r="NKZ127" s="459"/>
      <c r="NLA127" s="458"/>
      <c r="NLB127" s="458"/>
      <c r="NLC127" s="458"/>
      <c r="NLD127" s="459"/>
      <c r="NLE127" s="458"/>
      <c r="NLF127" s="458"/>
      <c r="NLG127" s="458"/>
      <c r="NLH127" s="459"/>
      <c r="NLI127" s="458"/>
      <c r="NLJ127" s="458"/>
      <c r="NLK127" s="458"/>
      <c r="NLL127" s="459"/>
      <c r="NLM127" s="458"/>
      <c r="NLN127" s="458"/>
      <c r="NLO127" s="458"/>
      <c r="NLP127" s="459"/>
      <c r="NLQ127" s="458"/>
      <c r="NLR127" s="458"/>
      <c r="NLS127" s="458"/>
      <c r="NLT127" s="459"/>
      <c r="NLU127" s="458"/>
      <c r="NLV127" s="458"/>
      <c r="NLW127" s="458"/>
      <c r="NLX127" s="459"/>
      <c r="NLY127" s="458"/>
      <c r="NLZ127" s="458"/>
      <c r="NMA127" s="458"/>
      <c r="NMB127" s="459"/>
      <c r="NMC127" s="458"/>
      <c r="NMD127" s="458"/>
      <c r="NME127" s="458"/>
      <c r="NMF127" s="459"/>
      <c r="NMG127" s="458"/>
      <c r="NMH127" s="458"/>
      <c r="NMI127" s="458"/>
      <c r="NMJ127" s="459"/>
      <c r="NMK127" s="458"/>
      <c r="NML127" s="458"/>
      <c r="NMM127" s="458"/>
      <c r="NMN127" s="459"/>
      <c r="NMO127" s="458"/>
      <c r="NMP127" s="458"/>
      <c r="NMQ127" s="458"/>
      <c r="NMR127" s="459"/>
      <c r="NMS127" s="458"/>
      <c r="NMT127" s="458"/>
      <c r="NMU127" s="458"/>
      <c r="NMV127" s="459"/>
      <c r="NMW127" s="458"/>
      <c r="NMX127" s="458"/>
      <c r="NMY127" s="458"/>
      <c r="NMZ127" s="459"/>
      <c r="NNA127" s="458"/>
      <c r="NNB127" s="458"/>
      <c r="NNC127" s="458"/>
      <c r="NND127" s="459"/>
      <c r="NNE127" s="458"/>
      <c r="NNF127" s="458"/>
      <c r="NNG127" s="458"/>
      <c r="NNH127" s="459"/>
      <c r="NNI127" s="458"/>
      <c r="NNJ127" s="458"/>
      <c r="NNK127" s="458"/>
      <c r="NNL127" s="459"/>
      <c r="NNM127" s="458"/>
      <c r="NNN127" s="458"/>
      <c r="NNO127" s="458"/>
      <c r="NNP127" s="459"/>
      <c r="NNQ127" s="458"/>
      <c r="NNR127" s="458"/>
      <c r="NNS127" s="458"/>
      <c r="NNT127" s="459"/>
      <c r="NNU127" s="458"/>
      <c r="NNV127" s="458"/>
      <c r="NNW127" s="458"/>
      <c r="NNX127" s="459"/>
      <c r="NNY127" s="458"/>
      <c r="NNZ127" s="458"/>
      <c r="NOA127" s="458"/>
      <c r="NOB127" s="459"/>
      <c r="NOC127" s="458"/>
      <c r="NOD127" s="458"/>
      <c r="NOE127" s="458"/>
      <c r="NOF127" s="459"/>
      <c r="NOG127" s="458"/>
      <c r="NOH127" s="458"/>
      <c r="NOI127" s="458"/>
      <c r="NOJ127" s="459"/>
      <c r="NOK127" s="458"/>
      <c r="NOL127" s="458"/>
      <c r="NOM127" s="458"/>
      <c r="NON127" s="459"/>
      <c r="NOO127" s="458"/>
      <c r="NOP127" s="458"/>
      <c r="NOQ127" s="458"/>
      <c r="NOR127" s="459"/>
      <c r="NOS127" s="458"/>
      <c r="NOT127" s="458"/>
      <c r="NOU127" s="458"/>
      <c r="NOV127" s="459"/>
      <c r="NOW127" s="458"/>
      <c r="NOX127" s="458"/>
      <c r="NOY127" s="458"/>
      <c r="NOZ127" s="459"/>
      <c r="NPA127" s="458"/>
      <c r="NPB127" s="458"/>
      <c r="NPC127" s="458"/>
      <c r="NPD127" s="459"/>
      <c r="NPE127" s="458"/>
      <c r="NPF127" s="458"/>
      <c r="NPG127" s="458"/>
      <c r="NPH127" s="459"/>
      <c r="NPI127" s="458"/>
      <c r="NPJ127" s="458"/>
      <c r="NPK127" s="458"/>
      <c r="NPL127" s="459"/>
      <c r="NPM127" s="458"/>
      <c r="NPN127" s="458"/>
      <c r="NPO127" s="458"/>
      <c r="NPP127" s="459"/>
      <c r="NPQ127" s="458"/>
      <c r="NPR127" s="458"/>
      <c r="NPS127" s="458"/>
      <c r="NPT127" s="459"/>
      <c r="NPU127" s="458"/>
      <c r="NPV127" s="458"/>
      <c r="NPW127" s="458"/>
      <c r="NPX127" s="459"/>
      <c r="NPY127" s="458"/>
      <c r="NPZ127" s="458"/>
      <c r="NQA127" s="458"/>
      <c r="NQB127" s="459"/>
      <c r="NQC127" s="458"/>
      <c r="NQD127" s="458"/>
      <c r="NQE127" s="458"/>
      <c r="NQF127" s="459"/>
      <c r="NQG127" s="458"/>
      <c r="NQH127" s="458"/>
      <c r="NQI127" s="458"/>
      <c r="NQJ127" s="459"/>
      <c r="NQK127" s="458"/>
      <c r="NQL127" s="458"/>
      <c r="NQM127" s="458"/>
      <c r="NQN127" s="459"/>
      <c r="NQO127" s="458"/>
      <c r="NQP127" s="458"/>
      <c r="NQQ127" s="458"/>
      <c r="NQR127" s="459"/>
      <c r="NQS127" s="458"/>
      <c r="NQT127" s="458"/>
      <c r="NQU127" s="458"/>
      <c r="NQV127" s="459"/>
      <c r="NQW127" s="458"/>
      <c r="NQX127" s="458"/>
      <c r="NQY127" s="458"/>
      <c r="NQZ127" s="459"/>
      <c r="NRA127" s="458"/>
      <c r="NRB127" s="458"/>
      <c r="NRC127" s="458"/>
      <c r="NRD127" s="459"/>
      <c r="NRE127" s="458"/>
      <c r="NRF127" s="458"/>
      <c r="NRG127" s="458"/>
      <c r="NRH127" s="459"/>
      <c r="NRI127" s="458"/>
      <c r="NRJ127" s="458"/>
      <c r="NRK127" s="458"/>
      <c r="NRL127" s="459"/>
      <c r="NRM127" s="458"/>
      <c r="NRN127" s="458"/>
      <c r="NRO127" s="458"/>
      <c r="NRP127" s="459"/>
      <c r="NRQ127" s="458"/>
      <c r="NRR127" s="458"/>
      <c r="NRS127" s="458"/>
      <c r="NRT127" s="459"/>
      <c r="NRU127" s="458"/>
      <c r="NRV127" s="458"/>
      <c r="NRW127" s="458"/>
      <c r="NRX127" s="459"/>
      <c r="NRY127" s="458"/>
      <c r="NRZ127" s="458"/>
      <c r="NSA127" s="458"/>
      <c r="NSB127" s="459"/>
      <c r="NSC127" s="458"/>
      <c r="NSD127" s="458"/>
      <c r="NSE127" s="458"/>
      <c r="NSF127" s="459"/>
      <c r="NSG127" s="458"/>
      <c r="NSH127" s="458"/>
      <c r="NSI127" s="458"/>
      <c r="NSJ127" s="459"/>
      <c r="NSK127" s="458"/>
      <c r="NSL127" s="458"/>
      <c r="NSM127" s="458"/>
      <c r="NSN127" s="459"/>
      <c r="NSO127" s="458"/>
      <c r="NSP127" s="458"/>
      <c r="NSQ127" s="458"/>
      <c r="NSR127" s="459"/>
      <c r="NSS127" s="458"/>
      <c r="NST127" s="458"/>
      <c r="NSU127" s="458"/>
      <c r="NSV127" s="459"/>
      <c r="NSW127" s="458"/>
      <c r="NSX127" s="458"/>
      <c r="NSY127" s="458"/>
      <c r="NSZ127" s="459"/>
      <c r="NTA127" s="458"/>
      <c r="NTB127" s="458"/>
      <c r="NTC127" s="458"/>
      <c r="NTD127" s="459"/>
      <c r="NTE127" s="458"/>
      <c r="NTF127" s="458"/>
      <c r="NTG127" s="458"/>
      <c r="NTH127" s="459"/>
      <c r="NTI127" s="458"/>
      <c r="NTJ127" s="458"/>
      <c r="NTK127" s="458"/>
      <c r="NTL127" s="459"/>
      <c r="NTM127" s="458"/>
      <c r="NTN127" s="458"/>
      <c r="NTO127" s="458"/>
      <c r="NTP127" s="459"/>
      <c r="NTQ127" s="458"/>
      <c r="NTR127" s="458"/>
      <c r="NTS127" s="458"/>
      <c r="NTT127" s="459"/>
      <c r="NTU127" s="458"/>
      <c r="NTV127" s="458"/>
      <c r="NTW127" s="458"/>
      <c r="NTX127" s="459"/>
      <c r="NTY127" s="458"/>
      <c r="NTZ127" s="458"/>
      <c r="NUA127" s="458"/>
      <c r="NUB127" s="459"/>
      <c r="NUC127" s="458"/>
      <c r="NUD127" s="458"/>
      <c r="NUE127" s="458"/>
      <c r="NUF127" s="459"/>
      <c r="NUG127" s="458"/>
      <c r="NUH127" s="458"/>
      <c r="NUI127" s="458"/>
      <c r="NUJ127" s="459"/>
      <c r="NUK127" s="458"/>
      <c r="NUL127" s="458"/>
      <c r="NUM127" s="458"/>
      <c r="NUN127" s="459"/>
      <c r="NUO127" s="458"/>
      <c r="NUP127" s="458"/>
      <c r="NUQ127" s="458"/>
      <c r="NUR127" s="459"/>
      <c r="NUS127" s="458"/>
      <c r="NUT127" s="458"/>
      <c r="NUU127" s="458"/>
      <c r="NUV127" s="459"/>
      <c r="NUW127" s="458"/>
      <c r="NUX127" s="458"/>
      <c r="NUY127" s="458"/>
      <c r="NUZ127" s="459"/>
      <c r="NVA127" s="458"/>
      <c r="NVB127" s="458"/>
      <c r="NVC127" s="458"/>
      <c r="NVD127" s="459"/>
      <c r="NVE127" s="458"/>
      <c r="NVF127" s="458"/>
      <c r="NVG127" s="458"/>
      <c r="NVH127" s="459"/>
      <c r="NVI127" s="458"/>
      <c r="NVJ127" s="458"/>
      <c r="NVK127" s="458"/>
      <c r="NVL127" s="459"/>
      <c r="NVM127" s="458"/>
      <c r="NVN127" s="458"/>
      <c r="NVO127" s="458"/>
      <c r="NVP127" s="459"/>
      <c r="NVQ127" s="458"/>
      <c r="NVR127" s="458"/>
      <c r="NVS127" s="458"/>
      <c r="NVT127" s="459"/>
      <c r="NVU127" s="458"/>
      <c r="NVV127" s="458"/>
      <c r="NVW127" s="458"/>
      <c r="NVX127" s="459"/>
      <c r="NVY127" s="458"/>
      <c r="NVZ127" s="458"/>
      <c r="NWA127" s="458"/>
      <c r="NWB127" s="459"/>
      <c r="NWC127" s="458"/>
      <c r="NWD127" s="458"/>
      <c r="NWE127" s="458"/>
      <c r="NWF127" s="459"/>
      <c r="NWG127" s="458"/>
      <c r="NWH127" s="458"/>
      <c r="NWI127" s="458"/>
      <c r="NWJ127" s="459"/>
      <c r="NWK127" s="458"/>
      <c r="NWL127" s="458"/>
      <c r="NWM127" s="458"/>
      <c r="NWN127" s="459"/>
      <c r="NWO127" s="458"/>
      <c r="NWP127" s="458"/>
      <c r="NWQ127" s="458"/>
      <c r="NWR127" s="459"/>
      <c r="NWS127" s="458"/>
      <c r="NWT127" s="458"/>
      <c r="NWU127" s="458"/>
      <c r="NWV127" s="459"/>
      <c r="NWW127" s="458"/>
      <c r="NWX127" s="458"/>
      <c r="NWY127" s="458"/>
      <c r="NWZ127" s="459"/>
      <c r="NXA127" s="458"/>
      <c r="NXB127" s="458"/>
      <c r="NXC127" s="458"/>
      <c r="NXD127" s="459"/>
      <c r="NXE127" s="458"/>
      <c r="NXF127" s="458"/>
      <c r="NXG127" s="458"/>
      <c r="NXH127" s="459"/>
      <c r="NXI127" s="458"/>
      <c r="NXJ127" s="458"/>
      <c r="NXK127" s="458"/>
      <c r="NXL127" s="459"/>
      <c r="NXM127" s="458"/>
      <c r="NXN127" s="458"/>
      <c r="NXO127" s="458"/>
      <c r="NXP127" s="459"/>
      <c r="NXQ127" s="458"/>
      <c r="NXR127" s="458"/>
      <c r="NXS127" s="458"/>
      <c r="NXT127" s="459"/>
      <c r="NXU127" s="458"/>
      <c r="NXV127" s="458"/>
      <c r="NXW127" s="458"/>
      <c r="NXX127" s="459"/>
      <c r="NXY127" s="458"/>
      <c r="NXZ127" s="458"/>
      <c r="NYA127" s="458"/>
      <c r="NYB127" s="459"/>
      <c r="NYC127" s="458"/>
      <c r="NYD127" s="458"/>
      <c r="NYE127" s="458"/>
      <c r="NYF127" s="459"/>
      <c r="NYG127" s="458"/>
      <c r="NYH127" s="458"/>
      <c r="NYI127" s="458"/>
      <c r="NYJ127" s="459"/>
      <c r="NYK127" s="458"/>
      <c r="NYL127" s="458"/>
      <c r="NYM127" s="458"/>
      <c r="NYN127" s="459"/>
      <c r="NYO127" s="458"/>
      <c r="NYP127" s="458"/>
      <c r="NYQ127" s="458"/>
      <c r="NYR127" s="459"/>
      <c r="NYS127" s="458"/>
      <c r="NYT127" s="458"/>
      <c r="NYU127" s="458"/>
      <c r="NYV127" s="459"/>
      <c r="NYW127" s="458"/>
      <c r="NYX127" s="458"/>
      <c r="NYY127" s="458"/>
      <c r="NYZ127" s="459"/>
      <c r="NZA127" s="458"/>
      <c r="NZB127" s="458"/>
      <c r="NZC127" s="458"/>
      <c r="NZD127" s="459"/>
      <c r="NZE127" s="458"/>
      <c r="NZF127" s="458"/>
      <c r="NZG127" s="458"/>
      <c r="NZH127" s="459"/>
      <c r="NZI127" s="458"/>
      <c r="NZJ127" s="458"/>
      <c r="NZK127" s="458"/>
      <c r="NZL127" s="459"/>
      <c r="NZM127" s="458"/>
      <c r="NZN127" s="458"/>
      <c r="NZO127" s="458"/>
      <c r="NZP127" s="459"/>
      <c r="NZQ127" s="458"/>
      <c r="NZR127" s="458"/>
      <c r="NZS127" s="458"/>
      <c r="NZT127" s="459"/>
      <c r="NZU127" s="458"/>
      <c r="NZV127" s="458"/>
      <c r="NZW127" s="458"/>
      <c r="NZX127" s="459"/>
      <c r="NZY127" s="458"/>
      <c r="NZZ127" s="458"/>
      <c r="OAA127" s="458"/>
      <c r="OAB127" s="459"/>
      <c r="OAC127" s="458"/>
      <c r="OAD127" s="458"/>
      <c r="OAE127" s="458"/>
      <c r="OAF127" s="459"/>
      <c r="OAG127" s="458"/>
      <c r="OAH127" s="458"/>
      <c r="OAI127" s="458"/>
      <c r="OAJ127" s="459"/>
      <c r="OAK127" s="458"/>
      <c r="OAL127" s="458"/>
      <c r="OAM127" s="458"/>
      <c r="OAN127" s="459"/>
      <c r="OAO127" s="458"/>
      <c r="OAP127" s="458"/>
      <c r="OAQ127" s="458"/>
      <c r="OAR127" s="459"/>
      <c r="OAS127" s="458"/>
      <c r="OAT127" s="458"/>
      <c r="OAU127" s="458"/>
      <c r="OAV127" s="459"/>
      <c r="OAW127" s="458"/>
      <c r="OAX127" s="458"/>
      <c r="OAY127" s="458"/>
      <c r="OAZ127" s="459"/>
      <c r="OBA127" s="458"/>
      <c r="OBB127" s="458"/>
      <c r="OBC127" s="458"/>
      <c r="OBD127" s="459"/>
      <c r="OBE127" s="458"/>
      <c r="OBF127" s="458"/>
      <c r="OBG127" s="458"/>
      <c r="OBH127" s="459"/>
      <c r="OBI127" s="458"/>
      <c r="OBJ127" s="458"/>
      <c r="OBK127" s="458"/>
      <c r="OBL127" s="459"/>
      <c r="OBM127" s="458"/>
      <c r="OBN127" s="458"/>
      <c r="OBO127" s="458"/>
      <c r="OBP127" s="459"/>
      <c r="OBQ127" s="458"/>
      <c r="OBR127" s="458"/>
      <c r="OBS127" s="458"/>
      <c r="OBT127" s="459"/>
      <c r="OBU127" s="458"/>
      <c r="OBV127" s="458"/>
      <c r="OBW127" s="458"/>
      <c r="OBX127" s="459"/>
      <c r="OBY127" s="458"/>
      <c r="OBZ127" s="458"/>
      <c r="OCA127" s="458"/>
      <c r="OCB127" s="459"/>
      <c r="OCC127" s="458"/>
      <c r="OCD127" s="458"/>
      <c r="OCE127" s="458"/>
      <c r="OCF127" s="459"/>
      <c r="OCG127" s="458"/>
      <c r="OCH127" s="458"/>
      <c r="OCI127" s="458"/>
      <c r="OCJ127" s="459"/>
      <c r="OCK127" s="458"/>
      <c r="OCL127" s="458"/>
      <c r="OCM127" s="458"/>
      <c r="OCN127" s="459"/>
      <c r="OCO127" s="458"/>
      <c r="OCP127" s="458"/>
      <c r="OCQ127" s="458"/>
      <c r="OCR127" s="459"/>
      <c r="OCS127" s="458"/>
      <c r="OCT127" s="458"/>
      <c r="OCU127" s="458"/>
      <c r="OCV127" s="459"/>
      <c r="OCW127" s="458"/>
      <c r="OCX127" s="458"/>
      <c r="OCY127" s="458"/>
      <c r="OCZ127" s="459"/>
      <c r="ODA127" s="458"/>
      <c r="ODB127" s="458"/>
      <c r="ODC127" s="458"/>
      <c r="ODD127" s="459"/>
      <c r="ODE127" s="458"/>
      <c r="ODF127" s="458"/>
      <c r="ODG127" s="458"/>
      <c r="ODH127" s="459"/>
      <c r="ODI127" s="458"/>
      <c r="ODJ127" s="458"/>
      <c r="ODK127" s="458"/>
      <c r="ODL127" s="459"/>
      <c r="ODM127" s="458"/>
      <c r="ODN127" s="458"/>
      <c r="ODO127" s="458"/>
      <c r="ODP127" s="459"/>
      <c r="ODQ127" s="458"/>
      <c r="ODR127" s="458"/>
      <c r="ODS127" s="458"/>
      <c r="ODT127" s="459"/>
      <c r="ODU127" s="458"/>
      <c r="ODV127" s="458"/>
      <c r="ODW127" s="458"/>
      <c r="ODX127" s="459"/>
      <c r="ODY127" s="458"/>
      <c r="ODZ127" s="458"/>
      <c r="OEA127" s="458"/>
      <c r="OEB127" s="459"/>
      <c r="OEC127" s="458"/>
      <c r="OED127" s="458"/>
      <c r="OEE127" s="458"/>
      <c r="OEF127" s="459"/>
      <c r="OEG127" s="458"/>
      <c r="OEH127" s="458"/>
      <c r="OEI127" s="458"/>
      <c r="OEJ127" s="459"/>
      <c r="OEK127" s="458"/>
      <c r="OEL127" s="458"/>
      <c r="OEM127" s="458"/>
      <c r="OEN127" s="459"/>
      <c r="OEO127" s="458"/>
      <c r="OEP127" s="458"/>
      <c r="OEQ127" s="458"/>
      <c r="OER127" s="459"/>
      <c r="OES127" s="458"/>
      <c r="OET127" s="458"/>
      <c r="OEU127" s="458"/>
      <c r="OEV127" s="459"/>
      <c r="OEW127" s="458"/>
      <c r="OEX127" s="458"/>
      <c r="OEY127" s="458"/>
      <c r="OEZ127" s="459"/>
      <c r="OFA127" s="458"/>
      <c r="OFB127" s="458"/>
      <c r="OFC127" s="458"/>
      <c r="OFD127" s="459"/>
      <c r="OFE127" s="458"/>
      <c r="OFF127" s="458"/>
      <c r="OFG127" s="458"/>
      <c r="OFH127" s="459"/>
      <c r="OFI127" s="458"/>
      <c r="OFJ127" s="458"/>
      <c r="OFK127" s="458"/>
      <c r="OFL127" s="459"/>
      <c r="OFM127" s="458"/>
      <c r="OFN127" s="458"/>
      <c r="OFO127" s="458"/>
      <c r="OFP127" s="459"/>
      <c r="OFQ127" s="458"/>
      <c r="OFR127" s="458"/>
      <c r="OFS127" s="458"/>
      <c r="OFT127" s="459"/>
      <c r="OFU127" s="458"/>
      <c r="OFV127" s="458"/>
      <c r="OFW127" s="458"/>
      <c r="OFX127" s="459"/>
      <c r="OFY127" s="458"/>
      <c r="OFZ127" s="458"/>
      <c r="OGA127" s="458"/>
      <c r="OGB127" s="459"/>
      <c r="OGC127" s="458"/>
      <c r="OGD127" s="458"/>
      <c r="OGE127" s="458"/>
      <c r="OGF127" s="459"/>
      <c r="OGG127" s="458"/>
      <c r="OGH127" s="458"/>
      <c r="OGI127" s="458"/>
      <c r="OGJ127" s="459"/>
      <c r="OGK127" s="458"/>
      <c r="OGL127" s="458"/>
      <c r="OGM127" s="458"/>
      <c r="OGN127" s="459"/>
      <c r="OGO127" s="458"/>
      <c r="OGP127" s="458"/>
      <c r="OGQ127" s="458"/>
      <c r="OGR127" s="459"/>
      <c r="OGS127" s="458"/>
      <c r="OGT127" s="458"/>
      <c r="OGU127" s="458"/>
      <c r="OGV127" s="459"/>
      <c r="OGW127" s="458"/>
      <c r="OGX127" s="458"/>
      <c r="OGY127" s="458"/>
      <c r="OGZ127" s="459"/>
      <c r="OHA127" s="458"/>
      <c r="OHB127" s="458"/>
      <c r="OHC127" s="458"/>
      <c r="OHD127" s="459"/>
      <c r="OHE127" s="458"/>
      <c r="OHF127" s="458"/>
      <c r="OHG127" s="458"/>
      <c r="OHH127" s="459"/>
      <c r="OHI127" s="458"/>
      <c r="OHJ127" s="458"/>
      <c r="OHK127" s="458"/>
      <c r="OHL127" s="459"/>
      <c r="OHM127" s="458"/>
      <c r="OHN127" s="458"/>
      <c r="OHO127" s="458"/>
      <c r="OHP127" s="459"/>
      <c r="OHQ127" s="458"/>
      <c r="OHR127" s="458"/>
      <c r="OHS127" s="458"/>
      <c r="OHT127" s="459"/>
      <c r="OHU127" s="458"/>
      <c r="OHV127" s="458"/>
      <c r="OHW127" s="458"/>
      <c r="OHX127" s="459"/>
      <c r="OHY127" s="458"/>
      <c r="OHZ127" s="458"/>
      <c r="OIA127" s="458"/>
      <c r="OIB127" s="459"/>
      <c r="OIC127" s="458"/>
      <c r="OID127" s="458"/>
      <c r="OIE127" s="458"/>
      <c r="OIF127" s="459"/>
      <c r="OIG127" s="458"/>
      <c r="OIH127" s="458"/>
      <c r="OII127" s="458"/>
      <c r="OIJ127" s="459"/>
      <c r="OIK127" s="458"/>
      <c r="OIL127" s="458"/>
      <c r="OIM127" s="458"/>
      <c r="OIN127" s="459"/>
      <c r="OIO127" s="458"/>
      <c r="OIP127" s="458"/>
      <c r="OIQ127" s="458"/>
      <c r="OIR127" s="459"/>
      <c r="OIS127" s="458"/>
      <c r="OIT127" s="458"/>
      <c r="OIU127" s="458"/>
      <c r="OIV127" s="459"/>
      <c r="OIW127" s="458"/>
      <c r="OIX127" s="458"/>
      <c r="OIY127" s="458"/>
      <c r="OIZ127" s="459"/>
      <c r="OJA127" s="458"/>
      <c r="OJB127" s="458"/>
      <c r="OJC127" s="458"/>
      <c r="OJD127" s="459"/>
      <c r="OJE127" s="458"/>
      <c r="OJF127" s="458"/>
      <c r="OJG127" s="458"/>
      <c r="OJH127" s="459"/>
      <c r="OJI127" s="458"/>
      <c r="OJJ127" s="458"/>
      <c r="OJK127" s="458"/>
      <c r="OJL127" s="459"/>
      <c r="OJM127" s="458"/>
      <c r="OJN127" s="458"/>
      <c r="OJO127" s="458"/>
      <c r="OJP127" s="459"/>
      <c r="OJQ127" s="458"/>
      <c r="OJR127" s="458"/>
      <c r="OJS127" s="458"/>
      <c r="OJT127" s="459"/>
      <c r="OJU127" s="458"/>
      <c r="OJV127" s="458"/>
      <c r="OJW127" s="458"/>
      <c r="OJX127" s="459"/>
      <c r="OJY127" s="458"/>
      <c r="OJZ127" s="458"/>
      <c r="OKA127" s="458"/>
      <c r="OKB127" s="459"/>
      <c r="OKC127" s="458"/>
      <c r="OKD127" s="458"/>
      <c r="OKE127" s="458"/>
      <c r="OKF127" s="459"/>
      <c r="OKG127" s="458"/>
      <c r="OKH127" s="458"/>
      <c r="OKI127" s="458"/>
      <c r="OKJ127" s="459"/>
      <c r="OKK127" s="458"/>
      <c r="OKL127" s="458"/>
      <c r="OKM127" s="458"/>
      <c r="OKN127" s="459"/>
      <c r="OKO127" s="458"/>
      <c r="OKP127" s="458"/>
      <c r="OKQ127" s="458"/>
      <c r="OKR127" s="459"/>
      <c r="OKS127" s="458"/>
      <c r="OKT127" s="458"/>
      <c r="OKU127" s="458"/>
      <c r="OKV127" s="459"/>
      <c r="OKW127" s="458"/>
      <c r="OKX127" s="458"/>
      <c r="OKY127" s="458"/>
      <c r="OKZ127" s="459"/>
      <c r="OLA127" s="458"/>
      <c r="OLB127" s="458"/>
      <c r="OLC127" s="458"/>
      <c r="OLD127" s="459"/>
      <c r="OLE127" s="458"/>
      <c r="OLF127" s="458"/>
      <c r="OLG127" s="458"/>
      <c r="OLH127" s="459"/>
      <c r="OLI127" s="458"/>
      <c r="OLJ127" s="458"/>
      <c r="OLK127" s="458"/>
      <c r="OLL127" s="459"/>
      <c r="OLM127" s="458"/>
      <c r="OLN127" s="458"/>
      <c r="OLO127" s="458"/>
      <c r="OLP127" s="459"/>
      <c r="OLQ127" s="458"/>
      <c r="OLR127" s="458"/>
      <c r="OLS127" s="458"/>
      <c r="OLT127" s="459"/>
      <c r="OLU127" s="458"/>
      <c r="OLV127" s="458"/>
      <c r="OLW127" s="458"/>
      <c r="OLX127" s="459"/>
      <c r="OLY127" s="458"/>
      <c r="OLZ127" s="458"/>
      <c r="OMA127" s="458"/>
      <c r="OMB127" s="459"/>
      <c r="OMC127" s="458"/>
      <c r="OMD127" s="458"/>
      <c r="OME127" s="458"/>
      <c r="OMF127" s="459"/>
      <c r="OMG127" s="458"/>
      <c r="OMH127" s="458"/>
      <c r="OMI127" s="458"/>
      <c r="OMJ127" s="459"/>
      <c r="OMK127" s="458"/>
      <c r="OML127" s="458"/>
      <c r="OMM127" s="458"/>
      <c r="OMN127" s="459"/>
      <c r="OMO127" s="458"/>
      <c r="OMP127" s="458"/>
      <c r="OMQ127" s="458"/>
      <c r="OMR127" s="459"/>
      <c r="OMS127" s="458"/>
      <c r="OMT127" s="458"/>
      <c r="OMU127" s="458"/>
      <c r="OMV127" s="459"/>
      <c r="OMW127" s="458"/>
      <c r="OMX127" s="458"/>
      <c r="OMY127" s="458"/>
      <c r="OMZ127" s="459"/>
      <c r="ONA127" s="458"/>
      <c r="ONB127" s="458"/>
      <c r="ONC127" s="458"/>
      <c r="OND127" s="459"/>
      <c r="ONE127" s="458"/>
      <c r="ONF127" s="458"/>
      <c r="ONG127" s="458"/>
      <c r="ONH127" s="459"/>
      <c r="ONI127" s="458"/>
      <c r="ONJ127" s="458"/>
      <c r="ONK127" s="458"/>
      <c r="ONL127" s="459"/>
      <c r="ONM127" s="458"/>
      <c r="ONN127" s="458"/>
      <c r="ONO127" s="458"/>
      <c r="ONP127" s="459"/>
      <c r="ONQ127" s="458"/>
      <c r="ONR127" s="458"/>
      <c r="ONS127" s="458"/>
      <c r="ONT127" s="459"/>
      <c r="ONU127" s="458"/>
      <c r="ONV127" s="458"/>
      <c r="ONW127" s="458"/>
      <c r="ONX127" s="459"/>
      <c r="ONY127" s="458"/>
      <c r="ONZ127" s="458"/>
      <c r="OOA127" s="458"/>
      <c r="OOB127" s="459"/>
      <c r="OOC127" s="458"/>
      <c r="OOD127" s="458"/>
      <c r="OOE127" s="458"/>
      <c r="OOF127" s="459"/>
      <c r="OOG127" s="458"/>
      <c r="OOH127" s="458"/>
      <c r="OOI127" s="458"/>
      <c r="OOJ127" s="459"/>
      <c r="OOK127" s="458"/>
      <c r="OOL127" s="458"/>
      <c r="OOM127" s="458"/>
      <c r="OON127" s="459"/>
      <c r="OOO127" s="458"/>
      <c r="OOP127" s="458"/>
      <c r="OOQ127" s="458"/>
      <c r="OOR127" s="459"/>
      <c r="OOS127" s="458"/>
      <c r="OOT127" s="458"/>
      <c r="OOU127" s="458"/>
      <c r="OOV127" s="459"/>
      <c r="OOW127" s="458"/>
      <c r="OOX127" s="458"/>
      <c r="OOY127" s="458"/>
      <c r="OOZ127" s="459"/>
      <c r="OPA127" s="458"/>
      <c r="OPB127" s="458"/>
      <c r="OPC127" s="458"/>
      <c r="OPD127" s="459"/>
      <c r="OPE127" s="458"/>
      <c r="OPF127" s="458"/>
      <c r="OPG127" s="458"/>
      <c r="OPH127" s="459"/>
      <c r="OPI127" s="458"/>
      <c r="OPJ127" s="458"/>
      <c r="OPK127" s="458"/>
      <c r="OPL127" s="459"/>
      <c r="OPM127" s="458"/>
      <c r="OPN127" s="458"/>
      <c r="OPO127" s="458"/>
      <c r="OPP127" s="459"/>
      <c r="OPQ127" s="458"/>
      <c r="OPR127" s="458"/>
      <c r="OPS127" s="458"/>
      <c r="OPT127" s="459"/>
      <c r="OPU127" s="458"/>
      <c r="OPV127" s="458"/>
      <c r="OPW127" s="458"/>
      <c r="OPX127" s="459"/>
      <c r="OPY127" s="458"/>
      <c r="OPZ127" s="458"/>
      <c r="OQA127" s="458"/>
      <c r="OQB127" s="459"/>
      <c r="OQC127" s="458"/>
      <c r="OQD127" s="458"/>
      <c r="OQE127" s="458"/>
      <c r="OQF127" s="459"/>
      <c r="OQG127" s="458"/>
      <c r="OQH127" s="458"/>
      <c r="OQI127" s="458"/>
      <c r="OQJ127" s="459"/>
      <c r="OQK127" s="458"/>
      <c r="OQL127" s="458"/>
      <c r="OQM127" s="458"/>
      <c r="OQN127" s="459"/>
      <c r="OQO127" s="458"/>
      <c r="OQP127" s="458"/>
      <c r="OQQ127" s="458"/>
      <c r="OQR127" s="459"/>
      <c r="OQS127" s="458"/>
      <c r="OQT127" s="458"/>
      <c r="OQU127" s="458"/>
      <c r="OQV127" s="459"/>
      <c r="OQW127" s="458"/>
      <c r="OQX127" s="458"/>
      <c r="OQY127" s="458"/>
      <c r="OQZ127" s="459"/>
      <c r="ORA127" s="458"/>
      <c r="ORB127" s="458"/>
      <c r="ORC127" s="458"/>
      <c r="ORD127" s="459"/>
      <c r="ORE127" s="458"/>
      <c r="ORF127" s="458"/>
      <c r="ORG127" s="458"/>
      <c r="ORH127" s="459"/>
      <c r="ORI127" s="458"/>
      <c r="ORJ127" s="458"/>
      <c r="ORK127" s="458"/>
      <c r="ORL127" s="459"/>
      <c r="ORM127" s="458"/>
      <c r="ORN127" s="458"/>
      <c r="ORO127" s="458"/>
      <c r="ORP127" s="459"/>
      <c r="ORQ127" s="458"/>
      <c r="ORR127" s="458"/>
      <c r="ORS127" s="458"/>
      <c r="ORT127" s="459"/>
      <c r="ORU127" s="458"/>
      <c r="ORV127" s="458"/>
      <c r="ORW127" s="458"/>
      <c r="ORX127" s="459"/>
      <c r="ORY127" s="458"/>
      <c r="ORZ127" s="458"/>
      <c r="OSA127" s="458"/>
      <c r="OSB127" s="459"/>
      <c r="OSC127" s="458"/>
      <c r="OSD127" s="458"/>
      <c r="OSE127" s="458"/>
      <c r="OSF127" s="459"/>
      <c r="OSG127" s="458"/>
      <c r="OSH127" s="458"/>
      <c r="OSI127" s="458"/>
      <c r="OSJ127" s="459"/>
      <c r="OSK127" s="458"/>
      <c r="OSL127" s="458"/>
      <c r="OSM127" s="458"/>
      <c r="OSN127" s="459"/>
      <c r="OSO127" s="458"/>
      <c r="OSP127" s="458"/>
      <c r="OSQ127" s="458"/>
      <c r="OSR127" s="459"/>
      <c r="OSS127" s="458"/>
      <c r="OST127" s="458"/>
      <c r="OSU127" s="458"/>
      <c r="OSV127" s="459"/>
      <c r="OSW127" s="458"/>
      <c r="OSX127" s="458"/>
      <c r="OSY127" s="458"/>
      <c r="OSZ127" s="459"/>
      <c r="OTA127" s="458"/>
      <c r="OTB127" s="458"/>
      <c r="OTC127" s="458"/>
      <c r="OTD127" s="459"/>
      <c r="OTE127" s="458"/>
      <c r="OTF127" s="458"/>
      <c r="OTG127" s="458"/>
      <c r="OTH127" s="459"/>
      <c r="OTI127" s="458"/>
      <c r="OTJ127" s="458"/>
      <c r="OTK127" s="458"/>
      <c r="OTL127" s="459"/>
      <c r="OTM127" s="458"/>
      <c r="OTN127" s="458"/>
      <c r="OTO127" s="458"/>
      <c r="OTP127" s="459"/>
      <c r="OTQ127" s="458"/>
      <c r="OTR127" s="458"/>
      <c r="OTS127" s="458"/>
      <c r="OTT127" s="459"/>
      <c r="OTU127" s="458"/>
      <c r="OTV127" s="458"/>
      <c r="OTW127" s="458"/>
      <c r="OTX127" s="459"/>
      <c r="OTY127" s="458"/>
      <c r="OTZ127" s="458"/>
      <c r="OUA127" s="458"/>
      <c r="OUB127" s="459"/>
      <c r="OUC127" s="458"/>
      <c r="OUD127" s="458"/>
      <c r="OUE127" s="458"/>
      <c r="OUF127" s="459"/>
      <c r="OUG127" s="458"/>
      <c r="OUH127" s="458"/>
      <c r="OUI127" s="458"/>
      <c r="OUJ127" s="459"/>
      <c r="OUK127" s="458"/>
      <c r="OUL127" s="458"/>
      <c r="OUM127" s="458"/>
      <c r="OUN127" s="459"/>
      <c r="OUO127" s="458"/>
      <c r="OUP127" s="458"/>
      <c r="OUQ127" s="458"/>
      <c r="OUR127" s="459"/>
      <c r="OUS127" s="458"/>
      <c r="OUT127" s="458"/>
      <c r="OUU127" s="458"/>
      <c r="OUV127" s="459"/>
      <c r="OUW127" s="458"/>
      <c r="OUX127" s="458"/>
      <c r="OUY127" s="458"/>
      <c r="OUZ127" s="459"/>
      <c r="OVA127" s="458"/>
      <c r="OVB127" s="458"/>
      <c r="OVC127" s="458"/>
      <c r="OVD127" s="459"/>
      <c r="OVE127" s="458"/>
      <c r="OVF127" s="458"/>
      <c r="OVG127" s="458"/>
      <c r="OVH127" s="459"/>
      <c r="OVI127" s="458"/>
      <c r="OVJ127" s="458"/>
      <c r="OVK127" s="458"/>
      <c r="OVL127" s="459"/>
      <c r="OVM127" s="458"/>
      <c r="OVN127" s="458"/>
      <c r="OVO127" s="458"/>
      <c r="OVP127" s="459"/>
      <c r="OVQ127" s="458"/>
      <c r="OVR127" s="458"/>
      <c r="OVS127" s="458"/>
      <c r="OVT127" s="459"/>
      <c r="OVU127" s="458"/>
      <c r="OVV127" s="458"/>
      <c r="OVW127" s="458"/>
      <c r="OVX127" s="459"/>
      <c r="OVY127" s="458"/>
      <c r="OVZ127" s="458"/>
      <c r="OWA127" s="458"/>
      <c r="OWB127" s="459"/>
      <c r="OWC127" s="458"/>
      <c r="OWD127" s="458"/>
      <c r="OWE127" s="458"/>
      <c r="OWF127" s="459"/>
      <c r="OWG127" s="458"/>
      <c r="OWH127" s="458"/>
      <c r="OWI127" s="458"/>
      <c r="OWJ127" s="459"/>
      <c r="OWK127" s="458"/>
      <c r="OWL127" s="458"/>
      <c r="OWM127" s="458"/>
      <c r="OWN127" s="459"/>
      <c r="OWO127" s="458"/>
      <c r="OWP127" s="458"/>
      <c r="OWQ127" s="458"/>
      <c r="OWR127" s="459"/>
      <c r="OWS127" s="458"/>
      <c r="OWT127" s="458"/>
      <c r="OWU127" s="458"/>
      <c r="OWV127" s="459"/>
      <c r="OWW127" s="458"/>
      <c r="OWX127" s="458"/>
      <c r="OWY127" s="458"/>
      <c r="OWZ127" s="459"/>
      <c r="OXA127" s="458"/>
      <c r="OXB127" s="458"/>
      <c r="OXC127" s="458"/>
      <c r="OXD127" s="459"/>
      <c r="OXE127" s="458"/>
      <c r="OXF127" s="458"/>
      <c r="OXG127" s="458"/>
      <c r="OXH127" s="459"/>
      <c r="OXI127" s="458"/>
      <c r="OXJ127" s="458"/>
      <c r="OXK127" s="458"/>
      <c r="OXL127" s="459"/>
      <c r="OXM127" s="458"/>
      <c r="OXN127" s="458"/>
      <c r="OXO127" s="458"/>
      <c r="OXP127" s="459"/>
      <c r="OXQ127" s="458"/>
      <c r="OXR127" s="458"/>
      <c r="OXS127" s="458"/>
      <c r="OXT127" s="459"/>
      <c r="OXU127" s="458"/>
      <c r="OXV127" s="458"/>
      <c r="OXW127" s="458"/>
      <c r="OXX127" s="459"/>
      <c r="OXY127" s="458"/>
      <c r="OXZ127" s="458"/>
      <c r="OYA127" s="458"/>
      <c r="OYB127" s="459"/>
      <c r="OYC127" s="458"/>
      <c r="OYD127" s="458"/>
      <c r="OYE127" s="458"/>
      <c r="OYF127" s="459"/>
      <c r="OYG127" s="458"/>
      <c r="OYH127" s="458"/>
      <c r="OYI127" s="458"/>
      <c r="OYJ127" s="459"/>
      <c r="OYK127" s="458"/>
      <c r="OYL127" s="458"/>
      <c r="OYM127" s="458"/>
      <c r="OYN127" s="459"/>
      <c r="OYO127" s="458"/>
      <c r="OYP127" s="458"/>
      <c r="OYQ127" s="458"/>
      <c r="OYR127" s="459"/>
      <c r="OYS127" s="458"/>
      <c r="OYT127" s="458"/>
      <c r="OYU127" s="458"/>
      <c r="OYV127" s="459"/>
      <c r="OYW127" s="458"/>
      <c r="OYX127" s="458"/>
      <c r="OYY127" s="458"/>
      <c r="OYZ127" s="459"/>
      <c r="OZA127" s="458"/>
      <c r="OZB127" s="458"/>
      <c r="OZC127" s="458"/>
      <c r="OZD127" s="459"/>
      <c r="OZE127" s="458"/>
      <c r="OZF127" s="458"/>
      <c r="OZG127" s="458"/>
      <c r="OZH127" s="459"/>
      <c r="OZI127" s="458"/>
      <c r="OZJ127" s="458"/>
      <c r="OZK127" s="458"/>
      <c r="OZL127" s="459"/>
      <c r="OZM127" s="458"/>
      <c r="OZN127" s="458"/>
      <c r="OZO127" s="458"/>
      <c r="OZP127" s="459"/>
      <c r="OZQ127" s="458"/>
      <c r="OZR127" s="458"/>
      <c r="OZS127" s="458"/>
      <c r="OZT127" s="459"/>
      <c r="OZU127" s="458"/>
      <c r="OZV127" s="458"/>
      <c r="OZW127" s="458"/>
      <c r="OZX127" s="459"/>
      <c r="OZY127" s="458"/>
      <c r="OZZ127" s="458"/>
      <c r="PAA127" s="458"/>
      <c r="PAB127" s="459"/>
      <c r="PAC127" s="458"/>
      <c r="PAD127" s="458"/>
      <c r="PAE127" s="458"/>
      <c r="PAF127" s="459"/>
      <c r="PAG127" s="458"/>
      <c r="PAH127" s="458"/>
      <c r="PAI127" s="458"/>
      <c r="PAJ127" s="459"/>
      <c r="PAK127" s="458"/>
      <c r="PAL127" s="458"/>
      <c r="PAM127" s="458"/>
      <c r="PAN127" s="459"/>
      <c r="PAO127" s="458"/>
      <c r="PAP127" s="458"/>
      <c r="PAQ127" s="458"/>
      <c r="PAR127" s="459"/>
      <c r="PAS127" s="458"/>
      <c r="PAT127" s="458"/>
      <c r="PAU127" s="458"/>
      <c r="PAV127" s="459"/>
      <c r="PAW127" s="458"/>
      <c r="PAX127" s="458"/>
      <c r="PAY127" s="458"/>
      <c r="PAZ127" s="459"/>
      <c r="PBA127" s="458"/>
      <c r="PBB127" s="458"/>
      <c r="PBC127" s="458"/>
      <c r="PBD127" s="459"/>
      <c r="PBE127" s="458"/>
      <c r="PBF127" s="458"/>
      <c r="PBG127" s="458"/>
      <c r="PBH127" s="459"/>
      <c r="PBI127" s="458"/>
      <c r="PBJ127" s="458"/>
      <c r="PBK127" s="458"/>
      <c r="PBL127" s="459"/>
      <c r="PBM127" s="458"/>
      <c r="PBN127" s="458"/>
      <c r="PBO127" s="458"/>
      <c r="PBP127" s="459"/>
      <c r="PBQ127" s="458"/>
      <c r="PBR127" s="458"/>
      <c r="PBS127" s="458"/>
      <c r="PBT127" s="459"/>
      <c r="PBU127" s="458"/>
      <c r="PBV127" s="458"/>
      <c r="PBW127" s="458"/>
      <c r="PBX127" s="459"/>
      <c r="PBY127" s="458"/>
      <c r="PBZ127" s="458"/>
      <c r="PCA127" s="458"/>
      <c r="PCB127" s="459"/>
      <c r="PCC127" s="458"/>
      <c r="PCD127" s="458"/>
      <c r="PCE127" s="458"/>
      <c r="PCF127" s="459"/>
      <c r="PCG127" s="458"/>
      <c r="PCH127" s="458"/>
      <c r="PCI127" s="458"/>
      <c r="PCJ127" s="459"/>
      <c r="PCK127" s="458"/>
      <c r="PCL127" s="458"/>
      <c r="PCM127" s="458"/>
      <c r="PCN127" s="459"/>
      <c r="PCO127" s="458"/>
      <c r="PCP127" s="458"/>
      <c r="PCQ127" s="458"/>
      <c r="PCR127" s="459"/>
      <c r="PCS127" s="458"/>
      <c r="PCT127" s="458"/>
      <c r="PCU127" s="458"/>
      <c r="PCV127" s="459"/>
      <c r="PCW127" s="458"/>
      <c r="PCX127" s="458"/>
      <c r="PCY127" s="458"/>
      <c r="PCZ127" s="459"/>
      <c r="PDA127" s="458"/>
      <c r="PDB127" s="458"/>
      <c r="PDC127" s="458"/>
      <c r="PDD127" s="459"/>
      <c r="PDE127" s="458"/>
      <c r="PDF127" s="458"/>
      <c r="PDG127" s="458"/>
      <c r="PDH127" s="459"/>
      <c r="PDI127" s="458"/>
      <c r="PDJ127" s="458"/>
      <c r="PDK127" s="458"/>
      <c r="PDL127" s="459"/>
      <c r="PDM127" s="458"/>
      <c r="PDN127" s="458"/>
      <c r="PDO127" s="458"/>
      <c r="PDP127" s="459"/>
      <c r="PDQ127" s="458"/>
      <c r="PDR127" s="458"/>
      <c r="PDS127" s="458"/>
      <c r="PDT127" s="459"/>
      <c r="PDU127" s="458"/>
      <c r="PDV127" s="458"/>
      <c r="PDW127" s="458"/>
      <c r="PDX127" s="459"/>
      <c r="PDY127" s="458"/>
      <c r="PDZ127" s="458"/>
      <c r="PEA127" s="458"/>
      <c r="PEB127" s="459"/>
      <c r="PEC127" s="458"/>
      <c r="PED127" s="458"/>
      <c r="PEE127" s="458"/>
      <c r="PEF127" s="459"/>
      <c r="PEG127" s="458"/>
      <c r="PEH127" s="458"/>
      <c r="PEI127" s="458"/>
      <c r="PEJ127" s="459"/>
      <c r="PEK127" s="458"/>
      <c r="PEL127" s="458"/>
      <c r="PEM127" s="458"/>
      <c r="PEN127" s="459"/>
      <c r="PEO127" s="458"/>
      <c r="PEP127" s="458"/>
      <c r="PEQ127" s="458"/>
      <c r="PER127" s="459"/>
      <c r="PES127" s="458"/>
      <c r="PET127" s="458"/>
      <c r="PEU127" s="458"/>
      <c r="PEV127" s="459"/>
      <c r="PEW127" s="458"/>
      <c r="PEX127" s="458"/>
      <c r="PEY127" s="458"/>
      <c r="PEZ127" s="459"/>
      <c r="PFA127" s="458"/>
      <c r="PFB127" s="458"/>
      <c r="PFC127" s="458"/>
      <c r="PFD127" s="459"/>
      <c r="PFE127" s="458"/>
      <c r="PFF127" s="458"/>
      <c r="PFG127" s="458"/>
      <c r="PFH127" s="459"/>
      <c r="PFI127" s="458"/>
      <c r="PFJ127" s="458"/>
      <c r="PFK127" s="458"/>
      <c r="PFL127" s="459"/>
      <c r="PFM127" s="458"/>
      <c r="PFN127" s="458"/>
      <c r="PFO127" s="458"/>
      <c r="PFP127" s="459"/>
      <c r="PFQ127" s="458"/>
      <c r="PFR127" s="458"/>
      <c r="PFS127" s="458"/>
      <c r="PFT127" s="459"/>
      <c r="PFU127" s="458"/>
      <c r="PFV127" s="458"/>
      <c r="PFW127" s="458"/>
      <c r="PFX127" s="459"/>
      <c r="PFY127" s="458"/>
      <c r="PFZ127" s="458"/>
      <c r="PGA127" s="458"/>
      <c r="PGB127" s="459"/>
      <c r="PGC127" s="458"/>
      <c r="PGD127" s="458"/>
      <c r="PGE127" s="458"/>
      <c r="PGF127" s="459"/>
      <c r="PGG127" s="458"/>
      <c r="PGH127" s="458"/>
      <c r="PGI127" s="458"/>
      <c r="PGJ127" s="459"/>
      <c r="PGK127" s="458"/>
      <c r="PGL127" s="458"/>
      <c r="PGM127" s="458"/>
      <c r="PGN127" s="459"/>
      <c r="PGO127" s="458"/>
      <c r="PGP127" s="458"/>
      <c r="PGQ127" s="458"/>
      <c r="PGR127" s="459"/>
      <c r="PGS127" s="458"/>
      <c r="PGT127" s="458"/>
      <c r="PGU127" s="458"/>
      <c r="PGV127" s="459"/>
      <c r="PGW127" s="458"/>
      <c r="PGX127" s="458"/>
      <c r="PGY127" s="458"/>
      <c r="PGZ127" s="459"/>
      <c r="PHA127" s="458"/>
      <c r="PHB127" s="458"/>
      <c r="PHC127" s="458"/>
      <c r="PHD127" s="459"/>
      <c r="PHE127" s="458"/>
      <c r="PHF127" s="458"/>
      <c r="PHG127" s="458"/>
      <c r="PHH127" s="459"/>
      <c r="PHI127" s="458"/>
      <c r="PHJ127" s="458"/>
      <c r="PHK127" s="458"/>
      <c r="PHL127" s="459"/>
      <c r="PHM127" s="458"/>
      <c r="PHN127" s="458"/>
      <c r="PHO127" s="458"/>
      <c r="PHP127" s="459"/>
      <c r="PHQ127" s="458"/>
      <c r="PHR127" s="458"/>
      <c r="PHS127" s="458"/>
      <c r="PHT127" s="459"/>
      <c r="PHU127" s="458"/>
      <c r="PHV127" s="458"/>
      <c r="PHW127" s="458"/>
      <c r="PHX127" s="459"/>
      <c r="PHY127" s="458"/>
      <c r="PHZ127" s="458"/>
      <c r="PIA127" s="458"/>
      <c r="PIB127" s="459"/>
      <c r="PIC127" s="458"/>
      <c r="PID127" s="458"/>
      <c r="PIE127" s="458"/>
      <c r="PIF127" s="459"/>
      <c r="PIG127" s="458"/>
      <c r="PIH127" s="458"/>
      <c r="PII127" s="458"/>
      <c r="PIJ127" s="459"/>
      <c r="PIK127" s="458"/>
      <c r="PIL127" s="458"/>
      <c r="PIM127" s="458"/>
      <c r="PIN127" s="459"/>
      <c r="PIO127" s="458"/>
      <c r="PIP127" s="458"/>
      <c r="PIQ127" s="458"/>
      <c r="PIR127" s="459"/>
      <c r="PIS127" s="458"/>
      <c r="PIT127" s="458"/>
      <c r="PIU127" s="458"/>
      <c r="PIV127" s="459"/>
      <c r="PIW127" s="458"/>
      <c r="PIX127" s="458"/>
      <c r="PIY127" s="458"/>
      <c r="PIZ127" s="459"/>
      <c r="PJA127" s="458"/>
      <c r="PJB127" s="458"/>
      <c r="PJC127" s="458"/>
      <c r="PJD127" s="459"/>
      <c r="PJE127" s="458"/>
      <c r="PJF127" s="458"/>
      <c r="PJG127" s="458"/>
      <c r="PJH127" s="459"/>
      <c r="PJI127" s="458"/>
      <c r="PJJ127" s="458"/>
      <c r="PJK127" s="458"/>
      <c r="PJL127" s="459"/>
      <c r="PJM127" s="458"/>
      <c r="PJN127" s="458"/>
      <c r="PJO127" s="458"/>
      <c r="PJP127" s="459"/>
      <c r="PJQ127" s="458"/>
      <c r="PJR127" s="458"/>
      <c r="PJS127" s="458"/>
      <c r="PJT127" s="459"/>
      <c r="PJU127" s="458"/>
      <c r="PJV127" s="458"/>
      <c r="PJW127" s="458"/>
      <c r="PJX127" s="459"/>
      <c r="PJY127" s="458"/>
      <c r="PJZ127" s="458"/>
      <c r="PKA127" s="458"/>
      <c r="PKB127" s="459"/>
      <c r="PKC127" s="458"/>
      <c r="PKD127" s="458"/>
      <c r="PKE127" s="458"/>
      <c r="PKF127" s="459"/>
      <c r="PKG127" s="458"/>
      <c r="PKH127" s="458"/>
      <c r="PKI127" s="458"/>
      <c r="PKJ127" s="459"/>
      <c r="PKK127" s="458"/>
      <c r="PKL127" s="458"/>
      <c r="PKM127" s="458"/>
      <c r="PKN127" s="459"/>
      <c r="PKO127" s="458"/>
      <c r="PKP127" s="458"/>
      <c r="PKQ127" s="458"/>
      <c r="PKR127" s="459"/>
      <c r="PKS127" s="458"/>
      <c r="PKT127" s="458"/>
      <c r="PKU127" s="458"/>
      <c r="PKV127" s="459"/>
      <c r="PKW127" s="458"/>
      <c r="PKX127" s="458"/>
      <c r="PKY127" s="458"/>
      <c r="PKZ127" s="459"/>
      <c r="PLA127" s="458"/>
      <c r="PLB127" s="458"/>
      <c r="PLC127" s="458"/>
      <c r="PLD127" s="459"/>
      <c r="PLE127" s="458"/>
      <c r="PLF127" s="458"/>
      <c r="PLG127" s="458"/>
      <c r="PLH127" s="459"/>
      <c r="PLI127" s="458"/>
      <c r="PLJ127" s="458"/>
      <c r="PLK127" s="458"/>
      <c r="PLL127" s="459"/>
      <c r="PLM127" s="458"/>
      <c r="PLN127" s="458"/>
      <c r="PLO127" s="458"/>
      <c r="PLP127" s="459"/>
      <c r="PLQ127" s="458"/>
      <c r="PLR127" s="458"/>
      <c r="PLS127" s="458"/>
      <c r="PLT127" s="459"/>
      <c r="PLU127" s="458"/>
      <c r="PLV127" s="458"/>
      <c r="PLW127" s="458"/>
      <c r="PLX127" s="459"/>
      <c r="PLY127" s="458"/>
      <c r="PLZ127" s="458"/>
      <c r="PMA127" s="458"/>
      <c r="PMB127" s="459"/>
      <c r="PMC127" s="458"/>
      <c r="PMD127" s="458"/>
      <c r="PME127" s="458"/>
      <c r="PMF127" s="459"/>
      <c r="PMG127" s="458"/>
      <c r="PMH127" s="458"/>
      <c r="PMI127" s="458"/>
      <c r="PMJ127" s="459"/>
      <c r="PMK127" s="458"/>
      <c r="PML127" s="458"/>
      <c r="PMM127" s="458"/>
      <c r="PMN127" s="459"/>
      <c r="PMO127" s="458"/>
      <c r="PMP127" s="458"/>
      <c r="PMQ127" s="458"/>
      <c r="PMR127" s="459"/>
      <c r="PMS127" s="458"/>
      <c r="PMT127" s="458"/>
      <c r="PMU127" s="458"/>
      <c r="PMV127" s="459"/>
      <c r="PMW127" s="458"/>
      <c r="PMX127" s="458"/>
      <c r="PMY127" s="458"/>
      <c r="PMZ127" s="459"/>
      <c r="PNA127" s="458"/>
      <c r="PNB127" s="458"/>
      <c r="PNC127" s="458"/>
      <c r="PND127" s="459"/>
      <c r="PNE127" s="458"/>
      <c r="PNF127" s="458"/>
      <c r="PNG127" s="458"/>
      <c r="PNH127" s="459"/>
      <c r="PNI127" s="458"/>
      <c r="PNJ127" s="458"/>
      <c r="PNK127" s="458"/>
      <c r="PNL127" s="459"/>
      <c r="PNM127" s="458"/>
      <c r="PNN127" s="458"/>
      <c r="PNO127" s="458"/>
      <c r="PNP127" s="459"/>
      <c r="PNQ127" s="458"/>
      <c r="PNR127" s="458"/>
      <c r="PNS127" s="458"/>
      <c r="PNT127" s="459"/>
      <c r="PNU127" s="458"/>
      <c r="PNV127" s="458"/>
      <c r="PNW127" s="458"/>
      <c r="PNX127" s="459"/>
      <c r="PNY127" s="458"/>
      <c r="PNZ127" s="458"/>
      <c r="POA127" s="458"/>
      <c r="POB127" s="459"/>
      <c r="POC127" s="458"/>
      <c r="POD127" s="458"/>
      <c r="POE127" s="458"/>
      <c r="POF127" s="459"/>
      <c r="POG127" s="458"/>
      <c r="POH127" s="458"/>
      <c r="POI127" s="458"/>
      <c r="POJ127" s="459"/>
      <c r="POK127" s="458"/>
      <c r="POL127" s="458"/>
      <c r="POM127" s="458"/>
      <c r="PON127" s="459"/>
      <c r="POO127" s="458"/>
      <c r="POP127" s="458"/>
      <c r="POQ127" s="458"/>
      <c r="POR127" s="459"/>
      <c r="POS127" s="458"/>
      <c r="POT127" s="458"/>
      <c r="POU127" s="458"/>
      <c r="POV127" s="459"/>
      <c r="POW127" s="458"/>
      <c r="POX127" s="458"/>
      <c r="POY127" s="458"/>
      <c r="POZ127" s="459"/>
      <c r="PPA127" s="458"/>
      <c r="PPB127" s="458"/>
      <c r="PPC127" s="458"/>
      <c r="PPD127" s="459"/>
      <c r="PPE127" s="458"/>
      <c r="PPF127" s="458"/>
      <c r="PPG127" s="458"/>
      <c r="PPH127" s="459"/>
      <c r="PPI127" s="458"/>
      <c r="PPJ127" s="458"/>
      <c r="PPK127" s="458"/>
      <c r="PPL127" s="459"/>
      <c r="PPM127" s="458"/>
      <c r="PPN127" s="458"/>
      <c r="PPO127" s="458"/>
      <c r="PPP127" s="459"/>
      <c r="PPQ127" s="458"/>
      <c r="PPR127" s="458"/>
      <c r="PPS127" s="458"/>
      <c r="PPT127" s="459"/>
      <c r="PPU127" s="458"/>
      <c r="PPV127" s="458"/>
      <c r="PPW127" s="458"/>
      <c r="PPX127" s="459"/>
      <c r="PPY127" s="458"/>
      <c r="PPZ127" s="458"/>
      <c r="PQA127" s="458"/>
      <c r="PQB127" s="459"/>
      <c r="PQC127" s="458"/>
      <c r="PQD127" s="458"/>
      <c r="PQE127" s="458"/>
      <c r="PQF127" s="459"/>
      <c r="PQG127" s="458"/>
      <c r="PQH127" s="458"/>
      <c r="PQI127" s="458"/>
      <c r="PQJ127" s="459"/>
      <c r="PQK127" s="458"/>
      <c r="PQL127" s="458"/>
      <c r="PQM127" s="458"/>
      <c r="PQN127" s="459"/>
      <c r="PQO127" s="458"/>
      <c r="PQP127" s="458"/>
      <c r="PQQ127" s="458"/>
      <c r="PQR127" s="459"/>
      <c r="PQS127" s="458"/>
      <c r="PQT127" s="458"/>
      <c r="PQU127" s="458"/>
      <c r="PQV127" s="459"/>
      <c r="PQW127" s="458"/>
      <c r="PQX127" s="458"/>
      <c r="PQY127" s="458"/>
      <c r="PQZ127" s="459"/>
      <c r="PRA127" s="458"/>
      <c r="PRB127" s="458"/>
      <c r="PRC127" s="458"/>
      <c r="PRD127" s="459"/>
      <c r="PRE127" s="458"/>
      <c r="PRF127" s="458"/>
      <c r="PRG127" s="458"/>
      <c r="PRH127" s="459"/>
      <c r="PRI127" s="458"/>
      <c r="PRJ127" s="458"/>
      <c r="PRK127" s="458"/>
      <c r="PRL127" s="459"/>
      <c r="PRM127" s="458"/>
      <c r="PRN127" s="458"/>
      <c r="PRO127" s="458"/>
      <c r="PRP127" s="459"/>
      <c r="PRQ127" s="458"/>
      <c r="PRR127" s="458"/>
      <c r="PRS127" s="458"/>
      <c r="PRT127" s="459"/>
      <c r="PRU127" s="458"/>
      <c r="PRV127" s="458"/>
      <c r="PRW127" s="458"/>
      <c r="PRX127" s="459"/>
      <c r="PRY127" s="458"/>
      <c r="PRZ127" s="458"/>
      <c r="PSA127" s="458"/>
      <c r="PSB127" s="459"/>
      <c r="PSC127" s="458"/>
      <c r="PSD127" s="458"/>
      <c r="PSE127" s="458"/>
      <c r="PSF127" s="459"/>
      <c r="PSG127" s="458"/>
      <c r="PSH127" s="458"/>
      <c r="PSI127" s="458"/>
      <c r="PSJ127" s="459"/>
      <c r="PSK127" s="458"/>
      <c r="PSL127" s="458"/>
      <c r="PSM127" s="458"/>
      <c r="PSN127" s="459"/>
      <c r="PSO127" s="458"/>
      <c r="PSP127" s="458"/>
      <c r="PSQ127" s="458"/>
      <c r="PSR127" s="459"/>
      <c r="PSS127" s="458"/>
      <c r="PST127" s="458"/>
      <c r="PSU127" s="458"/>
      <c r="PSV127" s="459"/>
      <c r="PSW127" s="458"/>
      <c r="PSX127" s="458"/>
      <c r="PSY127" s="458"/>
      <c r="PSZ127" s="459"/>
      <c r="PTA127" s="458"/>
      <c r="PTB127" s="458"/>
      <c r="PTC127" s="458"/>
      <c r="PTD127" s="459"/>
      <c r="PTE127" s="458"/>
      <c r="PTF127" s="458"/>
      <c r="PTG127" s="458"/>
      <c r="PTH127" s="459"/>
      <c r="PTI127" s="458"/>
      <c r="PTJ127" s="458"/>
      <c r="PTK127" s="458"/>
      <c r="PTL127" s="459"/>
      <c r="PTM127" s="458"/>
      <c r="PTN127" s="458"/>
      <c r="PTO127" s="458"/>
      <c r="PTP127" s="459"/>
      <c r="PTQ127" s="458"/>
      <c r="PTR127" s="458"/>
      <c r="PTS127" s="458"/>
      <c r="PTT127" s="459"/>
      <c r="PTU127" s="458"/>
      <c r="PTV127" s="458"/>
      <c r="PTW127" s="458"/>
      <c r="PTX127" s="459"/>
      <c r="PTY127" s="458"/>
      <c r="PTZ127" s="458"/>
      <c r="PUA127" s="458"/>
      <c r="PUB127" s="459"/>
      <c r="PUC127" s="458"/>
      <c r="PUD127" s="458"/>
      <c r="PUE127" s="458"/>
      <c r="PUF127" s="459"/>
      <c r="PUG127" s="458"/>
      <c r="PUH127" s="458"/>
      <c r="PUI127" s="458"/>
      <c r="PUJ127" s="459"/>
      <c r="PUK127" s="458"/>
      <c r="PUL127" s="458"/>
      <c r="PUM127" s="458"/>
      <c r="PUN127" s="459"/>
      <c r="PUO127" s="458"/>
      <c r="PUP127" s="458"/>
      <c r="PUQ127" s="458"/>
      <c r="PUR127" s="459"/>
      <c r="PUS127" s="458"/>
      <c r="PUT127" s="458"/>
      <c r="PUU127" s="458"/>
      <c r="PUV127" s="459"/>
      <c r="PUW127" s="458"/>
      <c r="PUX127" s="458"/>
      <c r="PUY127" s="458"/>
      <c r="PUZ127" s="459"/>
      <c r="PVA127" s="458"/>
      <c r="PVB127" s="458"/>
      <c r="PVC127" s="458"/>
      <c r="PVD127" s="459"/>
      <c r="PVE127" s="458"/>
      <c r="PVF127" s="458"/>
      <c r="PVG127" s="458"/>
      <c r="PVH127" s="459"/>
      <c r="PVI127" s="458"/>
      <c r="PVJ127" s="458"/>
      <c r="PVK127" s="458"/>
      <c r="PVL127" s="459"/>
      <c r="PVM127" s="458"/>
      <c r="PVN127" s="458"/>
      <c r="PVO127" s="458"/>
      <c r="PVP127" s="459"/>
      <c r="PVQ127" s="458"/>
      <c r="PVR127" s="458"/>
      <c r="PVS127" s="458"/>
      <c r="PVT127" s="459"/>
      <c r="PVU127" s="458"/>
      <c r="PVV127" s="458"/>
      <c r="PVW127" s="458"/>
      <c r="PVX127" s="459"/>
      <c r="PVY127" s="458"/>
      <c r="PVZ127" s="458"/>
      <c r="PWA127" s="458"/>
      <c r="PWB127" s="459"/>
      <c r="PWC127" s="458"/>
      <c r="PWD127" s="458"/>
      <c r="PWE127" s="458"/>
      <c r="PWF127" s="459"/>
      <c r="PWG127" s="458"/>
      <c r="PWH127" s="458"/>
      <c r="PWI127" s="458"/>
      <c r="PWJ127" s="459"/>
      <c r="PWK127" s="458"/>
      <c r="PWL127" s="458"/>
      <c r="PWM127" s="458"/>
      <c r="PWN127" s="459"/>
      <c r="PWO127" s="458"/>
      <c r="PWP127" s="458"/>
      <c r="PWQ127" s="458"/>
      <c r="PWR127" s="459"/>
      <c r="PWS127" s="458"/>
      <c r="PWT127" s="458"/>
      <c r="PWU127" s="458"/>
      <c r="PWV127" s="459"/>
      <c r="PWW127" s="458"/>
      <c r="PWX127" s="458"/>
      <c r="PWY127" s="458"/>
      <c r="PWZ127" s="459"/>
      <c r="PXA127" s="458"/>
      <c r="PXB127" s="458"/>
      <c r="PXC127" s="458"/>
      <c r="PXD127" s="459"/>
      <c r="PXE127" s="458"/>
      <c r="PXF127" s="458"/>
      <c r="PXG127" s="458"/>
      <c r="PXH127" s="459"/>
      <c r="PXI127" s="458"/>
      <c r="PXJ127" s="458"/>
      <c r="PXK127" s="458"/>
      <c r="PXL127" s="459"/>
      <c r="PXM127" s="458"/>
      <c r="PXN127" s="458"/>
      <c r="PXO127" s="458"/>
      <c r="PXP127" s="459"/>
      <c r="PXQ127" s="458"/>
      <c r="PXR127" s="458"/>
      <c r="PXS127" s="458"/>
      <c r="PXT127" s="459"/>
      <c r="PXU127" s="458"/>
      <c r="PXV127" s="458"/>
      <c r="PXW127" s="458"/>
      <c r="PXX127" s="459"/>
      <c r="PXY127" s="458"/>
      <c r="PXZ127" s="458"/>
      <c r="PYA127" s="458"/>
      <c r="PYB127" s="459"/>
      <c r="PYC127" s="458"/>
      <c r="PYD127" s="458"/>
      <c r="PYE127" s="458"/>
      <c r="PYF127" s="459"/>
      <c r="PYG127" s="458"/>
      <c r="PYH127" s="458"/>
      <c r="PYI127" s="458"/>
      <c r="PYJ127" s="459"/>
      <c r="PYK127" s="458"/>
      <c r="PYL127" s="458"/>
      <c r="PYM127" s="458"/>
      <c r="PYN127" s="459"/>
      <c r="PYO127" s="458"/>
      <c r="PYP127" s="458"/>
      <c r="PYQ127" s="458"/>
      <c r="PYR127" s="459"/>
      <c r="PYS127" s="458"/>
      <c r="PYT127" s="458"/>
      <c r="PYU127" s="458"/>
      <c r="PYV127" s="459"/>
      <c r="PYW127" s="458"/>
      <c r="PYX127" s="458"/>
      <c r="PYY127" s="458"/>
      <c r="PYZ127" s="459"/>
      <c r="PZA127" s="458"/>
      <c r="PZB127" s="458"/>
      <c r="PZC127" s="458"/>
      <c r="PZD127" s="459"/>
      <c r="PZE127" s="458"/>
      <c r="PZF127" s="458"/>
      <c r="PZG127" s="458"/>
      <c r="PZH127" s="459"/>
      <c r="PZI127" s="458"/>
      <c r="PZJ127" s="458"/>
      <c r="PZK127" s="458"/>
      <c r="PZL127" s="459"/>
      <c r="PZM127" s="458"/>
      <c r="PZN127" s="458"/>
      <c r="PZO127" s="458"/>
      <c r="PZP127" s="459"/>
      <c r="PZQ127" s="458"/>
      <c r="PZR127" s="458"/>
      <c r="PZS127" s="458"/>
      <c r="PZT127" s="459"/>
      <c r="PZU127" s="458"/>
      <c r="PZV127" s="458"/>
      <c r="PZW127" s="458"/>
      <c r="PZX127" s="459"/>
      <c r="PZY127" s="458"/>
      <c r="PZZ127" s="458"/>
      <c r="QAA127" s="458"/>
      <c r="QAB127" s="459"/>
      <c r="QAC127" s="458"/>
      <c r="QAD127" s="458"/>
      <c r="QAE127" s="458"/>
      <c r="QAF127" s="459"/>
      <c r="QAG127" s="458"/>
      <c r="QAH127" s="458"/>
      <c r="QAI127" s="458"/>
      <c r="QAJ127" s="459"/>
      <c r="QAK127" s="458"/>
      <c r="QAL127" s="458"/>
      <c r="QAM127" s="458"/>
      <c r="QAN127" s="459"/>
      <c r="QAO127" s="458"/>
      <c r="QAP127" s="458"/>
      <c r="QAQ127" s="458"/>
      <c r="QAR127" s="459"/>
      <c r="QAS127" s="458"/>
      <c r="QAT127" s="458"/>
      <c r="QAU127" s="458"/>
      <c r="QAV127" s="459"/>
      <c r="QAW127" s="458"/>
      <c r="QAX127" s="458"/>
      <c r="QAY127" s="458"/>
      <c r="QAZ127" s="459"/>
      <c r="QBA127" s="458"/>
      <c r="QBB127" s="458"/>
      <c r="QBC127" s="458"/>
      <c r="QBD127" s="459"/>
      <c r="QBE127" s="458"/>
      <c r="QBF127" s="458"/>
      <c r="QBG127" s="458"/>
      <c r="QBH127" s="459"/>
      <c r="QBI127" s="458"/>
      <c r="QBJ127" s="458"/>
      <c r="QBK127" s="458"/>
      <c r="QBL127" s="459"/>
      <c r="QBM127" s="458"/>
      <c r="QBN127" s="458"/>
      <c r="QBO127" s="458"/>
      <c r="QBP127" s="459"/>
      <c r="QBQ127" s="458"/>
      <c r="QBR127" s="458"/>
      <c r="QBS127" s="458"/>
      <c r="QBT127" s="459"/>
      <c r="QBU127" s="458"/>
      <c r="QBV127" s="458"/>
      <c r="QBW127" s="458"/>
      <c r="QBX127" s="459"/>
      <c r="QBY127" s="458"/>
      <c r="QBZ127" s="458"/>
      <c r="QCA127" s="458"/>
      <c r="QCB127" s="459"/>
      <c r="QCC127" s="458"/>
      <c r="QCD127" s="458"/>
      <c r="QCE127" s="458"/>
      <c r="QCF127" s="459"/>
      <c r="QCG127" s="458"/>
      <c r="QCH127" s="458"/>
      <c r="QCI127" s="458"/>
      <c r="QCJ127" s="459"/>
      <c r="QCK127" s="458"/>
      <c r="QCL127" s="458"/>
      <c r="QCM127" s="458"/>
      <c r="QCN127" s="459"/>
      <c r="QCO127" s="458"/>
      <c r="QCP127" s="458"/>
      <c r="QCQ127" s="458"/>
      <c r="QCR127" s="459"/>
      <c r="QCS127" s="458"/>
      <c r="QCT127" s="458"/>
      <c r="QCU127" s="458"/>
      <c r="QCV127" s="459"/>
      <c r="QCW127" s="458"/>
      <c r="QCX127" s="458"/>
      <c r="QCY127" s="458"/>
      <c r="QCZ127" s="459"/>
      <c r="QDA127" s="458"/>
      <c r="QDB127" s="458"/>
      <c r="QDC127" s="458"/>
      <c r="QDD127" s="459"/>
      <c r="QDE127" s="458"/>
      <c r="QDF127" s="458"/>
      <c r="QDG127" s="458"/>
      <c r="QDH127" s="459"/>
      <c r="QDI127" s="458"/>
      <c r="QDJ127" s="458"/>
      <c r="QDK127" s="458"/>
      <c r="QDL127" s="459"/>
      <c r="QDM127" s="458"/>
      <c r="QDN127" s="458"/>
      <c r="QDO127" s="458"/>
      <c r="QDP127" s="459"/>
      <c r="QDQ127" s="458"/>
      <c r="QDR127" s="458"/>
      <c r="QDS127" s="458"/>
      <c r="QDT127" s="459"/>
      <c r="QDU127" s="458"/>
      <c r="QDV127" s="458"/>
      <c r="QDW127" s="458"/>
      <c r="QDX127" s="459"/>
      <c r="QDY127" s="458"/>
      <c r="QDZ127" s="458"/>
      <c r="QEA127" s="458"/>
      <c r="QEB127" s="459"/>
      <c r="QEC127" s="458"/>
      <c r="QED127" s="458"/>
      <c r="QEE127" s="458"/>
      <c r="QEF127" s="459"/>
      <c r="QEG127" s="458"/>
      <c r="QEH127" s="458"/>
      <c r="QEI127" s="458"/>
      <c r="QEJ127" s="459"/>
      <c r="QEK127" s="458"/>
      <c r="QEL127" s="458"/>
      <c r="QEM127" s="458"/>
      <c r="QEN127" s="459"/>
      <c r="QEO127" s="458"/>
      <c r="QEP127" s="458"/>
      <c r="QEQ127" s="458"/>
      <c r="QER127" s="459"/>
      <c r="QES127" s="458"/>
      <c r="QET127" s="458"/>
      <c r="QEU127" s="458"/>
      <c r="QEV127" s="459"/>
      <c r="QEW127" s="458"/>
      <c r="QEX127" s="458"/>
      <c r="QEY127" s="458"/>
      <c r="QEZ127" s="459"/>
      <c r="QFA127" s="458"/>
      <c r="QFB127" s="458"/>
      <c r="QFC127" s="458"/>
      <c r="QFD127" s="459"/>
      <c r="QFE127" s="458"/>
      <c r="QFF127" s="458"/>
      <c r="QFG127" s="458"/>
      <c r="QFH127" s="459"/>
      <c r="QFI127" s="458"/>
      <c r="QFJ127" s="458"/>
      <c r="QFK127" s="458"/>
      <c r="QFL127" s="459"/>
      <c r="QFM127" s="458"/>
      <c r="QFN127" s="458"/>
      <c r="QFO127" s="458"/>
      <c r="QFP127" s="459"/>
      <c r="QFQ127" s="458"/>
      <c r="QFR127" s="458"/>
      <c r="QFS127" s="458"/>
      <c r="QFT127" s="459"/>
      <c r="QFU127" s="458"/>
      <c r="QFV127" s="458"/>
      <c r="QFW127" s="458"/>
      <c r="QFX127" s="459"/>
      <c r="QFY127" s="458"/>
      <c r="QFZ127" s="458"/>
      <c r="QGA127" s="458"/>
      <c r="QGB127" s="459"/>
      <c r="QGC127" s="458"/>
      <c r="QGD127" s="458"/>
      <c r="QGE127" s="458"/>
      <c r="QGF127" s="459"/>
      <c r="QGG127" s="458"/>
      <c r="QGH127" s="458"/>
      <c r="QGI127" s="458"/>
      <c r="QGJ127" s="459"/>
      <c r="QGK127" s="458"/>
      <c r="QGL127" s="458"/>
      <c r="QGM127" s="458"/>
      <c r="QGN127" s="459"/>
      <c r="QGO127" s="458"/>
      <c r="QGP127" s="458"/>
      <c r="QGQ127" s="458"/>
      <c r="QGR127" s="459"/>
      <c r="QGS127" s="458"/>
      <c r="QGT127" s="458"/>
      <c r="QGU127" s="458"/>
      <c r="QGV127" s="459"/>
      <c r="QGW127" s="458"/>
      <c r="QGX127" s="458"/>
      <c r="QGY127" s="458"/>
      <c r="QGZ127" s="459"/>
      <c r="QHA127" s="458"/>
      <c r="QHB127" s="458"/>
      <c r="QHC127" s="458"/>
      <c r="QHD127" s="459"/>
      <c r="QHE127" s="458"/>
      <c r="QHF127" s="458"/>
      <c r="QHG127" s="458"/>
      <c r="QHH127" s="459"/>
      <c r="QHI127" s="458"/>
      <c r="QHJ127" s="458"/>
      <c r="QHK127" s="458"/>
      <c r="QHL127" s="459"/>
      <c r="QHM127" s="458"/>
      <c r="QHN127" s="458"/>
      <c r="QHO127" s="458"/>
      <c r="QHP127" s="459"/>
      <c r="QHQ127" s="458"/>
      <c r="QHR127" s="458"/>
      <c r="QHS127" s="458"/>
      <c r="QHT127" s="459"/>
      <c r="QHU127" s="458"/>
      <c r="QHV127" s="458"/>
      <c r="QHW127" s="458"/>
      <c r="QHX127" s="459"/>
      <c r="QHY127" s="458"/>
      <c r="QHZ127" s="458"/>
      <c r="QIA127" s="458"/>
      <c r="QIB127" s="459"/>
      <c r="QIC127" s="458"/>
      <c r="QID127" s="458"/>
      <c r="QIE127" s="458"/>
      <c r="QIF127" s="459"/>
      <c r="QIG127" s="458"/>
      <c r="QIH127" s="458"/>
      <c r="QII127" s="458"/>
      <c r="QIJ127" s="459"/>
      <c r="QIK127" s="458"/>
      <c r="QIL127" s="458"/>
      <c r="QIM127" s="458"/>
      <c r="QIN127" s="459"/>
      <c r="QIO127" s="458"/>
      <c r="QIP127" s="458"/>
      <c r="QIQ127" s="458"/>
      <c r="QIR127" s="459"/>
      <c r="QIS127" s="458"/>
      <c r="QIT127" s="458"/>
      <c r="QIU127" s="458"/>
      <c r="QIV127" s="459"/>
      <c r="QIW127" s="458"/>
      <c r="QIX127" s="458"/>
      <c r="QIY127" s="458"/>
      <c r="QIZ127" s="459"/>
      <c r="QJA127" s="458"/>
      <c r="QJB127" s="458"/>
      <c r="QJC127" s="458"/>
      <c r="QJD127" s="459"/>
      <c r="QJE127" s="458"/>
      <c r="QJF127" s="458"/>
      <c r="QJG127" s="458"/>
      <c r="QJH127" s="459"/>
      <c r="QJI127" s="458"/>
      <c r="QJJ127" s="458"/>
      <c r="QJK127" s="458"/>
      <c r="QJL127" s="459"/>
      <c r="QJM127" s="458"/>
      <c r="QJN127" s="458"/>
      <c r="QJO127" s="458"/>
      <c r="QJP127" s="459"/>
      <c r="QJQ127" s="458"/>
      <c r="QJR127" s="458"/>
      <c r="QJS127" s="458"/>
      <c r="QJT127" s="459"/>
      <c r="QJU127" s="458"/>
      <c r="QJV127" s="458"/>
      <c r="QJW127" s="458"/>
      <c r="QJX127" s="459"/>
      <c r="QJY127" s="458"/>
      <c r="QJZ127" s="458"/>
      <c r="QKA127" s="458"/>
      <c r="QKB127" s="459"/>
      <c r="QKC127" s="458"/>
      <c r="QKD127" s="458"/>
      <c r="QKE127" s="458"/>
      <c r="QKF127" s="459"/>
      <c r="QKG127" s="458"/>
      <c r="QKH127" s="458"/>
      <c r="QKI127" s="458"/>
      <c r="QKJ127" s="459"/>
      <c r="QKK127" s="458"/>
      <c r="QKL127" s="458"/>
      <c r="QKM127" s="458"/>
      <c r="QKN127" s="459"/>
      <c r="QKO127" s="458"/>
      <c r="QKP127" s="458"/>
      <c r="QKQ127" s="458"/>
      <c r="QKR127" s="459"/>
      <c r="QKS127" s="458"/>
      <c r="QKT127" s="458"/>
      <c r="QKU127" s="458"/>
      <c r="QKV127" s="459"/>
      <c r="QKW127" s="458"/>
      <c r="QKX127" s="458"/>
      <c r="QKY127" s="458"/>
      <c r="QKZ127" s="459"/>
      <c r="QLA127" s="458"/>
      <c r="QLB127" s="458"/>
      <c r="QLC127" s="458"/>
      <c r="QLD127" s="459"/>
      <c r="QLE127" s="458"/>
      <c r="QLF127" s="458"/>
      <c r="QLG127" s="458"/>
      <c r="QLH127" s="459"/>
      <c r="QLI127" s="458"/>
      <c r="QLJ127" s="458"/>
      <c r="QLK127" s="458"/>
      <c r="QLL127" s="459"/>
      <c r="QLM127" s="458"/>
      <c r="QLN127" s="458"/>
      <c r="QLO127" s="458"/>
      <c r="QLP127" s="459"/>
      <c r="QLQ127" s="458"/>
      <c r="QLR127" s="458"/>
      <c r="QLS127" s="458"/>
      <c r="QLT127" s="459"/>
      <c r="QLU127" s="458"/>
      <c r="QLV127" s="458"/>
      <c r="QLW127" s="458"/>
      <c r="QLX127" s="459"/>
      <c r="QLY127" s="458"/>
      <c r="QLZ127" s="458"/>
      <c r="QMA127" s="458"/>
      <c r="QMB127" s="459"/>
      <c r="QMC127" s="458"/>
      <c r="QMD127" s="458"/>
      <c r="QME127" s="458"/>
      <c r="QMF127" s="459"/>
      <c r="QMG127" s="458"/>
      <c r="QMH127" s="458"/>
      <c r="QMI127" s="458"/>
      <c r="QMJ127" s="459"/>
      <c r="QMK127" s="458"/>
      <c r="QML127" s="458"/>
      <c r="QMM127" s="458"/>
      <c r="QMN127" s="459"/>
      <c r="QMO127" s="458"/>
      <c r="QMP127" s="458"/>
      <c r="QMQ127" s="458"/>
      <c r="QMR127" s="459"/>
      <c r="QMS127" s="458"/>
      <c r="QMT127" s="458"/>
      <c r="QMU127" s="458"/>
      <c r="QMV127" s="459"/>
      <c r="QMW127" s="458"/>
      <c r="QMX127" s="458"/>
      <c r="QMY127" s="458"/>
      <c r="QMZ127" s="459"/>
      <c r="QNA127" s="458"/>
      <c r="QNB127" s="458"/>
      <c r="QNC127" s="458"/>
      <c r="QND127" s="459"/>
      <c r="QNE127" s="458"/>
      <c r="QNF127" s="458"/>
      <c r="QNG127" s="458"/>
      <c r="QNH127" s="459"/>
      <c r="QNI127" s="458"/>
      <c r="QNJ127" s="458"/>
      <c r="QNK127" s="458"/>
      <c r="QNL127" s="459"/>
      <c r="QNM127" s="458"/>
      <c r="QNN127" s="458"/>
      <c r="QNO127" s="458"/>
      <c r="QNP127" s="459"/>
      <c r="QNQ127" s="458"/>
      <c r="QNR127" s="458"/>
      <c r="QNS127" s="458"/>
      <c r="QNT127" s="459"/>
      <c r="QNU127" s="458"/>
      <c r="QNV127" s="458"/>
      <c r="QNW127" s="458"/>
      <c r="QNX127" s="459"/>
      <c r="QNY127" s="458"/>
      <c r="QNZ127" s="458"/>
      <c r="QOA127" s="458"/>
      <c r="QOB127" s="459"/>
      <c r="QOC127" s="458"/>
      <c r="QOD127" s="458"/>
      <c r="QOE127" s="458"/>
      <c r="QOF127" s="459"/>
      <c r="QOG127" s="458"/>
      <c r="QOH127" s="458"/>
      <c r="QOI127" s="458"/>
      <c r="QOJ127" s="459"/>
      <c r="QOK127" s="458"/>
      <c r="QOL127" s="458"/>
      <c r="QOM127" s="458"/>
      <c r="QON127" s="459"/>
      <c r="QOO127" s="458"/>
      <c r="QOP127" s="458"/>
      <c r="QOQ127" s="458"/>
      <c r="QOR127" s="459"/>
      <c r="QOS127" s="458"/>
      <c r="QOT127" s="458"/>
      <c r="QOU127" s="458"/>
      <c r="QOV127" s="459"/>
      <c r="QOW127" s="458"/>
      <c r="QOX127" s="458"/>
      <c r="QOY127" s="458"/>
      <c r="QOZ127" s="459"/>
      <c r="QPA127" s="458"/>
      <c r="QPB127" s="458"/>
      <c r="QPC127" s="458"/>
      <c r="QPD127" s="459"/>
      <c r="QPE127" s="458"/>
      <c r="QPF127" s="458"/>
      <c r="QPG127" s="458"/>
      <c r="QPH127" s="459"/>
      <c r="QPI127" s="458"/>
      <c r="QPJ127" s="458"/>
      <c r="QPK127" s="458"/>
      <c r="QPL127" s="459"/>
      <c r="QPM127" s="458"/>
      <c r="QPN127" s="458"/>
      <c r="QPO127" s="458"/>
      <c r="QPP127" s="459"/>
      <c r="QPQ127" s="458"/>
      <c r="QPR127" s="458"/>
      <c r="QPS127" s="458"/>
      <c r="QPT127" s="459"/>
      <c r="QPU127" s="458"/>
      <c r="QPV127" s="458"/>
      <c r="QPW127" s="458"/>
      <c r="QPX127" s="459"/>
      <c r="QPY127" s="458"/>
      <c r="QPZ127" s="458"/>
      <c r="QQA127" s="458"/>
      <c r="QQB127" s="459"/>
      <c r="QQC127" s="458"/>
      <c r="QQD127" s="458"/>
      <c r="QQE127" s="458"/>
      <c r="QQF127" s="459"/>
      <c r="QQG127" s="458"/>
      <c r="QQH127" s="458"/>
      <c r="QQI127" s="458"/>
      <c r="QQJ127" s="459"/>
      <c r="QQK127" s="458"/>
      <c r="QQL127" s="458"/>
      <c r="QQM127" s="458"/>
      <c r="QQN127" s="459"/>
      <c r="QQO127" s="458"/>
      <c r="QQP127" s="458"/>
      <c r="QQQ127" s="458"/>
      <c r="QQR127" s="459"/>
      <c r="QQS127" s="458"/>
      <c r="QQT127" s="458"/>
      <c r="QQU127" s="458"/>
      <c r="QQV127" s="459"/>
      <c r="QQW127" s="458"/>
      <c r="QQX127" s="458"/>
      <c r="QQY127" s="458"/>
      <c r="QQZ127" s="459"/>
      <c r="QRA127" s="458"/>
      <c r="QRB127" s="458"/>
      <c r="QRC127" s="458"/>
      <c r="QRD127" s="459"/>
      <c r="QRE127" s="458"/>
      <c r="QRF127" s="458"/>
      <c r="QRG127" s="458"/>
      <c r="QRH127" s="459"/>
      <c r="QRI127" s="458"/>
      <c r="QRJ127" s="458"/>
      <c r="QRK127" s="458"/>
      <c r="QRL127" s="459"/>
      <c r="QRM127" s="458"/>
      <c r="QRN127" s="458"/>
      <c r="QRO127" s="458"/>
      <c r="QRP127" s="459"/>
      <c r="QRQ127" s="458"/>
      <c r="QRR127" s="458"/>
      <c r="QRS127" s="458"/>
      <c r="QRT127" s="459"/>
      <c r="QRU127" s="458"/>
      <c r="QRV127" s="458"/>
      <c r="QRW127" s="458"/>
      <c r="QRX127" s="459"/>
      <c r="QRY127" s="458"/>
      <c r="QRZ127" s="458"/>
      <c r="QSA127" s="458"/>
      <c r="QSB127" s="459"/>
      <c r="QSC127" s="458"/>
      <c r="QSD127" s="458"/>
      <c r="QSE127" s="458"/>
      <c r="QSF127" s="459"/>
      <c r="QSG127" s="458"/>
      <c r="QSH127" s="458"/>
      <c r="QSI127" s="458"/>
      <c r="QSJ127" s="459"/>
      <c r="QSK127" s="458"/>
      <c r="QSL127" s="458"/>
      <c r="QSM127" s="458"/>
      <c r="QSN127" s="459"/>
      <c r="QSO127" s="458"/>
      <c r="QSP127" s="458"/>
      <c r="QSQ127" s="458"/>
      <c r="QSR127" s="459"/>
      <c r="QSS127" s="458"/>
      <c r="QST127" s="458"/>
      <c r="QSU127" s="458"/>
      <c r="QSV127" s="459"/>
      <c r="QSW127" s="458"/>
      <c r="QSX127" s="458"/>
      <c r="QSY127" s="458"/>
      <c r="QSZ127" s="459"/>
      <c r="QTA127" s="458"/>
      <c r="QTB127" s="458"/>
      <c r="QTC127" s="458"/>
      <c r="QTD127" s="459"/>
      <c r="QTE127" s="458"/>
      <c r="QTF127" s="458"/>
      <c r="QTG127" s="458"/>
      <c r="QTH127" s="459"/>
      <c r="QTI127" s="458"/>
      <c r="QTJ127" s="458"/>
      <c r="QTK127" s="458"/>
      <c r="QTL127" s="459"/>
      <c r="QTM127" s="458"/>
      <c r="QTN127" s="458"/>
      <c r="QTO127" s="458"/>
      <c r="QTP127" s="459"/>
      <c r="QTQ127" s="458"/>
      <c r="QTR127" s="458"/>
      <c r="QTS127" s="458"/>
      <c r="QTT127" s="459"/>
      <c r="QTU127" s="458"/>
      <c r="QTV127" s="458"/>
      <c r="QTW127" s="458"/>
      <c r="QTX127" s="459"/>
      <c r="QTY127" s="458"/>
      <c r="QTZ127" s="458"/>
      <c r="QUA127" s="458"/>
      <c r="QUB127" s="459"/>
      <c r="QUC127" s="458"/>
      <c r="QUD127" s="458"/>
      <c r="QUE127" s="458"/>
      <c r="QUF127" s="459"/>
      <c r="QUG127" s="458"/>
      <c r="QUH127" s="458"/>
      <c r="QUI127" s="458"/>
      <c r="QUJ127" s="459"/>
      <c r="QUK127" s="458"/>
      <c r="QUL127" s="458"/>
      <c r="QUM127" s="458"/>
      <c r="QUN127" s="459"/>
      <c r="QUO127" s="458"/>
      <c r="QUP127" s="458"/>
      <c r="QUQ127" s="458"/>
      <c r="QUR127" s="459"/>
      <c r="QUS127" s="458"/>
      <c r="QUT127" s="458"/>
      <c r="QUU127" s="458"/>
      <c r="QUV127" s="459"/>
      <c r="QUW127" s="458"/>
      <c r="QUX127" s="458"/>
      <c r="QUY127" s="458"/>
      <c r="QUZ127" s="459"/>
      <c r="QVA127" s="458"/>
      <c r="QVB127" s="458"/>
      <c r="QVC127" s="458"/>
      <c r="QVD127" s="459"/>
      <c r="QVE127" s="458"/>
      <c r="QVF127" s="458"/>
      <c r="QVG127" s="458"/>
      <c r="QVH127" s="459"/>
      <c r="QVI127" s="458"/>
      <c r="QVJ127" s="458"/>
      <c r="QVK127" s="458"/>
      <c r="QVL127" s="459"/>
      <c r="QVM127" s="458"/>
      <c r="QVN127" s="458"/>
      <c r="QVO127" s="458"/>
      <c r="QVP127" s="459"/>
      <c r="QVQ127" s="458"/>
      <c r="QVR127" s="458"/>
      <c r="QVS127" s="458"/>
      <c r="QVT127" s="459"/>
      <c r="QVU127" s="458"/>
      <c r="QVV127" s="458"/>
      <c r="QVW127" s="458"/>
      <c r="QVX127" s="459"/>
      <c r="QVY127" s="458"/>
      <c r="QVZ127" s="458"/>
      <c r="QWA127" s="458"/>
      <c r="QWB127" s="459"/>
      <c r="QWC127" s="458"/>
      <c r="QWD127" s="458"/>
      <c r="QWE127" s="458"/>
      <c r="QWF127" s="459"/>
      <c r="QWG127" s="458"/>
      <c r="QWH127" s="458"/>
      <c r="QWI127" s="458"/>
      <c r="QWJ127" s="459"/>
      <c r="QWK127" s="458"/>
      <c r="QWL127" s="458"/>
      <c r="QWM127" s="458"/>
      <c r="QWN127" s="459"/>
      <c r="QWO127" s="458"/>
      <c r="QWP127" s="458"/>
      <c r="QWQ127" s="458"/>
      <c r="QWR127" s="459"/>
      <c r="QWS127" s="458"/>
      <c r="QWT127" s="458"/>
      <c r="QWU127" s="458"/>
      <c r="QWV127" s="459"/>
      <c r="QWW127" s="458"/>
      <c r="QWX127" s="458"/>
      <c r="QWY127" s="458"/>
      <c r="QWZ127" s="459"/>
      <c r="QXA127" s="458"/>
      <c r="QXB127" s="458"/>
      <c r="QXC127" s="458"/>
      <c r="QXD127" s="459"/>
      <c r="QXE127" s="458"/>
      <c r="QXF127" s="458"/>
      <c r="QXG127" s="458"/>
      <c r="QXH127" s="459"/>
      <c r="QXI127" s="458"/>
      <c r="QXJ127" s="458"/>
      <c r="QXK127" s="458"/>
      <c r="QXL127" s="459"/>
      <c r="QXM127" s="458"/>
      <c r="QXN127" s="458"/>
      <c r="QXO127" s="458"/>
      <c r="QXP127" s="459"/>
      <c r="QXQ127" s="458"/>
      <c r="QXR127" s="458"/>
      <c r="QXS127" s="458"/>
      <c r="QXT127" s="459"/>
      <c r="QXU127" s="458"/>
      <c r="QXV127" s="458"/>
      <c r="QXW127" s="458"/>
      <c r="QXX127" s="459"/>
      <c r="QXY127" s="458"/>
      <c r="QXZ127" s="458"/>
      <c r="QYA127" s="458"/>
      <c r="QYB127" s="459"/>
      <c r="QYC127" s="458"/>
      <c r="QYD127" s="458"/>
      <c r="QYE127" s="458"/>
      <c r="QYF127" s="459"/>
      <c r="QYG127" s="458"/>
      <c r="QYH127" s="458"/>
      <c r="QYI127" s="458"/>
      <c r="QYJ127" s="459"/>
      <c r="QYK127" s="458"/>
      <c r="QYL127" s="458"/>
      <c r="QYM127" s="458"/>
      <c r="QYN127" s="459"/>
      <c r="QYO127" s="458"/>
      <c r="QYP127" s="458"/>
      <c r="QYQ127" s="458"/>
      <c r="QYR127" s="459"/>
      <c r="QYS127" s="458"/>
      <c r="QYT127" s="458"/>
      <c r="QYU127" s="458"/>
      <c r="QYV127" s="459"/>
      <c r="QYW127" s="458"/>
      <c r="QYX127" s="458"/>
      <c r="QYY127" s="458"/>
      <c r="QYZ127" s="459"/>
      <c r="QZA127" s="458"/>
      <c r="QZB127" s="458"/>
      <c r="QZC127" s="458"/>
      <c r="QZD127" s="459"/>
      <c r="QZE127" s="458"/>
      <c r="QZF127" s="458"/>
      <c r="QZG127" s="458"/>
      <c r="QZH127" s="459"/>
      <c r="QZI127" s="458"/>
      <c r="QZJ127" s="458"/>
      <c r="QZK127" s="458"/>
      <c r="QZL127" s="459"/>
      <c r="QZM127" s="458"/>
      <c r="QZN127" s="458"/>
      <c r="QZO127" s="458"/>
      <c r="QZP127" s="459"/>
      <c r="QZQ127" s="458"/>
      <c r="QZR127" s="458"/>
      <c r="QZS127" s="458"/>
      <c r="QZT127" s="459"/>
      <c r="QZU127" s="458"/>
      <c r="QZV127" s="458"/>
      <c r="QZW127" s="458"/>
      <c r="QZX127" s="459"/>
      <c r="QZY127" s="458"/>
      <c r="QZZ127" s="458"/>
      <c r="RAA127" s="458"/>
      <c r="RAB127" s="459"/>
      <c r="RAC127" s="458"/>
      <c r="RAD127" s="458"/>
      <c r="RAE127" s="458"/>
      <c r="RAF127" s="459"/>
      <c r="RAG127" s="458"/>
      <c r="RAH127" s="458"/>
      <c r="RAI127" s="458"/>
      <c r="RAJ127" s="459"/>
      <c r="RAK127" s="458"/>
      <c r="RAL127" s="458"/>
      <c r="RAM127" s="458"/>
      <c r="RAN127" s="459"/>
      <c r="RAO127" s="458"/>
      <c r="RAP127" s="458"/>
      <c r="RAQ127" s="458"/>
      <c r="RAR127" s="459"/>
      <c r="RAS127" s="458"/>
      <c r="RAT127" s="458"/>
      <c r="RAU127" s="458"/>
      <c r="RAV127" s="459"/>
      <c r="RAW127" s="458"/>
      <c r="RAX127" s="458"/>
      <c r="RAY127" s="458"/>
      <c r="RAZ127" s="459"/>
      <c r="RBA127" s="458"/>
      <c r="RBB127" s="458"/>
      <c r="RBC127" s="458"/>
      <c r="RBD127" s="459"/>
      <c r="RBE127" s="458"/>
      <c r="RBF127" s="458"/>
      <c r="RBG127" s="458"/>
      <c r="RBH127" s="459"/>
      <c r="RBI127" s="458"/>
      <c r="RBJ127" s="458"/>
      <c r="RBK127" s="458"/>
      <c r="RBL127" s="459"/>
      <c r="RBM127" s="458"/>
      <c r="RBN127" s="458"/>
      <c r="RBO127" s="458"/>
      <c r="RBP127" s="459"/>
      <c r="RBQ127" s="458"/>
      <c r="RBR127" s="458"/>
      <c r="RBS127" s="458"/>
      <c r="RBT127" s="459"/>
      <c r="RBU127" s="458"/>
      <c r="RBV127" s="458"/>
      <c r="RBW127" s="458"/>
      <c r="RBX127" s="459"/>
      <c r="RBY127" s="458"/>
      <c r="RBZ127" s="458"/>
      <c r="RCA127" s="458"/>
      <c r="RCB127" s="459"/>
      <c r="RCC127" s="458"/>
      <c r="RCD127" s="458"/>
      <c r="RCE127" s="458"/>
      <c r="RCF127" s="459"/>
      <c r="RCG127" s="458"/>
      <c r="RCH127" s="458"/>
      <c r="RCI127" s="458"/>
      <c r="RCJ127" s="459"/>
      <c r="RCK127" s="458"/>
      <c r="RCL127" s="458"/>
      <c r="RCM127" s="458"/>
      <c r="RCN127" s="459"/>
      <c r="RCO127" s="458"/>
      <c r="RCP127" s="458"/>
      <c r="RCQ127" s="458"/>
      <c r="RCR127" s="459"/>
      <c r="RCS127" s="458"/>
      <c r="RCT127" s="458"/>
      <c r="RCU127" s="458"/>
      <c r="RCV127" s="459"/>
      <c r="RCW127" s="458"/>
      <c r="RCX127" s="458"/>
      <c r="RCY127" s="458"/>
      <c r="RCZ127" s="459"/>
      <c r="RDA127" s="458"/>
      <c r="RDB127" s="458"/>
      <c r="RDC127" s="458"/>
      <c r="RDD127" s="459"/>
      <c r="RDE127" s="458"/>
      <c r="RDF127" s="458"/>
      <c r="RDG127" s="458"/>
      <c r="RDH127" s="459"/>
      <c r="RDI127" s="458"/>
      <c r="RDJ127" s="458"/>
      <c r="RDK127" s="458"/>
      <c r="RDL127" s="459"/>
      <c r="RDM127" s="458"/>
      <c r="RDN127" s="458"/>
      <c r="RDO127" s="458"/>
      <c r="RDP127" s="459"/>
      <c r="RDQ127" s="458"/>
      <c r="RDR127" s="458"/>
      <c r="RDS127" s="458"/>
      <c r="RDT127" s="459"/>
      <c r="RDU127" s="458"/>
      <c r="RDV127" s="458"/>
      <c r="RDW127" s="458"/>
      <c r="RDX127" s="459"/>
      <c r="RDY127" s="458"/>
      <c r="RDZ127" s="458"/>
      <c r="REA127" s="458"/>
      <c r="REB127" s="459"/>
      <c r="REC127" s="458"/>
      <c r="RED127" s="458"/>
      <c r="REE127" s="458"/>
      <c r="REF127" s="459"/>
      <c r="REG127" s="458"/>
      <c r="REH127" s="458"/>
      <c r="REI127" s="458"/>
      <c r="REJ127" s="459"/>
      <c r="REK127" s="458"/>
      <c r="REL127" s="458"/>
      <c r="REM127" s="458"/>
      <c r="REN127" s="459"/>
      <c r="REO127" s="458"/>
      <c r="REP127" s="458"/>
      <c r="REQ127" s="458"/>
      <c r="RER127" s="459"/>
      <c r="RES127" s="458"/>
      <c r="RET127" s="458"/>
      <c r="REU127" s="458"/>
      <c r="REV127" s="459"/>
      <c r="REW127" s="458"/>
      <c r="REX127" s="458"/>
      <c r="REY127" s="458"/>
      <c r="REZ127" s="459"/>
      <c r="RFA127" s="458"/>
      <c r="RFB127" s="458"/>
      <c r="RFC127" s="458"/>
      <c r="RFD127" s="459"/>
      <c r="RFE127" s="458"/>
      <c r="RFF127" s="458"/>
      <c r="RFG127" s="458"/>
      <c r="RFH127" s="459"/>
      <c r="RFI127" s="458"/>
      <c r="RFJ127" s="458"/>
      <c r="RFK127" s="458"/>
      <c r="RFL127" s="459"/>
      <c r="RFM127" s="458"/>
      <c r="RFN127" s="458"/>
      <c r="RFO127" s="458"/>
      <c r="RFP127" s="459"/>
      <c r="RFQ127" s="458"/>
      <c r="RFR127" s="458"/>
      <c r="RFS127" s="458"/>
      <c r="RFT127" s="459"/>
      <c r="RFU127" s="458"/>
      <c r="RFV127" s="458"/>
      <c r="RFW127" s="458"/>
      <c r="RFX127" s="459"/>
      <c r="RFY127" s="458"/>
      <c r="RFZ127" s="458"/>
      <c r="RGA127" s="458"/>
      <c r="RGB127" s="459"/>
      <c r="RGC127" s="458"/>
      <c r="RGD127" s="458"/>
      <c r="RGE127" s="458"/>
      <c r="RGF127" s="459"/>
      <c r="RGG127" s="458"/>
      <c r="RGH127" s="458"/>
      <c r="RGI127" s="458"/>
      <c r="RGJ127" s="459"/>
      <c r="RGK127" s="458"/>
      <c r="RGL127" s="458"/>
      <c r="RGM127" s="458"/>
      <c r="RGN127" s="459"/>
      <c r="RGO127" s="458"/>
      <c r="RGP127" s="458"/>
      <c r="RGQ127" s="458"/>
      <c r="RGR127" s="459"/>
      <c r="RGS127" s="458"/>
      <c r="RGT127" s="458"/>
      <c r="RGU127" s="458"/>
      <c r="RGV127" s="459"/>
      <c r="RGW127" s="458"/>
      <c r="RGX127" s="458"/>
      <c r="RGY127" s="458"/>
      <c r="RGZ127" s="459"/>
      <c r="RHA127" s="458"/>
      <c r="RHB127" s="458"/>
      <c r="RHC127" s="458"/>
      <c r="RHD127" s="459"/>
      <c r="RHE127" s="458"/>
      <c r="RHF127" s="458"/>
      <c r="RHG127" s="458"/>
      <c r="RHH127" s="459"/>
      <c r="RHI127" s="458"/>
      <c r="RHJ127" s="458"/>
      <c r="RHK127" s="458"/>
      <c r="RHL127" s="459"/>
      <c r="RHM127" s="458"/>
      <c r="RHN127" s="458"/>
      <c r="RHO127" s="458"/>
      <c r="RHP127" s="459"/>
      <c r="RHQ127" s="458"/>
      <c r="RHR127" s="458"/>
      <c r="RHS127" s="458"/>
      <c r="RHT127" s="459"/>
      <c r="RHU127" s="458"/>
      <c r="RHV127" s="458"/>
      <c r="RHW127" s="458"/>
      <c r="RHX127" s="459"/>
      <c r="RHY127" s="458"/>
      <c r="RHZ127" s="458"/>
      <c r="RIA127" s="458"/>
      <c r="RIB127" s="459"/>
      <c r="RIC127" s="458"/>
      <c r="RID127" s="458"/>
      <c r="RIE127" s="458"/>
      <c r="RIF127" s="459"/>
      <c r="RIG127" s="458"/>
      <c r="RIH127" s="458"/>
      <c r="RII127" s="458"/>
      <c r="RIJ127" s="459"/>
      <c r="RIK127" s="458"/>
      <c r="RIL127" s="458"/>
      <c r="RIM127" s="458"/>
      <c r="RIN127" s="459"/>
      <c r="RIO127" s="458"/>
      <c r="RIP127" s="458"/>
      <c r="RIQ127" s="458"/>
      <c r="RIR127" s="459"/>
      <c r="RIS127" s="458"/>
      <c r="RIT127" s="458"/>
      <c r="RIU127" s="458"/>
      <c r="RIV127" s="459"/>
      <c r="RIW127" s="458"/>
      <c r="RIX127" s="458"/>
      <c r="RIY127" s="458"/>
      <c r="RIZ127" s="459"/>
      <c r="RJA127" s="458"/>
      <c r="RJB127" s="458"/>
      <c r="RJC127" s="458"/>
      <c r="RJD127" s="459"/>
      <c r="RJE127" s="458"/>
      <c r="RJF127" s="458"/>
      <c r="RJG127" s="458"/>
      <c r="RJH127" s="459"/>
      <c r="RJI127" s="458"/>
      <c r="RJJ127" s="458"/>
      <c r="RJK127" s="458"/>
      <c r="RJL127" s="459"/>
      <c r="RJM127" s="458"/>
      <c r="RJN127" s="458"/>
      <c r="RJO127" s="458"/>
      <c r="RJP127" s="459"/>
      <c r="RJQ127" s="458"/>
      <c r="RJR127" s="458"/>
      <c r="RJS127" s="458"/>
      <c r="RJT127" s="459"/>
      <c r="RJU127" s="458"/>
      <c r="RJV127" s="458"/>
      <c r="RJW127" s="458"/>
      <c r="RJX127" s="459"/>
      <c r="RJY127" s="458"/>
      <c r="RJZ127" s="458"/>
      <c r="RKA127" s="458"/>
      <c r="RKB127" s="459"/>
      <c r="RKC127" s="458"/>
      <c r="RKD127" s="458"/>
      <c r="RKE127" s="458"/>
      <c r="RKF127" s="459"/>
      <c r="RKG127" s="458"/>
      <c r="RKH127" s="458"/>
      <c r="RKI127" s="458"/>
      <c r="RKJ127" s="459"/>
      <c r="RKK127" s="458"/>
      <c r="RKL127" s="458"/>
      <c r="RKM127" s="458"/>
      <c r="RKN127" s="459"/>
      <c r="RKO127" s="458"/>
      <c r="RKP127" s="458"/>
      <c r="RKQ127" s="458"/>
      <c r="RKR127" s="459"/>
      <c r="RKS127" s="458"/>
      <c r="RKT127" s="458"/>
      <c r="RKU127" s="458"/>
      <c r="RKV127" s="459"/>
      <c r="RKW127" s="458"/>
      <c r="RKX127" s="458"/>
      <c r="RKY127" s="458"/>
      <c r="RKZ127" s="459"/>
      <c r="RLA127" s="458"/>
      <c r="RLB127" s="458"/>
      <c r="RLC127" s="458"/>
      <c r="RLD127" s="459"/>
      <c r="RLE127" s="458"/>
      <c r="RLF127" s="458"/>
      <c r="RLG127" s="458"/>
      <c r="RLH127" s="459"/>
      <c r="RLI127" s="458"/>
      <c r="RLJ127" s="458"/>
      <c r="RLK127" s="458"/>
      <c r="RLL127" s="459"/>
      <c r="RLM127" s="458"/>
      <c r="RLN127" s="458"/>
      <c r="RLO127" s="458"/>
      <c r="RLP127" s="459"/>
      <c r="RLQ127" s="458"/>
      <c r="RLR127" s="458"/>
      <c r="RLS127" s="458"/>
      <c r="RLT127" s="459"/>
      <c r="RLU127" s="458"/>
      <c r="RLV127" s="458"/>
      <c r="RLW127" s="458"/>
      <c r="RLX127" s="459"/>
      <c r="RLY127" s="458"/>
      <c r="RLZ127" s="458"/>
      <c r="RMA127" s="458"/>
      <c r="RMB127" s="459"/>
      <c r="RMC127" s="458"/>
      <c r="RMD127" s="458"/>
      <c r="RME127" s="458"/>
      <c r="RMF127" s="459"/>
      <c r="RMG127" s="458"/>
      <c r="RMH127" s="458"/>
      <c r="RMI127" s="458"/>
      <c r="RMJ127" s="459"/>
      <c r="RMK127" s="458"/>
      <c r="RML127" s="458"/>
      <c r="RMM127" s="458"/>
      <c r="RMN127" s="459"/>
      <c r="RMO127" s="458"/>
      <c r="RMP127" s="458"/>
      <c r="RMQ127" s="458"/>
      <c r="RMR127" s="459"/>
      <c r="RMS127" s="458"/>
      <c r="RMT127" s="458"/>
      <c r="RMU127" s="458"/>
      <c r="RMV127" s="459"/>
      <c r="RMW127" s="458"/>
      <c r="RMX127" s="458"/>
      <c r="RMY127" s="458"/>
      <c r="RMZ127" s="459"/>
      <c r="RNA127" s="458"/>
      <c r="RNB127" s="458"/>
      <c r="RNC127" s="458"/>
      <c r="RND127" s="459"/>
      <c r="RNE127" s="458"/>
      <c r="RNF127" s="458"/>
      <c r="RNG127" s="458"/>
      <c r="RNH127" s="459"/>
      <c r="RNI127" s="458"/>
      <c r="RNJ127" s="458"/>
      <c r="RNK127" s="458"/>
      <c r="RNL127" s="459"/>
      <c r="RNM127" s="458"/>
      <c r="RNN127" s="458"/>
      <c r="RNO127" s="458"/>
      <c r="RNP127" s="459"/>
      <c r="RNQ127" s="458"/>
      <c r="RNR127" s="458"/>
      <c r="RNS127" s="458"/>
      <c r="RNT127" s="459"/>
      <c r="RNU127" s="458"/>
      <c r="RNV127" s="458"/>
      <c r="RNW127" s="458"/>
      <c r="RNX127" s="459"/>
      <c r="RNY127" s="458"/>
      <c r="RNZ127" s="458"/>
      <c r="ROA127" s="458"/>
      <c r="ROB127" s="459"/>
      <c r="ROC127" s="458"/>
      <c r="ROD127" s="458"/>
      <c r="ROE127" s="458"/>
      <c r="ROF127" s="459"/>
      <c r="ROG127" s="458"/>
      <c r="ROH127" s="458"/>
      <c r="ROI127" s="458"/>
      <c r="ROJ127" s="459"/>
      <c r="ROK127" s="458"/>
      <c r="ROL127" s="458"/>
      <c r="ROM127" s="458"/>
      <c r="RON127" s="459"/>
      <c r="ROO127" s="458"/>
      <c r="ROP127" s="458"/>
      <c r="ROQ127" s="458"/>
      <c r="ROR127" s="459"/>
      <c r="ROS127" s="458"/>
      <c r="ROT127" s="458"/>
      <c r="ROU127" s="458"/>
      <c r="ROV127" s="459"/>
      <c r="ROW127" s="458"/>
      <c r="ROX127" s="458"/>
      <c r="ROY127" s="458"/>
      <c r="ROZ127" s="459"/>
      <c r="RPA127" s="458"/>
      <c r="RPB127" s="458"/>
      <c r="RPC127" s="458"/>
      <c r="RPD127" s="459"/>
      <c r="RPE127" s="458"/>
      <c r="RPF127" s="458"/>
      <c r="RPG127" s="458"/>
      <c r="RPH127" s="459"/>
      <c r="RPI127" s="458"/>
      <c r="RPJ127" s="458"/>
      <c r="RPK127" s="458"/>
      <c r="RPL127" s="459"/>
      <c r="RPM127" s="458"/>
      <c r="RPN127" s="458"/>
      <c r="RPO127" s="458"/>
      <c r="RPP127" s="459"/>
      <c r="RPQ127" s="458"/>
      <c r="RPR127" s="458"/>
      <c r="RPS127" s="458"/>
      <c r="RPT127" s="459"/>
      <c r="RPU127" s="458"/>
      <c r="RPV127" s="458"/>
      <c r="RPW127" s="458"/>
      <c r="RPX127" s="459"/>
      <c r="RPY127" s="458"/>
      <c r="RPZ127" s="458"/>
      <c r="RQA127" s="458"/>
      <c r="RQB127" s="459"/>
      <c r="RQC127" s="458"/>
      <c r="RQD127" s="458"/>
      <c r="RQE127" s="458"/>
      <c r="RQF127" s="459"/>
      <c r="RQG127" s="458"/>
      <c r="RQH127" s="458"/>
      <c r="RQI127" s="458"/>
      <c r="RQJ127" s="459"/>
      <c r="RQK127" s="458"/>
      <c r="RQL127" s="458"/>
      <c r="RQM127" s="458"/>
      <c r="RQN127" s="459"/>
      <c r="RQO127" s="458"/>
      <c r="RQP127" s="458"/>
      <c r="RQQ127" s="458"/>
      <c r="RQR127" s="459"/>
      <c r="RQS127" s="458"/>
      <c r="RQT127" s="458"/>
      <c r="RQU127" s="458"/>
      <c r="RQV127" s="459"/>
      <c r="RQW127" s="458"/>
      <c r="RQX127" s="458"/>
      <c r="RQY127" s="458"/>
      <c r="RQZ127" s="459"/>
      <c r="RRA127" s="458"/>
      <c r="RRB127" s="458"/>
      <c r="RRC127" s="458"/>
      <c r="RRD127" s="459"/>
      <c r="RRE127" s="458"/>
      <c r="RRF127" s="458"/>
      <c r="RRG127" s="458"/>
      <c r="RRH127" s="459"/>
      <c r="RRI127" s="458"/>
      <c r="RRJ127" s="458"/>
      <c r="RRK127" s="458"/>
      <c r="RRL127" s="459"/>
      <c r="RRM127" s="458"/>
      <c r="RRN127" s="458"/>
      <c r="RRO127" s="458"/>
      <c r="RRP127" s="459"/>
      <c r="RRQ127" s="458"/>
      <c r="RRR127" s="458"/>
      <c r="RRS127" s="458"/>
      <c r="RRT127" s="459"/>
      <c r="RRU127" s="458"/>
      <c r="RRV127" s="458"/>
      <c r="RRW127" s="458"/>
      <c r="RRX127" s="459"/>
      <c r="RRY127" s="458"/>
      <c r="RRZ127" s="458"/>
      <c r="RSA127" s="458"/>
      <c r="RSB127" s="459"/>
      <c r="RSC127" s="458"/>
      <c r="RSD127" s="458"/>
      <c r="RSE127" s="458"/>
      <c r="RSF127" s="459"/>
      <c r="RSG127" s="458"/>
      <c r="RSH127" s="458"/>
      <c r="RSI127" s="458"/>
      <c r="RSJ127" s="459"/>
      <c r="RSK127" s="458"/>
      <c r="RSL127" s="458"/>
      <c r="RSM127" s="458"/>
      <c r="RSN127" s="459"/>
      <c r="RSO127" s="458"/>
      <c r="RSP127" s="458"/>
      <c r="RSQ127" s="458"/>
      <c r="RSR127" s="459"/>
      <c r="RSS127" s="458"/>
      <c r="RST127" s="458"/>
      <c r="RSU127" s="458"/>
      <c r="RSV127" s="459"/>
      <c r="RSW127" s="458"/>
      <c r="RSX127" s="458"/>
      <c r="RSY127" s="458"/>
      <c r="RSZ127" s="459"/>
      <c r="RTA127" s="458"/>
      <c r="RTB127" s="458"/>
      <c r="RTC127" s="458"/>
      <c r="RTD127" s="459"/>
      <c r="RTE127" s="458"/>
      <c r="RTF127" s="458"/>
      <c r="RTG127" s="458"/>
      <c r="RTH127" s="459"/>
      <c r="RTI127" s="458"/>
      <c r="RTJ127" s="458"/>
      <c r="RTK127" s="458"/>
      <c r="RTL127" s="459"/>
      <c r="RTM127" s="458"/>
      <c r="RTN127" s="458"/>
      <c r="RTO127" s="458"/>
      <c r="RTP127" s="459"/>
      <c r="RTQ127" s="458"/>
      <c r="RTR127" s="458"/>
      <c r="RTS127" s="458"/>
      <c r="RTT127" s="459"/>
      <c r="RTU127" s="458"/>
      <c r="RTV127" s="458"/>
      <c r="RTW127" s="458"/>
      <c r="RTX127" s="459"/>
      <c r="RTY127" s="458"/>
      <c r="RTZ127" s="458"/>
      <c r="RUA127" s="458"/>
      <c r="RUB127" s="459"/>
      <c r="RUC127" s="458"/>
      <c r="RUD127" s="458"/>
      <c r="RUE127" s="458"/>
      <c r="RUF127" s="459"/>
      <c r="RUG127" s="458"/>
      <c r="RUH127" s="458"/>
      <c r="RUI127" s="458"/>
      <c r="RUJ127" s="459"/>
      <c r="RUK127" s="458"/>
      <c r="RUL127" s="458"/>
      <c r="RUM127" s="458"/>
      <c r="RUN127" s="459"/>
      <c r="RUO127" s="458"/>
      <c r="RUP127" s="458"/>
      <c r="RUQ127" s="458"/>
      <c r="RUR127" s="459"/>
      <c r="RUS127" s="458"/>
      <c r="RUT127" s="458"/>
      <c r="RUU127" s="458"/>
      <c r="RUV127" s="459"/>
      <c r="RUW127" s="458"/>
      <c r="RUX127" s="458"/>
      <c r="RUY127" s="458"/>
      <c r="RUZ127" s="459"/>
      <c r="RVA127" s="458"/>
      <c r="RVB127" s="458"/>
      <c r="RVC127" s="458"/>
      <c r="RVD127" s="459"/>
      <c r="RVE127" s="458"/>
      <c r="RVF127" s="458"/>
      <c r="RVG127" s="458"/>
      <c r="RVH127" s="459"/>
      <c r="RVI127" s="458"/>
      <c r="RVJ127" s="458"/>
      <c r="RVK127" s="458"/>
      <c r="RVL127" s="459"/>
      <c r="RVM127" s="458"/>
      <c r="RVN127" s="458"/>
      <c r="RVO127" s="458"/>
      <c r="RVP127" s="459"/>
      <c r="RVQ127" s="458"/>
      <c r="RVR127" s="458"/>
      <c r="RVS127" s="458"/>
      <c r="RVT127" s="459"/>
      <c r="RVU127" s="458"/>
      <c r="RVV127" s="458"/>
      <c r="RVW127" s="458"/>
      <c r="RVX127" s="459"/>
      <c r="RVY127" s="458"/>
      <c r="RVZ127" s="458"/>
      <c r="RWA127" s="458"/>
      <c r="RWB127" s="459"/>
      <c r="RWC127" s="458"/>
      <c r="RWD127" s="458"/>
      <c r="RWE127" s="458"/>
      <c r="RWF127" s="459"/>
      <c r="RWG127" s="458"/>
      <c r="RWH127" s="458"/>
      <c r="RWI127" s="458"/>
      <c r="RWJ127" s="459"/>
      <c r="RWK127" s="458"/>
      <c r="RWL127" s="458"/>
      <c r="RWM127" s="458"/>
      <c r="RWN127" s="459"/>
      <c r="RWO127" s="458"/>
      <c r="RWP127" s="458"/>
      <c r="RWQ127" s="458"/>
      <c r="RWR127" s="459"/>
      <c r="RWS127" s="458"/>
      <c r="RWT127" s="458"/>
      <c r="RWU127" s="458"/>
      <c r="RWV127" s="459"/>
      <c r="RWW127" s="458"/>
      <c r="RWX127" s="458"/>
      <c r="RWY127" s="458"/>
      <c r="RWZ127" s="459"/>
      <c r="RXA127" s="458"/>
      <c r="RXB127" s="458"/>
      <c r="RXC127" s="458"/>
      <c r="RXD127" s="459"/>
      <c r="RXE127" s="458"/>
      <c r="RXF127" s="458"/>
      <c r="RXG127" s="458"/>
      <c r="RXH127" s="459"/>
      <c r="RXI127" s="458"/>
      <c r="RXJ127" s="458"/>
      <c r="RXK127" s="458"/>
      <c r="RXL127" s="459"/>
      <c r="RXM127" s="458"/>
      <c r="RXN127" s="458"/>
      <c r="RXO127" s="458"/>
      <c r="RXP127" s="459"/>
      <c r="RXQ127" s="458"/>
      <c r="RXR127" s="458"/>
      <c r="RXS127" s="458"/>
      <c r="RXT127" s="459"/>
      <c r="RXU127" s="458"/>
      <c r="RXV127" s="458"/>
      <c r="RXW127" s="458"/>
      <c r="RXX127" s="459"/>
      <c r="RXY127" s="458"/>
      <c r="RXZ127" s="458"/>
      <c r="RYA127" s="458"/>
      <c r="RYB127" s="459"/>
      <c r="RYC127" s="458"/>
      <c r="RYD127" s="458"/>
      <c r="RYE127" s="458"/>
      <c r="RYF127" s="459"/>
      <c r="RYG127" s="458"/>
      <c r="RYH127" s="458"/>
      <c r="RYI127" s="458"/>
      <c r="RYJ127" s="459"/>
      <c r="RYK127" s="458"/>
      <c r="RYL127" s="458"/>
      <c r="RYM127" s="458"/>
      <c r="RYN127" s="459"/>
      <c r="RYO127" s="458"/>
      <c r="RYP127" s="458"/>
      <c r="RYQ127" s="458"/>
      <c r="RYR127" s="459"/>
      <c r="RYS127" s="458"/>
      <c r="RYT127" s="458"/>
      <c r="RYU127" s="458"/>
      <c r="RYV127" s="459"/>
      <c r="RYW127" s="458"/>
      <c r="RYX127" s="458"/>
      <c r="RYY127" s="458"/>
      <c r="RYZ127" s="459"/>
      <c r="RZA127" s="458"/>
      <c r="RZB127" s="458"/>
      <c r="RZC127" s="458"/>
      <c r="RZD127" s="459"/>
      <c r="RZE127" s="458"/>
      <c r="RZF127" s="458"/>
      <c r="RZG127" s="458"/>
      <c r="RZH127" s="459"/>
      <c r="RZI127" s="458"/>
      <c r="RZJ127" s="458"/>
      <c r="RZK127" s="458"/>
      <c r="RZL127" s="459"/>
      <c r="RZM127" s="458"/>
      <c r="RZN127" s="458"/>
      <c r="RZO127" s="458"/>
      <c r="RZP127" s="459"/>
      <c r="RZQ127" s="458"/>
      <c r="RZR127" s="458"/>
      <c r="RZS127" s="458"/>
      <c r="RZT127" s="459"/>
      <c r="RZU127" s="458"/>
      <c r="RZV127" s="458"/>
      <c r="RZW127" s="458"/>
      <c r="RZX127" s="459"/>
      <c r="RZY127" s="458"/>
      <c r="RZZ127" s="458"/>
      <c r="SAA127" s="458"/>
      <c r="SAB127" s="459"/>
      <c r="SAC127" s="458"/>
      <c r="SAD127" s="458"/>
      <c r="SAE127" s="458"/>
      <c r="SAF127" s="459"/>
      <c r="SAG127" s="458"/>
      <c r="SAH127" s="458"/>
      <c r="SAI127" s="458"/>
      <c r="SAJ127" s="459"/>
      <c r="SAK127" s="458"/>
      <c r="SAL127" s="458"/>
      <c r="SAM127" s="458"/>
      <c r="SAN127" s="459"/>
      <c r="SAO127" s="458"/>
      <c r="SAP127" s="458"/>
      <c r="SAQ127" s="458"/>
      <c r="SAR127" s="459"/>
      <c r="SAS127" s="458"/>
      <c r="SAT127" s="458"/>
      <c r="SAU127" s="458"/>
      <c r="SAV127" s="459"/>
      <c r="SAW127" s="458"/>
      <c r="SAX127" s="458"/>
      <c r="SAY127" s="458"/>
      <c r="SAZ127" s="459"/>
      <c r="SBA127" s="458"/>
      <c r="SBB127" s="458"/>
      <c r="SBC127" s="458"/>
      <c r="SBD127" s="459"/>
      <c r="SBE127" s="458"/>
      <c r="SBF127" s="458"/>
      <c r="SBG127" s="458"/>
      <c r="SBH127" s="459"/>
      <c r="SBI127" s="458"/>
      <c r="SBJ127" s="458"/>
      <c r="SBK127" s="458"/>
      <c r="SBL127" s="459"/>
      <c r="SBM127" s="458"/>
      <c r="SBN127" s="458"/>
      <c r="SBO127" s="458"/>
      <c r="SBP127" s="459"/>
      <c r="SBQ127" s="458"/>
      <c r="SBR127" s="458"/>
      <c r="SBS127" s="458"/>
      <c r="SBT127" s="459"/>
      <c r="SBU127" s="458"/>
      <c r="SBV127" s="458"/>
      <c r="SBW127" s="458"/>
      <c r="SBX127" s="459"/>
      <c r="SBY127" s="458"/>
      <c r="SBZ127" s="458"/>
      <c r="SCA127" s="458"/>
      <c r="SCB127" s="459"/>
      <c r="SCC127" s="458"/>
      <c r="SCD127" s="458"/>
      <c r="SCE127" s="458"/>
      <c r="SCF127" s="459"/>
      <c r="SCG127" s="458"/>
      <c r="SCH127" s="458"/>
      <c r="SCI127" s="458"/>
      <c r="SCJ127" s="459"/>
      <c r="SCK127" s="458"/>
      <c r="SCL127" s="458"/>
      <c r="SCM127" s="458"/>
      <c r="SCN127" s="459"/>
      <c r="SCO127" s="458"/>
      <c r="SCP127" s="458"/>
      <c r="SCQ127" s="458"/>
      <c r="SCR127" s="459"/>
      <c r="SCS127" s="458"/>
      <c r="SCT127" s="458"/>
      <c r="SCU127" s="458"/>
      <c r="SCV127" s="459"/>
      <c r="SCW127" s="458"/>
      <c r="SCX127" s="458"/>
      <c r="SCY127" s="458"/>
      <c r="SCZ127" s="459"/>
      <c r="SDA127" s="458"/>
      <c r="SDB127" s="458"/>
      <c r="SDC127" s="458"/>
      <c r="SDD127" s="459"/>
      <c r="SDE127" s="458"/>
      <c r="SDF127" s="458"/>
      <c r="SDG127" s="458"/>
      <c r="SDH127" s="459"/>
      <c r="SDI127" s="458"/>
      <c r="SDJ127" s="458"/>
      <c r="SDK127" s="458"/>
      <c r="SDL127" s="459"/>
      <c r="SDM127" s="458"/>
      <c r="SDN127" s="458"/>
      <c r="SDO127" s="458"/>
      <c r="SDP127" s="459"/>
      <c r="SDQ127" s="458"/>
      <c r="SDR127" s="458"/>
      <c r="SDS127" s="458"/>
      <c r="SDT127" s="459"/>
      <c r="SDU127" s="458"/>
      <c r="SDV127" s="458"/>
      <c r="SDW127" s="458"/>
      <c r="SDX127" s="459"/>
      <c r="SDY127" s="458"/>
      <c r="SDZ127" s="458"/>
      <c r="SEA127" s="458"/>
      <c r="SEB127" s="459"/>
      <c r="SEC127" s="458"/>
      <c r="SED127" s="458"/>
      <c r="SEE127" s="458"/>
      <c r="SEF127" s="459"/>
      <c r="SEG127" s="458"/>
      <c r="SEH127" s="458"/>
      <c r="SEI127" s="458"/>
      <c r="SEJ127" s="459"/>
      <c r="SEK127" s="458"/>
      <c r="SEL127" s="458"/>
      <c r="SEM127" s="458"/>
      <c r="SEN127" s="459"/>
      <c r="SEO127" s="458"/>
      <c r="SEP127" s="458"/>
      <c r="SEQ127" s="458"/>
      <c r="SER127" s="459"/>
      <c r="SES127" s="458"/>
      <c r="SET127" s="458"/>
      <c r="SEU127" s="458"/>
      <c r="SEV127" s="459"/>
      <c r="SEW127" s="458"/>
      <c r="SEX127" s="458"/>
      <c r="SEY127" s="458"/>
      <c r="SEZ127" s="459"/>
      <c r="SFA127" s="458"/>
      <c r="SFB127" s="458"/>
      <c r="SFC127" s="458"/>
      <c r="SFD127" s="459"/>
      <c r="SFE127" s="458"/>
      <c r="SFF127" s="458"/>
      <c r="SFG127" s="458"/>
      <c r="SFH127" s="459"/>
      <c r="SFI127" s="458"/>
      <c r="SFJ127" s="458"/>
      <c r="SFK127" s="458"/>
      <c r="SFL127" s="459"/>
      <c r="SFM127" s="458"/>
      <c r="SFN127" s="458"/>
      <c r="SFO127" s="458"/>
      <c r="SFP127" s="459"/>
      <c r="SFQ127" s="458"/>
      <c r="SFR127" s="458"/>
      <c r="SFS127" s="458"/>
      <c r="SFT127" s="459"/>
      <c r="SFU127" s="458"/>
      <c r="SFV127" s="458"/>
      <c r="SFW127" s="458"/>
      <c r="SFX127" s="459"/>
      <c r="SFY127" s="458"/>
      <c r="SFZ127" s="458"/>
      <c r="SGA127" s="458"/>
      <c r="SGB127" s="459"/>
      <c r="SGC127" s="458"/>
      <c r="SGD127" s="458"/>
      <c r="SGE127" s="458"/>
      <c r="SGF127" s="459"/>
      <c r="SGG127" s="458"/>
      <c r="SGH127" s="458"/>
      <c r="SGI127" s="458"/>
      <c r="SGJ127" s="459"/>
      <c r="SGK127" s="458"/>
      <c r="SGL127" s="458"/>
      <c r="SGM127" s="458"/>
      <c r="SGN127" s="459"/>
      <c r="SGO127" s="458"/>
      <c r="SGP127" s="458"/>
      <c r="SGQ127" s="458"/>
      <c r="SGR127" s="459"/>
      <c r="SGS127" s="458"/>
      <c r="SGT127" s="458"/>
      <c r="SGU127" s="458"/>
      <c r="SGV127" s="459"/>
      <c r="SGW127" s="458"/>
      <c r="SGX127" s="458"/>
      <c r="SGY127" s="458"/>
      <c r="SGZ127" s="459"/>
      <c r="SHA127" s="458"/>
      <c r="SHB127" s="458"/>
      <c r="SHC127" s="458"/>
      <c r="SHD127" s="459"/>
      <c r="SHE127" s="458"/>
      <c r="SHF127" s="458"/>
      <c r="SHG127" s="458"/>
      <c r="SHH127" s="459"/>
      <c r="SHI127" s="458"/>
      <c r="SHJ127" s="458"/>
      <c r="SHK127" s="458"/>
      <c r="SHL127" s="459"/>
      <c r="SHM127" s="458"/>
      <c r="SHN127" s="458"/>
      <c r="SHO127" s="458"/>
      <c r="SHP127" s="459"/>
      <c r="SHQ127" s="458"/>
      <c r="SHR127" s="458"/>
      <c r="SHS127" s="458"/>
      <c r="SHT127" s="459"/>
      <c r="SHU127" s="458"/>
      <c r="SHV127" s="458"/>
      <c r="SHW127" s="458"/>
      <c r="SHX127" s="459"/>
      <c r="SHY127" s="458"/>
      <c r="SHZ127" s="458"/>
      <c r="SIA127" s="458"/>
      <c r="SIB127" s="459"/>
      <c r="SIC127" s="458"/>
      <c r="SID127" s="458"/>
      <c r="SIE127" s="458"/>
      <c r="SIF127" s="459"/>
      <c r="SIG127" s="458"/>
      <c r="SIH127" s="458"/>
      <c r="SII127" s="458"/>
      <c r="SIJ127" s="459"/>
      <c r="SIK127" s="458"/>
      <c r="SIL127" s="458"/>
      <c r="SIM127" s="458"/>
      <c r="SIN127" s="459"/>
      <c r="SIO127" s="458"/>
      <c r="SIP127" s="458"/>
      <c r="SIQ127" s="458"/>
      <c r="SIR127" s="459"/>
      <c r="SIS127" s="458"/>
      <c r="SIT127" s="458"/>
      <c r="SIU127" s="458"/>
      <c r="SIV127" s="459"/>
      <c r="SIW127" s="458"/>
      <c r="SIX127" s="458"/>
      <c r="SIY127" s="458"/>
      <c r="SIZ127" s="459"/>
      <c r="SJA127" s="458"/>
      <c r="SJB127" s="458"/>
      <c r="SJC127" s="458"/>
      <c r="SJD127" s="459"/>
      <c r="SJE127" s="458"/>
      <c r="SJF127" s="458"/>
      <c r="SJG127" s="458"/>
      <c r="SJH127" s="459"/>
      <c r="SJI127" s="458"/>
      <c r="SJJ127" s="458"/>
      <c r="SJK127" s="458"/>
      <c r="SJL127" s="459"/>
      <c r="SJM127" s="458"/>
      <c r="SJN127" s="458"/>
      <c r="SJO127" s="458"/>
      <c r="SJP127" s="459"/>
      <c r="SJQ127" s="458"/>
      <c r="SJR127" s="458"/>
      <c r="SJS127" s="458"/>
      <c r="SJT127" s="459"/>
      <c r="SJU127" s="458"/>
      <c r="SJV127" s="458"/>
      <c r="SJW127" s="458"/>
      <c r="SJX127" s="459"/>
      <c r="SJY127" s="458"/>
      <c r="SJZ127" s="458"/>
      <c r="SKA127" s="458"/>
      <c r="SKB127" s="459"/>
      <c r="SKC127" s="458"/>
      <c r="SKD127" s="458"/>
      <c r="SKE127" s="458"/>
      <c r="SKF127" s="459"/>
      <c r="SKG127" s="458"/>
      <c r="SKH127" s="458"/>
      <c r="SKI127" s="458"/>
      <c r="SKJ127" s="459"/>
      <c r="SKK127" s="458"/>
      <c r="SKL127" s="458"/>
      <c r="SKM127" s="458"/>
      <c r="SKN127" s="459"/>
      <c r="SKO127" s="458"/>
      <c r="SKP127" s="458"/>
      <c r="SKQ127" s="458"/>
      <c r="SKR127" s="459"/>
      <c r="SKS127" s="458"/>
      <c r="SKT127" s="458"/>
      <c r="SKU127" s="458"/>
      <c r="SKV127" s="459"/>
      <c r="SKW127" s="458"/>
      <c r="SKX127" s="458"/>
      <c r="SKY127" s="458"/>
      <c r="SKZ127" s="459"/>
      <c r="SLA127" s="458"/>
      <c r="SLB127" s="458"/>
      <c r="SLC127" s="458"/>
      <c r="SLD127" s="459"/>
      <c r="SLE127" s="458"/>
      <c r="SLF127" s="458"/>
      <c r="SLG127" s="458"/>
      <c r="SLH127" s="459"/>
      <c r="SLI127" s="458"/>
      <c r="SLJ127" s="458"/>
      <c r="SLK127" s="458"/>
      <c r="SLL127" s="459"/>
      <c r="SLM127" s="458"/>
      <c r="SLN127" s="458"/>
      <c r="SLO127" s="458"/>
      <c r="SLP127" s="459"/>
      <c r="SLQ127" s="458"/>
      <c r="SLR127" s="458"/>
      <c r="SLS127" s="458"/>
      <c r="SLT127" s="459"/>
      <c r="SLU127" s="458"/>
      <c r="SLV127" s="458"/>
      <c r="SLW127" s="458"/>
      <c r="SLX127" s="459"/>
      <c r="SLY127" s="458"/>
      <c r="SLZ127" s="458"/>
      <c r="SMA127" s="458"/>
      <c r="SMB127" s="459"/>
      <c r="SMC127" s="458"/>
      <c r="SMD127" s="458"/>
      <c r="SME127" s="458"/>
      <c r="SMF127" s="459"/>
      <c r="SMG127" s="458"/>
      <c r="SMH127" s="458"/>
      <c r="SMI127" s="458"/>
      <c r="SMJ127" s="459"/>
      <c r="SMK127" s="458"/>
      <c r="SML127" s="458"/>
      <c r="SMM127" s="458"/>
      <c r="SMN127" s="459"/>
      <c r="SMO127" s="458"/>
      <c r="SMP127" s="458"/>
      <c r="SMQ127" s="458"/>
      <c r="SMR127" s="459"/>
      <c r="SMS127" s="458"/>
      <c r="SMT127" s="458"/>
      <c r="SMU127" s="458"/>
      <c r="SMV127" s="459"/>
      <c r="SMW127" s="458"/>
      <c r="SMX127" s="458"/>
      <c r="SMY127" s="458"/>
      <c r="SMZ127" s="459"/>
      <c r="SNA127" s="458"/>
      <c r="SNB127" s="458"/>
      <c r="SNC127" s="458"/>
      <c r="SND127" s="459"/>
      <c r="SNE127" s="458"/>
      <c r="SNF127" s="458"/>
      <c r="SNG127" s="458"/>
      <c r="SNH127" s="459"/>
      <c r="SNI127" s="458"/>
      <c r="SNJ127" s="458"/>
      <c r="SNK127" s="458"/>
      <c r="SNL127" s="459"/>
      <c r="SNM127" s="458"/>
      <c r="SNN127" s="458"/>
      <c r="SNO127" s="458"/>
      <c r="SNP127" s="459"/>
      <c r="SNQ127" s="458"/>
      <c r="SNR127" s="458"/>
      <c r="SNS127" s="458"/>
      <c r="SNT127" s="459"/>
      <c r="SNU127" s="458"/>
      <c r="SNV127" s="458"/>
      <c r="SNW127" s="458"/>
      <c r="SNX127" s="459"/>
      <c r="SNY127" s="458"/>
      <c r="SNZ127" s="458"/>
      <c r="SOA127" s="458"/>
      <c r="SOB127" s="459"/>
      <c r="SOC127" s="458"/>
      <c r="SOD127" s="458"/>
      <c r="SOE127" s="458"/>
      <c r="SOF127" s="459"/>
      <c r="SOG127" s="458"/>
      <c r="SOH127" s="458"/>
      <c r="SOI127" s="458"/>
      <c r="SOJ127" s="459"/>
      <c r="SOK127" s="458"/>
      <c r="SOL127" s="458"/>
      <c r="SOM127" s="458"/>
      <c r="SON127" s="459"/>
      <c r="SOO127" s="458"/>
      <c r="SOP127" s="458"/>
      <c r="SOQ127" s="458"/>
      <c r="SOR127" s="459"/>
      <c r="SOS127" s="458"/>
      <c r="SOT127" s="458"/>
      <c r="SOU127" s="458"/>
      <c r="SOV127" s="459"/>
      <c r="SOW127" s="458"/>
      <c r="SOX127" s="458"/>
      <c r="SOY127" s="458"/>
      <c r="SOZ127" s="459"/>
      <c r="SPA127" s="458"/>
      <c r="SPB127" s="458"/>
      <c r="SPC127" s="458"/>
      <c r="SPD127" s="459"/>
      <c r="SPE127" s="458"/>
      <c r="SPF127" s="458"/>
      <c r="SPG127" s="458"/>
      <c r="SPH127" s="459"/>
      <c r="SPI127" s="458"/>
      <c r="SPJ127" s="458"/>
      <c r="SPK127" s="458"/>
      <c r="SPL127" s="459"/>
      <c r="SPM127" s="458"/>
      <c r="SPN127" s="458"/>
      <c r="SPO127" s="458"/>
      <c r="SPP127" s="459"/>
      <c r="SPQ127" s="458"/>
      <c r="SPR127" s="458"/>
      <c r="SPS127" s="458"/>
      <c r="SPT127" s="459"/>
      <c r="SPU127" s="458"/>
      <c r="SPV127" s="458"/>
      <c r="SPW127" s="458"/>
      <c r="SPX127" s="459"/>
      <c r="SPY127" s="458"/>
      <c r="SPZ127" s="458"/>
      <c r="SQA127" s="458"/>
      <c r="SQB127" s="459"/>
      <c r="SQC127" s="458"/>
      <c r="SQD127" s="458"/>
      <c r="SQE127" s="458"/>
      <c r="SQF127" s="459"/>
      <c r="SQG127" s="458"/>
      <c r="SQH127" s="458"/>
      <c r="SQI127" s="458"/>
      <c r="SQJ127" s="459"/>
      <c r="SQK127" s="458"/>
      <c r="SQL127" s="458"/>
      <c r="SQM127" s="458"/>
      <c r="SQN127" s="459"/>
      <c r="SQO127" s="458"/>
      <c r="SQP127" s="458"/>
      <c r="SQQ127" s="458"/>
      <c r="SQR127" s="459"/>
      <c r="SQS127" s="458"/>
      <c r="SQT127" s="458"/>
      <c r="SQU127" s="458"/>
      <c r="SQV127" s="459"/>
      <c r="SQW127" s="458"/>
      <c r="SQX127" s="458"/>
      <c r="SQY127" s="458"/>
      <c r="SQZ127" s="459"/>
      <c r="SRA127" s="458"/>
      <c r="SRB127" s="458"/>
      <c r="SRC127" s="458"/>
      <c r="SRD127" s="459"/>
      <c r="SRE127" s="458"/>
      <c r="SRF127" s="458"/>
      <c r="SRG127" s="458"/>
      <c r="SRH127" s="459"/>
      <c r="SRI127" s="458"/>
      <c r="SRJ127" s="458"/>
      <c r="SRK127" s="458"/>
      <c r="SRL127" s="459"/>
      <c r="SRM127" s="458"/>
      <c r="SRN127" s="458"/>
      <c r="SRO127" s="458"/>
      <c r="SRP127" s="459"/>
      <c r="SRQ127" s="458"/>
      <c r="SRR127" s="458"/>
      <c r="SRS127" s="458"/>
      <c r="SRT127" s="459"/>
      <c r="SRU127" s="458"/>
      <c r="SRV127" s="458"/>
      <c r="SRW127" s="458"/>
      <c r="SRX127" s="459"/>
      <c r="SRY127" s="458"/>
      <c r="SRZ127" s="458"/>
      <c r="SSA127" s="458"/>
      <c r="SSB127" s="459"/>
      <c r="SSC127" s="458"/>
      <c r="SSD127" s="458"/>
      <c r="SSE127" s="458"/>
      <c r="SSF127" s="459"/>
      <c r="SSG127" s="458"/>
      <c r="SSH127" s="458"/>
      <c r="SSI127" s="458"/>
      <c r="SSJ127" s="459"/>
      <c r="SSK127" s="458"/>
      <c r="SSL127" s="458"/>
      <c r="SSM127" s="458"/>
      <c r="SSN127" s="459"/>
      <c r="SSO127" s="458"/>
      <c r="SSP127" s="458"/>
      <c r="SSQ127" s="458"/>
      <c r="SSR127" s="459"/>
      <c r="SSS127" s="458"/>
      <c r="SST127" s="458"/>
      <c r="SSU127" s="458"/>
      <c r="SSV127" s="459"/>
      <c r="SSW127" s="458"/>
      <c r="SSX127" s="458"/>
      <c r="SSY127" s="458"/>
      <c r="SSZ127" s="459"/>
      <c r="STA127" s="458"/>
      <c r="STB127" s="458"/>
      <c r="STC127" s="458"/>
      <c r="STD127" s="459"/>
      <c r="STE127" s="458"/>
      <c r="STF127" s="458"/>
      <c r="STG127" s="458"/>
      <c r="STH127" s="459"/>
      <c r="STI127" s="458"/>
      <c r="STJ127" s="458"/>
      <c r="STK127" s="458"/>
      <c r="STL127" s="459"/>
      <c r="STM127" s="458"/>
      <c r="STN127" s="458"/>
      <c r="STO127" s="458"/>
      <c r="STP127" s="459"/>
      <c r="STQ127" s="458"/>
      <c r="STR127" s="458"/>
      <c r="STS127" s="458"/>
      <c r="STT127" s="459"/>
      <c r="STU127" s="458"/>
      <c r="STV127" s="458"/>
      <c r="STW127" s="458"/>
      <c r="STX127" s="459"/>
      <c r="STY127" s="458"/>
      <c r="STZ127" s="458"/>
      <c r="SUA127" s="458"/>
      <c r="SUB127" s="459"/>
      <c r="SUC127" s="458"/>
      <c r="SUD127" s="458"/>
      <c r="SUE127" s="458"/>
      <c r="SUF127" s="459"/>
      <c r="SUG127" s="458"/>
      <c r="SUH127" s="458"/>
      <c r="SUI127" s="458"/>
      <c r="SUJ127" s="459"/>
      <c r="SUK127" s="458"/>
      <c r="SUL127" s="458"/>
      <c r="SUM127" s="458"/>
      <c r="SUN127" s="459"/>
      <c r="SUO127" s="458"/>
      <c r="SUP127" s="458"/>
      <c r="SUQ127" s="458"/>
      <c r="SUR127" s="459"/>
      <c r="SUS127" s="458"/>
      <c r="SUT127" s="458"/>
      <c r="SUU127" s="458"/>
      <c r="SUV127" s="459"/>
      <c r="SUW127" s="458"/>
      <c r="SUX127" s="458"/>
      <c r="SUY127" s="458"/>
      <c r="SUZ127" s="459"/>
      <c r="SVA127" s="458"/>
      <c r="SVB127" s="458"/>
      <c r="SVC127" s="458"/>
      <c r="SVD127" s="459"/>
      <c r="SVE127" s="458"/>
      <c r="SVF127" s="458"/>
      <c r="SVG127" s="458"/>
      <c r="SVH127" s="459"/>
      <c r="SVI127" s="458"/>
      <c r="SVJ127" s="458"/>
      <c r="SVK127" s="458"/>
      <c r="SVL127" s="459"/>
      <c r="SVM127" s="458"/>
      <c r="SVN127" s="458"/>
      <c r="SVO127" s="458"/>
      <c r="SVP127" s="459"/>
      <c r="SVQ127" s="458"/>
      <c r="SVR127" s="458"/>
      <c r="SVS127" s="458"/>
      <c r="SVT127" s="459"/>
      <c r="SVU127" s="458"/>
      <c r="SVV127" s="458"/>
      <c r="SVW127" s="458"/>
      <c r="SVX127" s="459"/>
      <c r="SVY127" s="458"/>
      <c r="SVZ127" s="458"/>
      <c r="SWA127" s="458"/>
      <c r="SWB127" s="459"/>
      <c r="SWC127" s="458"/>
      <c r="SWD127" s="458"/>
      <c r="SWE127" s="458"/>
      <c r="SWF127" s="459"/>
      <c r="SWG127" s="458"/>
      <c r="SWH127" s="458"/>
      <c r="SWI127" s="458"/>
      <c r="SWJ127" s="459"/>
      <c r="SWK127" s="458"/>
      <c r="SWL127" s="458"/>
      <c r="SWM127" s="458"/>
      <c r="SWN127" s="459"/>
      <c r="SWO127" s="458"/>
      <c r="SWP127" s="458"/>
      <c r="SWQ127" s="458"/>
      <c r="SWR127" s="459"/>
      <c r="SWS127" s="458"/>
      <c r="SWT127" s="458"/>
      <c r="SWU127" s="458"/>
      <c r="SWV127" s="459"/>
      <c r="SWW127" s="458"/>
      <c r="SWX127" s="458"/>
      <c r="SWY127" s="458"/>
      <c r="SWZ127" s="459"/>
      <c r="SXA127" s="458"/>
      <c r="SXB127" s="458"/>
      <c r="SXC127" s="458"/>
      <c r="SXD127" s="459"/>
      <c r="SXE127" s="458"/>
      <c r="SXF127" s="458"/>
      <c r="SXG127" s="458"/>
      <c r="SXH127" s="459"/>
      <c r="SXI127" s="458"/>
      <c r="SXJ127" s="458"/>
      <c r="SXK127" s="458"/>
      <c r="SXL127" s="459"/>
      <c r="SXM127" s="458"/>
      <c r="SXN127" s="458"/>
      <c r="SXO127" s="458"/>
      <c r="SXP127" s="459"/>
      <c r="SXQ127" s="458"/>
      <c r="SXR127" s="458"/>
      <c r="SXS127" s="458"/>
      <c r="SXT127" s="459"/>
      <c r="SXU127" s="458"/>
      <c r="SXV127" s="458"/>
      <c r="SXW127" s="458"/>
      <c r="SXX127" s="459"/>
      <c r="SXY127" s="458"/>
      <c r="SXZ127" s="458"/>
      <c r="SYA127" s="458"/>
      <c r="SYB127" s="459"/>
      <c r="SYC127" s="458"/>
      <c r="SYD127" s="458"/>
      <c r="SYE127" s="458"/>
      <c r="SYF127" s="459"/>
      <c r="SYG127" s="458"/>
      <c r="SYH127" s="458"/>
      <c r="SYI127" s="458"/>
      <c r="SYJ127" s="459"/>
      <c r="SYK127" s="458"/>
      <c r="SYL127" s="458"/>
      <c r="SYM127" s="458"/>
      <c r="SYN127" s="459"/>
      <c r="SYO127" s="458"/>
      <c r="SYP127" s="458"/>
      <c r="SYQ127" s="458"/>
      <c r="SYR127" s="459"/>
      <c r="SYS127" s="458"/>
      <c r="SYT127" s="458"/>
      <c r="SYU127" s="458"/>
      <c r="SYV127" s="459"/>
      <c r="SYW127" s="458"/>
      <c r="SYX127" s="458"/>
      <c r="SYY127" s="458"/>
      <c r="SYZ127" s="459"/>
      <c r="SZA127" s="458"/>
      <c r="SZB127" s="458"/>
      <c r="SZC127" s="458"/>
      <c r="SZD127" s="459"/>
      <c r="SZE127" s="458"/>
      <c r="SZF127" s="458"/>
      <c r="SZG127" s="458"/>
      <c r="SZH127" s="459"/>
      <c r="SZI127" s="458"/>
      <c r="SZJ127" s="458"/>
      <c r="SZK127" s="458"/>
      <c r="SZL127" s="459"/>
      <c r="SZM127" s="458"/>
      <c r="SZN127" s="458"/>
      <c r="SZO127" s="458"/>
      <c r="SZP127" s="459"/>
      <c r="SZQ127" s="458"/>
      <c r="SZR127" s="458"/>
      <c r="SZS127" s="458"/>
      <c r="SZT127" s="459"/>
      <c r="SZU127" s="458"/>
      <c r="SZV127" s="458"/>
      <c r="SZW127" s="458"/>
      <c r="SZX127" s="459"/>
      <c r="SZY127" s="458"/>
      <c r="SZZ127" s="458"/>
      <c r="TAA127" s="458"/>
      <c r="TAB127" s="459"/>
      <c r="TAC127" s="458"/>
      <c r="TAD127" s="458"/>
      <c r="TAE127" s="458"/>
      <c r="TAF127" s="459"/>
      <c r="TAG127" s="458"/>
      <c r="TAH127" s="458"/>
      <c r="TAI127" s="458"/>
      <c r="TAJ127" s="459"/>
      <c r="TAK127" s="458"/>
      <c r="TAL127" s="458"/>
      <c r="TAM127" s="458"/>
      <c r="TAN127" s="459"/>
      <c r="TAO127" s="458"/>
      <c r="TAP127" s="458"/>
      <c r="TAQ127" s="458"/>
      <c r="TAR127" s="459"/>
      <c r="TAS127" s="458"/>
      <c r="TAT127" s="458"/>
      <c r="TAU127" s="458"/>
      <c r="TAV127" s="459"/>
      <c r="TAW127" s="458"/>
      <c r="TAX127" s="458"/>
      <c r="TAY127" s="458"/>
      <c r="TAZ127" s="459"/>
      <c r="TBA127" s="458"/>
      <c r="TBB127" s="458"/>
      <c r="TBC127" s="458"/>
      <c r="TBD127" s="459"/>
      <c r="TBE127" s="458"/>
      <c r="TBF127" s="458"/>
      <c r="TBG127" s="458"/>
      <c r="TBH127" s="459"/>
      <c r="TBI127" s="458"/>
      <c r="TBJ127" s="458"/>
      <c r="TBK127" s="458"/>
      <c r="TBL127" s="459"/>
      <c r="TBM127" s="458"/>
      <c r="TBN127" s="458"/>
      <c r="TBO127" s="458"/>
      <c r="TBP127" s="459"/>
      <c r="TBQ127" s="458"/>
      <c r="TBR127" s="458"/>
      <c r="TBS127" s="458"/>
      <c r="TBT127" s="459"/>
      <c r="TBU127" s="458"/>
      <c r="TBV127" s="458"/>
      <c r="TBW127" s="458"/>
      <c r="TBX127" s="459"/>
      <c r="TBY127" s="458"/>
      <c r="TBZ127" s="458"/>
      <c r="TCA127" s="458"/>
      <c r="TCB127" s="459"/>
      <c r="TCC127" s="458"/>
      <c r="TCD127" s="458"/>
      <c r="TCE127" s="458"/>
      <c r="TCF127" s="459"/>
      <c r="TCG127" s="458"/>
      <c r="TCH127" s="458"/>
      <c r="TCI127" s="458"/>
      <c r="TCJ127" s="459"/>
      <c r="TCK127" s="458"/>
      <c r="TCL127" s="458"/>
      <c r="TCM127" s="458"/>
      <c r="TCN127" s="459"/>
      <c r="TCO127" s="458"/>
      <c r="TCP127" s="458"/>
      <c r="TCQ127" s="458"/>
      <c r="TCR127" s="459"/>
      <c r="TCS127" s="458"/>
      <c r="TCT127" s="458"/>
      <c r="TCU127" s="458"/>
      <c r="TCV127" s="459"/>
      <c r="TCW127" s="458"/>
      <c r="TCX127" s="458"/>
      <c r="TCY127" s="458"/>
      <c r="TCZ127" s="459"/>
      <c r="TDA127" s="458"/>
      <c r="TDB127" s="458"/>
      <c r="TDC127" s="458"/>
      <c r="TDD127" s="459"/>
      <c r="TDE127" s="458"/>
      <c r="TDF127" s="458"/>
      <c r="TDG127" s="458"/>
      <c r="TDH127" s="459"/>
      <c r="TDI127" s="458"/>
      <c r="TDJ127" s="458"/>
      <c r="TDK127" s="458"/>
      <c r="TDL127" s="459"/>
      <c r="TDM127" s="458"/>
      <c r="TDN127" s="458"/>
      <c r="TDO127" s="458"/>
      <c r="TDP127" s="459"/>
      <c r="TDQ127" s="458"/>
      <c r="TDR127" s="458"/>
      <c r="TDS127" s="458"/>
      <c r="TDT127" s="459"/>
      <c r="TDU127" s="458"/>
      <c r="TDV127" s="458"/>
      <c r="TDW127" s="458"/>
      <c r="TDX127" s="459"/>
      <c r="TDY127" s="458"/>
      <c r="TDZ127" s="458"/>
      <c r="TEA127" s="458"/>
      <c r="TEB127" s="459"/>
      <c r="TEC127" s="458"/>
      <c r="TED127" s="458"/>
      <c r="TEE127" s="458"/>
      <c r="TEF127" s="459"/>
      <c r="TEG127" s="458"/>
      <c r="TEH127" s="458"/>
      <c r="TEI127" s="458"/>
      <c r="TEJ127" s="459"/>
      <c r="TEK127" s="458"/>
      <c r="TEL127" s="458"/>
      <c r="TEM127" s="458"/>
      <c r="TEN127" s="459"/>
      <c r="TEO127" s="458"/>
      <c r="TEP127" s="458"/>
      <c r="TEQ127" s="458"/>
      <c r="TER127" s="459"/>
      <c r="TES127" s="458"/>
      <c r="TET127" s="458"/>
      <c r="TEU127" s="458"/>
      <c r="TEV127" s="459"/>
      <c r="TEW127" s="458"/>
      <c r="TEX127" s="458"/>
      <c r="TEY127" s="458"/>
      <c r="TEZ127" s="459"/>
      <c r="TFA127" s="458"/>
      <c r="TFB127" s="458"/>
      <c r="TFC127" s="458"/>
      <c r="TFD127" s="459"/>
      <c r="TFE127" s="458"/>
      <c r="TFF127" s="458"/>
      <c r="TFG127" s="458"/>
      <c r="TFH127" s="459"/>
      <c r="TFI127" s="458"/>
      <c r="TFJ127" s="458"/>
      <c r="TFK127" s="458"/>
      <c r="TFL127" s="459"/>
      <c r="TFM127" s="458"/>
      <c r="TFN127" s="458"/>
      <c r="TFO127" s="458"/>
      <c r="TFP127" s="459"/>
      <c r="TFQ127" s="458"/>
      <c r="TFR127" s="458"/>
      <c r="TFS127" s="458"/>
      <c r="TFT127" s="459"/>
      <c r="TFU127" s="458"/>
      <c r="TFV127" s="458"/>
      <c r="TFW127" s="458"/>
      <c r="TFX127" s="459"/>
      <c r="TFY127" s="458"/>
      <c r="TFZ127" s="458"/>
      <c r="TGA127" s="458"/>
      <c r="TGB127" s="459"/>
      <c r="TGC127" s="458"/>
      <c r="TGD127" s="458"/>
      <c r="TGE127" s="458"/>
      <c r="TGF127" s="459"/>
      <c r="TGG127" s="458"/>
      <c r="TGH127" s="458"/>
      <c r="TGI127" s="458"/>
      <c r="TGJ127" s="459"/>
      <c r="TGK127" s="458"/>
      <c r="TGL127" s="458"/>
      <c r="TGM127" s="458"/>
      <c r="TGN127" s="459"/>
      <c r="TGO127" s="458"/>
      <c r="TGP127" s="458"/>
      <c r="TGQ127" s="458"/>
      <c r="TGR127" s="459"/>
      <c r="TGS127" s="458"/>
      <c r="TGT127" s="458"/>
      <c r="TGU127" s="458"/>
      <c r="TGV127" s="459"/>
      <c r="TGW127" s="458"/>
      <c r="TGX127" s="458"/>
      <c r="TGY127" s="458"/>
      <c r="TGZ127" s="459"/>
      <c r="THA127" s="458"/>
      <c r="THB127" s="458"/>
      <c r="THC127" s="458"/>
      <c r="THD127" s="459"/>
      <c r="THE127" s="458"/>
      <c r="THF127" s="458"/>
      <c r="THG127" s="458"/>
      <c r="THH127" s="459"/>
      <c r="THI127" s="458"/>
      <c r="THJ127" s="458"/>
      <c r="THK127" s="458"/>
      <c r="THL127" s="459"/>
      <c r="THM127" s="458"/>
      <c r="THN127" s="458"/>
      <c r="THO127" s="458"/>
      <c r="THP127" s="459"/>
      <c r="THQ127" s="458"/>
      <c r="THR127" s="458"/>
      <c r="THS127" s="458"/>
      <c r="THT127" s="459"/>
      <c r="THU127" s="458"/>
      <c r="THV127" s="458"/>
      <c r="THW127" s="458"/>
      <c r="THX127" s="459"/>
      <c r="THY127" s="458"/>
      <c r="THZ127" s="458"/>
      <c r="TIA127" s="458"/>
      <c r="TIB127" s="459"/>
      <c r="TIC127" s="458"/>
      <c r="TID127" s="458"/>
      <c r="TIE127" s="458"/>
      <c r="TIF127" s="459"/>
      <c r="TIG127" s="458"/>
      <c r="TIH127" s="458"/>
      <c r="TII127" s="458"/>
      <c r="TIJ127" s="459"/>
      <c r="TIK127" s="458"/>
      <c r="TIL127" s="458"/>
      <c r="TIM127" s="458"/>
      <c r="TIN127" s="459"/>
      <c r="TIO127" s="458"/>
      <c r="TIP127" s="458"/>
      <c r="TIQ127" s="458"/>
      <c r="TIR127" s="459"/>
      <c r="TIS127" s="458"/>
      <c r="TIT127" s="458"/>
      <c r="TIU127" s="458"/>
      <c r="TIV127" s="459"/>
      <c r="TIW127" s="458"/>
      <c r="TIX127" s="458"/>
      <c r="TIY127" s="458"/>
      <c r="TIZ127" s="459"/>
      <c r="TJA127" s="458"/>
      <c r="TJB127" s="458"/>
      <c r="TJC127" s="458"/>
      <c r="TJD127" s="459"/>
      <c r="TJE127" s="458"/>
      <c r="TJF127" s="458"/>
      <c r="TJG127" s="458"/>
      <c r="TJH127" s="459"/>
      <c r="TJI127" s="458"/>
      <c r="TJJ127" s="458"/>
      <c r="TJK127" s="458"/>
      <c r="TJL127" s="459"/>
      <c r="TJM127" s="458"/>
      <c r="TJN127" s="458"/>
      <c r="TJO127" s="458"/>
      <c r="TJP127" s="459"/>
      <c r="TJQ127" s="458"/>
      <c r="TJR127" s="458"/>
      <c r="TJS127" s="458"/>
      <c r="TJT127" s="459"/>
      <c r="TJU127" s="458"/>
      <c r="TJV127" s="458"/>
      <c r="TJW127" s="458"/>
      <c r="TJX127" s="459"/>
      <c r="TJY127" s="458"/>
      <c r="TJZ127" s="458"/>
      <c r="TKA127" s="458"/>
      <c r="TKB127" s="459"/>
      <c r="TKC127" s="458"/>
      <c r="TKD127" s="458"/>
      <c r="TKE127" s="458"/>
      <c r="TKF127" s="459"/>
      <c r="TKG127" s="458"/>
      <c r="TKH127" s="458"/>
      <c r="TKI127" s="458"/>
      <c r="TKJ127" s="459"/>
      <c r="TKK127" s="458"/>
      <c r="TKL127" s="458"/>
      <c r="TKM127" s="458"/>
      <c r="TKN127" s="459"/>
      <c r="TKO127" s="458"/>
      <c r="TKP127" s="458"/>
      <c r="TKQ127" s="458"/>
      <c r="TKR127" s="459"/>
      <c r="TKS127" s="458"/>
      <c r="TKT127" s="458"/>
      <c r="TKU127" s="458"/>
      <c r="TKV127" s="459"/>
      <c r="TKW127" s="458"/>
      <c r="TKX127" s="458"/>
      <c r="TKY127" s="458"/>
      <c r="TKZ127" s="459"/>
      <c r="TLA127" s="458"/>
      <c r="TLB127" s="458"/>
      <c r="TLC127" s="458"/>
      <c r="TLD127" s="459"/>
      <c r="TLE127" s="458"/>
      <c r="TLF127" s="458"/>
      <c r="TLG127" s="458"/>
      <c r="TLH127" s="459"/>
      <c r="TLI127" s="458"/>
      <c r="TLJ127" s="458"/>
      <c r="TLK127" s="458"/>
      <c r="TLL127" s="459"/>
      <c r="TLM127" s="458"/>
      <c r="TLN127" s="458"/>
      <c r="TLO127" s="458"/>
      <c r="TLP127" s="459"/>
      <c r="TLQ127" s="458"/>
      <c r="TLR127" s="458"/>
      <c r="TLS127" s="458"/>
      <c r="TLT127" s="459"/>
      <c r="TLU127" s="458"/>
      <c r="TLV127" s="458"/>
      <c r="TLW127" s="458"/>
      <c r="TLX127" s="459"/>
      <c r="TLY127" s="458"/>
      <c r="TLZ127" s="458"/>
      <c r="TMA127" s="458"/>
      <c r="TMB127" s="459"/>
      <c r="TMC127" s="458"/>
      <c r="TMD127" s="458"/>
      <c r="TME127" s="458"/>
      <c r="TMF127" s="459"/>
      <c r="TMG127" s="458"/>
      <c r="TMH127" s="458"/>
      <c r="TMI127" s="458"/>
      <c r="TMJ127" s="459"/>
      <c r="TMK127" s="458"/>
      <c r="TML127" s="458"/>
      <c r="TMM127" s="458"/>
      <c r="TMN127" s="459"/>
      <c r="TMO127" s="458"/>
      <c r="TMP127" s="458"/>
      <c r="TMQ127" s="458"/>
      <c r="TMR127" s="459"/>
      <c r="TMS127" s="458"/>
      <c r="TMT127" s="458"/>
      <c r="TMU127" s="458"/>
      <c r="TMV127" s="459"/>
      <c r="TMW127" s="458"/>
      <c r="TMX127" s="458"/>
      <c r="TMY127" s="458"/>
      <c r="TMZ127" s="459"/>
      <c r="TNA127" s="458"/>
      <c r="TNB127" s="458"/>
      <c r="TNC127" s="458"/>
      <c r="TND127" s="459"/>
      <c r="TNE127" s="458"/>
      <c r="TNF127" s="458"/>
      <c r="TNG127" s="458"/>
      <c r="TNH127" s="459"/>
      <c r="TNI127" s="458"/>
      <c r="TNJ127" s="458"/>
      <c r="TNK127" s="458"/>
      <c r="TNL127" s="459"/>
      <c r="TNM127" s="458"/>
      <c r="TNN127" s="458"/>
      <c r="TNO127" s="458"/>
      <c r="TNP127" s="459"/>
      <c r="TNQ127" s="458"/>
      <c r="TNR127" s="458"/>
      <c r="TNS127" s="458"/>
      <c r="TNT127" s="459"/>
      <c r="TNU127" s="458"/>
      <c r="TNV127" s="458"/>
      <c r="TNW127" s="458"/>
      <c r="TNX127" s="459"/>
      <c r="TNY127" s="458"/>
      <c r="TNZ127" s="458"/>
      <c r="TOA127" s="458"/>
      <c r="TOB127" s="459"/>
      <c r="TOC127" s="458"/>
      <c r="TOD127" s="458"/>
      <c r="TOE127" s="458"/>
      <c r="TOF127" s="459"/>
      <c r="TOG127" s="458"/>
      <c r="TOH127" s="458"/>
      <c r="TOI127" s="458"/>
      <c r="TOJ127" s="459"/>
      <c r="TOK127" s="458"/>
      <c r="TOL127" s="458"/>
      <c r="TOM127" s="458"/>
      <c r="TON127" s="459"/>
      <c r="TOO127" s="458"/>
      <c r="TOP127" s="458"/>
      <c r="TOQ127" s="458"/>
      <c r="TOR127" s="459"/>
      <c r="TOS127" s="458"/>
      <c r="TOT127" s="458"/>
      <c r="TOU127" s="458"/>
      <c r="TOV127" s="459"/>
      <c r="TOW127" s="458"/>
      <c r="TOX127" s="458"/>
      <c r="TOY127" s="458"/>
      <c r="TOZ127" s="459"/>
      <c r="TPA127" s="458"/>
      <c r="TPB127" s="458"/>
      <c r="TPC127" s="458"/>
      <c r="TPD127" s="459"/>
      <c r="TPE127" s="458"/>
      <c r="TPF127" s="458"/>
      <c r="TPG127" s="458"/>
      <c r="TPH127" s="459"/>
      <c r="TPI127" s="458"/>
      <c r="TPJ127" s="458"/>
      <c r="TPK127" s="458"/>
      <c r="TPL127" s="459"/>
      <c r="TPM127" s="458"/>
      <c r="TPN127" s="458"/>
      <c r="TPO127" s="458"/>
      <c r="TPP127" s="459"/>
      <c r="TPQ127" s="458"/>
      <c r="TPR127" s="458"/>
      <c r="TPS127" s="458"/>
      <c r="TPT127" s="459"/>
      <c r="TPU127" s="458"/>
      <c r="TPV127" s="458"/>
      <c r="TPW127" s="458"/>
      <c r="TPX127" s="459"/>
      <c r="TPY127" s="458"/>
      <c r="TPZ127" s="458"/>
      <c r="TQA127" s="458"/>
      <c r="TQB127" s="459"/>
      <c r="TQC127" s="458"/>
      <c r="TQD127" s="458"/>
      <c r="TQE127" s="458"/>
      <c r="TQF127" s="459"/>
      <c r="TQG127" s="458"/>
      <c r="TQH127" s="458"/>
      <c r="TQI127" s="458"/>
      <c r="TQJ127" s="459"/>
      <c r="TQK127" s="458"/>
      <c r="TQL127" s="458"/>
      <c r="TQM127" s="458"/>
      <c r="TQN127" s="459"/>
      <c r="TQO127" s="458"/>
      <c r="TQP127" s="458"/>
      <c r="TQQ127" s="458"/>
      <c r="TQR127" s="459"/>
      <c r="TQS127" s="458"/>
      <c r="TQT127" s="458"/>
      <c r="TQU127" s="458"/>
      <c r="TQV127" s="459"/>
      <c r="TQW127" s="458"/>
      <c r="TQX127" s="458"/>
      <c r="TQY127" s="458"/>
      <c r="TQZ127" s="459"/>
      <c r="TRA127" s="458"/>
      <c r="TRB127" s="458"/>
      <c r="TRC127" s="458"/>
      <c r="TRD127" s="459"/>
      <c r="TRE127" s="458"/>
      <c r="TRF127" s="458"/>
      <c r="TRG127" s="458"/>
      <c r="TRH127" s="459"/>
      <c r="TRI127" s="458"/>
      <c r="TRJ127" s="458"/>
      <c r="TRK127" s="458"/>
      <c r="TRL127" s="459"/>
      <c r="TRM127" s="458"/>
      <c r="TRN127" s="458"/>
      <c r="TRO127" s="458"/>
      <c r="TRP127" s="459"/>
      <c r="TRQ127" s="458"/>
      <c r="TRR127" s="458"/>
      <c r="TRS127" s="458"/>
      <c r="TRT127" s="459"/>
      <c r="TRU127" s="458"/>
      <c r="TRV127" s="458"/>
      <c r="TRW127" s="458"/>
      <c r="TRX127" s="459"/>
      <c r="TRY127" s="458"/>
      <c r="TRZ127" s="458"/>
      <c r="TSA127" s="458"/>
      <c r="TSB127" s="459"/>
      <c r="TSC127" s="458"/>
      <c r="TSD127" s="458"/>
      <c r="TSE127" s="458"/>
      <c r="TSF127" s="459"/>
      <c r="TSG127" s="458"/>
      <c r="TSH127" s="458"/>
      <c r="TSI127" s="458"/>
      <c r="TSJ127" s="459"/>
      <c r="TSK127" s="458"/>
      <c r="TSL127" s="458"/>
      <c r="TSM127" s="458"/>
      <c r="TSN127" s="459"/>
      <c r="TSO127" s="458"/>
      <c r="TSP127" s="458"/>
      <c r="TSQ127" s="458"/>
      <c r="TSR127" s="459"/>
      <c r="TSS127" s="458"/>
      <c r="TST127" s="458"/>
      <c r="TSU127" s="458"/>
      <c r="TSV127" s="459"/>
      <c r="TSW127" s="458"/>
      <c r="TSX127" s="458"/>
      <c r="TSY127" s="458"/>
      <c r="TSZ127" s="459"/>
      <c r="TTA127" s="458"/>
      <c r="TTB127" s="458"/>
      <c r="TTC127" s="458"/>
      <c r="TTD127" s="459"/>
      <c r="TTE127" s="458"/>
      <c r="TTF127" s="458"/>
      <c r="TTG127" s="458"/>
      <c r="TTH127" s="459"/>
      <c r="TTI127" s="458"/>
      <c r="TTJ127" s="458"/>
      <c r="TTK127" s="458"/>
      <c r="TTL127" s="459"/>
      <c r="TTM127" s="458"/>
      <c r="TTN127" s="458"/>
      <c r="TTO127" s="458"/>
      <c r="TTP127" s="459"/>
      <c r="TTQ127" s="458"/>
      <c r="TTR127" s="458"/>
      <c r="TTS127" s="458"/>
      <c r="TTT127" s="459"/>
      <c r="TTU127" s="458"/>
      <c r="TTV127" s="458"/>
      <c r="TTW127" s="458"/>
      <c r="TTX127" s="459"/>
      <c r="TTY127" s="458"/>
      <c r="TTZ127" s="458"/>
      <c r="TUA127" s="458"/>
      <c r="TUB127" s="459"/>
      <c r="TUC127" s="458"/>
      <c r="TUD127" s="458"/>
      <c r="TUE127" s="458"/>
      <c r="TUF127" s="459"/>
      <c r="TUG127" s="458"/>
      <c r="TUH127" s="458"/>
      <c r="TUI127" s="458"/>
      <c r="TUJ127" s="459"/>
      <c r="TUK127" s="458"/>
      <c r="TUL127" s="458"/>
      <c r="TUM127" s="458"/>
      <c r="TUN127" s="459"/>
      <c r="TUO127" s="458"/>
      <c r="TUP127" s="458"/>
      <c r="TUQ127" s="458"/>
      <c r="TUR127" s="459"/>
      <c r="TUS127" s="458"/>
      <c r="TUT127" s="458"/>
      <c r="TUU127" s="458"/>
      <c r="TUV127" s="459"/>
      <c r="TUW127" s="458"/>
      <c r="TUX127" s="458"/>
      <c r="TUY127" s="458"/>
      <c r="TUZ127" s="459"/>
      <c r="TVA127" s="458"/>
      <c r="TVB127" s="458"/>
      <c r="TVC127" s="458"/>
      <c r="TVD127" s="459"/>
      <c r="TVE127" s="458"/>
      <c r="TVF127" s="458"/>
      <c r="TVG127" s="458"/>
      <c r="TVH127" s="459"/>
      <c r="TVI127" s="458"/>
      <c r="TVJ127" s="458"/>
      <c r="TVK127" s="458"/>
      <c r="TVL127" s="459"/>
      <c r="TVM127" s="458"/>
      <c r="TVN127" s="458"/>
      <c r="TVO127" s="458"/>
      <c r="TVP127" s="459"/>
      <c r="TVQ127" s="458"/>
      <c r="TVR127" s="458"/>
      <c r="TVS127" s="458"/>
      <c r="TVT127" s="459"/>
      <c r="TVU127" s="458"/>
      <c r="TVV127" s="458"/>
      <c r="TVW127" s="458"/>
      <c r="TVX127" s="459"/>
      <c r="TVY127" s="458"/>
      <c r="TVZ127" s="458"/>
      <c r="TWA127" s="458"/>
      <c r="TWB127" s="459"/>
      <c r="TWC127" s="458"/>
      <c r="TWD127" s="458"/>
      <c r="TWE127" s="458"/>
      <c r="TWF127" s="459"/>
      <c r="TWG127" s="458"/>
      <c r="TWH127" s="458"/>
      <c r="TWI127" s="458"/>
      <c r="TWJ127" s="459"/>
      <c r="TWK127" s="458"/>
      <c r="TWL127" s="458"/>
      <c r="TWM127" s="458"/>
      <c r="TWN127" s="459"/>
      <c r="TWO127" s="458"/>
      <c r="TWP127" s="458"/>
      <c r="TWQ127" s="458"/>
      <c r="TWR127" s="459"/>
      <c r="TWS127" s="458"/>
      <c r="TWT127" s="458"/>
      <c r="TWU127" s="458"/>
      <c r="TWV127" s="459"/>
      <c r="TWW127" s="458"/>
      <c r="TWX127" s="458"/>
      <c r="TWY127" s="458"/>
      <c r="TWZ127" s="459"/>
      <c r="TXA127" s="458"/>
      <c r="TXB127" s="458"/>
      <c r="TXC127" s="458"/>
      <c r="TXD127" s="459"/>
      <c r="TXE127" s="458"/>
      <c r="TXF127" s="458"/>
      <c r="TXG127" s="458"/>
      <c r="TXH127" s="459"/>
      <c r="TXI127" s="458"/>
      <c r="TXJ127" s="458"/>
      <c r="TXK127" s="458"/>
      <c r="TXL127" s="459"/>
      <c r="TXM127" s="458"/>
      <c r="TXN127" s="458"/>
      <c r="TXO127" s="458"/>
      <c r="TXP127" s="459"/>
      <c r="TXQ127" s="458"/>
      <c r="TXR127" s="458"/>
      <c r="TXS127" s="458"/>
      <c r="TXT127" s="459"/>
      <c r="TXU127" s="458"/>
      <c r="TXV127" s="458"/>
      <c r="TXW127" s="458"/>
      <c r="TXX127" s="459"/>
      <c r="TXY127" s="458"/>
      <c r="TXZ127" s="458"/>
      <c r="TYA127" s="458"/>
      <c r="TYB127" s="459"/>
      <c r="TYC127" s="458"/>
      <c r="TYD127" s="458"/>
      <c r="TYE127" s="458"/>
      <c r="TYF127" s="459"/>
      <c r="TYG127" s="458"/>
      <c r="TYH127" s="458"/>
      <c r="TYI127" s="458"/>
      <c r="TYJ127" s="459"/>
      <c r="TYK127" s="458"/>
      <c r="TYL127" s="458"/>
      <c r="TYM127" s="458"/>
      <c r="TYN127" s="459"/>
      <c r="TYO127" s="458"/>
      <c r="TYP127" s="458"/>
      <c r="TYQ127" s="458"/>
      <c r="TYR127" s="459"/>
      <c r="TYS127" s="458"/>
      <c r="TYT127" s="458"/>
      <c r="TYU127" s="458"/>
      <c r="TYV127" s="459"/>
      <c r="TYW127" s="458"/>
      <c r="TYX127" s="458"/>
      <c r="TYY127" s="458"/>
      <c r="TYZ127" s="459"/>
      <c r="TZA127" s="458"/>
      <c r="TZB127" s="458"/>
      <c r="TZC127" s="458"/>
      <c r="TZD127" s="459"/>
      <c r="TZE127" s="458"/>
      <c r="TZF127" s="458"/>
      <c r="TZG127" s="458"/>
      <c r="TZH127" s="459"/>
      <c r="TZI127" s="458"/>
      <c r="TZJ127" s="458"/>
      <c r="TZK127" s="458"/>
      <c r="TZL127" s="459"/>
      <c r="TZM127" s="458"/>
      <c r="TZN127" s="458"/>
      <c r="TZO127" s="458"/>
      <c r="TZP127" s="459"/>
      <c r="TZQ127" s="458"/>
      <c r="TZR127" s="458"/>
      <c r="TZS127" s="458"/>
      <c r="TZT127" s="459"/>
      <c r="TZU127" s="458"/>
      <c r="TZV127" s="458"/>
      <c r="TZW127" s="458"/>
      <c r="TZX127" s="459"/>
      <c r="TZY127" s="458"/>
      <c r="TZZ127" s="458"/>
      <c r="UAA127" s="458"/>
      <c r="UAB127" s="459"/>
      <c r="UAC127" s="458"/>
      <c r="UAD127" s="458"/>
      <c r="UAE127" s="458"/>
      <c r="UAF127" s="459"/>
      <c r="UAG127" s="458"/>
      <c r="UAH127" s="458"/>
      <c r="UAI127" s="458"/>
      <c r="UAJ127" s="459"/>
      <c r="UAK127" s="458"/>
      <c r="UAL127" s="458"/>
      <c r="UAM127" s="458"/>
      <c r="UAN127" s="459"/>
      <c r="UAO127" s="458"/>
      <c r="UAP127" s="458"/>
      <c r="UAQ127" s="458"/>
      <c r="UAR127" s="459"/>
      <c r="UAS127" s="458"/>
      <c r="UAT127" s="458"/>
      <c r="UAU127" s="458"/>
      <c r="UAV127" s="459"/>
      <c r="UAW127" s="458"/>
      <c r="UAX127" s="458"/>
      <c r="UAY127" s="458"/>
      <c r="UAZ127" s="459"/>
      <c r="UBA127" s="458"/>
      <c r="UBB127" s="458"/>
      <c r="UBC127" s="458"/>
      <c r="UBD127" s="459"/>
      <c r="UBE127" s="458"/>
      <c r="UBF127" s="458"/>
      <c r="UBG127" s="458"/>
      <c r="UBH127" s="459"/>
      <c r="UBI127" s="458"/>
      <c r="UBJ127" s="458"/>
      <c r="UBK127" s="458"/>
      <c r="UBL127" s="459"/>
      <c r="UBM127" s="458"/>
      <c r="UBN127" s="458"/>
      <c r="UBO127" s="458"/>
      <c r="UBP127" s="459"/>
      <c r="UBQ127" s="458"/>
      <c r="UBR127" s="458"/>
      <c r="UBS127" s="458"/>
      <c r="UBT127" s="459"/>
      <c r="UBU127" s="458"/>
      <c r="UBV127" s="458"/>
      <c r="UBW127" s="458"/>
      <c r="UBX127" s="459"/>
      <c r="UBY127" s="458"/>
      <c r="UBZ127" s="458"/>
      <c r="UCA127" s="458"/>
      <c r="UCB127" s="459"/>
      <c r="UCC127" s="458"/>
      <c r="UCD127" s="458"/>
      <c r="UCE127" s="458"/>
      <c r="UCF127" s="459"/>
      <c r="UCG127" s="458"/>
      <c r="UCH127" s="458"/>
      <c r="UCI127" s="458"/>
      <c r="UCJ127" s="459"/>
      <c r="UCK127" s="458"/>
      <c r="UCL127" s="458"/>
      <c r="UCM127" s="458"/>
      <c r="UCN127" s="459"/>
      <c r="UCO127" s="458"/>
      <c r="UCP127" s="458"/>
      <c r="UCQ127" s="458"/>
      <c r="UCR127" s="459"/>
      <c r="UCS127" s="458"/>
      <c r="UCT127" s="458"/>
      <c r="UCU127" s="458"/>
      <c r="UCV127" s="459"/>
      <c r="UCW127" s="458"/>
      <c r="UCX127" s="458"/>
      <c r="UCY127" s="458"/>
      <c r="UCZ127" s="459"/>
      <c r="UDA127" s="458"/>
      <c r="UDB127" s="458"/>
      <c r="UDC127" s="458"/>
      <c r="UDD127" s="459"/>
      <c r="UDE127" s="458"/>
      <c r="UDF127" s="458"/>
      <c r="UDG127" s="458"/>
      <c r="UDH127" s="459"/>
      <c r="UDI127" s="458"/>
      <c r="UDJ127" s="458"/>
      <c r="UDK127" s="458"/>
      <c r="UDL127" s="459"/>
      <c r="UDM127" s="458"/>
      <c r="UDN127" s="458"/>
      <c r="UDO127" s="458"/>
      <c r="UDP127" s="459"/>
      <c r="UDQ127" s="458"/>
      <c r="UDR127" s="458"/>
      <c r="UDS127" s="458"/>
      <c r="UDT127" s="459"/>
      <c r="UDU127" s="458"/>
      <c r="UDV127" s="458"/>
      <c r="UDW127" s="458"/>
      <c r="UDX127" s="459"/>
      <c r="UDY127" s="458"/>
      <c r="UDZ127" s="458"/>
      <c r="UEA127" s="458"/>
      <c r="UEB127" s="459"/>
      <c r="UEC127" s="458"/>
      <c r="UED127" s="458"/>
      <c r="UEE127" s="458"/>
      <c r="UEF127" s="459"/>
      <c r="UEG127" s="458"/>
      <c r="UEH127" s="458"/>
      <c r="UEI127" s="458"/>
      <c r="UEJ127" s="459"/>
      <c r="UEK127" s="458"/>
      <c r="UEL127" s="458"/>
      <c r="UEM127" s="458"/>
      <c r="UEN127" s="459"/>
      <c r="UEO127" s="458"/>
      <c r="UEP127" s="458"/>
      <c r="UEQ127" s="458"/>
      <c r="UER127" s="459"/>
      <c r="UES127" s="458"/>
      <c r="UET127" s="458"/>
      <c r="UEU127" s="458"/>
      <c r="UEV127" s="459"/>
      <c r="UEW127" s="458"/>
      <c r="UEX127" s="458"/>
      <c r="UEY127" s="458"/>
      <c r="UEZ127" s="459"/>
      <c r="UFA127" s="458"/>
      <c r="UFB127" s="458"/>
      <c r="UFC127" s="458"/>
      <c r="UFD127" s="459"/>
      <c r="UFE127" s="458"/>
      <c r="UFF127" s="458"/>
      <c r="UFG127" s="458"/>
      <c r="UFH127" s="459"/>
      <c r="UFI127" s="458"/>
      <c r="UFJ127" s="458"/>
      <c r="UFK127" s="458"/>
      <c r="UFL127" s="459"/>
      <c r="UFM127" s="458"/>
      <c r="UFN127" s="458"/>
      <c r="UFO127" s="458"/>
      <c r="UFP127" s="459"/>
      <c r="UFQ127" s="458"/>
      <c r="UFR127" s="458"/>
      <c r="UFS127" s="458"/>
      <c r="UFT127" s="459"/>
      <c r="UFU127" s="458"/>
      <c r="UFV127" s="458"/>
      <c r="UFW127" s="458"/>
      <c r="UFX127" s="459"/>
      <c r="UFY127" s="458"/>
      <c r="UFZ127" s="458"/>
      <c r="UGA127" s="458"/>
      <c r="UGB127" s="459"/>
      <c r="UGC127" s="458"/>
      <c r="UGD127" s="458"/>
      <c r="UGE127" s="458"/>
      <c r="UGF127" s="459"/>
      <c r="UGG127" s="458"/>
      <c r="UGH127" s="458"/>
      <c r="UGI127" s="458"/>
      <c r="UGJ127" s="459"/>
      <c r="UGK127" s="458"/>
      <c r="UGL127" s="458"/>
      <c r="UGM127" s="458"/>
      <c r="UGN127" s="459"/>
      <c r="UGO127" s="458"/>
      <c r="UGP127" s="458"/>
      <c r="UGQ127" s="458"/>
      <c r="UGR127" s="459"/>
      <c r="UGS127" s="458"/>
      <c r="UGT127" s="458"/>
      <c r="UGU127" s="458"/>
      <c r="UGV127" s="459"/>
      <c r="UGW127" s="458"/>
      <c r="UGX127" s="458"/>
      <c r="UGY127" s="458"/>
      <c r="UGZ127" s="459"/>
      <c r="UHA127" s="458"/>
      <c r="UHB127" s="458"/>
      <c r="UHC127" s="458"/>
      <c r="UHD127" s="459"/>
      <c r="UHE127" s="458"/>
      <c r="UHF127" s="458"/>
      <c r="UHG127" s="458"/>
      <c r="UHH127" s="459"/>
      <c r="UHI127" s="458"/>
      <c r="UHJ127" s="458"/>
      <c r="UHK127" s="458"/>
      <c r="UHL127" s="459"/>
      <c r="UHM127" s="458"/>
      <c r="UHN127" s="458"/>
      <c r="UHO127" s="458"/>
      <c r="UHP127" s="459"/>
      <c r="UHQ127" s="458"/>
      <c r="UHR127" s="458"/>
      <c r="UHS127" s="458"/>
      <c r="UHT127" s="459"/>
      <c r="UHU127" s="458"/>
      <c r="UHV127" s="458"/>
      <c r="UHW127" s="458"/>
      <c r="UHX127" s="459"/>
      <c r="UHY127" s="458"/>
      <c r="UHZ127" s="458"/>
      <c r="UIA127" s="458"/>
      <c r="UIB127" s="459"/>
      <c r="UIC127" s="458"/>
      <c r="UID127" s="458"/>
      <c r="UIE127" s="458"/>
      <c r="UIF127" s="459"/>
      <c r="UIG127" s="458"/>
      <c r="UIH127" s="458"/>
      <c r="UII127" s="458"/>
      <c r="UIJ127" s="459"/>
      <c r="UIK127" s="458"/>
      <c r="UIL127" s="458"/>
      <c r="UIM127" s="458"/>
      <c r="UIN127" s="459"/>
      <c r="UIO127" s="458"/>
      <c r="UIP127" s="458"/>
      <c r="UIQ127" s="458"/>
      <c r="UIR127" s="459"/>
      <c r="UIS127" s="458"/>
      <c r="UIT127" s="458"/>
      <c r="UIU127" s="458"/>
      <c r="UIV127" s="459"/>
      <c r="UIW127" s="458"/>
      <c r="UIX127" s="458"/>
      <c r="UIY127" s="458"/>
      <c r="UIZ127" s="459"/>
      <c r="UJA127" s="458"/>
      <c r="UJB127" s="458"/>
      <c r="UJC127" s="458"/>
      <c r="UJD127" s="459"/>
      <c r="UJE127" s="458"/>
      <c r="UJF127" s="458"/>
      <c r="UJG127" s="458"/>
      <c r="UJH127" s="459"/>
      <c r="UJI127" s="458"/>
      <c r="UJJ127" s="458"/>
      <c r="UJK127" s="458"/>
      <c r="UJL127" s="459"/>
      <c r="UJM127" s="458"/>
      <c r="UJN127" s="458"/>
      <c r="UJO127" s="458"/>
      <c r="UJP127" s="459"/>
      <c r="UJQ127" s="458"/>
      <c r="UJR127" s="458"/>
      <c r="UJS127" s="458"/>
      <c r="UJT127" s="459"/>
      <c r="UJU127" s="458"/>
      <c r="UJV127" s="458"/>
      <c r="UJW127" s="458"/>
      <c r="UJX127" s="459"/>
      <c r="UJY127" s="458"/>
      <c r="UJZ127" s="458"/>
      <c r="UKA127" s="458"/>
      <c r="UKB127" s="459"/>
      <c r="UKC127" s="458"/>
      <c r="UKD127" s="458"/>
      <c r="UKE127" s="458"/>
      <c r="UKF127" s="459"/>
      <c r="UKG127" s="458"/>
      <c r="UKH127" s="458"/>
      <c r="UKI127" s="458"/>
      <c r="UKJ127" s="459"/>
      <c r="UKK127" s="458"/>
      <c r="UKL127" s="458"/>
      <c r="UKM127" s="458"/>
      <c r="UKN127" s="459"/>
      <c r="UKO127" s="458"/>
      <c r="UKP127" s="458"/>
      <c r="UKQ127" s="458"/>
      <c r="UKR127" s="459"/>
      <c r="UKS127" s="458"/>
      <c r="UKT127" s="458"/>
      <c r="UKU127" s="458"/>
      <c r="UKV127" s="459"/>
      <c r="UKW127" s="458"/>
      <c r="UKX127" s="458"/>
      <c r="UKY127" s="458"/>
      <c r="UKZ127" s="459"/>
      <c r="ULA127" s="458"/>
      <c r="ULB127" s="458"/>
      <c r="ULC127" s="458"/>
      <c r="ULD127" s="459"/>
      <c r="ULE127" s="458"/>
      <c r="ULF127" s="458"/>
      <c r="ULG127" s="458"/>
      <c r="ULH127" s="459"/>
      <c r="ULI127" s="458"/>
      <c r="ULJ127" s="458"/>
      <c r="ULK127" s="458"/>
      <c r="ULL127" s="459"/>
      <c r="ULM127" s="458"/>
      <c r="ULN127" s="458"/>
      <c r="ULO127" s="458"/>
      <c r="ULP127" s="459"/>
      <c r="ULQ127" s="458"/>
      <c r="ULR127" s="458"/>
      <c r="ULS127" s="458"/>
      <c r="ULT127" s="459"/>
      <c r="ULU127" s="458"/>
      <c r="ULV127" s="458"/>
      <c r="ULW127" s="458"/>
      <c r="ULX127" s="459"/>
      <c r="ULY127" s="458"/>
      <c r="ULZ127" s="458"/>
      <c r="UMA127" s="458"/>
      <c r="UMB127" s="459"/>
      <c r="UMC127" s="458"/>
      <c r="UMD127" s="458"/>
      <c r="UME127" s="458"/>
      <c r="UMF127" s="459"/>
      <c r="UMG127" s="458"/>
      <c r="UMH127" s="458"/>
      <c r="UMI127" s="458"/>
      <c r="UMJ127" s="459"/>
      <c r="UMK127" s="458"/>
      <c r="UML127" s="458"/>
      <c r="UMM127" s="458"/>
      <c r="UMN127" s="459"/>
      <c r="UMO127" s="458"/>
      <c r="UMP127" s="458"/>
      <c r="UMQ127" s="458"/>
      <c r="UMR127" s="459"/>
      <c r="UMS127" s="458"/>
      <c r="UMT127" s="458"/>
      <c r="UMU127" s="458"/>
      <c r="UMV127" s="459"/>
      <c r="UMW127" s="458"/>
      <c r="UMX127" s="458"/>
      <c r="UMY127" s="458"/>
      <c r="UMZ127" s="459"/>
      <c r="UNA127" s="458"/>
      <c r="UNB127" s="458"/>
      <c r="UNC127" s="458"/>
      <c r="UND127" s="459"/>
      <c r="UNE127" s="458"/>
      <c r="UNF127" s="458"/>
      <c r="UNG127" s="458"/>
      <c r="UNH127" s="459"/>
      <c r="UNI127" s="458"/>
      <c r="UNJ127" s="458"/>
      <c r="UNK127" s="458"/>
      <c r="UNL127" s="459"/>
      <c r="UNM127" s="458"/>
      <c r="UNN127" s="458"/>
      <c r="UNO127" s="458"/>
      <c r="UNP127" s="459"/>
      <c r="UNQ127" s="458"/>
      <c r="UNR127" s="458"/>
      <c r="UNS127" s="458"/>
      <c r="UNT127" s="459"/>
      <c r="UNU127" s="458"/>
      <c r="UNV127" s="458"/>
      <c r="UNW127" s="458"/>
      <c r="UNX127" s="459"/>
      <c r="UNY127" s="458"/>
      <c r="UNZ127" s="458"/>
      <c r="UOA127" s="458"/>
      <c r="UOB127" s="459"/>
      <c r="UOC127" s="458"/>
      <c r="UOD127" s="458"/>
      <c r="UOE127" s="458"/>
      <c r="UOF127" s="459"/>
      <c r="UOG127" s="458"/>
      <c r="UOH127" s="458"/>
      <c r="UOI127" s="458"/>
      <c r="UOJ127" s="459"/>
      <c r="UOK127" s="458"/>
      <c r="UOL127" s="458"/>
      <c r="UOM127" s="458"/>
      <c r="UON127" s="459"/>
      <c r="UOO127" s="458"/>
      <c r="UOP127" s="458"/>
      <c r="UOQ127" s="458"/>
      <c r="UOR127" s="459"/>
      <c r="UOS127" s="458"/>
      <c r="UOT127" s="458"/>
      <c r="UOU127" s="458"/>
      <c r="UOV127" s="459"/>
      <c r="UOW127" s="458"/>
      <c r="UOX127" s="458"/>
      <c r="UOY127" s="458"/>
      <c r="UOZ127" s="459"/>
      <c r="UPA127" s="458"/>
      <c r="UPB127" s="458"/>
      <c r="UPC127" s="458"/>
      <c r="UPD127" s="459"/>
      <c r="UPE127" s="458"/>
      <c r="UPF127" s="458"/>
      <c r="UPG127" s="458"/>
      <c r="UPH127" s="459"/>
      <c r="UPI127" s="458"/>
      <c r="UPJ127" s="458"/>
      <c r="UPK127" s="458"/>
      <c r="UPL127" s="459"/>
      <c r="UPM127" s="458"/>
      <c r="UPN127" s="458"/>
      <c r="UPO127" s="458"/>
      <c r="UPP127" s="459"/>
      <c r="UPQ127" s="458"/>
      <c r="UPR127" s="458"/>
      <c r="UPS127" s="458"/>
      <c r="UPT127" s="459"/>
      <c r="UPU127" s="458"/>
      <c r="UPV127" s="458"/>
      <c r="UPW127" s="458"/>
      <c r="UPX127" s="459"/>
      <c r="UPY127" s="458"/>
      <c r="UPZ127" s="458"/>
      <c r="UQA127" s="458"/>
      <c r="UQB127" s="459"/>
      <c r="UQC127" s="458"/>
      <c r="UQD127" s="458"/>
      <c r="UQE127" s="458"/>
      <c r="UQF127" s="459"/>
      <c r="UQG127" s="458"/>
      <c r="UQH127" s="458"/>
      <c r="UQI127" s="458"/>
      <c r="UQJ127" s="459"/>
      <c r="UQK127" s="458"/>
      <c r="UQL127" s="458"/>
      <c r="UQM127" s="458"/>
      <c r="UQN127" s="459"/>
      <c r="UQO127" s="458"/>
      <c r="UQP127" s="458"/>
      <c r="UQQ127" s="458"/>
      <c r="UQR127" s="459"/>
      <c r="UQS127" s="458"/>
      <c r="UQT127" s="458"/>
      <c r="UQU127" s="458"/>
      <c r="UQV127" s="459"/>
      <c r="UQW127" s="458"/>
      <c r="UQX127" s="458"/>
      <c r="UQY127" s="458"/>
      <c r="UQZ127" s="459"/>
      <c r="URA127" s="458"/>
      <c r="URB127" s="458"/>
      <c r="URC127" s="458"/>
      <c r="URD127" s="459"/>
      <c r="URE127" s="458"/>
      <c r="URF127" s="458"/>
      <c r="URG127" s="458"/>
      <c r="URH127" s="459"/>
      <c r="URI127" s="458"/>
      <c r="URJ127" s="458"/>
      <c r="URK127" s="458"/>
      <c r="URL127" s="459"/>
      <c r="URM127" s="458"/>
      <c r="URN127" s="458"/>
      <c r="URO127" s="458"/>
      <c r="URP127" s="459"/>
      <c r="URQ127" s="458"/>
      <c r="URR127" s="458"/>
      <c r="URS127" s="458"/>
      <c r="URT127" s="459"/>
      <c r="URU127" s="458"/>
      <c r="URV127" s="458"/>
      <c r="URW127" s="458"/>
      <c r="URX127" s="459"/>
      <c r="URY127" s="458"/>
      <c r="URZ127" s="458"/>
      <c r="USA127" s="458"/>
      <c r="USB127" s="459"/>
      <c r="USC127" s="458"/>
      <c r="USD127" s="458"/>
      <c r="USE127" s="458"/>
      <c r="USF127" s="459"/>
      <c r="USG127" s="458"/>
      <c r="USH127" s="458"/>
      <c r="USI127" s="458"/>
      <c r="USJ127" s="459"/>
      <c r="USK127" s="458"/>
      <c r="USL127" s="458"/>
      <c r="USM127" s="458"/>
      <c r="USN127" s="459"/>
      <c r="USO127" s="458"/>
      <c r="USP127" s="458"/>
      <c r="USQ127" s="458"/>
      <c r="USR127" s="459"/>
      <c r="USS127" s="458"/>
      <c r="UST127" s="458"/>
      <c r="USU127" s="458"/>
      <c r="USV127" s="459"/>
      <c r="USW127" s="458"/>
      <c r="USX127" s="458"/>
      <c r="USY127" s="458"/>
      <c r="USZ127" s="459"/>
      <c r="UTA127" s="458"/>
      <c r="UTB127" s="458"/>
      <c r="UTC127" s="458"/>
      <c r="UTD127" s="459"/>
      <c r="UTE127" s="458"/>
      <c r="UTF127" s="458"/>
      <c r="UTG127" s="458"/>
      <c r="UTH127" s="459"/>
      <c r="UTI127" s="458"/>
      <c r="UTJ127" s="458"/>
      <c r="UTK127" s="458"/>
      <c r="UTL127" s="459"/>
      <c r="UTM127" s="458"/>
      <c r="UTN127" s="458"/>
      <c r="UTO127" s="458"/>
      <c r="UTP127" s="459"/>
      <c r="UTQ127" s="458"/>
      <c r="UTR127" s="458"/>
      <c r="UTS127" s="458"/>
      <c r="UTT127" s="459"/>
      <c r="UTU127" s="458"/>
      <c r="UTV127" s="458"/>
      <c r="UTW127" s="458"/>
      <c r="UTX127" s="459"/>
      <c r="UTY127" s="458"/>
      <c r="UTZ127" s="458"/>
      <c r="UUA127" s="458"/>
      <c r="UUB127" s="459"/>
      <c r="UUC127" s="458"/>
      <c r="UUD127" s="458"/>
      <c r="UUE127" s="458"/>
      <c r="UUF127" s="459"/>
      <c r="UUG127" s="458"/>
      <c r="UUH127" s="458"/>
      <c r="UUI127" s="458"/>
      <c r="UUJ127" s="459"/>
      <c r="UUK127" s="458"/>
      <c r="UUL127" s="458"/>
      <c r="UUM127" s="458"/>
      <c r="UUN127" s="459"/>
      <c r="UUO127" s="458"/>
      <c r="UUP127" s="458"/>
      <c r="UUQ127" s="458"/>
      <c r="UUR127" s="459"/>
      <c r="UUS127" s="458"/>
      <c r="UUT127" s="458"/>
      <c r="UUU127" s="458"/>
      <c r="UUV127" s="459"/>
      <c r="UUW127" s="458"/>
      <c r="UUX127" s="458"/>
      <c r="UUY127" s="458"/>
      <c r="UUZ127" s="459"/>
      <c r="UVA127" s="458"/>
      <c r="UVB127" s="458"/>
      <c r="UVC127" s="458"/>
      <c r="UVD127" s="459"/>
      <c r="UVE127" s="458"/>
      <c r="UVF127" s="458"/>
      <c r="UVG127" s="458"/>
      <c r="UVH127" s="459"/>
      <c r="UVI127" s="458"/>
      <c r="UVJ127" s="458"/>
      <c r="UVK127" s="458"/>
      <c r="UVL127" s="459"/>
      <c r="UVM127" s="458"/>
      <c r="UVN127" s="458"/>
      <c r="UVO127" s="458"/>
      <c r="UVP127" s="459"/>
      <c r="UVQ127" s="458"/>
      <c r="UVR127" s="458"/>
      <c r="UVS127" s="458"/>
      <c r="UVT127" s="459"/>
      <c r="UVU127" s="458"/>
      <c r="UVV127" s="458"/>
      <c r="UVW127" s="458"/>
      <c r="UVX127" s="459"/>
      <c r="UVY127" s="458"/>
      <c r="UVZ127" s="458"/>
      <c r="UWA127" s="458"/>
      <c r="UWB127" s="459"/>
      <c r="UWC127" s="458"/>
      <c r="UWD127" s="458"/>
      <c r="UWE127" s="458"/>
      <c r="UWF127" s="459"/>
      <c r="UWG127" s="458"/>
      <c r="UWH127" s="458"/>
      <c r="UWI127" s="458"/>
      <c r="UWJ127" s="459"/>
      <c r="UWK127" s="458"/>
      <c r="UWL127" s="458"/>
      <c r="UWM127" s="458"/>
      <c r="UWN127" s="459"/>
      <c r="UWO127" s="458"/>
      <c r="UWP127" s="458"/>
      <c r="UWQ127" s="458"/>
      <c r="UWR127" s="459"/>
      <c r="UWS127" s="458"/>
      <c r="UWT127" s="458"/>
      <c r="UWU127" s="458"/>
      <c r="UWV127" s="459"/>
      <c r="UWW127" s="458"/>
      <c r="UWX127" s="458"/>
      <c r="UWY127" s="458"/>
      <c r="UWZ127" s="459"/>
      <c r="UXA127" s="458"/>
      <c r="UXB127" s="458"/>
      <c r="UXC127" s="458"/>
      <c r="UXD127" s="459"/>
      <c r="UXE127" s="458"/>
      <c r="UXF127" s="458"/>
      <c r="UXG127" s="458"/>
      <c r="UXH127" s="459"/>
      <c r="UXI127" s="458"/>
      <c r="UXJ127" s="458"/>
      <c r="UXK127" s="458"/>
      <c r="UXL127" s="459"/>
      <c r="UXM127" s="458"/>
      <c r="UXN127" s="458"/>
      <c r="UXO127" s="458"/>
      <c r="UXP127" s="459"/>
      <c r="UXQ127" s="458"/>
      <c r="UXR127" s="458"/>
      <c r="UXS127" s="458"/>
      <c r="UXT127" s="459"/>
      <c r="UXU127" s="458"/>
      <c r="UXV127" s="458"/>
      <c r="UXW127" s="458"/>
      <c r="UXX127" s="459"/>
      <c r="UXY127" s="458"/>
      <c r="UXZ127" s="458"/>
      <c r="UYA127" s="458"/>
      <c r="UYB127" s="459"/>
      <c r="UYC127" s="458"/>
      <c r="UYD127" s="458"/>
      <c r="UYE127" s="458"/>
      <c r="UYF127" s="459"/>
      <c r="UYG127" s="458"/>
      <c r="UYH127" s="458"/>
      <c r="UYI127" s="458"/>
      <c r="UYJ127" s="459"/>
      <c r="UYK127" s="458"/>
      <c r="UYL127" s="458"/>
      <c r="UYM127" s="458"/>
      <c r="UYN127" s="459"/>
      <c r="UYO127" s="458"/>
      <c r="UYP127" s="458"/>
      <c r="UYQ127" s="458"/>
      <c r="UYR127" s="459"/>
      <c r="UYS127" s="458"/>
      <c r="UYT127" s="458"/>
      <c r="UYU127" s="458"/>
      <c r="UYV127" s="459"/>
      <c r="UYW127" s="458"/>
      <c r="UYX127" s="458"/>
      <c r="UYY127" s="458"/>
      <c r="UYZ127" s="459"/>
      <c r="UZA127" s="458"/>
      <c r="UZB127" s="458"/>
      <c r="UZC127" s="458"/>
      <c r="UZD127" s="459"/>
      <c r="UZE127" s="458"/>
      <c r="UZF127" s="458"/>
      <c r="UZG127" s="458"/>
      <c r="UZH127" s="459"/>
      <c r="UZI127" s="458"/>
      <c r="UZJ127" s="458"/>
      <c r="UZK127" s="458"/>
      <c r="UZL127" s="459"/>
      <c r="UZM127" s="458"/>
      <c r="UZN127" s="458"/>
      <c r="UZO127" s="458"/>
      <c r="UZP127" s="459"/>
      <c r="UZQ127" s="458"/>
      <c r="UZR127" s="458"/>
      <c r="UZS127" s="458"/>
      <c r="UZT127" s="459"/>
      <c r="UZU127" s="458"/>
      <c r="UZV127" s="458"/>
      <c r="UZW127" s="458"/>
      <c r="UZX127" s="459"/>
      <c r="UZY127" s="458"/>
      <c r="UZZ127" s="458"/>
      <c r="VAA127" s="458"/>
      <c r="VAB127" s="459"/>
      <c r="VAC127" s="458"/>
      <c r="VAD127" s="458"/>
      <c r="VAE127" s="458"/>
      <c r="VAF127" s="459"/>
      <c r="VAG127" s="458"/>
      <c r="VAH127" s="458"/>
      <c r="VAI127" s="458"/>
      <c r="VAJ127" s="459"/>
      <c r="VAK127" s="458"/>
      <c r="VAL127" s="458"/>
      <c r="VAM127" s="458"/>
      <c r="VAN127" s="459"/>
      <c r="VAO127" s="458"/>
      <c r="VAP127" s="458"/>
      <c r="VAQ127" s="458"/>
      <c r="VAR127" s="459"/>
      <c r="VAS127" s="458"/>
      <c r="VAT127" s="458"/>
      <c r="VAU127" s="458"/>
      <c r="VAV127" s="459"/>
      <c r="VAW127" s="458"/>
      <c r="VAX127" s="458"/>
      <c r="VAY127" s="458"/>
      <c r="VAZ127" s="459"/>
      <c r="VBA127" s="458"/>
      <c r="VBB127" s="458"/>
      <c r="VBC127" s="458"/>
      <c r="VBD127" s="459"/>
      <c r="VBE127" s="458"/>
      <c r="VBF127" s="458"/>
      <c r="VBG127" s="458"/>
      <c r="VBH127" s="459"/>
      <c r="VBI127" s="458"/>
      <c r="VBJ127" s="458"/>
      <c r="VBK127" s="458"/>
      <c r="VBL127" s="459"/>
      <c r="VBM127" s="458"/>
      <c r="VBN127" s="458"/>
      <c r="VBO127" s="458"/>
      <c r="VBP127" s="459"/>
      <c r="VBQ127" s="458"/>
      <c r="VBR127" s="458"/>
      <c r="VBS127" s="458"/>
      <c r="VBT127" s="459"/>
      <c r="VBU127" s="458"/>
      <c r="VBV127" s="458"/>
      <c r="VBW127" s="458"/>
      <c r="VBX127" s="459"/>
      <c r="VBY127" s="458"/>
      <c r="VBZ127" s="458"/>
      <c r="VCA127" s="458"/>
      <c r="VCB127" s="459"/>
      <c r="VCC127" s="458"/>
      <c r="VCD127" s="458"/>
      <c r="VCE127" s="458"/>
      <c r="VCF127" s="459"/>
      <c r="VCG127" s="458"/>
      <c r="VCH127" s="458"/>
      <c r="VCI127" s="458"/>
      <c r="VCJ127" s="459"/>
      <c r="VCK127" s="458"/>
      <c r="VCL127" s="458"/>
      <c r="VCM127" s="458"/>
      <c r="VCN127" s="459"/>
      <c r="VCO127" s="458"/>
      <c r="VCP127" s="458"/>
      <c r="VCQ127" s="458"/>
      <c r="VCR127" s="459"/>
      <c r="VCS127" s="458"/>
      <c r="VCT127" s="458"/>
      <c r="VCU127" s="458"/>
      <c r="VCV127" s="459"/>
      <c r="VCW127" s="458"/>
      <c r="VCX127" s="458"/>
      <c r="VCY127" s="458"/>
      <c r="VCZ127" s="459"/>
      <c r="VDA127" s="458"/>
      <c r="VDB127" s="458"/>
      <c r="VDC127" s="458"/>
      <c r="VDD127" s="459"/>
      <c r="VDE127" s="458"/>
      <c r="VDF127" s="458"/>
      <c r="VDG127" s="458"/>
      <c r="VDH127" s="459"/>
      <c r="VDI127" s="458"/>
      <c r="VDJ127" s="458"/>
      <c r="VDK127" s="458"/>
      <c r="VDL127" s="459"/>
      <c r="VDM127" s="458"/>
      <c r="VDN127" s="458"/>
      <c r="VDO127" s="458"/>
      <c r="VDP127" s="459"/>
      <c r="VDQ127" s="458"/>
      <c r="VDR127" s="458"/>
      <c r="VDS127" s="458"/>
      <c r="VDT127" s="459"/>
      <c r="VDU127" s="458"/>
      <c r="VDV127" s="458"/>
      <c r="VDW127" s="458"/>
      <c r="VDX127" s="459"/>
      <c r="VDY127" s="458"/>
      <c r="VDZ127" s="458"/>
      <c r="VEA127" s="458"/>
      <c r="VEB127" s="459"/>
      <c r="VEC127" s="458"/>
      <c r="VED127" s="458"/>
      <c r="VEE127" s="458"/>
      <c r="VEF127" s="459"/>
      <c r="VEG127" s="458"/>
      <c r="VEH127" s="458"/>
      <c r="VEI127" s="458"/>
      <c r="VEJ127" s="459"/>
      <c r="VEK127" s="458"/>
      <c r="VEL127" s="458"/>
      <c r="VEM127" s="458"/>
      <c r="VEN127" s="459"/>
      <c r="VEO127" s="458"/>
      <c r="VEP127" s="458"/>
      <c r="VEQ127" s="458"/>
      <c r="VER127" s="459"/>
      <c r="VES127" s="458"/>
      <c r="VET127" s="458"/>
      <c r="VEU127" s="458"/>
      <c r="VEV127" s="459"/>
      <c r="VEW127" s="458"/>
      <c r="VEX127" s="458"/>
      <c r="VEY127" s="458"/>
      <c r="VEZ127" s="459"/>
      <c r="VFA127" s="458"/>
      <c r="VFB127" s="458"/>
      <c r="VFC127" s="458"/>
      <c r="VFD127" s="459"/>
      <c r="VFE127" s="458"/>
      <c r="VFF127" s="458"/>
      <c r="VFG127" s="458"/>
      <c r="VFH127" s="459"/>
      <c r="VFI127" s="458"/>
      <c r="VFJ127" s="458"/>
      <c r="VFK127" s="458"/>
      <c r="VFL127" s="459"/>
      <c r="VFM127" s="458"/>
      <c r="VFN127" s="458"/>
      <c r="VFO127" s="458"/>
      <c r="VFP127" s="459"/>
      <c r="VFQ127" s="458"/>
      <c r="VFR127" s="458"/>
      <c r="VFS127" s="458"/>
      <c r="VFT127" s="459"/>
      <c r="VFU127" s="458"/>
      <c r="VFV127" s="458"/>
      <c r="VFW127" s="458"/>
      <c r="VFX127" s="459"/>
      <c r="VFY127" s="458"/>
      <c r="VFZ127" s="458"/>
      <c r="VGA127" s="458"/>
      <c r="VGB127" s="459"/>
      <c r="VGC127" s="458"/>
      <c r="VGD127" s="458"/>
      <c r="VGE127" s="458"/>
      <c r="VGF127" s="459"/>
      <c r="VGG127" s="458"/>
      <c r="VGH127" s="458"/>
      <c r="VGI127" s="458"/>
      <c r="VGJ127" s="459"/>
      <c r="VGK127" s="458"/>
      <c r="VGL127" s="458"/>
      <c r="VGM127" s="458"/>
      <c r="VGN127" s="459"/>
      <c r="VGO127" s="458"/>
      <c r="VGP127" s="458"/>
      <c r="VGQ127" s="458"/>
      <c r="VGR127" s="459"/>
      <c r="VGS127" s="458"/>
      <c r="VGT127" s="458"/>
      <c r="VGU127" s="458"/>
      <c r="VGV127" s="459"/>
      <c r="VGW127" s="458"/>
      <c r="VGX127" s="458"/>
      <c r="VGY127" s="458"/>
      <c r="VGZ127" s="459"/>
      <c r="VHA127" s="458"/>
      <c r="VHB127" s="458"/>
      <c r="VHC127" s="458"/>
      <c r="VHD127" s="459"/>
      <c r="VHE127" s="458"/>
      <c r="VHF127" s="458"/>
      <c r="VHG127" s="458"/>
      <c r="VHH127" s="459"/>
      <c r="VHI127" s="458"/>
      <c r="VHJ127" s="458"/>
      <c r="VHK127" s="458"/>
      <c r="VHL127" s="459"/>
      <c r="VHM127" s="458"/>
      <c r="VHN127" s="458"/>
      <c r="VHO127" s="458"/>
      <c r="VHP127" s="459"/>
      <c r="VHQ127" s="458"/>
      <c r="VHR127" s="458"/>
      <c r="VHS127" s="458"/>
      <c r="VHT127" s="459"/>
      <c r="VHU127" s="458"/>
      <c r="VHV127" s="458"/>
      <c r="VHW127" s="458"/>
      <c r="VHX127" s="459"/>
      <c r="VHY127" s="458"/>
      <c r="VHZ127" s="458"/>
      <c r="VIA127" s="458"/>
      <c r="VIB127" s="459"/>
      <c r="VIC127" s="458"/>
      <c r="VID127" s="458"/>
      <c r="VIE127" s="458"/>
      <c r="VIF127" s="459"/>
      <c r="VIG127" s="458"/>
      <c r="VIH127" s="458"/>
      <c r="VII127" s="458"/>
      <c r="VIJ127" s="459"/>
      <c r="VIK127" s="458"/>
      <c r="VIL127" s="458"/>
      <c r="VIM127" s="458"/>
      <c r="VIN127" s="459"/>
      <c r="VIO127" s="458"/>
      <c r="VIP127" s="458"/>
      <c r="VIQ127" s="458"/>
      <c r="VIR127" s="459"/>
      <c r="VIS127" s="458"/>
      <c r="VIT127" s="458"/>
      <c r="VIU127" s="458"/>
      <c r="VIV127" s="459"/>
      <c r="VIW127" s="458"/>
      <c r="VIX127" s="458"/>
      <c r="VIY127" s="458"/>
      <c r="VIZ127" s="459"/>
      <c r="VJA127" s="458"/>
      <c r="VJB127" s="458"/>
      <c r="VJC127" s="458"/>
      <c r="VJD127" s="459"/>
      <c r="VJE127" s="458"/>
      <c r="VJF127" s="458"/>
      <c r="VJG127" s="458"/>
      <c r="VJH127" s="459"/>
      <c r="VJI127" s="458"/>
      <c r="VJJ127" s="458"/>
      <c r="VJK127" s="458"/>
      <c r="VJL127" s="459"/>
      <c r="VJM127" s="458"/>
      <c r="VJN127" s="458"/>
      <c r="VJO127" s="458"/>
      <c r="VJP127" s="459"/>
      <c r="VJQ127" s="458"/>
      <c r="VJR127" s="458"/>
      <c r="VJS127" s="458"/>
      <c r="VJT127" s="459"/>
      <c r="VJU127" s="458"/>
      <c r="VJV127" s="458"/>
      <c r="VJW127" s="458"/>
      <c r="VJX127" s="459"/>
      <c r="VJY127" s="458"/>
      <c r="VJZ127" s="458"/>
      <c r="VKA127" s="458"/>
      <c r="VKB127" s="459"/>
      <c r="VKC127" s="458"/>
      <c r="VKD127" s="458"/>
      <c r="VKE127" s="458"/>
      <c r="VKF127" s="459"/>
      <c r="VKG127" s="458"/>
      <c r="VKH127" s="458"/>
      <c r="VKI127" s="458"/>
      <c r="VKJ127" s="459"/>
      <c r="VKK127" s="458"/>
      <c r="VKL127" s="458"/>
      <c r="VKM127" s="458"/>
      <c r="VKN127" s="459"/>
      <c r="VKO127" s="458"/>
      <c r="VKP127" s="458"/>
      <c r="VKQ127" s="458"/>
      <c r="VKR127" s="459"/>
      <c r="VKS127" s="458"/>
      <c r="VKT127" s="458"/>
      <c r="VKU127" s="458"/>
      <c r="VKV127" s="459"/>
      <c r="VKW127" s="458"/>
      <c r="VKX127" s="458"/>
      <c r="VKY127" s="458"/>
      <c r="VKZ127" s="459"/>
      <c r="VLA127" s="458"/>
      <c r="VLB127" s="458"/>
      <c r="VLC127" s="458"/>
      <c r="VLD127" s="459"/>
      <c r="VLE127" s="458"/>
      <c r="VLF127" s="458"/>
      <c r="VLG127" s="458"/>
      <c r="VLH127" s="459"/>
      <c r="VLI127" s="458"/>
      <c r="VLJ127" s="458"/>
      <c r="VLK127" s="458"/>
      <c r="VLL127" s="459"/>
      <c r="VLM127" s="458"/>
      <c r="VLN127" s="458"/>
      <c r="VLO127" s="458"/>
      <c r="VLP127" s="459"/>
      <c r="VLQ127" s="458"/>
      <c r="VLR127" s="458"/>
      <c r="VLS127" s="458"/>
      <c r="VLT127" s="459"/>
      <c r="VLU127" s="458"/>
      <c r="VLV127" s="458"/>
      <c r="VLW127" s="458"/>
      <c r="VLX127" s="459"/>
      <c r="VLY127" s="458"/>
      <c r="VLZ127" s="458"/>
      <c r="VMA127" s="458"/>
      <c r="VMB127" s="459"/>
      <c r="VMC127" s="458"/>
      <c r="VMD127" s="458"/>
      <c r="VME127" s="458"/>
      <c r="VMF127" s="459"/>
      <c r="VMG127" s="458"/>
      <c r="VMH127" s="458"/>
      <c r="VMI127" s="458"/>
      <c r="VMJ127" s="459"/>
      <c r="VMK127" s="458"/>
      <c r="VML127" s="458"/>
      <c r="VMM127" s="458"/>
      <c r="VMN127" s="459"/>
      <c r="VMO127" s="458"/>
      <c r="VMP127" s="458"/>
      <c r="VMQ127" s="458"/>
      <c r="VMR127" s="459"/>
      <c r="VMS127" s="458"/>
      <c r="VMT127" s="458"/>
      <c r="VMU127" s="458"/>
      <c r="VMV127" s="459"/>
      <c r="VMW127" s="458"/>
      <c r="VMX127" s="458"/>
      <c r="VMY127" s="458"/>
      <c r="VMZ127" s="459"/>
      <c r="VNA127" s="458"/>
      <c r="VNB127" s="458"/>
      <c r="VNC127" s="458"/>
      <c r="VND127" s="459"/>
      <c r="VNE127" s="458"/>
      <c r="VNF127" s="458"/>
      <c r="VNG127" s="458"/>
      <c r="VNH127" s="459"/>
      <c r="VNI127" s="458"/>
      <c r="VNJ127" s="458"/>
      <c r="VNK127" s="458"/>
      <c r="VNL127" s="459"/>
      <c r="VNM127" s="458"/>
      <c r="VNN127" s="458"/>
      <c r="VNO127" s="458"/>
      <c r="VNP127" s="459"/>
      <c r="VNQ127" s="458"/>
      <c r="VNR127" s="458"/>
      <c r="VNS127" s="458"/>
      <c r="VNT127" s="459"/>
      <c r="VNU127" s="458"/>
      <c r="VNV127" s="458"/>
      <c r="VNW127" s="458"/>
      <c r="VNX127" s="459"/>
      <c r="VNY127" s="458"/>
      <c r="VNZ127" s="458"/>
      <c r="VOA127" s="458"/>
      <c r="VOB127" s="459"/>
      <c r="VOC127" s="458"/>
      <c r="VOD127" s="458"/>
      <c r="VOE127" s="458"/>
      <c r="VOF127" s="459"/>
      <c r="VOG127" s="458"/>
      <c r="VOH127" s="458"/>
      <c r="VOI127" s="458"/>
      <c r="VOJ127" s="459"/>
      <c r="VOK127" s="458"/>
      <c r="VOL127" s="458"/>
      <c r="VOM127" s="458"/>
      <c r="VON127" s="459"/>
      <c r="VOO127" s="458"/>
      <c r="VOP127" s="458"/>
      <c r="VOQ127" s="458"/>
      <c r="VOR127" s="459"/>
      <c r="VOS127" s="458"/>
      <c r="VOT127" s="458"/>
      <c r="VOU127" s="458"/>
      <c r="VOV127" s="459"/>
      <c r="VOW127" s="458"/>
      <c r="VOX127" s="458"/>
      <c r="VOY127" s="458"/>
      <c r="VOZ127" s="459"/>
      <c r="VPA127" s="458"/>
      <c r="VPB127" s="458"/>
      <c r="VPC127" s="458"/>
      <c r="VPD127" s="459"/>
      <c r="VPE127" s="458"/>
      <c r="VPF127" s="458"/>
      <c r="VPG127" s="458"/>
      <c r="VPH127" s="459"/>
      <c r="VPI127" s="458"/>
      <c r="VPJ127" s="458"/>
      <c r="VPK127" s="458"/>
      <c r="VPL127" s="459"/>
      <c r="VPM127" s="458"/>
      <c r="VPN127" s="458"/>
      <c r="VPO127" s="458"/>
      <c r="VPP127" s="459"/>
      <c r="VPQ127" s="458"/>
      <c r="VPR127" s="458"/>
      <c r="VPS127" s="458"/>
      <c r="VPT127" s="459"/>
      <c r="VPU127" s="458"/>
      <c r="VPV127" s="458"/>
      <c r="VPW127" s="458"/>
      <c r="VPX127" s="459"/>
      <c r="VPY127" s="458"/>
      <c r="VPZ127" s="458"/>
      <c r="VQA127" s="458"/>
      <c r="VQB127" s="459"/>
      <c r="VQC127" s="458"/>
      <c r="VQD127" s="458"/>
      <c r="VQE127" s="458"/>
      <c r="VQF127" s="459"/>
      <c r="VQG127" s="458"/>
      <c r="VQH127" s="458"/>
      <c r="VQI127" s="458"/>
      <c r="VQJ127" s="459"/>
      <c r="VQK127" s="458"/>
      <c r="VQL127" s="458"/>
      <c r="VQM127" s="458"/>
      <c r="VQN127" s="459"/>
      <c r="VQO127" s="458"/>
      <c r="VQP127" s="458"/>
      <c r="VQQ127" s="458"/>
      <c r="VQR127" s="459"/>
      <c r="VQS127" s="458"/>
      <c r="VQT127" s="458"/>
      <c r="VQU127" s="458"/>
      <c r="VQV127" s="459"/>
      <c r="VQW127" s="458"/>
      <c r="VQX127" s="458"/>
      <c r="VQY127" s="458"/>
      <c r="VQZ127" s="459"/>
      <c r="VRA127" s="458"/>
      <c r="VRB127" s="458"/>
      <c r="VRC127" s="458"/>
      <c r="VRD127" s="459"/>
      <c r="VRE127" s="458"/>
      <c r="VRF127" s="458"/>
      <c r="VRG127" s="458"/>
      <c r="VRH127" s="459"/>
      <c r="VRI127" s="458"/>
      <c r="VRJ127" s="458"/>
      <c r="VRK127" s="458"/>
      <c r="VRL127" s="459"/>
      <c r="VRM127" s="458"/>
      <c r="VRN127" s="458"/>
      <c r="VRO127" s="458"/>
      <c r="VRP127" s="459"/>
      <c r="VRQ127" s="458"/>
      <c r="VRR127" s="458"/>
      <c r="VRS127" s="458"/>
      <c r="VRT127" s="459"/>
      <c r="VRU127" s="458"/>
      <c r="VRV127" s="458"/>
      <c r="VRW127" s="458"/>
      <c r="VRX127" s="459"/>
      <c r="VRY127" s="458"/>
      <c r="VRZ127" s="458"/>
      <c r="VSA127" s="458"/>
      <c r="VSB127" s="459"/>
      <c r="VSC127" s="458"/>
      <c r="VSD127" s="458"/>
      <c r="VSE127" s="458"/>
      <c r="VSF127" s="459"/>
      <c r="VSG127" s="458"/>
      <c r="VSH127" s="458"/>
      <c r="VSI127" s="458"/>
      <c r="VSJ127" s="459"/>
      <c r="VSK127" s="458"/>
      <c r="VSL127" s="458"/>
      <c r="VSM127" s="458"/>
      <c r="VSN127" s="459"/>
      <c r="VSO127" s="458"/>
      <c r="VSP127" s="458"/>
      <c r="VSQ127" s="458"/>
      <c r="VSR127" s="459"/>
      <c r="VSS127" s="458"/>
      <c r="VST127" s="458"/>
      <c r="VSU127" s="458"/>
      <c r="VSV127" s="459"/>
      <c r="VSW127" s="458"/>
      <c r="VSX127" s="458"/>
      <c r="VSY127" s="458"/>
      <c r="VSZ127" s="459"/>
      <c r="VTA127" s="458"/>
      <c r="VTB127" s="458"/>
      <c r="VTC127" s="458"/>
      <c r="VTD127" s="459"/>
      <c r="VTE127" s="458"/>
      <c r="VTF127" s="458"/>
      <c r="VTG127" s="458"/>
      <c r="VTH127" s="459"/>
      <c r="VTI127" s="458"/>
      <c r="VTJ127" s="458"/>
      <c r="VTK127" s="458"/>
      <c r="VTL127" s="459"/>
      <c r="VTM127" s="458"/>
      <c r="VTN127" s="458"/>
      <c r="VTO127" s="458"/>
      <c r="VTP127" s="459"/>
      <c r="VTQ127" s="458"/>
      <c r="VTR127" s="458"/>
      <c r="VTS127" s="458"/>
      <c r="VTT127" s="459"/>
      <c r="VTU127" s="458"/>
      <c r="VTV127" s="458"/>
      <c r="VTW127" s="458"/>
      <c r="VTX127" s="459"/>
      <c r="VTY127" s="458"/>
      <c r="VTZ127" s="458"/>
      <c r="VUA127" s="458"/>
      <c r="VUB127" s="459"/>
      <c r="VUC127" s="458"/>
      <c r="VUD127" s="458"/>
      <c r="VUE127" s="458"/>
      <c r="VUF127" s="459"/>
      <c r="VUG127" s="458"/>
      <c r="VUH127" s="458"/>
      <c r="VUI127" s="458"/>
      <c r="VUJ127" s="459"/>
      <c r="VUK127" s="458"/>
      <c r="VUL127" s="458"/>
      <c r="VUM127" s="458"/>
      <c r="VUN127" s="459"/>
      <c r="VUO127" s="458"/>
      <c r="VUP127" s="458"/>
      <c r="VUQ127" s="458"/>
      <c r="VUR127" s="459"/>
      <c r="VUS127" s="458"/>
      <c r="VUT127" s="458"/>
      <c r="VUU127" s="458"/>
      <c r="VUV127" s="459"/>
      <c r="VUW127" s="458"/>
      <c r="VUX127" s="458"/>
      <c r="VUY127" s="458"/>
      <c r="VUZ127" s="459"/>
      <c r="VVA127" s="458"/>
      <c r="VVB127" s="458"/>
      <c r="VVC127" s="458"/>
      <c r="VVD127" s="459"/>
      <c r="VVE127" s="458"/>
      <c r="VVF127" s="458"/>
      <c r="VVG127" s="458"/>
      <c r="VVH127" s="459"/>
      <c r="VVI127" s="458"/>
      <c r="VVJ127" s="458"/>
      <c r="VVK127" s="458"/>
      <c r="VVL127" s="459"/>
      <c r="VVM127" s="458"/>
      <c r="VVN127" s="458"/>
      <c r="VVO127" s="458"/>
      <c r="VVP127" s="459"/>
      <c r="VVQ127" s="458"/>
      <c r="VVR127" s="458"/>
      <c r="VVS127" s="458"/>
      <c r="VVT127" s="459"/>
      <c r="VVU127" s="458"/>
      <c r="VVV127" s="458"/>
      <c r="VVW127" s="458"/>
      <c r="VVX127" s="459"/>
      <c r="VVY127" s="458"/>
      <c r="VVZ127" s="458"/>
      <c r="VWA127" s="458"/>
      <c r="VWB127" s="459"/>
      <c r="VWC127" s="458"/>
      <c r="VWD127" s="458"/>
      <c r="VWE127" s="458"/>
      <c r="VWF127" s="459"/>
      <c r="VWG127" s="458"/>
      <c r="VWH127" s="458"/>
      <c r="VWI127" s="458"/>
      <c r="VWJ127" s="459"/>
      <c r="VWK127" s="458"/>
      <c r="VWL127" s="458"/>
      <c r="VWM127" s="458"/>
      <c r="VWN127" s="459"/>
      <c r="VWO127" s="458"/>
      <c r="VWP127" s="458"/>
      <c r="VWQ127" s="458"/>
      <c r="VWR127" s="459"/>
      <c r="VWS127" s="458"/>
      <c r="VWT127" s="458"/>
      <c r="VWU127" s="458"/>
      <c r="VWV127" s="459"/>
      <c r="VWW127" s="458"/>
      <c r="VWX127" s="458"/>
      <c r="VWY127" s="458"/>
      <c r="VWZ127" s="459"/>
      <c r="VXA127" s="458"/>
      <c r="VXB127" s="458"/>
      <c r="VXC127" s="458"/>
      <c r="VXD127" s="459"/>
      <c r="VXE127" s="458"/>
      <c r="VXF127" s="458"/>
      <c r="VXG127" s="458"/>
      <c r="VXH127" s="459"/>
      <c r="VXI127" s="458"/>
      <c r="VXJ127" s="458"/>
      <c r="VXK127" s="458"/>
      <c r="VXL127" s="459"/>
      <c r="VXM127" s="458"/>
      <c r="VXN127" s="458"/>
      <c r="VXO127" s="458"/>
      <c r="VXP127" s="459"/>
      <c r="VXQ127" s="458"/>
      <c r="VXR127" s="458"/>
      <c r="VXS127" s="458"/>
      <c r="VXT127" s="459"/>
      <c r="VXU127" s="458"/>
      <c r="VXV127" s="458"/>
      <c r="VXW127" s="458"/>
      <c r="VXX127" s="459"/>
      <c r="VXY127" s="458"/>
      <c r="VXZ127" s="458"/>
      <c r="VYA127" s="458"/>
      <c r="VYB127" s="459"/>
      <c r="VYC127" s="458"/>
      <c r="VYD127" s="458"/>
      <c r="VYE127" s="458"/>
      <c r="VYF127" s="459"/>
      <c r="VYG127" s="458"/>
      <c r="VYH127" s="458"/>
      <c r="VYI127" s="458"/>
      <c r="VYJ127" s="459"/>
      <c r="VYK127" s="458"/>
      <c r="VYL127" s="458"/>
      <c r="VYM127" s="458"/>
      <c r="VYN127" s="459"/>
      <c r="VYO127" s="458"/>
      <c r="VYP127" s="458"/>
      <c r="VYQ127" s="458"/>
      <c r="VYR127" s="459"/>
      <c r="VYS127" s="458"/>
      <c r="VYT127" s="458"/>
      <c r="VYU127" s="458"/>
      <c r="VYV127" s="459"/>
      <c r="VYW127" s="458"/>
      <c r="VYX127" s="458"/>
      <c r="VYY127" s="458"/>
      <c r="VYZ127" s="459"/>
      <c r="VZA127" s="458"/>
      <c r="VZB127" s="458"/>
      <c r="VZC127" s="458"/>
      <c r="VZD127" s="459"/>
      <c r="VZE127" s="458"/>
      <c r="VZF127" s="458"/>
      <c r="VZG127" s="458"/>
      <c r="VZH127" s="459"/>
      <c r="VZI127" s="458"/>
      <c r="VZJ127" s="458"/>
      <c r="VZK127" s="458"/>
      <c r="VZL127" s="459"/>
      <c r="VZM127" s="458"/>
      <c r="VZN127" s="458"/>
      <c r="VZO127" s="458"/>
      <c r="VZP127" s="459"/>
      <c r="VZQ127" s="458"/>
      <c r="VZR127" s="458"/>
      <c r="VZS127" s="458"/>
      <c r="VZT127" s="459"/>
      <c r="VZU127" s="458"/>
      <c r="VZV127" s="458"/>
      <c r="VZW127" s="458"/>
      <c r="VZX127" s="459"/>
      <c r="VZY127" s="458"/>
      <c r="VZZ127" s="458"/>
      <c r="WAA127" s="458"/>
      <c r="WAB127" s="459"/>
      <c r="WAC127" s="458"/>
      <c r="WAD127" s="458"/>
      <c r="WAE127" s="458"/>
      <c r="WAF127" s="459"/>
      <c r="WAG127" s="458"/>
      <c r="WAH127" s="458"/>
      <c r="WAI127" s="458"/>
      <c r="WAJ127" s="459"/>
      <c r="WAK127" s="458"/>
      <c r="WAL127" s="458"/>
      <c r="WAM127" s="458"/>
      <c r="WAN127" s="459"/>
      <c r="WAO127" s="458"/>
      <c r="WAP127" s="458"/>
      <c r="WAQ127" s="458"/>
      <c r="WAR127" s="459"/>
      <c r="WAS127" s="458"/>
      <c r="WAT127" s="458"/>
      <c r="WAU127" s="458"/>
      <c r="WAV127" s="459"/>
      <c r="WAW127" s="458"/>
      <c r="WAX127" s="458"/>
      <c r="WAY127" s="458"/>
      <c r="WAZ127" s="459"/>
      <c r="WBA127" s="458"/>
      <c r="WBB127" s="458"/>
      <c r="WBC127" s="458"/>
      <c r="WBD127" s="459"/>
      <c r="WBE127" s="458"/>
      <c r="WBF127" s="458"/>
      <c r="WBG127" s="458"/>
      <c r="WBH127" s="459"/>
      <c r="WBI127" s="458"/>
      <c r="WBJ127" s="458"/>
      <c r="WBK127" s="458"/>
      <c r="WBL127" s="459"/>
      <c r="WBM127" s="458"/>
      <c r="WBN127" s="458"/>
      <c r="WBO127" s="458"/>
      <c r="WBP127" s="459"/>
      <c r="WBQ127" s="458"/>
      <c r="WBR127" s="458"/>
      <c r="WBS127" s="458"/>
      <c r="WBT127" s="459"/>
      <c r="WBU127" s="458"/>
      <c r="WBV127" s="458"/>
      <c r="WBW127" s="458"/>
      <c r="WBX127" s="459"/>
      <c r="WBY127" s="458"/>
      <c r="WBZ127" s="458"/>
      <c r="WCA127" s="458"/>
      <c r="WCB127" s="459"/>
      <c r="WCC127" s="458"/>
      <c r="WCD127" s="458"/>
      <c r="WCE127" s="458"/>
      <c r="WCF127" s="459"/>
      <c r="WCG127" s="458"/>
      <c r="WCH127" s="458"/>
      <c r="WCI127" s="458"/>
      <c r="WCJ127" s="459"/>
      <c r="WCK127" s="458"/>
      <c r="WCL127" s="458"/>
      <c r="WCM127" s="458"/>
      <c r="WCN127" s="459"/>
      <c r="WCO127" s="458"/>
      <c r="WCP127" s="458"/>
      <c r="WCQ127" s="458"/>
      <c r="WCR127" s="459"/>
      <c r="WCS127" s="458"/>
      <c r="WCT127" s="458"/>
      <c r="WCU127" s="458"/>
      <c r="WCV127" s="459"/>
      <c r="WCW127" s="458"/>
      <c r="WCX127" s="458"/>
      <c r="WCY127" s="458"/>
      <c r="WCZ127" s="459"/>
      <c r="WDA127" s="458"/>
      <c r="WDB127" s="458"/>
      <c r="WDC127" s="458"/>
      <c r="WDD127" s="459"/>
      <c r="WDE127" s="458"/>
      <c r="WDF127" s="458"/>
      <c r="WDG127" s="458"/>
      <c r="WDH127" s="459"/>
      <c r="WDI127" s="458"/>
      <c r="WDJ127" s="458"/>
      <c r="WDK127" s="458"/>
      <c r="WDL127" s="459"/>
      <c r="WDM127" s="458"/>
      <c r="WDN127" s="458"/>
      <c r="WDO127" s="458"/>
      <c r="WDP127" s="459"/>
      <c r="WDQ127" s="458"/>
      <c r="WDR127" s="458"/>
      <c r="WDS127" s="458"/>
      <c r="WDT127" s="459"/>
      <c r="WDU127" s="458"/>
      <c r="WDV127" s="458"/>
      <c r="WDW127" s="458"/>
      <c r="WDX127" s="459"/>
      <c r="WDY127" s="458"/>
      <c r="WDZ127" s="458"/>
      <c r="WEA127" s="458"/>
      <c r="WEB127" s="459"/>
      <c r="WEC127" s="458"/>
      <c r="WED127" s="458"/>
      <c r="WEE127" s="458"/>
      <c r="WEF127" s="459"/>
      <c r="WEG127" s="458"/>
      <c r="WEH127" s="458"/>
      <c r="WEI127" s="458"/>
      <c r="WEJ127" s="459"/>
      <c r="WEK127" s="458"/>
      <c r="WEL127" s="458"/>
      <c r="WEM127" s="458"/>
      <c r="WEN127" s="459"/>
      <c r="WEO127" s="458"/>
      <c r="WEP127" s="458"/>
      <c r="WEQ127" s="458"/>
      <c r="WER127" s="459"/>
      <c r="WES127" s="458"/>
      <c r="WET127" s="458"/>
      <c r="WEU127" s="458"/>
      <c r="WEV127" s="459"/>
      <c r="WEW127" s="458"/>
      <c r="WEX127" s="458"/>
      <c r="WEY127" s="458"/>
      <c r="WEZ127" s="459"/>
      <c r="WFA127" s="458"/>
      <c r="WFB127" s="458"/>
      <c r="WFC127" s="458"/>
      <c r="WFD127" s="459"/>
      <c r="WFE127" s="458"/>
      <c r="WFF127" s="458"/>
      <c r="WFG127" s="458"/>
      <c r="WFH127" s="459"/>
      <c r="WFI127" s="458"/>
      <c r="WFJ127" s="458"/>
      <c r="WFK127" s="458"/>
      <c r="WFL127" s="459"/>
      <c r="WFM127" s="458"/>
      <c r="WFN127" s="458"/>
      <c r="WFO127" s="458"/>
      <c r="WFP127" s="459"/>
      <c r="WFQ127" s="458"/>
      <c r="WFR127" s="458"/>
      <c r="WFS127" s="458"/>
      <c r="WFT127" s="459"/>
      <c r="WFU127" s="458"/>
      <c r="WFV127" s="458"/>
      <c r="WFW127" s="458"/>
      <c r="WFX127" s="459"/>
      <c r="WFY127" s="458"/>
      <c r="WFZ127" s="458"/>
      <c r="WGA127" s="458"/>
      <c r="WGB127" s="459"/>
      <c r="WGC127" s="458"/>
      <c r="WGD127" s="458"/>
      <c r="WGE127" s="458"/>
      <c r="WGF127" s="459"/>
      <c r="WGG127" s="458"/>
      <c r="WGH127" s="458"/>
      <c r="WGI127" s="458"/>
      <c r="WGJ127" s="459"/>
      <c r="WGK127" s="458"/>
      <c r="WGL127" s="458"/>
      <c r="WGM127" s="458"/>
      <c r="WGN127" s="459"/>
      <c r="WGO127" s="458"/>
      <c r="WGP127" s="458"/>
      <c r="WGQ127" s="458"/>
      <c r="WGR127" s="459"/>
      <c r="WGS127" s="458"/>
      <c r="WGT127" s="458"/>
      <c r="WGU127" s="458"/>
      <c r="WGV127" s="459"/>
      <c r="WGW127" s="458"/>
      <c r="WGX127" s="458"/>
      <c r="WGY127" s="458"/>
      <c r="WGZ127" s="459"/>
      <c r="WHA127" s="458"/>
      <c r="WHB127" s="458"/>
      <c r="WHC127" s="458"/>
      <c r="WHD127" s="459"/>
      <c r="WHE127" s="458"/>
      <c r="WHF127" s="458"/>
      <c r="WHG127" s="458"/>
      <c r="WHH127" s="459"/>
      <c r="WHI127" s="458"/>
      <c r="WHJ127" s="458"/>
      <c r="WHK127" s="458"/>
      <c r="WHL127" s="459"/>
      <c r="WHM127" s="458"/>
      <c r="WHN127" s="458"/>
      <c r="WHO127" s="458"/>
      <c r="WHP127" s="459"/>
      <c r="WHQ127" s="458"/>
      <c r="WHR127" s="458"/>
      <c r="WHS127" s="458"/>
      <c r="WHT127" s="459"/>
      <c r="WHU127" s="458"/>
      <c r="WHV127" s="458"/>
      <c r="WHW127" s="458"/>
      <c r="WHX127" s="459"/>
      <c r="WHY127" s="458"/>
      <c r="WHZ127" s="458"/>
      <c r="WIA127" s="458"/>
      <c r="WIB127" s="459"/>
      <c r="WIC127" s="458"/>
      <c r="WID127" s="458"/>
      <c r="WIE127" s="458"/>
      <c r="WIF127" s="459"/>
      <c r="WIG127" s="458"/>
      <c r="WIH127" s="458"/>
      <c r="WII127" s="458"/>
      <c r="WIJ127" s="459"/>
      <c r="WIK127" s="458"/>
      <c r="WIL127" s="458"/>
      <c r="WIM127" s="458"/>
      <c r="WIN127" s="459"/>
      <c r="WIO127" s="458"/>
      <c r="WIP127" s="458"/>
      <c r="WIQ127" s="458"/>
      <c r="WIR127" s="459"/>
      <c r="WIS127" s="458"/>
      <c r="WIT127" s="458"/>
      <c r="WIU127" s="458"/>
      <c r="WIV127" s="459"/>
      <c r="WIW127" s="458"/>
      <c r="WIX127" s="458"/>
      <c r="WIY127" s="458"/>
      <c r="WIZ127" s="459"/>
      <c r="WJA127" s="458"/>
      <c r="WJB127" s="458"/>
      <c r="WJC127" s="458"/>
      <c r="WJD127" s="459"/>
      <c r="WJE127" s="458"/>
      <c r="WJF127" s="458"/>
      <c r="WJG127" s="458"/>
      <c r="WJH127" s="459"/>
      <c r="WJI127" s="458"/>
      <c r="WJJ127" s="458"/>
      <c r="WJK127" s="458"/>
      <c r="WJL127" s="459"/>
      <c r="WJM127" s="458"/>
      <c r="WJN127" s="458"/>
      <c r="WJO127" s="458"/>
      <c r="WJP127" s="459"/>
      <c r="WJQ127" s="458"/>
      <c r="WJR127" s="458"/>
      <c r="WJS127" s="458"/>
      <c r="WJT127" s="459"/>
      <c r="WJU127" s="458"/>
      <c r="WJV127" s="458"/>
      <c r="WJW127" s="458"/>
      <c r="WJX127" s="459"/>
      <c r="WJY127" s="458"/>
      <c r="WJZ127" s="458"/>
      <c r="WKA127" s="458"/>
      <c r="WKB127" s="459"/>
      <c r="WKC127" s="458"/>
      <c r="WKD127" s="458"/>
      <c r="WKE127" s="458"/>
      <c r="WKF127" s="459"/>
      <c r="WKG127" s="458"/>
      <c r="WKH127" s="458"/>
      <c r="WKI127" s="458"/>
      <c r="WKJ127" s="459"/>
      <c r="WKK127" s="458"/>
      <c r="WKL127" s="458"/>
      <c r="WKM127" s="458"/>
      <c r="WKN127" s="459"/>
      <c r="WKO127" s="458"/>
      <c r="WKP127" s="458"/>
      <c r="WKQ127" s="458"/>
      <c r="WKR127" s="459"/>
      <c r="WKS127" s="458"/>
      <c r="WKT127" s="458"/>
      <c r="WKU127" s="458"/>
      <c r="WKV127" s="459"/>
      <c r="WKW127" s="458"/>
      <c r="WKX127" s="458"/>
      <c r="WKY127" s="458"/>
      <c r="WKZ127" s="459"/>
      <c r="WLA127" s="458"/>
      <c r="WLB127" s="458"/>
      <c r="WLC127" s="458"/>
      <c r="WLD127" s="459"/>
      <c r="WLE127" s="458"/>
      <c r="WLF127" s="458"/>
      <c r="WLG127" s="458"/>
      <c r="WLH127" s="459"/>
      <c r="WLI127" s="458"/>
      <c r="WLJ127" s="458"/>
      <c r="WLK127" s="458"/>
      <c r="WLL127" s="459"/>
      <c r="WLM127" s="458"/>
      <c r="WLN127" s="458"/>
      <c r="WLO127" s="458"/>
      <c r="WLP127" s="459"/>
      <c r="WLQ127" s="458"/>
      <c r="WLR127" s="458"/>
      <c r="WLS127" s="458"/>
      <c r="WLT127" s="459"/>
      <c r="WLU127" s="458"/>
      <c r="WLV127" s="458"/>
      <c r="WLW127" s="458"/>
      <c r="WLX127" s="459"/>
      <c r="WLY127" s="458"/>
      <c r="WLZ127" s="458"/>
      <c r="WMA127" s="458"/>
      <c r="WMB127" s="459"/>
      <c r="WMC127" s="458"/>
      <c r="WMD127" s="458"/>
      <c r="WME127" s="458"/>
      <c r="WMF127" s="459"/>
      <c r="WMG127" s="458"/>
      <c r="WMH127" s="458"/>
      <c r="WMI127" s="458"/>
      <c r="WMJ127" s="459"/>
      <c r="WMK127" s="458"/>
      <c r="WML127" s="458"/>
      <c r="WMM127" s="458"/>
      <c r="WMN127" s="459"/>
      <c r="WMO127" s="458"/>
      <c r="WMP127" s="458"/>
      <c r="WMQ127" s="458"/>
      <c r="WMR127" s="459"/>
      <c r="WMS127" s="458"/>
      <c r="WMT127" s="458"/>
      <c r="WMU127" s="458"/>
      <c r="WMV127" s="459"/>
      <c r="WMW127" s="458"/>
      <c r="WMX127" s="458"/>
      <c r="WMY127" s="458"/>
      <c r="WMZ127" s="459"/>
      <c r="WNA127" s="458"/>
      <c r="WNB127" s="458"/>
      <c r="WNC127" s="458"/>
      <c r="WND127" s="459"/>
      <c r="WNE127" s="458"/>
      <c r="WNF127" s="458"/>
      <c r="WNG127" s="458"/>
      <c r="WNH127" s="459"/>
      <c r="WNI127" s="458"/>
      <c r="WNJ127" s="458"/>
      <c r="WNK127" s="458"/>
      <c r="WNL127" s="459"/>
      <c r="WNM127" s="458"/>
      <c r="WNN127" s="458"/>
      <c r="WNO127" s="458"/>
      <c r="WNP127" s="459"/>
      <c r="WNQ127" s="458"/>
      <c r="WNR127" s="458"/>
      <c r="WNS127" s="458"/>
      <c r="WNT127" s="459"/>
      <c r="WNU127" s="458"/>
      <c r="WNV127" s="458"/>
      <c r="WNW127" s="458"/>
      <c r="WNX127" s="459"/>
      <c r="WNY127" s="458"/>
      <c r="WNZ127" s="458"/>
      <c r="WOA127" s="458"/>
      <c r="WOB127" s="459"/>
      <c r="WOC127" s="458"/>
      <c r="WOD127" s="458"/>
      <c r="WOE127" s="458"/>
      <c r="WOF127" s="459"/>
      <c r="WOG127" s="458"/>
      <c r="WOH127" s="458"/>
      <c r="WOI127" s="458"/>
      <c r="WOJ127" s="459"/>
      <c r="WOK127" s="458"/>
      <c r="WOL127" s="458"/>
      <c r="WOM127" s="458"/>
      <c r="WON127" s="459"/>
      <c r="WOO127" s="458"/>
      <c r="WOP127" s="458"/>
      <c r="WOQ127" s="458"/>
      <c r="WOR127" s="459"/>
      <c r="WOS127" s="458"/>
      <c r="WOT127" s="458"/>
      <c r="WOU127" s="458"/>
      <c r="WOV127" s="459"/>
      <c r="WOW127" s="458"/>
      <c r="WOX127" s="458"/>
      <c r="WOY127" s="458"/>
      <c r="WOZ127" s="459"/>
      <c r="WPA127" s="458"/>
      <c r="WPB127" s="458"/>
      <c r="WPC127" s="458"/>
      <c r="WPD127" s="459"/>
      <c r="WPE127" s="458"/>
      <c r="WPF127" s="458"/>
      <c r="WPG127" s="458"/>
      <c r="WPH127" s="459"/>
      <c r="WPI127" s="458"/>
      <c r="WPJ127" s="458"/>
      <c r="WPK127" s="458"/>
      <c r="WPL127" s="459"/>
      <c r="WPM127" s="458"/>
      <c r="WPN127" s="458"/>
      <c r="WPO127" s="458"/>
      <c r="WPP127" s="459"/>
      <c r="WPQ127" s="458"/>
      <c r="WPR127" s="458"/>
      <c r="WPS127" s="458"/>
      <c r="WPT127" s="459"/>
      <c r="WPU127" s="458"/>
      <c r="WPV127" s="458"/>
      <c r="WPW127" s="458"/>
      <c r="WPX127" s="459"/>
      <c r="WPY127" s="458"/>
      <c r="WPZ127" s="458"/>
      <c r="WQA127" s="458"/>
      <c r="WQB127" s="459"/>
      <c r="WQC127" s="458"/>
      <c r="WQD127" s="458"/>
      <c r="WQE127" s="458"/>
      <c r="WQF127" s="459"/>
      <c r="WQG127" s="458"/>
      <c r="WQH127" s="458"/>
      <c r="WQI127" s="458"/>
      <c r="WQJ127" s="459"/>
      <c r="WQK127" s="458"/>
      <c r="WQL127" s="458"/>
      <c r="WQM127" s="458"/>
      <c r="WQN127" s="459"/>
      <c r="WQO127" s="458"/>
      <c r="WQP127" s="458"/>
      <c r="WQQ127" s="458"/>
      <c r="WQR127" s="459"/>
      <c r="WQS127" s="458"/>
      <c r="WQT127" s="458"/>
      <c r="WQU127" s="458"/>
      <c r="WQV127" s="459"/>
      <c r="WQW127" s="458"/>
      <c r="WQX127" s="458"/>
      <c r="WQY127" s="458"/>
      <c r="WQZ127" s="459"/>
      <c r="WRA127" s="458"/>
      <c r="WRB127" s="458"/>
      <c r="WRC127" s="458"/>
      <c r="WRD127" s="459"/>
      <c r="WRE127" s="458"/>
      <c r="WRF127" s="458"/>
      <c r="WRG127" s="458"/>
      <c r="WRH127" s="459"/>
      <c r="WRI127" s="458"/>
      <c r="WRJ127" s="458"/>
      <c r="WRK127" s="458"/>
      <c r="WRL127" s="459"/>
      <c r="WRM127" s="458"/>
      <c r="WRN127" s="458"/>
      <c r="WRO127" s="458"/>
      <c r="WRP127" s="459"/>
      <c r="WRQ127" s="458"/>
      <c r="WRR127" s="458"/>
      <c r="WRS127" s="458"/>
      <c r="WRT127" s="459"/>
      <c r="WRU127" s="458"/>
      <c r="WRV127" s="458"/>
      <c r="WRW127" s="458"/>
      <c r="WRX127" s="459"/>
      <c r="WRY127" s="458"/>
      <c r="WRZ127" s="458"/>
      <c r="WSA127" s="458"/>
      <c r="WSB127" s="459"/>
      <c r="WSC127" s="458"/>
      <c r="WSD127" s="458"/>
      <c r="WSE127" s="458"/>
      <c r="WSF127" s="459"/>
      <c r="WSG127" s="458"/>
      <c r="WSH127" s="458"/>
      <c r="WSI127" s="458"/>
      <c r="WSJ127" s="459"/>
      <c r="WSK127" s="458"/>
      <c r="WSL127" s="458"/>
      <c r="WSM127" s="458"/>
      <c r="WSN127" s="459"/>
      <c r="WSO127" s="458"/>
      <c r="WSP127" s="458"/>
      <c r="WSQ127" s="458"/>
      <c r="WSR127" s="459"/>
      <c r="WSS127" s="458"/>
      <c r="WST127" s="458"/>
      <c r="WSU127" s="458"/>
      <c r="WSV127" s="459"/>
      <c r="WSW127" s="458"/>
      <c r="WSX127" s="458"/>
      <c r="WSY127" s="458"/>
      <c r="WSZ127" s="459"/>
      <c r="WTA127" s="458"/>
      <c r="WTB127" s="458"/>
      <c r="WTC127" s="458"/>
      <c r="WTD127" s="459"/>
      <c r="WTE127" s="458"/>
      <c r="WTF127" s="458"/>
      <c r="WTG127" s="458"/>
      <c r="WTH127" s="459"/>
      <c r="WTI127" s="458"/>
      <c r="WTJ127" s="458"/>
      <c r="WTK127" s="458"/>
      <c r="WTL127" s="459"/>
      <c r="WTM127" s="458"/>
      <c r="WTN127" s="458"/>
      <c r="WTO127" s="458"/>
      <c r="WTP127" s="459"/>
      <c r="WTQ127" s="458"/>
      <c r="WTR127" s="458"/>
      <c r="WTS127" s="458"/>
      <c r="WTT127" s="459"/>
      <c r="WTU127" s="458"/>
      <c r="WTV127" s="458"/>
      <c r="WTW127" s="458"/>
      <c r="WTX127" s="459"/>
      <c r="WTY127" s="458"/>
      <c r="WTZ127" s="458"/>
      <c r="WUA127" s="458"/>
      <c r="WUB127" s="459"/>
      <c r="WUC127" s="458"/>
      <c r="WUD127" s="458"/>
      <c r="WUE127" s="458"/>
      <c r="WUF127" s="459"/>
      <c r="WUG127" s="458"/>
      <c r="WUH127" s="458"/>
      <c r="WUI127" s="458"/>
      <c r="WUJ127" s="459"/>
      <c r="WUK127" s="458"/>
      <c r="WUL127" s="458"/>
      <c r="WUM127" s="458"/>
      <c r="WUN127" s="459"/>
      <c r="WUO127" s="458"/>
      <c r="WUP127" s="458"/>
      <c r="WUQ127" s="458"/>
      <c r="WUR127" s="459"/>
      <c r="WUS127" s="458"/>
      <c r="WUT127" s="458"/>
      <c r="WUU127" s="458"/>
      <c r="WUV127" s="459"/>
      <c r="WUW127" s="458"/>
      <c r="WUX127" s="458"/>
      <c r="WUY127" s="458"/>
      <c r="WUZ127" s="459"/>
      <c r="WVA127" s="458"/>
      <c r="WVB127" s="458"/>
      <c r="WVC127" s="458"/>
      <c r="WVD127" s="459"/>
      <c r="WVE127" s="458"/>
      <c r="WVF127" s="458"/>
      <c r="WVG127" s="458"/>
      <c r="WVH127" s="459"/>
      <c r="WVI127" s="458"/>
      <c r="WVJ127" s="458"/>
      <c r="WVK127" s="458"/>
      <c r="WVL127" s="459"/>
      <c r="WVM127" s="458"/>
      <c r="WVN127" s="458"/>
      <c r="WVO127" s="458"/>
      <c r="WVP127" s="459"/>
      <c r="WVQ127" s="458"/>
      <c r="WVR127" s="458"/>
      <c r="WVS127" s="458"/>
      <c r="WVT127" s="459"/>
      <c r="WVU127" s="458"/>
      <c r="WVV127" s="458"/>
      <c r="WVW127" s="458"/>
      <c r="WVX127" s="459"/>
      <c r="WVY127" s="458"/>
      <c r="WVZ127" s="458"/>
      <c r="WWA127" s="458"/>
      <c r="WWB127" s="459"/>
      <c r="WWC127" s="458"/>
      <c r="WWD127" s="458"/>
      <c r="WWE127" s="458"/>
      <c r="WWF127" s="459"/>
      <c r="WWG127" s="458"/>
      <c r="WWH127" s="458"/>
      <c r="WWI127" s="458"/>
      <c r="WWJ127" s="459"/>
      <c r="WWK127" s="458"/>
      <c r="WWL127" s="458"/>
      <c r="WWM127" s="458"/>
      <c r="WWN127" s="459"/>
      <c r="WWO127" s="458"/>
      <c r="WWP127" s="458"/>
      <c r="WWQ127" s="458"/>
      <c r="WWR127" s="459"/>
      <c r="WWS127" s="458"/>
      <c r="WWT127" s="458"/>
      <c r="WWU127" s="458"/>
      <c r="WWV127" s="459"/>
      <c r="WWW127" s="458"/>
      <c r="WWX127" s="458"/>
      <c r="WWY127" s="458"/>
      <c r="WWZ127" s="459"/>
      <c r="WXA127" s="458"/>
      <c r="WXB127" s="458"/>
      <c r="WXC127" s="458"/>
      <c r="WXD127" s="459"/>
      <c r="WXE127" s="458"/>
      <c r="WXF127" s="458"/>
      <c r="WXG127" s="458"/>
      <c r="WXH127" s="459"/>
      <c r="WXI127" s="458"/>
      <c r="WXJ127" s="458"/>
      <c r="WXK127" s="458"/>
      <c r="WXL127" s="459"/>
      <c r="WXM127" s="458"/>
      <c r="WXN127" s="458"/>
      <c r="WXO127" s="458"/>
      <c r="WXP127" s="459"/>
      <c r="WXQ127" s="458"/>
      <c r="WXR127" s="458"/>
      <c r="WXS127" s="458"/>
      <c r="WXT127" s="459"/>
      <c r="WXU127" s="458"/>
      <c r="WXV127" s="458"/>
      <c r="WXW127" s="458"/>
      <c r="WXX127" s="459"/>
      <c r="WXY127" s="458"/>
      <c r="WXZ127" s="458"/>
      <c r="WYA127" s="458"/>
      <c r="WYB127" s="459"/>
      <c r="WYC127" s="458"/>
      <c r="WYD127" s="458"/>
      <c r="WYE127" s="458"/>
      <c r="WYF127" s="459"/>
      <c r="WYG127" s="458"/>
      <c r="WYH127" s="458"/>
      <c r="WYI127" s="458"/>
      <c r="WYJ127" s="459"/>
      <c r="WYK127" s="458"/>
      <c r="WYL127" s="458"/>
      <c r="WYM127" s="458"/>
      <c r="WYN127" s="459"/>
      <c r="WYO127" s="458"/>
      <c r="WYP127" s="458"/>
      <c r="WYQ127" s="458"/>
      <c r="WYR127" s="459"/>
      <c r="WYS127" s="458"/>
      <c r="WYT127" s="458"/>
      <c r="WYU127" s="458"/>
      <c r="WYV127" s="459"/>
      <c r="WYW127" s="458"/>
      <c r="WYX127" s="458"/>
      <c r="WYY127" s="458"/>
      <c r="WYZ127" s="459"/>
      <c r="WZA127" s="458"/>
      <c r="WZB127" s="458"/>
      <c r="WZC127" s="458"/>
      <c r="WZD127" s="459"/>
      <c r="WZE127" s="458"/>
      <c r="WZF127" s="458"/>
      <c r="WZG127" s="458"/>
      <c r="WZH127" s="459"/>
      <c r="WZI127" s="458"/>
      <c r="WZJ127" s="458"/>
      <c r="WZK127" s="458"/>
      <c r="WZL127" s="459"/>
      <c r="WZM127" s="458"/>
      <c r="WZN127" s="458"/>
      <c r="WZO127" s="458"/>
      <c r="WZP127" s="459"/>
      <c r="WZQ127" s="458"/>
      <c r="WZR127" s="458"/>
      <c r="WZS127" s="458"/>
      <c r="WZT127" s="459"/>
      <c r="WZU127" s="458"/>
      <c r="WZV127" s="458"/>
      <c r="WZW127" s="458"/>
      <c r="WZX127" s="459"/>
      <c r="WZY127" s="458"/>
      <c r="WZZ127" s="458"/>
      <c r="XAA127" s="458"/>
      <c r="XAB127" s="459"/>
      <c r="XAC127" s="458"/>
      <c r="XAD127" s="458"/>
      <c r="XAE127" s="458"/>
      <c r="XAF127" s="459"/>
      <c r="XAG127" s="458"/>
      <c r="XAH127" s="458"/>
      <c r="XAI127" s="458"/>
      <c r="XAJ127" s="459"/>
      <c r="XAK127" s="458"/>
      <c r="XAL127" s="458"/>
      <c r="XAM127" s="458"/>
      <c r="XAN127" s="459"/>
      <c r="XAO127" s="458"/>
      <c r="XAP127" s="458"/>
      <c r="XAQ127" s="458"/>
      <c r="XAR127" s="459"/>
      <c r="XAS127" s="458"/>
      <c r="XAT127" s="458"/>
      <c r="XAU127" s="458"/>
      <c r="XAV127" s="459"/>
      <c r="XAW127" s="458"/>
      <c r="XAX127" s="458"/>
      <c r="XAY127" s="458"/>
      <c r="XAZ127" s="459"/>
      <c r="XBA127" s="458"/>
      <c r="XBB127" s="458"/>
      <c r="XBC127" s="458"/>
      <c r="XBD127" s="459"/>
      <c r="XBE127" s="458"/>
      <c r="XBF127" s="458"/>
      <c r="XBG127" s="458"/>
      <c r="XBH127" s="459"/>
      <c r="XBI127" s="458"/>
      <c r="XBJ127" s="458"/>
      <c r="XBK127" s="458"/>
      <c r="XBL127" s="459"/>
      <c r="XBM127" s="458"/>
      <c r="XBN127" s="458"/>
      <c r="XBO127" s="458"/>
      <c r="XBP127" s="459"/>
      <c r="XBQ127" s="458"/>
      <c r="XBR127" s="458"/>
      <c r="XBS127" s="458"/>
      <c r="XBT127" s="459"/>
      <c r="XBU127" s="458"/>
      <c r="XBV127" s="458"/>
      <c r="XBW127" s="458"/>
      <c r="XBX127" s="459"/>
      <c r="XBY127" s="458"/>
      <c r="XBZ127" s="458"/>
      <c r="XCA127" s="458"/>
      <c r="XCB127" s="459"/>
      <c r="XCC127" s="458"/>
      <c r="XCD127" s="458"/>
      <c r="XCE127" s="458"/>
      <c r="XCF127" s="459"/>
      <c r="XCG127" s="458"/>
      <c r="XCH127" s="458"/>
      <c r="XCI127" s="458"/>
      <c r="XCJ127" s="459"/>
      <c r="XCK127" s="458"/>
      <c r="XCL127" s="458"/>
      <c r="XCM127" s="458"/>
      <c r="XCN127" s="459"/>
      <c r="XCO127" s="458"/>
      <c r="XCP127" s="458"/>
      <c r="XCQ127" s="458"/>
      <c r="XCR127" s="459"/>
      <c r="XCS127" s="458"/>
      <c r="XCT127" s="458"/>
      <c r="XCU127" s="458"/>
      <c r="XCV127" s="459"/>
      <c r="XCW127" s="458"/>
      <c r="XCX127" s="458"/>
      <c r="XCY127" s="458"/>
      <c r="XCZ127" s="459"/>
      <c r="XDA127" s="458"/>
      <c r="XDB127" s="458"/>
      <c r="XDC127" s="458"/>
      <c r="XDD127" s="459"/>
      <c r="XDE127" s="458"/>
      <c r="XDF127" s="458"/>
      <c r="XDG127" s="458"/>
      <c r="XDH127" s="459"/>
      <c r="XDI127" s="458"/>
      <c r="XDJ127" s="458"/>
      <c r="XDK127" s="458"/>
      <c r="XDL127" s="459"/>
      <c r="XDM127" s="458"/>
      <c r="XDN127" s="458"/>
      <c r="XDO127" s="458"/>
      <c r="XDP127" s="459"/>
      <c r="XDQ127" s="458"/>
      <c r="XDR127" s="458"/>
      <c r="XDS127" s="458"/>
      <c r="XDT127" s="459"/>
      <c r="XDU127" s="458"/>
      <c r="XDV127" s="458"/>
      <c r="XDW127" s="458"/>
      <c r="XDX127" s="459"/>
      <c r="XDY127" s="458"/>
      <c r="XDZ127" s="458"/>
      <c r="XEA127" s="458"/>
      <c r="XEB127" s="459"/>
      <c r="XEC127" s="458"/>
      <c r="XED127" s="458"/>
      <c r="XEE127" s="458"/>
      <c r="XEF127" s="459"/>
      <c r="XEG127" s="458"/>
      <c r="XEH127" s="458"/>
      <c r="XEI127" s="458"/>
      <c r="XEJ127" s="459"/>
      <c r="XEK127" s="458"/>
      <c r="XEL127" s="458"/>
      <c r="XEM127" s="458"/>
      <c r="XEN127" s="459"/>
      <c r="XEO127" s="458"/>
      <c r="XEP127" s="458"/>
      <c r="XEQ127" s="458"/>
      <c r="XER127" s="459"/>
      <c r="XES127" s="458"/>
      <c r="XET127" s="458"/>
      <c r="XEU127" s="458"/>
      <c r="XEV127" s="459"/>
      <c r="XEW127" s="459"/>
      <c r="XEX127" s="459"/>
      <c r="XEY127" s="459"/>
    </row>
    <row r="128" spans="1:16379" s="26" customFormat="1" ht="12.95" customHeight="1">
      <c r="A128" s="456" t="s">
        <v>555</v>
      </c>
      <c r="B128" s="457"/>
      <c r="C128" s="457"/>
      <c r="D128" s="457"/>
      <c r="E128" s="458"/>
      <c r="F128" s="458"/>
      <c r="G128" s="458"/>
      <c r="H128" s="458"/>
      <c r="I128" s="458"/>
      <c r="J128" s="458"/>
      <c r="K128" s="458"/>
      <c r="L128" s="458"/>
      <c r="M128" s="458"/>
      <c r="N128" s="458"/>
      <c r="O128" s="458"/>
      <c r="P128" s="458"/>
      <c r="Q128" s="461"/>
      <c r="R128" s="460"/>
      <c r="S128" s="460"/>
      <c r="T128" s="460"/>
      <c r="U128" s="461"/>
      <c r="V128" s="460"/>
      <c r="W128" s="460"/>
      <c r="X128" s="460"/>
      <c r="Y128" s="461"/>
      <c r="Z128" s="460"/>
      <c r="AA128" s="460"/>
      <c r="AB128" s="460"/>
      <c r="AC128" s="461"/>
      <c r="AD128" s="460"/>
      <c r="AE128" s="460"/>
      <c r="AF128" s="460"/>
      <c r="AG128" s="461"/>
      <c r="AH128" s="460"/>
      <c r="AI128" s="460"/>
      <c r="AJ128" s="460"/>
      <c r="AK128" s="461"/>
      <c r="AL128" s="460"/>
      <c r="AM128" s="460"/>
      <c r="AN128" s="460"/>
      <c r="AO128" s="461"/>
      <c r="AP128" s="460"/>
      <c r="AQ128" s="460"/>
      <c r="AR128" s="460"/>
      <c r="AS128" s="461"/>
      <c r="AT128" s="460"/>
      <c r="AU128" s="460"/>
      <c r="AV128" s="460"/>
      <c r="AW128" s="165"/>
      <c r="AX128" s="164"/>
      <c r="AY128" s="461"/>
      <c r="AZ128" s="460"/>
      <c r="BA128" s="460"/>
      <c r="BB128" s="460"/>
      <c r="BC128" s="460"/>
      <c r="BD128" s="461"/>
      <c r="BE128" s="460"/>
      <c r="BF128" s="460"/>
      <c r="BG128" s="460"/>
      <c r="BH128" s="461"/>
      <c r="BI128" s="460"/>
      <c r="BJ128" s="460"/>
      <c r="BK128" s="460"/>
      <c r="BL128" s="459"/>
      <c r="BM128" s="458"/>
      <c r="BN128" s="458"/>
      <c r="BO128" s="458"/>
      <c r="BP128" s="459"/>
      <c r="BQ128" s="458"/>
      <c r="BR128" s="458"/>
      <c r="BS128" s="458"/>
      <c r="BT128" s="459"/>
      <c r="BU128" s="458"/>
      <c r="BV128" s="458"/>
      <c r="BW128" s="458"/>
      <c r="BX128" s="459"/>
      <c r="BY128" s="458"/>
      <c r="BZ128" s="458"/>
      <c r="CA128" s="458"/>
      <c r="CB128" s="459"/>
      <c r="CC128" s="458"/>
      <c r="CD128" s="458"/>
      <c r="CE128" s="458"/>
      <c r="CF128" s="459"/>
      <c r="CG128" s="458"/>
      <c r="CH128" s="458"/>
      <c r="CI128" s="458"/>
      <c r="CJ128" s="459"/>
      <c r="CK128" s="458"/>
      <c r="CL128" s="458"/>
      <c r="CM128" s="458"/>
      <c r="CN128" s="459"/>
      <c r="CO128" s="458"/>
      <c r="CP128" s="458"/>
      <c r="CQ128" s="458"/>
      <c r="CR128" s="459"/>
      <c r="CS128" s="458"/>
      <c r="CT128" s="458"/>
      <c r="CU128" s="458"/>
      <c r="CV128" s="459"/>
      <c r="CW128" s="458"/>
      <c r="CX128" s="458"/>
      <c r="CY128" s="458"/>
      <c r="CZ128" s="459"/>
      <c r="DA128" s="458"/>
      <c r="DB128" s="458"/>
      <c r="DC128" s="458"/>
      <c r="DD128" s="459"/>
      <c r="DE128" s="458"/>
      <c r="DF128" s="458"/>
      <c r="DG128" s="458"/>
      <c r="DH128" s="459"/>
      <c r="DI128" s="458"/>
      <c r="DJ128" s="458"/>
      <c r="DK128" s="458"/>
      <c r="DL128" s="459"/>
      <c r="DM128" s="458"/>
      <c r="DN128" s="458"/>
      <c r="DO128" s="458"/>
      <c r="DP128" s="459"/>
      <c r="DQ128" s="458"/>
      <c r="DR128" s="458"/>
      <c r="DS128" s="458"/>
      <c r="DT128" s="459"/>
      <c r="DU128" s="458"/>
      <c r="DV128" s="458"/>
      <c r="DW128" s="458"/>
      <c r="DX128" s="459"/>
      <c r="DY128" s="458"/>
      <c r="DZ128" s="458"/>
      <c r="EA128" s="458"/>
      <c r="EB128" s="459"/>
      <c r="EC128" s="458"/>
      <c r="ED128" s="458"/>
      <c r="EE128" s="458"/>
      <c r="EF128" s="459"/>
      <c r="EG128" s="458"/>
      <c r="EH128" s="458"/>
      <c r="EI128" s="458"/>
      <c r="EJ128" s="459"/>
      <c r="EK128" s="458"/>
      <c r="EL128" s="458"/>
      <c r="EM128" s="458"/>
      <c r="EN128" s="459"/>
      <c r="EO128" s="458"/>
      <c r="EP128" s="458"/>
      <c r="EQ128" s="458"/>
      <c r="ER128" s="459"/>
      <c r="ES128" s="458"/>
      <c r="ET128" s="458"/>
      <c r="EU128" s="458"/>
      <c r="EV128" s="459"/>
      <c r="EW128" s="458"/>
      <c r="EX128" s="458"/>
      <c r="EY128" s="458"/>
      <c r="EZ128" s="459"/>
      <c r="FA128" s="458"/>
      <c r="FB128" s="458"/>
      <c r="FC128" s="458"/>
      <c r="FD128" s="459"/>
      <c r="FE128" s="458"/>
      <c r="FF128" s="458"/>
      <c r="FG128" s="458"/>
      <c r="FH128" s="459"/>
      <c r="FI128" s="458"/>
      <c r="FJ128" s="458"/>
      <c r="FK128" s="458"/>
      <c r="FL128" s="459"/>
      <c r="FM128" s="458"/>
      <c r="FN128" s="458"/>
      <c r="FO128" s="458"/>
      <c r="FP128" s="459"/>
      <c r="FQ128" s="458"/>
      <c r="FR128" s="458"/>
      <c r="FS128" s="458"/>
      <c r="FT128" s="459"/>
      <c r="FU128" s="458"/>
      <c r="FV128" s="458"/>
      <c r="FW128" s="458"/>
      <c r="FX128" s="459"/>
      <c r="FY128" s="458"/>
      <c r="FZ128" s="458"/>
      <c r="GA128" s="458"/>
      <c r="GB128" s="459"/>
      <c r="GC128" s="458"/>
      <c r="GD128" s="458"/>
      <c r="GE128" s="458"/>
      <c r="GF128" s="459"/>
      <c r="GG128" s="458"/>
      <c r="GH128" s="458"/>
      <c r="GI128" s="458"/>
      <c r="GJ128" s="459"/>
      <c r="GK128" s="458"/>
      <c r="GL128" s="458"/>
      <c r="GM128" s="458"/>
      <c r="GN128" s="459"/>
      <c r="GO128" s="458"/>
      <c r="GP128" s="458"/>
      <c r="GQ128" s="458"/>
      <c r="GR128" s="459"/>
      <c r="GS128" s="458"/>
      <c r="GT128" s="458"/>
      <c r="GU128" s="458"/>
      <c r="GV128" s="459"/>
      <c r="GW128" s="458"/>
      <c r="GX128" s="458"/>
      <c r="GY128" s="458"/>
      <c r="GZ128" s="459"/>
      <c r="HA128" s="458"/>
      <c r="HB128" s="458"/>
      <c r="HC128" s="458"/>
      <c r="HD128" s="459"/>
      <c r="HE128" s="458"/>
      <c r="HF128" s="458"/>
      <c r="HG128" s="458"/>
      <c r="HH128" s="459"/>
      <c r="HI128" s="458"/>
      <c r="HJ128" s="458"/>
      <c r="HK128" s="458"/>
      <c r="HL128" s="459"/>
      <c r="HM128" s="458"/>
      <c r="HN128" s="458"/>
      <c r="HO128" s="458"/>
      <c r="HP128" s="459"/>
      <c r="HQ128" s="458"/>
      <c r="HR128" s="458"/>
      <c r="HS128" s="458"/>
      <c r="HT128" s="459"/>
      <c r="HU128" s="458"/>
      <c r="HV128" s="458"/>
      <c r="HW128" s="458"/>
      <c r="HX128" s="459"/>
      <c r="HY128" s="458"/>
      <c r="HZ128" s="458"/>
      <c r="IA128" s="458"/>
      <c r="IB128" s="459"/>
      <c r="IC128" s="458"/>
      <c r="ID128" s="458"/>
      <c r="IE128" s="458"/>
      <c r="IF128" s="459"/>
      <c r="IG128" s="458"/>
      <c r="IH128" s="458"/>
      <c r="II128" s="458"/>
      <c r="IJ128" s="459"/>
      <c r="IK128" s="458"/>
      <c r="IL128" s="458"/>
      <c r="IM128" s="458"/>
      <c r="IN128" s="459"/>
      <c r="IO128" s="458"/>
      <c r="IP128" s="458"/>
      <c r="IQ128" s="458"/>
      <c r="IR128" s="459"/>
      <c r="IS128" s="458"/>
      <c r="IT128" s="458"/>
      <c r="IU128" s="458"/>
      <c r="IV128" s="459"/>
      <c r="IW128" s="458"/>
      <c r="IX128" s="458"/>
      <c r="IY128" s="458"/>
      <c r="IZ128" s="459"/>
      <c r="JA128" s="458"/>
      <c r="JB128" s="458"/>
      <c r="JC128" s="458"/>
      <c r="JD128" s="459"/>
      <c r="JE128" s="458"/>
      <c r="JF128" s="458"/>
      <c r="JG128" s="458"/>
      <c r="JH128" s="459"/>
      <c r="JI128" s="458"/>
      <c r="JJ128" s="458"/>
      <c r="JK128" s="458"/>
      <c r="JL128" s="459"/>
      <c r="JM128" s="458"/>
      <c r="JN128" s="458"/>
      <c r="JO128" s="458"/>
      <c r="JP128" s="459"/>
      <c r="JQ128" s="458"/>
      <c r="JR128" s="458"/>
      <c r="JS128" s="458"/>
      <c r="JT128" s="459"/>
      <c r="JU128" s="458"/>
      <c r="JV128" s="458"/>
      <c r="JW128" s="458"/>
      <c r="JX128" s="459"/>
      <c r="JY128" s="458"/>
      <c r="JZ128" s="458"/>
      <c r="KA128" s="458"/>
      <c r="KB128" s="459"/>
      <c r="KC128" s="458"/>
      <c r="KD128" s="458"/>
      <c r="KE128" s="458"/>
      <c r="KF128" s="459"/>
      <c r="KG128" s="458"/>
      <c r="KH128" s="458"/>
      <c r="KI128" s="458"/>
      <c r="KJ128" s="459"/>
      <c r="KK128" s="458"/>
      <c r="KL128" s="458"/>
      <c r="KM128" s="458"/>
      <c r="KN128" s="459"/>
      <c r="KO128" s="458"/>
      <c r="KP128" s="458"/>
      <c r="KQ128" s="458"/>
      <c r="KR128" s="459"/>
      <c r="KS128" s="458"/>
      <c r="KT128" s="458"/>
      <c r="KU128" s="458"/>
      <c r="KV128" s="459"/>
      <c r="KW128" s="458"/>
      <c r="KX128" s="458"/>
      <c r="KY128" s="458"/>
      <c r="KZ128" s="459"/>
      <c r="LA128" s="458"/>
      <c r="LB128" s="458"/>
      <c r="LC128" s="458"/>
      <c r="LD128" s="459"/>
      <c r="LE128" s="458"/>
      <c r="LF128" s="458"/>
      <c r="LG128" s="458"/>
      <c r="LH128" s="459"/>
      <c r="LI128" s="458"/>
      <c r="LJ128" s="458"/>
      <c r="LK128" s="458"/>
      <c r="LL128" s="459"/>
      <c r="LM128" s="458"/>
      <c r="LN128" s="458"/>
      <c r="LO128" s="458"/>
      <c r="LP128" s="459"/>
      <c r="LQ128" s="458"/>
      <c r="LR128" s="458"/>
      <c r="LS128" s="458"/>
      <c r="LT128" s="459"/>
      <c r="LU128" s="458"/>
      <c r="LV128" s="458"/>
      <c r="LW128" s="458"/>
      <c r="LX128" s="459"/>
      <c r="LY128" s="458"/>
      <c r="LZ128" s="458"/>
      <c r="MA128" s="458"/>
      <c r="MB128" s="459"/>
      <c r="MC128" s="458"/>
      <c r="MD128" s="458"/>
      <c r="ME128" s="458"/>
      <c r="MF128" s="459"/>
      <c r="MG128" s="458"/>
      <c r="MH128" s="458"/>
      <c r="MI128" s="458"/>
      <c r="MJ128" s="459"/>
      <c r="MK128" s="458"/>
      <c r="ML128" s="458"/>
      <c r="MM128" s="458"/>
      <c r="MN128" s="459"/>
      <c r="MO128" s="458"/>
      <c r="MP128" s="458"/>
      <c r="MQ128" s="458"/>
      <c r="MR128" s="459"/>
      <c r="MS128" s="458"/>
      <c r="MT128" s="458"/>
      <c r="MU128" s="458"/>
      <c r="MV128" s="459"/>
      <c r="MW128" s="458"/>
      <c r="MX128" s="458"/>
      <c r="MY128" s="458"/>
      <c r="MZ128" s="459"/>
      <c r="NA128" s="458"/>
      <c r="NB128" s="458"/>
      <c r="NC128" s="458"/>
      <c r="ND128" s="459"/>
      <c r="NE128" s="458"/>
      <c r="NF128" s="458"/>
      <c r="NG128" s="458"/>
      <c r="NH128" s="459"/>
      <c r="NI128" s="458"/>
      <c r="NJ128" s="458"/>
      <c r="NK128" s="458"/>
      <c r="NL128" s="459"/>
      <c r="NM128" s="458"/>
      <c r="NN128" s="458"/>
      <c r="NO128" s="458"/>
      <c r="NP128" s="459"/>
      <c r="NQ128" s="458"/>
      <c r="NR128" s="458"/>
      <c r="NS128" s="458"/>
      <c r="NT128" s="459"/>
      <c r="NU128" s="458"/>
      <c r="NV128" s="458"/>
      <c r="NW128" s="458"/>
      <c r="NX128" s="459"/>
      <c r="NY128" s="458"/>
      <c r="NZ128" s="458"/>
      <c r="OA128" s="458"/>
      <c r="OB128" s="459"/>
      <c r="OC128" s="458"/>
      <c r="OD128" s="458"/>
      <c r="OE128" s="458"/>
      <c r="OF128" s="459"/>
      <c r="OG128" s="458"/>
      <c r="OH128" s="458"/>
      <c r="OI128" s="458"/>
      <c r="OJ128" s="459"/>
      <c r="OK128" s="458"/>
      <c r="OL128" s="458"/>
      <c r="OM128" s="458"/>
      <c r="ON128" s="459"/>
      <c r="OO128" s="458"/>
      <c r="OP128" s="458"/>
      <c r="OQ128" s="458"/>
      <c r="OR128" s="459"/>
      <c r="OS128" s="458"/>
      <c r="OT128" s="458"/>
      <c r="OU128" s="458"/>
      <c r="OV128" s="459"/>
      <c r="OW128" s="458"/>
      <c r="OX128" s="458"/>
      <c r="OY128" s="458"/>
      <c r="OZ128" s="459"/>
      <c r="PA128" s="458"/>
      <c r="PB128" s="458"/>
      <c r="PC128" s="458"/>
      <c r="PD128" s="459"/>
      <c r="PE128" s="458"/>
      <c r="PF128" s="458"/>
      <c r="PG128" s="458"/>
      <c r="PH128" s="459"/>
      <c r="PI128" s="458"/>
      <c r="PJ128" s="458"/>
      <c r="PK128" s="458"/>
      <c r="PL128" s="459"/>
      <c r="PM128" s="458"/>
      <c r="PN128" s="458"/>
      <c r="PO128" s="458"/>
      <c r="PP128" s="459"/>
      <c r="PQ128" s="458"/>
      <c r="PR128" s="458"/>
      <c r="PS128" s="458"/>
      <c r="PT128" s="459"/>
      <c r="PU128" s="458"/>
      <c r="PV128" s="458"/>
      <c r="PW128" s="458"/>
      <c r="PX128" s="459"/>
      <c r="PY128" s="458"/>
      <c r="PZ128" s="458"/>
      <c r="QA128" s="458"/>
      <c r="QB128" s="459"/>
      <c r="QC128" s="458"/>
      <c r="QD128" s="458"/>
      <c r="QE128" s="458"/>
      <c r="QF128" s="459"/>
      <c r="QG128" s="458"/>
      <c r="QH128" s="458"/>
      <c r="QI128" s="458"/>
      <c r="QJ128" s="459"/>
      <c r="QK128" s="458"/>
      <c r="QL128" s="458"/>
      <c r="QM128" s="458"/>
      <c r="QN128" s="459"/>
      <c r="QO128" s="458"/>
      <c r="QP128" s="458"/>
      <c r="QQ128" s="458"/>
      <c r="QR128" s="459"/>
      <c r="QS128" s="458"/>
      <c r="QT128" s="458"/>
      <c r="QU128" s="458"/>
      <c r="QV128" s="459"/>
      <c r="QW128" s="458"/>
      <c r="QX128" s="458"/>
      <c r="QY128" s="458"/>
      <c r="QZ128" s="459"/>
      <c r="RA128" s="458"/>
      <c r="RB128" s="458"/>
      <c r="RC128" s="458"/>
      <c r="RD128" s="459"/>
      <c r="RE128" s="458"/>
      <c r="RF128" s="458"/>
      <c r="RG128" s="458"/>
      <c r="RH128" s="459"/>
      <c r="RI128" s="458"/>
      <c r="RJ128" s="458"/>
      <c r="RK128" s="458"/>
      <c r="RL128" s="459"/>
      <c r="RM128" s="458"/>
      <c r="RN128" s="458"/>
      <c r="RO128" s="458"/>
      <c r="RP128" s="459"/>
      <c r="RQ128" s="458"/>
      <c r="RR128" s="458"/>
      <c r="RS128" s="458"/>
      <c r="RT128" s="459"/>
      <c r="RU128" s="458"/>
      <c r="RV128" s="458"/>
      <c r="RW128" s="458"/>
      <c r="RX128" s="459"/>
      <c r="RY128" s="458"/>
      <c r="RZ128" s="458"/>
      <c r="SA128" s="458"/>
      <c r="SB128" s="459"/>
      <c r="SC128" s="458"/>
      <c r="SD128" s="458"/>
      <c r="SE128" s="458"/>
      <c r="SF128" s="459"/>
      <c r="SG128" s="458"/>
      <c r="SH128" s="458"/>
      <c r="SI128" s="458"/>
      <c r="SJ128" s="459"/>
      <c r="SK128" s="458"/>
      <c r="SL128" s="458"/>
      <c r="SM128" s="458"/>
      <c r="SN128" s="459"/>
      <c r="SO128" s="458"/>
      <c r="SP128" s="458"/>
      <c r="SQ128" s="458"/>
      <c r="SR128" s="459"/>
      <c r="SS128" s="458"/>
      <c r="ST128" s="458"/>
      <c r="SU128" s="458"/>
      <c r="SV128" s="459"/>
      <c r="SW128" s="458"/>
      <c r="SX128" s="458"/>
      <c r="SY128" s="458"/>
      <c r="SZ128" s="459"/>
      <c r="TA128" s="458"/>
      <c r="TB128" s="458"/>
      <c r="TC128" s="458"/>
      <c r="TD128" s="459"/>
      <c r="TE128" s="458"/>
      <c r="TF128" s="458"/>
      <c r="TG128" s="458"/>
      <c r="TH128" s="459"/>
      <c r="TI128" s="458"/>
      <c r="TJ128" s="458"/>
      <c r="TK128" s="458"/>
      <c r="TL128" s="459"/>
      <c r="TM128" s="458"/>
      <c r="TN128" s="458"/>
      <c r="TO128" s="458"/>
      <c r="TP128" s="459"/>
      <c r="TQ128" s="458"/>
      <c r="TR128" s="458"/>
      <c r="TS128" s="458"/>
      <c r="TT128" s="459"/>
      <c r="TU128" s="458"/>
      <c r="TV128" s="458"/>
      <c r="TW128" s="458"/>
      <c r="TX128" s="459"/>
      <c r="TY128" s="458"/>
      <c r="TZ128" s="458"/>
      <c r="UA128" s="458"/>
      <c r="UB128" s="459"/>
      <c r="UC128" s="458"/>
      <c r="UD128" s="458"/>
      <c r="UE128" s="458"/>
      <c r="UF128" s="459"/>
      <c r="UG128" s="458"/>
      <c r="UH128" s="458"/>
      <c r="UI128" s="458"/>
      <c r="UJ128" s="459"/>
      <c r="UK128" s="458"/>
      <c r="UL128" s="458"/>
      <c r="UM128" s="458"/>
      <c r="UN128" s="459"/>
      <c r="UO128" s="458"/>
      <c r="UP128" s="458"/>
      <c r="UQ128" s="458"/>
      <c r="UR128" s="459"/>
      <c r="US128" s="458"/>
      <c r="UT128" s="458"/>
      <c r="UU128" s="458"/>
      <c r="UV128" s="459"/>
      <c r="UW128" s="458"/>
      <c r="UX128" s="458"/>
      <c r="UY128" s="458"/>
      <c r="UZ128" s="459"/>
      <c r="VA128" s="458"/>
      <c r="VB128" s="458"/>
      <c r="VC128" s="458"/>
      <c r="VD128" s="459"/>
      <c r="VE128" s="458"/>
      <c r="VF128" s="458"/>
      <c r="VG128" s="458"/>
      <c r="VH128" s="459"/>
      <c r="VI128" s="458"/>
      <c r="VJ128" s="458"/>
      <c r="VK128" s="458"/>
      <c r="VL128" s="459"/>
      <c r="VM128" s="458"/>
      <c r="VN128" s="458"/>
      <c r="VO128" s="458"/>
      <c r="VP128" s="459"/>
      <c r="VQ128" s="458"/>
      <c r="VR128" s="458"/>
      <c r="VS128" s="458"/>
      <c r="VT128" s="459"/>
      <c r="VU128" s="458"/>
      <c r="VV128" s="458"/>
      <c r="VW128" s="458"/>
      <c r="VX128" s="459"/>
      <c r="VY128" s="458"/>
      <c r="VZ128" s="458"/>
      <c r="WA128" s="458"/>
      <c r="WB128" s="459"/>
      <c r="WC128" s="458"/>
      <c r="WD128" s="458"/>
      <c r="WE128" s="458"/>
      <c r="WF128" s="459"/>
      <c r="WG128" s="458"/>
      <c r="WH128" s="458"/>
      <c r="WI128" s="458"/>
      <c r="WJ128" s="459"/>
      <c r="WK128" s="458"/>
      <c r="WL128" s="458"/>
      <c r="WM128" s="458"/>
      <c r="WN128" s="459"/>
      <c r="WO128" s="458"/>
      <c r="WP128" s="458"/>
      <c r="WQ128" s="458"/>
      <c r="WR128" s="459"/>
      <c r="WS128" s="458"/>
      <c r="WT128" s="458"/>
      <c r="WU128" s="458"/>
      <c r="WV128" s="459"/>
      <c r="WW128" s="458"/>
      <c r="WX128" s="458"/>
      <c r="WY128" s="458"/>
      <c r="WZ128" s="459"/>
      <c r="XA128" s="458"/>
      <c r="XB128" s="458"/>
      <c r="XC128" s="458"/>
      <c r="XD128" s="459"/>
      <c r="XE128" s="458"/>
      <c r="XF128" s="458"/>
      <c r="XG128" s="458"/>
      <c r="XH128" s="459"/>
      <c r="XI128" s="458"/>
      <c r="XJ128" s="458"/>
      <c r="XK128" s="458"/>
      <c r="XL128" s="459"/>
      <c r="XM128" s="458"/>
      <c r="XN128" s="458"/>
      <c r="XO128" s="458"/>
      <c r="XP128" s="459"/>
      <c r="XQ128" s="458"/>
      <c r="XR128" s="458"/>
      <c r="XS128" s="458"/>
      <c r="XT128" s="459"/>
      <c r="XU128" s="458"/>
      <c r="XV128" s="458"/>
      <c r="XW128" s="458"/>
      <c r="XX128" s="459"/>
      <c r="XY128" s="458"/>
      <c r="XZ128" s="458"/>
      <c r="YA128" s="458"/>
      <c r="YB128" s="459"/>
      <c r="YC128" s="458"/>
      <c r="YD128" s="458"/>
      <c r="YE128" s="458"/>
      <c r="YF128" s="459"/>
      <c r="YG128" s="458"/>
      <c r="YH128" s="458"/>
      <c r="YI128" s="458"/>
      <c r="YJ128" s="459"/>
      <c r="YK128" s="458"/>
      <c r="YL128" s="458"/>
      <c r="YM128" s="458"/>
      <c r="YN128" s="459"/>
      <c r="YO128" s="458"/>
      <c r="YP128" s="458"/>
      <c r="YQ128" s="458"/>
      <c r="YR128" s="459"/>
      <c r="YS128" s="458"/>
      <c r="YT128" s="458"/>
      <c r="YU128" s="458"/>
      <c r="YV128" s="459"/>
      <c r="YW128" s="458"/>
      <c r="YX128" s="458"/>
      <c r="YY128" s="458"/>
      <c r="YZ128" s="459"/>
      <c r="ZA128" s="458"/>
      <c r="ZB128" s="458"/>
      <c r="ZC128" s="458"/>
      <c r="ZD128" s="459"/>
      <c r="ZE128" s="458"/>
      <c r="ZF128" s="458"/>
      <c r="ZG128" s="458"/>
      <c r="ZH128" s="459"/>
      <c r="ZI128" s="458"/>
      <c r="ZJ128" s="458"/>
      <c r="ZK128" s="458"/>
      <c r="ZL128" s="459"/>
      <c r="ZM128" s="458"/>
      <c r="ZN128" s="458"/>
      <c r="ZO128" s="458"/>
      <c r="ZP128" s="459"/>
      <c r="ZQ128" s="458"/>
      <c r="ZR128" s="458"/>
      <c r="ZS128" s="458"/>
      <c r="ZT128" s="459"/>
      <c r="ZU128" s="458"/>
      <c r="ZV128" s="458"/>
      <c r="ZW128" s="458"/>
      <c r="ZX128" s="459"/>
      <c r="ZY128" s="458"/>
      <c r="ZZ128" s="458"/>
      <c r="AAA128" s="458"/>
      <c r="AAB128" s="459"/>
      <c r="AAC128" s="458"/>
      <c r="AAD128" s="458"/>
      <c r="AAE128" s="458"/>
      <c r="AAF128" s="459"/>
      <c r="AAG128" s="458"/>
      <c r="AAH128" s="458"/>
      <c r="AAI128" s="458"/>
      <c r="AAJ128" s="459"/>
      <c r="AAK128" s="458"/>
      <c r="AAL128" s="458"/>
      <c r="AAM128" s="458"/>
      <c r="AAN128" s="459"/>
      <c r="AAO128" s="458"/>
      <c r="AAP128" s="458"/>
      <c r="AAQ128" s="458"/>
      <c r="AAR128" s="459"/>
      <c r="AAS128" s="458"/>
      <c r="AAT128" s="458"/>
      <c r="AAU128" s="458"/>
      <c r="AAV128" s="459"/>
      <c r="AAW128" s="458"/>
      <c r="AAX128" s="458"/>
      <c r="AAY128" s="458"/>
      <c r="AAZ128" s="459"/>
      <c r="ABA128" s="458"/>
      <c r="ABB128" s="458"/>
      <c r="ABC128" s="458"/>
      <c r="ABD128" s="459"/>
      <c r="ABE128" s="458"/>
      <c r="ABF128" s="458"/>
      <c r="ABG128" s="458"/>
      <c r="ABH128" s="459"/>
      <c r="ABI128" s="458"/>
      <c r="ABJ128" s="458"/>
      <c r="ABK128" s="458"/>
      <c r="ABL128" s="459"/>
      <c r="ABM128" s="458"/>
      <c r="ABN128" s="458"/>
      <c r="ABO128" s="458"/>
      <c r="ABP128" s="459"/>
      <c r="ABQ128" s="458"/>
      <c r="ABR128" s="458"/>
      <c r="ABS128" s="458"/>
      <c r="ABT128" s="459"/>
      <c r="ABU128" s="458"/>
      <c r="ABV128" s="458"/>
      <c r="ABW128" s="458"/>
      <c r="ABX128" s="459"/>
      <c r="ABY128" s="458"/>
      <c r="ABZ128" s="458"/>
      <c r="ACA128" s="458"/>
      <c r="ACB128" s="459"/>
      <c r="ACC128" s="458"/>
      <c r="ACD128" s="458"/>
      <c r="ACE128" s="458"/>
      <c r="ACF128" s="459"/>
      <c r="ACG128" s="458"/>
      <c r="ACH128" s="458"/>
      <c r="ACI128" s="458"/>
      <c r="ACJ128" s="459"/>
      <c r="ACK128" s="458"/>
      <c r="ACL128" s="458"/>
      <c r="ACM128" s="458"/>
      <c r="ACN128" s="459"/>
      <c r="ACO128" s="458"/>
      <c r="ACP128" s="458"/>
      <c r="ACQ128" s="458"/>
      <c r="ACR128" s="459"/>
      <c r="ACS128" s="458"/>
      <c r="ACT128" s="458"/>
      <c r="ACU128" s="458"/>
      <c r="ACV128" s="459"/>
      <c r="ACW128" s="458"/>
      <c r="ACX128" s="458"/>
      <c r="ACY128" s="458"/>
      <c r="ACZ128" s="459"/>
      <c r="ADA128" s="458"/>
      <c r="ADB128" s="458"/>
      <c r="ADC128" s="458"/>
      <c r="ADD128" s="459"/>
      <c r="ADE128" s="458"/>
      <c r="ADF128" s="458"/>
      <c r="ADG128" s="458"/>
      <c r="ADH128" s="459"/>
      <c r="ADI128" s="458"/>
      <c r="ADJ128" s="458"/>
      <c r="ADK128" s="458"/>
      <c r="ADL128" s="459"/>
      <c r="ADM128" s="458"/>
      <c r="ADN128" s="458"/>
      <c r="ADO128" s="458"/>
      <c r="ADP128" s="459"/>
      <c r="ADQ128" s="458"/>
      <c r="ADR128" s="458"/>
      <c r="ADS128" s="458"/>
      <c r="ADT128" s="459"/>
      <c r="ADU128" s="458"/>
      <c r="ADV128" s="458"/>
      <c r="ADW128" s="458"/>
      <c r="ADX128" s="459"/>
      <c r="ADY128" s="458"/>
      <c r="ADZ128" s="458"/>
      <c r="AEA128" s="458"/>
      <c r="AEB128" s="459"/>
      <c r="AEC128" s="458"/>
      <c r="AED128" s="458"/>
      <c r="AEE128" s="458"/>
      <c r="AEF128" s="459"/>
      <c r="AEG128" s="458"/>
      <c r="AEH128" s="458"/>
      <c r="AEI128" s="458"/>
      <c r="AEJ128" s="459"/>
      <c r="AEK128" s="458"/>
      <c r="AEL128" s="458"/>
      <c r="AEM128" s="458"/>
      <c r="AEN128" s="459"/>
      <c r="AEO128" s="458"/>
      <c r="AEP128" s="458"/>
      <c r="AEQ128" s="458"/>
      <c r="AER128" s="459"/>
      <c r="AES128" s="458"/>
      <c r="AET128" s="458"/>
      <c r="AEU128" s="458"/>
      <c r="AEV128" s="459"/>
      <c r="AEW128" s="458"/>
      <c r="AEX128" s="458"/>
      <c r="AEY128" s="458"/>
      <c r="AEZ128" s="459"/>
      <c r="AFA128" s="458"/>
      <c r="AFB128" s="458"/>
      <c r="AFC128" s="458"/>
      <c r="AFD128" s="459"/>
      <c r="AFE128" s="458"/>
      <c r="AFF128" s="458"/>
      <c r="AFG128" s="458"/>
      <c r="AFH128" s="459"/>
      <c r="AFI128" s="458"/>
      <c r="AFJ128" s="458"/>
      <c r="AFK128" s="458"/>
      <c r="AFL128" s="459"/>
      <c r="AFM128" s="458"/>
      <c r="AFN128" s="458"/>
      <c r="AFO128" s="458"/>
      <c r="AFP128" s="459"/>
      <c r="AFQ128" s="458"/>
      <c r="AFR128" s="458"/>
      <c r="AFS128" s="458"/>
      <c r="AFT128" s="459"/>
      <c r="AFU128" s="458"/>
      <c r="AFV128" s="458"/>
      <c r="AFW128" s="458"/>
      <c r="AFX128" s="459"/>
      <c r="AFY128" s="458"/>
      <c r="AFZ128" s="458"/>
      <c r="AGA128" s="458"/>
      <c r="AGB128" s="459"/>
      <c r="AGC128" s="458"/>
      <c r="AGD128" s="458"/>
      <c r="AGE128" s="458"/>
      <c r="AGF128" s="459"/>
      <c r="AGG128" s="458"/>
      <c r="AGH128" s="458"/>
      <c r="AGI128" s="458"/>
      <c r="AGJ128" s="459"/>
      <c r="AGK128" s="458"/>
      <c r="AGL128" s="458"/>
      <c r="AGM128" s="458"/>
      <c r="AGN128" s="459"/>
      <c r="AGO128" s="458"/>
      <c r="AGP128" s="458"/>
      <c r="AGQ128" s="458"/>
      <c r="AGR128" s="459"/>
      <c r="AGS128" s="458"/>
      <c r="AGT128" s="458"/>
      <c r="AGU128" s="458"/>
      <c r="AGV128" s="459"/>
      <c r="AGW128" s="458"/>
      <c r="AGX128" s="458"/>
      <c r="AGY128" s="458"/>
      <c r="AGZ128" s="459"/>
      <c r="AHA128" s="458"/>
      <c r="AHB128" s="458"/>
      <c r="AHC128" s="458"/>
      <c r="AHD128" s="459"/>
      <c r="AHE128" s="458"/>
      <c r="AHF128" s="458"/>
      <c r="AHG128" s="458"/>
      <c r="AHH128" s="459"/>
      <c r="AHI128" s="458"/>
      <c r="AHJ128" s="458"/>
      <c r="AHK128" s="458"/>
      <c r="AHL128" s="459"/>
      <c r="AHM128" s="458"/>
      <c r="AHN128" s="458"/>
      <c r="AHO128" s="458"/>
      <c r="AHP128" s="459"/>
      <c r="AHQ128" s="458"/>
      <c r="AHR128" s="458"/>
      <c r="AHS128" s="458"/>
      <c r="AHT128" s="459"/>
      <c r="AHU128" s="458"/>
      <c r="AHV128" s="458"/>
      <c r="AHW128" s="458"/>
      <c r="AHX128" s="459"/>
      <c r="AHY128" s="458"/>
      <c r="AHZ128" s="458"/>
      <c r="AIA128" s="458"/>
      <c r="AIB128" s="459"/>
      <c r="AIC128" s="458"/>
      <c r="AID128" s="458"/>
      <c r="AIE128" s="458"/>
      <c r="AIF128" s="459"/>
      <c r="AIG128" s="458"/>
      <c r="AIH128" s="458"/>
      <c r="AII128" s="458"/>
      <c r="AIJ128" s="459"/>
      <c r="AIK128" s="458"/>
      <c r="AIL128" s="458"/>
      <c r="AIM128" s="458"/>
      <c r="AIN128" s="459"/>
      <c r="AIO128" s="458"/>
      <c r="AIP128" s="458"/>
      <c r="AIQ128" s="458"/>
      <c r="AIR128" s="459"/>
      <c r="AIS128" s="458"/>
      <c r="AIT128" s="458"/>
      <c r="AIU128" s="458"/>
      <c r="AIV128" s="459"/>
      <c r="AIW128" s="458"/>
      <c r="AIX128" s="458"/>
      <c r="AIY128" s="458"/>
      <c r="AIZ128" s="459"/>
      <c r="AJA128" s="458"/>
      <c r="AJB128" s="458"/>
      <c r="AJC128" s="458"/>
      <c r="AJD128" s="459"/>
      <c r="AJE128" s="458"/>
      <c r="AJF128" s="458"/>
      <c r="AJG128" s="458"/>
      <c r="AJH128" s="459"/>
      <c r="AJI128" s="458"/>
      <c r="AJJ128" s="458"/>
      <c r="AJK128" s="458"/>
      <c r="AJL128" s="459"/>
      <c r="AJM128" s="458"/>
      <c r="AJN128" s="458"/>
      <c r="AJO128" s="458"/>
      <c r="AJP128" s="459"/>
      <c r="AJQ128" s="458"/>
      <c r="AJR128" s="458"/>
      <c r="AJS128" s="458"/>
      <c r="AJT128" s="459"/>
      <c r="AJU128" s="458"/>
      <c r="AJV128" s="458"/>
      <c r="AJW128" s="458"/>
      <c r="AJX128" s="459"/>
      <c r="AJY128" s="458"/>
      <c r="AJZ128" s="458"/>
      <c r="AKA128" s="458"/>
      <c r="AKB128" s="459"/>
      <c r="AKC128" s="458"/>
      <c r="AKD128" s="458"/>
      <c r="AKE128" s="458"/>
      <c r="AKF128" s="459"/>
      <c r="AKG128" s="458"/>
      <c r="AKH128" s="458"/>
      <c r="AKI128" s="458"/>
      <c r="AKJ128" s="459"/>
      <c r="AKK128" s="458"/>
      <c r="AKL128" s="458"/>
      <c r="AKM128" s="458"/>
      <c r="AKN128" s="459"/>
      <c r="AKO128" s="458"/>
      <c r="AKP128" s="458"/>
      <c r="AKQ128" s="458"/>
      <c r="AKR128" s="459"/>
      <c r="AKS128" s="458"/>
      <c r="AKT128" s="458"/>
      <c r="AKU128" s="458"/>
      <c r="AKV128" s="459"/>
      <c r="AKW128" s="458"/>
      <c r="AKX128" s="458"/>
      <c r="AKY128" s="458"/>
      <c r="AKZ128" s="459"/>
      <c r="ALA128" s="458"/>
      <c r="ALB128" s="458"/>
      <c r="ALC128" s="458"/>
      <c r="ALD128" s="459"/>
      <c r="ALE128" s="458"/>
      <c r="ALF128" s="458"/>
      <c r="ALG128" s="458"/>
      <c r="ALH128" s="459"/>
      <c r="ALI128" s="458"/>
      <c r="ALJ128" s="458"/>
      <c r="ALK128" s="458"/>
      <c r="ALL128" s="459"/>
      <c r="ALM128" s="458"/>
      <c r="ALN128" s="458"/>
      <c r="ALO128" s="458"/>
      <c r="ALP128" s="459"/>
      <c r="ALQ128" s="458"/>
      <c r="ALR128" s="458"/>
      <c r="ALS128" s="458"/>
      <c r="ALT128" s="459"/>
      <c r="ALU128" s="458"/>
      <c r="ALV128" s="458"/>
      <c r="ALW128" s="458"/>
      <c r="ALX128" s="459"/>
      <c r="ALY128" s="458"/>
      <c r="ALZ128" s="458"/>
      <c r="AMA128" s="458"/>
      <c r="AMB128" s="459"/>
      <c r="AMC128" s="458"/>
      <c r="AMD128" s="458"/>
      <c r="AME128" s="458"/>
      <c r="AMF128" s="459"/>
      <c r="AMG128" s="458"/>
      <c r="AMH128" s="458"/>
      <c r="AMI128" s="458"/>
      <c r="AMJ128" s="459"/>
      <c r="AMK128" s="458"/>
      <c r="AML128" s="458"/>
      <c r="AMM128" s="458"/>
      <c r="AMN128" s="459"/>
      <c r="AMO128" s="458"/>
      <c r="AMP128" s="458"/>
      <c r="AMQ128" s="458"/>
      <c r="AMR128" s="459"/>
      <c r="AMS128" s="458"/>
      <c r="AMT128" s="458"/>
      <c r="AMU128" s="458"/>
      <c r="AMV128" s="459"/>
      <c r="AMW128" s="458"/>
      <c r="AMX128" s="458"/>
      <c r="AMY128" s="458"/>
      <c r="AMZ128" s="459"/>
      <c r="ANA128" s="458"/>
      <c r="ANB128" s="458"/>
      <c r="ANC128" s="458"/>
      <c r="AND128" s="459"/>
      <c r="ANE128" s="458"/>
      <c r="ANF128" s="458"/>
      <c r="ANG128" s="458"/>
      <c r="ANH128" s="459"/>
      <c r="ANI128" s="458"/>
      <c r="ANJ128" s="458"/>
      <c r="ANK128" s="458"/>
      <c r="ANL128" s="459"/>
      <c r="ANM128" s="458"/>
      <c r="ANN128" s="458"/>
      <c r="ANO128" s="458"/>
      <c r="ANP128" s="459"/>
      <c r="ANQ128" s="458"/>
      <c r="ANR128" s="458"/>
      <c r="ANS128" s="458"/>
      <c r="ANT128" s="459"/>
      <c r="ANU128" s="458"/>
      <c r="ANV128" s="458"/>
      <c r="ANW128" s="458"/>
      <c r="ANX128" s="459"/>
      <c r="ANY128" s="458"/>
      <c r="ANZ128" s="458"/>
      <c r="AOA128" s="458"/>
      <c r="AOB128" s="459"/>
      <c r="AOC128" s="458"/>
      <c r="AOD128" s="458"/>
      <c r="AOE128" s="458"/>
      <c r="AOF128" s="459"/>
      <c r="AOG128" s="458"/>
      <c r="AOH128" s="458"/>
      <c r="AOI128" s="458"/>
      <c r="AOJ128" s="459"/>
      <c r="AOK128" s="458"/>
      <c r="AOL128" s="458"/>
      <c r="AOM128" s="458"/>
      <c r="AON128" s="459"/>
      <c r="AOO128" s="458"/>
      <c r="AOP128" s="458"/>
      <c r="AOQ128" s="458"/>
      <c r="AOR128" s="459"/>
      <c r="AOS128" s="458"/>
      <c r="AOT128" s="458"/>
      <c r="AOU128" s="458"/>
      <c r="AOV128" s="459"/>
      <c r="AOW128" s="458"/>
      <c r="AOX128" s="458"/>
      <c r="AOY128" s="458"/>
      <c r="AOZ128" s="459"/>
      <c r="APA128" s="458"/>
      <c r="APB128" s="458"/>
      <c r="APC128" s="458"/>
      <c r="APD128" s="459"/>
      <c r="APE128" s="458"/>
      <c r="APF128" s="458"/>
      <c r="APG128" s="458"/>
      <c r="APH128" s="459"/>
      <c r="API128" s="458"/>
      <c r="APJ128" s="458"/>
      <c r="APK128" s="458"/>
      <c r="APL128" s="459"/>
      <c r="APM128" s="458"/>
      <c r="APN128" s="458"/>
      <c r="APO128" s="458"/>
      <c r="APP128" s="459"/>
      <c r="APQ128" s="458"/>
      <c r="APR128" s="458"/>
      <c r="APS128" s="458"/>
      <c r="APT128" s="459"/>
      <c r="APU128" s="458"/>
      <c r="APV128" s="458"/>
      <c r="APW128" s="458"/>
      <c r="APX128" s="459"/>
      <c r="APY128" s="458"/>
      <c r="APZ128" s="458"/>
      <c r="AQA128" s="458"/>
      <c r="AQB128" s="459"/>
      <c r="AQC128" s="458"/>
      <c r="AQD128" s="458"/>
      <c r="AQE128" s="458"/>
      <c r="AQF128" s="459"/>
      <c r="AQG128" s="458"/>
      <c r="AQH128" s="458"/>
      <c r="AQI128" s="458"/>
      <c r="AQJ128" s="459"/>
      <c r="AQK128" s="458"/>
      <c r="AQL128" s="458"/>
      <c r="AQM128" s="458"/>
      <c r="AQN128" s="459"/>
      <c r="AQO128" s="458"/>
      <c r="AQP128" s="458"/>
      <c r="AQQ128" s="458"/>
      <c r="AQR128" s="459"/>
      <c r="AQS128" s="458"/>
      <c r="AQT128" s="458"/>
      <c r="AQU128" s="458"/>
      <c r="AQV128" s="459"/>
      <c r="AQW128" s="458"/>
      <c r="AQX128" s="458"/>
      <c r="AQY128" s="458"/>
      <c r="AQZ128" s="459"/>
      <c r="ARA128" s="458"/>
      <c r="ARB128" s="458"/>
      <c r="ARC128" s="458"/>
      <c r="ARD128" s="459"/>
      <c r="ARE128" s="458"/>
      <c r="ARF128" s="458"/>
      <c r="ARG128" s="458"/>
      <c r="ARH128" s="459"/>
      <c r="ARI128" s="458"/>
      <c r="ARJ128" s="458"/>
      <c r="ARK128" s="458"/>
      <c r="ARL128" s="459"/>
      <c r="ARM128" s="458"/>
      <c r="ARN128" s="458"/>
      <c r="ARO128" s="458"/>
      <c r="ARP128" s="459"/>
      <c r="ARQ128" s="458"/>
      <c r="ARR128" s="458"/>
      <c r="ARS128" s="458"/>
      <c r="ART128" s="459"/>
      <c r="ARU128" s="458"/>
      <c r="ARV128" s="458"/>
      <c r="ARW128" s="458"/>
      <c r="ARX128" s="459"/>
      <c r="ARY128" s="458"/>
      <c r="ARZ128" s="458"/>
      <c r="ASA128" s="458"/>
      <c r="ASB128" s="459"/>
      <c r="ASC128" s="458"/>
      <c r="ASD128" s="458"/>
      <c r="ASE128" s="458"/>
      <c r="ASF128" s="459"/>
      <c r="ASG128" s="458"/>
      <c r="ASH128" s="458"/>
      <c r="ASI128" s="458"/>
      <c r="ASJ128" s="459"/>
      <c r="ASK128" s="458"/>
      <c r="ASL128" s="458"/>
      <c r="ASM128" s="458"/>
      <c r="ASN128" s="459"/>
      <c r="ASO128" s="458"/>
      <c r="ASP128" s="458"/>
      <c r="ASQ128" s="458"/>
      <c r="ASR128" s="459"/>
      <c r="ASS128" s="458"/>
      <c r="AST128" s="458"/>
      <c r="ASU128" s="458"/>
      <c r="ASV128" s="459"/>
      <c r="ASW128" s="458"/>
      <c r="ASX128" s="458"/>
      <c r="ASY128" s="458"/>
      <c r="ASZ128" s="459"/>
      <c r="ATA128" s="458"/>
      <c r="ATB128" s="458"/>
      <c r="ATC128" s="458"/>
      <c r="ATD128" s="459"/>
      <c r="ATE128" s="458"/>
      <c r="ATF128" s="458"/>
      <c r="ATG128" s="458"/>
      <c r="ATH128" s="459"/>
      <c r="ATI128" s="458"/>
      <c r="ATJ128" s="458"/>
      <c r="ATK128" s="458"/>
      <c r="ATL128" s="459"/>
      <c r="ATM128" s="458"/>
      <c r="ATN128" s="458"/>
      <c r="ATO128" s="458"/>
      <c r="ATP128" s="459"/>
      <c r="ATQ128" s="458"/>
      <c r="ATR128" s="458"/>
      <c r="ATS128" s="458"/>
      <c r="ATT128" s="459"/>
      <c r="ATU128" s="458"/>
      <c r="ATV128" s="458"/>
      <c r="ATW128" s="458"/>
      <c r="ATX128" s="459"/>
      <c r="ATY128" s="458"/>
      <c r="ATZ128" s="458"/>
      <c r="AUA128" s="458"/>
      <c r="AUB128" s="459"/>
      <c r="AUC128" s="458"/>
      <c r="AUD128" s="458"/>
      <c r="AUE128" s="458"/>
      <c r="AUF128" s="459"/>
      <c r="AUG128" s="458"/>
      <c r="AUH128" s="458"/>
      <c r="AUI128" s="458"/>
      <c r="AUJ128" s="459"/>
      <c r="AUK128" s="458"/>
      <c r="AUL128" s="458"/>
      <c r="AUM128" s="458"/>
      <c r="AUN128" s="459"/>
      <c r="AUO128" s="458"/>
      <c r="AUP128" s="458"/>
      <c r="AUQ128" s="458"/>
      <c r="AUR128" s="459"/>
      <c r="AUS128" s="458"/>
      <c r="AUT128" s="458"/>
      <c r="AUU128" s="458"/>
      <c r="AUV128" s="459"/>
      <c r="AUW128" s="458"/>
      <c r="AUX128" s="458"/>
      <c r="AUY128" s="458"/>
      <c r="AUZ128" s="459"/>
      <c r="AVA128" s="458"/>
      <c r="AVB128" s="458"/>
      <c r="AVC128" s="458"/>
      <c r="AVD128" s="459"/>
      <c r="AVE128" s="458"/>
      <c r="AVF128" s="458"/>
      <c r="AVG128" s="458"/>
      <c r="AVH128" s="459"/>
      <c r="AVI128" s="458"/>
      <c r="AVJ128" s="458"/>
      <c r="AVK128" s="458"/>
      <c r="AVL128" s="459"/>
      <c r="AVM128" s="458"/>
      <c r="AVN128" s="458"/>
      <c r="AVO128" s="458"/>
      <c r="AVP128" s="459"/>
      <c r="AVQ128" s="458"/>
      <c r="AVR128" s="458"/>
      <c r="AVS128" s="458"/>
      <c r="AVT128" s="459"/>
      <c r="AVU128" s="458"/>
      <c r="AVV128" s="458"/>
      <c r="AVW128" s="458"/>
      <c r="AVX128" s="459"/>
      <c r="AVY128" s="458"/>
      <c r="AVZ128" s="458"/>
      <c r="AWA128" s="458"/>
      <c r="AWB128" s="459"/>
      <c r="AWC128" s="458"/>
      <c r="AWD128" s="458"/>
      <c r="AWE128" s="458"/>
      <c r="AWF128" s="459"/>
      <c r="AWG128" s="458"/>
      <c r="AWH128" s="458"/>
      <c r="AWI128" s="458"/>
      <c r="AWJ128" s="459"/>
      <c r="AWK128" s="458"/>
      <c r="AWL128" s="458"/>
      <c r="AWM128" s="458"/>
      <c r="AWN128" s="459"/>
      <c r="AWO128" s="458"/>
      <c r="AWP128" s="458"/>
      <c r="AWQ128" s="458"/>
      <c r="AWR128" s="459"/>
      <c r="AWS128" s="458"/>
      <c r="AWT128" s="458"/>
      <c r="AWU128" s="458"/>
      <c r="AWV128" s="459"/>
      <c r="AWW128" s="458"/>
      <c r="AWX128" s="458"/>
      <c r="AWY128" s="458"/>
      <c r="AWZ128" s="459"/>
      <c r="AXA128" s="458"/>
      <c r="AXB128" s="458"/>
      <c r="AXC128" s="458"/>
      <c r="AXD128" s="459"/>
      <c r="AXE128" s="458"/>
      <c r="AXF128" s="458"/>
      <c r="AXG128" s="458"/>
      <c r="AXH128" s="459"/>
      <c r="AXI128" s="458"/>
      <c r="AXJ128" s="458"/>
      <c r="AXK128" s="458"/>
      <c r="AXL128" s="459"/>
      <c r="AXM128" s="458"/>
      <c r="AXN128" s="458"/>
      <c r="AXO128" s="458"/>
      <c r="AXP128" s="459"/>
      <c r="AXQ128" s="458"/>
      <c r="AXR128" s="458"/>
      <c r="AXS128" s="458"/>
      <c r="AXT128" s="459"/>
      <c r="AXU128" s="458"/>
      <c r="AXV128" s="458"/>
      <c r="AXW128" s="458"/>
      <c r="AXX128" s="459"/>
      <c r="AXY128" s="458"/>
      <c r="AXZ128" s="458"/>
      <c r="AYA128" s="458"/>
      <c r="AYB128" s="459"/>
      <c r="AYC128" s="458"/>
      <c r="AYD128" s="458"/>
      <c r="AYE128" s="458"/>
      <c r="AYF128" s="459"/>
      <c r="AYG128" s="458"/>
      <c r="AYH128" s="458"/>
      <c r="AYI128" s="458"/>
      <c r="AYJ128" s="459"/>
      <c r="AYK128" s="458"/>
      <c r="AYL128" s="458"/>
      <c r="AYM128" s="458"/>
      <c r="AYN128" s="459"/>
      <c r="AYO128" s="458"/>
      <c r="AYP128" s="458"/>
      <c r="AYQ128" s="458"/>
      <c r="AYR128" s="459"/>
      <c r="AYS128" s="458"/>
      <c r="AYT128" s="458"/>
      <c r="AYU128" s="458"/>
      <c r="AYV128" s="459"/>
      <c r="AYW128" s="458"/>
      <c r="AYX128" s="458"/>
      <c r="AYY128" s="458"/>
      <c r="AYZ128" s="459"/>
      <c r="AZA128" s="458"/>
      <c r="AZB128" s="458"/>
      <c r="AZC128" s="458"/>
      <c r="AZD128" s="459"/>
      <c r="AZE128" s="458"/>
      <c r="AZF128" s="458"/>
      <c r="AZG128" s="458"/>
      <c r="AZH128" s="459"/>
      <c r="AZI128" s="458"/>
      <c r="AZJ128" s="458"/>
      <c r="AZK128" s="458"/>
      <c r="AZL128" s="459"/>
      <c r="AZM128" s="458"/>
      <c r="AZN128" s="458"/>
      <c r="AZO128" s="458"/>
      <c r="AZP128" s="459"/>
      <c r="AZQ128" s="458"/>
      <c r="AZR128" s="458"/>
      <c r="AZS128" s="458"/>
      <c r="AZT128" s="459"/>
      <c r="AZU128" s="458"/>
      <c r="AZV128" s="458"/>
      <c r="AZW128" s="458"/>
      <c r="AZX128" s="459"/>
      <c r="AZY128" s="458"/>
      <c r="AZZ128" s="458"/>
      <c r="BAA128" s="458"/>
      <c r="BAB128" s="459"/>
      <c r="BAC128" s="458"/>
      <c r="BAD128" s="458"/>
      <c r="BAE128" s="458"/>
      <c r="BAF128" s="459"/>
      <c r="BAG128" s="458"/>
      <c r="BAH128" s="458"/>
      <c r="BAI128" s="458"/>
      <c r="BAJ128" s="459"/>
      <c r="BAK128" s="458"/>
      <c r="BAL128" s="458"/>
      <c r="BAM128" s="458"/>
      <c r="BAN128" s="459"/>
      <c r="BAO128" s="458"/>
      <c r="BAP128" s="458"/>
      <c r="BAQ128" s="458"/>
      <c r="BAR128" s="459"/>
      <c r="BAS128" s="458"/>
      <c r="BAT128" s="458"/>
      <c r="BAU128" s="458"/>
      <c r="BAV128" s="459"/>
      <c r="BAW128" s="458"/>
      <c r="BAX128" s="458"/>
      <c r="BAY128" s="458"/>
      <c r="BAZ128" s="459"/>
      <c r="BBA128" s="458"/>
      <c r="BBB128" s="458"/>
      <c r="BBC128" s="458"/>
      <c r="BBD128" s="459"/>
      <c r="BBE128" s="458"/>
      <c r="BBF128" s="458"/>
      <c r="BBG128" s="458"/>
      <c r="BBH128" s="459"/>
      <c r="BBI128" s="458"/>
      <c r="BBJ128" s="458"/>
      <c r="BBK128" s="458"/>
      <c r="BBL128" s="459"/>
      <c r="BBM128" s="458"/>
      <c r="BBN128" s="458"/>
      <c r="BBO128" s="458"/>
      <c r="BBP128" s="459"/>
      <c r="BBQ128" s="458"/>
      <c r="BBR128" s="458"/>
      <c r="BBS128" s="458"/>
      <c r="BBT128" s="459"/>
      <c r="BBU128" s="458"/>
      <c r="BBV128" s="458"/>
      <c r="BBW128" s="458"/>
      <c r="BBX128" s="459"/>
      <c r="BBY128" s="458"/>
      <c r="BBZ128" s="458"/>
      <c r="BCA128" s="458"/>
      <c r="BCB128" s="459"/>
      <c r="BCC128" s="458"/>
      <c r="BCD128" s="458"/>
      <c r="BCE128" s="458"/>
      <c r="BCF128" s="459"/>
      <c r="BCG128" s="458"/>
      <c r="BCH128" s="458"/>
      <c r="BCI128" s="458"/>
      <c r="BCJ128" s="459"/>
      <c r="BCK128" s="458"/>
      <c r="BCL128" s="458"/>
      <c r="BCM128" s="458"/>
      <c r="BCN128" s="459"/>
      <c r="BCO128" s="458"/>
      <c r="BCP128" s="458"/>
      <c r="BCQ128" s="458"/>
      <c r="BCR128" s="459"/>
      <c r="BCS128" s="458"/>
      <c r="BCT128" s="458"/>
      <c r="BCU128" s="458"/>
      <c r="BCV128" s="459"/>
      <c r="BCW128" s="458"/>
      <c r="BCX128" s="458"/>
      <c r="BCY128" s="458"/>
      <c r="BCZ128" s="459"/>
      <c r="BDA128" s="458"/>
      <c r="BDB128" s="458"/>
      <c r="BDC128" s="458"/>
      <c r="BDD128" s="459"/>
      <c r="BDE128" s="458"/>
      <c r="BDF128" s="458"/>
      <c r="BDG128" s="458"/>
      <c r="BDH128" s="459"/>
      <c r="BDI128" s="458"/>
      <c r="BDJ128" s="458"/>
      <c r="BDK128" s="458"/>
      <c r="BDL128" s="459"/>
      <c r="BDM128" s="458"/>
      <c r="BDN128" s="458"/>
      <c r="BDO128" s="458"/>
      <c r="BDP128" s="459"/>
      <c r="BDQ128" s="458"/>
      <c r="BDR128" s="458"/>
      <c r="BDS128" s="458"/>
      <c r="BDT128" s="459"/>
      <c r="BDU128" s="458"/>
      <c r="BDV128" s="458"/>
      <c r="BDW128" s="458"/>
      <c r="BDX128" s="459"/>
      <c r="BDY128" s="458"/>
      <c r="BDZ128" s="458"/>
      <c r="BEA128" s="458"/>
      <c r="BEB128" s="459"/>
      <c r="BEC128" s="458"/>
      <c r="BED128" s="458"/>
      <c r="BEE128" s="458"/>
      <c r="BEF128" s="459"/>
      <c r="BEG128" s="458"/>
      <c r="BEH128" s="458"/>
      <c r="BEI128" s="458"/>
      <c r="BEJ128" s="459"/>
      <c r="BEK128" s="458"/>
      <c r="BEL128" s="458"/>
      <c r="BEM128" s="458"/>
      <c r="BEN128" s="459"/>
      <c r="BEO128" s="458"/>
      <c r="BEP128" s="458"/>
      <c r="BEQ128" s="458"/>
      <c r="BER128" s="459"/>
      <c r="BES128" s="458"/>
      <c r="BET128" s="458"/>
      <c r="BEU128" s="458"/>
      <c r="BEV128" s="459"/>
      <c r="BEW128" s="458"/>
      <c r="BEX128" s="458"/>
      <c r="BEY128" s="458"/>
      <c r="BEZ128" s="459"/>
      <c r="BFA128" s="458"/>
      <c r="BFB128" s="458"/>
      <c r="BFC128" s="458"/>
      <c r="BFD128" s="459"/>
      <c r="BFE128" s="458"/>
      <c r="BFF128" s="458"/>
      <c r="BFG128" s="458"/>
      <c r="BFH128" s="459"/>
      <c r="BFI128" s="458"/>
      <c r="BFJ128" s="458"/>
      <c r="BFK128" s="458"/>
      <c r="BFL128" s="459"/>
      <c r="BFM128" s="458"/>
      <c r="BFN128" s="458"/>
      <c r="BFO128" s="458"/>
      <c r="BFP128" s="459"/>
      <c r="BFQ128" s="458"/>
      <c r="BFR128" s="458"/>
      <c r="BFS128" s="458"/>
      <c r="BFT128" s="459"/>
      <c r="BFU128" s="458"/>
      <c r="BFV128" s="458"/>
      <c r="BFW128" s="458"/>
      <c r="BFX128" s="459"/>
      <c r="BFY128" s="458"/>
      <c r="BFZ128" s="458"/>
      <c r="BGA128" s="458"/>
      <c r="BGB128" s="459"/>
      <c r="BGC128" s="458"/>
      <c r="BGD128" s="458"/>
      <c r="BGE128" s="458"/>
      <c r="BGF128" s="459"/>
      <c r="BGG128" s="458"/>
      <c r="BGH128" s="458"/>
      <c r="BGI128" s="458"/>
      <c r="BGJ128" s="459"/>
      <c r="BGK128" s="458"/>
      <c r="BGL128" s="458"/>
      <c r="BGM128" s="458"/>
      <c r="BGN128" s="459"/>
      <c r="BGO128" s="458"/>
      <c r="BGP128" s="458"/>
      <c r="BGQ128" s="458"/>
      <c r="BGR128" s="459"/>
      <c r="BGS128" s="458"/>
      <c r="BGT128" s="458"/>
      <c r="BGU128" s="458"/>
      <c r="BGV128" s="459"/>
      <c r="BGW128" s="458"/>
      <c r="BGX128" s="458"/>
      <c r="BGY128" s="458"/>
      <c r="BGZ128" s="459"/>
      <c r="BHA128" s="458"/>
      <c r="BHB128" s="458"/>
      <c r="BHC128" s="458"/>
      <c r="BHD128" s="459"/>
      <c r="BHE128" s="458"/>
      <c r="BHF128" s="458"/>
      <c r="BHG128" s="458"/>
      <c r="BHH128" s="459"/>
      <c r="BHI128" s="458"/>
      <c r="BHJ128" s="458"/>
      <c r="BHK128" s="458"/>
      <c r="BHL128" s="459"/>
      <c r="BHM128" s="458"/>
      <c r="BHN128" s="458"/>
      <c r="BHO128" s="458"/>
      <c r="BHP128" s="459"/>
      <c r="BHQ128" s="458"/>
      <c r="BHR128" s="458"/>
      <c r="BHS128" s="458"/>
      <c r="BHT128" s="459"/>
      <c r="BHU128" s="458"/>
      <c r="BHV128" s="458"/>
      <c r="BHW128" s="458"/>
      <c r="BHX128" s="459"/>
      <c r="BHY128" s="458"/>
      <c r="BHZ128" s="458"/>
      <c r="BIA128" s="458"/>
      <c r="BIB128" s="459"/>
      <c r="BIC128" s="458"/>
      <c r="BID128" s="458"/>
      <c r="BIE128" s="458"/>
      <c r="BIF128" s="459"/>
      <c r="BIG128" s="458"/>
      <c r="BIH128" s="458"/>
      <c r="BII128" s="458"/>
      <c r="BIJ128" s="459"/>
      <c r="BIK128" s="458"/>
      <c r="BIL128" s="458"/>
      <c r="BIM128" s="458"/>
      <c r="BIN128" s="459"/>
      <c r="BIO128" s="458"/>
      <c r="BIP128" s="458"/>
      <c r="BIQ128" s="458"/>
      <c r="BIR128" s="459"/>
      <c r="BIS128" s="458"/>
      <c r="BIT128" s="458"/>
      <c r="BIU128" s="458"/>
      <c r="BIV128" s="459"/>
      <c r="BIW128" s="458"/>
      <c r="BIX128" s="458"/>
      <c r="BIY128" s="458"/>
      <c r="BIZ128" s="459"/>
      <c r="BJA128" s="458"/>
      <c r="BJB128" s="458"/>
      <c r="BJC128" s="458"/>
      <c r="BJD128" s="459"/>
      <c r="BJE128" s="458"/>
      <c r="BJF128" s="458"/>
      <c r="BJG128" s="458"/>
      <c r="BJH128" s="459"/>
      <c r="BJI128" s="458"/>
      <c r="BJJ128" s="458"/>
      <c r="BJK128" s="458"/>
      <c r="BJL128" s="459"/>
      <c r="BJM128" s="458"/>
      <c r="BJN128" s="458"/>
      <c r="BJO128" s="458"/>
      <c r="BJP128" s="459"/>
      <c r="BJQ128" s="458"/>
      <c r="BJR128" s="458"/>
      <c r="BJS128" s="458"/>
      <c r="BJT128" s="459"/>
      <c r="BJU128" s="458"/>
      <c r="BJV128" s="458"/>
      <c r="BJW128" s="458"/>
      <c r="BJX128" s="459"/>
      <c r="BJY128" s="458"/>
      <c r="BJZ128" s="458"/>
      <c r="BKA128" s="458"/>
      <c r="BKB128" s="459"/>
      <c r="BKC128" s="458"/>
      <c r="BKD128" s="458"/>
      <c r="BKE128" s="458"/>
      <c r="BKF128" s="459"/>
      <c r="BKG128" s="458"/>
      <c r="BKH128" s="458"/>
      <c r="BKI128" s="458"/>
      <c r="BKJ128" s="459"/>
      <c r="BKK128" s="458"/>
      <c r="BKL128" s="458"/>
      <c r="BKM128" s="458"/>
      <c r="BKN128" s="459"/>
      <c r="BKO128" s="458"/>
      <c r="BKP128" s="458"/>
      <c r="BKQ128" s="458"/>
      <c r="BKR128" s="459"/>
      <c r="BKS128" s="458"/>
      <c r="BKT128" s="458"/>
      <c r="BKU128" s="458"/>
      <c r="BKV128" s="459"/>
      <c r="BKW128" s="458"/>
      <c r="BKX128" s="458"/>
      <c r="BKY128" s="458"/>
      <c r="BKZ128" s="459"/>
      <c r="BLA128" s="458"/>
      <c r="BLB128" s="458"/>
      <c r="BLC128" s="458"/>
      <c r="BLD128" s="459"/>
      <c r="BLE128" s="458"/>
      <c r="BLF128" s="458"/>
      <c r="BLG128" s="458"/>
      <c r="BLH128" s="459"/>
      <c r="BLI128" s="458"/>
      <c r="BLJ128" s="458"/>
      <c r="BLK128" s="458"/>
      <c r="BLL128" s="459"/>
      <c r="BLM128" s="458"/>
      <c r="BLN128" s="458"/>
      <c r="BLO128" s="458"/>
      <c r="BLP128" s="459"/>
      <c r="BLQ128" s="458"/>
      <c r="BLR128" s="458"/>
      <c r="BLS128" s="458"/>
      <c r="BLT128" s="459"/>
      <c r="BLU128" s="458"/>
      <c r="BLV128" s="458"/>
      <c r="BLW128" s="458"/>
      <c r="BLX128" s="459"/>
      <c r="BLY128" s="458"/>
      <c r="BLZ128" s="458"/>
      <c r="BMA128" s="458"/>
      <c r="BMB128" s="459"/>
      <c r="BMC128" s="458"/>
      <c r="BMD128" s="458"/>
      <c r="BME128" s="458"/>
      <c r="BMF128" s="459"/>
      <c r="BMG128" s="458"/>
      <c r="BMH128" s="458"/>
      <c r="BMI128" s="458"/>
      <c r="BMJ128" s="459"/>
      <c r="BMK128" s="458"/>
      <c r="BML128" s="458"/>
      <c r="BMM128" s="458"/>
      <c r="BMN128" s="459"/>
      <c r="BMO128" s="458"/>
      <c r="BMP128" s="458"/>
      <c r="BMQ128" s="458"/>
      <c r="BMR128" s="459"/>
      <c r="BMS128" s="458"/>
      <c r="BMT128" s="458"/>
      <c r="BMU128" s="458"/>
      <c r="BMV128" s="459"/>
      <c r="BMW128" s="458"/>
      <c r="BMX128" s="458"/>
      <c r="BMY128" s="458"/>
      <c r="BMZ128" s="459"/>
      <c r="BNA128" s="458"/>
      <c r="BNB128" s="458"/>
      <c r="BNC128" s="458"/>
      <c r="BND128" s="459"/>
      <c r="BNE128" s="458"/>
      <c r="BNF128" s="458"/>
      <c r="BNG128" s="458"/>
      <c r="BNH128" s="459"/>
      <c r="BNI128" s="458"/>
      <c r="BNJ128" s="458"/>
      <c r="BNK128" s="458"/>
      <c r="BNL128" s="459"/>
      <c r="BNM128" s="458"/>
      <c r="BNN128" s="458"/>
      <c r="BNO128" s="458"/>
      <c r="BNP128" s="459"/>
      <c r="BNQ128" s="458"/>
      <c r="BNR128" s="458"/>
      <c r="BNS128" s="458"/>
      <c r="BNT128" s="459"/>
      <c r="BNU128" s="458"/>
      <c r="BNV128" s="458"/>
      <c r="BNW128" s="458"/>
      <c r="BNX128" s="459"/>
      <c r="BNY128" s="458"/>
      <c r="BNZ128" s="458"/>
      <c r="BOA128" s="458"/>
      <c r="BOB128" s="459"/>
      <c r="BOC128" s="458"/>
      <c r="BOD128" s="458"/>
      <c r="BOE128" s="458"/>
      <c r="BOF128" s="459"/>
      <c r="BOG128" s="458"/>
      <c r="BOH128" s="458"/>
      <c r="BOI128" s="458"/>
      <c r="BOJ128" s="459"/>
      <c r="BOK128" s="458"/>
      <c r="BOL128" s="458"/>
      <c r="BOM128" s="458"/>
      <c r="BON128" s="459"/>
      <c r="BOO128" s="458"/>
      <c r="BOP128" s="458"/>
      <c r="BOQ128" s="458"/>
      <c r="BOR128" s="459"/>
      <c r="BOS128" s="458"/>
      <c r="BOT128" s="458"/>
      <c r="BOU128" s="458"/>
      <c r="BOV128" s="459"/>
      <c r="BOW128" s="458"/>
      <c r="BOX128" s="458"/>
      <c r="BOY128" s="458"/>
      <c r="BOZ128" s="459"/>
      <c r="BPA128" s="458"/>
      <c r="BPB128" s="458"/>
      <c r="BPC128" s="458"/>
      <c r="BPD128" s="459"/>
      <c r="BPE128" s="458"/>
      <c r="BPF128" s="458"/>
      <c r="BPG128" s="458"/>
      <c r="BPH128" s="459"/>
      <c r="BPI128" s="458"/>
      <c r="BPJ128" s="458"/>
      <c r="BPK128" s="458"/>
      <c r="BPL128" s="459"/>
      <c r="BPM128" s="458"/>
      <c r="BPN128" s="458"/>
      <c r="BPO128" s="458"/>
      <c r="BPP128" s="459"/>
      <c r="BPQ128" s="458"/>
      <c r="BPR128" s="458"/>
      <c r="BPS128" s="458"/>
      <c r="BPT128" s="459"/>
      <c r="BPU128" s="458"/>
      <c r="BPV128" s="458"/>
      <c r="BPW128" s="458"/>
      <c r="BPX128" s="459"/>
      <c r="BPY128" s="458"/>
      <c r="BPZ128" s="458"/>
      <c r="BQA128" s="458"/>
      <c r="BQB128" s="459"/>
      <c r="BQC128" s="458"/>
      <c r="BQD128" s="458"/>
      <c r="BQE128" s="458"/>
      <c r="BQF128" s="459"/>
      <c r="BQG128" s="458"/>
      <c r="BQH128" s="458"/>
      <c r="BQI128" s="458"/>
      <c r="BQJ128" s="459"/>
      <c r="BQK128" s="458"/>
      <c r="BQL128" s="458"/>
      <c r="BQM128" s="458"/>
      <c r="BQN128" s="459"/>
      <c r="BQO128" s="458"/>
      <c r="BQP128" s="458"/>
      <c r="BQQ128" s="458"/>
      <c r="BQR128" s="459"/>
      <c r="BQS128" s="458"/>
      <c r="BQT128" s="458"/>
      <c r="BQU128" s="458"/>
      <c r="BQV128" s="459"/>
      <c r="BQW128" s="458"/>
      <c r="BQX128" s="458"/>
      <c r="BQY128" s="458"/>
      <c r="BQZ128" s="459"/>
      <c r="BRA128" s="458"/>
      <c r="BRB128" s="458"/>
      <c r="BRC128" s="458"/>
      <c r="BRD128" s="459"/>
      <c r="BRE128" s="458"/>
      <c r="BRF128" s="458"/>
      <c r="BRG128" s="458"/>
      <c r="BRH128" s="459"/>
      <c r="BRI128" s="458"/>
      <c r="BRJ128" s="458"/>
      <c r="BRK128" s="458"/>
      <c r="BRL128" s="459"/>
      <c r="BRM128" s="458"/>
      <c r="BRN128" s="458"/>
      <c r="BRO128" s="458"/>
      <c r="BRP128" s="459"/>
      <c r="BRQ128" s="458"/>
      <c r="BRR128" s="458"/>
      <c r="BRS128" s="458"/>
      <c r="BRT128" s="459"/>
      <c r="BRU128" s="458"/>
      <c r="BRV128" s="458"/>
      <c r="BRW128" s="458"/>
      <c r="BRX128" s="459"/>
      <c r="BRY128" s="458"/>
      <c r="BRZ128" s="458"/>
      <c r="BSA128" s="458"/>
      <c r="BSB128" s="459"/>
      <c r="BSC128" s="458"/>
      <c r="BSD128" s="458"/>
      <c r="BSE128" s="458"/>
      <c r="BSF128" s="459"/>
      <c r="BSG128" s="458"/>
      <c r="BSH128" s="458"/>
      <c r="BSI128" s="458"/>
      <c r="BSJ128" s="459"/>
      <c r="BSK128" s="458"/>
      <c r="BSL128" s="458"/>
      <c r="BSM128" s="458"/>
      <c r="BSN128" s="459"/>
      <c r="BSO128" s="458"/>
      <c r="BSP128" s="458"/>
      <c r="BSQ128" s="458"/>
      <c r="BSR128" s="459"/>
      <c r="BSS128" s="458"/>
      <c r="BST128" s="458"/>
      <c r="BSU128" s="458"/>
      <c r="BSV128" s="459"/>
      <c r="BSW128" s="458"/>
      <c r="BSX128" s="458"/>
      <c r="BSY128" s="458"/>
      <c r="BSZ128" s="459"/>
      <c r="BTA128" s="458"/>
      <c r="BTB128" s="458"/>
      <c r="BTC128" s="458"/>
      <c r="BTD128" s="459"/>
      <c r="BTE128" s="458"/>
      <c r="BTF128" s="458"/>
      <c r="BTG128" s="458"/>
      <c r="BTH128" s="459"/>
      <c r="BTI128" s="458"/>
      <c r="BTJ128" s="458"/>
      <c r="BTK128" s="458"/>
      <c r="BTL128" s="459"/>
      <c r="BTM128" s="458"/>
      <c r="BTN128" s="458"/>
      <c r="BTO128" s="458"/>
      <c r="BTP128" s="459"/>
      <c r="BTQ128" s="458"/>
      <c r="BTR128" s="458"/>
      <c r="BTS128" s="458"/>
      <c r="BTT128" s="459"/>
      <c r="BTU128" s="458"/>
      <c r="BTV128" s="458"/>
      <c r="BTW128" s="458"/>
      <c r="BTX128" s="459"/>
      <c r="BTY128" s="458"/>
      <c r="BTZ128" s="458"/>
      <c r="BUA128" s="458"/>
      <c r="BUB128" s="459"/>
      <c r="BUC128" s="458"/>
      <c r="BUD128" s="458"/>
      <c r="BUE128" s="458"/>
      <c r="BUF128" s="459"/>
      <c r="BUG128" s="458"/>
      <c r="BUH128" s="458"/>
      <c r="BUI128" s="458"/>
      <c r="BUJ128" s="459"/>
      <c r="BUK128" s="458"/>
      <c r="BUL128" s="458"/>
      <c r="BUM128" s="458"/>
      <c r="BUN128" s="459"/>
      <c r="BUO128" s="458"/>
      <c r="BUP128" s="458"/>
      <c r="BUQ128" s="458"/>
      <c r="BUR128" s="459"/>
      <c r="BUS128" s="458"/>
      <c r="BUT128" s="458"/>
      <c r="BUU128" s="458"/>
      <c r="BUV128" s="459"/>
      <c r="BUW128" s="458"/>
      <c r="BUX128" s="458"/>
      <c r="BUY128" s="458"/>
      <c r="BUZ128" s="459"/>
      <c r="BVA128" s="458"/>
      <c r="BVB128" s="458"/>
      <c r="BVC128" s="458"/>
      <c r="BVD128" s="459"/>
      <c r="BVE128" s="458"/>
      <c r="BVF128" s="458"/>
      <c r="BVG128" s="458"/>
      <c r="BVH128" s="459"/>
      <c r="BVI128" s="458"/>
      <c r="BVJ128" s="458"/>
      <c r="BVK128" s="458"/>
      <c r="BVL128" s="459"/>
      <c r="BVM128" s="458"/>
      <c r="BVN128" s="458"/>
      <c r="BVO128" s="458"/>
      <c r="BVP128" s="459"/>
      <c r="BVQ128" s="458"/>
      <c r="BVR128" s="458"/>
      <c r="BVS128" s="458"/>
      <c r="BVT128" s="459"/>
      <c r="BVU128" s="458"/>
      <c r="BVV128" s="458"/>
      <c r="BVW128" s="458"/>
      <c r="BVX128" s="459"/>
      <c r="BVY128" s="458"/>
      <c r="BVZ128" s="458"/>
      <c r="BWA128" s="458"/>
      <c r="BWB128" s="459"/>
      <c r="BWC128" s="458"/>
      <c r="BWD128" s="458"/>
      <c r="BWE128" s="458"/>
      <c r="BWF128" s="459"/>
      <c r="BWG128" s="458"/>
      <c r="BWH128" s="458"/>
      <c r="BWI128" s="458"/>
      <c r="BWJ128" s="459"/>
      <c r="BWK128" s="458"/>
      <c r="BWL128" s="458"/>
      <c r="BWM128" s="458"/>
      <c r="BWN128" s="459"/>
      <c r="BWO128" s="458"/>
      <c r="BWP128" s="458"/>
      <c r="BWQ128" s="458"/>
      <c r="BWR128" s="459"/>
      <c r="BWS128" s="458"/>
      <c r="BWT128" s="458"/>
      <c r="BWU128" s="458"/>
      <c r="BWV128" s="459"/>
      <c r="BWW128" s="458"/>
      <c r="BWX128" s="458"/>
      <c r="BWY128" s="458"/>
      <c r="BWZ128" s="459"/>
      <c r="BXA128" s="458"/>
      <c r="BXB128" s="458"/>
      <c r="BXC128" s="458"/>
      <c r="BXD128" s="459"/>
      <c r="BXE128" s="458"/>
      <c r="BXF128" s="458"/>
      <c r="BXG128" s="458"/>
      <c r="BXH128" s="459"/>
      <c r="BXI128" s="458"/>
      <c r="BXJ128" s="458"/>
      <c r="BXK128" s="458"/>
      <c r="BXL128" s="459"/>
      <c r="BXM128" s="458"/>
      <c r="BXN128" s="458"/>
      <c r="BXO128" s="458"/>
      <c r="BXP128" s="459"/>
      <c r="BXQ128" s="458"/>
      <c r="BXR128" s="458"/>
      <c r="BXS128" s="458"/>
      <c r="BXT128" s="459"/>
      <c r="BXU128" s="458"/>
      <c r="BXV128" s="458"/>
      <c r="BXW128" s="458"/>
      <c r="BXX128" s="459"/>
      <c r="BXY128" s="458"/>
      <c r="BXZ128" s="458"/>
      <c r="BYA128" s="458"/>
      <c r="BYB128" s="459"/>
      <c r="BYC128" s="458"/>
      <c r="BYD128" s="458"/>
      <c r="BYE128" s="458"/>
      <c r="BYF128" s="459"/>
      <c r="BYG128" s="458"/>
      <c r="BYH128" s="458"/>
      <c r="BYI128" s="458"/>
      <c r="BYJ128" s="459"/>
      <c r="BYK128" s="458"/>
      <c r="BYL128" s="458"/>
      <c r="BYM128" s="458"/>
      <c r="BYN128" s="459"/>
      <c r="BYO128" s="458"/>
      <c r="BYP128" s="458"/>
      <c r="BYQ128" s="458"/>
      <c r="BYR128" s="459"/>
      <c r="BYS128" s="458"/>
      <c r="BYT128" s="458"/>
      <c r="BYU128" s="458"/>
      <c r="BYV128" s="459"/>
      <c r="BYW128" s="458"/>
      <c r="BYX128" s="458"/>
      <c r="BYY128" s="458"/>
      <c r="BYZ128" s="459"/>
      <c r="BZA128" s="458"/>
      <c r="BZB128" s="458"/>
      <c r="BZC128" s="458"/>
      <c r="BZD128" s="459"/>
      <c r="BZE128" s="458"/>
      <c r="BZF128" s="458"/>
      <c r="BZG128" s="458"/>
      <c r="BZH128" s="459"/>
      <c r="BZI128" s="458"/>
      <c r="BZJ128" s="458"/>
      <c r="BZK128" s="458"/>
      <c r="BZL128" s="459"/>
      <c r="BZM128" s="458"/>
      <c r="BZN128" s="458"/>
      <c r="BZO128" s="458"/>
      <c r="BZP128" s="459"/>
      <c r="BZQ128" s="458"/>
      <c r="BZR128" s="458"/>
      <c r="BZS128" s="458"/>
      <c r="BZT128" s="459"/>
      <c r="BZU128" s="458"/>
      <c r="BZV128" s="458"/>
      <c r="BZW128" s="458"/>
      <c r="BZX128" s="459"/>
      <c r="BZY128" s="458"/>
      <c r="BZZ128" s="458"/>
      <c r="CAA128" s="458"/>
      <c r="CAB128" s="459"/>
      <c r="CAC128" s="458"/>
      <c r="CAD128" s="458"/>
      <c r="CAE128" s="458"/>
      <c r="CAF128" s="459"/>
      <c r="CAG128" s="458"/>
      <c r="CAH128" s="458"/>
      <c r="CAI128" s="458"/>
      <c r="CAJ128" s="459"/>
      <c r="CAK128" s="458"/>
      <c r="CAL128" s="458"/>
      <c r="CAM128" s="458"/>
      <c r="CAN128" s="459"/>
      <c r="CAO128" s="458"/>
      <c r="CAP128" s="458"/>
      <c r="CAQ128" s="458"/>
      <c r="CAR128" s="459"/>
      <c r="CAS128" s="458"/>
      <c r="CAT128" s="458"/>
      <c r="CAU128" s="458"/>
      <c r="CAV128" s="459"/>
      <c r="CAW128" s="458"/>
      <c r="CAX128" s="458"/>
      <c r="CAY128" s="458"/>
      <c r="CAZ128" s="459"/>
      <c r="CBA128" s="458"/>
      <c r="CBB128" s="458"/>
      <c r="CBC128" s="458"/>
      <c r="CBD128" s="459"/>
      <c r="CBE128" s="458"/>
      <c r="CBF128" s="458"/>
      <c r="CBG128" s="458"/>
      <c r="CBH128" s="459"/>
      <c r="CBI128" s="458"/>
      <c r="CBJ128" s="458"/>
      <c r="CBK128" s="458"/>
      <c r="CBL128" s="459"/>
      <c r="CBM128" s="458"/>
      <c r="CBN128" s="458"/>
      <c r="CBO128" s="458"/>
      <c r="CBP128" s="459"/>
      <c r="CBQ128" s="458"/>
      <c r="CBR128" s="458"/>
      <c r="CBS128" s="458"/>
      <c r="CBT128" s="459"/>
      <c r="CBU128" s="458"/>
      <c r="CBV128" s="458"/>
      <c r="CBW128" s="458"/>
      <c r="CBX128" s="459"/>
      <c r="CBY128" s="458"/>
      <c r="CBZ128" s="458"/>
      <c r="CCA128" s="458"/>
      <c r="CCB128" s="459"/>
      <c r="CCC128" s="458"/>
      <c r="CCD128" s="458"/>
      <c r="CCE128" s="458"/>
      <c r="CCF128" s="459"/>
      <c r="CCG128" s="458"/>
      <c r="CCH128" s="458"/>
      <c r="CCI128" s="458"/>
      <c r="CCJ128" s="459"/>
      <c r="CCK128" s="458"/>
      <c r="CCL128" s="458"/>
      <c r="CCM128" s="458"/>
      <c r="CCN128" s="459"/>
      <c r="CCO128" s="458"/>
      <c r="CCP128" s="458"/>
      <c r="CCQ128" s="458"/>
      <c r="CCR128" s="459"/>
      <c r="CCS128" s="458"/>
      <c r="CCT128" s="458"/>
      <c r="CCU128" s="458"/>
      <c r="CCV128" s="459"/>
      <c r="CCW128" s="458"/>
      <c r="CCX128" s="458"/>
      <c r="CCY128" s="458"/>
      <c r="CCZ128" s="459"/>
      <c r="CDA128" s="458"/>
      <c r="CDB128" s="458"/>
      <c r="CDC128" s="458"/>
      <c r="CDD128" s="459"/>
      <c r="CDE128" s="458"/>
      <c r="CDF128" s="458"/>
      <c r="CDG128" s="458"/>
      <c r="CDH128" s="459"/>
      <c r="CDI128" s="458"/>
      <c r="CDJ128" s="458"/>
      <c r="CDK128" s="458"/>
      <c r="CDL128" s="459"/>
      <c r="CDM128" s="458"/>
      <c r="CDN128" s="458"/>
      <c r="CDO128" s="458"/>
      <c r="CDP128" s="459"/>
      <c r="CDQ128" s="458"/>
      <c r="CDR128" s="458"/>
      <c r="CDS128" s="458"/>
      <c r="CDT128" s="459"/>
      <c r="CDU128" s="458"/>
      <c r="CDV128" s="458"/>
      <c r="CDW128" s="458"/>
      <c r="CDX128" s="459"/>
      <c r="CDY128" s="458"/>
      <c r="CDZ128" s="458"/>
      <c r="CEA128" s="458"/>
      <c r="CEB128" s="459"/>
      <c r="CEC128" s="458"/>
      <c r="CED128" s="458"/>
      <c r="CEE128" s="458"/>
      <c r="CEF128" s="459"/>
      <c r="CEG128" s="458"/>
      <c r="CEH128" s="458"/>
      <c r="CEI128" s="458"/>
      <c r="CEJ128" s="459"/>
      <c r="CEK128" s="458"/>
      <c r="CEL128" s="458"/>
      <c r="CEM128" s="458"/>
      <c r="CEN128" s="459"/>
      <c r="CEO128" s="458"/>
      <c r="CEP128" s="458"/>
      <c r="CEQ128" s="458"/>
      <c r="CER128" s="459"/>
      <c r="CES128" s="458"/>
      <c r="CET128" s="458"/>
      <c r="CEU128" s="458"/>
      <c r="CEV128" s="459"/>
      <c r="CEW128" s="458"/>
      <c r="CEX128" s="458"/>
      <c r="CEY128" s="458"/>
      <c r="CEZ128" s="459"/>
      <c r="CFA128" s="458"/>
      <c r="CFB128" s="458"/>
      <c r="CFC128" s="458"/>
      <c r="CFD128" s="459"/>
      <c r="CFE128" s="458"/>
      <c r="CFF128" s="458"/>
      <c r="CFG128" s="458"/>
      <c r="CFH128" s="459"/>
      <c r="CFI128" s="458"/>
      <c r="CFJ128" s="458"/>
      <c r="CFK128" s="458"/>
      <c r="CFL128" s="459"/>
      <c r="CFM128" s="458"/>
      <c r="CFN128" s="458"/>
      <c r="CFO128" s="458"/>
      <c r="CFP128" s="459"/>
      <c r="CFQ128" s="458"/>
      <c r="CFR128" s="458"/>
      <c r="CFS128" s="458"/>
      <c r="CFT128" s="459"/>
      <c r="CFU128" s="458"/>
      <c r="CFV128" s="458"/>
      <c r="CFW128" s="458"/>
      <c r="CFX128" s="459"/>
      <c r="CFY128" s="458"/>
      <c r="CFZ128" s="458"/>
      <c r="CGA128" s="458"/>
      <c r="CGB128" s="459"/>
      <c r="CGC128" s="458"/>
      <c r="CGD128" s="458"/>
      <c r="CGE128" s="458"/>
      <c r="CGF128" s="459"/>
      <c r="CGG128" s="458"/>
      <c r="CGH128" s="458"/>
      <c r="CGI128" s="458"/>
      <c r="CGJ128" s="459"/>
      <c r="CGK128" s="458"/>
      <c r="CGL128" s="458"/>
      <c r="CGM128" s="458"/>
      <c r="CGN128" s="459"/>
      <c r="CGO128" s="458"/>
      <c r="CGP128" s="458"/>
      <c r="CGQ128" s="458"/>
      <c r="CGR128" s="459"/>
      <c r="CGS128" s="458"/>
      <c r="CGT128" s="458"/>
      <c r="CGU128" s="458"/>
      <c r="CGV128" s="459"/>
      <c r="CGW128" s="458"/>
      <c r="CGX128" s="458"/>
      <c r="CGY128" s="458"/>
      <c r="CGZ128" s="459"/>
      <c r="CHA128" s="458"/>
      <c r="CHB128" s="458"/>
      <c r="CHC128" s="458"/>
      <c r="CHD128" s="459"/>
      <c r="CHE128" s="458"/>
      <c r="CHF128" s="458"/>
      <c r="CHG128" s="458"/>
      <c r="CHH128" s="459"/>
      <c r="CHI128" s="458"/>
      <c r="CHJ128" s="458"/>
      <c r="CHK128" s="458"/>
      <c r="CHL128" s="459"/>
      <c r="CHM128" s="458"/>
      <c r="CHN128" s="458"/>
      <c r="CHO128" s="458"/>
      <c r="CHP128" s="459"/>
      <c r="CHQ128" s="458"/>
      <c r="CHR128" s="458"/>
      <c r="CHS128" s="458"/>
      <c r="CHT128" s="459"/>
      <c r="CHU128" s="458"/>
      <c r="CHV128" s="458"/>
      <c r="CHW128" s="458"/>
      <c r="CHX128" s="459"/>
      <c r="CHY128" s="458"/>
      <c r="CHZ128" s="458"/>
      <c r="CIA128" s="458"/>
      <c r="CIB128" s="459"/>
      <c r="CIC128" s="458"/>
      <c r="CID128" s="458"/>
      <c r="CIE128" s="458"/>
      <c r="CIF128" s="459"/>
      <c r="CIG128" s="458"/>
      <c r="CIH128" s="458"/>
      <c r="CII128" s="458"/>
      <c r="CIJ128" s="459"/>
      <c r="CIK128" s="458"/>
      <c r="CIL128" s="458"/>
      <c r="CIM128" s="458"/>
      <c r="CIN128" s="459"/>
      <c r="CIO128" s="458"/>
      <c r="CIP128" s="458"/>
      <c r="CIQ128" s="458"/>
      <c r="CIR128" s="459"/>
      <c r="CIS128" s="458"/>
      <c r="CIT128" s="458"/>
      <c r="CIU128" s="458"/>
      <c r="CIV128" s="459"/>
      <c r="CIW128" s="458"/>
      <c r="CIX128" s="458"/>
      <c r="CIY128" s="458"/>
      <c r="CIZ128" s="459"/>
      <c r="CJA128" s="458"/>
      <c r="CJB128" s="458"/>
      <c r="CJC128" s="458"/>
      <c r="CJD128" s="459"/>
      <c r="CJE128" s="458"/>
      <c r="CJF128" s="458"/>
      <c r="CJG128" s="458"/>
      <c r="CJH128" s="459"/>
      <c r="CJI128" s="458"/>
      <c r="CJJ128" s="458"/>
      <c r="CJK128" s="458"/>
      <c r="CJL128" s="459"/>
      <c r="CJM128" s="458"/>
      <c r="CJN128" s="458"/>
      <c r="CJO128" s="458"/>
      <c r="CJP128" s="459"/>
      <c r="CJQ128" s="458"/>
      <c r="CJR128" s="458"/>
      <c r="CJS128" s="458"/>
      <c r="CJT128" s="459"/>
      <c r="CJU128" s="458"/>
      <c r="CJV128" s="458"/>
      <c r="CJW128" s="458"/>
      <c r="CJX128" s="459"/>
      <c r="CJY128" s="458"/>
      <c r="CJZ128" s="458"/>
      <c r="CKA128" s="458"/>
      <c r="CKB128" s="459"/>
      <c r="CKC128" s="458"/>
      <c r="CKD128" s="458"/>
      <c r="CKE128" s="458"/>
      <c r="CKF128" s="459"/>
      <c r="CKG128" s="458"/>
      <c r="CKH128" s="458"/>
      <c r="CKI128" s="458"/>
      <c r="CKJ128" s="459"/>
      <c r="CKK128" s="458"/>
      <c r="CKL128" s="458"/>
      <c r="CKM128" s="458"/>
      <c r="CKN128" s="459"/>
      <c r="CKO128" s="458"/>
      <c r="CKP128" s="458"/>
      <c r="CKQ128" s="458"/>
      <c r="CKR128" s="459"/>
      <c r="CKS128" s="458"/>
      <c r="CKT128" s="458"/>
      <c r="CKU128" s="458"/>
      <c r="CKV128" s="459"/>
      <c r="CKW128" s="458"/>
      <c r="CKX128" s="458"/>
      <c r="CKY128" s="458"/>
      <c r="CKZ128" s="459"/>
      <c r="CLA128" s="458"/>
      <c r="CLB128" s="458"/>
      <c r="CLC128" s="458"/>
      <c r="CLD128" s="459"/>
      <c r="CLE128" s="458"/>
      <c r="CLF128" s="458"/>
      <c r="CLG128" s="458"/>
      <c r="CLH128" s="459"/>
      <c r="CLI128" s="458"/>
      <c r="CLJ128" s="458"/>
      <c r="CLK128" s="458"/>
      <c r="CLL128" s="459"/>
      <c r="CLM128" s="458"/>
      <c r="CLN128" s="458"/>
      <c r="CLO128" s="458"/>
      <c r="CLP128" s="459"/>
      <c r="CLQ128" s="458"/>
      <c r="CLR128" s="458"/>
      <c r="CLS128" s="458"/>
      <c r="CLT128" s="459"/>
      <c r="CLU128" s="458"/>
      <c r="CLV128" s="458"/>
      <c r="CLW128" s="458"/>
      <c r="CLX128" s="459"/>
      <c r="CLY128" s="458"/>
      <c r="CLZ128" s="458"/>
      <c r="CMA128" s="458"/>
      <c r="CMB128" s="459"/>
      <c r="CMC128" s="458"/>
      <c r="CMD128" s="458"/>
      <c r="CME128" s="458"/>
      <c r="CMF128" s="459"/>
      <c r="CMG128" s="458"/>
      <c r="CMH128" s="458"/>
      <c r="CMI128" s="458"/>
      <c r="CMJ128" s="459"/>
      <c r="CMK128" s="458"/>
      <c r="CML128" s="458"/>
      <c r="CMM128" s="458"/>
      <c r="CMN128" s="459"/>
      <c r="CMO128" s="458"/>
      <c r="CMP128" s="458"/>
      <c r="CMQ128" s="458"/>
      <c r="CMR128" s="459"/>
      <c r="CMS128" s="458"/>
      <c r="CMT128" s="458"/>
      <c r="CMU128" s="458"/>
      <c r="CMV128" s="459"/>
      <c r="CMW128" s="458"/>
      <c r="CMX128" s="458"/>
      <c r="CMY128" s="458"/>
      <c r="CMZ128" s="459"/>
      <c r="CNA128" s="458"/>
      <c r="CNB128" s="458"/>
      <c r="CNC128" s="458"/>
      <c r="CND128" s="459"/>
      <c r="CNE128" s="458"/>
      <c r="CNF128" s="458"/>
      <c r="CNG128" s="458"/>
      <c r="CNH128" s="459"/>
      <c r="CNI128" s="458"/>
      <c r="CNJ128" s="458"/>
      <c r="CNK128" s="458"/>
      <c r="CNL128" s="459"/>
      <c r="CNM128" s="458"/>
      <c r="CNN128" s="458"/>
      <c r="CNO128" s="458"/>
      <c r="CNP128" s="459"/>
      <c r="CNQ128" s="458"/>
      <c r="CNR128" s="458"/>
      <c r="CNS128" s="458"/>
      <c r="CNT128" s="459"/>
      <c r="CNU128" s="458"/>
      <c r="CNV128" s="458"/>
      <c r="CNW128" s="458"/>
      <c r="CNX128" s="459"/>
      <c r="CNY128" s="458"/>
      <c r="CNZ128" s="458"/>
      <c r="COA128" s="458"/>
      <c r="COB128" s="459"/>
      <c r="COC128" s="458"/>
      <c r="COD128" s="458"/>
      <c r="COE128" s="458"/>
      <c r="COF128" s="459"/>
      <c r="COG128" s="458"/>
      <c r="COH128" s="458"/>
      <c r="COI128" s="458"/>
      <c r="COJ128" s="459"/>
      <c r="COK128" s="458"/>
      <c r="COL128" s="458"/>
      <c r="COM128" s="458"/>
      <c r="CON128" s="459"/>
      <c r="COO128" s="458"/>
      <c r="COP128" s="458"/>
      <c r="COQ128" s="458"/>
      <c r="COR128" s="459"/>
      <c r="COS128" s="458"/>
      <c r="COT128" s="458"/>
      <c r="COU128" s="458"/>
      <c r="COV128" s="459"/>
      <c r="COW128" s="458"/>
      <c r="COX128" s="458"/>
      <c r="COY128" s="458"/>
      <c r="COZ128" s="459"/>
      <c r="CPA128" s="458"/>
      <c r="CPB128" s="458"/>
      <c r="CPC128" s="458"/>
      <c r="CPD128" s="459"/>
      <c r="CPE128" s="458"/>
      <c r="CPF128" s="458"/>
      <c r="CPG128" s="458"/>
      <c r="CPH128" s="459"/>
      <c r="CPI128" s="458"/>
      <c r="CPJ128" s="458"/>
      <c r="CPK128" s="458"/>
      <c r="CPL128" s="459"/>
      <c r="CPM128" s="458"/>
      <c r="CPN128" s="458"/>
      <c r="CPO128" s="458"/>
      <c r="CPP128" s="459"/>
      <c r="CPQ128" s="458"/>
      <c r="CPR128" s="458"/>
      <c r="CPS128" s="458"/>
      <c r="CPT128" s="459"/>
      <c r="CPU128" s="458"/>
      <c r="CPV128" s="458"/>
      <c r="CPW128" s="458"/>
      <c r="CPX128" s="459"/>
      <c r="CPY128" s="458"/>
      <c r="CPZ128" s="458"/>
      <c r="CQA128" s="458"/>
      <c r="CQB128" s="459"/>
      <c r="CQC128" s="458"/>
      <c r="CQD128" s="458"/>
      <c r="CQE128" s="458"/>
      <c r="CQF128" s="459"/>
      <c r="CQG128" s="458"/>
      <c r="CQH128" s="458"/>
      <c r="CQI128" s="458"/>
      <c r="CQJ128" s="459"/>
      <c r="CQK128" s="458"/>
      <c r="CQL128" s="458"/>
      <c r="CQM128" s="458"/>
      <c r="CQN128" s="459"/>
      <c r="CQO128" s="458"/>
      <c r="CQP128" s="458"/>
      <c r="CQQ128" s="458"/>
      <c r="CQR128" s="459"/>
      <c r="CQS128" s="458"/>
      <c r="CQT128" s="458"/>
      <c r="CQU128" s="458"/>
      <c r="CQV128" s="459"/>
      <c r="CQW128" s="458"/>
      <c r="CQX128" s="458"/>
      <c r="CQY128" s="458"/>
      <c r="CQZ128" s="459"/>
      <c r="CRA128" s="458"/>
      <c r="CRB128" s="458"/>
      <c r="CRC128" s="458"/>
      <c r="CRD128" s="459"/>
      <c r="CRE128" s="458"/>
      <c r="CRF128" s="458"/>
      <c r="CRG128" s="458"/>
      <c r="CRH128" s="459"/>
      <c r="CRI128" s="458"/>
      <c r="CRJ128" s="458"/>
      <c r="CRK128" s="458"/>
      <c r="CRL128" s="459"/>
      <c r="CRM128" s="458"/>
      <c r="CRN128" s="458"/>
      <c r="CRO128" s="458"/>
      <c r="CRP128" s="459"/>
      <c r="CRQ128" s="458"/>
      <c r="CRR128" s="458"/>
      <c r="CRS128" s="458"/>
      <c r="CRT128" s="459"/>
      <c r="CRU128" s="458"/>
      <c r="CRV128" s="458"/>
      <c r="CRW128" s="458"/>
      <c r="CRX128" s="459"/>
      <c r="CRY128" s="458"/>
      <c r="CRZ128" s="458"/>
      <c r="CSA128" s="458"/>
      <c r="CSB128" s="459"/>
      <c r="CSC128" s="458"/>
      <c r="CSD128" s="458"/>
      <c r="CSE128" s="458"/>
      <c r="CSF128" s="459"/>
      <c r="CSG128" s="458"/>
      <c r="CSH128" s="458"/>
      <c r="CSI128" s="458"/>
      <c r="CSJ128" s="459"/>
      <c r="CSK128" s="458"/>
      <c r="CSL128" s="458"/>
      <c r="CSM128" s="458"/>
      <c r="CSN128" s="459"/>
      <c r="CSO128" s="458"/>
      <c r="CSP128" s="458"/>
      <c r="CSQ128" s="458"/>
      <c r="CSR128" s="459"/>
      <c r="CSS128" s="458"/>
      <c r="CST128" s="458"/>
      <c r="CSU128" s="458"/>
      <c r="CSV128" s="459"/>
      <c r="CSW128" s="458"/>
      <c r="CSX128" s="458"/>
      <c r="CSY128" s="458"/>
      <c r="CSZ128" s="459"/>
      <c r="CTA128" s="458"/>
      <c r="CTB128" s="458"/>
      <c r="CTC128" s="458"/>
      <c r="CTD128" s="459"/>
      <c r="CTE128" s="458"/>
      <c r="CTF128" s="458"/>
      <c r="CTG128" s="458"/>
      <c r="CTH128" s="459"/>
      <c r="CTI128" s="458"/>
      <c r="CTJ128" s="458"/>
      <c r="CTK128" s="458"/>
      <c r="CTL128" s="459"/>
      <c r="CTM128" s="458"/>
      <c r="CTN128" s="458"/>
      <c r="CTO128" s="458"/>
      <c r="CTP128" s="459"/>
      <c r="CTQ128" s="458"/>
      <c r="CTR128" s="458"/>
      <c r="CTS128" s="458"/>
      <c r="CTT128" s="459"/>
      <c r="CTU128" s="458"/>
      <c r="CTV128" s="458"/>
      <c r="CTW128" s="458"/>
      <c r="CTX128" s="459"/>
      <c r="CTY128" s="458"/>
      <c r="CTZ128" s="458"/>
      <c r="CUA128" s="458"/>
      <c r="CUB128" s="459"/>
      <c r="CUC128" s="458"/>
      <c r="CUD128" s="458"/>
      <c r="CUE128" s="458"/>
      <c r="CUF128" s="459"/>
      <c r="CUG128" s="458"/>
      <c r="CUH128" s="458"/>
      <c r="CUI128" s="458"/>
      <c r="CUJ128" s="459"/>
      <c r="CUK128" s="458"/>
      <c r="CUL128" s="458"/>
      <c r="CUM128" s="458"/>
      <c r="CUN128" s="459"/>
      <c r="CUO128" s="458"/>
      <c r="CUP128" s="458"/>
      <c r="CUQ128" s="458"/>
      <c r="CUR128" s="459"/>
      <c r="CUS128" s="458"/>
      <c r="CUT128" s="458"/>
      <c r="CUU128" s="458"/>
      <c r="CUV128" s="459"/>
      <c r="CUW128" s="458"/>
      <c r="CUX128" s="458"/>
      <c r="CUY128" s="458"/>
      <c r="CUZ128" s="459"/>
      <c r="CVA128" s="458"/>
      <c r="CVB128" s="458"/>
      <c r="CVC128" s="458"/>
      <c r="CVD128" s="459"/>
      <c r="CVE128" s="458"/>
      <c r="CVF128" s="458"/>
      <c r="CVG128" s="458"/>
      <c r="CVH128" s="459"/>
      <c r="CVI128" s="458"/>
      <c r="CVJ128" s="458"/>
      <c r="CVK128" s="458"/>
      <c r="CVL128" s="459"/>
      <c r="CVM128" s="458"/>
      <c r="CVN128" s="458"/>
      <c r="CVO128" s="458"/>
      <c r="CVP128" s="459"/>
      <c r="CVQ128" s="458"/>
      <c r="CVR128" s="458"/>
      <c r="CVS128" s="458"/>
      <c r="CVT128" s="459"/>
      <c r="CVU128" s="458"/>
      <c r="CVV128" s="458"/>
      <c r="CVW128" s="458"/>
      <c r="CVX128" s="459"/>
      <c r="CVY128" s="458"/>
      <c r="CVZ128" s="458"/>
      <c r="CWA128" s="458"/>
      <c r="CWB128" s="459"/>
      <c r="CWC128" s="458"/>
      <c r="CWD128" s="458"/>
      <c r="CWE128" s="458"/>
      <c r="CWF128" s="459"/>
      <c r="CWG128" s="458"/>
      <c r="CWH128" s="458"/>
      <c r="CWI128" s="458"/>
      <c r="CWJ128" s="459"/>
      <c r="CWK128" s="458"/>
      <c r="CWL128" s="458"/>
      <c r="CWM128" s="458"/>
      <c r="CWN128" s="459"/>
      <c r="CWO128" s="458"/>
      <c r="CWP128" s="458"/>
      <c r="CWQ128" s="458"/>
      <c r="CWR128" s="459"/>
      <c r="CWS128" s="458"/>
      <c r="CWT128" s="458"/>
      <c r="CWU128" s="458"/>
      <c r="CWV128" s="459"/>
      <c r="CWW128" s="458"/>
      <c r="CWX128" s="458"/>
      <c r="CWY128" s="458"/>
      <c r="CWZ128" s="459"/>
      <c r="CXA128" s="458"/>
      <c r="CXB128" s="458"/>
      <c r="CXC128" s="458"/>
      <c r="CXD128" s="459"/>
      <c r="CXE128" s="458"/>
      <c r="CXF128" s="458"/>
      <c r="CXG128" s="458"/>
      <c r="CXH128" s="459"/>
      <c r="CXI128" s="458"/>
      <c r="CXJ128" s="458"/>
      <c r="CXK128" s="458"/>
      <c r="CXL128" s="459"/>
      <c r="CXM128" s="458"/>
      <c r="CXN128" s="458"/>
      <c r="CXO128" s="458"/>
      <c r="CXP128" s="459"/>
      <c r="CXQ128" s="458"/>
      <c r="CXR128" s="458"/>
      <c r="CXS128" s="458"/>
      <c r="CXT128" s="459"/>
      <c r="CXU128" s="458"/>
      <c r="CXV128" s="458"/>
      <c r="CXW128" s="458"/>
      <c r="CXX128" s="459"/>
      <c r="CXY128" s="458"/>
      <c r="CXZ128" s="458"/>
      <c r="CYA128" s="458"/>
      <c r="CYB128" s="459"/>
      <c r="CYC128" s="458"/>
      <c r="CYD128" s="458"/>
      <c r="CYE128" s="458"/>
      <c r="CYF128" s="459"/>
      <c r="CYG128" s="458"/>
      <c r="CYH128" s="458"/>
      <c r="CYI128" s="458"/>
      <c r="CYJ128" s="459"/>
      <c r="CYK128" s="458"/>
      <c r="CYL128" s="458"/>
      <c r="CYM128" s="458"/>
      <c r="CYN128" s="459"/>
      <c r="CYO128" s="458"/>
      <c r="CYP128" s="458"/>
      <c r="CYQ128" s="458"/>
      <c r="CYR128" s="459"/>
      <c r="CYS128" s="458"/>
      <c r="CYT128" s="458"/>
      <c r="CYU128" s="458"/>
      <c r="CYV128" s="459"/>
      <c r="CYW128" s="458"/>
      <c r="CYX128" s="458"/>
      <c r="CYY128" s="458"/>
      <c r="CYZ128" s="459"/>
      <c r="CZA128" s="458"/>
      <c r="CZB128" s="458"/>
      <c r="CZC128" s="458"/>
      <c r="CZD128" s="459"/>
      <c r="CZE128" s="458"/>
      <c r="CZF128" s="458"/>
      <c r="CZG128" s="458"/>
      <c r="CZH128" s="459"/>
      <c r="CZI128" s="458"/>
      <c r="CZJ128" s="458"/>
      <c r="CZK128" s="458"/>
      <c r="CZL128" s="459"/>
      <c r="CZM128" s="458"/>
      <c r="CZN128" s="458"/>
      <c r="CZO128" s="458"/>
      <c r="CZP128" s="459"/>
      <c r="CZQ128" s="458"/>
      <c r="CZR128" s="458"/>
      <c r="CZS128" s="458"/>
      <c r="CZT128" s="459"/>
      <c r="CZU128" s="458"/>
      <c r="CZV128" s="458"/>
      <c r="CZW128" s="458"/>
      <c r="CZX128" s="459"/>
      <c r="CZY128" s="458"/>
      <c r="CZZ128" s="458"/>
      <c r="DAA128" s="458"/>
      <c r="DAB128" s="459"/>
      <c r="DAC128" s="458"/>
      <c r="DAD128" s="458"/>
      <c r="DAE128" s="458"/>
      <c r="DAF128" s="459"/>
      <c r="DAG128" s="458"/>
      <c r="DAH128" s="458"/>
      <c r="DAI128" s="458"/>
      <c r="DAJ128" s="459"/>
      <c r="DAK128" s="458"/>
      <c r="DAL128" s="458"/>
      <c r="DAM128" s="458"/>
      <c r="DAN128" s="459"/>
      <c r="DAO128" s="458"/>
      <c r="DAP128" s="458"/>
      <c r="DAQ128" s="458"/>
      <c r="DAR128" s="459"/>
      <c r="DAS128" s="458"/>
      <c r="DAT128" s="458"/>
      <c r="DAU128" s="458"/>
      <c r="DAV128" s="459"/>
      <c r="DAW128" s="458"/>
      <c r="DAX128" s="458"/>
      <c r="DAY128" s="458"/>
      <c r="DAZ128" s="459"/>
      <c r="DBA128" s="458"/>
      <c r="DBB128" s="458"/>
      <c r="DBC128" s="458"/>
      <c r="DBD128" s="459"/>
      <c r="DBE128" s="458"/>
      <c r="DBF128" s="458"/>
      <c r="DBG128" s="458"/>
      <c r="DBH128" s="459"/>
      <c r="DBI128" s="458"/>
      <c r="DBJ128" s="458"/>
      <c r="DBK128" s="458"/>
      <c r="DBL128" s="459"/>
      <c r="DBM128" s="458"/>
      <c r="DBN128" s="458"/>
      <c r="DBO128" s="458"/>
      <c r="DBP128" s="459"/>
      <c r="DBQ128" s="458"/>
      <c r="DBR128" s="458"/>
      <c r="DBS128" s="458"/>
      <c r="DBT128" s="459"/>
      <c r="DBU128" s="458"/>
      <c r="DBV128" s="458"/>
      <c r="DBW128" s="458"/>
      <c r="DBX128" s="459"/>
      <c r="DBY128" s="458"/>
      <c r="DBZ128" s="458"/>
      <c r="DCA128" s="458"/>
      <c r="DCB128" s="459"/>
      <c r="DCC128" s="458"/>
      <c r="DCD128" s="458"/>
      <c r="DCE128" s="458"/>
      <c r="DCF128" s="459"/>
      <c r="DCG128" s="458"/>
      <c r="DCH128" s="458"/>
      <c r="DCI128" s="458"/>
      <c r="DCJ128" s="459"/>
      <c r="DCK128" s="458"/>
      <c r="DCL128" s="458"/>
      <c r="DCM128" s="458"/>
      <c r="DCN128" s="459"/>
      <c r="DCO128" s="458"/>
      <c r="DCP128" s="458"/>
      <c r="DCQ128" s="458"/>
      <c r="DCR128" s="459"/>
      <c r="DCS128" s="458"/>
      <c r="DCT128" s="458"/>
      <c r="DCU128" s="458"/>
      <c r="DCV128" s="459"/>
      <c r="DCW128" s="458"/>
      <c r="DCX128" s="458"/>
      <c r="DCY128" s="458"/>
      <c r="DCZ128" s="459"/>
      <c r="DDA128" s="458"/>
      <c r="DDB128" s="458"/>
      <c r="DDC128" s="458"/>
      <c r="DDD128" s="459"/>
      <c r="DDE128" s="458"/>
      <c r="DDF128" s="458"/>
      <c r="DDG128" s="458"/>
      <c r="DDH128" s="459"/>
      <c r="DDI128" s="458"/>
      <c r="DDJ128" s="458"/>
      <c r="DDK128" s="458"/>
      <c r="DDL128" s="459"/>
      <c r="DDM128" s="458"/>
      <c r="DDN128" s="458"/>
      <c r="DDO128" s="458"/>
      <c r="DDP128" s="459"/>
      <c r="DDQ128" s="458"/>
      <c r="DDR128" s="458"/>
      <c r="DDS128" s="458"/>
      <c r="DDT128" s="459"/>
      <c r="DDU128" s="458"/>
      <c r="DDV128" s="458"/>
      <c r="DDW128" s="458"/>
      <c r="DDX128" s="459"/>
      <c r="DDY128" s="458"/>
      <c r="DDZ128" s="458"/>
      <c r="DEA128" s="458"/>
      <c r="DEB128" s="459"/>
      <c r="DEC128" s="458"/>
      <c r="DED128" s="458"/>
      <c r="DEE128" s="458"/>
      <c r="DEF128" s="459"/>
      <c r="DEG128" s="458"/>
      <c r="DEH128" s="458"/>
      <c r="DEI128" s="458"/>
      <c r="DEJ128" s="459"/>
      <c r="DEK128" s="458"/>
      <c r="DEL128" s="458"/>
      <c r="DEM128" s="458"/>
      <c r="DEN128" s="459"/>
      <c r="DEO128" s="458"/>
      <c r="DEP128" s="458"/>
      <c r="DEQ128" s="458"/>
      <c r="DER128" s="459"/>
      <c r="DES128" s="458"/>
      <c r="DET128" s="458"/>
      <c r="DEU128" s="458"/>
      <c r="DEV128" s="459"/>
      <c r="DEW128" s="458"/>
      <c r="DEX128" s="458"/>
      <c r="DEY128" s="458"/>
      <c r="DEZ128" s="459"/>
      <c r="DFA128" s="458"/>
      <c r="DFB128" s="458"/>
      <c r="DFC128" s="458"/>
      <c r="DFD128" s="459"/>
      <c r="DFE128" s="458"/>
      <c r="DFF128" s="458"/>
      <c r="DFG128" s="458"/>
      <c r="DFH128" s="459"/>
      <c r="DFI128" s="458"/>
      <c r="DFJ128" s="458"/>
      <c r="DFK128" s="458"/>
      <c r="DFL128" s="459"/>
      <c r="DFM128" s="458"/>
      <c r="DFN128" s="458"/>
      <c r="DFO128" s="458"/>
      <c r="DFP128" s="459"/>
      <c r="DFQ128" s="458"/>
      <c r="DFR128" s="458"/>
      <c r="DFS128" s="458"/>
      <c r="DFT128" s="459"/>
      <c r="DFU128" s="458"/>
      <c r="DFV128" s="458"/>
      <c r="DFW128" s="458"/>
      <c r="DFX128" s="459"/>
      <c r="DFY128" s="458"/>
      <c r="DFZ128" s="458"/>
      <c r="DGA128" s="458"/>
      <c r="DGB128" s="459"/>
      <c r="DGC128" s="458"/>
      <c r="DGD128" s="458"/>
      <c r="DGE128" s="458"/>
      <c r="DGF128" s="459"/>
      <c r="DGG128" s="458"/>
      <c r="DGH128" s="458"/>
      <c r="DGI128" s="458"/>
      <c r="DGJ128" s="459"/>
      <c r="DGK128" s="458"/>
      <c r="DGL128" s="458"/>
      <c r="DGM128" s="458"/>
      <c r="DGN128" s="459"/>
      <c r="DGO128" s="458"/>
      <c r="DGP128" s="458"/>
      <c r="DGQ128" s="458"/>
      <c r="DGR128" s="459"/>
      <c r="DGS128" s="458"/>
      <c r="DGT128" s="458"/>
      <c r="DGU128" s="458"/>
      <c r="DGV128" s="459"/>
      <c r="DGW128" s="458"/>
      <c r="DGX128" s="458"/>
      <c r="DGY128" s="458"/>
      <c r="DGZ128" s="459"/>
      <c r="DHA128" s="458"/>
      <c r="DHB128" s="458"/>
      <c r="DHC128" s="458"/>
      <c r="DHD128" s="459"/>
      <c r="DHE128" s="458"/>
      <c r="DHF128" s="458"/>
      <c r="DHG128" s="458"/>
      <c r="DHH128" s="459"/>
      <c r="DHI128" s="458"/>
      <c r="DHJ128" s="458"/>
      <c r="DHK128" s="458"/>
      <c r="DHL128" s="459"/>
      <c r="DHM128" s="458"/>
      <c r="DHN128" s="458"/>
      <c r="DHO128" s="458"/>
      <c r="DHP128" s="459"/>
      <c r="DHQ128" s="458"/>
      <c r="DHR128" s="458"/>
      <c r="DHS128" s="458"/>
      <c r="DHT128" s="459"/>
      <c r="DHU128" s="458"/>
      <c r="DHV128" s="458"/>
      <c r="DHW128" s="458"/>
      <c r="DHX128" s="459"/>
      <c r="DHY128" s="458"/>
      <c r="DHZ128" s="458"/>
      <c r="DIA128" s="458"/>
      <c r="DIB128" s="459"/>
      <c r="DIC128" s="458"/>
      <c r="DID128" s="458"/>
      <c r="DIE128" s="458"/>
      <c r="DIF128" s="459"/>
      <c r="DIG128" s="458"/>
      <c r="DIH128" s="458"/>
      <c r="DII128" s="458"/>
      <c r="DIJ128" s="459"/>
      <c r="DIK128" s="458"/>
      <c r="DIL128" s="458"/>
      <c r="DIM128" s="458"/>
      <c r="DIN128" s="459"/>
      <c r="DIO128" s="458"/>
      <c r="DIP128" s="458"/>
      <c r="DIQ128" s="458"/>
      <c r="DIR128" s="459"/>
      <c r="DIS128" s="458"/>
      <c r="DIT128" s="458"/>
      <c r="DIU128" s="458"/>
      <c r="DIV128" s="459"/>
      <c r="DIW128" s="458"/>
      <c r="DIX128" s="458"/>
      <c r="DIY128" s="458"/>
      <c r="DIZ128" s="459"/>
      <c r="DJA128" s="458"/>
      <c r="DJB128" s="458"/>
      <c r="DJC128" s="458"/>
      <c r="DJD128" s="459"/>
      <c r="DJE128" s="458"/>
      <c r="DJF128" s="458"/>
      <c r="DJG128" s="458"/>
      <c r="DJH128" s="459"/>
      <c r="DJI128" s="458"/>
      <c r="DJJ128" s="458"/>
      <c r="DJK128" s="458"/>
      <c r="DJL128" s="459"/>
      <c r="DJM128" s="458"/>
      <c r="DJN128" s="458"/>
      <c r="DJO128" s="458"/>
      <c r="DJP128" s="459"/>
      <c r="DJQ128" s="458"/>
      <c r="DJR128" s="458"/>
      <c r="DJS128" s="458"/>
      <c r="DJT128" s="459"/>
      <c r="DJU128" s="458"/>
      <c r="DJV128" s="458"/>
      <c r="DJW128" s="458"/>
      <c r="DJX128" s="459"/>
      <c r="DJY128" s="458"/>
      <c r="DJZ128" s="458"/>
      <c r="DKA128" s="458"/>
      <c r="DKB128" s="459"/>
      <c r="DKC128" s="458"/>
      <c r="DKD128" s="458"/>
      <c r="DKE128" s="458"/>
      <c r="DKF128" s="459"/>
      <c r="DKG128" s="458"/>
      <c r="DKH128" s="458"/>
      <c r="DKI128" s="458"/>
      <c r="DKJ128" s="459"/>
      <c r="DKK128" s="458"/>
      <c r="DKL128" s="458"/>
      <c r="DKM128" s="458"/>
      <c r="DKN128" s="459"/>
      <c r="DKO128" s="458"/>
      <c r="DKP128" s="458"/>
      <c r="DKQ128" s="458"/>
      <c r="DKR128" s="459"/>
      <c r="DKS128" s="458"/>
      <c r="DKT128" s="458"/>
      <c r="DKU128" s="458"/>
      <c r="DKV128" s="459"/>
      <c r="DKW128" s="458"/>
      <c r="DKX128" s="458"/>
      <c r="DKY128" s="458"/>
      <c r="DKZ128" s="459"/>
      <c r="DLA128" s="458"/>
      <c r="DLB128" s="458"/>
      <c r="DLC128" s="458"/>
      <c r="DLD128" s="459"/>
      <c r="DLE128" s="458"/>
      <c r="DLF128" s="458"/>
      <c r="DLG128" s="458"/>
      <c r="DLH128" s="459"/>
      <c r="DLI128" s="458"/>
      <c r="DLJ128" s="458"/>
      <c r="DLK128" s="458"/>
      <c r="DLL128" s="459"/>
      <c r="DLM128" s="458"/>
      <c r="DLN128" s="458"/>
      <c r="DLO128" s="458"/>
      <c r="DLP128" s="459"/>
      <c r="DLQ128" s="458"/>
      <c r="DLR128" s="458"/>
      <c r="DLS128" s="458"/>
      <c r="DLT128" s="459"/>
      <c r="DLU128" s="458"/>
      <c r="DLV128" s="458"/>
      <c r="DLW128" s="458"/>
      <c r="DLX128" s="459"/>
      <c r="DLY128" s="458"/>
      <c r="DLZ128" s="458"/>
      <c r="DMA128" s="458"/>
      <c r="DMB128" s="459"/>
      <c r="DMC128" s="458"/>
      <c r="DMD128" s="458"/>
      <c r="DME128" s="458"/>
      <c r="DMF128" s="459"/>
      <c r="DMG128" s="458"/>
      <c r="DMH128" s="458"/>
      <c r="DMI128" s="458"/>
      <c r="DMJ128" s="459"/>
      <c r="DMK128" s="458"/>
      <c r="DML128" s="458"/>
      <c r="DMM128" s="458"/>
      <c r="DMN128" s="459"/>
      <c r="DMO128" s="458"/>
      <c r="DMP128" s="458"/>
      <c r="DMQ128" s="458"/>
      <c r="DMR128" s="459"/>
      <c r="DMS128" s="458"/>
      <c r="DMT128" s="458"/>
      <c r="DMU128" s="458"/>
      <c r="DMV128" s="459"/>
      <c r="DMW128" s="458"/>
      <c r="DMX128" s="458"/>
      <c r="DMY128" s="458"/>
      <c r="DMZ128" s="459"/>
      <c r="DNA128" s="458"/>
      <c r="DNB128" s="458"/>
      <c r="DNC128" s="458"/>
      <c r="DND128" s="459"/>
      <c r="DNE128" s="458"/>
      <c r="DNF128" s="458"/>
      <c r="DNG128" s="458"/>
      <c r="DNH128" s="459"/>
      <c r="DNI128" s="458"/>
      <c r="DNJ128" s="458"/>
      <c r="DNK128" s="458"/>
      <c r="DNL128" s="459"/>
      <c r="DNM128" s="458"/>
      <c r="DNN128" s="458"/>
      <c r="DNO128" s="458"/>
      <c r="DNP128" s="459"/>
      <c r="DNQ128" s="458"/>
      <c r="DNR128" s="458"/>
      <c r="DNS128" s="458"/>
      <c r="DNT128" s="459"/>
      <c r="DNU128" s="458"/>
      <c r="DNV128" s="458"/>
      <c r="DNW128" s="458"/>
      <c r="DNX128" s="459"/>
      <c r="DNY128" s="458"/>
      <c r="DNZ128" s="458"/>
      <c r="DOA128" s="458"/>
      <c r="DOB128" s="459"/>
      <c r="DOC128" s="458"/>
      <c r="DOD128" s="458"/>
      <c r="DOE128" s="458"/>
      <c r="DOF128" s="459"/>
      <c r="DOG128" s="458"/>
      <c r="DOH128" s="458"/>
      <c r="DOI128" s="458"/>
      <c r="DOJ128" s="459"/>
      <c r="DOK128" s="458"/>
      <c r="DOL128" s="458"/>
      <c r="DOM128" s="458"/>
      <c r="DON128" s="459"/>
      <c r="DOO128" s="458"/>
      <c r="DOP128" s="458"/>
      <c r="DOQ128" s="458"/>
      <c r="DOR128" s="459"/>
      <c r="DOS128" s="458"/>
      <c r="DOT128" s="458"/>
      <c r="DOU128" s="458"/>
      <c r="DOV128" s="459"/>
      <c r="DOW128" s="458"/>
      <c r="DOX128" s="458"/>
      <c r="DOY128" s="458"/>
      <c r="DOZ128" s="459"/>
      <c r="DPA128" s="458"/>
      <c r="DPB128" s="458"/>
      <c r="DPC128" s="458"/>
      <c r="DPD128" s="459"/>
      <c r="DPE128" s="458"/>
      <c r="DPF128" s="458"/>
      <c r="DPG128" s="458"/>
      <c r="DPH128" s="459"/>
      <c r="DPI128" s="458"/>
      <c r="DPJ128" s="458"/>
      <c r="DPK128" s="458"/>
      <c r="DPL128" s="459"/>
      <c r="DPM128" s="458"/>
      <c r="DPN128" s="458"/>
      <c r="DPO128" s="458"/>
      <c r="DPP128" s="459"/>
      <c r="DPQ128" s="458"/>
      <c r="DPR128" s="458"/>
      <c r="DPS128" s="458"/>
      <c r="DPT128" s="459"/>
      <c r="DPU128" s="458"/>
      <c r="DPV128" s="458"/>
      <c r="DPW128" s="458"/>
      <c r="DPX128" s="459"/>
      <c r="DPY128" s="458"/>
      <c r="DPZ128" s="458"/>
      <c r="DQA128" s="458"/>
      <c r="DQB128" s="459"/>
      <c r="DQC128" s="458"/>
      <c r="DQD128" s="458"/>
      <c r="DQE128" s="458"/>
      <c r="DQF128" s="459"/>
      <c r="DQG128" s="458"/>
      <c r="DQH128" s="458"/>
      <c r="DQI128" s="458"/>
      <c r="DQJ128" s="459"/>
      <c r="DQK128" s="458"/>
      <c r="DQL128" s="458"/>
      <c r="DQM128" s="458"/>
      <c r="DQN128" s="459"/>
      <c r="DQO128" s="458"/>
      <c r="DQP128" s="458"/>
      <c r="DQQ128" s="458"/>
      <c r="DQR128" s="459"/>
      <c r="DQS128" s="458"/>
      <c r="DQT128" s="458"/>
      <c r="DQU128" s="458"/>
      <c r="DQV128" s="459"/>
      <c r="DQW128" s="458"/>
      <c r="DQX128" s="458"/>
      <c r="DQY128" s="458"/>
      <c r="DQZ128" s="459"/>
      <c r="DRA128" s="458"/>
      <c r="DRB128" s="458"/>
      <c r="DRC128" s="458"/>
      <c r="DRD128" s="459"/>
      <c r="DRE128" s="458"/>
      <c r="DRF128" s="458"/>
      <c r="DRG128" s="458"/>
      <c r="DRH128" s="459"/>
      <c r="DRI128" s="458"/>
      <c r="DRJ128" s="458"/>
      <c r="DRK128" s="458"/>
      <c r="DRL128" s="459"/>
      <c r="DRM128" s="458"/>
      <c r="DRN128" s="458"/>
      <c r="DRO128" s="458"/>
      <c r="DRP128" s="459"/>
      <c r="DRQ128" s="458"/>
      <c r="DRR128" s="458"/>
      <c r="DRS128" s="458"/>
      <c r="DRT128" s="459"/>
      <c r="DRU128" s="458"/>
      <c r="DRV128" s="458"/>
      <c r="DRW128" s="458"/>
      <c r="DRX128" s="459"/>
      <c r="DRY128" s="458"/>
      <c r="DRZ128" s="458"/>
      <c r="DSA128" s="458"/>
      <c r="DSB128" s="459"/>
      <c r="DSC128" s="458"/>
      <c r="DSD128" s="458"/>
      <c r="DSE128" s="458"/>
      <c r="DSF128" s="459"/>
      <c r="DSG128" s="458"/>
      <c r="DSH128" s="458"/>
      <c r="DSI128" s="458"/>
      <c r="DSJ128" s="459"/>
      <c r="DSK128" s="458"/>
      <c r="DSL128" s="458"/>
      <c r="DSM128" s="458"/>
      <c r="DSN128" s="459"/>
      <c r="DSO128" s="458"/>
      <c r="DSP128" s="458"/>
      <c r="DSQ128" s="458"/>
      <c r="DSR128" s="459"/>
      <c r="DSS128" s="458"/>
      <c r="DST128" s="458"/>
      <c r="DSU128" s="458"/>
      <c r="DSV128" s="459"/>
      <c r="DSW128" s="458"/>
      <c r="DSX128" s="458"/>
      <c r="DSY128" s="458"/>
      <c r="DSZ128" s="459"/>
      <c r="DTA128" s="458"/>
      <c r="DTB128" s="458"/>
      <c r="DTC128" s="458"/>
      <c r="DTD128" s="459"/>
      <c r="DTE128" s="458"/>
      <c r="DTF128" s="458"/>
      <c r="DTG128" s="458"/>
      <c r="DTH128" s="459"/>
      <c r="DTI128" s="458"/>
      <c r="DTJ128" s="458"/>
      <c r="DTK128" s="458"/>
      <c r="DTL128" s="459"/>
      <c r="DTM128" s="458"/>
      <c r="DTN128" s="458"/>
      <c r="DTO128" s="458"/>
      <c r="DTP128" s="459"/>
      <c r="DTQ128" s="458"/>
      <c r="DTR128" s="458"/>
      <c r="DTS128" s="458"/>
      <c r="DTT128" s="459"/>
      <c r="DTU128" s="458"/>
      <c r="DTV128" s="458"/>
      <c r="DTW128" s="458"/>
      <c r="DTX128" s="459"/>
      <c r="DTY128" s="458"/>
      <c r="DTZ128" s="458"/>
      <c r="DUA128" s="458"/>
      <c r="DUB128" s="459"/>
      <c r="DUC128" s="458"/>
      <c r="DUD128" s="458"/>
      <c r="DUE128" s="458"/>
      <c r="DUF128" s="459"/>
      <c r="DUG128" s="458"/>
      <c r="DUH128" s="458"/>
      <c r="DUI128" s="458"/>
      <c r="DUJ128" s="459"/>
      <c r="DUK128" s="458"/>
      <c r="DUL128" s="458"/>
      <c r="DUM128" s="458"/>
      <c r="DUN128" s="459"/>
      <c r="DUO128" s="458"/>
      <c r="DUP128" s="458"/>
      <c r="DUQ128" s="458"/>
      <c r="DUR128" s="459"/>
      <c r="DUS128" s="458"/>
      <c r="DUT128" s="458"/>
      <c r="DUU128" s="458"/>
      <c r="DUV128" s="459"/>
      <c r="DUW128" s="458"/>
      <c r="DUX128" s="458"/>
      <c r="DUY128" s="458"/>
      <c r="DUZ128" s="459"/>
      <c r="DVA128" s="458"/>
      <c r="DVB128" s="458"/>
      <c r="DVC128" s="458"/>
      <c r="DVD128" s="459"/>
      <c r="DVE128" s="458"/>
      <c r="DVF128" s="458"/>
      <c r="DVG128" s="458"/>
      <c r="DVH128" s="459"/>
      <c r="DVI128" s="458"/>
      <c r="DVJ128" s="458"/>
      <c r="DVK128" s="458"/>
      <c r="DVL128" s="459"/>
      <c r="DVM128" s="458"/>
      <c r="DVN128" s="458"/>
      <c r="DVO128" s="458"/>
      <c r="DVP128" s="459"/>
      <c r="DVQ128" s="458"/>
      <c r="DVR128" s="458"/>
      <c r="DVS128" s="458"/>
      <c r="DVT128" s="459"/>
      <c r="DVU128" s="458"/>
      <c r="DVV128" s="458"/>
      <c r="DVW128" s="458"/>
      <c r="DVX128" s="459"/>
      <c r="DVY128" s="458"/>
      <c r="DVZ128" s="458"/>
      <c r="DWA128" s="458"/>
      <c r="DWB128" s="459"/>
      <c r="DWC128" s="458"/>
      <c r="DWD128" s="458"/>
      <c r="DWE128" s="458"/>
      <c r="DWF128" s="459"/>
      <c r="DWG128" s="458"/>
      <c r="DWH128" s="458"/>
      <c r="DWI128" s="458"/>
      <c r="DWJ128" s="459"/>
      <c r="DWK128" s="458"/>
      <c r="DWL128" s="458"/>
      <c r="DWM128" s="458"/>
      <c r="DWN128" s="459"/>
      <c r="DWO128" s="458"/>
      <c r="DWP128" s="458"/>
      <c r="DWQ128" s="458"/>
      <c r="DWR128" s="459"/>
      <c r="DWS128" s="458"/>
      <c r="DWT128" s="458"/>
      <c r="DWU128" s="458"/>
      <c r="DWV128" s="459"/>
      <c r="DWW128" s="458"/>
      <c r="DWX128" s="458"/>
      <c r="DWY128" s="458"/>
      <c r="DWZ128" s="459"/>
      <c r="DXA128" s="458"/>
      <c r="DXB128" s="458"/>
      <c r="DXC128" s="458"/>
      <c r="DXD128" s="459"/>
      <c r="DXE128" s="458"/>
      <c r="DXF128" s="458"/>
      <c r="DXG128" s="458"/>
      <c r="DXH128" s="459"/>
      <c r="DXI128" s="458"/>
      <c r="DXJ128" s="458"/>
      <c r="DXK128" s="458"/>
      <c r="DXL128" s="459"/>
      <c r="DXM128" s="458"/>
      <c r="DXN128" s="458"/>
      <c r="DXO128" s="458"/>
      <c r="DXP128" s="459"/>
      <c r="DXQ128" s="458"/>
      <c r="DXR128" s="458"/>
      <c r="DXS128" s="458"/>
      <c r="DXT128" s="459"/>
      <c r="DXU128" s="458"/>
      <c r="DXV128" s="458"/>
      <c r="DXW128" s="458"/>
      <c r="DXX128" s="459"/>
      <c r="DXY128" s="458"/>
      <c r="DXZ128" s="458"/>
      <c r="DYA128" s="458"/>
      <c r="DYB128" s="459"/>
      <c r="DYC128" s="458"/>
      <c r="DYD128" s="458"/>
      <c r="DYE128" s="458"/>
      <c r="DYF128" s="459"/>
      <c r="DYG128" s="458"/>
      <c r="DYH128" s="458"/>
      <c r="DYI128" s="458"/>
      <c r="DYJ128" s="459"/>
      <c r="DYK128" s="458"/>
      <c r="DYL128" s="458"/>
      <c r="DYM128" s="458"/>
      <c r="DYN128" s="459"/>
      <c r="DYO128" s="458"/>
      <c r="DYP128" s="458"/>
      <c r="DYQ128" s="458"/>
      <c r="DYR128" s="459"/>
      <c r="DYS128" s="458"/>
      <c r="DYT128" s="458"/>
      <c r="DYU128" s="458"/>
      <c r="DYV128" s="459"/>
      <c r="DYW128" s="458"/>
      <c r="DYX128" s="458"/>
      <c r="DYY128" s="458"/>
      <c r="DYZ128" s="459"/>
      <c r="DZA128" s="458"/>
      <c r="DZB128" s="458"/>
      <c r="DZC128" s="458"/>
      <c r="DZD128" s="459"/>
      <c r="DZE128" s="458"/>
      <c r="DZF128" s="458"/>
      <c r="DZG128" s="458"/>
      <c r="DZH128" s="459"/>
      <c r="DZI128" s="458"/>
      <c r="DZJ128" s="458"/>
      <c r="DZK128" s="458"/>
      <c r="DZL128" s="459"/>
      <c r="DZM128" s="458"/>
      <c r="DZN128" s="458"/>
      <c r="DZO128" s="458"/>
      <c r="DZP128" s="459"/>
      <c r="DZQ128" s="458"/>
      <c r="DZR128" s="458"/>
      <c r="DZS128" s="458"/>
      <c r="DZT128" s="459"/>
      <c r="DZU128" s="458"/>
      <c r="DZV128" s="458"/>
      <c r="DZW128" s="458"/>
      <c r="DZX128" s="459"/>
      <c r="DZY128" s="458"/>
      <c r="DZZ128" s="458"/>
      <c r="EAA128" s="458"/>
      <c r="EAB128" s="459"/>
      <c r="EAC128" s="458"/>
      <c r="EAD128" s="458"/>
      <c r="EAE128" s="458"/>
      <c r="EAF128" s="459"/>
      <c r="EAG128" s="458"/>
      <c r="EAH128" s="458"/>
      <c r="EAI128" s="458"/>
      <c r="EAJ128" s="459"/>
      <c r="EAK128" s="458"/>
      <c r="EAL128" s="458"/>
      <c r="EAM128" s="458"/>
      <c r="EAN128" s="459"/>
      <c r="EAO128" s="458"/>
      <c r="EAP128" s="458"/>
      <c r="EAQ128" s="458"/>
      <c r="EAR128" s="459"/>
      <c r="EAS128" s="458"/>
      <c r="EAT128" s="458"/>
      <c r="EAU128" s="458"/>
      <c r="EAV128" s="459"/>
      <c r="EAW128" s="458"/>
      <c r="EAX128" s="458"/>
      <c r="EAY128" s="458"/>
      <c r="EAZ128" s="459"/>
      <c r="EBA128" s="458"/>
      <c r="EBB128" s="458"/>
      <c r="EBC128" s="458"/>
      <c r="EBD128" s="459"/>
      <c r="EBE128" s="458"/>
      <c r="EBF128" s="458"/>
      <c r="EBG128" s="458"/>
      <c r="EBH128" s="459"/>
      <c r="EBI128" s="458"/>
      <c r="EBJ128" s="458"/>
      <c r="EBK128" s="458"/>
      <c r="EBL128" s="459"/>
      <c r="EBM128" s="458"/>
      <c r="EBN128" s="458"/>
      <c r="EBO128" s="458"/>
      <c r="EBP128" s="459"/>
      <c r="EBQ128" s="458"/>
      <c r="EBR128" s="458"/>
      <c r="EBS128" s="458"/>
      <c r="EBT128" s="459"/>
      <c r="EBU128" s="458"/>
      <c r="EBV128" s="458"/>
      <c r="EBW128" s="458"/>
      <c r="EBX128" s="459"/>
      <c r="EBY128" s="458"/>
      <c r="EBZ128" s="458"/>
      <c r="ECA128" s="458"/>
      <c r="ECB128" s="459"/>
      <c r="ECC128" s="458"/>
      <c r="ECD128" s="458"/>
      <c r="ECE128" s="458"/>
      <c r="ECF128" s="459"/>
      <c r="ECG128" s="458"/>
      <c r="ECH128" s="458"/>
      <c r="ECI128" s="458"/>
      <c r="ECJ128" s="459"/>
      <c r="ECK128" s="458"/>
      <c r="ECL128" s="458"/>
      <c r="ECM128" s="458"/>
      <c r="ECN128" s="459"/>
      <c r="ECO128" s="458"/>
      <c r="ECP128" s="458"/>
      <c r="ECQ128" s="458"/>
      <c r="ECR128" s="459"/>
      <c r="ECS128" s="458"/>
      <c r="ECT128" s="458"/>
      <c r="ECU128" s="458"/>
      <c r="ECV128" s="459"/>
      <c r="ECW128" s="458"/>
      <c r="ECX128" s="458"/>
      <c r="ECY128" s="458"/>
      <c r="ECZ128" s="459"/>
      <c r="EDA128" s="458"/>
      <c r="EDB128" s="458"/>
      <c r="EDC128" s="458"/>
      <c r="EDD128" s="459"/>
      <c r="EDE128" s="458"/>
      <c r="EDF128" s="458"/>
      <c r="EDG128" s="458"/>
      <c r="EDH128" s="459"/>
      <c r="EDI128" s="458"/>
      <c r="EDJ128" s="458"/>
      <c r="EDK128" s="458"/>
      <c r="EDL128" s="459"/>
      <c r="EDM128" s="458"/>
      <c r="EDN128" s="458"/>
      <c r="EDO128" s="458"/>
      <c r="EDP128" s="459"/>
      <c r="EDQ128" s="458"/>
      <c r="EDR128" s="458"/>
      <c r="EDS128" s="458"/>
      <c r="EDT128" s="459"/>
      <c r="EDU128" s="458"/>
      <c r="EDV128" s="458"/>
      <c r="EDW128" s="458"/>
      <c r="EDX128" s="459"/>
      <c r="EDY128" s="458"/>
      <c r="EDZ128" s="458"/>
      <c r="EEA128" s="458"/>
      <c r="EEB128" s="459"/>
      <c r="EEC128" s="458"/>
      <c r="EED128" s="458"/>
      <c r="EEE128" s="458"/>
      <c r="EEF128" s="459"/>
      <c r="EEG128" s="458"/>
      <c r="EEH128" s="458"/>
      <c r="EEI128" s="458"/>
      <c r="EEJ128" s="459"/>
      <c r="EEK128" s="458"/>
      <c r="EEL128" s="458"/>
      <c r="EEM128" s="458"/>
      <c r="EEN128" s="459"/>
      <c r="EEO128" s="458"/>
      <c r="EEP128" s="458"/>
      <c r="EEQ128" s="458"/>
      <c r="EER128" s="459"/>
      <c r="EES128" s="458"/>
      <c r="EET128" s="458"/>
      <c r="EEU128" s="458"/>
      <c r="EEV128" s="459"/>
      <c r="EEW128" s="458"/>
      <c r="EEX128" s="458"/>
      <c r="EEY128" s="458"/>
      <c r="EEZ128" s="459"/>
      <c r="EFA128" s="458"/>
      <c r="EFB128" s="458"/>
      <c r="EFC128" s="458"/>
      <c r="EFD128" s="459"/>
      <c r="EFE128" s="458"/>
      <c r="EFF128" s="458"/>
      <c r="EFG128" s="458"/>
      <c r="EFH128" s="459"/>
      <c r="EFI128" s="458"/>
      <c r="EFJ128" s="458"/>
      <c r="EFK128" s="458"/>
      <c r="EFL128" s="459"/>
      <c r="EFM128" s="458"/>
      <c r="EFN128" s="458"/>
      <c r="EFO128" s="458"/>
      <c r="EFP128" s="459"/>
      <c r="EFQ128" s="458"/>
      <c r="EFR128" s="458"/>
      <c r="EFS128" s="458"/>
      <c r="EFT128" s="459"/>
      <c r="EFU128" s="458"/>
      <c r="EFV128" s="458"/>
      <c r="EFW128" s="458"/>
      <c r="EFX128" s="459"/>
      <c r="EFY128" s="458"/>
      <c r="EFZ128" s="458"/>
      <c r="EGA128" s="458"/>
      <c r="EGB128" s="459"/>
      <c r="EGC128" s="458"/>
      <c r="EGD128" s="458"/>
      <c r="EGE128" s="458"/>
      <c r="EGF128" s="459"/>
      <c r="EGG128" s="458"/>
      <c r="EGH128" s="458"/>
      <c r="EGI128" s="458"/>
      <c r="EGJ128" s="459"/>
      <c r="EGK128" s="458"/>
      <c r="EGL128" s="458"/>
      <c r="EGM128" s="458"/>
      <c r="EGN128" s="459"/>
      <c r="EGO128" s="458"/>
      <c r="EGP128" s="458"/>
      <c r="EGQ128" s="458"/>
      <c r="EGR128" s="459"/>
      <c r="EGS128" s="458"/>
      <c r="EGT128" s="458"/>
      <c r="EGU128" s="458"/>
      <c r="EGV128" s="459"/>
      <c r="EGW128" s="458"/>
      <c r="EGX128" s="458"/>
      <c r="EGY128" s="458"/>
      <c r="EGZ128" s="459"/>
      <c r="EHA128" s="458"/>
      <c r="EHB128" s="458"/>
      <c r="EHC128" s="458"/>
      <c r="EHD128" s="459"/>
      <c r="EHE128" s="458"/>
      <c r="EHF128" s="458"/>
      <c r="EHG128" s="458"/>
      <c r="EHH128" s="459"/>
      <c r="EHI128" s="458"/>
      <c r="EHJ128" s="458"/>
      <c r="EHK128" s="458"/>
      <c r="EHL128" s="459"/>
      <c r="EHM128" s="458"/>
      <c r="EHN128" s="458"/>
      <c r="EHO128" s="458"/>
      <c r="EHP128" s="459"/>
      <c r="EHQ128" s="458"/>
      <c r="EHR128" s="458"/>
      <c r="EHS128" s="458"/>
      <c r="EHT128" s="459"/>
      <c r="EHU128" s="458"/>
      <c r="EHV128" s="458"/>
      <c r="EHW128" s="458"/>
      <c r="EHX128" s="459"/>
      <c r="EHY128" s="458"/>
      <c r="EHZ128" s="458"/>
      <c r="EIA128" s="458"/>
      <c r="EIB128" s="459"/>
      <c r="EIC128" s="458"/>
      <c r="EID128" s="458"/>
      <c r="EIE128" s="458"/>
      <c r="EIF128" s="459"/>
      <c r="EIG128" s="458"/>
      <c r="EIH128" s="458"/>
      <c r="EII128" s="458"/>
      <c r="EIJ128" s="459"/>
      <c r="EIK128" s="458"/>
      <c r="EIL128" s="458"/>
      <c r="EIM128" s="458"/>
      <c r="EIN128" s="459"/>
      <c r="EIO128" s="458"/>
      <c r="EIP128" s="458"/>
      <c r="EIQ128" s="458"/>
      <c r="EIR128" s="459"/>
      <c r="EIS128" s="458"/>
      <c r="EIT128" s="458"/>
      <c r="EIU128" s="458"/>
      <c r="EIV128" s="459"/>
      <c r="EIW128" s="458"/>
      <c r="EIX128" s="458"/>
      <c r="EIY128" s="458"/>
      <c r="EIZ128" s="459"/>
      <c r="EJA128" s="458"/>
      <c r="EJB128" s="458"/>
      <c r="EJC128" s="458"/>
      <c r="EJD128" s="459"/>
      <c r="EJE128" s="458"/>
      <c r="EJF128" s="458"/>
      <c r="EJG128" s="458"/>
      <c r="EJH128" s="459"/>
      <c r="EJI128" s="458"/>
      <c r="EJJ128" s="458"/>
      <c r="EJK128" s="458"/>
      <c r="EJL128" s="459"/>
      <c r="EJM128" s="458"/>
      <c r="EJN128" s="458"/>
      <c r="EJO128" s="458"/>
      <c r="EJP128" s="459"/>
      <c r="EJQ128" s="458"/>
      <c r="EJR128" s="458"/>
      <c r="EJS128" s="458"/>
      <c r="EJT128" s="459"/>
      <c r="EJU128" s="458"/>
      <c r="EJV128" s="458"/>
      <c r="EJW128" s="458"/>
      <c r="EJX128" s="459"/>
      <c r="EJY128" s="458"/>
      <c r="EJZ128" s="458"/>
      <c r="EKA128" s="458"/>
      <c r="EKB128" s="459"/>
      <c r="EKC128" s="458"/>
      <c r="EKD128" s="458"/>
      <c r="EKE128" s="458"/>
      <c r="EKF128" s="459"/>
      <c r="EKG128" s="458"/>
      <c r="EKH128" s="458"/>
      <c r="EKI128" s="458"/>
      <c r="EKJ128" s="459"/>
      <c r="EKK128" s="458"/>
      <c r="EKL128" s="458"/>
      <c r="EKM128" s="458"/>
      <c r="EKN128" s="459"/>
      <c r="EKO128" s="458"/>
      <c r="EKP128" s="458"/>
      <c r="EKQ128" s="458"/>
      <c r="EKR128" s="459"/>
      <c r="EKS128" s="458"/>
      <c r="EKT128" s="458"/>
      <c r="EKU128" s="458"/>
      <c r="EKV128" s="459"/>
      <c r="EKW128" s="458"/>
      <c r="EKX128" s="458"/>
      <c r="EKY128" s="458"/>
      <c r="EKZ128" s="459"/>
      <c r="ELA128" s="458"/>
      <c r="ELB128" s="458"/>
      <c r="ELC128" s="458"/>
      <c r="ELD128" s="459"/>
      <c r="ELE128" s="458"/>
      <c r="ELF128" s="458"/>
      <c r="ELG128" s="458"/>
      <c r="ELH128" s="459"/>
      <c r="ELI128" s="458"/>
      <c r="ELJ128" s="458"/>
      <c r="ELK128" s="458"/>
      <c r="ELL128" s="459"/>
      <c r="ELM128" s="458"/>
      <c r="ELN128" s="458"/>
      <c r="ELO128" s="458"/>
      <c r="ELP128" s="459"/>
      <c r="ELQ128" s="458"/>
      <c r="ELR128" s="458"/>
      <c r="ELS128" s="458"/>
      <c r="ELT128" s="459"/>
      <c r="ELU128" s="458"/>
      <c r="ELV128" s="458"/>
      <c r="ELW128" s="458"/>
      <c r="ELX128" s="459"/>
      <c r="ELY128" s="458"/>
      <c r="ELZ128" s="458"/>
      <c r="EMA128" s="458"/>
      <c r="EMB128" s="459"/>
      <c r="EMC128" s="458"/>
      <c r="EMD128" s="458"/>
      <c r="EME128" s="458"/>
      <c r="EMF128" s="459"/>
      <c r="EMG128" s="458"/>
      <c r="EMH128" s="458"/>
      <c r="EMI128" s="458"/>
      <c r="EMJ128" s="459"/>
      <c r="EMK128" s="458"/>
      <c r="EML128" s="458"/>
      <c r="EMM128" s="458"/>
      <c r="EMN128" s="459"/>
      <c r="EMO128" s="458"/>
      <c r="EMP128" s="458"/>
      <c r="EMQ128" s="458"/>
      <c r="EMR128" s="459"/>
      <c r="EMS128" s="458"/>
      <c r="EMT128" s="458"/>
      <c r="EMU128" s="458"/>
      <c r="EMV128" s="459"/>
      <c r="EMW128" s="458"/>
      <c r="EMX128" s="458"/>
      <c r="EMY128" s="458"/>
      <c r="EMZ128" s="459"/>
      <c r="ENA128" s="458"/>
      <c r="ENB128" s="458"/>
      <c r="ENC128" s="458"/>
      <c r="END128" s="459"/>
      <c r="ENE128" s="458"/>
      <c r="ENF128" s="458"/>
      <c r="ENG128" s="458"/>
      <c r="ENH128" s="459"/>
      <c r="ENI128" s="458"/>
      <c r="ENJ128" s="458"/>
      <c r="ENK128" s="458"/>
      <c r="ENL128" s="459"/>
      <c r="ENM128" s="458"/>
      <c r="ENN128" s="458"/>
      <c r="ENO128" s="458"/>
      <c r="ENP128" s="459"/>
      <c r="ENQ128" s="458"/>
      <c r="ENR128" s="458"/>
      <c r="ENS128" s="458"/>
      <c r="ENT128" s="459"/>
      <c r="ENU128" s="458"/>
      <c r="ENV128" s="458"/>
      <c r="ENW128" s="458"/>
      <c r="ENX128" s="459"/>
      <c r="ENY128" s="458"/>
      <c r="ENZ128" s="458"/>
      <c r="EOA128" s="458"/>
      <c r="EOB128" s="459"/>
      <c r="EOC128" s="458"/>
      <c r="EOD128" s="458"/>
      <c r="EOE128" s="458"/>
      <c r="EOF128" s="459"/>
      <c r="EOG128" s="458"/>
      <c r="EOH128" s="458"/>
      <c r="EOI128" s="458"/>
      <c r="EOJ128" s="459"/>
      <c r="EOK128" s="458"/>
      <c r="EOL128" s="458"/>
      <c r="EOM128" s="458"/>
      <c r="EON128" s="459"/>
      <c r="EOO128" s="458"/>
      <c r="EOP128" s="458"/>
      <c r="EOQ128" s="458"/>
      <c r="EOR128" s="459"/>
      <c r="EOS128" s="458"/>
      <c r="EOT128" s="458"/>
      <c r="EOU128" s="458"/>
      <c r="EOV128" s="459"/>
      <c r="EOW128" s="458"/>
      <c r="EOX128" s="458"/>
      <c r="EOY128" s="458"/>
      <c r="EOZ128" s="459"/>
      <c r="EPA128" s="458"/>
      <c r="EPB128" s="458"/>
      <c r="EPC128" s="458"/>
      <c r="EPD128" s="459"/>
      <c r="EPE128" s="458"/>
      <c r="EPF128" s="458"/>
      <c r="EPG128" s="458"/>
      <c r="EPH128" s="459"/>
      <c r="EPI128" s="458"/>
      <c r="EPJ128" s="458"/>
      <c r="EPK128" s="458"/>
      <c r="EPL128" s="459"/>
      <c r="EPM128" s="458"/>
      <c r="EPN128" s="458"/>
      <c r="EPO128" s="458"/>
      <c r="EPP128" s="459"/>
      <c r="EPQ128" s="458"/>
      <c r="EPR128" s="458"/>
      <c r="EPS128" s="458"/>
      <c r="EPT128" s="459"/>
      <c r="EPU128" s="458"/>
      <c r="EPV128" s="458"/>
      <c r="EPW128" s="458"/>
      <c r="EPX128" s="459"/>
      <c r="EPY128" s="458"/>
      <c r="EPZ128" s="458"/>
      <c r="EQA128" s="458"/>
      <c r="EQB128" s="459"/>
      <c r="EQC128" s="458"/>
      <c r="EQD128" s="458"/>
      <c r="EQE128" s="458"/>
      <c r="EQF128" s="459"/>
      <c r="EQG128" s="458"/>
      <c r="EQH128" s="458"/>
      <c r="EQI128" s="458"/>
      <c r="EQJ128" s="459"/>
      <c r="EQK128" s="458"/>
      <c r="EQL128" s="458"/>
      <c r="EQM128" s="458"/>
      <c r="EQN128" s="459"/>
      <c r="EQO128" s="458"/>
      <c r="EQP128" s="458"/>
      <c r="EQQ128" s="458"/>
      <c r="EQR128" s="459"/>
      <c r="EQS128" s="458"/>
      <c r="EQT128" s="458"/>
      <c r="EQU128" s="458"/>
      <c r="EQV128" s="459"/>
      <c r="EQW128" s="458"/>
      <c r="EQX128" s="458"/>
      <c r="EQY128" s="458"/>
      <c r="EQZ128" s="459"/>
      <c r="ERA128" s="458"/>
      <c r="ERB128" s="458"/>
      <c r="ERC128" s="458"/>
      <c r="ERD128" s="459"/>
      <c r="ERE128" s="458"/>
      <c r="ERF128" s="458"/>
      <c r="ERG128" s="458"/>
      <c r="ERH128" s="459"/>
      <c r="ERI128" s="458"/>
      <c r="ERJ128" s="458"/>
      <c r="ERK128" s="458"/>
      <c r="ERL128" s="459"/>
      <c r="ERM128" s="458"/>
      <c r="ERN128" s="458"/>
      <c r="ERO128" s="458"/>
      <c r="ERP128" s="459"/>
      <c r="ERQ128" s="458"/>
      <c r="ERR128" s="458"/>
      <c r="ERS128" s="458"/>
      <c r="ERT128" s="459"/>
      <c r="ERU128" s="458"/>
      <c r="ERV128" s="458"/>
      <c r="ERW128" s="458"/>
      <c r="ERX128" s="459"/>
      <c r="ERY128" s="458"/>
      <c r="ERZ128" s="458"/>
      <c r="ESA128" s="458"/>
      <c r="ESB128" s="459"/>
      <c r="ESC128" s="458"/>
      <c r="ESD128" s="458"/>
      <c r="ESE128" s="458"/>
      <c r="ESF128" s="459"/>
      <c r="ESG128" s="458"/>
      <c r="ESH128" s="458"/>
      <c r="ESI128" s="458"/>
      <c r="ESJ128" s="459"/>
      <c r="ESK128" s="458"/>
      <c r="ESL128" s="458"/>
      <c r="ESM128" s="458"/>
      <c r="ESN128" s="459"/>
      <c r="ESO128" s="458"/>
      <c r="ESP128" s="458"/>
      <c r="ESQ128" s="458"/>
      <c r="ESR128" s="459"/>
      <c r="ESS128" s="458"/>
      <c r="EST128" s="458"/>
      <c r="ESU128" s="458"/>
      <c r="ESV128" s="459"/>
      <c r="ESW128" s="458"/>
      <c r="ESX128" s="458"/>
      <c r="ESY128" s="458"/>
      <c r="ESZ128" s="459"/>
      <c r="ETA128" s="458"/>
      <c r="ETB128" s="458"/>
      <c r="ETC128" s="458"/>
      <c r="ETD128" s="459"/>
      <c r="ETE128" s="458"/>
      <c r="ETF128" s="458"/>
      <c r="ETG128" s="458"/>
      <c r="ETH128" s="459"/>
      <c r="ETI128" s="458"/>
      <c r="ETJ128" s="458"/>
      <c r="ETK128" s="458"/>
      <c r="ETL128" s="459"/>
      <c r="ETM128" s="458"/>
      <c r="ETN128" s="458"/>
      <c r="ETO128" s="458"/>
      <c r="ETP128" s="459"/>
      <c r="ETQ128" s="458"/>
      <c r="ETR128" s="458"/>
      <c r="ETS128" s="458"/>
      <c r="ETT128" s="459"/>
      <c r="ETU128" s="458"/>
      <c r="ETV128" s="458"/>
      <c r="ETW128" s="458"/>
      <c r="ETX128" s="459"/>
      <c r="ETY128" s="458"/>
      <c r="ETZ128" s="458"/>
      <c r="EUA128" s="458"/>
      <c r="EUB128" s="459"/>
      <c r="EUC128" s="458"/>
      <c r="EUD128" s="458"/>
      <c r="EUE128" s="458"/>
      <c r="EUF128" s="459"/>
      <c r="EUG128" s="458"/>
      <c r="EUH128" s="458"/>
      <c r="EUI128" s="458"/>
      <c r="EUJ128" s="459"/>
      <c r="EUK128" s="458"/>
      <c r="EUL128" s="458"/>
      <c r="EUM128" s="458"/>
      <c r="EUN128" s="459"/>
      <c r="EUO128" s="458"/>
      <c r="EUP128" s="458"/>
      <c r="EUQ128" s="458"/>
      <c r="EUR128" s="459"/>
      <c r="EUS128" s="458"/>
      <c r="EUT128" s="458"/>
      <c r="EUU128" s="458"/>
      <c r="EUV128" s="459"/>
      <c r="EUW128" s="458"/>
      <c r="EUX128" s="458"/>
      <c r="EUY128" s="458"/>
      <c r="EUZ128" s="459"/>
      <c r="EVA128" s="458"/>
      <c r="EVB128" s="458"/>
      <c r="EVC128" s="458"/>
      <c r="EVD128" s="459"/>
      <c r="EVE128" s="458"/>
      <c r="EVF128" s="458"/>
      <c r="EVG128" s="458"/>
      <c r="EVH128" s="459"/>
      <c r="EVI128" s="458"/>
      <c r="EVJ128" s="458"/>
      <c r="EVK128" s="458"/>
      <c r="EVL128" s="459"/>
      <c r="EVM128" s="458"/>
      <c r="EVN128" s="458"/>
      <c r="EVO128" s="458"/>
      <c r="EVP128" s="459"/>
      <c r="EVQ128" s="458"/>
      <c r="EVR128" s="458"/>
      <c r="EVS128" s="458"/>
      <c r="EVT128" s="459"/>
      <c r="EVU128" s="458"/>
      <c r="EVV128" s="458"/>
      <c r="EVW128" s="458"/>
      <c r="EVX128" s="459"/>
      <c r="EVY128" s="458"/>
      <c r="EVZ128" s="458"/>
      <c r="EWA128" s="458"/>
      <c r="EWB128" s="459"/>
      <c r="EWC128" s="458"/>
      <c r="EWD128" s="458"/>
      <c r="EWE128" s="458"/>
      <c r="EWF128" s="459"/>
      <c r="EWG128" s="458"/>
      <c r="EWH128" s="458"/>
      <c r="EWI128" s="458"/>
      <c r="EWJ128" s="459"/>
      <c r="EWK128" s="458"/>
      <c r="EWL128" s="458"/>
      <c r="EWM128" s="458"/>
      <c r="EWN128" s="459"/>
      <c r="EWO128" s="458"/>
      <c r="EWP128" s="458"/>
      <c r="EWQ128" s="458"/>
      <c r="EWR128" s="459"/>
      <c r="EWS128" s="458"/>
      <c r="EWT128" s="458"/>
      <c r="EWU128" s="458"/>
      <c r="EWV128" s="459"/>
      <c r="EWW128" s="458"/>
      <c r="EWX128" s="458"/>
      <c r="EWY128" s="458"/>
      <c r="EWZ128" s="459"/>
      <c r="EXA128" s="458"/>
      <c r="EXB128" s="458"/>
      <c r="EXC128" s="458"/>
      <c r="EXD128" s="459"/>
      <c r="EXE128" s="458"/>
      <c r="EXF128" s="458"/>
      <c r="EXG128" s="458"/>
      <c r="EXH128" s="459"/>
      <c r="EXI128" s="458"/>
      <c r="EXJ128" s="458"/>
      <c r="EXK128" s="458"/>
      <c r="EXL128" s="459"/>
      <c r="EXM128" s="458"/>
      <c r="EXN128" s="458"/>
      <c r="EXO128" s="458"/>
      <c r="EXP128" s="459"/>
      <c r="EXQ128" s="458"/>
      <c r="EXR128" s="458"/>
      <c r="EXS128" s="458"/>
      <c r="EXT128" s="459"/>
      <c r="EXU128" s="458"/>
      <c r="EXV128" s="458"/>
      <c r="EXW128" s="458"/>
      <c r="EXX128" s="459"/>
      <c r="EXY128" s="458"/>
      <c r="EXZ128" s="458"/>
      <c r="EYA128" s="458"/>
      <c r="EYB128" s="459"/>
      <c r="EYC128" s="458"/>
      <c r="EYD128" s="458"/>
      <c r="EYE128" s="458"/>
      <c r="EYF128" s="459"/>
      <c r="EYG128" s="458"/>
      <c r="EYH128" s="458"/>
      <c r="EYI128" s="458"/>
      <c r="EYJ128" s="459"/>
      <c r="EYK128" s="458"/>
      <c r="EYL128" s="458"/>
      <c r="EYM128" s="458"/>
      <c r="EYN128" s="459"/>
      <c r="EYO128" s="458"/>
      <c r="EYP128" s="458"/>
      <c r="EYQ128" s="458"/>
      <c r="EYR128" s="459"/>
      <c r="EYS128" s="458"/>
      <c r="EYT128" s="458"/>
      <c r="EYU128" s="458"/>
      <c r="EYV128" s="459"/>
      <c r="EYW128" s="458"/>
      <c r="EYX128" s="458"/>
      <c r="EYY128" s="458"/>
      <c r="EYZ128" s="459"/>
      <c r="EZA128" s="458"/>
      <c r="EZB128" s="458"/>
      <c r="EZC128" s="458"/>
      <c r="EZD128" s="459"/>
      <c r="EZE128" s="458"/>
      <c r="EZF128" s="458"/>
      <c r="EZG128" s="458"/>
      <c r="EZH128" s="459"/>
      <c r="EZI128" s="458"/>
      <c r="EZJ128" s="458"/>
      <c r="EZK128" s="458"/>
      <c r="EZL128" s="459"/>
      <c r="EZM128" s="458"/>
      <c r="EZN128" s="458"/>
      <c r="EZO128" s="458"/>
      <c r="EZP128" s="459"/>
      <c r="EZQ128" s="458"/>
      <c r="EZR128" s="458"/>
      <c r="EZS128" s="458"/>
      <c r="EZT128" s="459"/>
      <c r="EZU128" s="458"/>
      <c r="EZV128" s="458"/>
      <c r="EZW128" s="458"/>
      <c r="EZX128" s="459"/>
      <c r="EZY128" s="458"/>
      <c r="EZZ128" s="458"/>
      <c r="FAA128" s="458"/>
      <c r="FAB128" s="459"/>
      <c r="FAC128" s="458"/>
      <c r="FAD128" s="458"/>
      <c r="FAE128" s="458"/>
      <c r="FAF128" s="459"/>
      <c r="FAG128" s="458"/>
      <c r="FAH128" s="458"/>
      <c r="FAI128" s="458"/>
      <c r="FAJ128" s="459"/>
      <c r="FAK128" s="458"/>
      <c r="FAL128" s="458"/>
      <c r="FAM128" s="458"/>
      <c r="FAN128" s="459"/>
      <c r="FAO128" s="458"/>
      <c r="FAP128" s="458"/>
      <c r="FAQ128" s="458"/>
      <c r="FAR128" s="459"/>
      <c r="FAS128" s="458"/>
      <c r="FAT128" s="458"/>
      <c r="FAU128" s="458"/>
      <c r="FAV128" s="459"/>
      <c r="FAW128" s="458"/>
      <c r="FAX128" s="458"/>
      <c r="FAY128" s="458"/>
      <c r="FAZ128" s="459"/>
      <c r="FBA128" s="458"/>
      <c r="FBB128" s="458"/>
      <c r="FBC128" s="458"/>
      <c r="FBD128" s="459"/>
      <c r="FBE128" s="458"/>
      <c r="FBF128" s="458"/>
      <c r="FBG128" s="458"/>
      <c r="FBH128" s="459"/>
      <c r="FBI128" s="458"/>
      <c r="FBJ128" s="458"/>
      <c r="FBK128" s="458"/>
      <c r="FBL128" s="459"/>
      <c r="FBM128" s="458"/>
      <c r="FBN128" s="458"/>
      <c r="FBO128" s="458"/>
      <c r="FBP128" s="459"/>
      <c r="FBQ128" s="458"/>
      <c r="FBR128" s="458"/>
      <c r="FBS128" s="458"/>
      <c r="FBT128" s="459"/>
      <c r="FBU128" s="458"/>
      <c r="FBV128" s="458"/>
      <c r="FBW128" s="458"/>
      <c r="FBX128" s="459"/>
      <c r="FBY128" s="458"/>
      <c r="FBZ128" s="458"/>
      <c r="FCA128" s="458"/>
      <c r="FCB128" s="459"/>
      <c r="FCC128" s="458"/>
      <c r="FCD128" s="458"/>
      <c r="FCE128" s="458"/>
      <c r="FCF128" s="459"/>
      <c r="FCG128" s="458"/>
      <c r="FCH128" s="458"/>
      <c r="FCI128" s="458"/>
      <c r="FCJ128" s="459"/>
      <c r="FCK128" s="458"/>
      <c r="FCL128" s="458"/>
      <c r="FCM128" s="458"/>
      <c r="FCN128" s="459"/>
      <c r="FCO128" s="458"/>
      <c r="FCP128" s="458"/>
      <c r="FCQ128" s="458"/>
      <c r="FCR128" s="459"/>
      <c r="FCS128" s="458"/>
      <c r="FCT128" s="458"/>
      <c r="FCU128" s="458"/>
      <c r="FCV128" s="459"/>
      <c r="FCW128" s="458"/>
      <c r="FCX128" s="458"/>
      <c r="FCY128" s="458"/>
      <c r="FCZ128" s="459"/>
      <c r="FDA128" s="458"/>
      <c r="FDB128" s="458"/>
      <c r="FDC128" s="458"/>
      <c r="FDD128" s="459"/>
      <c r="FDE128" s="458"/>
      <c r="FDF128" s="458"/>
      <c r="FDG128" s="458"/>
      <c r="FDH128" s="459"/>
      <c r="FDI128" s="458"/>
      <c r="FDJ128" s="458"/>
      <c r="FDK128" s="458"/>
      <c r="FDL128" s="459"/>
      <c r="FDM128" s="458"/>
      <c r="FDN128" s="458"/>
      <c r="FDO128" s="458"/>
      <c r="FDP128" s="459"/>
      <c r="FDQ128" s="458"/>
      <c r="FDR128" s="458"/>
      <c r="FDS128" s="458"/>
      <c r="FDT128" s="459"/>
      <c r="FDU128" s="458"/>
      <c r="FDV128" s="458"/>
      <c r="FDW128" s="458"/>
      <c r="FDX128" s="459"/>
      <c r="FDY128" s="458"/>
      <c r="FDZ128" s="458"/>
      <c r="FEA128" s="458"/>
      <c r="FEB128" s="459"/>
      <c r="FEC128" s="458"/>
      <c r="FED128" s="458"/>
      <c r="FEE128" s="458"/>
      <c r="FEF128" s="459"/>
      <c r="FEG128" s="458"/>
      <c r="FEH128" s="458"/>
      <c r="FEI128" s="458"/>
      <c r="FEJ128" s="459"/>
      <c r="FEK128" s="458"/>
      <c r="FEL128" s="458"/>
      <c r="FEM128" s="458"/>
      <c r="FEN128" s="459"/>
      <c r="FEO128" s="458"/>
      <c r="FEP128" s="458"/>
      <c r="FEQ128" s="458"/>
      <c r="FER128" s="459"/>
      <c r="FES128" s="458"/>
      <c r="FET128" s="458"/>
      <c r="FEU128" s="458"/>
      <c r="FEV128" s="459"/>
      <c r="FEW128" s="458"/>
      <c r="FEX128" s="458"/>
      <c r="FEY128" s="458"/>
      <c r="FEZ128" s="459"/>
      <c r="FFA128" s="458"/>
      <c r="FFB128" s="458"/>
      <c r="FFC128" s="458"/>
      <c r="FFD128" s="459"/>
      <c r="FFE128" s="458"/>
      <c r="FFF128" s="458"/>
      <c r="FFG128" s="458"/>
      <c r="FFH128" s="459"/>
      <c r="FFI128" s="458"/>
      <c r="FFJ128" s="458"/>
      <c r="FFK128" s="458"/>
      <c r="FFL128" s="459"/>
      <c r="FFM128" s="458"/>
      <c r="FFN128" s="458"/>
      <c r="FFO128" s="458"/>
      <c r="FFP128" s="459"/>
      <c r="FFQ128" s="458"/>
      <c r="FFR128" s="458"/>
      <c r="FFS128" s="458"/>
      <c r="FFT128" s="459"/>
      <c r="FFU128" s="458"/>
      <c r="FFV128" s="458"/>
      <c r="FFW128" s="458"/>
      <c r="FFX128" s="459"/>
      <c r="FFY128" s="458"/>
      <c r="FFZ128" s="458"/>
      <c r="FGA128" s="458"/>
      <c r="FGB128" s="459"/>
      <c r="FGC128" s="458"/>
      <c r="FGD128" s="458"/>
      <c r="FGE128" s="458"/>
      <c r="FGF128" s="459"/>
      <c r="FGG128" s="458"/>
      <c r="FGH128" s="458"/>
      <c r="FGI128" s="458"/>
      <c r="FGJ128" s="459"/>
      <c r="FGK128" s="458"/>
      <c r="FGL128" s="458"/>
      <c r="FGM128" s="458"/>
      <c r="FGN128" s="459"/>
      <c r="FGO128" s="458"/>
      <c r="FGP128" s="458"/>
      <c r="FGQ128" s="458"/>
      <c r="FGR128" s="459"/>
      <c r="FGS128" s="458"/>
      <c r="FGT128" s="458"/>
      <c r="FGU128" s="458"/>
      <c r="FGV128" s="459"/>
      <c r="FGW128" s="458"/>
      <c r="FGX128" s="458"/>
      <c r="FGY128" s="458"/>
      <c r="FGZ128" s="459"/>
      <c r="FHA128" s="458"/>
      <c r="FHB128" s="458"/>
      <c r="FHC128" s="458"/>
      <c r="FHD128" s="459"/>
      <c r="FHE128" s="458"/>
      <c r="FHF128" s="458"/>
      <c r="FHG128" s="458"/>
      <c r="FHH128" s="459"/>
      <c r="FHI128" s="458"/>
      <c r="FHJ128" s="458"/>
      <c r="FHK128" s="458"/>
      <c r="FHL128" s="459"/>
      <c r="FHM128" s="458"/>
      <c r="FHN128" s="458"/>
      <c r="FHO128" s="458"/>
      <c r="FHP128" s="459"/>
      <c r="FHQ128" s="458"/>
      <c r="FHR128" s="458"/>
      <c r="FHS128" s="458"/>
      <c r="FHT128" s="459"/>
      <c r="FHU128" s="458"/>
      <c r="FHV128" s="458"/>
      <c r="FHW128" s="458"/>
      <c r="FHX128" s="459"/>
      <c r="FHY128" s="458"/>
      <c r="FHZ128" s="458"/>
      <c r="FIA128" s="458"/>
      <c r="FIB128" s="459"/>
      <c r="FIC128" s="458"/>
      <c r="FID128" s="458"/>
      <c r="FIE128" s="458"/>
      <c r="FIF128" s="459"/>
      <c r="FIG128" s="458"/>
      <c r="FIH128" s="458"/>
      <c r="FII128" s="458"/>
      <c r="FIJ128" s="459"/>
      <c r="FIK128" s="458"/>
      <c r="FIL128" s="458"/>
      <c r="FIM128" s="458"/>
      <c r="FIN128" s="459"/>
      <c r="FIO128" s="458"/>
      <c r="FIP128" s="458"/>
      <c r="FIQ128" s="458"/>
      <c r="FIR128" s="459"/>
      <c r="FIS128" s="458"/>
      <c r="FIT128" s="458"/>
      <c r="FIU128" s="458"/>
      <c r="FIV128" s="459"/>
      <c r="FIW128" s="458"/>
      <c r="FIX128" s="458"/>
      <c r="FIY128" s="458"/>
      <c r="FIZ128" s="459"/>
      <c r="FJA128" s="458"/>
      <c r="FJB128" s="458"/>
      <c r="FJC128" s="458"/>
      <c r="FJD128" s="459"/>
      <c r="FJE128" s="458"/>
      <c r="FJF128" s="458"/>
      <c r="FJG128" s="458"/>
      <c r="FJH128" s="459"/>
      <c r="FJI128" s="458"/>
      <c r="FJJ128" s="458"/>
      <c r="FJK128" s="458"/>
      <c r="FJL128" s="459"/>
      <c r="FJM128" s="458"/>
      <c r="FJN128" s="458"/>
      <c r="FJO128" s="458"/>
      <c r="FJP128" s="459"/>
      <c r="FJQ128" s="458"/>
      <c r="FJR128" s="458"/>
      <c r="FJS128" s="458"/>
      <c r="FJT128" s="459"/>
      <c r="FJU128" s="458"/>
      <c r="FJV128" s="458"/>
      <c r="FJW128" s="458"/>
      <c r="FJX128" s="459"/>
      <c r="FJY128" s="458"/>
      <c r="FJZ128" s="458"/>
      <c r="FKA128" s="458"/>
      <c r="FKB128" s="459"/>
      <c r="FKC128" s="458"/>
      <c r="FKD128" s="458"/>
      <c r="FKE128" s="458"/>
      <c r="FKF128" s="459"/>
      <c r="FKG128" s="458"/>
      <c r="FKH128" s="458"/>
      <c r="FKI128" s="458"/>
      <c r="FKJ128" s="459"/>
      <c r="FKK128" s="458"/>
      <c r="FKL128" s="458"/>
      <c r="FKM128" s="458"/>
      <c r="FKN128" s="459"/>
      <c r="FKO128" s="458"/>
      <c r="FKP128" s="458"/>
      <c r="FKQ128" s="458"/>
      <c r="FKR128" s="459"/>
      <c r="FKS128" s="458"/>
      <c r="FKT128" s="458"/>
      <c r="FKU128" s="458"/>
      <c r="FKV128" s="459"/>
      <c r="FKW128" s="458"/>
      <c r="FKX128" s="458"/>
      <c r="FKY128" s="458"/>
      <c r="FKZ128" s="459"/>
      <c r="FLA128" s="458"/>
      <c r="FLB128" s="458"/>
      <c r="FLC128" s="458"/>
      <c r="FLD128" s="459"/>
      <c r="FLE128" s="458"/>
      <c r="FLF128" s="458"/>
      <c r="FLG128" s="458"/>
      <c r="FLH128" s="459"/>
      <c r="FLI128" s="458"/>
      <c r="FLJ128" s="458"/>
      <c r="FLK128" s="458"/>
      <c r="FLL128" s="459"/>
      <c r="FLM128" s="458"/>
      <c r="FLN128" s="458"/>
      <c r="FLO128" s="458"/>
      <c r="FLP128" s="459"/>
      <c r="FLQ128" s="458"/>
      <c r="FLR128" s="458"/>
      <c r="FLS128" s="458"/>
      <c r="FLT128" s="459"/>
      <c r="FLU128" s="458"/>
      <c r="FLV128" s="458"/>
      <c r="FLW128" s="458"/>
      <c r="FLX128" s="459"/>
      <c r="FLY128" s="458"/>
      <c r="FLZ128" s="458"/>
      <c r="FMA128" s="458"/>
      <c r="FMB128" s="459"/>
      <c r="FMC128" s="458"/>
      <c r="FMD128" s="458"/>
      <c r="FME128" s="458"/>
      <c r="FMF128" s="459"/>
      <c r="FMG128" s="458"/>
      <c r="FMH128" s="458"/>
      <c r="FMI128" s="458"/>
      <c r="FMJ128" s="459"/>
      <c r="FMK128" s="458"/>
      <c r="FML128" s="458"/>
      <c r="FMM128" s="458"/>
      <c r="FMN128" s="459"/>
      <c r="FMO128" s="458"/>
      <c r="FMP128" s="458"/>
      <c r="FMQ128" s="458"/>
      <c r="FMR128" s="459"/>
      <c r="FMS128" s="458"/>
      <c r="FMT128" s="458"/>
      <c r="FMU128" s="458"/>
      <c r="FMV128" s="459"/>
      <c r="FMW128" s="458"/>
      <c r="FMX128" s="458"/>
      <c r="FMY128" s="458"/>
      <c r="FMZ128" s="459"/>
      <c r="FNA128" s="458"/>
      <c r="FNB128" s="458"/>
      <c r="FNC128" s="458"/>
      <c r="FND128" s="459"/>
      <c r="FNE128" s="458"/>
      <c r="FNF128" s="458"/>
      <c r="FNG128" s="458"/>
      <c r="FNH128" s="459"/>
      <c r="FNI128" s="458"/>
      <c r="FNJ128" s="458"/>
      <c r="FNK128" s="458"/>
      <c r="FNL128" s="459"/>
      <c r="FNM128" s="458"/>
      <c r="FNN128" s="458"/>
      <c r="FNO128" s="458"/>
      <c r="FNP128" s="459"/>
      <c r="FNQ128" s="458"/>
      <c r="FNR128" s="458"/>
      <c r="FNS128" s="458"/>
      <c r="FNT128" s="459"/>
      <c r="FNU128" s="458"/>
      <c r="FNV128" s="458"/>
      <c r="FNW128" s="458"/>
      <c r="FNX128" s="459"/>
      <c r="FNY128" s="458"/>
      <c r="FNZ128" s="458"/>
      <c r="FOA128" s="458"/>
      <c r="FOB128" s="459"/>
      <c r="FOC128" s="458"/>
      <c r="FOD128" s="458"/>
      <c r="FOE128" s="458"/>
      <c r="FOF128" s="459"/>
      <c r="FOG128" s="458"/>
      <c r="FOH128" s="458"/>
      <c r="FOI128" s="458"/>
      <c r="FOJ128" s="459"/>
      <c r="FOK128" s="458"/>
      <c r="FOL128" s="458"/>
      <c r="FOM128" s="458"/>
      <c r="FON128" s="459"/>
      <c r="FOO128" s="458"/>
      <c r="FOP128" s="458"/>
      <c r="FOQ128" s="458"/>
      <c r="FOR128" s="459"/>
      <c r="FOS128" s="458"/>
      <c r="FOT128" s="458"/>
      <c r="FOU128" s="458"/>
      <c r="FOV128" s="459"/>
      <c r="FOW128" s="458"/>
      <c r="FOX128" s="458"/>
      <c r="FOY128" s="458"/>
      <c r="FOZ128" s="459"/>
      <c r="FPA128" s="458"/>
      <c r="FPB128" s="458"/>
      <c r="FPC128" s="458"/>
      <c r="FPD128" s="459"/>
      <c r="FPE128" s="458"/>
      <c r="FPF128" s="458"/>
      <c r="FPG128" s="458"/>
      <c r="FPH128" s="459"/>
      <c r="FPI128" s="458"/>
      <c r="FPJ128" s="458"/>
      <c r="FPK128" s="458"/>
      <c r="FPL128" s="459"/>
      <c r="FPM128" s="458"/>
      <c r="FPN128" s="458"/>
      <c r="FPO128" s="458"/>
      <c r="FPP128" s="459"/>
      <c r="FPQ128" s="458"/>
      <c r="FPR128" s="458"/>
      <c r="FPS128" s="458"/>
      <c r="FPT128" s="459"/>
      <c r="FPU128" s="458"/>
      <c r="FPV128" s="458"/>
      <c r="FPW128" s="458"/>
      <c r="FPX128" s="459"/>
      <c r="FPY128" s="458"/>
      <c r="FPZ128" s="458"/>
      <c r="FQA128" s="458"/>
      <c r="FQB128" s="459"/>
      <c r="FQC128" s="458"/>
      <c r="FQD128" s="458"/>
      <c r="FQE128" s="458"/>
      <c r="FQF128" s="459"/>
      <c r="FQG128" s="458"/>
      <c r="FQH128" s="458"/>
      <c r="FQI128" s="458"/>
      <c r="FQJ128" s="459"/>
      <c r="FQK128" s="458"/>
      <c r="FQL128" s="458"/>
      <c r="FQM128" s="458"/>
      <c r="FQN128" s="459"/>
      <c r="FQO128" s="458"/>
      <c r="FQP128" s="458"/>
      <c r="FQQ128" s="458"/>
      <c r="FQR128" s="459"/>
      <c r="FQS128" s="458"/>
      <c r="FQT128" s="458"/>
      <c r="FQU128" s="458"/>
      <c r="FQV128" s="459"/>
      <c r="FQW128" s="458"/>
      <c r="FQX128" s="458"/>
      <c r="FQY128" s="458"/>
      <c r="FQZ128" s="459"/>
      <c r="FRA128" s="458"/>
      <c r="FRB128" s="458"/>
      <c r="FRC128" s="458"/>
      <c r="FRD128" s="459"/>
      <c r="FRE128" s="458"/>
      <c r="FRF128" s="458"/>
      <c r="FRG128" s="458"/>
      <c r="FRH128" s="459"/>
      <c r="FRI128" s="458"/>
      <c r="FRJ128" s="458"/>
      <c r="FRK128" s="458"/>
      <c r="FRL128" s="459"/>
      <c r="FRM128" s="458"/>
      <c r="FRN128" s="458"/>
      <c r="FRO128" s="458"/>
      <c r="FRP128" s="459"/>
      <c r="FRQ128" s="458"/>
      <c r="FRR128" s="458"/>
      <c r="FRS128" s="458"/>
      <c r="FRT128" s="459"/>
      <c r="FRU128" s="458"/>
      <c r="FRV128" s="458"/>
      <c r="FRW128" s="458"/>
      <c r="FRX128" s="459"/>
      <c r="FRY128" s="458"/>
      <c r="FRZ128" s="458"/>
      <c r="FSA128" s="458"/>
      <c r="FSB128" s="459"/>
      <c r="FSC128" s="458"/>
      <c r="FSD128" s="458"/>
      <c r="FSE128" s="458"/>
      <c r="FSF128" s="459"/>
      <c r="FSG128" s="458"/>
      <c r="FSH128" s="458"/>
      <c r="FSI128" s="458"/>
      <c r="FSJ128" s="459"/>
      <c r="FSK128" s="458"/>
      <c r="FSL128" s="458"/>
      <c r="FSM128" s="458"/>
      <c r="FSN128" s="459"/>
      <c r="FSO128" s="458"/>
      <c r="FSP128" s="458"/>
      <c r="FSQ128" s="458"/>
      <c r="FSR128" s="459"/>
      <c r="FSS128" s="458"/>
      <c r="FST128" s="458"/>
      <c r="FSU128" s="458"/>
      <c r="FSV128" s="459"/>
      <c r="FSW128" s="458"/>
      <c r="FSX128" s="458"/>
      <c r="FSY128" s="458"/>
      <c r="FSZ128" s="459"/>
      <c r="FTA128" s="458"/>
      <c r="FTB128" s="458"/>
      <c r="FTC128" s="458"/>
      <c r="FTD128" s="459"/>
      <c r="FTE128" s="458"/>
      <c r="FTF128" s="458"/>
      <c r="FTG128" s="458"/>
      <c r="FTH128" s="459"/>
      <c r="FTI128" s="458"/>
      <c r="FTJ128" s="458"/>
      <c r="FTK128" s="458"/>
      <c r="FTL128" s="459"/>
      <c r="FTM128" s="458"/>
      <c r="FTN128" s="458"/>
      <c r="FTO128" s="458"/>
      <c r="FTP128" s="459"/>
      <c r="FTQ128" s="458"/>
      <c r="FTR128" s="458"/>
      <c r="FTS128" s="458"/>
      <c r="FTT128" s="459"/>
      <c r="FTU128" s="458"/>
      <c r="FTV128" s="458"/>
      <c r="FTW128" s="458"/>
      <c r="FTX128" s="459"/>
      <c r="FTY128" s="458"/>
      <c r="FTZ128" s="458"/>
      <c r="FUA128" s="458"/>
      <c r="FUB128" s="459"/>
      <c r="FUC128" s="458"/>
      <c r="FUD128" s="458"/>
      <c r="FUE128" s="458"/>
      <c r="FUF128" s="459"/>
      <c r="FUG128" s="458"/>
      <c r="FUH128" s="458"/>
      <c r="FUI128" s="458"/>
      <c r="FUJ128" s="459"/>
      <c r="FUK128" s="458"/>
      <c r="FUL128" s="458"/>
      <c r="FUM128" s="458"/>
      <c r="FUN128" s="459"/>
      <c r="FUO128" s="458"/>
      <c r="FUP128" s="458"/>
      <c r="FUQ128" s="458"/>
      <c r="FUR128" s="459"/>
      <c r="FUS128" s="458"/>
      <c r="FUT128" s="458"/>
      <c r="FUU128" s="458"/>
      <c r="FUV128" s="459"/>
      <c r="FUW128" s="458"/>
      <c r="FUX128" s="458"/>
      <c r="FUY128" s="458"/>
      <c r="FUZ128" s="459"/>
      <c r="FVA128" s="458"/>
      <c r="FVB128" s="458"/>
      <c r="FVC128" s="458"/>
      <c r="FVD128" s="459"/>
      <c r="FVE128" s="458"/>
      <c r="FVF128" s="458"/>
      <c r="FVG128" s="458"/>
      <c r="FVH128" s="459"/>
      <c r="FVI128" s="458"/>
      <c r="FVJ128" s="458"/>
      <c r="FVK128" s="458"/>
      <c r="FVL128" s="459"/>
      <c r="FVM128" s="458"/>
      <c r="FVN128" s="458"/>
      <c r="FVO128" s="458"/>
      <c r="FVP128" s="459"/>
      <c r="FVQ128" s="458"/>
      <c r="FVR128" s="458"/>
      <c r="FVS128" s="458"/>
      <c r="FVT128" s="459"/>
      <c r="FVU128" s="458"/>
      <c r="FVV128" s="458"/>
      <c r="FVW128" s="458"/>
      <c r="FVX128" s="459"/>
      <c r="FVY128" s="458"/>
      <c r="FVZ128" s="458"/>
      <c r="FWA128" s="458"/>
      <c r="FWB128" s="459"/>
      <c r="FWC128" s="458"/>
      <c r="FWD128" s="458"/>
      <c r="FWE128" s="458"/>
      <c r="FWF128" s="459"/>
      <c r="FWG128" s="458"/>
      <c r="FWH128" s="458"/>
      <c r="FWI128" s="458"/>
      <c r="FWJ128" s="459"/>
      <c r="FWK128" s="458"/>
      <c r="FWL128" s="458"/>
      <c r="FWM128" s="458"/>
      <c r="FWN128" s="459"/>
      <c r="FWO128" s="458"/>
      <c r="FWP128" s="458"/>
      <c r="FWQ128" s="458"/>
      <c r="FWR128" s="459"/>
      <c r="FWS128" s="458"/>
      <c r="FWT128" s="458"/>
      <c r="FWU128" s="458"/>
      <c r="FWV128" s="459"/>
      <c r="FWW128" s="458"/>
      <c r="FWX128" s="458"/>
      <c r="FWY128" s="458"/>
      <c r="FWZ128" s="459"/>
      <c r="FXA128" s="458"/>
      <c r="FXB128" s="458"/>
      <c r="FXC128" s="458"/>
      <c r="FXD128" s="459"/>
      <c r="FXE128" s="458"/>
      <c r="FXF128" s="458"/>
      <c r="FXG128" s="458"/>
      <c r="FXH128" s="459"/>
      <c r="FXI128" s="458"/>
      <c r="FXJ128" s="458"/>
      <c r="FXK128" s="458"/>
      <c r="FXL128" s="459"/>
      <c r="FXM128" s="458"/>
      <c r="FXN128" s="458"/>
      <c r="FXO128" s="458"/>
      <c r="FXP128" s="459"/>
      <c r="FXQ128" s="458"/>
      <c r="FXR128" s="458"/>
      <c r="FXS128" s="458"/>
      <c r="FXT128" s="459"/>
      <c r="FXU128" s="458"/>
      <c r="FXV128" s="458"/>
      <c r="FXW128" s="458"/>
      <c r="FXX128" s="459"/>
      <c r="FXY128" s="458"/>
      <c r="FXZ128" s="458"/>
      <c r="FYA128" s="458"/>
      <c r="FYB128" s="459"/>
      <c r="FYC128" s="458"/>
      <c r="FYD128" s="458"/>
      <c r="FYE128" s="458"/>
      <c r="FYF128" s="459"/>
      <c r="FYG128" s="458"/>
      <c r="FYH128" s="458"/>
      <c r="FYI128" s="458"/>
      <c r="FYJ128" s="459"/>
      <c r="FYK128" s="458"/>
      <c r="FYL128" s="458"/>
      <c r="FYM128" s="458"/>
      <c r="FYN128" s="459"/>
      <c r="FYO128" s="458"/>
      <c r="FYP128" s="458"/>
      <c r="FYQ128" s="458"/>
      <c r="FYR128" s="459"/>
      <c r="FYS128" s="458"/>
      <c r="FYT128" s="458"/>
      <c r="FYU128" s="458"/>
      <c r="FYV128" s="459"/>
      <c r="FYW128" s="458"/>
      <c r="FYX128" s="458"/>
      <c r="FYY128" s="458"/>
      <c r="FYZ128" s="459"/>
      <c r="FZA128" s="458"/>
      <c r="FZB128" s="458"/>
      <c r="FZC128" s="458"/>
      <c r="FZD128" s="459"/>
      <c r="FZE128" s="458"/>
      <c r="FZF128" s="458"/>
      <c r="FZG128" s="458"/>
      <c r="FZH128" s="459"/>
      <c r="FZI128" s="458"/>
      <c r="FZJ128" s="458"/>
      <c r="FZK128" s="458"/>
      <c r="FZL128" s="459"/>
      <c r="FZM128" s="458"/>
      <c r="FZN128" s="458"/>
      <c r="FZO128" s="458"/>
      <c r="FZP128" s="459"/>
      <c r="FZQ128" s="458"/>
      <c r="FZR128" s="458"/>
      <c r="FZS128" s="458"/>
      <c r="FZT128" s="459"/>
      <c r="FZU128" s="458"/>
      <c r="FZV128" s="458"/>
      <c r="FZW128" s="458"/>
      <c r="FZX128" s="459"/>
      <c r="FZY128" s="458"/>
      <c r="FZZ128" s="458"/>
      <c r="GAA128" s="458"/>
      <c r="GAB128" s="459"/>
      <c r="GAC128" s="458"/>
      <c r="GAD128" s="458"/>
      <c r="GAE128" s="458"/>
      <c r="GAF128" s="459"/>
      <c r="GAG128" s="458"/>
      <c r="GAH128" s="458"/>
      <c r="GAI128" s="458"/>
      <c r="GAJ128" s="459"/>
      <c r="GAK128" s="458"/>
      <c r="GAL128" s="458"/>
      <c r="GAM128" s="458"/>
      <c r="GAN128" s="459"/>
      <c r="GAO128" s="458"/>
      <c r="GAP128" s="458"/>
      <c r="GAQ128" s="458"/>
      <c r="GAR128" s="459"/>
      <c r="GAS128" s="458"/>
      <c r="GAT128" s="458"/>
      <c r="GAU128" s="458"/>
      <c r="GAV128" s="459"/>
      <c r="GAW128" s="458"/>
      <c r="GAX128" s="458"/>
      <c r="GAY128" s="458"/>
      <c r="GAZ128" s="459"/>
      <c r="GBA128" s="458"/>
      <c r="GBB128" s="458"/>
      <c r="GBC128" s="458"/>
      <c r="GBD128" s="459"/>
      <c r="GBE128" s="458"/>
      <c r="GBF128" s="458"/>
      <c r="GBG128" s="458"/>
      <c r="GBH128" s="459"/>
      <c r="GBI128" s="458"/>
      <c r="GBJ128" s="458"/>
      <c r="GBK128" s="458"/>
      <c r="GBL128" s="459"/>
      <c r="GBM128" s="458"/>
      <c r="GBN128" s="458"/>
      <c r="GBO128" s="458"/>
      <c r="GBP128" s="459"/>
      <c r="GBQ128" s="458"/>
      <c r="GBR128" s="458"/>
      <c r="GBS128" s="458"/>
      <c r="GBT128" s="459"/>
      <c r="GBU128" s="458"/>
      <c r="GBV128" s="458"/>
      <c r="GBW128" s="458"/>
      <c r="GBX128" s="459"/>
      <c r="GBY128" s="458"/>
      <c r="GBZ128" s="458"/>
      <c r="GCA128" s="458"/>
      <c r="GCB128" s="459"/>
      <c r="GCC128" s="458"/>
      <c r="GCD128" s="458"/>
      <c r="GCE128" s="458"/>
      <c r="GCF128" s="459"/>
      <c r="GCG128" s="458"/>
      <c r="GCH128" s="458"/>
      <c r="GCI128" s="458"/>
      <c r="GCJ128" s="459"/>
      <c r="GCK128" s="458"/>
      <c r="GCL128" s="458"/>
      <c r="GCM128" s="458"/>
      <c r="GCN128" s="459"/>
      <c r="GCO128" s="458"/>
      <c r="GCP128" s="458"/>
      <c r="GCQ128" s="458"/>
      <c r="GCR128" s="459"/>
      <c r="GCS128" s="458"/>
      <c r="GCT128" s="458"/>
      <c r="GCU128" s="458"/>
      <c r="GCV128" s="459"/>
      <c r="GCW128" s="458"/>
      <c r="GCX128" s="458"/>
      <c r="GCY128" s="458"/>
      <c r="GCZ128" s="459"/>
      <c r="GDA128" s="458"/>
      <c r="GDB128" s="458"/>
      <c r="GDC128" s="458"/>
      <c r="GDD128" s="459"/>
      <c r="GDE128" s="458"/>
      <c r="GDF128" s="458"/>
      <c r="GDG128" s="458"/>
      <c r="GDH128" s="459"/>
      <c r="GDI128" s="458"/>
      <c r="GDJ128" s="458"/>
      <c r="GDK128" s="458"/>
      <c r="GDL128" s="459"/>
      <c r="GDM128" s="458"/>
      <c r="GDN128" s="458"/>
      <c r="GDO128" s="458"/>
      <c r="GDP128" s="459"/>
      <c r="GDQ128" s="458"/>
      <c r="GDR128" s="458"/>
      <c r="GDS128" s="458"/>
      <c r="GDT128" s="459"/>
      <c r="GDU128" s="458"/>
      <c r="GDV128" s="458"/>
      <c r="GDW128" s="458"/>
      <c r="GDX128" s="459"/>
      <c r="GDY128" s="458"/>
      <c r="GDZ128" s="458"/>
      <c r="GEA128" s="458"/>
      <c r="GEB128" s="459"/>
      <c r="GEC128" s="458"/>
      <c r="GED128" s="458"/>
      <c r="GEE128" s="458"/>
      <c r="GEF128" s="459"/>
      <c r="GEG128" s="458"/>
      <c r="GEH128" s="458"/>
      <c r="GEI128" s="458"/>
      <c r="GEJ128" s="459"/>
      <c r="GEK128" s="458"/>
      <c r="GEL128" s="458"/>
      <c r="GEM128" s="458"/>
      <c r="GEN128" s="459"/>
      <c r="GEO128" s="458"/>
      <c r="GEP128" s="458"/>
      <c r="GEQ128" s="458"/>
      <c r="GER128" s="459"/>
      <c r="GES128" s="458"/>
      <c r="GET128" s="458"/>
      <c r="GEU128" s="458"/>
      <c r="GEV128" s="459"/>
      <c r="GEW128" s="458"/>
      <c r="GEX128" s="458"/>
      <c r="GEY128" s="458"/>
      <c r="GEZ128" s="459"/>
      <c r="GFA128" s="458"/>
      <c r="GFB128" s="458"/>
      <c r="GFC128" s="458"/>
      <c r="GFD128" s="459"/>
      <c r="GFE128" s="458"/>
      <c r="GFF128" s="458"/>
      <c r="GFG128" s="458"/>
      <c r="GFH128" s="459"/>
      <c r="GFI128" s="458"/>
      <c r="GFJ128" s="458"/>
      <c r="GFK128" s="458"/>
      <c r="GFL128" s="459"/>
      <c r="GFM128" s="458"/>
      <c r="GFN128" s="458"/>
      <c r="GFO128" s="458"/>
      <c r="GFP128" s="459"/>
      <c r="GFQ128" s="458"/>
      <c r="GFR128" s="458"/>
      <c r="GFS128" s="458"/>
      <c r="GFT128" s="459"/>
      <c r="GFU128" s="458"/>
      <c r="GFV128" s="458"/>
      <c r="GFW128" s="458"/>
      <c r="GFX128" s="459"/>
      <c r="GFY128" s="458"/>
      <c r="GFZ128" s="458"/>
      <c r="GGA128" s="458"/>
      <c r="GGB128" s="459"/>
      <c r="GGC128" s="458"/>
      <c r="GGD128" s="458"/>
      <c r="GGE128" s="458"/>
      <c r="GGF128" s="459"/>
      <c r="GGG128" s="458"/>
      <c r="GGH128" s="458"/>
      <c r="GGI128" s="458"/>
      <c r="GGJ128" s="459"/>
      <c r="GGK128" s="458"/>
      <c r="GGL128" s="458"/>
      <c r="GGM128" s="458"/>
      <c r="GGN128" s="459"/>
      <c r="GGO128" s="458"/>
      <c r="GGP128" s="458"/>
      <c r="GGQ128" s="458"/>
      <c r="GGR128" s="459"/>
      <c r="GGS128" s="458"/>
      <c r="GGT128" s="458"/>
      <c r="GGU128" s="458"/>
      <c r="GGV128" s="459"/>
      <c r="GGW128" s="458"/>
      <c r="GGX128" s="458"/>
      <c r="GGY128" s="458"/>
      <c r="GGZ128" s="459"/>
      <c r="GHA128" s="458"/>
      <c r="GHB128" s="458"/>
      <c r="GHC128" s="458"/>
      <c r="GHD128" s="459"/>
      <c r="GHE128" s="458"/>
      <c r="GHF128" s="458"/>
      <c r="GHG128" s="458"/>
      <c r="GHH128" s="459"/>
      <c r="GHI128" s="458"/>
      <c r="GHJ128" s="458"/>
      <c r="GHK128" s="458"/>
      <c r="GHL128" s="459"/>
      <c r="GHM128" s="458"/>
      <c r="GHN128" s="458"/>
      <c r="GHO128" s="458"/>
      <c r="GHP128" s="459"/>
      <c r="GHQ128" s="458"/>
      <c r="GHR128" s="458"/>
      <c r="GHS128" s="458"/>
      <c r="GHT128" s="459"/>
      <c r="GHU128" s="458"/>
      <c r="GHV128" s="458"/>
      <c r="GHW128" s="458"/>
      <c r="GHX128" s="459"/>
      <c r="GHY128" s="458"/>
      <c r="GHZ128" s="458"/>
      <c r="GIA128" s="458"/>
      <c r="GIB128" s="459"/>
      <c r="GIC128" s="458"/>
      <c r="GID128" s="458"/>
      <c r="GIE128" s="458"/>
      <c r="GIF128" s="459"/>
      <c r="GIG128" s="458"/>
      <c r="GIH128" s="458"/>
      <c r="GII128" s="458"/>
      <c r="GIJ128" s="459"/>
      <c r="GIK128" s="458"/>
      <c r="GIL128" s="458"/>
      <c r="GIM128" s="458"/>
      <c r="GIN128" s="459"/>
      <c r="GIO128" s="458"/>
      <c r="GIP128" s="458"/>
      <c r="GIQ128" s="458"/>
      <c r="GIR128" s="459"/>
      <c r="GIS128" s="458"/>
      <c r="GIT128" s="458"/>
      <c r="GIU128" s="458"/>
      <c r="GIV128" s="459"/>
      <c r="GIW128" s="458"/>
      <c r="GIX128" s="458"/>
      <c r="GIY128" s="458"/>
      <c r="GIZ128" s="459"/>
      <c r="GJA128" s="458"/>
      <c r="GJB128" s="458"/>
      <c r="GJC128" s="458"/>
      <c r="GJD128" s="459"/>
      <c r="GJE128" s="458"/>
      <c r="GJF128" s="458"/>
      <c r="GJG128" s="458"/>
      <c r="GJH128" s="459"/>
      <c r="GJI128" s="458"/>
      <c r="GJJ128" s="458"/>
      <c r="GJK128" s="458"/>
      <c r="GJL128" s="459"/>
      <c r="GJM128" s="458"/>
      <c r="GJN128" s="458"/>
      <c r="GJO128" s="458"/>
      <c r="GJP128" s="459"/>
      <c r="GJQ128" s="458"/>
      <c r="GJR128" s="458"/>
      <c r="GJS128" s="458"/>
      <c r="GJT128" s="459"/>
      <c r="GJU128" s="458"/>
      <c r="GJV128" s="458"/>
      <c r="GJW128" s="458"/>
      <c r="GJX128" s="459"/>
      <c r="GJY128" s="458"/>
      <c r="GJZ128" s="458"/>
      <c r="GKA128" s="458"/>
      <c r="GKB128" s="459"/>
      <c r="GKC128" s="458"/>
      <c r="GKD128" s="458"/>
      <c r="GKE128" s="458"/>
      <c r="GKF128" s="459"/>
      <c r="GKG128" s="458"/>
      <c r="GKH128" s="458"/>
      <c r="GKI128" s="458"/>
      <c r="GKJ128" s="459"/>
      <c r="GKK128" s="458"/>
      <c r="GKL128" s="458"/>
      <c r="GKM128" s="458"/>
      <c r="GKN128" s="459"/>
      <c r="GKO128" s="458"/>
      <c r="GKP128" s="458"/>
      <c r="GKQ128" s="458"/>
      <c r="GKR128" s="459"/>
      <c r="GKS128" s="458"/>
      <c r="GKT128" s="458"/>
      <c r="GKU128" s="458"/>
      <c r="GKV128" s="459"/>
      <c r="GKW128" s="458"/>
      <c r="GKX128" s="458"/>
      <c r="GKY128" s="458"/>
      <c r="GKZ128" s="459"/>
      <c r="GLA128" s="458"/>
      <c r="GLB128" s="458"/>
      <c r="GLC128" s="458"/>
      <c r="GLD128" s="459"/>
      <c r="GLE128" s="458"/>
      <c r="GLF128" s="458"/>
      <c r="GLG128" s="458"/>
      <c r="GLH128" s="459"/>
      <c r="GLI128" s="458"/>
      <c r="GLJ128" s="458"/>
      <c r="GLK128" s="458"/>
      <c r="GLL128" s="459"/>
      <c r="GLM128" s="458"/>
      <c r="GLN128" s="458"/>
      <c r="GLO128" s="458"/>
      <c r="GLP128" s="459"/>
      <c r="GLQ128" s="458"/>
      <c r="GLR128" s="458"/>
      <c r="GLS128" s="458"/>
      <c r="GLT128" s="459"/>
      <c r="GLU128" s="458"/>
      <c r="GLV128" s="458"/>
      <c r="GLW128" s="458"/>
      <c r="GLX128" s="459"/>
      <c r="GLY128" s="458"/>
      <c r="GLZ128" s="458"/>
      <c r="GMA128" s="458"/>
      <c r="GMB128" s="459"/>
      <c r="GMC128" s="458"/>
      <c r="GMD128" s="458"/>
      <c r="GME128" s="458"/>
      <c r="GMF128" s="459"/>
      <c r="GMG128" s="458"/>
      <c r="GMH128" s="458"/>
      <c r="GMI128" s="458"/>
      <c r="GMJ128" s="459"/>
      <c r="GMK128" s="458"/>
      <c r="GML128" s="458"/>
      <c r="GMM128" s="458"/>
      <c r="GMN128" s="459"/>
      <c r="GMO128" s="458"/>
      <c r="GMP128" s="458"/>
      <c r="GMQ128" s="458"/>
      <c r="GMR128" s="459"/>
      <c r="GMS128" s="458"/>
      <c r="GMT128" s="458"/>
      <c r="GMU128" s="458"/>
      <c r="GMV128" s="459"/>
      <c r="GMW128" s="458"/>
      <c r="GMX128" s="458"/>
      <c r="GMY128" s="458"/>
      <c r="GMZ128" s="459"/>
      <c r="GNA128" s="458"/>
      <c r="GNB128" s="458"/>
      <c r="GNC128" s="458"/>
      <c r="GND128" s="459"/>
      <c r="GNE128" s="458"/>
      <c r="GNF128" s="458"/>
      <c r="GNG128" s="458"/>
      <c r="GNH128" s="459"/>
      <c r="GNI128" s="458"/>
      <c r="GNJ128" s="458"/>
      <c r="GNK128" s="458"/>
      <c r="GNL128" s="459"/>
      <c r="GNM128" s="458"/>
      <c r="GNN128" s="458"/>
      <c r="GNO128" s="458"/>
      <c r="GNP128" s="459"/>
      <c r="GNQ128" s="458"/>
      <c r="GNR128" s="458"/>
      <c r="GNS128" s="458"/>
      <c r="GNT128" s="459"/>
      <c r="GNU128" s="458"/>
      <c r="GNV128" s="458"/>
      <c r="GNW128" s="458"/>
      <c r="GNX128" s="459"/>
      <c r="GNY128" s="458"/>
      <c r="GNZ128" s="458"/>
      <c r="GOA128" s="458"/>
      <c r="GOB128" s="459"/>
      <c r="GOC128" s="458"/>
      <c r="GOD128" s="458"/>
      <c r="GOE128" s="458"/>
      <c r="GOF128" s="459"/>
      <c r="GOG128" s="458"/>
      <c r="GOH128" s="458"/>
      <c r="GOI128" s="458"/>
      <c r="GOJ128" s="459"/>
      <c r="GOK128" s="458"/>
      <c r="GOL128" s="458"/>
      <c r="GOM128" s="458"/>
      <c r="GON128" s="459"/>
      <c r="GOO128" s="458"/>
      <c r="GOP128" s="458"/>
      <c r="GOQ128" s="458"/>
      <c r="GOR128" s="459"/>
      <c r="GOS128" s="458"/>
      <c r="GOT128" s="458"/>
      <c r="GOU128" s="458"/>
      <c r="GOV128" s="459"/>
      <c r="GOW128" s="458"/>
      <c r="GOX128" s="458"/>
      <c r="GOY128" s="458"/>
      <c r="GOZ128" s="459"/>
      <c r="GPA128" s="458"/>
      <c r="GPB128" s="458"/>
      <c r="GPC128" s="458"/>
      <c r="GPD128" s="459"/>
      <c r="GPE128" s="458"/>
      <c r="GPF128" s="458"/>
      <c r="GPG128" s="458"/>
      <c r="GPH128" s="459"/>
      <c r="GPI128" s="458"/>
      <c r="GPJ128" s="458"/>
      <c r="GPK128" s="458"/>
      <c r="GPL128" s="459"/>
      <c r="GPM128" s="458"/>
      <c r="GPN128" s="458"/>
      <c r="GPO128" s="458"/>
      <c r="GPP128" s="459"/>
      <c r="GPQ128" s="458"/>
      <c r="GPR128" s="458"/>
      <c r="GPS128" s="458"/>
      <c r="GPT128" s="459"/>
      <c r="GPU128" s="458"/>
      <c r="GPV128" s="458"/>
      <c r="GPW128" s="458"/>
      <c r="GPX128" s="459"/>
      <c r="GPY128" s="458"/>
      <c r="GPZ128" s="458"/>
      <c r="GQA128" s="458"/>
      <c r="GQB128" s="459"/>
      <c r="GQC128" s="458"/>
      <c r="GQD128" s="458"/>
      <c r="GQE128" s="458"/>
      <c r="GQF128" s="459"/>
      <c r="GQG128" s="458"/>
      <c r="GQH128" s="458"/>
      <c r="GQI128" s="458"/>
      <c r="GQJ128" s="459"/>
      <c r="GQK128" s="458"/>
      <c r="GQL128" s="458"/>
      <c r="GQM128" s="458"/>
      <c r="GQN128" s="459"/>
      <c r="GQO128" s="458"/>
      <c r="GQP128" s="458"/>
      <c r="GQQ128" s="458"/>
      <c r="GQR128" s="459"/>
      <c r="GQS128" s="458"/>
      <c r="GQT128" s="458"/>
      <c r="GQU128" s="458"/>
      <c r="GQV128" s="459"/>
      <c r="GQW128" s="458"/>
      <c r="GQX128" s="458"/>
      <c r="GQY128" s="458"/>
      <c r="GQZ128" s="459"/>
      <c r="GRA128" s="458"/>
      <c r="GRB128" s="458"/>
      <c r="GRC128" s="458"/>
      <c r="GRD128" s="459"/>
      <c r="GRE128" s="458"/>
      <c r="GRF128" s="458"/>
      <c r="GRG128" s="458"/>
      <c r="GRH128" s="459"/>
      <c r="GRI128" s="458"/>
      <c r="GRJ128" s="458"/>
      <c r="GRK128" s="458"/>
      <c r="GRL128" s="459"/>
      <c r="GRM128" s="458"/>
      <c r="GRN128" s="458"/>
      <c r="GRO128" s="458"/>
      <c r="GRP128" s="459"/>
      <c r="GRQ128" s="458"/>
      <c r="GRR128" s="458"/>
      <c r="GRS128" s="458"/>
      <c r="GRT128" s="459"/>
      <c r="GRU128" s="458"/>
      <c r="GRV128" s="458"/>
      <c r="GRW128" s="458"/>
      <c r="GRX128" s="459"/>
      <c r="GRY128" s="458"/>
      <c r="GRZ128" s="458"/>
      <c r="GSA128" s="458"/>
      <c r="GSB128" s="459"/>
      <c r="GSC128" s="458"/>
      <c r="GSD128" s="458"/>
      <c r="GSE128" s="458"/>
      <c r="GSF128" s="459"/>
      <c r="GSG128" s="458"/>
      <c r="GSH128" s="458"/>
      <c r="GSI128" s="458"/>
      <c r="GSJ128" s="459"/>
      <c r="GSK128" s="458"/>
      <c r="GSL128" s="458"/>
      <c r="GSM128" s="458"/>
      <c r="GSN128" s="459"/>
      <c r="GSO128" s="458"/>
      <c r="GSP128" s="458"/>
      <c r="GSQ128" s="458"/>
      <c r="GSR128" s="459"/>
      <c r="GSS128" s="458"/>
      <c r="GST128" s="458"/>
      <c r="GSU128" s="458"/>
      <c r="GSV128" s="459"/>
      <c r="GSW128" s="458"/>
      <c r="GSX128" s="458"/>
      <c r="GSY128" s="458"/>
      <c r="GSZ128" s="459"/>
      <c r="GTA128" s="458"/>
      <c r="GTB128" s="458"/>
      <c r="GTC128" s="458"/>
      <c r="GTD128" s="459"/>
      <c r="GTE128" s="458"/>
      <c r="GTF128" s="458"/>
      <c r="GTG128" s="458"/>
      <c r="GTH128" s="459"/>
      <c r="GTI128" s="458"/>
      <c r="GTJ128" s="458"/>
      <c r="GTK128" s="458"/>
      <c r="GTL128" s="459"/>
      <c r="GTM128" s="458"/>
      <c r="GTN128" s="458"/>
      <c r="GTO128" s="458"/>
      <c r="GTP128" s="459"/>
      <c r="GTQ128" s="458"/>
      <c r="GTR128" s="458"/>
      <c r="GTS128" s="458"/>
      <c r="GTT128" s="459"/>
      <c r="GTU128" s="458"/>
      <c r="GTV128" s="458"/>
      <c r="GTW128" s="458"/>
      <c r="GTX128" s="459"/>
      <c r="GTY128" s="458"/>
      <c r="GTZ128" s="458"/>
      <c r="GUA128" s="458"/>
      <c r="GUB128" s="459"/>
      <c r="GUC128" s="458"/>
      <c r="GUD128" s="458"/>
      <c r="GUE128" s="458"/>
      <c r="GUF128" s="459"/>
      <c r="GUG128" s="458"/>
      <c r="GUH128" s="458"/>
      <c r="GUI128" s="458"/>
      <c r="GUJ128" s="459"/>
      <c r="GUK128" s="458"/>
      <c r="GUL128" s="458"/>
      <c r="GUM128" s="458"/>
      <c r="GUN128" s="459"/>
      <c r="GUO128" s="458"/>
      <c r="GUP128" s="458"/>
      <c r="GUQ128" s="458"/>
      <c r="GUR128" s="459"/>
      <c r="GUS128" s="458"/>
      <c r="GUT128" s="458"/>
      <c r="GUU128" s="458"/>
      <c r="GUV128" s="459"/>
      <c r="GUW128" s="458"/>
      <c r="GUX128" s="458"/>
      <c r="GUY128" s="458"/>
      <c r="GUZ128" s="459"/>
      <c r="GVA128" s="458"/>
      <c r="GVB128" s="458"/>
      <c r="GVC128" s="458"/>
      <c r="GVD128" s="459"/>
      <c r="GVE128" s="458"/>
      <c r="GVF128" s="458"/>
      <c r="GVG128" s="458"/>
      <c r="GVH128" s="459"/>
      <c r="GVI128" s="458"/>
      <c r="GVJ128" s="458"/>
      <c r="GVK128" s="458"/>
      <c r="GVL128" s="459"/>
      <c r="GVM128" s="458"/>
      <c r="GVN128" s="458"/>
      <c r="GVO128" s="458"/>
      <c r="GVP128" s="459"/>
      <c r="GVQ128" s="458"/>
      <c r="GVR128" s="458"/>
      <c r="GVS128" s="458"/>
      <c r="GVT128" s="459"/>
      <c r="GVU128" s="458"/>
      <c r="GVV128" s="458"/>
      <c r="GVW128" s="458"/>
      <c r="GVX128" s="459"/>
      <c r="GVY128" s="458"/>
      <c r="GVZ128" s="458"/>
      <c r="GWA128" s="458"/>
      <c r="GWB128" s="459"/>
      <c r="GWC128" s="458"/>
      <c r="GWD128" s="458"/>
      <c r="GWE128" s="458"/>
      <c r="GWF128" s="459"/>
      <c r="GWG128" s="458"/>
      <c r="GWH128" s="458"/>
      <c r="GWI128" s="458"/>
      <c r="GWJ128" s="459"/>
      <c r="GWK128" s="458"/>
      <c r="GWL128" s="458"/>
      <c r="GWM128" s="458"/>
      <c r="GWN128" s="459"/>
      <c r="GWO128" s="458"/>
      <c r="GWP128" s="458"/>
      <c r="GWQ128" s="458"/>
      <c r="GWR128" s="459"/>
      <c r="GWS128" s="458"/>
      <c r="GWT128" s="458"/>
      <c r="GWU128" s="458"/>
      <c r="GWV128" s="459"/>
      <c r="GWW128" s="458"/>
      <c r="GWX128" s="458"/>
      <c r="GWY128" s="458"/>
      <c r="GWZ128" s="459"/>
      <c r="GXA128" s="458"/>
      <c r="GXB128" s="458"/>
      <c r="GXC128" s="458"/>
      <c r="GXD128" s="459"/>
      <c r="GXE128" s="458"/>
      <c r="GXF128" s="458"/>
      <c r="GXG128" s="458"/>
      <c r="GXH128" s="459"/>
      <c r="GXI128" s="458"/>
      <c r="GXJ128" s="458"/>
      <c r="GXK128" s="458"/>
      <c r="GXL128" s="459"/>
      <c r="GXM128" s="458"/>
      <c r="GXN128" s="458"/>
      <c r="GXO128" s="458"/>
      <c r="GXP128" s="459"/>
      <c r="GXQ128" s="458"/>
      <c r="GXR128" s="458"/>
      <c r="GXS128" s="458"/>
      <c r="GXT128" s="459"/>
      <c r="GXU128" s="458"/>
      <c r="GXV128" s="458"/>
      <c r="GXW128" s="458"/>
      <c r="GXX128" s="459"/>
      <c r="GXY128" s="458"/>
      <c r="GXZ128" s="458"/>
      <c r="GYA128" s="458"/>
      <c r="GYB128" s="459"/>
      <c r="GYC128" s="458"/>
      <c r="GYD128" s="458"/>
      <c r="GYE128" s="458"/>
      <c r="GYF128" s="459"/>
      <c r="GYG128" s="458"/>
      <c r="GYH128" s="458"/>
      <c r="GYI128" s="458"/>
      <c r="GYJ128" s="459"/>
      <c r="GYK128" s="458"/>
      <c r="GYL128" s="458"/>
      <c r="GYM128" s="458"/>
      <c r="GYN128" s="459"/>
      <c r="GYO128" s="458"/>
      <c r="GYP128" s="458"/>
      <c r="GYQ128" s="458"/>
      <c r="GYR128" s="459"/>
      <c r="GYS128" s="458"/>
      <c r="GYT128" s="458"/>
      <c r="GYU128" s="458"/>
      <c r="GYV128" s="459"/>
      <c r="GYW128" s="458"/>
      <c r="GYX128" s="458"/>
      <c r="GYY128" s="458"/>
      <c r="GYZ128" s="459"/>
      <c r="GZA128" s="458"/>
      <c r="GZB128" s="458"/>
      <c r="GZC128" s="458"/>
      <c r="GZD128" s="459"/>
      <c r="GZE128" s="458"/>
      <c r="GZF128" s="458"/>
      <c r="GZG128" s="458"/>
      <c r="GZH128" s="459"/>
      <c r="GZI128" s="458"/>
      <c r="GZJ128" s="458"/>
      <c r="GZK128" s="458"/>
      <c r="GZL128" s="459"/>
      <c r="GZM128" s="458"/>
      <c r="GZN128" s="458"/>
      <c r="GZO128" s="458"/>
      <c r="GZP128" s="459"/>
      <c r="GZQ128" s="458"/>
      <c r="GZR128" s="458"/>
      <c r="GZS128" s="458"/>
      <c r="GZT128" s="459"/>
      <c r="GZU128" s="458"/>
      <c r="GZV128" s="458"/>
      <c r="GZW128" s="458"/>
      <c r="GZX128" s="459"/>
      <c r="GZY128" s="458"/>
      <c r="GZZ128" s="458"/>
      <c r="HAA128" s="458"/>
      <c r="HAB128" s="459"/>
      <c r="HAC128" s="458"/>
      <c r="HAD128" s="458"/>
      <c r="HAE128" s="458"/>
      <c r="HAF128" s="459"/>
      <c r="HAG128" s="458"/>
      <c r="HAH128" s="458"/>
      <c r="HAI128" s="458"/>
      <c r="HAJ128" s="459"/>
      <c r="HAK128" s="458"/>
      <c r="HAL128" s="458"/>
      <c r="HAM128" s="458"/>
      <c r="HAN128" s="459"/>
      <c r="HAO128" s="458"/>
      <c r="HAP128" s="458"/>
      <c r="HAQ128" s="458"/>
      <c r="HAR128" s="459"/>
      <c r="HAS128" s="458"/>
      <c r="HAT128" s="458"/>
      <c r="HAU128" s="458"/>
      <c r="HAV128" s="459"/>
      <c r="HAW128" s="458"/>
      <c r="HAX128" s="458"/>
      <c r="HAY128" s="458"/>
      <c r="HAZ128" s="459"/>
      <c r="HBA128" s="458"/>
      <c r="HBB128" s="458"/>
      <c r="HBC128" s="458"/>
      <c r="HBD128" s="459"/>
      <c r="HBE128" s="458"/>
      <c r="HBF128" s="458"/>
      <c r="HBG128" s="458"/>
      <c r="HBH128" s="459"/>
      <c r="HBI128" s="458"/>
      <c r="HBJ128" s="458"/>
      <c r="HBK128" s="458"/>
      <c r="HBL128" s="459"/>
      <c r="HBM128" s="458"/>
      <c r="HBN128" s="458"/>
      <c r="HBO128" s="458"/>
      <c r="HBP128" s="459"/>
      <c r="HBQ128" s="458"/>
      <c r="HBR128" s="458"/>
      <c r="HBS128" s="458"/>
      <c r="HBT128" s="459"/>
      <c r="HBU128" s="458"/>
      <c r="HBV128" s="458"/>
      <c r="HBW128" s="458"/>
      <c r="HBX128" s="459"/>
      <c r="HBY128" s="458"/>
      <c r="HBZ128" s="458"/>
      <c r="HCA128" s="458"/>
      <c r="HCB128" s="459"/>
      <c r="HCC128" s="458"/>
      <c r="HCD128" s="458"/>
      <c r="HCE128" s="458"/>
      <c r="HCF128" s="459"/>
      <c r="HCG128" s="458"/>
      <c r="HCH128" s="458"/>
      <c r="HCI128" s="458"/>
      <c r="HCJ128" s="459"/>
      <c r="HCK128" s="458"/>
      <c r="HCL128" s="458"/>
      <c r="HCM128" s="458"/>
      <c r="HCN128" s="459"/>
      <c r="HCO128" s="458"/>
      <c r="HCP128" s="458"/>
      <c r="HCQ128" s="458"/>
      <c r="HCR128" s="459"/>
      <c r="HCS128" s="458"/>
      <c r="HCT128" s="458"/>
      <c r="HCU128" s="458"/>
      <c r="HCV128" s="459"/>
      <c r="HCW128" s="458"/>
      <c r="HCX128" s="458"/>
      <c r="HCY128" s="458"/>
      <c r="HCZ128" s="459"/>
      <c r="HDA128" s="458"/>
      <c r="HDB128" s="458"/>
      <c r="HDC128" s="458"/>
      <c r="HDD128" s="459"/>
      <c r="HDE128" s="458"/>
      <c r="HDF128" s="458"/>
      <c r="HDG128" s="458"/>
      <c r="HDH128" s="459"/>
      <c r="HDI128" s="458"/>
      <c r="HDJ128" s="458"/>
      <c r="HDK128" s="458"/>
      <c r="HDL128" s="459"/>
      <c r="HDM128" s="458"/>
      <c r="HDN128" s="458"/>
      <c r="HDO128" s="458"/>
      <c r="HDP128" s="459"/>
      <c r="HDQ128" s="458"/>
      <c r="HDR128" s="458"/>
      <c r="HDS128" s="458"/>
      <c r="HDT128" s="459"/>
      <c r="HDU128" s="458"/>
      <c r="HDV128" s="458"/>
      <c r="HDW128" s="458"/>
      <c r="HDX128" s="459"/>
      <c r="HDY128" s="458"/>
      <c r="HDZ128" s="458"/>
      <c r="HEA128" s="458"/>
      <c r="HEB128" s="459"/>
      <c r="HEC128" s="458"/>
      <c r="HED128" s="458"/>
      <c r="HEE128" s="458"/>
      <c r="HEF128" s="459"/>
      <c r="HEG128" s="458"/>
      <c r="HEH128" s="458"/>
      <c r="HEI128" s="458"/>
      <c r="HEJ128" s="459"/>
      <c r="HEK128" s="458"/>
      <c r="HEL128" s="458"/>
      <c r="HEM128" s="458"/>
      <c r="HEN128" s="459"/>
      <c r="HEO128" s="458"/>
      <c r="HEP128" s="458"/>
      <c r="HEQ128" s="458"/>
      <c r="HER128" s="459"/>
      <c r="HES128" s="458"/>
      <c r="HET128" s="458"/>
      <c r="HEU128" s="458"/>
      <c r="HEV128" s="459"/>
      <c r="HEW128" s="458"/>
      <c r="HEX128" s="458"/>
      <c r="HEY128" s="458"/>
      <c r="HEZ128" s="459"/>
      <c r="HFA128" s="458"/>
      <c r="HFB128" s="458"/>
      <c r="HFC128" s="458"/>
      <c r="HFD128" s="459"/>
      <c r="HFE128" s="458"/>
      <c r="HFF128" s="458"/>
      <c r="HFG128" s="458"/>
      <c r="HFH128" s="459"/>
      <c r="HFI128" s="458"/>
      <c r="HFJ128" s="458"/>
      <c r="HFK128" s="458"/>
      <c r="HFL128" s="459"/>
      <c r="HFM128" s="458"/>
      <c r="HFN128" s="458"/>
      <c r="HFO128" s="458"/>
      <c r="HFP128" s="459"/>
      <c r="HFQ128" s="458"/>
      <c r="HFR128" s="458"/>
      <c r="HFS128" s="458"/>
      <c r="HFT128" s="459"/>
      <c r="HFU128" s="458"/>
      <c r="HFV128" s="458"/>
      <c r="HFW128" s="458"/>
      <c r="HFX128" s="459"/>
      <c r="HFY128" s="458"/>
      <c r="HFZ128" s="458"/>
      <c r="HGA128" s="458"/>
      <c r="HGB128" s="459"/>
      <c r="HGC128" s="458"/>
      <c r="HGD128" s="458"/>
      <c r="HGE128" s="458"/>
      <c r="HGF128" s="459"/>
      <c r="HGG128" s="458"/>
      <c r="HGH128" s="458"/>
      <c r="HGI128" s="458"/>
      <c r="HGJ128" s="459"/>
      <c r="HGK128" s="458"/>
      <c r="HGL128" s="458"/>
      <c r="HGM128" s="458"/>
      <c r="HGN128" s="459"/>
      <c r="HGO128" s="458"/>
      <c r="HGP128" s="458"/>
      <c r="HGQ128" s="458"/>
      <c r="HGR128" s="459"/>
      <c r="HGS128" s="458"/>
      <c r="HGT128" s="458"/>
      <c r="HGU128" s="458"/>
      <c r="HGV128" s="459"/>
      <c r="HGW128" s="458"/>
      <c r="HGX128" s="458"/>
      <c r="HGY128" s="458"/>
      <c r="HGZ128" s="459"/>
      <c r="HHA128" s="458"/>
      <c r="HHB128" s="458"/>
      <c r="HHC128" s="458"/>
      <c r="HHD128" s="459"/>
      <c r="HHE128" s="458"/>
      <c r="HHF128" s="458"/>
      <c r="HHG128" s="458"/>
      <c r="HHH128" s="459"/>
      <c r="HHI128" s="458"/>
      <c r="HHJ128" s="458"/>
      <c r="HHK128" s="458"/>
      <c r="HHL128" s="459"/>
      <c r="HHM128" s="458"/>
      <c r="HHN128" s="458"/>
      <c r="HHO128" s="458"/>
      <c r="HHP128" s="459"/>
      <c r="HHQ128" s="458"/>
      <c r="HHR128" s="458"/>
      <c r="HHS128" s="458"/>
      <c r="HHT128" s="459"/>
      <c r="HHU128" s="458"/>
      <c r="HHV128" s="458"/>
      <c r="HHW128" s="458"/>
      <c r="HHX128" s="459"/>
      <c r="HHY128" s="458"/>
      <c r="HHZ128" s="458"/>
      <c r="HIA128" s="458"/>
      <c r="HIB128" s="459"/>
      <c r="HIC128" s="458"/>
      <c r="HID128" s="458"/>
      <c r="HIE128" s="458"/>
      <c r="HIF128" s="459"/>
      <c r="HIG128" s="458"/>
      <c r="HIH128" s="458"/>
      <c r="HII128" s="458"/>
      <c r="HIJ128" s="459"/>
      <c r="HIK128" s="458"/>
      <c r="HIL128" s="458"/>
      <c r="HIM128" s="458"/>
      <c r="HIN128" s="459"/>
      <c r="HIO128" s="458"/>
      <c r="HIP128" s="458"/>
      <c r="HIQ128" s="458"/>
      <c r="HIR128" s="459"/>
      <c r="HIS128" s="458"/>
      <c r="HIT128" s="458"/>
      <c r="HIU128" s="458"/>
      <c r="HIV128" s="459"/>
      <c r="HIW128" s="458"/>
      <c r="HIX128" s="458"/>
      <c r="HIY128" s="458"/>
      <c r="HIZ128" s="459"/>
      <c r="HJA128" s="458"/>
      <c r="HJB128" s="458"/>
      <c r="HJC128" s="458"/>
      <c r="HJD128" s="459"/>
      <c r="HJE128" s="458"/>
      <c r="HJF128" s="458"/>
      <c r="HJG128" s="458"/>
      <c r="HJH128" s="459"/>
      <c r="HJI128" s="458"/>
      <c r="HJJ128" s="458"/>
      <c r="HJK128" s="458"/>
      <c r="HJL128" s="459"/>
      <c r="HJM128" s="458"/>
      <c r="HJN128" s="458"/>
      <c r="HJO128" s="458"/>
      <c r="HJP128" s="459"/>
      <c r="HJQ128" s="458"/>
      <c r="HJR128" s="458"/>
      <c r="HJS128" s="458"/>
      <c r="HJT128" s="459"/>
      <c r="HJU128" s="458"/>
      <c r="HJV128" s="458"/>
      <c r="HJW128" s="458"/>
      <c r="HJX128" s="459"/>
      <c r="HJY128" s="458"/>
      <c r="HJZ128" s="458"/>
      <c r="HKA128" s="458"/>
      <c r="HKB128" s="459"/>
      <c r="HKC128" s="458"/>
      <c r="HKD128" s="458"/>
      <c r="HKE128" s="458"/>
      <c r="HKF128" s="459"/>
      <c r="HKG128" s="458"/>
      <c r="HKH128" s="458"/>
      <c r="HKI128" s="458"/>
      <c r="HKJ128" s="459"/>
      <c r="HKK128" s="458"/>
      <c r="HKL128" s="458"/>
      <c r="HKM128" s="458"/>
      <c r="HKN128" s="459"/>
      <c r="HKO128" s="458"/>
      <c r="HKP128" s="458"/>
      <c r="HKQ128" s="458"/>
      <c r="HKR128" s="459"/>
      <c r="HKS128" s="458"/>
      <c r="HKT128" s="458"/>
      <c r="HKU128" s="458"/>
      <c r="HKV128" s="459"/>
      <c r="HKW128" s="458"/>
      <c r="HKX128" s="458"/>
      <c r="HKY128" s="458"/>
      <c r="HKZ128" s="459"/>
      <c r="HLA128" s="458"/>
      <c r="HLB128" s="458"/>
      <c r="HLC128" s="458"/>
      <c r="HLD128" s="459"/>
      <c r="HLE128" s="458"/>
      <c r="HLF128" s="458"/>
      <c r="HLG128" s="458"/>
      <c r="HLH128" s="459"/>
      <c r="HLI128" s="458"/>
      <c r="HLJ128" s="458"/>
      <c r="HLK128" s="458"/>
      <c r="HLL128" s="459"/>
      <c r="HLM128" s="458"/>
      <c r="HLN128" s="458"/>
      <c r="HLO128" s="458"/>
      <c r="HLP128" s="459"/>
      <c r="HLQ128" s="458"/>
      <c r="HLR128" s="458"/>
      <c r="HLS128" s="458"/>
      <c r="HLT128" s="459"/>
      <c r="HLU128" s="458"/>
      <c r="HLV128" s="458"/>
      <c r="HLW128" s="458"/>
      <c r="HLX128" s="459"/>
      <c r="HLY128" s="458"/>
      <c r="HLZ128" s="458"/>
      <c r="HMA128" s="458"/>
      <c r="HMB128" s="459"/>
      <c r="HMC128" s="458"/>
      <c r="HMD128" s="458"/>
      <c r="HME128" s="458"/>
      <c r="HMF128" s="459"/>
      <c r="HMG128" s="458"/>
      <c r="HMH128" s="458"/>
      <c r="HMI128" s="458"/>
      <c r="HMJ128" s="459"/>
      <c r="HMK128" s="458"/>
      <c r="HML128" s="458"/>
      <c r="HMM128" s="458"/>
      <c r="HMN128" s="459"/>
      <c r="HMO128" s="458"/>
      <c r="HMP128" s="458"/>
      <c r="HMQ128" s="458"/>
      <c r="HMR128" s="459"/>
      <c r="HMS128" s="458"/>
      <c r="HMT128" s="458"/>
      <c r="HMU128" s="458"/>
      <c r="HMV128" s="459"/>
      <c r="HMW128" s="458"/>
      <c r="HMX128" s="458"/>
      <c r="HMY128" s="458"/>
      <c r="HMZ128" s="459"/>
      <c r="HNA128" s="458"/>
      <c r="HNB128" s="458"/>
      <c r="HNC128" s="458"/>
      <c r="HND128" s="459"/>
      <c r="HNE128" s="458"/>
      <c r="HNF128" s="458"/>
      <c r="HNG128" s="458"/>
      <c r="HNH128" s="459"/>
      <c r="HNI128" s="458"/>
      <c r="HNJ128" s="458"/>
      <c r="HNK128" s="458"/>
      <c r="HNL128" s="459"/>
      <c r="HNM128" s="458"/>
      <c r="HNN128" s="458"/>
      <c r="HNO128" s="458"/>
      <c r="HNP128" s="459"/>
      <c r="HNQ128" s="458"/>
      <c r="HNR128" s="458"/>
      <c r="HNS128" s="458"/>
      <c r="HNT128" s="459"/>
      <c r="HNU128" s="458"/>
      <c r="HNV128" s="458"/>
      <c r="HNW128" s="458"/>
      <c r="HNX128" s="459"/>
      <c r="HNY128" s="458"/>
      <c r="HNZ128" s="458"/>
      <c r="HOA128" s="458"/>
      <c r="HOB128" s="459"/>
      <c r="HOC128" s="458"/>
      <c r="HOD128" s="458"/>
      <c r="HOE128" s="458"/>
      <c r="HOF128" s="459"/>
      <c r="HOG128" s="458"/>
      <c r="HOH128" s="458"/>
      <c r="HOI128" s="458"/>
      <c r="HOJ128" s="459"/>
      <c r="HOK128" s="458"/>
      <c r="HOL128" s="458"/>
      <c r="HOM128" s="458"/>
      <c r="HON128" s="459"/>
      <c r="HOO128" s="458"/>
      <c r="HOP128" s="458"/>
      <c r="HOQ128" s="458"/>
      <c r="HOR128" s="459"/>
      <c r="HOS128" s="458"/>
      <c r="HOT128" s="458"/>
      <c r="HOU128" s="458"/>
      <c r="HOV128" s="459"/>
      <c r="HOW128" s="458"/>
      <c r="HOX128" s="458"/>
      <c r="HOY128" s="458"/>
      <c r="HOZ128" s="459"/>
      <c r="HPA128" s="458"/>
      <c r="HPB128" s="458"/>
      <c r="HPC128" s="458"/>
      <c r="HPD128" s="459"/>
      <c r="HPE128" s="458"/>
      <c r="HPF128" s="458"/>
      <c r="HPG128" s="458"/>
      <c r="HPH128" s="459"/>
      <c r="HPI128" s="458"/>
      <c r="HPJ128" s="458"/>
      <c r="HPK128" s="458"/>
      <c r="HPL128" s="459"/>
      <c r="HPM128" s="458"/>
      <c r="HPN128" s="458"/>
      <c r="HPO128" s="458"/>
      <c r="HPP128" s="459"/>
      <c r="HPQ128" s="458"/>
      <c r="HPR128" s="458"/>
      <c r="HPS128" s="458"/>
      <c r="HPT128" s="459"/>
      <c r="HPU128" s="458"/>
      <c r="HPV128" s="458"/>
      <c r="HPW128" s="458"/>
      <c r="HPX128" s="459"/>
      <c r="HPY128" s="458"/>
      <c r="HPZ128" s="458"/>
      <c r="HQA128" s="458"/>
      <c r="HQB128" s="459"/>
      <c r="HQC128" s="458"/>
      <c r="HQD128" s="458"/>
      <c r="HQE128" s="458"/>
      <c r="HQF128" s="459"/>
      <c r="HQG128" s="458"/>
      <c r="HQH128" s="458"/>
      <c r="HQI128" s="458"/>
      <c r="HQJ128" s="459"/>
      <c r="HQK128" s="458"/>
      <c r="HQL128" s="458"/>
      <c r="HQM128" s="458"/>
      <c r="HQN128" s="459"/>
      <c r="HQO128" s="458"/>
      <c r="HQP128" s="458"/>
      <c r="HQQ128" s="458"/>
      <c r="HQR128" s="459"/>
      <c r="HQS128" s="458"/>
      <c r="HQT128" s="458"/>
      <c r="HQU128" s="458"/>
      <c r="HQV128" s="459"/>
      <c r="HQW128" s="458"/>
      <c r="HQX128" s="458"/>
      <c r="HQY128" s="458"/>
      <c r="HQZ128" s="459"/>
      <c r="HRA128" s="458"/>
      <c r="HRB128" s="458"/>
      <c r="HRC128" s="458"/>
      <c r="HRD128" s="459"/>
      <c r="HRE128" s="458"/>
      <c r="HRF128" s="458"/>
      <c r="HRG128" s="458"/>
      <c r="HRH128" s="459"/>
      <c r="HRI128" s="458"/>
      <c r="HRJ128" s="458"/>
      <c r="HRK128" s="458"/>
      <c r="HRL128" s="459"/>
      <c r="HRM128" s="458"/>
      <c r="HRN128" s="458"/>
      <c r="HRO128" s="458"/>
      <c r="HRP128" s="459"/>
      <c r="HRQ128" s="458"/>
      <c r="HRR128" s="458"/>
      <c r="HRS128" s="458"/>
      <c r="HRT128" s="459"/>
      <c r="HRU128" s="458"/>
      <c r="HRV128" s="458"/>
      <c r="HRW128" s="458"/>
      <c r="HRX128" s="459"/>
      <c r="HRY128" s="458"/>
      <c r="HRZ128" s="458"/>
      <c r="HSA128" s="458"/>
      <c r="HSB128" s="459"/>
      <c r="HSC128" s="458"/>
      <c r="HSD128" s="458"/>
      <c r="HSE128" s="458"/>
      <c r="HSF128" s="459"/>
      <c r="HSG128" s="458"/>
      <c r="HSH128" s="458"/>
      <c r="HSI128" s="458"/>
      <c r="HSJ128" s="459"/>
      <c r="HSK128" s="458"/>
      <c r="HSL128" s="458"/>
      <c r="HSM128" s="458"/>
      <c r="HSN128" s="459"/>
      <c r="HSO128" s="458"/>
      <c r="HSP128" s="458"/>
      <c r="HSQ128" s="458"/>
      <c r="HSR128" s="459"/>
      <c r="HSS128" s="458"/>
      <c r="HST128" s="458"/>
      <c r="HSU128" s="458"/>
      <c r="HSV128" s="459"/>
      <c r="HSW128" s="458"/>
      <c r="HSX128" s="458"/>
      <c r="HSY128" s="458"/>
      <c r="HSZ128" s="459"/>
      <c r="HTA128" s="458"/>
      <c r="HTB128" s="458"/>
      <c r="HTC128" s="458"/>
      <c r="HTD128" s="459"/>
      <c r="HTE128" s="458"/>
      <c r="HTF128" s="458"/>
      <c r="HTG128" s="458"/>
      <c r="HTH128" s="459"/>
      <c r="HTI128" s="458"/>
      <c r="HTJ128" s="458"/>
      <c r="HTK128" s="458"/>
      <c r="HTL128" s="459"/>
      <c r="HTM128" s="458"/>
      <c r="HTN128" s="458"/>
      <c r="HTO128" s="458"/>
      <c r="HTP128" s="459"/>
      <c r="HTQ128" s="458"/>
      <c r="HTR128" s="458"/>
      <c r="HTS128" s="458"/>
      <c r="HTT128" s="459"/>
      <c r="HTU128" s="458"/>
      <c r="HTV128" s="458"/>
      <c r="HTW128" s="458"/>
      <c r="HTX128" s="459"/>
      <c r="HTY128" s="458"/>
      <c r="HTZ128" s="458"/>
      <c r="HUA128" s="458"/>
      <c r="HUB128" s="459"/>
      <c r="HUC128" s="458"/>
      <c r="HUD128" s="458"/>
      <c r="HUE128" s="458"/>
      <c r="HUF128" s="459"/>
      <c r="HUG128" s="458"/>
      <c r="HUH128" s="458"/>
      <c r="HUI128" s="458"/>
      <c r="HUJ128" s="459"/>
      <c r="HUK128" s="458"/>
      <c r="HUL128" s="458"/>
      <c r="HUM128" s="458"/>
      <c r="HUN128" s="459"/>
      <c r="HUO128" s="458"/>
      <c r="HUP128" s="458"/>
      <c r="HUQ128" s="458"/>
      <c r="HUR128" s="459"/>
      <c r="HUS128" s="458"/>
      <c r="HUT128" s="458"/>
      <c r="HUU128" s="458"/>
      <c r="HUV128" s="459"/>
      <c r="HUW128" s="458"/>
      <c r="HUX128" s="458"/>
      <c r="HUY128" s="458"/>
      <c r="HUZ128" s="459"/>
      <c r="HVA128" s="458"/>
      <c r="HVB128" s="458"/>
      <c r="HVC128" s="458"/>
      <c r="HVD128" s="459"/>
      <c r="HVE128" s="458"/>
      <c r="HVF128" s="458"/>
      <c r="HVG128" s="458"/>
      <c r="HVH128" s="459"/>
      <c r="HVI128" s="458"/>
      <c r="HVJ128" s="458"/>
      <c r="HVK128" s="458"/>
      <c r="HVL128" s="459"/>
      <c r="HVM128" s="458"/>
      <c r="HVN128" s="458"/>
      <c r="HVO128" s="458"/>
      <c r="HVP128" s="459"/>
      <c r="HVQ128" s="458"/>
      <c r="HVR128" s="458"/>
      <c r="HVS128" s="458"/>
      <c r="HVT128" s="459"/>
      <c r="HVU128" s="458"/>
      <c r="HVV128" s="458"/>
      <c r="HVW128" s="458"/>
      <c r="HVX128" s="459"/>
      <c r="HVY128" s="458"/>
      <c r="HVZ128" s="458"/>
      <c r="HWA128" s="458"/>
      <c r="HWB128" s="459"/>
      <c r="HWC128" s="458"/>
      <c r="HWD128" s="458"/>
      <c r="HWE128" s="458"/>
      <c r="HWF128" s="459"/>
      <c r="HWG128" s="458"/>
      <c r="HWH128" s="458"/>
      <c r="HWI128" s="458"/>
      <c r="HWJ128" s="459"/>
      <c r="HWK128" s="458"/>
      <c r="HWL128" s="458"/>
      <c r="HWM128" s="458"/>
      <c r="HWN128" s="459"/>
      <c r="HWO128" s="458"/>
      <c r="HWP128" s="458"/>
      <c r="HWQ128" s="458"/>
      <c r="HWR128" s="459"/>
      <c r="HWS128" s="458"/>
      <c r="HWT128" s="458"/>
      <c r="HWU128" s="458"/>
      <c r="HWV128" s="459"/>
      <c r="HWW128" s="458"/>
      <c r="HWX128" s="458"/>
      <c r="HWY128" s="458"/>
      <c r="HWZ128" s="459"/>
      <c r="HXA128" s="458"/>
      <c r="HXB128" s="458"/>
      <c r="HXC128" s="458"/>
      <c r="HXD128" s="459"/>
      <c r="HXE128" s="458"/>
      <c r="HXF128" s="458"/>
      <c r="HXG128" s="458"/>
      <c r="HXH128" s="459"/>
      <c r="HXI128" s="458"/>
      <c r="HXJ128" s="458"/>
      <c r="HXK128" s="458"/>
      <c r="HXL128" s="459"/>
      <c r="HXM128" s="458"/>
      <c r="HXN128" s="458"/>
      <c r="HXO128" s="458"/>
      <c r="HXP128" s="459"/>
      <c r="HXQ128" s="458"/>
      <c r="HXR128" s="458"/>
      <c r="HXS128" s="458"/>
      <c r="HXT128" s="459"/>
      <c r="HXU128" s="458"/>
      <c r="HXV128" s="458"/>
      <c r="HXW128" s="458"/>
      <c r="HXX128" s="459"/>
      <c r="HXY128" s="458"/>
      <c r="HXZ128" s="458"/>
      <c r="HYA128" s="458"/>
      <c r="HYB128" s="459"/>
      <c r="HYC128" s="458"/>
      <c r="HYD128" s="458"/>
      <c r="HYE128" s="458"/>
      <c r="HYF128" s="459"/>
      <c r="HYG128" s="458"/>
      <c r="HYH128" s="458"/>
      <c r="HYI128" s="458"/>
      <c r="HYJ128" s="459"/>
      <c r="HYK128" s="458"/>
      <c r="HYL128" s="458"/>
      <c r="HYM128" s="458"/>
      <c r="HYN128" s="459"/>
      <c r="HYO128" s="458"/>
      <c r="HYP128" s="458"/>
      <c r="HYQ128" s="458"/>
      <c r="HYR128" s="459"/>
      <c r="HYS128" s="458"/>
      <c r="HYT128" s="458"/>
      <c r="HYU128" s="458"/>
      <c r="HYV128" s="459"/>
      <c r="HYW128" s="458"/>
      <c r="HYX128" s="458"/>
      <c r="HYY128" s="458"/>
      <c r="HYZ128" s="459"/>
      <c r="HZA128" s="458"/>
      <c r="HZB128" s="458"/>
      <c r="HZC128" s="458"/>
      <c r="HZD128" s="459"/>
      <c r="HZE128" s="458"/>
      <c r="HZF128" s="458"/>
      <c r="HZG128" s="458"/>
      <c r="HZH128" s="459"/>
      <c r="HZI128" s="458"/>
      <c r="HZJ128" s="458"/>
      <c r="HZK128" s="458"/>
      <c r="HZL128" s="459"/>
      <c r="HZM128" s="458"/>
      <c r="HZN128" s="458"/>
      <c r="HZO128" s="458"/>
      <c r="HZP128" s="459"/>
      <c r="HZQ128" s="458"/>
      <c r="HZR128" s="458"/>
      <c r="HZS128" s="458"/>
      <c r="HZT128" s="459"/>
      <c r="HZU128" s="458"/>
      <c r="HZV128" s="458"/>
      <c r="HZW128" s="458"/>
      <c r="HZX128" s="459"/>
      <c r="HZY128" s="458"/>
      <c r="HZZ128" s="458"/>
      <c r="IAA128" s="458"/>
      <c r="IAB128" s="459"/>
      <c r="IAC128" s="458"/>
      <c r="IAD128" s="458"/>
      <c r="IAE128" s="458"/>
      <c r="IAF128" s="459"/>
      <c r="IAG128" s="458"/>
      <c r="IAH128" s="458"/>
      <c r="IAI128" s="458"/>
      <c r="IAJ128" s="459"/>
      <c r="IAK128" s="458"/>
      <c r="IAL128" s="458"/>
      <c r="IAM128" s="458"/>
      <c r="IAN128" s="459"/>
      <c r="IAO128" s="458"/>
      <c r="IAP128" s="458"/>
      <c r="IAQ128" s="458"/>
      <c r="IAR128" s="459"/>
      <c r="IAS128" s="458"/>
      <c r="IAT128" s="458"/>
      <c r="IAU128" s="458"/>
      <c r="IAV128" s="459"/>
      <c r="IAW128" s="458"/>
      <c r="IAX128" s="458"/>
      <c r="IAY128" s="458"/>
      <c r="IAZ128" s="459"/>
      <c r="IBA128" s="458"/>
      <c r="IBB128" s="458"/>
      <c r="IBC128" s="458"/>
      <c r="IBD128" s="459"/>
      <c r="IBE128" s="458"/>
      <c r="IBF128" s="458"/>
      <c r="IBG128" s="458"/>
      <c r="IBH128" s="459"/>
      <c r="IBI128" s="458"/>
      <c r="IBJ128" s="458"/>
      <c r="IBK128" s="458"/>
      <c r="IBL128" s="459"/>
      <c r="IBM128" s="458"/>
      <c r="IBN128" s="458"/>
      <c r="IBO128" s="458"/>
      <c r="IBP128" s="459"/>
      <c r="IBQ128" s="458"/>
      <c r="IBR128" s="458"/>
      <c r="IBS128" s="458"/>
      <c r="IBT128" s="459"/>
      <c r="IBU128" s="458"/>
      <c r="IBV128" s="458"/>
      <c r="IBW128" s="458"/>
      <c r="IBX128" s="459"/>
      <c r="IBY128" s="458"/>
      <c r="IBZ128" s="458"/>
      <c r="ICA128" s="458"/>
      <c r="ICB128" s="459"/>
      <c r="ICC128" s="458"/>
      <c r="ICD128" s="458"/>
      <c r="ICE128" s="458"/>
      <c r="ICF128" s="459"/>
      <c r="ICG128" s="458"/>
      <c r="ICH128" s="458"/>
      <c r="ICI128" s="458"/>
      <c r="ICJ128" s="459"/>
      <c r="ICK128" s="458"/>
      <c r="ICL128" s="458"/>
      <c r="ICM128" s="458"/>
      <c r="ICN128" s="459"/>
      <c r="ICO128" s="458"/>
      <c r="ICP128" s="458"/>
      <c r="ICQ128" s="458"/>
      <c r="ICR128" s="459"/>
      <c r="ICS128" s="458"/>
      <c r="ICT128" s="458"/>
      <c r="ICU128" s="458"/>
      <c r="ICV128" s="459"/>
      <c r="ICW128" s="458"/>
      <c r="ICX128" s="458"/>
      <c r="ICY128" s="458"/>
      <c r="ICZ128" s="459"/>
      <c r="IDA128" s="458"/>
      <c r="IDB128" s="458"/>
      <c r="IDC128" s="458"/>
      <c r="IDD128" s="459"/>
      <c r="IDE128" s="458"/>
      <c r="IDF128" s="458"/>
      <c r="IDG128" s="458"/>
      <c r="IDH128" s="459"/>
      <c r="IDI128" s="458"/>
      <c r="IDJ128" s="458"/>
      <c r="IDK128" s="458"/>
      <c r="IDL128" s="459"/>
      <c r="IDM128" s="458"/>
      <c r="IDN128" s="458"/>
      <c r="IDO128" s="458"/>
      <c r="IDP128" s="459"/>
      <c r="IDQ128" s="458"/>
      <c r="IDR128" s="458"/>
      <c r="IDS128" s="458"/>
      <c r="IDT128" s="459"/>
      <c r="IDU128" s="458"/>
      <c r="IDV128" s="458"/>
      <c r="IDW128" s="458"/>
      <c r="IDX128" s="459"/>
      <c r="IDY128" s="458"/>
      <c r="IDZ128" s="458"/>
      <c r="IEA128" s="458"/>
      <c r="IEB128" s="459"/>
      <c r="IEC128" s="458"/>
      <c r="IED128" s="458"/>
      <c r="IEE128" s="458"/>
      <c r="IEF128" s="459"/>
      <c r="IEG128" s="458"/>
      <c r="IEH128" s="458"/>
      <c r="IEI128" s="458"/>
      <c r="IEJ128" s="459"/>
      <c r="IEK128" s="458"/>
      <c r="IEL128" s="458"/>
      <c r="IEM128" s="458"/>
      <c r="IEN128" s="459"/>
      <c r="IEO128" s="458"/>
      <c r="IEP128" s="458"/>
      <c r="IEQ128" s="458"/>
      <c r="IER128" s="459"/>
      <c r="IES128" s="458"/>
      <c r="IET128" s="458"/>
      <c r="IEU128" s="458"/>
      <c r="IEV128" s="459"/>
      <c r="IEW128" s="458"/>
      <c r="IEX128" s="458"/>
      <c r="IEY128" s="458"/>
      <c r="IEZ128" s="459"/>
      <c r="IFA128" s="458"/>
      <c r="IFB128" s="458"/>
      <c r="IFC128" s="458"/>
      <c r="IFD128" s="459"/>
      <c r="IFE128" s="458"/>
      <c r="IFF128" s="458"/>
      <c r="IFG128" s="458"/>
      <c r="IFH128" s="459"/>
      <c r="IFI128" s="458"/>
      <c r="IFJ128" s="458"/>
      <c r="IFK128" s="458"/>
      <c r="IFL128" s="459"/>
      <c r="IFM128" s="458"/>
      <c r="IFN128" s="458"/>
      <c r="IFO128" s="458"/>
      <c r="IFP128" s="459"/>
      <c r="IFQ128" s="458"/>
      <c r="IFR128" s="458"/>
      <c r="IFS128" s="458"/>
      <c r="IFT128" s="459"/>
      <c r="IFU128" s="458"/>
      <c r="IFV128" s="458"/>
      <c r="IFW128" s="458"/>
      <c r="IFX128" s="459"/>
      <c r="IFY128" s="458"/>
      <c r="IFZ128" s="458"/>
      <c r="IGA128" s="458"/>
      <c r="IGB128" s="459"/>
      <c r="IGC128" s="458"/>
      <c r="IGD128" s="458"/>
      <c r="IGE128" s="458"/>
      <c r="IGF128" s="459"/>
      <c r="IGG128" s="458"/>
      <c r="IGH128" s="458"/>
      <c r="IGI128" s="458"/>
      <c r="IGJ128" s="459"/>
      <c r="IGK128" s="458"/>
      <c r="IGL128" s="458"/>
      <c r="IGM128" s="458"/>
      <c r="IGN128" s="459"/>
      <c r="IGO128" s="458"/>
      <c r="IGP128" s="458"/>
      <c r="IGQ128" s="458"/>
      <c r="IGR128" s="459"/>
      <c r="IGS128" s="458"/>
      <c r="IGT128" s="458"/>
      <c r="IGU128" s="458"/>
      <c r="IGV128" s="459"/>
      <c r="IGW128" s="458"/>
      <c r="IGX128" s="458"/>
      <c r="IGY128" s="458"/>
      <c r="IGZ128" s="459"/>
      <c r="IHA128" s="458"/>
      <c r="IHB128" s="458"/>
      <c r="IHC128" s="458"/>
      <c r="IHD128" s="459"/>
      <c r="IHE128" s="458"/>
      <c r="IHF128" s="458"/>
      <c r="IHG128" s="458"/>
      <c r="IHH128" s="459"/>
      <c r="IHI128" s="458"/>
      <c r="IHJ128" s="458"/>
      <c r="IHK128" s="458"/>
      <c r="IHL128" s="459"/>
      <c r="IHM128" s="458"/>
      <c r="IHN128" s="458"/>
      <c r="IHO128" s="458"/>
      <c r="IHP128" s="459"/>
      <c r="IHQ128" s="458"/>
      <c r="IHR128" s="458"/>
      <c r="IHS128" s="458"/>
      <c r="IHT128" s="459"/>
      <c r="IHU128" s="458"/>
      <c r="IHV128" s="458"/>
      <c r="IHW128" s="458"/>
      <c r="IHX128" s="459"/>
      <c r="IHY128" s="458"/>
      <c r="IHZ128" s="458"/>
      <c r="IIA128" s="458"/>
      <c r="IIB128" s="459"/>
      <c r="IIC128" s="458"/>
      <c r="IID128" s="458"/>
      <c r="IIE128" s="458"/>
      <c r="IIF128" s="459"/>
      <c r="IIG128" s="458"/>
      <c r="IIH128" s="458"/>
      <c r="III128" s="458"/>
      <c r="IIJ128" s="459"/>
      <c r="IIK128" s="458"/>
      <c r="IIL128" s="458"/>
      <c r="IIM128" s="458"/>
      <c r="IIN128" s="459"/>
      <c r="IIO128" s="458"/>
      <c r="IIP128" s="458"/>
      <c r="IIQ128" s="458"/>
      <c r="IIR128" s="459"/>
      <c r="IIS128" s="458"/>
      <c r="IIT128" s="458"/>
      <c r="IIU128" s="458"/>
      <c r="IIV128" s="459"/>
      <c r="IIW128" s="458"/>
      <c r="IIX128" s="458"/>
      <c r="IIY128" s="458"/>
      <c r="IIZ128" s="459"/>
      <c r="IJA128" s="458"/>
      <c r="IJB128" s="458"/>
      <c r="IJC128" s="458"/>
      <c r="IJD128" s="459"/>
      <c r="IJE128" s="458"/>
      <c r="IJF128" s="458"/>
      <c r="IJG128" s="458"/>
      <c r="IJH128" s="459"/>
      <c r="IJI128" s="458"/>
      <c r="IJJ128" s="458"/>
      <c r="IJK128" s="458"/>
      <c r="IJL128" s="459"/>
      <c r="IJM128" s="458"/>
      <c r="IJN128" s="458"/>
      <c r="IJO128" s="458"/>
      <c r="IJP128" s="459"/>
      <c r="IJQ128" s="458"/>
      <c r="IJR128" s="458"/>
      <c r="IJS128" s="458"/>
      <c r="IJT128" s="459"/>
      <c r="IJU128" s="458"/>
      <c r="IJV128" s="458"/>
      <c r="IJW128" s="458"/>
      <c r="IJX128" s="459"/>
      <c r="IJY128" s="458"/>
      <c r="IJZ128" s="458"/>
      <c r="IKA128" s="458"/>
      <c r="IKB128" s="459"/>
      <c r="IKC128" s="458"/>
      <c r="IKD128" s="458"/>
      <c r="IKE128" s="458"/>
      <c r="IKF128" s="459"/>
      <c r="IKG128" s="458"/>
      <c r="IKH128" s="458"/>
      <c r="IKI128" s="458"/>
      <c r="IKJ128" s="459"/>
      <c r="IKK128" s="458"/>
      <c r="IKL128" s="458"/>
      <c r="IKM128" s="458"/>
      <c r="IKN128" s="459"/>
      <c r="IKO128" s="458"/>
      <c r="IKP128" s="458"/>
      <c r="IKQ128" s="458"/>
      <c r="IKR128" s="459"/>
      <c r="IKS128" s="458"/>
      <c r="IKT128" s="458"/>
      <c r="IKU128" s="458"/>
      <c r="IKV128" s="459"/>
      <c r="IKW128" s="458"/>
      <c r="IKX128" s="458"/>
      <c r="IKY128" s="458"/>
      <c r="IKZ128" s="459"/>
      <c r="ILA128" s="458"/>
      <c r="ILB128" s="458"/>
      <c r="ILC128" s="458"/>
      <c r="ILD128" s="459"/>
      <c r="ILE128" s="458"/>
      <c r="ILF128" s="458"/>
      <c r="ILG128" s="458"/>
      <c r="ILH128" s="459"/>
      <c r="ILI128" s="458"/>
      <c r="ILJ128" s="458"/>
      <c r="ILK128" s="458"/>
      <c r="ILL128" s="459"/>
      <c r="ILM128" s="458"/>
      <c r="ILN128" s="458"/>
      <c r="ILO128" s="458"/>
      <c r="ILP128" s="459"/>
      <c r="ILQ128" s="458"/>
      <c r="ILR128" s="458"/>
      <c r="ILS128" s="458"/>
      <c r="ILT128" s="459"/>
      <c r="ILU128" s="458"/>
      <c r="ILV128" s="458"/>
      <c r="ILW128" s="458"/>
      <c r="ILX128" s="459"/>
      <c r="ILY128" s="458"/>
      <c r="ILZ128" s="458"/>
      <c r="IMA128" s="458"/>
      <c r="IMB128" s="459"/>
      <c r="IMC128" s="458"/>
      <c r="IMD128" s="458"/>
      <c r="IME128" s="458"/>
      <c r="IMF128" s="459"/>
      <c r="IMG128" s="458"/>
      <c r="IMH128" s="458"/>
      <c r="IMI128" s="458"/>
      <c r="IMJ128" s="459"/>
      <c r="IMK128" s="458"/>
      <c r="IML128" s="458"/>
      <c r="IMM128" s="458"/>
      <c r="IMN128" s="459"/>
      <c r="IMO128" s="458"/>
      <c r="IMP128" s="458"/>
      <c r="IMQ128" s="458"/>
      <c r="IMR128" s="459"/>
      <c r="IMS128" s="458"/>
      <c r="IMT128" s="458"/>
      <c r="IMU128" s="458"/>
      <c r="IMV128" s="459"/>
      <c r="IMW128" s="458"/>
      <c r="IMX128" s="458"/>
      <c r="IMY128" s="458"/>
      <c r="IMZ128" s="459"/>
      <c r="INA128" s="458"/>
      <c r="INB128" s="458"/>
      <c r="INC128" s="458"/>
      <c r="IND128" s="459"/>
      <c r="INE128" s="458"/>
      <c r="INF128" s="458"/>
      <c r="ING128" s="458"/>
      <c r="INH128" s="459"/>
      <c r="INI128" s="458"/>
      <c r="INJ128" s="458"/>
      <c r="INK128" s="458"/>
      <c r="INL128" s="459"/>
      <c r="INM128" s="458"/>
      <c r="INN128" s="458"/>
      <c r="INO128" s="458"/>
      <c r="INP128" s="459"/>
      <c r="INQ128" s="458"/>
      <c r="INR128" s="458"/>
      <c r="INS128" s="458"/>
      <c r="INT128" s="459"/>
      <c r="INU128" s="458"/>
      <c r="INV128" s="458"/>
      <c r="INW128" s="458"/>
      <c r="INX128" s="459"/>
      <c r="INY128" s="458"/>
      <c r="INZ128" s="458"/>
      <c r="IOA128" s="458"/>
      <c r="IOB128" s="459"/>
      <c r="IOC128" s="458"/>
      <c r="IOD128" s="458"/>
      <c r="IOE128" s="458"/>
      <c r="IOF128" s="459"/>
      <c r="IOG128" s="458"/>
      <c r="IOH128" s="458"/>
      <c r="IOI128" s="458"/>
      <c r="IOJ128" s="459"/>
      <c r="IOK128" s="458"/>
      <c r="IOL128" s="458"/>
      <c r="IOM128" s="458"/>
      <c r="ION128" s="459"/>
      <c r="IOO128" s="458"/>
      <c r="IOP128" s="458"/>
      <c r="IOQ128" s="458"/>
      <c r="IOR128" s="459"/>
      <c r="IOS128" s="458"/>
      <c r="IOT128" s="458"/>
      <c r="IOU128" s="458"/>
      <c r="IOV128" s="459"/>
      <c r="IOW128" s="458"/>
      <c r="IOX128" s="458"/>
      <c r="IOY128" s="458"/>
      <c r="IOZ128" s="459"/>
      <c r="IPA128" s="458"/>
      <c r="IPB128" s="458"/>
      <c r="IPC128" s="458"/>
      <c r="IPD128" s="459"/>
      <c r="IPE128" s="458"/>
      <c r="IPF128" s="458"/>
      <c r="IPG128" s="458"/>
      <c r="IPH128" s="459"/>
      <c r="IPI128" s="458"/>
      <c r="IPJ128" s="458"/>
      <c r="IPK128" s="458"/>
      <c r="IPL128" s="459"/>
      <c r="IPM128" s="458"/>
      <c r="IPN128" s="458"/>
      <c r="IPO128" s="458"/>
      <c r="IPP128" s="459"/>
      <c r="IPQ128" s="458"/>
      <c r="IPR128" s="458"/>
      <c r="IPS128" s="458"/>
      <c r="IPT128" s="459"/>
      <c r="IPU128" s="458"/>
      <c r="IPV128" s="458"/>
      <c r="IPW128" s="458"/>
      <c r="IPX128" s="459"/>
      <c r="IPY128" s="458"/>
      <c r="IPZ128" s="458"/>
      <c r="IQA128" s="458"/>
      <c r="IQB128" s="459"/>
      <c r="IQC128" s="458"/>
      <c r="IQD128" s="458"/>
      <c r="IQE128" s="458"/>
      <c r="IQF128" s="459"/>
      <c r="IQG128" s="458"/>
      <c r="IQH128" s="458"/>
      <c r="IQI128" s="458"/>
      <c r="IQJ128" s="459"/>
      <c r="IQK128" s="458"/>
      <c r="IQL128" s="458"/>
      <c r="IQM128" s="458"/>
      <c r="IQN128" s="459"/>
      <c r="IQO128" s="458"/>
      <c r="IQP128" s="458"/>
      <c r="IQQ128" s="458"/>
      <c r="IQR128" s="459"/>
      <c r="IQS128" s="458"/>
      <c r="IQT128" s="458"/>
      <c r="IQU128" s="458"/>
      <c r="IQV128" s="459"/>
      <c r="IQW128" s="458"/>
      <c r="IQX128" s="458"/>
      <c r="IQY128" s="458"/>
      <c r="IQZ128" s="459"/>
      <c r="IRA128" s="458"/>
      <c r="IRB128" s="458"/>
      <c r="IRC128" s="458"/>
      <c r="IRD128" s="459"/>
      <c r="IRE128" s="458"/>
      <c r="IRF128" s="458"/>
      <c r="IRG128" s="458"/>
      <c r="IRH128" s="459"/>
      <c r="IRI128" s="458"/>
      <c r="IRJ128" s="458"/>
      <c r="IRK128" s="458"/>
      <c r="IRL128" s="459"/>
      <c r="IRM128" s="458"/>
      <c r="IRN128" s="458"/>
      <c r="IRO128" s="458"/>
      <c r="IRP128" s="459"/>
      <c r="IRQ128" s="458"/>
      <c r="IRR128" s="458"/>
      <c r="IRS128" s="458"/>
      <c r="IRT128" s="459"/>
      <c r="IRU128" s="458"/>
      <c r="IRV128" s="458"/>
      <c r="IRW128" s="458"/>
      <c r="IRX128" s="459"/>
      <c r="IRY128" s="458"/>
      <c r="IRZ128" s="458"/>
      <c r="ISA128" s="458"/>
      <c r="ISB128" s="459"/>
      <c r="ISC128" s="458"/>
      <c r="ISD128" s="458"/>
      <c r="ISE128" s="458"/>
      <c r="ISF128" s="459"/>
      <c r="ISG128" s="458"/>
      <c r="ISH128" s="458"/>
      <c r="ISI128" s="458"/>
      <c r="ISJ128" s="459"/>
      <c r="ISK128" s="458"/>
      <c r="ISL128" s="458"/>
      <c r="ISM128" s="458"/>
      <c r="ISN128" s="459"/>
      <c r="ISO128" s="458"/>
      <c r="ISP128" s="458"/>
      <c r="ISQ128" s="458"/>
      <c r="ISR128" s="459"/>
      <c r="ISS128" s="458"/>
      <c r="IST128" s="458"/>
      <c r="ISU128" s="458"/>
      <c r="ISV128" s="459"/>
      <c r="ISW128" s="458"/>
      <c r="ISX128" s="458"/>
      <c r="ISY128" s="458"/>
      <c r="ISZ128" s="459"/>
      <c r="ITA128" s="458"/>
      <c r="ITB128" s="458"/>
      <c r="ITC128" s="458"/>
      <c r="ITD128" s="459"/>
      <c r="ITE128" s="458"/>
      <c r="ITF128" s="458"/>
      <c r="ITG128" s="458"/>
      <c r="ITH128" s="459"/>
      <c r="ITI128" s="458"/>
      <c r="ITJ128" s="458"/>
      <c r="ITK128" s="458"/>
      <c r="ITL128" s="459"/>
      <c r="ITM128" s="458"/>
      <c r="ITN128" s="458"/>
      <c r="ITO128" s="458"/>
      <c r="ITP128" s="459"/>
      <c r="ITQ128" s="458"/>
      <c r="ITR128" s="458"/>
      <c r="ITS128" s="458"/>
      <c r="ITT128" s="459"/>
      <c r="ITU128" s="458"/>
      <c r="ITV128" s="458"/>
      <c r="ITW128" s="458"/>
      <c r="ITX128" s="459"/>
      <c r="ITY128" s="458"/>
      <c r="ITZ128" s="458"/>
      <c r="IUA128" s="458"/>
      <c r="IUB128" s="459"/>
      <c r="IUC128" s="458"/>
      <c r="IUD128" s="458"/>
      <c r="IUE128" s="458"/>
      <c r="IUF128" s="459"/>
      <c r="IUG128" s="458"/>
      <c r="IUH128" s="458"/>
      <c r="IUI128" s="458"/>
      <c r="IUJ128" s="459"/>
      <c r="IUK128" s="458"/>
      <c r="IUL128" s="458"/>
      <c r="IUM128" s="458"/>
      <c r="IUN128" s="459"/>
      <c r="IUO128" s="458"/>
      <c r="IUP128" s="458"/>
      <c r="IUQ128" s="458"/>
      <c r="IUR128" s="459"/>
      <c r="IUS128" s="458"/>
      <c r="IUT128" s="458"/>
      <c r="IUU128" s="458"/>
      <c r="IUV128" s="459"/>
      <c r="IUW128" s="458"/>
      <c r="IUX128" s="458"/>
      <c r="IUY128" s="458"/>
      <c r="IUZ128" s="459"/>
      <c r="IVA128" s="458"/>
      <c r="IVB128" s="458"/>
      <c r="IVC128" s="458"/>
      <c r="IVD128" s="459"/>
      <c r="IVE128" s="458"/>
      <c r="IVF128" s="458"/>
      <c r="IVG128" s="458"/>
      <c r="IVH128" s="459"/>
      <c r="IVI128" s="458"/>
      <c r="IVJ128" s="458"/>
      <c r="IVK128" s="458"/>
      <c r="IVL128" s="459"/>
      <c r="IVM128" s="458"/>
      <c r="IVN128" s="458"/>
      <c r="IVO128" s="458"/>
      <c r="IVP128" s="459"/>
      <c r="IVQ128" s="458"/>
      <c r="IVR128" s="458"/>
      <c r="IVS128" s="458"/>
      <c r="IVT128" s="459"/>
      <c r="IVU128" s="458"/>
      <c r="IVV128" s="458"/>
      <c r="IVW128" s="458"/>
      <c r="IVX128" s="459"/>
      <c r="IVY128" s="458"/>
      <c r="IVZ128" s="458"/>
      <c r="IWA128" s="458"/>
      <c r="IWB128" s="459"/>
      <c r="IWC128" s="458"/>
      <c r="IWD128" s="458"/>
      <c r="IWE128" s="458"/>
      <c r="IWF128" s="459"/>
      <c r="IWG128" s="458"/>
      <c r="IWH128" s="458"/>
      <c r="IWI128" s="458"/>
      <c r="IWJ128" s="459"/>
      <c r="IWK128" s="458"/>
      <c r="IWL128" s="458"/>
      <c r="IWM128" s="458"/>
      <c r="IWN128" s="459"/>
      <c r="IWO128" s="458"/>
      <c r="IWP128" s="458"/>
      <c r="IWQ128" s="458"/>
      <c r="IWR128" s="459"/>
      <c r="IWS128" s="458"/>
      <c r="IWT128" s="458"/>
      <c r="IWU128" s="458"/>
      <c r="IWV128" s="459"/>
      <c r="IWW128" s="458"/>
      <c r="IWX128" s="458"/>
      <c r="IWY128" s="458"/>
      <c r="IWZ128" s="459"/>
      <c r="IXA128" s="458"/>
      <c r="IXB128" s="458"/>
      <c r="IXC128" s="458"/>
      <c r="IXD128" s="459"/>
      <c r="IXE128" s="458"/>
      <c r="IXF128" s="458"/>
      <c r="IXG128" s="458"/>
      <c r="IXH128" s="459"/>
      <c r="IXI128" s="458"/>
      <c r="IXJ128" s="458"/>
      <c r="IXK128" s="458"/>
      <c r="IXL128" s="459"/>
      <c r="IXM128" s="458"/>
      <c r="IXN128" s="458"/>
      <c r="IXO128" s="458"/>
      <c r="IXP128" s="459"/>
      <c r="IXQ128" s="458"/>
      <c r="IXR128" s="458"/>
      <c r="IXS128" s="458"/>
      <c r="IXT128" s="459"/>
      <c r="IXU128" s="458"/>
      <c r="IXV128" s="458"/>
      <c r="IXW128" s="458"/>
      <c r="IXX128" s="459"/>
      <c r="IXY128" s="458"/>
      <c r="IXZ128" s="458"/>
      <c r="IYA128" s="458"/>
      <c r="IYB128" s="459"/>
      <c r="IYC128" s="458"/>
      <c r="IYD128" s="458"/>
      <c r="IYE128" s="458"/>
      <c r="IYF128" s="459"/>
      <c r="IYG128" s="458"/>
      <c r="IYH128" s="458"/>
      <c r="IYI128" s="458"/>
      <c r="IYJ128" s="459"/>
      <c r="IYK128" s="458"/>
      <c r="IYL128" s="458"/>
      <c r="IYM128" s="458"/>
      <c r="IYN128" s="459"/>
      <c r="IYO128" s="458"/>
      <c r="IYP128" s="458"/>
      <c r="IYQ128" s="458"/>
      <c r="IYR128" s="459"/>
      <c r="IYS128" s="458"/>
      <c r="IYT128" s="458"/>
      <c r="IYU128" s="458"/>
      <c r="IYV128" s="459"/>
      <c r="IYW128" s="458"/>
      <c r="IYX128" s="458"/>
      <c r="IYY128" s="458"/>
      <c r="IYZ128" s="459"/>
      <c r="IZA128" s="458"/>
      <c r="IZB128" s="458"/>
      <c r="IZC128" s="458"/>
      <c r="IZD128" s="459"/>
      <c r="IZE128" s="458"/>
      <c r="IZF128" s="458"/>
      <c r="IZG128" s="458"/>
      <c r="IZH128" s="459"/>
      <c r="IZI128" s="458"/>
      <c r="IZJ128" s="458"/>
      <c r="IZK128" s="458"/>
      <c r="IZL128" s="459"/>
      <c r="IZM128" s="458"/>
      <c r="IZN128" s="458"/>
      <c r="IZO128" s="458"/>
      <c r="IZP128" s="459"/>
      <c r="IZQ128" s="458"/>
      <c r="IZR128" s="458"/>
      <c r="IZS128" s="458"/>
      <c r="IZT128" s="459"/>
      <c r="IZU128" s="458"/>
      <c r="IZV128" s="458"/>
      <c r="IZW128" s="458"/>
      <c r="IZX128" s="459"/>
      <c r="IZY128" s="458"/>
      <c r="IZZ128" s="458"/>
      <c r="JAA128" s="458"/>
      <c r="JAB128" s="459"/>
      <c r="JAC128" s="458"/>
      <c r="JAD128" s="458"/>
      <c r="JAE128" s="458"/>
      <c r="JAF128" s="459"/>
      <c r="JAG128" s="458"/>
      <c r="JAH128" s="458"/>
      <c r="JAI128" s="458"/>
      <c r="JAJ128" s="459"/>
      <c r="JAK128" s="458"/>
      <c r="JAL128" s="458"/>
      <c r="JAM128" s="458"/>
      <c r="JAN128" s="459"/>
      <c r="JAO128" s="458"/>
      <c r="JAP128" s="458"/>
      <c r="JAQ128" s="458"/>
      <c r="JAR128" s="459"/>
      <c r="JAS128" s="458"/>
      <c r="JAT128" s="458"/>
      <c r="JAU128" s="458"/>
      <c r="JAV128" s="459"/>
      <c r="JAW128" s="458"/>
      <c r="JAX128" s="458"/>
      <c r="JAY128" s="458"/>
      <c r="JAZ128" s="459"/>
      <c r="JBA128" s="458"/>
      <c r="JBB128" s="458"/>
      <c r="JBC128" s="458"/>
      <c r="JBD128" s="459"/>
      <c r="JBE128" s="458"/>
      <c r="JBF128" s="458"/>
      <c r="JBG128" s="458"/>
      <c r="JBH128" s="459"/>
      <c r="JBI128" s="458"/>
      <c r="JBJ128" s="458"/>
      <c r="JBK128" s="458"/>
      <c r="JBL128" s="459"/>
      <c r="JBM128" s="458"/>
      <c r="JBN128" s="458"/>
      <c r="JBO128" s="458"/>
      <c r="JBP128" s="459"/>
      <c r="JBQ128" s="458"/>
      <c r="JBR128" s="458"/>
      <c r="JBS128" s="458"/>
      <c r="JBT128" s="459"/>
      <c r="JBU128" s="458"/>
      <c r="JBV128" s="458"/>
      <c r="JBW128" s="458"/>
      <c r="JBX128" s="459"/>
      <c r="JBY128" s="458"/>
      <c r="JBZ128" s="458"/>
      <c r="JCA128" s="458"/>
      <c r="JCB128" s="459"/>
      <c r="JCC128" s="458"/>
      <c r="JCD128" s="458"/>
      <c r="JCE128" s="458"/>
      <c r="JCF128" s="459"/>
      <c r="JCG128" s="458"/>
      <c r="JCH128" s="458"/>
      <c r="JCI128" s="458"/>
      <c r="JCJ128" s="459"/>
      <c r="JCK128" s="458"/>
      <c r="JCL128" s="458"/>
      <c r="JCM128" s="458"/>
      <c r="JCN128" s="459"/>
      <c r="JCO128" s="458"/>
      <c r="JCP128" s="458"/>
      <c r="JCQ128" s="458"/>
      <c r="JCR128" s="459"/>
      <c r="JCS128" s="458"/>
      <c r="JCT128" s="458"/>
      <c r="JCU128" s="458"/>
      <c r="JCV128" s="459"/>
      <c r="JCW128" s="458"/>
      <c r="JCX128" s="458"/>
      <c r="JCY128" s="458"/>
      <c r="JCZ128" s="459"/>
      <c r="JDA128" s="458"/>
      <c r="JDB128" s="458"/>
      <c r="JDC128" s="458"/>
      <c r="JDD128" s="459"/>
      <c r="JDE128" s="458"/>
      <c r="JDF128" s="458"/>
      <c r="JDG128" s="458"/>
      <c r="JDH128" s="459"/>
      <c r="JDI128" s="458"/>
      <c r="JDJ128" s="458"/>
      <c r="JDK128" s="458"/>
      <c r="JDL128" s="459"/>
      <c r="JDM128" s="458"/>
      <c r="JDN128" s="458"/>
      <c r="JDO128" s="458"/>
      <c r="JDP128" s="459"/>
      <c r="JDQ128" s="458"/>
      <c r="JDR128" s="458"/>
      <c r="JDS128" s="458"/>
      <c r="JDT128" s="459"/>
      <c r="JDU128" s="458"/>
      <c r="JDV128" s="458"/>
      <c r="JDW128" s="458"/>
      <c r="JDX128" s="459"/>
      <c r="JDY128" s="458"/>
      <c r="JDZ128" s="458"/>
      <c r="JEA128" s="458"/>
      <c r="JEB128" s="459"/>
      <c r="JEC128" s="458"/>
      <c r="JED128" s="458"/>
      <c r="JEE128" s="458"/>
      <c r="JEF128" s="459"/>
      <c r="JEG128" s="458"/>
      <c r="JEH128" s="458"/>
      <c r="JEI128" s="458"/>
      <c r="JEJ128" s="459"/>
      <c r="JEK128" s="458"/>
      <c r="JEL128" s="458"/>
      <c r="JEM128" s="458"/>
      <c r="JEN128" s="459"/>
      <c r="JEO128" s="458"/>
      <c r="JEP128" s="458"/>
      <c r="JEQ128" s="458"/>
      <c r="JER128" s="459"/>
      <c r="JES128" s="458"/>
      <c r="JET128" s="458"/>
      <c r="JEU128" s="458"/>
      <c r="JEV128" s="459"/>
      <c r="JEW128" s="458"/>
      <c r="JEX128" s="458"/>
      <c r="JEY128" s="458"/>
      <c r="JEZ128" s="459"/>
      <c r="JFA128" s="458"/>
      <c r="JFB128" s="458"/>
      <c r="JFC128" s="458"/>
      <c r="JFD128" s="459"/>
      <c r="JFE128" s="458"/>
      <c r="JFF128" s="458"/>
      <c r="JFG128" s="458"/>
      <c r="JFH128" s="459"/>
      <c r="JFI128" s="458"/>
      <c r="JFJ128" s="458"/>
      <c r="JFK128" s="458"/>
      <c r="JFL128" s="459"/>
      <c r="JFM128" s="458"/>
      <c r="JFN128" s="458"/>
      <c r="JFO128" s="458"/>
      <c r="JFP128" s="459"/>
      <c r="JFQ128" s="458"/>
      <c r="JFR128" s="458"/>
      <c r="JFS128" s="458"/>
      <c r="JFT128" s="459"/>
      <c r="JFU128" s="458"/>
      <c r="JFV128" s="458"/>
      <c r="JFW128" s="458"/>
      <c r="JFX128" s="459"/>
      <c r="JFY128" s="458"/>
      <c r="JFZ128" s="458"/>
      <c r="JGA128" s="458"/>
      <c r="JGB128" s="459"/>
      <c r="JGC128" s="458"/>
      <c r="JGD128" s="458"/>
      <c r="JGE128" s="458"/>
      <c r="JGF128" s="459"/>
      <c r="JGG128" s="458"/>
      <c r="JGH128" s="458"/>
      <c r="JGI128" s="458"/>
      <c r="JGJ128" s="459"/>
      <c r="JGK128" s="458"/>
      <c r="JGL128" s="458"/>
      <c r="JGM128" s="458"/>
      <c r="JGN128" s="459"/>
      <c r="JGO128" s="458"/>
      <c r="JGP128" s="458"/>
      <c r="JGQ128" s="458"/>
      <c r="JGR128" s="459"/>
      <c r="JGS128" s="458"/>
      <c r="JGT128" s="458"/>
      <c r="JGU128" s="458"/>
      <c r="JGV128" s="459"/>
      <c r="JGW128" s="458"/>
      <c r="JGX128" s="458"/>
      <c r="JGY128" s="458"/>
      <c r="JGZ128" s="459"/>
      <c r="JHA128" s="458"/>
      <c r="JHB128" s="458"/>
      <c r="JHC128" s="458"/>
      <c r="JHD128" s="459"/>
      <c r="JHE128" s="458"/>
      <c r="JHF128" s="458"/>
      <c r="JHG128" s="458"/>
      <c r="JHH128" s="459"/>
      <c r="JHI128" s="458"/>
      <c r="JHJ128" s="458"/>
      <c r="JHK128" s="458"/>
      <c r="JHL128" s="459"/>
      <c r="JHM128" s="458"/>
      <c r="JHN128" s="458"/>
      <c r="JHO128" s="458"/>
      <c r="JHP128" s="459"/>
      <c r="JHQ128" s="458"/>
      <c r="JHR128" s="458"/>
      <c r="JHS128" s="458"/>
      <c r="JHT128" s="459"/>
      <c r="JHU128" s="458"/>
      <c r="JHV128" s="458"/>
      <c r="JHW128" s="458"/>
      <c r="JHX128" s="459"/>
      <c r="JHY128" s="458"/>
      <c r="JHZ128" s="458"/>
      <c r="JIA128" s="458"/>
      <c r="JIB128" s="459"/>
      <c r="JIC128" s="458"/>
      <c r="JID128" s="458"/>
      <c r="JIE128" s="458"/>
      <c r="JIF128" s="459"/>
      <c r="JIG128" s="458"/>
      <c r="JIH128" s="458"/>
      <c r="JII128" s="458"/>
      <c r="JIJ128" s="459"/>
      <c r="JIK128" s="458"/>
      <c r="JIL128" s="458"/>
      <c r="JIM128" s="458"/>
      <c r="JIN128" s="459"/>
      <c r="JIO128" s="458"/>
      <c r="JIP128" s="458"/>
      <c r="JIQ128" s="458"/>
      <c r="JIR128" s="459"/>
      <c r="JIS128" s="458"/>
      <c r="JIT128" s="458"/>
      <c r="JIU128" s="458"/>
      <c r="JIV128" s="459"/>
      <c r="JIW128" s="458"/>
      <c r="JIX128" s="458"/>
      <c r="JIY128" s="458"/>
      <c r="JIZ128" s="459"/>
      <c r="JJA128" s="458"/>
      <c r="JJB128" s="458"/>
      <c r="JJC128" s="458"/>
      <c r="JJD128" s="459"/>
      <c r="JJE128" s="458"/>
      <c r="JJF128" s="458"/>
      <c r="JJG128" s="458"/>
      <c r="JJH128" s="459"/>
      <c r="JJI128" s="458"/>
      <c r="JJJ128" s="458"/>
      <c r="JJK128" s="458"/>
      <c r="JJL128" s="459"/>
      <c r="JJM128" s="458"/>
      <c r="JJN128" s="458"/>
      <c r="JJO128" s="458"/>
      <c r="JJP128" s="459"/>
      <c r="JJQ128" s="458"/>
      <c r="JJR128" s="458"/>
      <c r="JJS128" s="458"/>
      <c r="JJT128" s="459"/>
      <c r="JJU128" s="458"/>
      <c r="JJV128" s="458"/>
      <c r="JJW128" s="458"/>
      <c r="JJX128" s="459"/>
      <c r="JJY128" s="458"/>
      <c r="JJZ128" s="458"/>
      <c r="JKA128" s="458"/>
      <c r="JKB128" s="459"/>
      <c r="JKC128" s="458"/>
      <c r="JKD128" s="458"/>
      <c r="JKE128" s="458"/>
      <c r="JKF128" s="459"/>
      <c r="JKG128" s="458"/>
      <c r="JKH128" s="458"/>
      <c r="JKI128" s="458"/>
      <c r="JKJ128" s="459"/>
      <c r="JKK128" s="458"/>
      <c r="JKL128" s="458"/>
      <c r="JKM128" s="458"/>
      <c r="JKN128" s="459"/>
      <c r="JKO128" s="458"/>
      <c r="JKP128" s="458"/>
      <c r="JKQ128" s="458"/>
      <c r="JKR128" s="459"/>
      <c r="JKS128" s="458"/>
      <c r="JKT128" s="458"/>
      <c r="JKU128" s="458"/>
      <c r="JKV128" s="459"/>
      <c r="JKW128" s="458"/>
      <c r="JKX128" s="458"/>
      <c r="JKY128" s="458"/>
      <c r="JKZ128" s="459"/>
      <c r="JLA128" s="458"/>
      <c r="JLB128" s="458"/>
      <c r="JLC128" s="458"/>
      <c r="JLD128" s="459"/>
      <c r="JLE128" s="458"/>
      <c r="JLF128" s="458"/>
      <c r="JLG128" s="458"/>
      <c r="JLH128" s="459"/>
      <c r="JLI128" s="458"/>
      <c r="JLJ128" s="458"/>
      <c r="JLK128" s="458"/>
      <c r="JLL128" s="459"/>
      <c r="JLM128" s="458"/>
      <c r="JLN128" s="458"/>
      <c r="JLO128" s="458"/>
      <c r="JLP128" s="459"/>
      <c r="JLQ128" s="458"/>
      <c r="JLR128" s="458"/>
      <c r="JLS128" s="458"/>
      <c r="JLT128" s="459"/>
      <c r="JLU128" s="458"/>
      <c r="JLV128" s="458"/>
      <c r="JLW128" s="458"/>
      <c r="JLX128" s="459"/>
      <c r="JLY128" s="458"/>
      <c r="JLZ128" s="458"/>
      <c r="JMA128" s="458"/>
      <c r="JMB128" s="459"/>
      <c r="JMC128" s="458"/>
      <c r="JMD128" s="458"/>
      <c r="JME128" s="458"/>
      <c r="JMF128" s="459"/>
      <c r="JMG128" s="458"/>
      <c r="JMH128" s="458"/>
      <c r="JMI128" s="458"/>
      <c r="JMJ128" s="459"/>
      <c r="JMK128" s="458"/>
      <c r="JML128" s="458"/>
      <c r="JMM128" s="458"/>
      <c r="JMN128" s="459"/>
      <c r="JMO128" s="458"/>
      <c r="JMP128" s="458"/>
      <c r="JMQ128" s="458"/>
      <c r="JMR128" s="459"/>
      <c r="JMS128" s="458"/>
      <c r="JMT128" s="458"/>
      <c r="JMU128" s="458"/>
      <c r="JMV128" s="459"/>
      <c r="JMW128" s="458"/>
      <c r="JMX128" s="458"/>
      <c r="JMY128" s="458"/>
      <c r="JMZ128" s="459"/>
      <c r="JNA128" s="458"/>
      <c r="JNB128" s="458"/>
      <c r="JNC128" s="458"/>
      <c r="JND128" s="459"/>
      <c r="JNE128" s="458"/>
      <c r="JNF128" s="458"/>
      <c r="JNG128" s="458"/>
      <c r="JNH128" s="459"/>
      <c r="JNI128" s="458"/>
      <c r="JNJ128" s="458"/>
      <c r="JNK128" s="458"/>
      <c r="JNL128" s="459"/>
      <c r="JNM128" s="458"/>
      <c r="JNN128" s="458"/>
      <c r="JNO128" s="458"/>
      <c r="JNP128" s="459"/>
      <c r="JNQ128" s="458"/>
      <c r="JNR128" s="458"/>
      <c r="JNS128" s="458"/>
      <c r="JNT128" s="459"/>
      <c r="JNU128" s="458"/>
      <c r="JNV128" s="458"/>
      <c r="JNW128" s="458"/>
      <c r="JNX128" s="459"/>
      <c r="JNY128" s="458"/>
      <c r="JNZ128" s="458"/>
      <c r="JOA128" s="458"/>
      <c r="JOB128" s="459"/>
      <c r="JOC128" s="458"/>
      <c r="JOD128" s="458"/>
      <c r="JOE128" s="458"/>
      <c r="JOF128" s="459"/>
      <c r="JOG128" s="458"/>
      <c r="JOH128" s="458"/>
      <c r="JOI128" s="458"/>
      <c r="JOJ128" s="459"/>
      <c r="JOK128" s="458"/>
      <c r="JOL128" s="458"/>
      <c r="JOM128" s="458"/>
      <c r="JON128" s="459"/>
      <c r="JOO128" s="458"/>
      <c r="JOP128" s="458"/>
      <c r="JOQ128" s="458"/>
      <c r="JOR128" s="459"/>
      <c r="JOS128" s="458"/>
      <c r="JOT128" s="458"/>
      <c r="JOU128" s="458"/>
      <c r="JOV128" s="459"/>
      <c r="JOW128" s="458"/>
      <c r="JOX128" s="458"/>
      <c r="JOY128" s="458"/>
      <c r="JOZ128" s="459"/>
      <c r="JPA128" s="458"/>
      <c r="JPB128" s="458"/>
      <c r="JPC128" s="458"/>
      <c r="JPD128" s="459"/>
      <c r="JPE128" s="458"/>
      <c r="JPF128" s="458"/>
      <c r="JPG128" s="458"/>
      <c r="JPH128" s="459"/>
      <c r="JPI128" s="458"/>
      <c r="JPJ128" s="458"/>
      <c r="JPK128" s="458"/>
      <c r="JPL128" s="459"/>
      <c r="JPM128" s="458"/>
      <c r="JPN128" s="458"/>
      <c r="JPO128" s="458"/>
      <c r="JPP128" s="459"/>
      <c r="JPQ128" s="458"/>
      <c r="JPR128" s="458"/>
      <c r="JPS128" s="458"/>
      <c r="JPT128" s="459"/>
      <c r="JPU128" s="458"/>
      <c r="JPV128" s="458"/>
      <c r="JPW128" s="458"/>
      <c r="JPX128" s="459"/>
      <c r="JPY128" s="458"/>
      <c r="JPZ128" s="458"/>
      <c r="JQA128" s="458"/>
      <c r="JQB128" s="459"/>
      <c r="JQC128" s="458"/>
      <c r="JQD128" s="458"/>
      <c r="JQE128" s="458"/>
      <c r="JQF128" s="459"/>
      <c r="JQG128" s="458"/>
      <c r="JQH128" s="458"/>
      <c r="JQI128" s="458"/>
      <c r="JQJ128" s="459"/>
      <c r="JQK128" s="458"/>
      <c r="JQL128" s="458"/>
      <c r="JQM128" s="458"/>
      <c r="JQN128" s="459"/>
      <c r="JQO128" s="458"/>
      <c r="JQP128" s="458"/>
      <c r="JQQ128" s="458"/>
      <c r="JQR128" s="459"/>
      <c r="JQS128" s="458"/>
      <c r="JQT128" s="458"/>
      <c r="JQU128" s="458"/>
      <c r="JQV128" s="459"/>
      <c r="JQW128" s="458"/>
      <c r="JQX128" s="458"/>
      <c r="JQY128" s="458"/>
      <c r="JQZ128" s="459"/>
      <c r="JRA128" s="458"/>
      <c r="JRB128" s="458"/>
      <c r="JRC128" s="458"/>
      <c r="JRD128" s="459"/>
      <c r="JRE128" s="458"/>
      <c r="JRF128" s="458"/>
      <c r="JRG128" s="458"/>
      <c r="JRH128" s="459"/>
      <c r="JRI128" s="458"/>
      <c r="JRJ128" s="458"/>
      <c r="JRK128" s="458"/>
      <c r="JRL128" s="459"/>
      <c r="JRM128" s="458"/>
      <c r="JRN128" s="458"/>
      <c r="JRO128" s="458"/>
      <c r="JRP128" s="459"/>
      <c r="JRQ128" s="458"/>
      <c r="JRR128" s="458"/>
      <c r="JRS128" s="458"/>
      <c r="JRT128" s="459"/>
      <c r="JRU128" s="458"/>
      <c r="JRV128" s="458"/>
      <c r="JRW128" s="458"/>
      <c r="JRX128" s="459"/>
      <c r="JRY128" s="458"/>
      <c r="JRZ128" s="458"/>
      <c r="JSA128" s="458"/>
      <c r="JSB128" s="459"/>
      <c r="JSC128" s="458"/>
      <c r="JSD128" s="458"/>
      <c r="JSE128" s="458"/>
      <c r="JSF128" s="459"/>
      <c r="JSG128" s="458"/>
      <c r="JSH128" s="458"/>
      <c r="JSI128" s="458"/>
      <c r="JSJ128" s="459"/>
      <c r="JSK128" s="458"/>
      <c r="JSL128" s="458"/>
      <c r="JSM128" s="458"/>
      <c r="JSN128" s="459"/>
      <c r="JSO128" s="458"/>
      <c r="JSP128" s="458"/>
      <c r="JSQ128" s="458"/>
      <c r="JSR128" s="459"/>
      <c r="JSS128" s="458"/>
      <c r="JST128" s="458"/>
      <c r="JSU128" s="458"/>
      <c r="JSV128" s="459"/>
      <c r="JSW128" s="458"/>
      <c r="JSX128" s="458"/>
      <c r="JSY128" s="458"/>
      <c r="JSZ128" s="459"/>
      <c r="JTA128" s="458"/>
      <c r="JTB128" s="458"/>
      <c r="JTC128" s="458"/>
      <c r="JTD128" s="459"/>
      <c r="JTE128" s="458"/>
      <c r="JTF128" s="458"/>
      <c r="JTG128" s="458"/>
      <c r="JTH128" s="459"/>
      <c r="JTI128" s="458"/>
      <c r="JTJ128" s="458"/>
      <c r="JTK128" s="458"/>
      <c r="JTL128" s="459"/>
      <c r="JTM128" s="458"/>
      <c r="JTN128" s="458"/>
      <c r="JTO128" s="458"/>
      <c r="JTP128" s="459"/>
      <c r="JTQ128" s="458"/>
      <c r="JTR128" s="458"/>
      <c r="JTS128" s="458"/>
      <c r="JTT128" s="459"/>
      <c r="JTU128" s="458"/>
      <c r="JTV128" s="458"/>
      <c r="JTW128" s="458"/>
      <c r="JTX128" s="459"/>
      <c r="JTY128" s="458"/>
      <c r="JTZ128" s="458"/>
      <c r="JUA128" s="458"/>
      <c r="JUB128" s="459"/>
      <c r="JUC128" s="458"/>
      <c r="JUD128" s="458"/>
      <c r="JUE128" s="458"/>
      <c r="JUF128" s="459"/>
      <c r="JUG128" s="458"/>
      <c r="JUH128" s="458"/>
      <c r="JUI128" s="458"/>
      <c r="JUJ128" s="459"/>
      <c r="JUK128" s="458"/>
      <c r="JUL128" s="458"/>
      <c r="JUM128" s="458"/>
      <c r="JUN128" s="459"/>
      <c r="JUO128" s="458"/>
      <c r="JUP128" s="458"/>
      <c r="JUQ128" s="458"/>
      <c r="JUR128" s="459"/>
      <c r="JUS128" s="458"/>
      <c r="JUT128" s="458"/>
      <c r="JUU128" s="458"/>
      <c r="JUV128" s="459"/>
      <c r="JUW128" s="458"/>
      <c r="JUX128" s="458"/>
      <c r="JUY128" s="458"/>
      <c r="JUZ128" s="459"/>
      <c r="JVA128" s="458"/>
      <c r="JVB128" s="458"/>
      <c r="JVC128" s="458"/>
      <c r="JVD128" s="459"/>
      <c r="JVE128" s="458"/>
      <c r="JVF128" s="458"/>
      <c r="JVG128" s="458"/>
      <c r="JVH128" s="459"/>
      <c r="JVI128" s="458"/>
      <c r="JVJ128" s="458"/>
      <c r="JVK128" s="458"/>
      <c r="JVL128" s="459"/>
      <c r="JVM128" s="458"/>
      <c r="JVN128" s="458"/>
      <c r="JVO128" s="458"/>
      <c r="JVP128" s="459"/>
      <c r="JVQ128" s="458"/>
      <c r="JVR128" s="458"/>
      <c r="JVS128" s="458"/>
      <c r="JVT128" s="459"/>
      <c r="JVU128" s="458"/>
      <c r="JVV128" s="458"/>
      <c r="JVW128" s="458"/>
      <c r="JVX128" s="459"/>
      <c r="JVY128" s="458"/>
      <c r="JVZ128" s="458"/>
      <c r="JWA128" s="458"/>
      <c r="JWB128" s="459"/>
      <c r="JWC128" s="458"/>
      <c r="JWD128" s="458"/>
      <c r="JWE128" s="458"/>
      <c r="JWF128" s="459"/>
      <c r="JWG128" s="458"/>
      <c r="JWH128" s="458"/>
      <c r="JWI128" s="458"/>
      <c r="JWJ128" s="459"/>
      <c r="JWK128" s="458"/>
      <c r="JWL128" s="458"/>
      <c r="JWM128" s="458"/>
      <c r="JWN128" s="459"/>
      <c r="JWO128" s="458"/>
      <c r="JWP128" s="458"/>
      <c r="JWQ128" s="458"/>
      <c r="JWR128" s="459"/>
      <c r="JWS128" s="458"/>
      <c r="JWT128" s="458"/>
      <c r="JWU128" s="458"/>
      <c r="JWV128" s="459"/>
      <c r="JWW128" s="458"/>
      <c r="JWX128" s="458"/>
      <c r="JWY128" s="458"/>
      <c r="JWZ128" s="459"/>
      <c r="JXA128" s="458"/>
      <c r="JXB128" s="458"/>
      <c r="JXC128" s="458"/>
      <c r="JXD128" s="459"/>
      <c r="JXE128" s="458"/>
      <c r="JXF128" s="458"/>
      <c r="JXG128" s="458"/>
      <c r="JXH128" s="459"/>
      <c r="JXI128" s="458"/>
      <c r="JXJ128" s="458"/>
      <c r="JXK128" s="458"/>
      <c r="JXL128" s="459"/>
      <c r="JXM128" s="458"/>
      <c r="JXN128" s="458"/>
      <c r="JXO128" s="458"/>
      <c r="JXP128" s="459"/>
      <c r="JXQ128" s="458"/>
      <c r="JXR128" s="458"/>
      <c r="JXS128" s="458"/>
      <c r="JXT128" s="459"/>
      <c r="JXU128" s="458"/>
      <c r="JXV128" s="458"/>
      <c r="JXW128" s="458"/>
      <c r="JXX128" s="459"/>
      <c r="JXY128" s="458"/>
      <c r="JXZ128" s="458"/>
      <c r="JYA128" s="458"/>
      <c r="JYB128" s="459"/>
      <c r="JYC128" s="458"/>
      <c r="JYD128" s="458"/>
      <c r="JYE128" s="458"/>
      <c r="JYF128" s="459"/>
      <c r="JYG128" s="458"/>
      <c r="JYH128" s="458"/>
      <c r="JYI128" s="458"/>
      <c r="JYJ128" s="459"/>
      <c r="JYK128" s="458"/>
      <c r="JYL128" s="458"/>
      <c r="JYM128" s="458"/>
      <c r="JYN128" s="459"/>
      <c r="JYO128" s="458"/>
      <c r="JYP128" s="458"/>
      <c r="JYQ128" s="458"/>
      <c r="JYR128" s="459"/>
      <c r="JYS128" s="458"/>
      <c r="JYT128" s="458"/>
      <c r="JYU128" s="458"/>
      <c r="JYV128" s="459"/>
      <c r="JYW128" s="458"/>
      <c r="JYX128" s="458"/>
      <c r="JYY128" s="458"/>
      <c r="JYZ128" s="459"/>
      <c r="JZA128" s="458"/>
      <c r="JZB128" s="458"/>
      <c r="JZC128" s="458"/>
      <c r="JZD128" s="459"/>
      <c r="JZE128" s="458"/>
      <c r="JZF128" s="458"/>
      <c r="JZG128" s="458"/>
      <c r="JZH128" s="459"/>
      <c r="JZI128" s="458"/>
      <c r="JZJ128" s="458"/>
      <c r="JZK128" s="458"/>
      <c r="JZL128" s="459"/>
      <c r="JZM128" s="458"/>
      <c r="JZN128" s="458"/>
      <c r="JZO128" s="458"/>
      <c r="JZP128" s="459"/>
      <c r="JZQ128" s="458"/>
      <c r="JZR128" s="458"/>
      <c r="JZS128" s="458"/>
      <c r="JZT128" s="459"/>
      <c r="JZU128" s="458"/>
      <c r="JZV128" s="458"/>
      <c r="JZW128" s="458"/>
      <c r="JZX128" s="459"/>
      <c r="JZY128" s="458"/>
      <c r="JZZ128" s="458"/>
      <c r="KAA128" s="458"/>
      <c r="KAB128" s="459"/>
      <c r="KAC128" s="458"/>
      <c r="KAD128" s="458"/>
      <c r="KAE128" s="458"/>
      <c r="KAF128" s="459"/>
      <c r="KAG128" s="458"/>
      <c r="KAH128" s="458"/>
      <c r="KAI128" s="458"/>
      <c r="KAJ128" s="459"/>
      <c r="KAK128" s="458"/>
      <c r="KAL128" s="458"/>
      <c r="KAM128" s="458"/>
      <c r="KAN128" s="459"/>
      <c r="KAO128" s="458"/>
      <c r="KAP128" s="458"/>
      <c r="KAQ128" s="458"/>
      <c r="KAR128" s="459"/>
      <c r="KAS128" s="458"/>
      <c r="KAT128" s="458"/>
      <c r="KAU128" s="458"/>
      <c r="KAV128" s="459"/>
      <c r="KAW128" s="458"/>
      <c r="KAX128" s="458"/>
      <c r="KAY128" s="458"/>
      <c r="KAZ128" s="459"/>
      <c r="KBA128" s="458"/>
      <c r="KBB128" s="458"/>
      <c r="KBC128" s="458"/>
      <c r="KBD128" s="459"/>
      <c r="KBE128" s="458"/>
      <c r="KBF128" s="458"/>
      <c r="KBG128" s="458"/>
      <c r="KBH128" s="459"/>
      <c r="KBI128" s="458"/>
      <c r="KBJ128" s="458"/>
      <c r="KBK128" s="458"/>
      <c r="KBL128" s="459"/>
      <c r="KBM128" s="458"/>
      <c r="KBN128" s="458"/>
      <c r="KBO128" s="458"/>
      <c r="KBP128" s="459"/>
      <c r="KBQ128" s="458"/>
      <c r="KBR128" s="458"/>
      <c r="KBS128" s="458"/>
      <c r="KBT128" s="459"/>
      <c r="KBU128" s="458"/>
      <c r="KBV128" s="458"/>
      <c r="KBW128" s="458"/>
      <c r="KBX128" s="459"/>
      <c r="KBY128" s="458"/>
      <c r="KBZ128" s="458"/>
      <c r="KCA128" s="458"/>
      <c r="KCB128" s="459"/>
      <c r="KCC128" s="458"/>
      <c r="KCD128" s="458"/>
      <c r="KCE128" s="458"/>
      <c r="KCF128" s="459"/>
      <c r="KCG128" s="458"/>
      <c r="KCH128" s="458"/>
      <c r="KCI128" s="458"/>
      <c r="KCJ128" s="459"/>
      <c r="KCK128" s="458"/>
      <c r="KCL128" s="458"/>
      <c r="KCM128" s="458"/>
      <c r="KCN128" s="459"/>
      <c r="KCO128" s="458"/>
      <c r="KCP128" s="458"/>
      <c r="KCQ128" s="458"/>
      <c r="KCR128" s="459"/>
      <c r="KCS128" s="458"/>
      <c r="KCT128" s="458"/>
      <c r="KCU128" s="458"/>
      <c r="KCV128" s="459"/>
      <c r="KCW128" s="458"/>
      <c r="KCX128" s="458"/>
      <c r="KCY128" s="458"/>
      <c r="KCZ128" s="459"/>
      <c r="KDA128" s="458"/>
      <c r="KDB128" s="458"/>
      <c r="KDC128" s="458"/>
      <c r="KDD128" s="459"/>
      <c r="KDE128" s="458"/>
      <c r="KDF128" s="458"/>
      <c r="KDG128" s="458"/>
      <c r="KDH128" s="459"/>
      <c r="KDI128" s="458"/>
      <c r="KDJ128" s="458"/>
      <c r="KDK128" s="458"/>
      <c r="KDL128" s="459"/>
      <c r="KDM128" s="458"/>
      <c r="KDN128" s="458"/>
      <c r="KDO128" s="458"/>
      <c r="KDP128" s="459"/>
      <c r="KDQ128" s="458"/>
      <c r="KDR128" s="458"/>
      <c r="KDS128" s="458"/>
      <c r="KDT128" s="459"/>
      <c r="KDU128" s="458"/>
      <c r="KDV128" s="458"/>
      <c r="KDW128" s="458"/>
      <c r="KDX128" s="459"/>
      <c r="KDY128" s="458"/>
      <c r="KDZ128" s="458"/>
      <c r="KEA128" s="458"/>
      <c r="KEB128" s="459"/>
      <c r="KEC128" s="458"/>
      <c r="KED128" s="458"/>
      <c r="KEE128" s="458"/>
      <c r="KEF128" s="459"/>
      <c r="KEG128" s="458"/>
      <c r="KEH128" s="458"/>
      <c r="KEI128" s="458"/>
      <c r="KEJ128" s="459"/>
      <c r="KEK128" s="458"/>
      <c r="KEL128" s="458"/>
      <c r="KEM128" s="458"/>
      <c r="KEN128" s="459"/>
      <c r="KEO128" s="458"/>
      <c r="KEP128" s="458"/>
      <c r="KEQ128" s="458"/>
      <c r="KER128" s="459"/>
      <c r="KES128" s="458"/>
      <c r="KET128" s="458"/>
      <c r="KEU128" s="458"/>
      <c r="KEV128" s="459"/>
      <c r="KEW128" s="458"/>
      <c r="KEX128" s="458"/>
      <c r="KEY128" s="458"/>
      <c r="KEZ128" s="459"/>
      <c r="KFA128" s="458"/>
      <c r="KFB128" s="458"/>
      <c r="KFC128" s="458"/>
      <c r="KFD128" s="459"/>
      <c r="KFE128" s="458"/>
      <c r="KFF128" s="458"/>
      <c r="KFG128" s="458"/>
      <c r="KFH128" s="459"/>
      <c r="KFI128" s="458"/>
      <c r="KFJ128" s="458"/>
      <c r="KFK128" s="458"/>
      <c r="KFL128" s="459"/>
      <c r="KFM128" s="458"/>
      <c r="KFN128" s="458"/>
      <c r="KFO128" s="458"/>
      <c r="KFP128" s="459"/>
      <c r="KFQ128" s="458"/>
      <c r="KFR128" s="458"/>
      <c r="KFS128" s="458"/>
      <c r="KFT128" s="459"/>
      <c r="KFU128" s="458"/>
      <c r="KFV128" s="458"/>
      <c r="KFW128" s="458"/>
      <c r="KFX128" s="459"/>
      <c r="KFY128" s="458"/>
      <c r="KFZ128" s="458"/>
      <c r="KGA128" s="458"/>
      <c r="KGB128" s="459"/>
      <c r="KGC128" s="458"/>
      <c r="KGD128" s="458"/>
      <c r="KGE128" s="458"/>
      <c r="KGF128" s="459"/>
      <c r="KGG128" s="458"/>
      <c r="KGH128" s="458"/>
      <c r="KGI128" s="458"/>
      <c r="KGJ128" s="459"/>
      <c r="KGK128" s="458"/>
      <c r="KGL128" s="458"/>
      <c r="KGM128" s="458"/>
      <c r="KGN128" s="459"/>
      <c r="KGO128" s="458"/>
      <c r="KGP128" s="458"/>
      <c r="KGQ128" s="458"/>
      <c r="KGR128" s="459"/>
      <c r="KGS128" s="458"/>
      <c r="KGT128" s="458"/>
      <c r="KGU128" s="458"/>
      <c r="KGV128" s="459"/>
      <c r="KGW128" s="458"/>
      <c r="KGX128" s="458"/>
      <c r="KGY128" s="458"/>
      <c r="KGZ128" s="459"/>
      <c r="KHA128" s="458"/>
      <c r="KHB128" s="458"/>
      <c r="KHC128" s="458"/>
      <c r="KHD128" s="459"/>
      <c r="KHE128" s="458"/>
      <c r="KHF128" s="458"/>
      <c r="KHG128" s="458"/>
      <c r="KHH128" s="459"/>
      <c r="KHI128" s="458"/>
      <c r="KHJ128" s="458"/>
      <c r="KHK128" s="458"/>
      <c r="KHL128" s="459"/>
      <c r="KHM128" s="458"/>
      <c r="KHN128" s="458"/>
      <c r="KHO128" s="458"/>
      <c r="KHP128" s="459"/>
      <c r="KHQ128" s="458"/>
      <c r="KHR128" s="458"/>
      <c r="KHS128" s="458"/>
      <c r="KHT128" s="459"/>
      <c r="KHU128" s="458"/>
      <c r="KHV128" s="458"/>
      <c r="KHW128" s="458"/>
      <c r="KHX128" s="459"/>
      <c r="KHY128" s="458"/>
      <c r="KHZ128" s="458"/>
      <c r="KIA128" s="458"/>
      <c r="KIB128" s="459"/>
      <c r="KIC128" s="458"/>
      <c r="KID128" s="458"/>
      <c r="KIE128" s="458"/>
      <c r="KIF128" s="459"/>
      <c r="KIG128" s="458"/>
      <c r="KIH128" s="458"/>
      <c r="KII128" s="458"/>
      <c r="KIJ128" s="459"/>
      <c r="KIK128" s="458"/>
      <c r="KIL128" s="458"/>
      <c r="KIM128" s="458"/>
      <c r="KIN128" s="459"/>
      <c r="KIO128" s="458"/>
      <c r="KIP128" s="458"/>
      <c r="KIQ128" s="458"/>
      <c r="KIR128" s="459"/>
      <c r="KIS128" s="458"/>
      <c r="KIT128" s="458"/>
      <c r="KIU128" s="458"/>
      <c r="KIV128" s="459"/>
      <c r="KIW128" s="458"/>
      <c r="KIX128" s="458"/>
      <c r="KIY128" s="458"/>
      <c r="KIZ128" s="459"/>
      <c r="KJA128" s="458"/>
      <c r="KJB128" s="458"/>
      <c r="KJC128" s="458"/>
      <c r="KJD128" s="459"/>
      <c r="KJE128" s="458"/>
      <c r="KJF128" s="458"/>
      <c r="KJG128" s="458"/>
      <c r="KJH128" s="459"/>
      <c r="KJI128" s="458"/>
      <c r="KJJ128" s="458"/>
      <c r="KJK128" s="458"/>
      <c r="KJL128" s="459"/>
      <c r="KJM128" s="458"/>
      <c r="KJN128" s="458"/>
      <c r="KJO128" s="458"/>
      <c r="KJP128" s="459"/>
      <c r="KJQ128" s="458"/>
      <c r="KJR128" s="458"/>
      <c r="KJS128" s="458"/>
      <c r="KJT128" s="459"/>
      <c r="KJU128" s="458"/>
      <c r="KJV128" s="458"/>
      <c r="KJW128" s="458"/>
      <c r="KJX128" s="459"/>
      <c r="KJY128" s="458"/>
      <c r="KJZ128" s="458"/>
      <c r="KKA128" s="458"/>
      <c r="KKB128" s="459"/>
      <c r="KKC128" s="458"/>
      <c r="KKD128" s="458"/>
      <c r="KKE128" s="458"/>
      <c r="KKF128" s="459"/>
      <c r="KKG128" s="458"/>
      <c r="KKH128" s="458"/>
      <c r="KKI128" s="458"/>
      <c r="KKJ128" s="459"/>
      <c r="KKK128" s="458"/>
      <c r="KKL128" s="458"/>
      <c r="KKM128" s="458"/>
      <c r="KKN128" s="459"/>
      <c r="KKO128" s="458"/>
      <c r="KKP128" s="458"/>
      <c r="KKQ128" s="458"/>
      <c r="KKR128" s="459"/>
      <c r="KKS128" s="458"/>
      <c r="KKT128" s="458"/>
      <c r="KKU128" s="458"/>
      <c r="KKV128" s="459"/>
      <c r="KKW128" s="458"/>
      <c r="KKX128" s="458"/>
      <c r="KKY128" s="458"/>
      <c r="KKZ128" s="459"/>
      <c r="KLA128" s="458"/>
      <c r="KLB128" s="458"/>
      <c r="KLC128" s="458"/>
      <c r="KLD128" s="459"/>
      <c r="KLE128" s="458"/>
      <c r="KLF128" s="458"/>
      <c r="KLG128" s="458"/>
      <c r="KLH128" s="459"/>
      <c r="KLI128" s="458"/>
      <c r="KLJ128" s="458"/>
      <c r="KLK128" s="458"/>
      <c r="KLL128" s="459"/>
      <c r="KLM128" s="458"/>
      <c r="KLN128" s="458"/>
      <c r="KLO128" s="458"/>
      <c r="KLP128" s="459"/>
      <c r="KLQ128" s="458"/>
      <c r="KLR128" s="458"/>
      <c r="KLS128" s="458"/>
      <c r="KLT128" s="459"/>
      <c r="KLU128" s="458"/>
      <c r="KLV128" s="458"/>
      <c r="KLW128" s="458"/>
      <c r="KLX128" s="459"/>
      <c r="KLY128" s="458"/>
      <c r="KLZ128" s="458"/>
      <c r="KMA128" s="458"/>
      <c r="KMB128" s="459"/>
      <c r="KMC128" s="458"/>
      <c r="KMD128" s="458"/>
      <c r="KME128" s="458"/>
      <c r="KMF128" s="459"/>
      <c r="KMG128" s="458"/>
      <c r="KMH128" s="458"/>
      <c r="KMI128" s="458"/>
      <c r="KMJ128" s="459"/>
      <c r="KMK128" s="458"/>
      <c r="KML128" s="458"/>
      <c r="KMM128" s="458"/>
      <c r="KMN128" s="459"/>
      <c r="KMO128" s="458"/>
      <c r="KMP128" s="458"/>
      <c r="KMQ128" s="458"/>
      <c r="KMR128" s="459"/>
      <c r="KMS128" s="458"/>
      <c r="KMT128" s="458"/>
      <c r="KMU128" s="458"/>
      <c r="KMV128" s="459"/>
      <c r="KMW128" s="458"/>
      <c r="KMX128" s="458"/>
      <c r="KMY128" s="458"/>
      <c r="KMZ128" s="459"/>
      <c r="KNA128" s="458"/>
      <c r="KNB128" s="458"/>
      <c r="KNC128" s="458"/>
      <c r="KND128" s="459"/>
      <c r="KNE128" s="458"/>
      <c r="KNF128" s="458"/>
      <c r="KNG128" s="458"/>
      <c r="KNH128" s="459"/>
      <c r="KNI128" s="458"/>
      <c r="KNJ128" s="458"/>
      <c r="KNK128" s="458"/>
      <c r="KNL128" s="459"/>
      <c r="KNM128" s="458"/>
      <c r="KNN128" s="458"/>
      <c r="KNO128" s="458"/>
      <c r="KNP128" s="459"/>
      <c r="KNQ128" s="458"/>
      <c r="KNR128" s="458"/>
      <c r="KNS128" s="458"/>
      <c r="KNT128" s="459"/>
      <c r="KNU128" s="458"/>
      <c r="KNV128" s="458"/>
      <c r="KNW128" s="458"/>
      <c r="KNX128" s="459"/>
      <c r="KNY128" s="458"/>
      <c r="KNZ128" s="458"/>
      <c r="KOA128" s="458"/>
      <c r="KOB128" s="459"/>
      <c r="KOC128" s="458"/>
      <c r="KOD128" s="458"/>
      <c r="KOE128" s="458"/>
      <c r="KOF128" s="459"/>
      <c r="KOG128" s="458"/>
      <c r="KOH128" s="458"/>
      <c r="KOI128" s="458"/>
      <c r="KOJ128" s="459"/>
      <c r="KOK128" s="458"/>
      <c r="KOL128" s="458"/>
      <c r="KOM128" s="458"/>
      <c r="KON128" s="459"/>
      <c r="KOO128" s="458"/>
      <c r="KOP128" s="458"/>
      <c r="KOQ128" s="458"/>
      <c r="KOR128" s="459"/>
      <c r="KOS128" s="458"/>
      <c r="KOT128" s="458"/>
      <c r="KOU128" s="458"/>
      <c r="KOV128" s="459"/>
      <c r="KOW128" s="458"/>
      <c r="KOX128" s="458"/>
      <c r="KOY128" s="458"/>
      <c r="KOZ128" s="459"/>
      <c r="KPA128" s="458"/>
      <c r="KPB128" s="458"/>
      <c r="KPC128" s="458"/>
      <c r="KPD128" s="459"/>
      <c r="KPE128" s="458"/>
      <c r="KPF128" s="458"/>
      <c r="KPG128" s="458"/>
      <c r="KPH128" s="459"/>
      <c r="KPI128" s="458"/>
      <c r="KPJ128" s="458"/>
      <c r="KPK128" s="458"/>
      <c r="KPL128" s="459"/>
      <c r="KPM128" s="458"/>
      <c r="KPN128" s="458"/>
      <c r="KPO128" s="458"/>
      <c r="KPP128" s="459"/>
      <c r="KPQ128" s="458"/>
      <c r="KPR128" s="458"/>
      <c r="KPS128" s="458"/>
      <c r="KPT128" s="459"/>
      <c r="KPU128" s="458"/>
      <c r="KPV128" s="458"/>
      <c r="KPW128" s="458"/>
      <c r="KPX128" s="459"/>
      <c r="KPY128" s="458"/>
      <c r="KPZ128" s="458"/>
      <c r="KQA128" s="458"/>
      <c r="KQB128" s="459"/>
      <c r="KQC128" s="458"/>
      <c r="KQD128" s="458"/>
      <c r="KQE128" s="458"/>
      <c r="KQF128" s="459"/>
      <c r="KQG128" s="458"/>
      <c r="KQH128" s="458"/>
      <c r="KQI128" s="458"/>
      <c r="KQJ128" s="459"/>
      <c r="KQK128" s="458"/>
      <c r="KQL128" s="458"/>
      <c r="KQM128" s="458"/>
      <c r="KQN128" s="459"/>
      <c r="KQO128" s="458"/>
      <c r="KQP128" s="458"/>
      <c r="KQQ128" s="458"/>
      <c r="KQR128" s="459"/>
      <c r="KQS128" s="458"/>
      <c r="KQT128" s="458"/>
      <c r="KQU128" s="458"/>
      <c r="KQV128" s="459"/>
      <c r="KQW128" s="458"/>
      <c r="KQX128" s="458"/>
      <c r="KQY128" s="458"/>
      <c r="KQZ128" s="459"/>
      <c r="KRA128" s="458"/>
      <c r="KRB128" s="458"/>
      <c r="KRC128" s="458"/>
      <c r="KRD128" s="459"/>
      <c r="KRE128" s="458"/>
      <c r="KRF128" s="458"/>
      <c r="KRG128" s="458"/>
      <c r="KRH128" s="459"/>
      <c r="KRI128" s="458"/>
      <c r="KRJ128" s="458"/>
      <c r="KRK128" s="458"/>
      <c r="KRL128" s="459"/>
      <c r="KRM128" s="458"/>
      <c r="KRN128" s="458"/>
      <c r="KRO128" s="458"/>
      <c r="KRP128" s="459"/>
      <c r="KRQ128" s="458"/>
      <c r="KRR128" s="458"/>
      <c r="KRS128" s="458"/>
      <c r="KRT128" s="459"/>
      <c r="KRU128" s="458"/>
      <c r="KRV128" s="458"/>
      <c r="KRW128" s="458"/>
      <c r="KRX128" s="459"/>
      <c r="KRY128" s="458"/>
      <c r="KRZ128" s="458"/>
      <c r="KSA128" s="458"/>
      <c r="KSB128" s="459"/>
      <c r="KSC128" s="458"/>
      <c r="KSD128" s="458"/>
      <c r="KSE128" s="458"/>
      <c r="KSF128" s="459"/>
      <c r="KSG128" s="458"/>
      <c r="KSH128" s="458"/>
      <c r="KSI128" s="458"/>
      <c r="KSJ128" s="459"/>
      <c r="KSK128" s="458"/>
      <c r="KSL128" s="458"/>
      <c r="KSM128" s="458"/>
      <c r="KSN128" s="459"/>
      <c r="KSO128" s="458"/>
      <c r="KSP128" s="458"/>
      <c r="KSQ128" s="458"/>
      <c r="KSR128" s="459"/>
      <c r="KSS128" s="458"/>
      <c r="KST128" s="458"/>
      <c r="KSU128" s="458"/>
      <c r="KSV128" s="459"/>
      <c r="KSW128" s="458"/>
      <c r="KSX128" s="458"/>
      <c r="KSY128" s="458"/>
      <c r="KSZ128" s="459"/>
      <c r="KTA128" s="458"/>
      <c r="KTB128" s="458"/>
      <c r="KTC128" s="458"/>
      <c r="KTD128" s="459"/>
      <c r="KTE128" s="458"/>
      <c r="KTF128" s="458"/>
      <c r="KTG128" s="458"/>
      <c r="KTH128" s="459"/>
      <c r="KTI128" s="458"/>
      <c r="KTJ128" s="458"/>
      <c r="KTK128" s="458"/>
      <c r="KTL128" s="459"/>
      <c r="KTM128" s="458"/>
      <c r="KTN128" s="458"/>
      <c r="KTO128" s="458"/>
      <c r="KTP128" s="459"/>
      <c r="KTQ128" s="458"/>
      <c r="KTR128" s="458"/>
      <c r="KTS128" s="458"/>
      <c r="KTT128" s="459"/>
      <c r="KTU128" s="458"/>
      <c r="KTV128" s="458"/>
      <c r="KTW128" s="458"/>
      <c r="KTX128" s="459"/>
      <c r="KTY128" s="458"/>
      <c r="KTZ128" s="458"/>
      <c r="KUA128" s="458"/>
      <c r="KUB128" s="459"/>
      <c r="KUC128" s="458"/>
      <c r="KUD128" s="458"/>
      <c r="KUE128" s="458"/>
      <c r="KUF128" s="459"/>
      <c r="KUG128" s="458"/>
      <c r="KUH128" s="458"/>
      <c r="KUI128" s="458"/>
      <c r="KUJ128" s="459"/>
      <c r="KUK128" s="458"/>
      <c r="KUL128" s="458"/>
      <c r="KUM128" s="458"/>
      <c r="KUN128" s="459"/>
      <c r="KUO128" s="458"/>
      <c r="KUP128" s="458"/>
      <c r="KUQ128" s="458"/>
      <c r="KUR128" s="459"/>
      <c r="KUS128" s="458"/>
      <c r="KUT128" s="458"/>
      <c r="KUU128" s="458"/>
      <c r="KUV128" s="459"/>
      <c r="KUW128" s="458"/>
      <c r="KUX128" s="458"/>
      <c r="KUY128" s="458"/>
      <c r="KUZ128" s="459"/>
      <c r="KVA128" s="458"/>
      <c r="KVB128" s="458"/>
      <c r="KVC128" s="458"/>
      <c r="KVD128" s="459"/>
      <c r="KVE128" s="458"/>
      <c r="KVF128" s="458"/>
      <c r="KVG128" s="458"/>
      <c r="KVH128" s="459"/>
      <c r="KVI128" s="458"/>
      <c r="KVJ128" s="458"/>
      <c r="KVK128" s="458"/>
      <c r="KVL128" s="459"/>
      <c r="KVM128" s="458"/>
      <c r="KVN128" s="458"/>
      <c r="KVO128" s="458"/>
      <c r="KVP128" s="459"/>
      <c r="KVQ128" s="458"/>
      <c r="KVR128" s="458"/>
      <c r="KVS128" s="458"/>
      <c r="KVT128" s="459"/>
      <c r="KVU128" s="458"/>
      <c r="KVV128" s="458"/>
      <c r="KVW128" s="458"/>
      <c r="KVX128" s="459"/>
      <c r="KVY128" s="458"/>
      <c r="KVZ128" s="458"/>
      <c r="KWA128" s="458"/>
      <c r="KWB128" s="459"/>
      <c r="KWC128" s="458"/>
      <c r="KWD128" s="458"/>
      <c r="KWE128" s="458"/>
      <c r="KWF128" s="459"/>
      <c r="KWG128" s="458"/>
      <c r="KWH128" s="458"/>
      <c r="KWI128" s="458"/>
      <c r="KWJ128" s="459"/>
      <c r="KWK128" s="458"/>
      <c r="KWL128" s="458"/>
      <c r="KWM128" s="458"/>
      <c r="KWN128" s="459"/>
      <c r="KWO128" s="458"/>
      <c r="KWP128" s="458"/>
      <c r="KWQ128" s="458"/>
      <c r="KWR128" s="459"/>
      <c r="KWS128" s="458"/>
      <c r="KWT128" s="458"/>
      <c r="KWU128" s="458"/>
      <c r="KWV128" s="459"/>
      <c r="KWW128" s="458"/>
      <c r="KWX128" s="458"/>
      <c r="KWY128" s="458"/>
      <c r="KWZ128" s="459"/>
      <c r="KXA128" s="458"/>
      <c r="KXB128" s="458"/>
      <c r="KXC128" s="458"/>
      <c r="KXD128" s="459"/>
      <c r="KXE128" s="458"/>
      <c r="KXF128" s="458"/>
      <c r="KXG128" s="458"/>
      <c r="KXH128" s="459"/>
      <c r="KXI128" s="458"/>
      <c r="KXJ128" s="458"/>
      <c r="KXK128" s="458"/>
      <c r="KXL128" s="459"/>
      <c r="KXM128" s="458"/>
      <c r="KXN128" s="458"/>
      <c r="KXO128" s="458"/>
      <c r="KXP128" s="459"/>
      <c r="KXQ128" s="458"/>
      <c r="KXR128" s="458"/>
      <c r="KXS128" s="458"/>
      <c r="KXT128" s="459"/>
      <c r="KXU128" s="458"/>
      <c r="KXV128" s="458"/>
      <c r="KXW128" s="458"/>
      <c r="KXX128" s="459"/>
      <c r="KXY128" s="458"/>
      <c r="KXZ128" s="458"/>
      <c r="KYA128" s="458"/>
      <c r="KYB128" s="459"/>
      <c r="KYC128" s="458"/>
      <c r="KYD128" s="458"/>
      <c r="KYE128" s="458"/>
      <c r="KYF128" s="459"/>
      <c r="KYG128" s="458"/>
      <c r="KYH128" s="458"/>
      <c r="KYI128" s="458"/>
      <c r="KYJ128" s="459"/>
      <c r="KYK128" s="458"/>
      <c r="KYL128" s="458"/>
      <c r="KYM128" s="458"/>
      <c r="KYN128" s="459"/>
      <c r="KYO128" s="458"/>
      <c r="KYP128" s="458"/>
      <c r="KYQ128" s="458"/>
      <c r="KYR128" s="459"/>
      <c r="KYS128" s="458"/>
      <c r="KYT128" s="458"/>
      <c r="KYU128" s="458"/>
      <c r="KYV128" s="459"/>
      <c r="KYW128" s="458"/>
      <c r="KYX128" s="458"/>
      <c r="KYY128" s="458"/>
      <c r="KYZ128" s="459"/>
      <c r="KZA128" s="458"/>
      <c r="KZB128" s="458"/>
      <c r="KZC128" s="458"/>
      <c r="KZD128" s="459"/>
      <c r="KZE128" s="458"/>
      <c r="KZF128" s="458"/>
      <c r="KZG128" s="458"/>
      <c r="KZH128" s="459"/>
      <c r="KZI128" s="458"/>
      <c r="KZJ128" s="458"/>
      <c r="KZK128" s="458"/>
      <c r="KZL128" s="459"/>
      <c r="KZM128" s="458"/>
      <c r="KZN128" s="458"/>
      <c r="KZO128" s="458"/>
      <c r="KZP128" s="459"/>
      <c r="KZQ128" s="458"/>
      <c r="KZR128" s="458"/>
      <c r="KZS128" s="458"/>
      <c r="KZT128" s="459"/>
      <c r="KZU128" s="458"/>
      <c r="KZV128" s="458"/>
      <c r="KZW128" s="458"/>
      <c r="KZX128" s="459"/>
      <c r="KZY128" s="458"/>
      <c r="KZZ128" s="458"/>
      <c r="LAA128" s="458"/>
      <c r="LAB128" s="459"/>
      <c r="LAC128" s="458"/>
      <c r="LAD128" s="458"/>
      <c r="LAE128" s="458"/>
      <c r="LAF128" s="459"/>
      <c r="LAG128" s="458"/>
      <c r="LAH128" s="458"/>
      <c r="LAI128" s="458"/>
      <c r="LAJ128" s="459"/>
      <c r="LAK128" s="458"/>
      <c r="LAL128" s="458"/>
      <c r="LAM128" s="458"/>
      <c r="LAN128" s="459"/>
      <c r="LAO128" s="458"/>
      <c r="LAP128" s="458"/>
      <c r="LAQ128" s="458"/>
      <c r="LAR128" s="459"/>
      <c r="LAS128" s="458"/>
      <c r="LAT128" s="458"/>
      <c r="LAU128" s="458"/>
      <c r="LAV128" s="459"/>
      <c r="LAW128" s="458"/>
      <c r="LAX128" s="458"/>
      <c r="LAY128" s="458"/>
      <c r="LAZ128" s="459"/>
      <c r="LBA128" s="458"/>
      <c r="LBB128" s="458"/>
      <c r="LBC128" s="458"/>
      <c r="LBD128" s="459"/>
      <c r="LBE128" s="458"/>
      <c r="LBF128" s="458"/>
      <c r="LBG128" s="458"/>
      <c r="LBH128" s="459"/>
      <c r="LBI128" s="458"/>
      <c r="LBJ128" s="458"/>
      <c r="LBK128" s="458"/>
      <c r="LBL128" s="459"/>
      <c r="LBM128" s="458"/>
      <c r="LBN128" s="458"/>
      <c r="LBO128" s="458"/>
      <c r="LBP128" s="459"/>
      <c r="LBQ128" s="458"/>
      <c r="LBR128" s="458"/>
      <c r="LBS128" s="458"/>
      <c r="LBT128" s="459"/>
      <c r="LBU128" s="458"/>
      <c r="LBV128" s="458"/>
      <c r="LBW128" s="458"/>
      <c r="LBX128" s="459"/>
      <c r="LBY128" s="458"/>
      <c r="LBZ128" s="458"/>
      <c r="LCA128" s="458"/>
      <c r="LCB128" s="459"/>
      <c r="LCC128" s="458"/>
      <c r="LCD128" s="458"/>
      <c r="LCE128" s="458"/>
      <c r="LCF128" s="459"/>
      <c r="LCG128" s="458"/>
      <c r="LCH128" s="458"/>
      <c r="LCI128" s="458"/>
      <c r="LCJ128" s="459"/>
      <c r="LCK128" s="458"/>
      <c r="LCL128" s="458"/>
      <c r="LCM128" s="458"/>
      <c r="LCN128" s="459"/>
      <c r="LCO128" s="458"/>
      <c r="LCP128" s="458"/>
      <c r="LCQ128" s="458"/>
      <c r="LCR128" s="459"/>
      <c r="LCS128" s="458"/>
      <c r="LCT128" s="458"/>
      <c r="LCU128" s="458"/>
      <c r="LCV128" s="459"/>
      <c r="LCW128" s="458"/>
      <c r="LCX128" s="458"/>
      <c r="LCY128" s="458"/>
      <c r="LCZ128" s="459"/>
      <c r="LDA128" s="458"/>
      <c r="LDB128" s="458"/>
      <c r="LDC128" s="458"/>
      <c r="LDD128" s="459"/>
      <c r="LDE128" s="458"/>
      <c r="LDF128" s="458"/>
      <c r="LDG128" s="458"/>
      <c r="LDH128" s="459"/>
      <c r="LDI128" s="458"/>
      <c r="LDJ128" s="458"/>
      <c r="LDK128" s="458"/>
      <c r="LDL128" s="459"/>
      <c r="LDM128" s="458"/>
      <c r="LDN128" s="458"/>
      <c r="LDO128" s="458"/>
      <c r="LDP128" s="459"/>
      <c r="LDQ128" s="458"/>
      <c r="LDR128" s="458"/>
      <c r="LDS128" s="458"/>
      <c r="LDT128" s="459"/>
      <c r="LDU128" s="458"/>
      <c r="LDV128" s="458"/>
      <c r="LDW128" s="458"/>
      <c r="LDX128" s="459"/>
      <c r="LDY128" s="458"/>
      <c r="LDZ128" s="458"/>
      <c r="LEA128" s="458"/>
      <c r="LEB128" s="459"/>
      <c r="LEC128" s="458"/>
      <c r="LED128" s="458"/>
      <c r="LEE128" s="458"/>
      <c r="LEF128" s="459"/>
      <c r="LEG128" s="458"/>
      <c r="LEH128" s="458"/>
      <c r="LEI128" s="458"/>
      <c r="LEJ128" s="459"/>
      <c r="LEK128" s="458"/>
      <c r="LEL128" s="458"/>
      <c r="LEM128" s="458"/>
      <c r="LEN128" s="459"/>
      <c r="LEO128" s="458"/>
      <c r="LEP128" s="458"/>
      <c r="LEQ128" s="458"/>
      <c r="LER128" s="459"/>
      <c r="LES128" s="458"/>
      <c r="LET128" s="458"/>
      <c r="LEU128" s="458"/>
      <c r="LEV128" s="459"/>
      <c r="LEW128" s="458"/>
      <c r="LEX128" s="458"/>
      <c r="LEY128" s="458"/>
      <c r="LEZ128" s="459"/>
      <c r="LFA128" s="458"/>
      <c r="LFB128" s="458"/>
      <c r="LFC128" s="458"/>
      <c r="LFD128" s="459"/>
      <c r="LFE128" s="458"/>
      <c r="LFF128" s="458"/>
      <c r="LFG128" s="458"/>
      <c r="LFH128" s="459"/>
      <c r="LFI128" s="458"/>
      <c r="LFJ128" s="458"/>
      <c r="LFK128" s="458"/>
      <c r="LFL128" s="459"/>
      <c r="LFM128" s="458"/>
      <c r="LFN128" s="458"/>
      <c r="LFO128" s="458"/>
      <c r="LFP128" s="459"/>
      <c r="LFQ128" s="458"/>
      <c r="LFR128" s="458"/>
      <c r="LFS128" s="458"/>
      <c r="LFT128" s="459"/>
      <c r="LFU128" s="458"/>
      <c r="LFV128" s="458"/>
      <c r="LFW128" s="458"/>
      <c r="LFX128" s="459"/>
      <c r="LFY128" s="458"/>
      <c r="LFZ128" s="458"/>
      <c r="LGA128" s="458"/>
      <c r="LGB128" s="459"/>
      <c r="LGC128" s="458"/>
      <c r="LGD128" s="458"/>
      <c r="LGE128" s="458"/>
      <c r="LGF128" s="459"/>
      <c r="LGG128" s="458"/>
      <c r="LGH128" s="458"/>
      <c r="LGI128" s="458"/>
      <c r="LGJ128" s="459"/>
      <c r="LGK128" s="458"/>
      <c r="LGL128" s="458"/>
      <c r="LGM128" s="458"/>
      <c r="LGN128" s="459"/>
      <c r="LGO128" s="458"/>
      <c r="LGP128" s="458"/>
      <c r="LGQ128" s="458"/>
      <c r="LGR128" s="459"/>
      <c r="LGS128" s="458"/>
      <c r="LGT128" s="458"/>
      <c r="LGU128" s="458"/>
      <c r="LGV128" s="459"/>
      <c r="LGW128" s="458"/>
      <c r="LGX128" s="458"/>
      <c r="LGY128" s="458"/>
      <c r="LGZ128" s="459"/>
      <c r="LHA128" s="458"/>
      <c r="LHB128" s="458"/>
      <c r="LHC128" s="458"/>
      <c r="LHD128" s="459"/>
      <c r="LHE128" s="458"/>
      <c r="LHF128" s="458"/>
      <c r="LHG128" s="458"/>
      <c r="LHH128" s="459"/>
      <c r="LHI128" s="458"/>
      <c r="LHJ128" s="458"/>
      <c r="LHK128" s="458"/>
      <c r="LHL128" s="459"/>
      <c r="LHM128" s="458"/>
      <c r="LHN128" s="458"/>
      <c r="LHO128" s="458"/>
      <c r="LHP128" s="459"/>
      <c r="LHQ128" s="458"/>
      <c r="LHR128" s="458"/>
      <c r="LHS128" s="458"/>
      <c r="LHT128" s="459"/>
      <c r="LHU128" s="458"/>
      <c r="LHV128" s="458"/>
      <c r="LHW128" s="458"/>
      <c r="LHX128" s="459"/>
      <c r="LHY128" s="458"/>
      <c r="LHZ128" s="458"/>
      <c r="LIA128" s="458"/>
      <c r="LIB128" s="459"/>
      <c r="LIC128" s="458"/>
      <c r="LID128" s="458"/>
      <c r="LIE128" s="458"/>
      <c r="LIF128" s="459"/>
      <c r="LIG128" s="458"/>
      <c r="LIH128" s="458"/>
      <c r="LII128" s="458"/>
      <c r="LIJ128" s="459"/>
      <c r="LIK128" s="458"/>
      <c r="LIL128" s="458"/>
      <c r="LIM128" s="458"/>
      <c r="LIN128" s="459"/>
      <c r="LIO128" s="458"/>
      <c r="LIP128" s="458"/>
      <c r="LIQ128" s="458"/>
      <c r="LIR128" s="459"/>
      <c r="LIS128" s="458"/>
      <c r="LIT128" s="458"/>
      <c r="LIU128" s="458"/>
      <c r="LIV128" s="459"/>
      <c r="LIW128" s="458"/>
      <c r="LIX128" s="458"/>
      <c r="LIY128" s="458"/>
      <c r="LIZ128" s="459"/>
      <c r="LJA128" s="458"/>
      <c r="LJB128" s="458"/>
      <c r="LJC128" s="458"/>
      <c r="LJD128" s="459"/>
      <c r="LJE128" s="458"/>
      <c r="LJF128" s="458"/>
      <c r="LJG128" s="458"/>
      <c r="LJH128" s="459"/>
      <c r="LJI128" s="458"/>
      <c r="LJJ128" s="458"/>
      <c r="LJK128" s="458"/>
      <c r="LJL128" s="459"/>
      <c r="LJM128" s="458"/>
      <c r="LJN128" s="458"/>
      <c r="LJO128" s="458"/>
      <c r="LJP128" s="459"/>
      <c r="LJQ128" s="458"/>
      <c r="LJR128" s="458"/>
      <c r="LJS128" s="458"/>
      <c r="LJT128" s="459"/>
      <c r="LJU128" s="458"/>
      <c r="LJV128" s="458"/>
      <c r="LJW128" s="458"/>
      <c r="LJX128" s="459"/>
      <c r="LJY128" s="458"/>
      <c r="LJZ128" s="458"/>
      <c r="LKA128" s="458"/>
      <c r="LKB128" s="459"/>
      <c r="LKC128" s="458"/>
      <c r="LKD128" s="458"/>
      <c r="LKE128" s="458"/>
      <c r="LKF128" s="459"/>
      <c r="LKG128" s="458"/>
      <c r="LKH128" s="458"/>
      <c r="LKI128" s="458"/>
      <c r="LKJ128" s="459"/>
      <c r="LKK128" s="458"/>
      <c r="LKL128" s="458"/>
      <c r="LKM128" s="458"/>
      <c r="LKN128" s="459"/>
      <c r="LKO128" s="458"/>
      <c r="LKP128" s="458"/>
      <c r="LKQ128" s="458"/>
      <c r="LKR128" s="459"/>
      <c r="LKS128" s="458"/>
      <c r="LKT128" s="458"/>
      <c r="LKU128" s="458"/>
      <c r="LKV128" s="459"/>
      <c r="LKW128" s="458"/>
      <c r="LKX128" s="458"/>
      <c r="LKY128" s="458"/>
      <c r="LKZ128" s="459"/>
      <c r="LLA128" s="458"/>
      <c r="LLB128" s="458"/>
      <c r="LLC128" s="458"/>
      <c r="LLD128" s="459"/>
      <c r="LLE128" s="458"/>
      <c r="LLF128" s="458"/>
      <c r="LLG128" s="458"/>
      <c r="LLH128" s="459"/>
      <c r="LLI128" s="458"/>
      <c r="LLJ128" s="458"/>
      <c r="LLK128" s="458"/>
      <c r="LLL128" s="459"/>
      <c r="LLM128" s="458"/>
      <c r="LLN128" s="458"/>
      <c r="LLO128" s="458"/>
      <c r="LLP128" s="459"/>
      <c r="LLQ128" s="458"/>
      <c r="LLR128" s="458"/>
      <c r="LLS128" s="458"/>
      <c r="LLT128" s="459"/>
      <c r="LLU128" s="458"/>
      <c r="LLV128" s="458"/>
      <c r="LLW128" s="458"/>
      <c r="LLX128" s="459"/>
      <c r="LLY128" s="458"/>
      <c r="LLZ128" s="458"/>
      <c r="LMA128" s="458"/>
      <c r="LMB128" s="459"/>
      <c r="LMC128" s="458"/>
      <c r="LMD128" s="458"/>
      <c r="LME128" s="458"/>
      <c r="LMF128" s="459"/>
      <c r="LMG128" s="458"/>
      <c r="LMH128" s="458"/>
      <c r="LMI128" s="458"/>
      <c r="LMJ128" s="459"/>
      <c r="LMK128" s="458"/>
      <c r="LML128" s="458"/>
      <c r="LMM128" s="458"/>
      <c r="LMN128" s="459"/>
      <c r="LMO128" s="458"/>
      <c r="LMP128" s="458"/>
      <c r="LMQ128" s="458"/>
      <c r="LMR128" s="459"/>
      <c r="LMS128" s="458"/>
      <c r="LMT128" s="458"/>
      <c r="LMU128" s="458"/>
      <c r="LMV128" s="459"/>
      <c r="LMW128" s="458"/>
      <c r="LMX128" s="458"/>
      <c r="LMY128" s="458"/>
      <c r="LMZ128" s="459"/>
      <c r="LNA128" s="458"/>
      <c r="LNB128" s="458"/>
      <c r="LNC128" s="458"/>
      <c r="LND128" s="459"/>
      <c r="LNE128" s="458"/>
      <c r="LNF128" s="458"/>
      <c r="LNG128" s="458"/>
      <c r="LNH128" s="459"/>
      <c r="LNI128" s="458"/>
      <c r="LNJ128" s="458"/>
      <c r="LNK128" s="458"/>
      <c r="LNL128" s="459"/>
      <c r="LNM128" s="458"/>
      <c r="LNN128" s="458"/>
      <c r="LNO128" s="458"/>
      <c r="LNP128" s="459"/>
      <c r="LNQ128" s="458"/>
      <c r="LNR128" s="458"/>
      <c r="LNS128" s="458"/>
      <c r="LNT128" s="459"/>
      <c r="LNU128" s="458"/>
      <c r="LNV128" s="458"/>
      <c r="LNW128" s="458"/>
      <c r="LNX128" s="459"/>
      <c r="LNY128" s="458"/>
      <c r="LNZ128" s="458"/>
      <c r="LOA128" s="458"/>
      <c r="LOB128" s="459"/>
      <c r="LOC128" s="458"/>
      <c r="LOD128" s="458"/>
      <c r="LOE128" s="458"/>
      <c r="LOF128" s="459"/>
      <c r="LOG128" s="458"/>
      <c r="LOH128" s="458"/>
      <c r="LOI128" s="458"/>
      <c r="LOJ128" s="459"/>
      <c r="LOK128" s="458"/>
      <c r="LOL128" s="458"/>
      <c r="LOM128" s="458"/>
      <c r="LON128" s="459"/>
      <c r="LOO128" s="458"/>
      <c r="LOP128" s="458"/>
      <c r="LOQ128" s="458"/>
      <c r="LOR128" s="459"/>
      <c r="LOS128" s="458"/>
      <c r="LOT128" s="458"/>
      <c r="LOU128" s="458"/>
      <c r="LOV128" s="459"/>
      <c r="LOW128" s="458"/>
      <c r="LOX128" s="458"/>
      <c r="LOY128" s="458"/>
      <c r="LOZ128" s="459"/>
      <c r="LPA128" s="458"/>
      <c r="LPB128" s="458"/>
      <c r="LPC128" s="458"/>
      <c r="LPD128" s="459"/>
      <c r="LPE128" s="458"/>
      <c r="LPF128" s="458"/>
      <c r="LPG128" s="458"/>
      <c r="LPH128" s="459"/>
      <c r="LPI128" s="458"/>
      <c r="LPJ128" s="458"/>
      <c r="LPK128" s="458"/>
      <c r="LPL128" s="459"/>
      <c r="LPM128" s="458"/>
      <c r="LPN128" s="458"/>
      <c r="LPO128" s="458"/>
      <c r="LPP128" s="459"/>
      <c r="LPQ128" s="458"/>
      <c r="LPR128" s="458"/>
      <c r="LPS128" s="458"/>
      <c r="LPT128" s="459"/>
      <c r="LPU128" s="458"/>
      <c r="LPV128" s="458"/>
      <c r="LPW128" s="458"/>
      <c r="LPX128" s="459"/>
      <c r="LPY128" s="458"/>
      <c r="LPZ128" s="458"/>
      <c r="LQA128" s="458"/>
      <c r="LQB128" s="459"/>
      <c r="LQC128" s="458"/>
      <c r="LQD128" s="458"/>
      <c r="LQE128" s="458"/>
      <c r="LQF128" s="459"/>
      <c r="LQG128" s="458"/>
      <c r="LQH128" s="458"/>
      <c r="LQI128" s="458"/>
      <c r="LQJ128" s="459"/>
      <c r="LQK128" s="458"/>
      <c r="LQL128" s="458"/>
      <c r="LQM128" s="458"/>
      <c r="LQN128" s="459"/>
      <c r="LQO128" s="458"/>
      <c r="LQP128" s="458"/>
      <c r="LQQ128" s="458"/>
      <c r="LQR128" s="459"/>
      <c r="LQS128" s="458"/>
      <c r="LQT128" s="458"/>
      <c r="LQU128" s="458"/>
      <c r="LQV128" s="459"/>
      <c r="LQW128" s="458"/>
      <c r="LQX128" s="458"/>
      <c r="LQY128" s="458"/>
      <c r="LQZ128" s="459"/>
      <c r="LRA128" s="458"/>
      <c r="LRB128" s="458"/>
      <c r="LRC128" s="458"/>
      <c r="LRD128" s="459"/>
      <c r="LRE128" s="458"/>
      <c r="LRF128" s="458"/>
      <c r="LRG128" s="458"/>
      <c r="LRH128" s="459"/>
      <c r="LRI128" s="458"/>
      <c r="LRJ128" s="458"/>
      <c r="LRK128" s="458"/>
      <c r="LRL128" s="459"/>
      <c r="LRM128" s="458"/>
      <c r="LRN128" s="458"/>
      <c r="LRO128" s="458"/>
      <c r="LRP128" s="459"/>
      <c r="LRQ128" s="458"/>
      <c r="LRR128" s="458"/>
      <c r="LRS128" s="458"/>
      <c r="LRT128" s="459"/>
      <c r="LRU128" s="458"/>
      <c r="LRV128" s="458"/>
      <c r="LRW128" s="458"/>
      <c r="LRX128" s="459"/>
      <c r="LRY128" s="458"/>
      <c r="LRZ128" s="458"/>
      <c r="LSA128" s="458"/>
      <c r="LSB128" s="459"/>
      <c r="LSC128" s="458"/>
      <c r="LSD128" s="458"/>
      <c r="LSE128" s="458"/>
      <c r="LSF128" s="459"/>
      <c r="LSG128" s="458"/>
      <c r="LSH128" s="458"/>
      <c r="LSI128" s="458"/>
      <c r="LSJ128" s="459"/>
      <c r="LSK128" s="458"/>
      <c r="LSL128" s="458"/>
      <c r="LSM128" s="458"/>
      <c r="LSN128" s="459"/>
      <c r="LSO128" s="458"/>
      <c r="LSP128" s="458"/>
      <c r="LSQ128" s="458"/>
      <c r="LSR128" s="459"/>
      <c r="LSS128" s="458"/>
      <c r="LST128" s="458"/>
      <c r="LSU128" s="458"/>
      <c r="LSV128" s="459"/>
      <c r="LSW128" s="458"/>
      <c r="LSX128" s="458"/>
      <c r="LSY128" s="458"/>
      <c r="LSZ128" s="459"/>
      <c r="LTA128" s="458"/>
      <c r="LTB128" s="458"/>
      <c r="LTC128" s="458"/>
      <c r="LTD128" s="459"/>
      <c r="LTE128" s="458"/>
      <c r="LTF128" s="458"/>
      <c r="LTG128" s="458"/>
      <c r="LTH128" s="459"/>
      <c r="LTI128" s="458"/>
      <c r="LTJ128" s="458"/>
      <c r="LTK128" s="458"/>
      <c r="LTL128" s="459"/>
      <c r="LTM128" s="458"/>
      <c r="LTN128" s="458"/>
      <c r="LTO128" s="458"/>
      <c r="LTP128" s="459"/>
      <c r="LTQ128" s="458"/>
      <c r="LTR128" s="458"/>
      <c r="LTS128" s="458"/>
      <c r="LTT128" s="459"/>
      <c r="LTU128" s="458"/>
      <c r="LTV128" s="458"/>
      <c r="LTW128" s="458"/>
      <c r="LTX128" s="459"/>
      <c r="LTY128" s="458"/>
      <c r="LTZ128" s="458"/>
      <c r="LUA128" s="458"/>
      <c r="LUB128" s="459"/>
      <c r="LUC128" s="458"/>
      <c r="LUD128" s="458"/>
      <c r="LUE128" s="458"/>
      <c r="LUF128" s="459"/>
      <c r="LUG128" s="458"/>
      <c r="LUH128" s="458"/>
      <c r="LUI128" s="458"/>
      <c r="LUJ128" s="459"/>
      <c r="LUK128" s="458"/>
      <c r="LUL128" s="458"/>
      <c r="LUM128" s="458"/>
      <c r="LUN128" s="459"/>
      <c r="LUO128" s="458"/>
      <c r="LUP128" s="458"/>
      <c r="LUQ128" s="458"/>
      <c r="LUR128" s="459"/>
      <c r="LUS128" s="458"/>
      <c r="LUT128" s="458"/>
      <c r="LUU128" s="458"/>
      <c r="LUV128" s="459"/>
      <c r="LUW128" s="458"/>
      <c r="LUX128" s="458"/>
      <c r="LUY128" s="458"/>
      <c r="LUZ128" s="459"/>
      <c r="LVA128" s="458"/>
      <c r="LVB128" s="458"/>
      <c r="LVC128" s="458"/>
      <c r="LVD128" s="459"/>
      <c r="LVE128" s="458"/>
      <c r="LVF128" s="458"/>
      <c r="LVG128" s="458"/>
      <c r="LVH128" s="459"/>
      <c r="LVI128" s="458"/>
      <c r="LVJ128" s="458"/>
      <c r="LVK128" s="458"/>
      <c r="LVL128" s="459"/>
      <c r="LVM128" s="458"/>
      <c r="LVN128" s="458"/>
      <c r="LVO128" s="458"/>
      <c r="LVP128" s="459"/>
      <c r="LVQ128" s="458"/>
      <c r="LVR128" s="458"/>
      <c r="LVS128" s="458"/>
      <c r="LVT128" s="459"/>
      <c r="LVU128" s="458"/>
      <c r="LVV128" s="458"/>
      <c r="LVW128" s="458"/>
      <c r="LVX128" s="459"/>
      <c r="LVY128" s="458"/>
      <c r="LVZ128" s="458"/>
      <c r="LWA128" s="458"/>
      <c r="LWB128" s="459"/>
      <c r="LWC128" s="458"/>
      <c r="LWD128" s="458"/>
      <c r="LWE128" s="458"/>
      <c r="LWF128" s="459"/>
      <c r="LWG128" s="458"/>
      <c r="LWH128" s="458"/>
      <c r="LWI128" s="458"/>
      <c r="LWJ128" s="459"/>
      <c r="LWK128" s="458"/>
      <c r="LWL128" s="458"/>
      <c r="LWM128" s="458"/>
      <c r="LWN128" s="459"/>
      <c r="LWO128" s="458"/>
      <c r="LWP128" s="458"/>
      <c r="LWQ128" s="458"/>
      <c r="LWR128" s="459"/>
      <c r="LWS128" s="458"/>
      <c r="LWT128" s="458"/>
      <c r="LWU128" s="458"/>
      <c r="LWV128" s="459"/>
      <c r="LWW128" s="458"/>
      <c r="LWX128" s="458"/>
      <c r="LWY128" s="458"/>
      <c r="LWZ128" s="459"/>
      <c r="LXA128" s="458"/>
      <c r="LXB128" s="458"/>
      <c r="LXC128" s="458"/>
      <c r="LXD128" s="459"/>
      <c r="LXE128" s="458"/>
      <c r="LXF128" s="458"/>
      <c r="LXG128" s="458"/>
      <c r="LXH128" s="459"/>
      <c r="LXI128" s="458"/>
      <c r="LXJ128" s="458"/>
      <c r="LXK128" s="458"/>
      <c r="LXL128" s="459"/>
      <c r="LXM128" s="458"/>
      <c r="LXN128" s="458"/>
      <c r="LXO128" s="458"/>
      <c r="LXP128" s="459"/>
      <c r="LXQ128" s="458"/>
      <c r="LXR128" s="458"/>
      <c r="LXS128" s="458"/>
      <c r="LXT128" s="459"/>
      <c r="LXU128" s="458"/>
      <c r="LXV128" s="458"/>
      <c r="LXW128" s="458"/>
      <c r="LXX128" s="459"/>
      <c r="LXY128" s="458"/>
      <c r="LXZ128" s="458"/>
      <c r="LYA128" s="458"/>
      <c r="LYB128" s="459"/>
      <c r="LYC128" s="458"/>
      <c r="LYD128" s="458"/>
      <c r="LYE128" s="458"/>
      <c r="LYF128" s="459"/>
      <c r="LYG128" s="458"/>
      <c r="LYH128" s="458"/>
      <c r="LYI128" s="458"/>
      <c r="LYJ128" s="459"/>
      <c r="LYK128" s="458"/>
      <c r="LYL128" s="458"/>
      <c r="LYM128" s="458"/>
      <c r="LYN128" s="459"/>
      <c r="LYO128" s="458"/>
      <c r="LYP128" s="458"/>
      <c r="LYQ128" s="458"/>
      <c r="LYR128" s="459"/>
      <c r="LYS128" s="458"/>
      <c r="LYT128" s="458"/>
      <c r="LYU128" s="458"/>
      <c r="LYV128" s="459"/>
      <c r="LYW128" s="458"/>
      <c r="LYX128" s="458"/>
      <c r="LYY128" s="458"/>
      <c r="LYZ128" s="459"/>
      <c r="LZA128" s="458"/>
      <c r="LZB128" s="458"/>
      <c r="LZC128" s="458"/>
      <c r="LZD128" s="459"/>
      <c r="LZE128" s="458"/>
      <c r="LZF128" s="458"/>
      <c r="LZG128" s="458"/>
      <c r="LZH128" s="459"/>
      <c r="LZI128" s="458"/>
      <c r="LZJ128" s="458"/>
      <c r="LZK128" s="458"/>
      <c r="LZL128" s="459"/>
      <c r="LZM128" s="458"/>
      <c r="LZN128" s="458"/>
      <c r="LZO128" s="458"/>
      <c r="LZP128" s="459"/>
      <c r="LZQ128" s="458"/>
      <c r="LZR128" s="458"/>
      <c r="LZS128" s="458"/>
      <c r="LZT128" s="459"/>
      <c r="LZU128" s="458"/>
      <c r="LZV128" s="458"/>
      <c r="LZW128" s="458"/>
      <c r="LZX128" s="459"/>
      <c r="LZY128" s="458"/>
      <c r="LZZ128" s="458"/>
      <c r="MAA128" s="458"/>
      <c r="MAB128" s="459"/>
      <c r="MAC128" s="458"/>
      <c r="MAD128" s="458"/>
      <c r="MAE128" s="458"/>
      <c r="MAF128" s="459"/>
      <c r="MAG128" s="458"/>
      <c r="MAH128" s="458"/>
      <c r="MAI128" s="458"/>
      <c r="MAJ128" s="459"/>
      <c r="MAK128" s="458"/>
      <c r="MAL128" s="458"/>
      <c r="MAM128" s="458"/>
      <c r="MAN128" s="459"/>
      <c r="MAO128" s="458"/>
      <c r="MAP128" s="458"/>
      <c r="MAQ128" s="458"/>
      <c r="MAR128" s="459"/>
      <c r="MAS128" s="458"/>
      <c r="MAT128" s="458"/>
      <c r="MAU128" s="458"/>
      <c r="MAV128" s="459"/>
      <c r="MAW128" s="458"/>
      <c r="MAX128" s="458"/>
      <c r="MAY128" s="458"/>
      <c r="MAZ128" s="459"/>
      <c r="MBA128" s="458"/>
      <c r="MBB128" s="458"/>
      <c r="MBC128" s="458"/>
      <c r="MBD128" s="459"/>
      <c r="MBE128" s="458"/>
      <c r="MBF128" s="458"/>
      <c r="MBG128" s="458"/>
      <c r="MBH128" s="459"/>
      <c r="MBI128" s="458"/>
      <c r="MBJ128" s="458"/>
      <c r="MBK128" s="458"/>
      <c r="MBL128" s="459"/>
      <c r="MBM128" s="458"/>
      <c r="MBN128" s="458"/>
      <c r="MBO128" s="458"/>
      <c r="MBP128" s="459"/>
      <c r="MBQ128" s="458"/>
      <c r="MBR128" s="458"/>
      <c r="MBS128" s="458"/>
      <c r="MBT128" s="459"/>
      <c r="MBU128" s="458"/>
      <c r="MBV128" s="458"/>
      <c r="MBW128" s="458"/>
      <c r="MBX128" s="459"/>
      <c r="MBY128" s="458"/>
      <c r="MBZ128" s="458"/>
      <c r="MCA128" s="458"/>
      <c r="MCB128" s="459"/>
      <c r="MCC128" s="458"/>
      <c r="MCD128" s="458"/>
      <c r="MCE128" s="458"/>
      <c r="MCF128" s="459"/>
      <c r="MCG128" s="458"/>
      <c r="MCH128" s="458"/>
      <c r="MCI128" s="458"/>
      <c r="MCJ128" s="459"/>
      <c r="MCK128" s="458"/>
      <c r="MCL128" s="458"/>
      <c r="MCM128" s="458"/>
      <c r="MCN128" s="459"/>
      <c r="MCO128" s="458"/>
      <c r="MCP128" s="458"/>
      <c r="MCQ128" s="458"/>
      <c r="MCR128" s="459"/>
      <c r="MCS128" s="458"/>
      <c r="MCT128" s="458"/>
      <c r="MCU128" s="458"/>
      <c r="MCV128" s="459"/>
      <c r="MCW128" s="458"/>
      <c r="MCX128" s="458"/>
      <c r="MCY128" s="458"/>
      <c r="MCZ128" s="459"/>
      <c r="MDA128" s="458"/>
      <c r="MDB128" s="458"/>
      <c r="MDC128" s="458"/>
      <c r="MDD128" s="459"/>
      <c r="MDE128" s="458"/>
      <c r="MDF128" s="458"/>
      <c r="MDG128" s="458"/>
      <c r="MDH128" s="459"/>
      <c r="MDI128" s="458"/>
      <c r="MDJ128" s="458"/>
      <c r="MDK128" s="458"/>
      <c r="MDL128" s="459"/>
      <c r="MDM128" s="458"/>
      <c r="MDN128" s="458"/>
      <c r="MDO128" s="458"/>
      <c r="MDP128" s="459"/>
      <c r="MDQ128" s="458"/>
      <c r="MDR128" s="458"/>
      <c r="MDS128" s="458"/>
      <c r="MDT128" s="459"/>
      <c r="MDU128" s="458"/>
      <c r="MDV128" s="458"/>
      <c r="MDW128" s="458"/>
      <c r="MDX128" s="459"/>
      <c r="MDY128" s="458"/>
      <c r="MDZ128" s="458"/>
      <c r="MEA128" s="458"/>
      <c r="MEB128" s="459"/>
      <c r="MEC128" s="458"/>
      <c r="MED128" s="458"/>
      <c r="MEE128" s="458"/>
      <c r="MEF128" s="459"/>
      <c r="MEG128" s="458"/>
      <c r="MEH128" s="458"/>
      <c r="MEI128" s="458"/>
      <c r="MEJ128" s="459"/>
      <c r="MEK128" s="458"/>
      <c r="MEL128" s="458"/>
      <c r="MEM128" s="458"/>
      <c r="MEN128" s="459"/>
      <c r="MEO128" s="458"/>
      <c r="MEP128" s="458"/>
      <c r="MEQ128" s="458"/>
      <c r="MER128" s="459"/>
      <c r="MES128" s="458"/>
      <c r="MET128" s="458"/>
      <c r="MEU128" s="458"/>
      <c r="MEV128" s="459"/>
      <c r="MEW128" s="458"/>
      <c r="MEX128" s="458"/>
      <c r="MEY128" s="458"/>
      <c r="MEZ128" s="459"/>
      <c r="MFA128" s="458"/>
      <c r="MFB128" s="458"/>
      <c r="MFC128" s="458"/>
      <c r="MFD128" s="459"/>
      <c r="MFE128" s="458"/>
      <c r="MFF128" s="458"/>
      <c r="MFG128" s="458"/>
      <c r="MFH128" s="459"/>
      <c r="MFI128" s="458"/>
      <c r="MFJ128" s="458"/>
      <c r="MFK128" s="458"/>
      <c r="MFL128" s="459"/>
      <c r="MFM128" s="458"/>
      <c r="MFN128" s="458"/>
      <c r="MFO128" s="458"/>
      <c r="MFP128" s="459"/>
      <c r="MFQ128" s="458"/>
      <c r="MFR128" s="458"/>
      <c r="MFS128" s="458"/>
      <c r="MFT128" s="459"/>
      <c r="MFU128" s="458"/>
      <c r="MFV128" s="458"/>
      <c r="MFW128" s="458"/>
      <c r="MFX128" s="459"/>
      <c r="MFY128" s="458"/>
      <c r="MFZ128" s="458"/>
      <c r="MGA128" s="458"/>
      <c r="MGB128" s="459"/>
      <c r="MGC128" s="458"/>
      <c r="MGD128" s="458"/>
      <c r="MGE128" s="458"/>
      <c r="MGF128" s="459"/>
      <c r="MGG128" s="458"/>
      <c r="MGH128" s="458"/>
      <c r="MGI128" s="458"/>
      <c r="MGJ128" s="459"/>
      <c r="MGK128" s="458"/>
      <c r="MGL128" s="458"/>
      <c r="MGM128" s="458"/>
      <c r="MGN128" s="459"/>
      <c r="MGO128" s="458"/>
      <c r="MGP128" s="458"/>
      <c r="MGQ128" s="458"/>
      <c r="MGR128" s="459"/>
      <c r="MGS128" s="458"/>
      <c r="MGT128" s="458"/>
      <c r="MGU128" s="458"/>
      <c r="MGV128" s="459"/>
      <c r="MGW128" s="458"/>
      <c r="MGX128" s="458"/>
      <c r="MGY128" s="458"/>
      <c r="MGZ128" s="459"/>
      <c r="MHA128" s="458"/>
      <c r="MHB128" s="458"/>
      <c r="MHC128" s="458"/>
      <c r="MHD128" s="459"/>
      <c r="MHE128" s="458"/>
      <c r="MHF128" s="458"/>
      <c r="MHG128" s="458"/>
      <c r="MHH128" s="459"/>
      <c r="MHI128" s="458"/>
      <c r="MHJ128" s="458"/>
      <c r="MHK128" s="458"/>
      <c r="MHL128" s="459"/>
      <c r="MHM128" s="458"/>
      <c r="MHN128" s="458"/>
      <c r="MHO128" s="458"/>
      <c r="MHP128" s="459"/>
      <c r="MHQ128" s="458"/>
      <c r="MHR128" s="458"/>
      <c r="MHS128" s="458"/>
      <c r="MHT128" s="459"/>
      <c r="MHU128" s="458"/>
      <c r="MHV128" s="458"/>
      <c r="MHW128" s="458"/>
      <c r="MHX128" s="459"/>
      <c r="MHY128" s="458"/>
      <c r="MHZ128" s="458"/>
      <c r="MIA128" s="458"/>
      <c r="MIB128" s="459"/>
      <c r="MIC128" s="458"/>
      <c r="MID128" s="458"/>
      <c r="MIE128" s="458"/>
      <c r="MIF128" s="459"/>
      <c r="MIG128" s="458"/>
      <c r="MIH128" s="458"/>
      <c r="MII128" s="458"/>
      <c r="MIJ128" s="459"/>
      <c r="MIK128" s="458"/>
      <c r="MIL128" s="458"/>
      <c r="MIM128" s="458"/>
      <c r="MIN128" s="459"/>
      <c r="MIO128" s="458"/>
      <c r="MIP128" s="458"/>
      <c r="MIQ128" s="458"/>
      <c r="MIR128" s="459"/>
      <c r="MIS128" s="458"/>
      <c r="MIT128" s="458"/>
      <c r="MIU128" s="458"/>
      <c r="MIV128" s="459"/>
      <c r="MIW128" s="458"/>
      <c r="MIX128" s="458"/>
      <c r="MIY128" s="458"/>
      <c r="MIZ128" s="459"/>
      <c r="MJA128" s="458"/>
      <c r="MJB128" s="458"/>
      <c r="MJC128" s="458"/>
      <c r="MJD128" s="459"/>
      <c r="MJE128" s="458"/>
      <c r="MJF128" s="458"/>
      <c r="MJG128" s="458"/>
      <c r="MJH128" s="459"/>
      <c r="MJI128" s="458"/>
      <c r="MJJ128" s="458"/>
      <c r="MJK128" s="458"/>
      <c r="MJL128" s="459"/>
      <c r="MJM128" s="458"/>
      <c r="MJN128" s="458"/>
      <c r="MJO128" s="458"/>
      <c r="MJP128" s="459"/>
      <c r="MJQ128" s="458"/>
      <c r="MJR128" s="458"/>
      <c r="MJS128" s="458"/>
      <c r="MJT128" s="459"/>
      <c r="MJU128" s="458"/>
      <c r="MJV128" s="458"/>
      <c r="MJW128" s="458"/>
      <c r="MJX128" s="459"/>
      <c r="MJY128" s="458"/>
      <c r="MJZ128" s="458"/>
      <c r="MKA128" s="458"/>
      <c r="MKB128" s="459"/>
      <c r="MKC128" s="458"/>
      <c r="MKD128" s="458"/>
      <c r="MKE128" s="458"/>
      <c r="MKF128" s="459"/>
      <c r="MKG128" s="458"/>
      <c r="MKH128" s="458"/>
      <c r="MKI128" s="458"/>
      <c r="MKJ128" s="459"/>
      <c r="MKK128" s="458"/>
      <c r="MKL128" s="458"/>
      <c r="MKM128" s="458"/>
      <c r="MKN128" s="459"/>
      <c r="MKO128" s="458"/>
      <c r="MKP128" s="458"/>
      <c r="MKQ128" s="458"/>
      <c r="MKR128" s="459"/>
      <c r="MKS128" s="458"/>
      <c r="MKT128" s="458"/>
      <c r="MKU128" s="458"/>
      <c r="MKV128" s="459"/>
      <c r="MKW128" s="458"/>
      <c r="MKX128" s="458"/>
      <c r="MKY128" s="458"/>
      <c r="MKZ128" s="459"/>
      <c r="MLA128" s="458"/>
      <c r="MLB128" s="458"/>
      <c r="MLC128" s="458"/>
      <c r="MLD128" s="459"/>
      <c r="MLE128" s="458"/>
      <c r="MLF128" s="458"/>
      <c r="MLG128" s="458"/>
      <c r="MLH128" s="459"/>
      <c r="MLI128" s="458"/>
      <c r="MLJ128" s="458"/>
      <c r="MLK128" s="458"/>
      <c r="MLL128" s="459"/>
      <c r="MLM128" s="458"/>
      <c r="MLN128" s="458"/>
      <c r="MLO128" s="458"/>
      <c r="MLP128" s="459"/>
      <c r="MLQ128" s="458"/>
      <c r="MLR128" s="458"/>
      <c r="MLS128" s="458"/>
      <c r="MLT128" s="459"/>
      <c r="MLU128" s="458"/>
      <c r="MLV128" s="458"/>
      <c r="MLW128" s="458"/>
      <c r="MLX128" s="459"/>
      <c r="MLY128" s="458"/>
      <c r="MLZ128" s="458"/>
      <c r="MMA128" s="458"/>
      <c r="MMB128" s="459"/>
      <c r="MMC128" s="458"/>
      <c r="MMD128" s="458"/>
      <c r="MME128" s="458"/>
      <c r="MMF128" s="459"/>
      <c r="MMG128" s="458"/>
      <c r="MMH128" s="458"/>
      <c r="MMI128" s="458"/>
      <c r="MMJ128" s="459"/>
      <c r="MMK128" s="458"/>
      <c r="MML128" s="458"/>
      <c r="MMM128" s="458"/>
      <c r="MMN128" s="459"/>
      <c r="MMO128" s="458"/>
      <c r="MMP128" s="458"/>
      <c r="MMQ128" s="458"/>
      <c r="MMR128" s="459"/>
      <c r="MMS128" s="458"/>
      <c r="MMT128" s="458"/>
      <c r="MMU128" s="458"/>
      <c r="MMV128" s="459"/>
      <c r="MMW128" s="458"/>
      <c r="MMX128" s="458"/>
      <c r="MMY128" s="458"/>
      <c r="MMZ128" s="459"/>
      <c r="MNA128" s="458"/>
      <c r="MNB128" s="458"/>
      <c r="MNC128" s="458"/>
      <c r="MND128" s="459"/>
      <c r="MNE128" s="458"/>
      <c r="MNF128" s="458"/>
      <c r="MNG128" s="458"/>
      <c r="MNH128" s="459"/>
      <c r="MNI128" s="458"/>
      <c r="MNJ128" s="458"/>
      <c r="MNK128" s="458"/>
      <c r="MNL128" s="459"/>
      <c r="MNM128" s="458"/>
      <c r="MNN128" s="458"/>
      <c r="MNO128" s="458"/>
      <c r="MNP128" s="459"/>
      <c r="MNQ128" s="458"/>
      <c r="MNR128" s="458"/>
      <c r="MNS128" s="458"/>
      <c r="MNT128" s="459"/>
      <c r="MNU128" s="458"/>
      <c r="MNV128" s="458"/>
      <c r="MNW128" s="458"/>
      <c r="MNX128" s="459"/>
      <c r="MNY128" s="458"/>
      <c r="MNZ128" s="458"/>
      <c r="MOA128" s="458"/>
      <c r="MOB128" s="459"/>
      <c r="MOC128" s="458"/>
      <c r="MOD128" s="458"/>
      <c r="MOE128" s="458"/>
      <c r="MOF128" s="459"/>
      <c r="MOG128" s="458"/>
      <c r="MOH128" s="458"/>
      <c r="MOI128" s="458"/>
      <c r="MOJ128" s="459"/>
      <c r="MOK128" s="458"/>
      <c r="MOL128" s="458"/>
      <c r="MOM128" s="458"/>
      <c r="MON128" s="459"/>
      <c r="MOO128" s="458"/>
      <c r="MOP128" s="458"/>
      <c r="MOQ128" s="458"/>
      <c r="MOR128" s="459"/>
      <c r="MOS128" s="458"/>
      <c r="MOT128" s="458"/>
      <c r="MOU128" s="458"/>
      <c r="MOV128" s="459"/>
      <c r="MOW128" s="458"/>
      <c r="MOX128" s="458"/>
      <c r="MOY128" s="458"/>
      <c r="MOZ128" s="459"/>
      <c r="MPA128" s="458"/>
      <c r="MPB128" s="458"/>
      <c r="MPC128" s="458"/>
      <c r="MPD128" s="459"/>
      <c r="MPE128" s="458"/>
      <c r="MPF128" s="458"/>
      <c r="MPG128" s="458"/>
      <c r="MPH128" s="459"/>
      <c r="MPI128" s="458"/>
      <c r="MPJ128" s="458"/>
      <c r="MPK128" s="458"/>
      <c r="MPL128" s="459"/>
      <c r="MPM128" s="458"/>
      <c r="MPN128" s="458"/>
      <c r="MPO128" s="458"/>
      <c r="MPP128" s="459"/>
      <c r="MPQ128" s="458"/>
      <c r="MPR128" s="458"/>
      <c r="MPS128" s="458"/>
      <c r="MPT128" s="459"/>
      <c r="MPU128" s="458"/>
      <c r="MPV128" s="458"/>
      <c r="MPW128" s="458"/>
      <c r="MPX128" s="459"/>
      <c r="MPY128" s="458"/>
      <c r="MPZ128" s="458"/>
      <c r="MQA128" s="458"/>
      <c r="MQB128" s="459"/>
      <c r="MQC128" s="458"/>
      <c r="MQD128" s="458"/>
      <c r="MQE128" s="458"/>
      <c r="MQF128" s="459"/>
      <c r="MQG128" s="458"/>
      <c r="MQH128" s="458"/>
      <c r="MQI128" s="458"/>
      <c r="MQJ128" s="459"/>
      <c r="MQK128" s="458"/>
      <c r="MQL128" s="458"/>
      <c r="MQM128" s="458"/>
      <c r="MQN128" s="459"/>
      <c r="MQO128" s="458"/>
      <c r="MQP128" s="458"/>
      <c r="MQQ128" s="458"/>
      <c r="MQR128" s="459"/>
      <c r="MQS128" s="458"/>
      <c r="MQT128" s="458"/>
      <c r="MQU128" s="458"/>
      <c r="MQV128" s="459"/>
      <c r="MQW128" s="458"/>
      <c r="MQX128" s="458"/>
      <c r="MQY128" s="458"/>
      <c r="MQZ128" s="459"/>
      <c r="MRA128" s="458"/>
      <c r="MRB128" s="458"/>
      <c r="MRC128" s="458"/>
      <c r="MRD128" s="459"/>
      <c r="MRE128" s="458"/>
      <c r="MRF128" s="458"/>
      <c r="MRG128" s="458"/>
      <c r="MRH128" s="459"/>
      <c r="MRI128" s="458"/>
      <c r="MRJ128" s="458"/>
      <c r="MRK128" s="458"/>
      <c r="MRL128" s="459"/>
      <c r="MRM128" s="458"/>
      <c r="MRN128" s="458"/>
      <c r="MRO128" s="458"/>
      <c r="MRP128" s="459"/>
      <c r="MRQ128" s="458"/>
      <c r="MRR128" s="458"/>
      <c r="MRS128" s="458"/>
      <c r="MRT128" s="459"/>
      <c r="MRU128" s="458"/>
      <c r="MRV128" s="458"/>
      <c r="MRW128" s="458"/>
      <c r="MRX128" s="459"/>
      <c r="MRY128" s="458"/>
      <c r="MRZ128" s="458"/>
      <c r="MSA128" s="458"/>
      <c r="MSB128" s="459"/>
      <c r="MSC128" s="458"/>
      <c r="MSD128" s="458"/>
      <c r="MSE128" s="458"/>
      <c r="MSF128" s="459"/>
      <c r="MSG128" s="458"/>
      <c r="MSH128" s="458"/>
      <c r="MSI128" s="458"/>
      <c r="MSJ128" s="459"/>
      <c r="MSK128" s="458"/>
      <c r="MSL128" s="458"/>
      <c r="MSM128" s="458"/>
      <c r="MSN128" s="459"/>
      <c r="MSO128" s="458"/>
      <c r="MSP128" s="458"/>
      <c r="MSQ128" s="458"/>
      <c r="MSR128" s="459"/>
      <c r="MSS128" s="458"/>
      <c r="MST128" s="458"/>
      <c r="MSU128" s="458"/>
      <c r="MSV128" s="459"/>
      <c r="MSW128" s="458"/>
      <c r="MSX128" s="458"/>
      <c r="MSY128" s="458"/>
      <c r="MSZ128" s="459"/>
      <c r="MTA128" s="458"/>
      <c r="MTB128" s="458"/>
      <c r="MTC128" s="458"/>
      <c r="MTD128" s="459"/>
      <c r="MTE128" s="458"/>
      <c r="MTF128" s="458"/>
      <c r="MTG128" s="458"/>
      <c r="MTH128" s="459"/>
      <c r="MTI128" s="458"/>
      <c r="MTJ128" s="458"/>
      <c r="MTK128" s="458"/>
      <c r="MTL128" s="459"/>
      <c r="MTM128" s="458"/>
      <c r="MTN128" s="458"/>
      <c r="MTO128" s="458"/>
      <c r="MTP128" s="459"/>
      <c r="MTQ128" s="458"/>
      <c r="MTR128" s="458"/>
      <c r="MTS128" s="458"/>
      <c r="MTT128" s="459"/>
      <c r="MTU128" s="458"/>
      <c r="MTV128" s="458"/>
      <c r="MTW128" s="458"/>
      <c r="MTX128" s="459"/>
      <c r="MTY128" s="458"/>
      <c r="MTZ128" s="458"/>
      <c r="MUA128" s="458"/>
      <c r="MUB128" s="459"/>
      <c r="MUC128" s="458"/>
      <c r="MUD128" s="458"/>
      <c r="MUE128" s="458"/>
      <c r="MUF128" s="459"/>
      <c r="MUG128" s="458"/>
      <c r="MUH128" s="458"/>
      <c r="MUI128" s="458"/>
      <c r="MUJ128" s="459"/>
      <c r="MUK128" s="458"/>
      <c r="MUL128" s="458"/>
      <c r="MUM128" s="458"/>
      <c r="MUN128" s="459"/>
      <c r="MUO128" s="458"/>
      <c r="MUP128" s="458"/>
      <c r="MUQ128" s="458"/>
      <c r="MUR128" s="459"/>
      <c r="MUS128" s="458"/>
      <c r="MUT128" s="458"/>
      <c r="MUU128" s="458"/>
      <c r="MUV128" s="459"/>
      <c r="MUW128" s="458"/>
      <c r="MUX128" s="458"/>
      <c r="MUY128" s="458"/>
      <c r="MUZ128" s="459"/>
      <c r="MVA128" s="458"/>
      <c r="MVB128" s="458"/>
      <c r="MVC128" s="458"/>
      <c r="MVD128" s="459"/>
      <c r="MVE128" s="458"/>
      <c r="MVF128" s="458"/>
      <c r="MVG128" s="458"/>
      <c r="MVH128" s="459"/>
      <c r="MVI128" s="458"/>
      <c r="MVJ128" s="458"/>
      <c r="MVK128" s="458"/>
      <c r="MVL128" s="459"/>
      <c r="MVM128" s="458"/>
      <c r="MVN128" s="458"/>
      <c r="MVO128" s="458"/>
      <c r="MVP128" s="459"/>
      <c r="MVQ128" s="458"/>
      <c r="MVR128" s="458"/>
      <c r="MVS128" s="458"/>
      <c r="MVT128" s="459"/>
      <c r="MVU128" s="458"/>
      <c r="MVV128" s="458"/>
      <c r="MVW128" s="458"/>
      <c r="MVX128" s="459"/>
      <c r="MVY128" s="458"/>
      <c r="MVZ128" s="458"/>
      <c r="MWA128" s="458"/>
      <c r="MWB128" s="459"/>
      <c r="MWC128" s="458"/>
      <c r="MWD128" s="458"/>
      <c r="MWE128" s="458"/>
      <c r="MWF128" s="459"/>
      <c r="MWG128" s="458"/>
      <c r="MWH128" s="458"/>
      <c r="MWI128" s="458"/>
      <c r="MWJ128" s="459"/>
      <c r="MWK128" s="458"/>
      <c r="MWL128" s="458"/>
      <c r="MWM128" s="458"/>
      <c r="MWN128" s="459"/>
      <c r="MWO128" s="458"/>
      <c r="MWP128" s="458"/>
      <c r="MWQ128" s="458"/>
      <c r="MWR128" s="459"/>
      <c r="MWS128" s="458"/>
      <c r="MWT128" s="458"/>
      <c r="MWU128" s="458"/>
      <c r="MWV128" s="459"/>
      <c r="MWW128" s="458"/>
      <c r="MWX128" s="458"/>
      <c r="MWY128" s="458"/>
      <c r="MWZ128" s="459"/>
      <c r="MXA128" s="458"/>
      <c r="MXB128" s="458"/>
      <c r="MXC128" s="458"/>
      <c r="MXD128" s="459"/>
      <c r="MXE128" s="458"/>
      <c r="MXF128" s="458"/>
      <c r="MXG128" s="458"/>
      <c r="MXH128" s="459"/>
      <c r="MXI128" s="458"/>
      <c r="MXJ128" s="458"/>
      <c r="MXK128" s="458"/>
      <c r="MXL128" s="459"/>
      <c r="MXM128" s="458"/>
      <c r="MXN128" s="458"/>
      <c r="MXO128" s="458"/>
      <c r="MXP128" s="459"/>
      <c r="MXQ128" s="458"/>
      <c r="MXR128" s="458"/>
      <c r="MXS128" s="458"/>
      <c r="MXT128" s="459"/>
      <c r="MXU128" s="458"/>
      <c r="MXV128" s="458"/>
      <c r="MXW128" s="458"/>
      <c r="MXX128" s="459"/>
      <c r="MXY128" s="458"/>
      <c r="MXZ128" s="458"/>
      <c r="MYA128" s="458"/>
      <c r="MYB128" s="459"/>
      <c r="MYC128" s="458"/>
      <c r="MYD128" s="458"/>
      <c r="MYE128" s="458"/>
      <c r="MYF128" s="459"/>
      <c r="MYG128" s="458"/>
      <c r="MYH128" s="458"/>
      <c r="MYI128" s="458"/>
      <c r="MYJ128" s="459"/>
      <c r="MYK128" s="458"/>
      <c r="MYL128" s="458"/>
      <c r="MYM128" s="458"/>
      <c r="MYN128" s="459"/>
      <c r="MYO128" s="458"/>
      <c r="MYP128" s="458"/>
      <c r="MYQ128" s="458"/>
      <c r="MYR128" s="459"/>
      <c r="MYS128" s="458"/>
      <c r="MYT128" s="458"/>
      <c r="MYU128" s="458"/>
      <c r="MYV128" s="459"/>
      <c r="MYW128" s="458"/>
      <c r="MYX128" s="458"/>
      <c r="MYY128" s="458"/>
      <c r="MYZ128" s="459"/>
      <c r="MZA128" s="458"/>
      <c r="MZB128" s="458"/>
      <c r="MZC128" s="458"/>
      <c r="MZD128" s="459"/>
      <c r="MZE128" s="458"/>
      <c r="MZF128" s="458"/>
      <c r="MZG128" s="458"/>
      <c r="MZH128" s="459"/>
      <c r="MZI128" s="458"/>
      <c r="MZJ128" s="458"/>
      <c r="MZK128" s="458"/>
      <c r="MZL128" s="459"/>
      <c r="MZM128" s="458"/>
      <c r="MZN128" s="458"/>
      <c r="MZO128" s="458"/>
      <c r="MZP128" s="459"/>
      <c r="MZQ128" s="458"/>
      <c r="MZR128" s="458"/>
      <c r="MZS128" s="458"/>
      <c r="MZT128" s="459"/>
      <c r="MZU128" s="458"/>
      <c r="MZV128" s="458"/>
      <c r="MZW128" s="458"/>
      <c r="MZX128" s="459"/>
      <c r="MZY128" s="458"/>
      <c r="MZZ128" s="458"/>
      <c r="NAA128" s="458"/>
      <c r="NAB128" s="459"/>
      <c r="NAC128" s="458"/>
      <c r="NAD128" s="458"/>
      <c r="NAE128" s="458"/>
      <c r="NAF128" s="459"/>
      <c r="NAG128" s="458"/>
      <c r="NAH128" s="458"/>
      <c r="NAI128" s="458"/>
      <c r="NAJ128" s="459"/>
      <c r="NAK128" s="458"/>
      <c r="NAL128" s="458"/>
      <c r="NAM128" s="458"/>
      <c r="NAN128" s="459"/>
      <c r="NAO128" s="458"/>
      <c r="NAP128" s="458"/>
      <c r="NAQ128" s="458"/>
      <c r="NAR128" s="459"/>
      <c r="NAS128" s="458"/>
      <c r="NAT128" s="458"/>
      <c r="NAU128" s="458"/>
      <c r="NAV128" s="459"/>
      <c r="NAW128" s="458"/>
      <c r="NAX128" s="458"/>
      <c r="NAY128" s="458"/>
      <c r="NAZ128" s="459"/>
      <c r="NBA128" s="458"/>
      <c r="NBB128" s="458"/>
      <c r="NBC128" s="458"/>
      <c r="NBD128" s="459"/>
      <c r="NBE128" s="458"/>
      <c r="NBF128" s="458"/>
      <c r="NBG128" s="458"/>
      <c r="NBH128" s="459"/>
      <c r="NBI128" s="458"/>
      <c r="NBJ128" s="458"/>
      <c r="NBK128" s="458"/>
      <c r="NBL128" s="459"/>
      <c r="NBM128" s="458"/>
      <c r="NBN128" s="458"/>
      <c r="NBO128" s="458"/>
      <c r="NBP128" s="459"/>
      <c r="NBQ128" s="458"/>
      <c r="NBR128" s="458"/>
      <c r="NBS128" s="458"/>
      <c r="NBT128" s="459"/>
      <c r="NBU128" s="458"/>
      <c r="NBV128" s="458"/>
      <c r="NBW128" s="458"/>
      <c r="NBX128" s="459"/>
      <c r="NBY128" s="458"/>
      <c r="NBZ128" s="458"/>
      <c r="NCA128" s="458"/>
      <c r="NCB128" s="459"/>
      <c r="NCC128" s="458"/>
      <c r="NCD128" s="458"/>
      <c r="NCE128" s="458"/>
      <c r="NCF128" s="459"/>
      <c r="NCG128" s="458"/>
      <c r="NCH128" s="458"/>
      <c r="NCI128" s="458"/>
      <c r="NCJ128" s="459"/>
      <c r="NCK128" s="458"/>
      <c r="NCL128" s="458"/>
      <c r="NCM128" s="458"/>
      <c r="NCN128" s="459"/>
      <c r="NCO128" s="458"/>
      <c r="NCP128" s="458"/>
      <c r="NCQ128" s="458"/>
      <c r="NCR128" s="459"/>
      <c r="NCS128" s="458"/>
      <c r="NCT128" s="458"/>
      <c r="NCU128" s="458"/>
      <c r="NCV128" s="459"/>
      <c r="NCW128" s="458"/>
      <c r="NCX128" s="458"/>
      <c r="NCY128" s="458"/>
      <c r="NCZ128" s="459"/>
      <c r="NDA128" s="458"/>
      <c r="NDB128" s="458"/>
      <c r="NDC128" s="458"/>
      <c r="NDD128" s="459"/>
      <c r="NDE128" s="458"/>
      <c r="NDF128" s="458"/>
      <c r="NDG128" s="458"/>
      <c r="NDH128" s="459"/>
      <c r="NDI128" s="458"/>
      <c r="NDJ128" s="458"/>
      <c r="NDK128" s="458"/>
      <c r="NDL128" s="459"/>
      <c r="NDM128" s="458"/>
      <c r="NDN128" s="458"/>
      <c r="NDO128" s="458"/>
      <c r="NDP128" s="459"/>
      <c r="NDQ128" s="458"/>
      <c r="NDR128" s="458"/>
      <c r="NDS128" s="458"/>
      <c r="NDT128" s="459"/>
      <c r="NDU128" s="458"/>
      <c r="NDV128" s="458"/>
      <c r="NDW128" s="458"/>
      <c r="NDX128" s="459"/>
      <c r="NDY128" s="458"/>
      <c r="NDZ128" s="458"/>
      <c r="NEA128" s="458"/>
      <c r="NEB128" s="459"/>
      <c r="NEC128" s="458"/>
      <c r="NED128" s="458"/>
      <c r="NEE128" s="458"/>
      <c r="NEF128" s="459"/>
      <c r="NEG128" s="458"/>
      <c r="NEH128" s="458"/>
      <c r="NEI128" s="458"/>
      <c r="NEJ128" s="459"/>
      <c r="NEK128" s="458"/>
      <c r="NEL128" s="458"/>
      <c r="NEM128" s="458"/>
      <c r="NEN128" s="459"/>
      <c r="NEO128" s="458"/>
      <c r="NEP128" s="458"/>
      <c r="NEQ128" s="458"/>
      <c r="NER128" s="459"/>
      <c r="NES128" s="458"/>
      <c r="NET128" s="458"/>
      <c r="NEU128" s="458"/>
      <c r="NEV128" s="459"/>
      <c r="NEW128" s="458"/>
      <c r="NEX128" s="458"/>
      <c r="NEY128" s="458"/>
      <c r="NEZ128" s="459"/>
      <c r="NFA128" s="458"/>
      <c r="NFB128" s="458"/>
      <c r="NFC128" s="458"/>
      <c r="NFD128" s="459"/>
      <c r="NFE128" s="458"/>
      <c r="NFF128" s="458"/>
      <c r="NFG128" s="458"/>
      <c r="NFH128" s="459"/>
      <c r="NFI128" s="458"/>
      <c r="NFJ128" s="458"/>
      <c r="NFK128" s="458"/>
      <c r="NFL128" s="459"/>
      <c r="NFM128" s="458"/>
      <c r="NFN128" s="458"/>
      <c r="NFO128" s="458"/>
      <c r="NFP128" s="459"/>
      <c r="NFQ128" s="458"/>
      <c r="NFR128" s="458"/>
      <c r="NFS128" s="458"/>
      <c r="NFT128" s="459"/>
      <c r="NFU128" s="458"/>
      <c r="NFV128" s="458"/>
      <c r="NFW128" s="458"/>
      <c r="NFX128" s="459"/>
      <c r="NFY128" s="458"/>
      <c r="NFZ128" s="458"/>
      <c r="NGA128" s="458"/>
      <c r="NGB128" s="459"/>
      <c r="NGC128" s="458"/>
      <c r="NGD128" s="458"/>
      <c r="NGE128" s="458"/>
      <c r="NGF128" s="459"/>
      <c r="NGG128" s="458"/>
      <c r="NGH128" s="458"/>
      <c r="NGI128" s="458"/>
      <c r="NGJ128" s="459"/>
      <c r="NGK128" s="458"/>
      <c r="NGL128" s="458"/>
      <c r="NGM128" s="458"/>
      <c r="NGN128" s="459"/>
      <c r="NGO128" s="458"/>
      <c r="NGP128" s="458"/>
      <c r="NGQ128" s="458"/>
      <c r="NGR128" s="459"/>
      <c r="NGS128" s="458"/>
      <c r="NGT128" s="458"/>
      <c r="NGU128" s="458"/>
      <c r="NGV128" s="459"/>
      <c r="NGW128" s="458"/>
      <c r="NGX128" s="458"/>
      <c r="NGY128" s="458"/>
      <c r="NGZ128" s="459"/>
      <c r="NHA128" s="458"/>
      <c r="NHB128" s="458"/>
      <c r="NHC128" s="458"/>
      <c r="NHD128" s="459"/>
      <c r="NHE128" s="458"/>
      <c r="NHF128" s="458"/>
      <c r="NHG128" s="458"/>
      <c r="NHH128" s="459"/>
      <c r="NHI128" s="458"/>
      <c r="NHJ128" s="458"/>
      <c r="NHK128" s="458"/>
      <c r="NHL128" s="459"/>
      <c r="NHM128" s="458"/>
      <c r="NHN128" s="458"/>
      <c r="NHO128" s="458"/>
      <c r="NHP128" s="459"/>
      <c r="NHQ128" s="458"/>
      <c r="NHR128" s="458"/>
      <c r="NHS128" s="458"/>
      <c r="NHT128" s="459"/>
      <c r="NHU128" s="458"/>
      <c r="NHV128" s="458"/>
      <c r="NHW128" s="458"/>
      <c r="NHX128" s="459"/>
      <c r="NHY128" s="458"/>
      <c r="NHZ128" s="458"/>
      <c r="NIA128" s="458"/>
      <c r="NIB128" s="459"/>
      <c r="NIC128" s="458"/>
      <c r="NID128" s="458"/>
      <c r="NIE128" s="458"/>
      <c r="NIF128" s="459"/>
      <c r="NIG128" s="458"/>
      <c r="NIH128" s="458"/>
      <c r="NII128" s="458"/>
      <c r="NIJ128" s="459"/>
      <c r="NIK128" s="458"/>
      <c r="NIL128" s="458"/>
      <c r="NIM128" s="458"/>
      <c r="NIN128" s="459"/>
      <c r="NIO128" s="458"/>
      <c r="NIP128" s="458"/>
      <c r="NIQ128" s="458"/>
      <c r="NIR128" s="459"/>
      <c r="NIS128" s="458"/>
      <c r="NIT128" s="458"/>
      <c r="NIU128" s="458"/>
      <c r="NIV128" s="459"/>
      <c r="NIW128" s="458"/>
      <c r="NIX128" s="458"/>
      <c r="NIY128" s="458"/>
      <c r="NIZ128" s="459"/>
      <c r="NJA128" s="458"/>
      <c r="NJB128" s="458"/>
      <c r="NJC128" s="458"/>
      <c r="NJD128" s="459"/>
      <c r="NJE128" s="458"/>
      <c r="NJF128" s="458"/>
      <c r="NJG128" s="458"/>
      <c r="NJH128" s="459"/>
      <c r="NJI128" s="458"/>
      <c r="NJJ128" s="458"/>
      <c r="NJK128" s="458"/>
      <c r="NJL128" s="459"/>
      <c r="NJM128" s="458"/>
      <c r="NJN128" s="458"/>
      <c r="NJO128" s="458"/>
      <c r="NJP128" s="459"/>
      <c r="NJQ128" s="458"/>
      <c r="NJR128" s="458"/>
      <c r="NJS128" s="458"/>
      <c r="NJT128" s="459"/>
      <c r="NJU128" s="458"/>
      <c r="NJV128" s="458"/>
      <c r="NJW128" s="458"/>
      <c r="NJX128" s="459"/>
      <c r="NJY128" s="458"/>
      <c r="NJZ128" s="458"/>
      <c r="NKA128" s="458"/>
      <c r="NKB128" s="459"/>
      <c r="NKC128" s="458"/>
      <c r="NKD128" s="458"/>
      <c r="NKE128" s="458"/>
      <c r="NKF128" s="459"/>
      <c r="NKG128" s="458"/>
      <c r="NKH128" s="458"/>
      <c r="NKI128" s="458"/>
      <c r="NKJ128" s="459"/>
      <c r="NKK128" s="458"/>
      <c r="NKL128" s="458"/>
      <c r="NKM128" s="458"/>
      <c r="NKN128" s="459"/>
      <c r="NKO128" s="458"/>
      <c r="NKP128" s="458"/>
      <c r="NKQ128" s="458"/>
      <c r="NKR128" s="459"/>
      <c r="NKS128" s="458"/>
      <c r="NKT128" s="458"/>
      <c r="NKU128" s="458"/>
      <c r="NKV128" s="459"/>
      <c r="NKW128" s="458"/>
      <c r="NKX128" s="458"/>
      <c r="NKY128" s="458"/>
      <c r="NKZ128" s="459"/>
      <c r="NLA128" s="458"/>
      <c r="NLB128" s="458"/>
      <c r="NLC128" s="458"/>
      <c r="NLD128" s="459"/>
      <c r="NLE128" s="458"/>
      <c r="NLF128" s="458"/>
      <c r="NLG128" s="458"/>
      <c r="NLH128" s="459"/>
      <c r="NLI128" s="458"/>
      <c r="NLJ128" s="458"/>
      <c r="NLK128" s="458"/>
      <c r="NLL128" s="459"/>
      <c r="NLM128" s="458"/>
      <c r="NLN128" s="458"/>
      <c r="NLO128" s="458"/>
      <c r="NLP128" s="459"/>
      <c r="NLQ128" s="458"/>
      <c r="NLR128" s="458"/>
      <c r="NLS128" s="458"/>
      <c r="NLT128" s="459"/>
      <c r="NLU128" s="458"/>
      <c r="NLV128" s="458"/>
      <c r="NLW128" s="458"/>
      <c r="NLX128" s="459"/>
      <c r="NLY128" s="458"/>
      <c r="NLZ128" s="458"/>
      <c r="NMA128" s="458"/>
      <c r="NMB128" s="459"/>
      <c r="NMC128" s="458"/>
      <c r="NMD128" s="458"/>
      <c r="NME128" s="458"/>
      <c r="NMF128" s="459"/>
      <c r="NMG128" s="458"/>
      <c r="NMH128" s="458"/>
      <c r="NMI128" s="458"/>
      <c r="NMJ128" s="459"/>
      <c r="NMK128" s="458"/>
      <c r="NML128" s="458"/>
      <c r="NMM128" s="458"/>
      <c r="NMN128" s="459"/>
      <c r="NMO128" s="458"/>
      <c r="NMP128" s="458"/>
      <c r="NMQ128" s="458"/>
      <c r="NMR128" s="459"/>
      <c r="NMS128" s="458"/>
      <c r="NMT128" s="458"/>
      <c r="NMU128" s="458"/>
      <c r="NMV128" s="459"/>
      <c r="NMW128" s="458"/>
      <c r="NMX128" s="458"/>
      <c r="NMY128" s="458"/>
      <c r="NMZ128" s="459"/>
      <c r="NNA128" s="458"/>
      <c r="NNB128" s="458"/>
      <c r="NNC128" s="458"/>
      <c r="NND128" s="459"/>
      <c r="NNE128" s="458"/>
      <c r="NNF128" s="458"/>
      <c r="NNG128" s="458"/>
      <c r="NNH128" s="459"/>
      <c r="NNI128" s="458"/>
      <c r="NNJ128" s="458"/>
      <c r="NNK128" s="458"/>
      <c r="NNL128" s="459"/>
      <c r="NNM128" s="458"/>
      <c r="NNN128" s="458"/>
      <c r="NNO128" s="458"/>
      <c r="NNP128" s="459"/>
      <c r="NNQ128" s="458"/>
      <c r="NNR128" s="458"/>
      <c r="NNS128" s="458"/>
      <c r="NNT128" s="459"/>
      <c r="NNU128" s="458"/>
      <c r="NNV128" s="458"/>
      <c r="NNW128" s="458"/>
      <c r="NNX128" s="459"/>
      <c r="NNY128" s="458"/>
      <c r="NNZ128" s="458"/>
      <c r="NOA128" s="458"/>
      <c r="NOB128" s="459"/>
      <c r="NOC128" s="458"/>
      <c r="NOD128" s="458"/>
      <c r="NOE128" s="458"/>
      <c r="NOF128" s="459"/>
      <c r="NOG128" s="458"/>
      <c r="NOH128" s="458"/>
      <c r="NOI128" s="458"/>
      <c r="NOJ128" s="459"/>
      <c r="NOK128" s="458"/>
      <c r="NOL128" s="458"/>
      <c r="NOM128" s="458"/>
      <c r="NON128" s="459"/>
      <c r="NOO128" s="458"/>
      <c r="NOP128" s="458"/>
      <c r="NOQ128" s="458"/>
      <c r="NOR128" s="459"/>
      <c r="NOS128" s="458"/>
      <c r="NOT128" s="458"/>
      <c r="NOU128" s="458"/>
      <c r="NOV128" s="459"/>
      <c r="NOW128" s="458"/>
      <c r="NOX128" s="458"/>
      <c r="NOY128" s="458"/>
      <c r="NOZ128" s="459"/>
      <c r="NPA128" s="458"/>
      <c r="NPB128" s="458"/>
      <c r="NPC128" s="458"/>
      <c r="NPD128" s="459"/>
      <c r="NPE128" s="458"/>
      <c r="NPF128" s="458"/>
      <c r="NPG128" s="458"/>
      <c r="NPH128" s="459"/>
      <c r="NPI128" s="458"/>
      <c r="NPJ128" s="458"/>
      <c r="NPK128" s="458"/>
      <c r="NPL128" s="459"/>
      <c r="NPM128" s="458"/>
      <c r="NPN128" s="458"/>
      <c r="NPO128" s="458"/>
      <c r="NPP128" s="459"/>
      <c r="NPQ128" s="458"/>
      <c r="NPR128" s="458"/>
      <c r="NPS128" s="458"/>
      <c r="NPT128" s="459"/>
      <c r="NPU128" s="458"/>
      <c r="NPV128" s="458"/>
      <c r="NPW128" s="458"/>
      <c r="NPX128" s="459"/>
      <c r="NPY128" s="458"/>
      <c r="NPZ128" s="458"/>
      <c r="NQA128" s="458"/>
      <c r="NQB128" s="459"/>
      <c r="NQC128" s="458"/>
      <c r="NQD128" s="458"/>
      <c r="NQE128" s="458"/>
      <c r="NQF128" s="459"/>
      <c r="NQG128" s="458"/>
      <c r="NQH128" s="458"/>
      <c r="NQI128" s="458"/>
      <c r="NQJ128" s="459"/>
      <c r="NQK128" s="458"/>
      <c r="NQL128" s="458"/>
      <c r="NQM128" s="458"/>
      <c r="NQN128" s="459"/>
      <c r="NQO128" s="458"/>
      <c r="NQP128" s="458"/>
      <c r="NQQ128" s="458"/>
      <c r="NQR128" s="459"/>
      <c r="NQS128" s="458"/>
      <c r="NQT128" s="458"/>
      <c r="NQU128" s="458"/>
      <c r="NQV128" s="459"/>
      <c r="NQW128" s="458"/>
      <c r="NQX128" s="458"/>
      <c r="NQY128" s="458"/>
      <c r="NQZ128" s="459"/>
      <c r="NRA128" s="458"/>
      <c r="NRB128" s="458"/>
      <c r="NRC128" s="458"/>
      <c r="NRD128" s="459"/>
      <c r="NRE128" s="458"/>
      <c r="NRF128" s="458"/>
      <c r="NRG128" s="458"/>
      <c r="NRH128" s="459"/>
      <c r="NRI128" s="458"/>
      <c r="NRJ128" s="458"/>
      <c r="NRK128" s="458"/>
      <c r="NRL128" s="459"/>
      <c r="NRM128" s="458"/>
      <c r="NRN128" s="458"/>
      <c r="NRO128" s="458"/>
      <c r="NRP128" s="459"/>
      <c r="NRQ128" s="458"/>
      <c r="NRR128" s="458"/>
      <c r="NRS128" s="458"/>
      <c r="NRT128" s="459"/>
      <c r="NRU128" s="458"/>
      <c r="NRV128" s="458"/>
      <c r="NRW128" s="458"/>
      <c r="NRX128" s="459"/>
      <c r="NRY128" s="458"/>
      <c r="NRZ128" s="458"/>
      <c r="NSA128" s="458"/>
      <c r="NSB128" s="459"/>
      <c r="NSC128" s="458"/>
      <c r="NSD128" s="458"/>
      <c r="NSE128" s="458"/>
      <c r="NSF128" s="459"/>
      <c r="NSG128" s="458"/>
      <c r="NSH128" s="458"/>
      <c r="NSI128" s="458"/>
      <c r="NSJ128" s="459"/>
      <c r="NSK128" s="458"/>
      <c r="NSL128" s="458"/>
      <c r="NSM128" s="458"/>
      <c r="NSN128" s="459"/>
      <c r="NSO128" s="458"/>
      <c r="NSP128" s="458"/>
      <c r="NSQ128" s="458"/>
      <c r="NSR128" s="459"/>
      <c r="NSS128" s="458"/>
      <c r="NST128" s="458"/>
      <c r="NSU128" s="458"/>
      <c r="NSV128" s="459"/>
      <c r="NSW128" s="458"/>
      <c r="NSX128" s="458"/>
      <c r="NSY128" s="458"/>
      <c r="NSZ128" s="459"/>
      <c r="NTA128" s="458"/>
      <c r="NTB128" s="458"/>
      <c r="NTC128" s="458"/>
      <c r="NTD128" s="459"/>
      <c r="NTE128" s="458"/>
      <c r="NTF128" s="458"/>
      <c r="NTG128" s="458"/>
      <c r="NTH128" s="459"/>
      <c r="NTI128" s="458"/>
      <c r="NTJ128" s="458"/>
      <c r="NTK128" s="458"/>
      <c r="NTL128" s="459"/>
      <c r="NTM128" s="458"/>
      <c r="NTN128" s="458"/>
      <c r="NTO128" s="458"/>
      <c r="NTP128" s="459"/>
      <c r="NTQ128" s="458"/>
      <c r="NTR128" s="458"/>
      <c r="NTS128" s="458"/>
      <c r="NTT128" s="459"/>
      <c r="NTU128" s="458"/>
      <c r="NTV128" s="458"/>
      <c r="NTW128" s="458"/>
      <c r="NTX128" s="459"/>
      <c r="NTY128" s="458"/>
      <c r="NTZ128" s="458"/>
      <c r="NUA128" s="458"/>
      <c r="NUB128" s="459"/>
      <c r="NUC128" s="458"/>
      <c r="NUD128" s="458"/>
      <c r="NUE128" s="458"/>
      <c r="NUF128" s="459"/>
      <c r="NUG128" s="458"/>
      <c r="NUH128" s="458"/>
      <c r="NUI128" s="458"/>
      <c r="NUJ128" s="459"/>
      <c r="NUK128" s="458"/>
      <c r="NUL128" s="458"/>
      <c r="NUM128" s="458"/>
      <c r="NUN128" s="459"/>
      <c r="NUO128" s="458"/>
      <c r="NUP128" s="458"/>
      <c r="NUQ128" s="458"/>
      <c r="NUR128" s="459"/>
      <c r="NUS128" s="458"/>
      <c r="NUT128" s="458"/>
      <c r="NUU128" s="458"/>
      <c r="NUV128" s="459"/>
      <c r="NUW128" s="458"/>
      <c r="NUX128" s="458"/>
      <c r="NUY128" s="458"/>
      <c r="NUZ128" s="459"/>
      <c r="NVA128" s="458"/>
      <c r="NVB128" s="458"/>
      <c r="NVC128" s="458"/>
      <c r="NVD128" s="459"/>
      <c r="NVE128" s="458"/>
      <c r="NVF128" s="458"/>
      <c r="NVG128" s="458"/>
      <c r="NVH128" s="459"/>
      <c r="NVI128" s="458"/>
      <c r="NVJ128" s="458"/>
      <c r="NVK128" s="458"/>
      <c r="NVL128" s="459"/>
      <c r="NVM128" s="458"/>
      <c r="NVN128" s="458"/>
      <c r="NVO128" s="458"/>
      <c r="NVP128" s="459"/>
      <c r="NVQ128" s="458"/>
      <c r="NVR128" s="458"/>
      <c r="NVS128" s="458"/>
      <c r="NVT128" s="459"/>
      <c r="NVU128" s="458"/>
      <c r="NVV128" s="458"/>
      <c r="NVW128" s="458"/>
      <c r="NVX128" s="459"/>
      <c r="NVY128" s="458"/>
      <c r="NVZ128" s="458"/>
      <c r="NWA128" s="458"/>
      <c r="NWB128" s="459"/>
      <c r="NWC128" s="458"/>
      <c r="NWD128" s="458"/>
      <c r="NWE128" s="458"/>
      <c r="NWF128" s="459"/>
      <c r="NWG128" s="458"/>
      <c r="NWH128" s="458"/>
      <c r="NWI128" s="458"/>
      <c r="NWJ128" s="459"/>
      <c r="NWK128" s="458"/>
      <c r="NWL128" s="458"/>
      <c r="NWM128" s="458"/>
      <c r="NWN128" s="459"/>
      <c r="NWO128" s="458"/>
      <c r="NWP128" s="458"/>
      <c r="NWQ128" s="458"/>
      <c r="NWR128" s="459"/>
      <c r="NWS128" s="458"/>
      <c r="NWT128" s="458"/>
      <c r="NWU128" s="458"/>
      <c r="NWV128" s="459"/>
      <c r="NWW128" s="458"/>
      <c r="NWX128" s="458"/>
      <c r="NWY128" s="458"/>
      <c r="NWZ128" s="459"/>
      <c r="NXA128" s="458"/>
      <c r="NXB128" s="458"/>
      <c r="NXC128" s="458"/>
      <c r="NXD128" s="459"/>
      <c r="NXE128" s="458"/>
      <c r="NXF128" s="458"/>
      <c r="NXG128" s="458"/>
      <c r="NXH128" s="459"/>
      <c r="NXI128" s="458"/>
      <c r="NXJ128" s="458"/>
      <c r="NXK128" s="458"/>
      <c r="NXL128" s="459"/>
      <c r="NXM128" s="458"/>
      <c r="NXN128" s="458"/>
      <c r="NXO128" s="458"/>
      <c r="NXP128" s="459"/>
      <c r="NXQ128" s="458"/>
      <c r="NXR128" s="458"/>
      <c r="NXS128" s="458"/>
      <c r="NXT128" s="459"/>
      <c r="NXU128" s="458"/>
      <c r="NXV128" s="458"/>
      <c r="NXW128" s="458"/>
      <c r="NXX128" s="459"/>
      <c r="NXY128" s="458"/>
      <c r="NXZ128" s="458"/>
      <c r="NYA128" s="458"/>
      <c r="NYB128" s="459"/>
      <c r="NYC128" s="458"/>
      <c r="NYD128" s="458"/>
      <c r="NYE128" s="458"/>
      <c r="NYF128" s="459"/>
      <c r="NYG128" s="458"/>
      <c r="NYH128" s="458"/>
      <c r="NYI128" s="458"/>
      <c r="NYJ128" s="459"/>
      <c r="NYK128" s="458"/>
      <c r="NYL128" s="458"/>
      <c r="NYM128" s="458"/>
      <c r="NYN128" s="459"/>
      <c r="NYO128" s="458"/>
      <c r="NYP128" s="458"/>
      <c r="NYQ128" s="458"/>
      <c r="NYR128" s="459"/>
      <c r="NYS128" s="458"/>
      <c r="NYT128" s="458"/>
      <c r="NYU128" s="458"/>
      <c r="NYV128" s="459"/>
      <c r="NYW128" s="458"/>
      <c r="NYX128" s="458"/>
      <c r="NYY128" s="458"/>
      <c r="NYZ128" s="459"/>
      <c r="NZA128" s="458"/>
      <c r="NZB128" s="458"/>
      <c r="NZC128" s="458"/>
      <c r="NZD128" s="459"/>
      <c r="NZE128" s="458"/>
      <c r="NZF128" s="458"/>
      <c r="NZG128" s="458"/>
      <c r="NZH128" s="459"/>
      <c r="NZI128" s="458"/>
      <c r="NZJ128" s="458"/>
      <c r="NZK128" s="458"/>
      <c r="NZL128" s="459"/>
      <c r="NZM128" s="458"/>
      <c r="NZN128" s="458"/>
      <c r="NZO128" s="458"/>
      <c r="NZP128" s="459"/>
      <c r="NZQ128" s="458"/>
      <c r="NZR128" s="458"/>
      <c r="NZS128" s="458"/>
      <c r="NZT128" s="459"/>
      <c r="NZU128" s="458"/>
      <c r="NZV128" s="458"/>
      <c r="NZW128" s="458"/>
      <c r="NZX128" s="459"/>
      <c r="NZY128" s="458"/>
      <c r="NZZ128" s="458"/>
      <c r="OAA128" s="458"/>
      <c r="OAB128" s="459"/>
      <c r="OAC128" s="458"/>
      <c r="OAD128" s="458"/>
      <c r="OAE128" s="458"/>
      <c r="OAF128" s="459"/>
      <c r="OAG128" s="458"/>
      <c r="OAH128" s="458"/>
      <c r="OAI128" s="458"/>
      <c r="OAJ128" s="459"/>
      <c r="OAK128" s="458"/>
      <c r="OAL128" s="458"/>
      <c r="OAM128" s="458"/>
      <c r="OAN128" s="459"/>
      <c r="OAO128" s="458"/>
      <c r="OAP128" s="458"/>
      <c r="OAQ128" s="458"/>
      <c r="OAR128" s="459"/>
      <c r="OAS128" s="458"/>
      <c r="OAT128" s="458"/>
      <c r="OAU128" s="458"/>
      <c r="OAV128" s="459"/>
      <c r="OAW128" s="458"/>
      <c r="OAX128" s="458"/>
      <c r="OAY128" s="458"/>
      <c r="OAZ128" s="459"/>
      <c r="OBA128" s="458"/>
      <c r="OBB128" s="458"/>
      <c r="OBC128" s="458"/>
      <c r="OBD128" s="459"/>
      <c r="OBE128" s="458"/>
      <c r="OBF128" s="458"/>
      <c r="OBG128" s="458"/>
      <c r="OBH128" s="459"/>
      <c r="OBI128" s="458"/>
      <c r="OBJ128" s="458"/>
      <c r="OBK128" s="458"/>
      <c r="OBL128" s="459"/>
      <c r="OBM128" s="458"/>
      <c r="OBN128" s="458"/>
      <c r="OBO128" s="458"/>
      <c r="OBP128" s="459"/>
      <c r="OBQ128" s="458"/>
      <c r="OBR128" s="458"/>
      <c r="OBS128" s="458"/>
      <c r="OBT128" s="459"/>
      <c r="OBU128" s="458"/>
      <c r="OBV128" s="458"/>
      <c r="OBW128" s="458"/>
      <c r="OBX128" s="459"/>
      <c r="OBY128" s="458"/>
      <c r="OBZ128" s="458"/>
      <c r="OCA128" s="458"/>
      <c r="OCB128" s="459"/>
      <c r="OCC128" s="458"/>
      <c r="OCD128" s="458"/>
      <c r="OCE128" s="458"/>
      <c r="OCF128" s="459"/>
      <c r="OCG128" s="458"/>
      <c r="OCH128" s="458"/>
      <c r="OCI128" s="458"/>
      <c r="OCJ128" s="459"/>
      <c r="OCK128" s="458"/>
      <c r="OCL128" s="458"/>
      <c r="OCM128" s="458"/>
      <c r="OCN128" s="459"/>
      <c r="OCO128" s="458"/>
      <c r="OCP128" s="458"/>
      <c r="OCQ128" s="458"/>
      <c r="OCR128" s="459"/>
      <c r="OCS128" s="458"/>
      <c r="OCT128" s="458"/>
      <c r="OCU128" s="458"/>
      <c r="OCV128" s="459"/>
      <c r="OCW128" s="458"/>
      <c r="OCX128" s="458"/>
      <c r="OCY128" s="458"/>
      <c r="OCZ128" s="459"/>
      <c r="ODA128" s="458"/>
      <c r="ODB128" s="458"/>
      <c r="ODC128" s="458"/>
      <c r="ODD128" s="459"/>
      <c r="ODE128" s="458"/>
      <c r="ODF128" s="458"/>
      <c r="ODG128" s="458"/>
      <c r="ODH128" s="459"/>
      <c r="ODI128" s="458"/>
      <c r="ODJ128" s="458"/>
      <c r="ODK128" s="458"/>
      <c r="ODL128" s="459"/>
      <c r="ODM128" s="458"/>
      <c r="ODN128" s="458"/>
      <c r="ODO128" s="458"/>
      <c r="ODP128" s="459"/>
      <c r="ODQ128" s="458"/>
      <c r="ODR128" s="458"/>
      <c r="ODS128" s="458"/>
      <c r="ODT128" s="459"/>
      <c r="ODU128" s="458"/>
      <c r="ODV128" s="458"/>
      <c r="ODW128" s="458"/>
      <c r="ODX128" s="459"/>
      <c r="ODY128" s="458"/>
      <c r="ODZ128" s="458"/>
      <c r="OEA128" s="458"/>
      <c r="OEB128" s="459"/>
      <c r="OEC128" s="458"/>
      <c r="OED128" s="458"/>
      <c r="OEE128" s="458"/>
      <c r="OEF128" s="459"/>
      <c r="OEG128" s="458"/>
      <c r="OEH128" s="458"/>
      <c r="OEI128" s="458"/>
      <c r="OEJ128" s="459"/>
      <c r="OEK128" s="458"/>
      <c r="OEL128" s="458"/>
      <c r="OEM128" s="458"/>
      <c r="OEN128" s="459"/>
      <c r="OEO128" s="458"/>
      <c r="OEP128" s="458"/>
      <c r="OEQ128" s="458"/>
      <c r="OER128" s="459"/>
      <c r="OES128" s="458"/>
      <c r="OET128" s="458"/>
      <c r="OEU128" s="458"/>
      <c r="OEV128" s="459"/>
      <c r="OEW128" s="458"/>
      <c r="OEX128" s="458"/>
      <c r="OEY128" s="458"/>
      <c r="OEZ128" s="459"/>
      <c r="OFA128" s="458"/>
      <c r="OFB128" s="458"/>
      <c r="OFC128" s="458"/>
      <c r="OFD128" s="459"/>
      <c r="OFE128" s="458"/>
      <c r="OFF128" s="458"/>
      <c r="OFG128" s="458"/>
      <c r="OFH128" s="459"/>
      <c r="OFI128" s="458"/>
      <c r="OFJ128" s="458"/>
      <c r="OFK128" s="458"/>
      <c r="OFL128" s="459"/>
      <c r="OFM128" s="458"/>
      <c r="OFN128" s="458"/>
      <c r="OFO128" s="458"/>
      <c r="OFP128" s="459"/>
      <c r="OFQ128" s="458"/>
      <c r="OFR128" s="458"/>
      <c r="OFS128" s="458"/>
      <c r="OFT128" s="459"/>
      <c r="OFU128" s="458"/>
      <c r="OFV128" s="458"/>
      <c r="OFW128" s="458"/>
      <c r="OFX128" s="459"/>
      <c r="OFY128" s="458"/>
      <c r="OFZ128" s="458"/>
      <c r="OGA128" s="458"/>
      <c r="OGB128" s="459"/>
      <c r="OGC128" s="458"/>
      <c r="OGD128" s="458"/>
      <c r="OGE128" s="458"/>
      <c r="OGF128" s="459"/>
      <c r="OGG128" s="458"/>
      <c r="OGH128" s="458"/>
      <c r="OGI128" s="458"/>
      <c r="OGJ128" s="459"/>
      <c r="OGK128" s="458"/>
      <c r="OGL128" s="458"/>
      <c r="OGM128" s="458"/>
      <c r="OGN128" s="459"/>
      <c r="OGO128" s="458"/>
      <c r="OGP128" s="458"/>
      <c r="OGQ128" s="458"/>
      <c r="OGR128" s="459"/>
      <c r="OGS128" s="458"/>
      <c r="OGT128" s="458"/>
      <c r="OGU128" s="458"/>
      <c r="OGV128" s="459"/>
      <c r="OGW128" s="458"/>
      <c r="OGX128" s="458"/>
      <c r="OGY128" s="458"/>
      <c r="OGZ128" s="459"/>
      <c r="OHA128" s="458"/>
      <c r="OHB128" s="458"/>
      <c r="OHC128" s="458"/>
      <c r="OHD128" s="459"/>
      <c r="OHE128" s="458"/>
      <c r="OHF128" s="458"/>
      <c r="OHG128" s="458"/>
      <c r="OHH128" s="459"/>
      <c r="OHI128" s="458"/>
      <c r="OHJ128" s="458"/>
      <c r="OHK128" s="458"/>
      <c r="OHL128" s="459"/>
      <c r="OHM128" s="458"/>
      <c r="OHN128" s="458"/>
      <c r="OHO128" s="458"/>
      <c r="OHP128" s="459"/>
      <c r="OHQ128" s="458"/>
      <c r="OHR128" s="458"/>
      <c r="OHS128" s="458"/>
      <c r="OHT128" s="459"/>
      <c r="OHU128" s="458"/>
      <c r="OHV128" s="458"/>
      <c r="OHW128" s="458"/>
      <c r="OHX128" s="459"/>
      <c r="OHY128" s="458"/>
      <c r="OHZ128" s="458"/>
      <c r="OIA128" s="458"/>
      <c r="OIB128" s="459"/>
      <c r="OIC128" s="458"/>
      <c r="OID128" s="458"/>
      <c r="OIE128" s="458"/>
      <c r="OIF128" s="459"/>
      <c r="OIG128" s="458"/>
      <c r="OIH128" s="458"/>
      <c r="OII128" s="458"/>
      <c r="OIJ128" s="459"/>
      <c r="OIK128" s="458"/>
      <c r="OIL128" s="458"/>
      <c r="OIM128" s="458"/>
      <c r="OIN128" s="459"/>
      <c r="OIO128" s="458"/>
      <c r="OIP128" s="458"/>
      <c r="OIQ128" s="458"/>
      <c r="OIR128" s="459"/>
      <c r="OIS128" s="458"/>
      <c r="OIT128" s="458"/>
      <c r="OIU128" s="458"/>
      <c r="OIV128" s="459"/>
      <c r="OIW128" s="458"/>
      <c r="OIX128" s="458"/>
      <c r="OIY128" s="458"/>
      <c r="OIZ128" s="459"/>
      <c r="OJA128" s="458"/>
      <c r="OJB128" s="458"/>
      <c r="OJC128" s="458"/>
      <c r="OJD128" s="459"/>
      <c r="OJE128" s="458"/>
      <c r="OJF128" s="458"/>
      <c r="OJG128" s="458"/>
      <c r="OJH128" s="459"/>
      <c r="OJI128" s="458"/>
      <c r="OJJ128" s="458"/>
      <c r="OJK128" s="458"/>
      <c r="OJL128" s="459"/>
      <c r="OJM128" s="458"/>
      <c r="OJN128" s="458"/>
      <c r="OJO128" s="458"/>
      <c r="OJP128" s="459"/>
      <c r="OJQ128" s="458"/>
      <c r="OJR128" s="458"/>
      <c r="OJS128" s="458"/>
      <c r="OJT128" s="459"/>
      <c r="OJU128" s="458"/>
      <c r="OJV128" s="458"/>
      <c r="OJW128" s="458"/>
      <c r="OJX128" s="459"/>
      <c r="OJY128" s="458"/>
      <c r="OJZ128" s="458"/>
      <c r="OKA128" s="458"/>
      <c r="OKB128" s="459"/>
      <c r="OKC128" s="458"/>
      <c r="OKD128" s="458"/>
      <c r="OKE128" s="458"/>
      <c r="OKF128" s="459"/>
      <c r="OKG128" s="458"/>
      <c r="OKH128" s="458"/>
      <c r="OKI128" s="458"/>
      <c r="OKJ128" s="459"/>
      <c r="OKK128" s="458"/>
      <c r="OKL128" s="458"/>
      <c r="OKM128" s="458"/>
      <c r="OKN128" s="459"/>
      <c r="OKO128" s="458"/>
      <c r="OKP128" s="458"/>
      <c r="OKQ128" s="458"/>
      <c r="OKR128" s="459"/>
      <c r="OKS128" s="458"/>
      <c r="OKT128" s="458"/>
      <c r="OKU128" s="458"/>
      <c r="OKV128" s="459"/>
      <c r="OKW128" s="458"/>
      <c r="OKX128" s="458"/>
      <c r="OKY128" s="458"/>
      <c r="OKZ128" s="459"/>
      <c r="OLA128" s="458"/>
      <c r="OLB128" s="458"/>
      <c r="OLC128" s="458"/>
      <c r="OLD128" s="459"/>
      <c r="OLE128" s="458"/>
      <c r="OLF128" s="458"/>
      <c r="OLG128" s="458"/>
      <c r="OLH128" s="459"/>
      <c r="OLI128" s="458"/>
      <c r="OLJ128" s="458"/>
      <c r="OLK128" s="458"/>
      <c r="OLL128" s="459"/>
      <c r="OLM128" s="458"/>
      <c r="OLN128" s="458"/>
      <c r="OLO128" s="458"/>
      <c r="OLP128" s="459"/>
      <c r="OLQ128" s="458"/>
      <c r="OLR128" s="458"/>
      <c r="OLS128" s="458"/>
      <c r="OLT128" s="459"/>
      <c r="OLU128" s="458"/>
      <c r="OLV128" s="458"/>
      <c r="OLW128" s="458"/>
      <c r="OLX128" s="459"/>
      <c r="OLY128" s="458"/>
      <c r="OLZ128" s="458"/>
      <c r="OMA128" s="458"/>
      <c r="OMB128" s="459"/>
      <c r="OMC128" s="458"/>
      <c r="OMD128" s="458"/>
      <c r="OME128" s="458"/>
      <c r="OMF128" s="459"/>
      <c r="OMG128" s="458"/>
      <c r="OMH128" s="458"/>
      <c r="OMI128" s="458"/>
      <c r="OMJ128" s="459"/>
      <c r="OMK128" s="458"/>
      <c r="OML128" s="458"/>
      <c r="OMM128" s="458"/>
      <c r="OMN128" s="459"/>
      <c r="OMO128" s="458"/>
      <c r="OMP128" s="458"/>
      <c r="OMQ128" s="458"/>
      <c r="OMR128" s="459"/>
      <c r="OMS128" s="458"/>
      <c r="OMT128" s="458"/>
      <c r="OMU128" s="458"/>
      <c r="OMV128" s="459"/>
      <c r="OMW128" s="458"/>
      <c r="OMX128" s="458"/>
      <c r="OMY128" s="458"/>
      <c r="OMZ128" s="459"/>
      <c r="ONA128" s="458"/>
      <c r="ONB128" s="458"/>
      <c r="ONC128" s="458"/>
      <c r="OND128" s="459"/>
      <c r="ONE128" s="458"/>
      <c r="ONF128" s="458"/>
      <c r="ONG128" s="458"/>
      <c r="ONH128" s="459"/>
      <c r="ONI128" s="458"/>
      <c r="ONJ128" s="458"/>
      <c r="ONK128" s="458"/>
      <c r="ONL128" s="459"/>
      <c r="ONM128" s="458"/>
      <c r="ONN128" s="458"/>
      <c r="ONO128" s="458"/>
      <c r="ONP128" s="459"/>
      <c r="ONQ128" s="458"/>
      <c r="ONR128" s="458"/>
      <c r="ONS128" s="458"/>
      <c r="ONT128" s="459"/>
      <c r="ONU128" s="458"/>
      <c r="ONV128" s="458"/>
      <c r="ONW128" s="458"/>
      <c r="ONX128" s="459"/>
      <c r="ONY128" s="458"/>
      <c r="ONZ128" s="458"/>
      <c r="OOA128" s="458"/>
      <c r="OOB128" s="459"/>
      <c r="OOC128" s="458"/>
      <c r="OOD128" s="458"/>
      <c r="OOE128" s="458"/>
      <c r="OOF128" s="459"/>
      <c r="OOG128" s="458"/>
      <c r="OOH128" s="458"/>
      <c r="OOI128" s="458"/>
      <c r="OOJ128" s="459"/>
      <c r="OOK128" s="458"/>
      <c r="OOL128" s="458"/>
      <c r="OOM128" s="458"/>
      <c r="OON128" s="459"/>
      <c r="OOO128" s="458"/>
      <c r="OOP128" s="458"/>
      <c r="OOQ128" s="458"/>
      <c r="OOR128" s="459"/>
      <c r="OOS128" s="458"/>
      <c r="OOT128" s="458"/>
      <c r="OOU128" s="458"/>
      <c r="OOV128" s="459"/>
      <c r="OOW128" s="458"/>
      <c r="OOX128" s="458"/>
      <c r="OOY128" s="458"/>
      <c r="OOZ128" s="459"/>
      <c r="OPA128" s="458"/>
      <c r="OPB128" s="458"/>
      <c r="OPC128" s="458"/>
      <c r="OPD128" s="459"/>
      <c r="OPE128" s="458"/>
      <c r="OPF128" s="458"/>
      <c r="OPG128" s="458"/>
      <c r="OPH128" s="459"/>
      <c r="OPI128" s="458"/>
      <c r="OPJ128" s="458"/>
      <c r="OPK128" s="458"/>
      <c r="OPL128" s="459"/>
      <c r="OPM128" s="458"/>
      <c r="OPN128" s="458"/>
      <c r="OPO128" s="458"/>
      <c r="OPP128" s="459"/>
      <c r="OPQ128" s="458"/>
      <c r="OPR128" s="458"/>
      <c r="OPS128" s="458"/>
      <c r="OPT128" s="459"/>
      <c r="OPU128" s="458"/>
      <c r="OPV128" s="458"/>
      <c r="OPW128" s="458"/>
      <c r="OPX128" s="459"/>
      <c r="OPY128" s="458"/>
      <c r="OPZ128" s="458"/>
      <c r="OQA128" s="458"/>
      <c r="OQB128" s="459"/>
      <c r="OQC128" s="458"/>
      <c r="OQD128" s="458"/>
      <c r="OQE128" s="458"/>
      <c r="OQF128" s="459"/>
      <c r="OQG128" s="458"/>
      <c r="OQH128" s="458"/>
      <c r="OQI128" s="458"/>
      <c r="OQJ128" s="459"/>
      <c r="OQK128" s="458"/>
      <c r="OQL128" s="458"/>
      <c r="OQM128" s="458"/>
      <c r="OQN128" s="459"/>
      <c r="OQO128" s="458"/>
      <c r="OQP128" s="458"/>
      <c r="OQQ128" s="458"/>
      <c r="OQR128" s="459"/>
      <c r="OQS128" s="458"/>
      <c r="OQT128" s="458"/>
      <c r="OQU128" s="458"/>
      <c r="OQV128" s="459"/>
      <c r="OQW128" s="458"/>
      <c r="OQX128" s="458"/>
      <c r="OQY128" s="458"/>
      <c r="OQZ128" s="459"/>
      <c r="ORA128" s="458"/>
      <c r="ORB128" s="458"/>
      <c r="ORC128" s="458"/>
      <c r="ORD128" s="459"/>
      <c r="ORE128" s="458"/>
      <c r="ORF128" s="458"/>
      <c r="ORG128" s="458"/>
      <c r="ORH128" s="459"/>
      <c r="ORI128" s="458"/>
      <c r="ORJ128" s="458"/>
      <c r="ORK128" s="458"/>
      <c r="ORL128" s="459"/>
      <c r="ORM128" s="458"/>
      <c r="ORN128" s="458"/>
      <c r="ORO128" s="458"/>
      <c r="ORP128" s="459"/>
      <c r="ORQ128" s="458"/>
      <c r="ORR128" s="458"/>
      <c r="ORS128" s="458"/>
      <c r="ORT128" s="459"/>
      <c r="ORU128" s="458"/>
      <c r="ORV128" s="458"/>
      <c r="ORW128" s="458"/>
      <c r="ORX128" s="459"/>
      <c r="ORY128" s="458"/>
      <c r="ORZ128" s="458"/>
      <c r="OSA128" s="458"/>
      <c r="OSB128" s="459"/>
      <c r="OSC128" s="458"/>
      <c r="OSD128" s="458"/>
      <c r="OSE128" s="458"/>
      <c r="OSF128" s="459"/>
      <c r="OSG128" s="458"/>
      <c r="OSH128" s="458"/>
      <c r="OSI128" s="458"/>
      <c r="OSJ128" s="459"/>
      <c r="OSK128" s="458"/>
      <c r="OSL128" s="458"/>
      <c r="OSM128" s="458"/>
      <c r="OSN128" s="459"/>
      <c r="OSO128" s="458"/>
      <c r="OSP128" s="458"/>
      <c r="OSQ128" s="458"/>
      <c r="OSR128" s="459"/>
      <c r="OSS128" s="458"/>
      <c r="OST128" s="458"/>
      <c r="OSU128" s="458"/>
      <c r="OSV128" s="459"/>
      <c r="OSW128" s="458"/>
      <c r="OSX128" s="458"/>
      <c r="OSY128" s="458"/>
      <c r="OSZ128" s="459"/>
      <c r="OTA128" s="458"/>
      <c r="OTB128" s="458"/>
      <c r="OTC128" s="458"/>
      <c r="OTD128" s="459"/>
      <c r="OTE128" s="458"/>
      <c r="OTF128" s="458"/>
      <c r="OTG128" s="458"/>
      <c r="OTH128" s="459"/>
      <c r="OTI128" s="458"/>
      <c r="OTJ128" s="458"/>
      <c r="OTK128" s="458"/>
      <c r="OTL128" s="459"/>
      <c r="OTM128" s="458"/>
      <c r="OTN128" s="458"/>
      <c r="OTO128" s="458"/>
      <c r="OTP128" s="459"/>
      <c r="OTQ128" s="458"/>
      <c r="OTR128" s="458"/>
      <c r="OTS128" s="458"/>
      <c r="OTT128" s="459"/>
      <c r="OTU128" s="458"/>
      <c r="OTV128" s="458"/>
      <c r="OTW128" s="458"/>
      <c r="OTX128" s="459"/>
      <c r="OTY128" s="458"/>
      <c r="OTZ128" s="458"/>
      <c r="OUA128" s="458"/>
      <c r="OUB128" s="459"/>
      <c r="OUC128" s="458"/>
      <c r="OUD128" s="458"/>
      <c r="OUE128" s="458"/>
      <c r="OUF128" s="459"/>
      <c r="OUG128" s="458"/>
      <c r="OUH128" s="458"/>
      <c r="OUI128" s="458"/>
      <c r="OUJ128" s="459"/>
      <c r="OUK128" s="458"/>
      <c r="OUL128" s="458"/>
      <c r="OUM128" s="458"/>
      <c r="OUN128" s="459"/>
      <c r="OUO128" s="458"/>
      <c r="OUP128" s="458"/>
      <c r="OUQ128" s="458"/>
      <c r="OUR128" s="459"/>
      <c r="OUS128" s="458"/>
      <c r="OUT128" s="458"/>
      <c r="OUU128" s="458"/>
      <c r="OUV128" s="459"/>
      <c r="OUW128" s="458"/>
      <c r="OUX128" s="458"/>
      <c r="OUY128" s="458"/>
      <c r="OUZ128" s="459"/>
      <c r="OVA128" s="458"/>
      <c r="OVB128" s="458"/>
      <c r="OVC128" s="458"/>
      <c r="OVD128" s="459"/>
      <c r="OVE128" s="458"/>
      <c r="OVF128" s="458"/>
      <c r="OVG128" s="458"/>
      <c r="OVH128" s="459"/>
      <c r="OVI128" s="458"/>
      <c r="OVJ128" s="458"/>
      <c r="OVK128" s="458"/>
      <c r="OVL128" s="459"/>
      <c r="OVM128" s="458"/>
      <c r="OVN128" s="458"/>
      <c r="OVO128" s="458"/>
      <c r="OVP128" s="459"/>
      <c r="OVQ128" s="458"/>
      <c r="OVR128" s="458"/>
      <c r="OVS128" s="458"/>
      <c r="OVT128" s="459"/>
      <c r="OVU128" s="458"/>
      <c r="OVV128" s="458"/>
      <c r="OVW128" s="458"/>
      <c r="OVX128" s="459"/>
      <c r="OVY128" s="458"/>
      <c r="OVZ128" s="458"/>
      <c r="OWA128" s="458"/>
      <c r="OWB128" s="459"/>
      <c r="OWC128" s="458"/>
      <c r="OWD128" s="458"/>
      <c r="OWE128" s="458"/>
      <c r="OWF128" s="459"/>
      <c r="OWG128" s="458"/>
      <c r="OWH128" s="458"/>
      <c r="OWI128" s="458"/>
      <c r="OWJ128" s="459"/>
      <c r="OWK128" s="458"/>
      <c r="OWL128" s="458"/>
      <c r="OWM128" s="458"/>
      <c r="OWN128" s="459"/>
      <c r="OWO128" s="458"/>
      <c r="OWP128" s="458"/>
      <c r="OWQ128" s="458"/>
      <c r="OWR128" s="459"/>
      <c r="OWS128" s="458"/>
      <c r="OWT128" s="458"/>
      <c r="OWU128" s="458"/>
      <c r="OWV128" s="459"/>
      <c r="OWW128" s="458"/>
      <c r="OWX128" s="458"/>
      <c r="OWY128" s="458"/>
      <c r="OWZ128" s="459"/>
      <c r="OXA128" s="458"/>
      <c r="OXB128" s="458"/>
      <c r="OXC128" s="458"/>
      <c r="OXD128" s="459"/>
      <c r="OXE128" s="458"/>
      <c r="OXF128" s="458"/>
      <c r="OXG128" s="458"/>
      <c r="OXH128" s="459"/>
      <c r="OXI128" s="458"/>
      <c r="OXJ128" s="458"/>
      <c r="OXK128" s="458"/>
      <c r="OXL128" s="459"/>
      <c r="OXM128" s="458"/>
      <c r="OXN128" s="458"/>
      <c r="OXO128" s="458"/>
      <c r="OXP128" s="459"/>
      <c r="OXQ128" s="458"/>
      <c r="OXR128" s="458"/>
      <c r="OXS128" s="458"/>
      <c r="OXT128" s="459"/>
      <c r="OXU128" s="458"/>
      <c r="OXV128" s="458"/>
      <c r="OXW128" s="458"/>
      <c r="OXX128" s="459"/>
      <c r="OXY128" s="458"/>
      <c r="OXZ128" s="458"/>
      <c r="OYA128" s="458"/>
      <c r="OYB128" s="459"/>
      <c r="OYC128" s="458"/>
      <c r="OYD128" s="458"/>
      <c r="OYE128" s="458"/>
      <c r="OYF128" s="459"/>
      <c r="OYG128" s="458"/>
      <c r="OYH128" s="458"/>
      <c r="OYI128" s="458"/>
      <c r="OYJ128" s="459"/>
      <c r="OYK128" s="458"/>
      <c r="OYL128" s="458"/>
      <c r="OYM128" s="458"/>
      <c r="OYN128" s="459"/>
      <c r="OYO128" s="458"/>
      <c r="OYP128" s="458"/>
      <c r="OYQ128" s="458"/>
      <c r="OYR128" s="459"/>
      <c r="OYS128" s="458"/>
      <c r="OYT128" s="458"/>
      <c r="OYU128" s="458"/>
      <c r="OYV128" s="459"/>
      <c r="OYW128" s="458"/>
      <c r="OYX128" s="458"/>
      <c r="OYY128" s="458"/>
      <c r="OYZ128" s="459"/>
      <c r="OZA128" s="458"/>
      <c r="OZB128" s="458"/>
      <c r="OZC128" s="458"/>
      <c r="OZD128" s="459"/>
      <c r="OZE128" s="458"/>
      <c r="OZF128" s="458"/>
      <c r="OZG128" s="458"/>
      <c r="OZH128" s="459"/>
      <c r="OZI128" s="458"/>
      <c r="OZJ128" s="458"/>
      <c r="OZK128" s="458"/>
      <c r="OZL128" s="459"/>
      <c r="OZM128" s="458"/>
      <c r="OZN128" s="458"/>
      <c r="OZO128" s="458"/>
      <c r="OZP128" s="459"/>
      <c r="OZQ128" s="458"/>
      <c r="OZR128" s="458"/>
      <c r="OZS128" s="458"/>
      <c r="OZT128" s="459"/>
      <c r="OZU128" s="458"/>
      <c r="OZV128" s="458"/>
      <c r="OZW128" s="458"/>
      <c r="OZX128" s="459"/>
      <c r="OZY128" s="458"/>
      <c r="OZZ128" s="458"/>
      <c r="PAA128" s="458"/>
      <c r="PAB128" s="459"/>
      <c r="PAC128" s="458"/>
      <c r="PAD128" s="458"/>
      <c r="PAE128" s="458"/>
      <c r="PAF128" s="459"/>
      <c r="PAG128" s="458"/>
      <c r="PAH128" s="458"/>
      <c r="PAI128" s="458"/>
      <c r="PAJ128" s="459"/>
      <c r="PAK128" s="458"/>
      <c r="PAL128" s="458"/>
      <c r="PAM128" s="458"/>
      <c r="PAN128" s="459"/>
      <c r="PAO128" s="458"/>
      <c r="PAP128" s="458"/>
      <c r="PAQ128" s="458"/>
      <c r="PAR128" s="459"/>
      <c r="PAS128" s="458"/>
      <c r="PAT128" s="458"/>
      <c r="PAU128" s="458"/>
      <c r="PAV128" s="459"/>
      <c r="PAW128" s="458"/>
      <c r="PAX128" s="458"/>
      <c r="PAY128" s="458"/>
      <c r="PAZ128" s="459"/>
      <c r="PBA128" s="458"/>
      <c r="PBB128" s="458"/>
      <c r="PBC128" s="458"/>
      <c r="PBD128" s="459"/>
      <c r="PBE128" s="458"/>
      <c r="PBF128" s="458"/>
      <c r="PBG128" s="458"/>
      <c r="PBH128" s="459"/>
      <c r="PBI128" s="458"/>
      <c r="PBJ128" s="458"/>
      <c r="PBK128" s="458"/>
      <c r="PBL128" s="459"/>
      <c r="PBM128" s="458"/>
      <c r="PBN128" s="458"/>
      <c r="PBO128" s="458"/>
      <c r="PBP128" s="459"/>
      <c r="PBQ128" s="458"/>
      <c r="PBR128" s="458"/>
      <c r="PBS128" s="458"/>
      <c r="PBT128" s="459"/>
      <c r="PBU128" s="458"/>
      <c r="PBV128" s="458"/>
      <c r="PBW128" s="458"/>
      <c r="PBX128" s="459"/>
      <c r="PBY128" s="458"/>
      <c r="PBZ128" s="458"/>
      <c r="PCA128" s="458"/>
      <c r="PCB128" s="459"/>
      <c r="PCC128" s="458"/>
      <c r="PCD128" s="458"/>
      <c r="PCE128" s="458"/>
      <c r="PCF128" s="459"/>
      <c r="PCG128" s="458"/>
      <c r="PCH128" s="458"/>
      <c r="PCI128" s="458"/>
      <c r="PCJ128" s="459"/>
      <c r="PCK128" s="458"/>
      <c r="PCL128" s="458"/>
      <c r="PCM128" s="458"/>
      <c r="PCN128" s="459"/>
      <c r="PCO128" s="458"/>
      <c r="PCP128" s="458"/>
      <c r="PCQ128" s="458"/>
      <c r="PCR128" s="459"/>
      <c r="PCS128" s="458"/>
      <c r="PCT128" s="458"/>
      <c r="PCU128" s="458"/>
      <c r="PCV128" s="459"/>
      <c r="PCW128" s="458"/>
      <c r="PCX128" s="458"/>
      <c r="PCY128" s="458"/>
      <c r="PCZ128" s="459"/>
      <c r="PDA128" s="458"/>
      <c r="PDB128" s="458"/>
      <c r="PDC128" s="458"/>
      <c r="PDD128" s="459"/>
      <c r="PDE128" s="458"/>
      <c r="PDF128" s="458"/>
      <c r="PDG128" s="458"/>
      <c r="PDH128" s="459"/>
      <c r="PDI128" s="458"/>
      <c r="PDJ128" s="458"/>
      <c r="PDK128" s="458"/>
      <c r="PDL128" s="459"/>
      <c r="PDM128" s="458"/>
      <c r="PDN128" s="458"/>
      <c r="PDO128" s="458"/>
      <c r="PDP128" s="459"/>
      <c r="PDQ128" s="458"/>
      <c r="PDR128" s="458"/>
      <c r="PDS128" s="458"/>
      <c r="PDT128" s="459"/>
      <c r="PDU128" s="458"/>
      <c r="PDV128" s="458"/>
      <c r="PDW128" s="458"/>
      <c r="PDX128" s="459"/>
      <c r="PDY128" s="458"/>
      <c r="PDZ128" s="458"/>
      <c r="PEA128" s="458"/>
      <c r="PEB128" s="459"/>
      <c r="PEC128" s="458"/>
      <c r="PED128" s="458"/>
      <c r="PEE128" s="458"/>
      <c r="PEF128" s="459"/>
      <c r="PEG128" s="458"/>
      <c r="PEH128" s="458"/>
      <c r="PEI128" s="458"/>
      <c r="PEJ128" s="459"/>
      <c r="PEK128" s="458"/>
      <c r="PEL128" s="458"/>
      <c r="PEM128" s="458"/>
      <c r="PEN128" s="459"/>
      <c r="PEO128" s="458"/>
      <c r="PEP128" s="458"/>
      <c r="PEQ128" s="458"/>
      <c r="PER128" s="459"/>
      <c r="PES128" s="458"/>
      <c r="PET128" s="458"/>
      <c r="PEU128" s="458"/>
      <c r="PEV128" s="459"/>
      <c r="PEW128" s="458"/>
      <c r="PEX128" s="458"/>
      <c r="PEY128" s="458"/>
      <c r="PEZ128" s="459"/>
      <c r="PFA128" s="458"/>
      <c r="PFB128" s="458"/>
      <c r="PFC128" s="458"/>
      <c r="PFD128" s="459"/>
      <c r="PFE128" s="458"/>
      <c r="PFF128" s="458"/>
      <c r="PFG128" s="458"/>
      <c r="PFH128" s="459"/>
      <c r="PFI128" s="458"/>
      <c r="PFJ128" s="458"/>
      <c r="PFK128" s="458"/>
      <c r="PFL128" s="459"/>
      <c r="PFM128" s="458"/>
      <c r="PFN128" s="458"/>
      <c r="PFO128" s="458"/>
      <c r="PFP128" s="459"/>
      <c r="PFQ128" s="458"/>
      <c r="PFR128" s="458"/>
      <c r="PFS128" s="458"/>
      <c r="PFT128" s="459"/>
      <c r="PFU128" s="458"/>
      <c r="PFV128" s="458"/>
      <c r="PFW128" s="458"/>
      <c r="PFX128" s="459"/>
      <c r="PFY128" s="458"/>
      <c r="PFZ128" s="458"/>
      <c r="PGA128" s="458"/>
      <c r="PGB128" s="459"/>
      <c r="PGC128" s="458"/>
      <c r="PGD128" s="458"/>
      <c r="PGE128" s="458"/>
      <c r="PGF128" s="459"/>
      <c r="PGG128" s="458"/>
      <c r="PGH128" s="458"/>
      <c r="PGI128" s="458"/>
      <c r="PGJ128" s="459"/>
      <c r="PGK128" s="458"/>
      <c r="PGL128" s="458"/>
      <c r="PGM128" s="458"/>
      <c r="PGN128" s="459"/>
      <c r="PGO128" s="458"/>
      <c r="PGP128" s="458"/>
      <c r="PGQ128" s="458"/>
      <c r="PGR128" s="459"/>
      <c r="PGS128" s="458"/>
      <c r="PGT128" s="458"/>
      <c r="PGU128" s="458"/>
      <c r="PGV128" s="459"/>
      <c r="PGW128" s="458"/>
      <c r="PGX128" s="458"/>
      <c r="PGY128" s="458"/>
      <c r="PGZ128" s="459"/>
      <c r="PHA128" s="458"/>
      <c r="PHB128" s="458"/>
      <c r="PHC128" s="458"/>
      <c r="PHD128" s="459"/>
      <c r="PHE128" s="458"/>
      <c r="PHF128" s="458"/>
      <c r="PHG128" s="458"/>
      <c r="PHH128" s="459"/>
      <c r="PHI128" s="458"/>
      <c r="PHJ128" s="458"/>
      <c r="PHK128" s="458"/>
      <c r="PHL128" s="459"/>
      <c r="PHM128" s="458"/>
      <c r="PHN128" s="458"/>
      <c r="PHO128" s="458"/>
      <c r="PHP128" s="459"/>
      <c r="PHQ128" s="458"/>
      <c r="PHR128" s="458"/>
      <c r="PHS128" s="458"/>
      <c r="PHT128" s="459"/>
      <c r="PHU128" s="458"/>
      <c r="PHV128" s="458"/>
      <c r="PHW128" s="458"/>
      <c r="PHX128" s="459"/>
      <c r="PHY128" s="458"/>
      <c r="PHZ128" s="458"/>
      <c r="PIA128" s="458"/>
      <c r="PIB128" s="459"/>
      <c r="PIC128" s="458"/>
      <c r="PID128" s="458"/>
      <c r="PIE128" s="458"/>
      <c r="PIF128" s="459"/>
      <c r="PIG128" s="458"/>
      <c r="PIH128" s="458"/>
      <c r="PII128" s="458"/>
      <c r="PIJ128" s="459"/>
      <c r="PIK128" s="458"/>
      <c r="PIL128" s="458"/>
      <c r="PIM128" s="458"/>
      <c r="PIN128" s="459"/>
      <c r="PIO128" s="458"/>
      <c r="PIP128" s="458"/>
      <c r="PIQ128" s="458"/>
      <c r="PIR128" s="459"/>
      <c r="PIS128" s="458"/>
      <c r="PIT128" s="458"/>
      <c r="PIU128" s="458"/>
      <c r="PIV128" s="459"/>
      <c r="PIW128" s="458"/>
      <c r="PIX128" s="458"/>
      <c r="PIY128" s="458"/>
      <c r="PIZ128" s="459"/>
      <c r="PJA128" s="458"/>
      <c r="PJB128" s="458"/>
      <c r="PJC128" s="458"/>
      <c r="PJD128" s="459"/>
      <c r="PJE128" s="458"/>
      <c r="PJF128" s="458"/>
      <c r="PJG128" s="458"/>
      <c r="PJH128" s="459"/>
      <c r="PJI128" s="458"/>
      <c r="PJJ128" s="458"/>
      <c r="PJK128" s="458"/>
      <c r="PJL128" s="459"/>
      <c r="PJM128" s="458"/>
      <c r="PJN128" s="458"/>
      <c r="PJO128" s="458"/>
      <c r="PJP128" s="459"/>
      <c r="PJQ128" s="458"/>
      <c r="PJR128" s="458"/>
      <c r="PJS128" s="458"/>
      <c r="PJT128" s="459"/>
      <c r="PJU128" s="458"/>
      <c r="PJV128" s="458"/>
      <c r="PJW128" s="458"/>
      <c r="PJX128" s="459"/>
      <c r="PJY128" s="458"/>
      <c r="PJZ128" s="458"/>
      <c r="PKA128" s="458"/>
      <c r="PKB128" s="459"/>
      <c r="PKC128" s="458"/>
      <c r="PKD128" s="458"/>
      <c r="PKE128" s="458"/>
      <c r="PKF128" s="459"/>
      <c r="PKG128" s="458"/>
      <c r="PKH128" s="458"/>
      <c r="PKI128" s="458"/>
      <c r="PKJ128" s="459"/>
      <c r="PKK128" s="458"/>
      <c r="PKL128" s="458"/>
      <c r="PKM128" s="458"/>
      <c r="PKN128" s="459"/>
      <c r="PKO128" s="458"/>
      <c r="PKP128" s="458"/>
      <c r="PKQ128" s="458"/>
      <c r="PKR128" s="459"/>
      <c r="PKS128" s="458"/>
      <c r="PKT128" s="458"/>
      <c r="PKU128" s="458"/>
      <c r="PKV128" s="459"/>
      <c r="PKW128" s="458"/>
      <c r="PKX128" s="458"/>
      <c r="PKY128" s="458"/>
      <c r="PKZ128" s="459"/>
      <c r="PLA128" s="458"/>
      <c r="PLB128" s="458"/>
      <c r="PLC128" s="458"/>
      <c r="PLD128" s="459"/>
      <c r="PLE128" s="458"/>
      <c r="PLF128" s="458"/>
      <c r="PLG128" s="458"/>
      <c r="PLH128" s="459"/>
      <c r="PLI128" s="458"/>
      <c r="PLJ128" s="458"/>
      <c r="PLK128" s="458"/>
      <c r="PLL128" s="459"/>
      <c r="PLM128" s="458"/>
      <c r="PLN128" s="458"/>
      <c r="PLO128" s="458"/>
      <c r="PLP128" s="459"/>
      <c r="PLQ128" s="458"/>
      <c r="PLR128" s="458"/>
      <c r="PLS128" s="458"/>
      <c r="PLT128" s="459"/>
      <c r="PLU128" s="458"/>
      <c r="PLV128" s="458"/>
      <c r="PLW128" s="458"/>
      <c r="PLX128" s="459"/>
      <c r="PLY128" s="458"/>
      <c r="PLZ128" s="458"/>
      <c r="PMA128" s="458"/>
      <c r="PMB128" s="459"/>
      <c r="PMC128" s="458"/>
      <c r="PMD128" s="458"/>
      <c r="PME128" s="458"/>
      <c r="PMF128" s="459"/>
      <c r="PMG128" s="458"/>
      <c r="PMH128" s="458"/>
      <c r="PMI128" s="458"/>
      <c r="PMJ128" s="459"/>
      <c r="PMK128" s="458"/>
      <c r="PML128" s="458"/>
      <c r="PMM128" s="458"/>
      <c r="PMN128" s="459"/>
      <c r="PMO128" s="458"/>
      <c r="PMP128" s="458"/>
      <c r="PMQ128" s="458"/>
      <c r="PMR128" s="459"/>
      <c r="PMS128" s="458"/>
      <c r="PMT128" s="458"/>
      <c r="PMU128" s="458"/>
      <c r="PMV128" s="459"/>
      <c r="PMW128" s="458"/>
      <c r="PMX128" s="458"/>
      <c r="PMY128" s="458"/>
      <c r="PMZ128" s="459"/>
      <c r="PNA128" s="458"/>
      <c r="PNB128" s="458"/>
      <c r="PNC128" s="458"/>
      <c r="PND128" s="459"/>
      <c r="PNE128" s="458"/>
      <c r="PNF128" s="458"/>
      <c r="PNG128" s="458"/>
      <c r="PNH128" s="459"/>
      <c r="PNI128" s="458"/>
      <c r="PNJ128" s="458"/>
      <c r="PNK128" s="458"/>
      <c r="PNL128" s="459"/>
      <c r="PNM128" s="458"/>
      <c r="PNN128" s="458"/>
      <c r="PNO128" s="458"/>
      <c r="PNP128" s="459"/>
      <c r="PNQ128" s="458"/>
      <c r="PNR128" s="458"/>
      <c r="PNS128" s="458"/>
      <c r="PNT128" s="459"/>
      <c r="PNU128" s="458"/>
      <c r="PNV128" s="458"/>
      <c r="PNW128" s="458"/>
      <c r="PNX128" s="459"/>
      <c r="PNY128" s="458"/>
      <c r="PNZ128" s="458"/>
      <c r="POA128" s="458"/>
      <c r="POB128" s="459"/>
      <c r="POC128" s="458"/>
      <c r="POD128" s="458"/>
      <c r="POE128" s="458"/>
      <c r="POF128" s="459"/>
      <c r="POG128" s="458"/>
      <c r="POH128" s="458"/>
      <c r="POI128" s="458"/>
      <c r="POJ128" s="459"/>
      <c r="POK128" s="458"/>
      <c r="POL128" s="458"/>
      <c r="POM128" s="458"/>
      <c r="PON128" s="459"/>
      <c r="POO128" s="458"/>
      <c r="POP128" s="458"/>
      <c r="POQ128" s="458"/>
      <c r="POR128" s="459"/>
      <c r="POS128" s="458"/>
      <c r="POT128" s="458"/>
      <c r="POU128" s="458"/>
      <c r="POV128" s="459"/>
      <c r="POW128" s="458"/>
      <c r="POX128" s="458"/>
      <c r="POY128" s="458"/>
      <c r="POZ128" s="459"/>
      <c r="PPA128" s="458"/>
      <c r="PPB128" s="458"/>
      <c r="PPC128" s="458"/>
      <c r="PPD128" s="459"/>
      <c r="PPE128" s="458"/>
      <c r="PPF128" s="458"/>
      <c r="PPG128" s="458"/>
      <c r="PPH128" s="459"/>
      <c r="PPI128" s="458"/>
      <c r="PPJ128" s="458"/>
      <c r="PPK128" s="458"/>
      <c r="PPL128" s="459"/>
      <c r="PPM128" s="458"/>
      <c r="PPN128" s="458"/>
      <c r="PPO128" s="458"/>
      <c r="PPP128" s="459"/>
      <c r="PPQ128" s="458"/>
      <c r="PPR128" s="458"/>
      <c r="PPS128" s="458"/>
      <c r="PPT128" s="459"/>
      <c r="PPU128" s="458"/>
      <c r="PPV128" s="458"/>
      <c r="PPW128" s="458"/>
      <c r="PPX128" s="459"/>
      <c r="PPY128" s="458"/>
      <c r="PPZ128" s="458"/>
      <c r="PQA128" s="458"/>
      <c r="PQB128" s="459"/>
      <c r="PQC128" s="458"/>
      <c r="PQD128" s="458"/>
      <c r="PQE128" s="458"/>
      <c r="PQF128" s="459"/>
      <c r="PQG128" s="458"/>
      <c r="PQH128" s="458"/>
      <c r="PQI128" s="458"/>
      <c r="PQJ128" s="459"/>
      <c r="PQK128" s="458"/>
      <c r="PQL128" s="458"/>
      <c r="PQM128" s="458"/>
      <c r="PQN128" s="459"/>
      <c r="PQO128" s="458"/>
      <c r="PQP128" s="458"/>
      <c r="PQQ128" s="458"/>
      <c r="PQR128" s="459"/>
      <c r="PQS128" s="458"/>
      <c r="PQT128" s="458"/>
      <c r="PQU128" s="458"/>
      <c r="PQV128" s="459"/>
      <c r="PQW128" s="458"/>
      <c r="PQX128" s="458"/>
      <c r="PQY128" s="458"/>
      <c r="PQZ128" s="459"/>
      <c r="PRA128" s="458"/>
      <c r="PRB128" s="458"/>
      <c r="PRC128" s="458"/>
      <c r="PRD128" s="459"/>
      <c r="PRE128" s="458"/>
      <c r="PRF128" s="458"/>
      <c r="PRG128" s="458"/>
      <c r="PRH128" s="459"/>
      <c r="PRI128" s="458"/>
      <c r="PRJ128" s="458"/>
      <c r="PRK128" s="458"/>
      <c r="PRL128" s="459"/>
      <c r="PRM128" s="458"/>
      <c r="PRN128" s="458"/>
      <c r="PRO128" s="458"/>
      <c r="PRP128" s="459"/>
      <c r="PRQ128" s="458"/>
      <c r="PRR128" s="458"/>
      <c r="PRS128" s="458"/>
      <c r="PRT128" s="459"/>
      <c r="PRU128" s="458"/>
      <c r="PRV128" s="458"/>
      <c r="PRW128" s="458"/>
      <c r="PRX128" s="459"/>
      <c r="PRY128" s="458"/>
      <c r="PRZ128" s="458"/>
      <c r="PSA128" s="458"/>
      <c r="PSB128" s="459"/>
      <c r="PSC128" s="458"/>
      <c r="PSD128" s="458"/>
      <c r="PSE128" s="458"/>
      <c r="PSF128" s="459"/>
      <c r="PSG128" s="458"/>
      <c r="PSH128" s="458"/>
      <c r="PSI128" s="458"/>
      <c r="PSJ128" s="459"/>
      <c r="PSK128" s="458"/>
      <c r="PSL128" s="458"/>
      <c r="PSM128" s="458"/>
      <c r="PSN128" s="459"/>
      <c r="PSO128" s="458"/>
      <c r="PSP128" s="458"/>
      <c r="PSQ128" s="458"/>
      <c r="PSR128" s="459"/>
      <c r="PSS128" s="458"/>
      <c r="PST128" s="458"/>
      <c r="PSU128" s="458"/>
      <c r="PSV128" s="459"/>
      <c r="PSW128" s="458"/>
      <c r="PSX128" s="458"/>
      <c r="PSY128" s="458"/>
      <c r="PSZ128" s="459"/>
      <c r="PTA128" s="458"/>
      <c r="PTB128" s="458"/>
      <c r="PTC128" s="458"/>
      <c r="PTD128" s="459"/>
      <c r="PTE128" s="458"/>
      <c r="PTF128" s="458"/>
      <c r="PTG128" s="458"/>
      <c r="PTH128" s="459"/>
      <c r="PTI128" s="458"/>
      <c r="PTJ128" s="458"/>
      <c r="PTK128" s="458"/>
      <c r="PTL128" s="459"/>
      <c r="PTM128" s="458"/>
      <c r="PTN128" s="458"/>
      <c r="PTO128" s="458"/>
      <c r="PTP128" s="459"/>
      <c r="PTQ128" s="458"/>
      <c r="PTR128" s="458"/>
      <c r="PTS128" s="458"/>
      <c r="PTT128" s="459"/>
      <c r="PTU128" s="458"/>
      <c r="PTV128" s="458"/>
      <c r="PTW128" s="458"/>
      <c r="PTX128" s="459"/>
      <c r="PTY128" s="458"/>
      <c r="PTZ128" s="458"/>
      <c r="PUA128" s="458"/>
      <c r="PUB128" s="459"/>
      <c r="PUC128" s="458"/>
      <c r="PUD128" s="458"/>
      <c r="PUE128" s="458"/>
      <c r="PUF128" s="459"/>
      <c r="PUG128" s="458"/>
      <c r="PUH128" s="458"/>
      <c r="PUI128" s="458"/>
      <c r="PUJ128" s="459"/>
      <c r="PUK128" s="458"/>
      <c r="PUL128" s="458"/>
      <c r="PUM128" s="458"/>
      <c r="PUN128" s="459"/>
      <c r="PUO128" s="458"/>
      <c r="PUP128" s="458"/>
      <c r="PUQ128" s="458"/>
      <c r="PUR128" s="459"/>
      <c r="PUS128" s="458"/>
      <c r="PUT128" s="458"/>
      <c r="PUU128" s="458"/>
      <c r="PUV128" s="459"/>
      <c r="PUW128" s="458"/>
      <c r="PUX128" s="458"/>
      <c r="PUY128" s="458"/>
      <c r="PUZ128" s="459"/>
      <c r="PVA128" s="458"/>
      <c r="PVB128" s="458"/>
      <c r="PVC128" s="458"/>
      <c r="PVD128" s="459"/>
      <c r="PVE128" s="458"/>
      <c r="PVF128" s="458"/>
      <c r="PVG128" s="458"/>
      <c r="PVH128" s="459"/>
      <c r="PVI128" s="458"/>
      <c r="PVJ128" s="458"/>
      <c r="PVK128" s="458"/>
      <c r="PVL128" s="459"/>
      <c r="PVM128" s="458"/>
      <c r="PVN128" s="458"/>
      <c r="PVO128" s="458"/>
      <c r="PVP128" s="459"/>
      <c r="PVQ128" s="458"/>
      <c r="PVR128" s="458"/>
      <c r="PVS128" s="458"/>
      <c r="PVT128" s="459"/>
      <c r="PVU128" s="458"/>
      <c r="PVV128" s="458"/>
      <c r="PVW128" s="458"/>
      <c r="PVX128" s="459"/>
      <c r="PVY128" s="458"/>
      <c r="PVZ128" s="458"/>
      <c r="PWA128" s="458"/>
      <c r="PWB128" s="459"/>
      <c r="PWC128" s="458"/>
      <c r="PWD128" s="458"/>
      <c r="PWE128" s="458"/>
      <c r="PWF128" s="459"/>
      <c r="PWG128" s="458"/>
      <c r="PWH128" s="458"/>
      <c r="PWI128" s="458"/>
      <c r="PWJ128" s="459"/>
      <c r="PWK128" s="458"/>
      <c r="PWL128" s="458"/>
      <c r="PWM128" s="458"/>
      <c r="PWN128" s="459"/>
      <c r="PWO128" s="458"/>
      <c r="PWP128" s="458"/>
      <c r="PWQ128" s="458"/>
      <c r="PWR128" s="459"/>
      <c r="PWS128" s="458"/>
      <c r="PWT128" s="458"/>
      <c r="PWU128" s="458"/>
      <c r="PWV128" s="459"/>
      <c r="PWW128" s="458"/>
      <c r="PWX128" s="458"/>
      <c r="PWY128" s="458"/>
      <c r="PWZ128" s="459"/>
      <c r="PXA128" s="458"/>
      <c r="PXB128" s="458"/>
      <c r="PXC128" s="458"/>
      <c r="PXD128" s="459"/>
      <c r="PXE128" s="458"/>
      <c r="PXF128" s="458"/>
      <c r="PXG128" s="458"/>
      <c r="PXH128" s="459"/>
      <c r="PXI128" s="458"/>
      <c r="PXJ128" s="458"/>
      <c r="PXK128" s="458"/>
      <c r="PXL128" s="459"/>
      <c r="PXM128" s="458"/>
      <c r="PXN128" s="458"/>
      <c r="PXO128" s="458"/>
      <c r="PXP128" s="459"/>
      <c r="PXQ128" s="458"/>
      <c r="PXR128" s="458"/>
      <c r="PXS128" s="458"/>
      <c r="PXT128" s="459"/>
      <c r="PXU128" s="458"/>
      <c r="PXV128" s="458"/>
      <c r="PXW128" s="458"/>
      <c r="PXX128" s="459"/>
      <c r="PXY128" s="458"/>
      <c r="PXZ128" s="458"/>
      <c r="PYA128" s="458"/>
      <c r="PYB128" s="459"/>
      <c r="PYC128" s="458"/>
      <c r="PYD128" s="458"/>
      <c r="PYE128" s="458"/>
      <c r="PYF128" s="459"/>
      <c r="PYG128" s="458"/>
      <c r="PYH128" s="458"/>
      <c r="PYI128" s="458"/>
      <c r="PYJ128" s="459"/>
      <c r="PYK128" s="458"/>
      <c r="PYL128" s="458"/>
      <c r="PYM128" s="458"/>
      <c r="PYN128" s="459"/>
      <c r="PYO128" s="458"/>
      <c r="PYP128" s="458"/>
      <c r="PYQ128" s="458"/>
      <c r="PYR128" s="459"/>
      <c r="PYS128" s="458"/>
      <c r="PYT128" s="458"/>
      <c r="PYU128" s="458"/>
      <c r="PYV128" s="459"/>
      <c r="PYW128" s="458"/>
      <c r="PYX128" s="458"/>
      <c r="PYY128" s="458"/>
      <c r="PYZ128" s="459"/>
      <c r="PZA128" s="458"/>
      <c r="PZB128" s="458"/>
      <c r="PZC128" s="458"/>
      <c r="PZD128" s="459"/>
      <c r="PZE128" s="458"/>
      <c r="PZF128" s="458"/>
      <c r="PZG128" s="458"/>
      <c r="PZH128" s="459"/>
      <c r="PZI128" s="458"/>
      <c r="PZJ128" s="458"/>
      <c r="PZK128" s="458"/>
      <c r="PZL128" s="459"/>
      <c r="PZM128" s="458"/>
      <c r="PZN128" s="458"/>
      <c r="PZO128" s="458"/>
      <c r="PZP128" s="459"/>
      <c r="PZQ128" s="458"/>
      <c r="PZR128" s="458"/>
      <c r="PZS128" s="458"/>
      <c r="PZT128" s="459"/>
      <c r="PZU128" s="458"/>
      <c r="PZV128" s="458"/>
      <c r="PZW128" s="458"/>
      <c r="PZX128" s="459"/>
      <c r="PZY128" s="458"/>
      <c r="PZZ128" s="458"/>
      <c r="QAA128" s="458"/>
      <c r="QAB128" s="459"/>
      <c r="QAC128" s="458"/>
      <c r="QAD128" s="458"/>
      <c r="QAE128" s="458"/>
      <c r="QAF128" s="459"/>
      <c r="QAG128" s="458"/>
      <c r="QAH128" s="458"/>
      <c r="QAI128" s="458"/>
      <c r="QAJ128" s="459"/>
      <c r="QAK128" s="458"/>
      <c r="QAL128" s="458"/>
      <c r="QAM128" s="458"/>
      <c r="QAN128" s="459"/>
      <c r="QAO128" s="458"/>
      <c r="QAP128" s="458"/>
      <c r="QAQ128" s="458"/>
      <c r="QAR128" s="459"/>
      <c r="QAS128" s="458"/>
      <c r="QAT128" s="458"/>
      <c r="QAU128" s="458"/>
      <c r="QAV128" s="459"/>
      <c r="QAW128" s="458"/>
      <c r="QAX128" s="458"/>
      <c r="QAY128" s="458"/>
      <c r="QAZ128" s="459"/>
      <c r="QBA128" s="458"/>
      <c r="QBB128" s="458"/>
      <c r="QBC128" s="458"/>
      <c r="QBD128" s="459"/>
      <c r="QBE128" s="458"/>
      <c r="QBF128" s="458"/>
      <c r="QBG128" s="458"/>
      <c r="QBH128" s="459"/>
      <c r="QBI128" s="458"/>
      <c r="QBJ128" s="458"/>
      <c r="QBK128" s="458"/>
      <c r="QBL128" s="459"/>
      <c r="QBM128" s="458"/>
      <c r="QBN128" s="458"/>
      <c r="QBO128" s="458"/>
      <c r="QBP128" s="459"/>
      <c r="QBQ128" s="458"/>
      <c r="QBR128" s="458"/>
      <c r="QBS128" s="458"/>
      <c r="QBT128" s="459"/>
      <c r="QBU128" s="458"/>
      <c r="QBV128" s="458"/>
      <c r="QBW128" s="458"/>
      <c r="QBX128" s="459"/>
      <c r="QBY128" s="458"/>
      <c r="QBZ128" s="458"/>
      <c r="QCA128" s="458"/>
      <c r="QCB128" s="459"/>
      <c r="QCC128" s="458"/>
      <c r="QCD128" s="458"/>
      <c r="QCE128" s="458"/>
      <c r="QCF128" s="459"/>
      <c r="QCG128" s="458"/>
      <c r="QCH128" s="458"/>
      <c r="QCI128" s="458"/>
      <c r="QCJ128" s="459"/>
      <c r="QCK128" s="458"/>
      <c r="QCL128" s="458"/>
      <c r="QCM128" s="458"/>
      <c r="QCN128" s="459"/>
      <c r="QCO128" s="458"/>
      <c r="QCP128" s="458"/>
      <c r="QCQ128" s="458"/>
      <c r="QCR128" s="459"/>
      <c r="QCS128" s="458"/>
      <c r="QCT128" s="458"/>
      <c r="QCU128" s="458"/>
      <c r="QCV128" s="459"/>
      <c r="QCW128" s="458"/>
      <c r="QCX128" s="458"/>
      <c r="QCY128" s="458"/>
      <c r="QCZ128" s="459"/>
      <c r="QDA128" s="458"/>
      <c r="QDB128" s="458"/>
      <c r="QDC128" s="458"/>
      <c r="QDD128" s="459"/>
      <c r="QDE128" s="458"/>
      <c r="QDF128" s="458"/>
      <c r="QDG128" s="458"/>
      <c r="QDH128" s="459"/>
      <c r="QDI128" s="458"/>
      <c r="QDJ128" s="458"/>
      <c r="QDK128" s="458"/>
      <c r="QDL128" s="459"/>
      <c r="QDM128" s="458"/>
      <c r="QDN128" s="458"/>
      <c r="QDO128" s="458"/>
      <c r="QDP128" s="459"/>
      <c r="QDQ128" s="458"/>
      <c r="QDR128" s="458"/>
      <c r="QDS128" s="458"/>
      <c r="QDT128" s="459"/>
      <c r="QDU128" s="458"/>
      <c r="QDV128" s="458"/>
      <c r="QDW128" s="458"/>
      <c r="QDX128" s="459"/>
      <c r="QDY128" s="458"/>
      <c r="QDZ128" s="458"/>
      <c r="QEA128" s="458"/>
      <c r="QEB128" s="459"/>
      <c r="QEC128" s="458"/>
      <c r="QED128" s="458"/>
      <c r="QEE128" s="458"/>
      <c r="QEF128" s="459"/>
      <c r="QEG128" s="458"/>
      <c r="QEH128" s="458"/>
      <c r="QEI128" s="458"/>
      <c r="QEJ128" s="459"/>
      <c r="QEK128" s="458"/>
      <c r="QEL128" s="458"/>
      <c r="QEM128" s="458"/>
      <c r="QEN128" s="459"/>
      <c r="QEO128" s="458"/>
      <c r="QEP128" s="458"/>
      <c r="QEQ128" s="458"/>
      <c r="QER128" s="459"/>
      <c r="QES128" s="458"/>
      <c r="QET128" s="458"/>
      <c r="QEU128" s="458"/>
      <c r="QEV128" s="459"/>
      <c r="QEW128" s="458"/>
      <c r="QEX128" s="458"/>
      <c r="QEY128" s="458"/>
      <c r="QEZ128" s="459"/>
      <c r="QFA128" s="458"/>
      <c r="QFB128" s="458"/>
      <c r="QFC128" s="458"/>
      <c r="QFD128" s="459"/>
      <c r="QFE128" s="458"/>
      <c r="QFF128" s="458"/>
      <c r="QFG128" s="458"/>
      <c r="QFH128" s="459"/>
      <c r="QFI128" s="458"/>
      <c r="QFJ128" s="458"/>
      <c r="QFK128" s="458"/>
      <c r="QFL128" s="459"/>
      <c r="QFM128" s="458"/>
      <c r="QFN128" s="458"/>
      <c r="QFO128" s="458"/>
      <c r="QFP128" s="459"/>
      <c r="QFQ128" s="458"/>
      <c r="QFR128" s="458"/>
      <c r="QFS128" s="458"/>
      <c r="QFT128" s="459"/>
      <c r="QFU128" s="458"/>
      <c r="QFV128" s="458"/>
      <c r="QFW128" s="458"/>
      <c r="QFX128" s="459"/>
      <c r="QFY128" s="458"/>
      <c r="QFZ128" s="458"/>
      <c r="QGA128" s="458"/>
      <c r="QGB128" s="459"/>
      <c r="QGC128" s="458"/>
      <c r="QGD128" s="458"/>
      <c r="QGE128" s="458"/>
      <c r="QGF128" s="459"/>
      <c r="QGG128" s="458"/>
      <c r="QGH128" s="458"/>
      <c r="QGI128" s="458"/>
      <c r="QGJ128" s="459"/>
      <c r="QGK128" s="458"/>
      <c r="QGL128" s="458"/>
      <c r="QGM128" s="458"/>
      <c r="QGN128" s="459"/>
      <c r="QGO128" s="458"/>
      <c r="QGP128" s="458"/>
      <c r="QGQ128" s="458"/>
      <c r="QGR128" s="459"/>
      <c r="QGS128" s="458"/>
      <c r="QGT128" s="458"/>
      <c r="QGU128" s="458"/>
      <c r="QGV128" s="459"/>
      <c r="QGW128" s="458"/>
      <c r="QGX128" s="458"/>
      <c r="QGY128" s="458"/>
      <c r="QGZ128" s="459"/>
      <c r="QHA128" s="458"/>
      <c r="QHB128" s="458"/>
      <c r="QHC128" s="458"/>
      <c r="QHD128" s="459"/>
      <c r="QHE128" s="458"/>
      <c r="QHF128" s="458"/>
      <c r="QHG128" s="458"/>
      <c r="QHH128" s="459"/>
      <c r="QHI128" s="458"/>
      <c r="QHJ128" s="458"/>
      <c r="QHK128" s="458"/>
      <c r="QHL128" s="459"/>
      <c r="QHM128" s="458"/>
      <c r="QHN128" s="458"/>
      <c r="QHO128" s="458"/>
      <c r="QHP128" s="459"/>
      <c r="QHQ128" s="458"/>
      <c r="QHR128" s="458"/>
      <c r="QHS128" s="458"/>
      <c r="QHT128" s="459"/>
      <c r="QHU128" s="458"/>
      <c r="QHV128" s="458"/>
      <c r="QHW128" s="458"/>
      <c r="QHX128" s="459"/>
      <c r="QHY128" s="458"/>
      <c r="QHZ128" s="458"/>
      <c r="QIA128" s="458"/>
      <c r="QIB128" s="459"/>
      <c r="QIC128" s="458"/>
      <c r="QID128" s="458"/>
      <c r="QIE128" s="458"/>
      <c r="QIF128" s="459"/>
      <c r="QIG128" s="458"/>
      <c r="QIH128" s="458"/>
      <c r="QII128" s="458"/>
      <c r="QIJ128" s="459"/>
      <c r="QIK128" s="458"/>
      <c r="QIL128" s="458"/>
      <c r="QIM128" s="458"/>
      <c r="QIN128" s="459"/>
      <c r="QIO128" s="458"/>
      <c r="QIP128" s="458"/>
      <c r="QIQ128" s="458"/>
      <c r="QIR128" s="459"/>
      <c r="QIS128" s="458"/>
      <c r="QIT128" s="458"/>
      <c r="QIU128" s="458"/>
      <c r="QIV128" s="459"/>
      <c r="QIW128" s="458"/>
      <c r="QIX128" s="458"/>
      <c r="QIY128" s="458"/>
      <c r="QIZ128" s="459"/>
      <c r="QJA128" s="458"/>
      <c r="QJB128" s="458"/>
      <c r="QJC128" s="458"/>
      <c r="QJD128" s="459"/>
      <c r="QJE128" s="458"/>
      <c r="QJF128" s="458"/>
      <c r="QJG128" s="458"/>
      <c r="QJH128" s="459"/>
      <c r="QJI128" s="458"/>
      <c r="QJJ128" s="458"/>
      <c r="QJK128" s="458"/>
      <c r="QJL128" s="459"/>
      <c r="QJM128" s="458"/>
      <c r="QJN128" s="458"/>
      <c r="QJO128" s="458"/>
      <c r="QJP128" s="459"/>
      <c r="QJQ128" s="458"/>
      <c r="QJR128" s="458"/>
      <c r="QJS128" s="458"/>
      <c r="QJT128" s="459"/>
      <c r="QJU128" s="458"/>
      <c r="QJV128" s="458"/>
      <c r="QJW128" s="458"/>
      <c r="QJX128" s="459"/>
      <c r="QJY128" s="458"/>
      <c r="QJZ128" s="458"/>
      <c r="QKA128" s="458"/>
      <c r="QKB128" s="459"/>
      <c r="QKC128" s="458"/>
      <c r="QKD128" s="458"/>
      <c r="QKE128" s="458"/>
      <c r="QKF128" s="459"/>
      <c r="QKG128" s="458"/>
      <c r="QKH128" s="458"/>
      <c r="QKI128" s="458"/>
      <c r="QKJ128" s="459"/>
      <c r="QKK128" s="458"/>
      <c r="QKL128" s="458"/>
      <c r="QKM128" s="458"/>
      <c r="QKN128" s="459"/>
      <c r="QKO128" s="458"/>
      <c r="QKP128" s="458"/>
      <c r="QKQ128" s="458"/>
      <c r="QKR128" s="459"/>
      <c r="QKS128" s="458"/>
      <c r="QKT128" s="458"/>
      <c r="QKU128" s="458"/>
      <c r="QKV128" s="459"/>
      <c r="QKW128" s="458"/>
      <c r="QKX128" s="458"/>
      <c r="QKY128" s="458"/>
      <c r="QKZ128" s="459"/>
      <c r="QLA128" s="458"/>
      <c r="QLB128" s="458"/>
      <c r="QLC128" s="458"/>
      <c r="QLD128" s="459"/>
      <c r="QLE128" s="458"/>
      <c r="QLF128" s="458"/>
      <c r="QLG128" s="458"/>
      <c r="QLH128" s="459"/>
      <c r="QLI128" s="458"/>
      <c r="QLJ128" s="458"/>
      <c r="QLK128" s="458"/>
      <c r="QLL128" s="459"/>
      <c r="QLM128" s="458"/>
      <c r="QLN128" s="458"/>
      <c r="QLO128" s="458"/>
      <c r="QLP128" s="459"/>
      <c r="QLQ128" s="458"/>
      <c r="QLR128" s="458"/>
      <c r="QLS128" s="458"/>
      <c r="QLT128" s="459"/>
      <c r="QLU128" s="458"/>
      <c r="QLV128" s="458"/>
      <c r="QLW128" s="458"/>
      <c r="QLX128" s="459"/>
      <c r="QLY128" s="458"/>
      <c r="QLZ128" s="458"/>
      <c r="QMA128" s="458"/>
      <c r="QMB128" s="459"/>
      <c r="QMC128" s="458"/>
      <c r="QMD128" s="458"/>
      <c r="QME128" s="458"/>
      <c r="QMF128" s="459"/>
      <c r="QMG128" s="458"/>
      <c r="QMH128" s="458"/>
      <c r="QMI128" s="458"/>
      <c r="QMJ128" s="459"/>
      <c r="QMK128" s="458"/>
      <c r="QML128" s="458"/>
      <c r="QMM128" s="458"/>
      <c r="QMN128" s="459"/>
      <c r="QMO128" s="458"/>
      <c r="QMP128" s="458"/>
      <c r="QMQ128" s="458"/>
      <c r="QMR128" s="459"/>
      <c r="QMS128" s="458"/>
      <c r="QMT128" s="458"/>
      <c r="QMU128" s="458"/>
      <c r="QMV128" s="459"/>
      <c r="QMW128" s="458"/>
      <c r="QMX128" s="458"/>
      <c r="QMY128" s="458"/>
      <c r="QMZ128" s="459"/>
      <c r="QNA128" s="458"/>
      <c r="QNB128" s="458"/>
      <c r="QNC128" s="458"/>
      <c r="QND128" s="459"/>
      <c r="QNE128" s="458"/>
      <c r="QNF128" s="458"/>
      <c r="QNG128" s="458"/>
      <c r="QNH128" s="459"/>
      <c r="QNI128" s="458"/>
      <c r="QNJ128" s="458"/>
      <c r="QNK128" s="458"/>
      <c r="QNL128" s="459"/>
      <c r="QNM128" s="458"/>
      <c r="QNN128" s="458"/>
      <c r="QNO128" s="458"/>
      <c r="QNP128" s="459"/>
      <c r="QNQ128" s="458"/>
      <c r="QNR128" s="458"/>
      <c r="QNS128" s="458"/>
      <c r="QNT128" s="459"/>
      <c r="QNU128" s="458"/>
      <c r="QNV128" s="458"/>
      <c r="QNW128" s="458"/>
      <c r="QNX128" s="459"/>
      <c r="QNY128" s="458"/>
      <c r="QNZ128" s="458"/>
      <c r="QOA128" s="458"/>
      <c r="QOB128" s="459"/>
      <c r="QOC128" s="458"/>
      <c r="QOD128" s="458"/>
      <c r="QOE128" s="458"/>
      <c r="QOF128" s="459"/>
      <c r="QOG128" s="458"/>
      <c r="QOH128" s="458"/>
      <c r="QOI128" s="458"/>
      <c r="QOJ128" s="459"/>
      <c r="QOK128" s="458"/>
      <c r="QOL128" s="458"/>
      <c r="QOM128" s="458"/>
      <c r="QON128" s="459"/>
      <c r="QOO128" s="458"/>
      <c r="QOP128" s="458"/>
      <c r="QOQ128" s="458"/>
      <c r="QOR128" s="459"/>
      <c r="QOS128" s="458"/>
      <c r="QOT128" s="458"/>
      <c r="QOU128" s="458"/>
      <c r="QOV128" s="459"/>
      <c r="QOW128" s="458"/>
      <c r="QOX128" s="458"/>
      <c r="QOY128" s="458"/>
      <c r="QOZ128" s="459"/>
      <c r="QPA128" s="458"/>
      <c r="QPB128" s="458"/>
      <c r="QPC128" s="458"/>
      <c r="QPD128" s="459"/>
      <c r="QPE128" s="458"/>
      <c r="QPF128" s="458"/>
      <c r="QPG128" s="458"/>
      <c r="QPH128" s="459"/>
      <c r="QPI128" s="458"/>
      <c r="QPJ128" s="458"/>
      <c r="QPK128" s="458"/>
      <c r="QPL128" s="459"/>
      <c r="QPM128" s="458"/>
      <c r="QPN128" s="458"/>
      <c r="QPO128" s="458"/>
      <c r="QPP128" s="459"/>
      <c r="QPQ128" s="458"/>
      <c r="QPR128" s="458"/>
      <c r="QPS128" s="458"/>
      <c r="QPT128" s="459"/>
      <c r="QPU128" s="458"/>
      <c r="QPV128" s="458"/>
      <c r="QPW128" s="458"/>
      <c r="QPX128" s="459"/>
      <c r="QPY128" s="458"/>
      <c r="QPZ128" s="458"/>
      <c r="QQA128" s="458"/>
      <c r="QQB128" s="459"/>
      <c r="QQC128" s="458"/>
      <c r="QQD128" s="458"/>
      <c r="QQE128" s="458"/>
      <c r="QQF128" s="459"/>
      <c r="QQG128" s="458"/>
      <c r="QQH128" s="458"/>
      <c r="QQI128" s="458"/>
      <c r="QQJ128" s="459"/>
      <c r="QQK128" s="458"/>
      <c r="QQL128" s="458"/>
      <c r="QQM128" s="458"/>
      <c r="QQN128" s="459"/>
      <c r="QQO128" s="458"/>
      <c r="QQP128" s="458"/>
      <c r="QQQ128" s="458"/>
      <c r="QQR128" s="459"/>
      <c r="QQS128" s="458"/>
      <c r="QQT128" s="458"/>
      <c r="QQU128" s="458"/>
      <c r="QQV128" s="459"/>
      <c r="QQW128" s="458"/>
      <c r="QQX128" s="458"/>
      <c r="QQY128" s="458"/>
      <c r="QQZ128" s="459"/>
      <c r="QRA128" s="458"/>
      <c r="QRB128" s="458"/>
      <c r="QRC128" s="458"/>
      <c r="QRD128" s="459"/>
      <c r="QRE128" s="458"/>
      <c r="QRF128" s="458"/>
      <c r="QRG128" s="458"/>
      <c r="QRH128" s="459"/>
      <c r="QRI128" s="458"/>
      <c r="QRJ128" s="458"/>
      <c r="QRK128" s="458"/>
      <c r="QRL128" s="459"/>
      <c r="QRM128" s="458"/>
      <c r="QRN128" s="458"/>
      <c r="QRO128" s="458"/>
      <c r="QRP128" s="459"/>
      <c r="QRQ128" s="458"/>
      <c r="QRR128" s="458"/>
      <c r="QRS128" s="458"/>
      <c r="QRT128" s="459"/>
      <c r="QRU128" s="458"/>
      <c r="QRV128" s="458"/>
      <c r="QRW128" s="458"/>
      <c r="QRX128" s="459"/>
      <c r="QRY128" s="458"/>
      <c r="QRZ128" s="458"/>
      <c r="QSA128" s="458"/>
      <c r="QSB128" s="459"/>
      <c r="QSC128" s="458"/>
      <c r="QSD128" s="458"/>
      <c r="QSE128" s="458"/>
      <c r="QSF128" s="459"/>
      <c r="QSG128" s="458"/>
      <c r="QSH128" s="458"/>
      <c r="QSI128" s="458"/>
      <c r="QSJ128" s="459"/>
      <c r="QSK128" s="458"/>
      <c r="QSL128" s="458"/>
      <c r="QSM128" s="458"/>
      <c r="QSN128" s="459"/>
      <c r="QSO128" s="458"/>
      <c r="QSP128" s="458"/>
      <c r="QSQ128" s="458"/>
      <c r="QSR128" s="459"/>
      <c r="QSS128" s="458"/>
      <c r="QST128" s="458"/>
      <c r="QSU128" s="458"/>
      <c r="QSV128" s="459"/>
      <c r="QSW128" s="458"/>
      <c r="QSX128" s="458"/>
      <c r="QSY128" s="458"/>
      <c r="QSZ128" s="459"/>
      <c r="QTA128" s="458"/>
      <c r="QTB128" s="458"/>
      <c r="QTC128" s="458"/>
      <c r="QTD128" s="459"/>
      <c r="QTE128" s="458"/>
      <c r="QTF128" s="458"/>
      <c r="QTG128" s="458"/>
      <c r="QTH128" s="459"/>
      <c r="QTI128" s="458"/>
      <c r="QTJ128" s="458"/>
      <c r="QTK128" s="458"/>
      <c r="QTL128" s="459"/>
      <c r="QTM128" s="458"/>
      <c r="QTN128" s="458"/>
      <c r="QTO128" s="458"/>
      <c r="QTP128" s="459"/>
      <c r="QTQ128" s="458"/>
      <c r="QTR128" s="458"/>
      <c r="QTS128" s="458"/>
      <c r="QTT128" s="459"/>
      <c r="QTU128" s="458"/>
      <c r="QTV128" s="458"/>
      <c r="QTW128" s="458"/>
      <c r="QTX128" s="459"/>
      <c r="QTY128" s="458"/>
      <c r="QTZ128" s="458"/>
      <c r="QUA128" s="458"/>
      <c r="QUB128" s="459"/>
      <c r="QUC128" s="458"/>
      <c r="QUD128" s="458"/>
      <c r="QUE128" s="458"/>
      <c r="QUF128" s="459"/>
      <c r="QUG128" s="458"/>
      <c r="QUH128" s="458"/>
      <c r="QUI128" s="458"/>
      <c r="QUJ128" s="459"/>
      <c r="QUK128" s="458"/>
      <c r="QUL128" s="458"/>
      <c r="QUM128" s="458"/>
      <c r="QUN128" s="459"/>
      <c r="QUO128" s="458"/>
      <c r="QUP128" s="458"/>
      <c r="QUQ128" s="458"/>
      <c r="QUR128" s="459"/>
      <c r="QUS128" s="458"/>
      <c r="QUT128" s="458"/>
      <c r="QUU128" s="458"/>
      <c r="QUV128" s="459"/>
      <c r="QUW128" s="458"/>
      <c r="QUX128" s="458"/>
      <c r="QUY128" s="458"/>
      <c r="QUZ128" s="459"/>
      <c r="QVA128" s="458"/>
      <c r="QVB128" s="458"/>
      <c r="QVC128" s="458"/>
      <c r="QVD128" s="459"/>
      <c r="QVE128" s="458"/>
      <c r="QVF128" s="458"/>
      <c r="QVG128" s="458"/>
      <c r="QVH128" s="459"/>
      <c r="QVI128" s="458"/>
      <c r="QVJ128" s="458"/>
      <c r="QVK128" s="458"/>
      <c r="QVL128" s="459"/>
      <c r="QVM128" s="458"/>
      <c r="QVN128" s="458"/>
      <c r="QVO128" s="458"/>
      <c r="QVP128" s="459"/>
      <c r="QVQ128" s="458"/>
      <c r="QVR128" s="458"/>
      <c r="QVS128" s="458"/>
      <c r="QVT128" s="459"/>
      <c r="QVU128" s="458"/>
      <c r="QVV128" s="458"/>
      <c r="QVW128" s="458"/>
      <c r="QVX128" s="459"/>
      <c r="QVY128" s="458"/>
      <c r="QVZ128" s="458"/>
      <c r="QWA128" s="458"/>
      <c r="QWB128" s="459"/>
      <c r="QWC128" s="458"/>
      <c r="QWD128" s="458"/>
      <c r="QWE128" s="458"/>
      <c r="QWF128" s="459"/>
      <c r="QWG128" s="458"/>
      <c r="QWH128" s="458"/>
      <c r="QWI128" s="458"/>
      <c r="QWJ128" s="459"/>
      <c r="QWK128" s="458"/>
      <c r="QWL128" s="458"/>
      <c r="QWM128" s="458"/>
      <c r="QWN128" s="459"/>
      <c r="QWO128" s="458"/>
      <c r="QWP128" s="458"/>
      <c r="QWQ128" s="458"/>
      <c r="QWR128" s="459"/>
      <c r="QWS128" s="458"/>
      <c r="QWT128" s="458"/>
      <c r="QWU128" s="458"/>
      <c r="QWV128" s="459"/>
      <c r="QWW128" s="458"/>
      <c r="QWX128" s="458"/>
      <c r="QWY128" s="458"/>
      <c r="QWZ128" s="459"/>
      <c r="QXA128" s="458"/>
      <c r="QXB128" s="458"/>
      <c r="QXC128" s="458"/>
      <c r="QXD128" s="459"/>
      <c r="QXE128" s="458"/>
      <c r="QXF128" s="458"/>
      <c r="QXG128" s="458"/>
      <c r="QXH128" s="459"/>
      <c r="QXI128" s="458"/>
      <c r="QXJ128" s="458"/>
      <c r="QXK128" s="458"/>
      <c r="QXL128" s="459"/>
      <c r="QXM128" s="458"/>
      <c r="QXN128" s="458"/>
      <c r="QXO128" s="458"/>
      <c r="QXP128" s="459"/>
      <c r="QXQ128" s="458"/>
      <c r="QXR128" s="458"/>
      <c r="QXS128" s="458"/>
      <c r="QXT128" s="459"/>
      <c r="QXU128" s="458"/>
      <c r="QXV128" s="458"/>
      <c r="QXW128" s="458"/>
      <c r="QXX128" s="459"/>
      <c r="QXY128" s="458"/>
      <c r="QXZ128" s="458"/>
      <c r="QYA128" s="458"/>
      <c r="QYB128" s="459"/>
      <c r="QYC128" s="458"/>
      <c r="QYD128" s="458"/>
      <c r="QYE128" s="458"/>
      <c r="QYF128" s="459"/>
      <c r="QYG128" s="458"/>
      <c r="QYH128" s="458"/>
      <c r="QYI128" s="458"/>
      <c r="QYJ128" s="459"/>
      <c r="QYK128" s="458"/>
      <c r="QYL128" s="458"/>
      <c r="QYM128" s="458"/>
      <c r="QYN128" s="459"/>
      <c r="QYO128" s="458"/>
      <c r="QYP128" s="458"/>
      <c r="QYQ128" s="458"/>
      <c r="QYR128" s="459"/>
      <c r="QYS128" s="458"/>
      <c r="QYT128" s="458"/>
      <c r="QYU128" s="458"/>
      <c r="QYV128" s="459"/>
      <c r="QYW128" s="458"/>
      <c r="QYX128" s="458"/>
      <c r="QYY128" s="458"/>
      <c r="QYZ128" s="459"/>
      <c r="QZA128" s="458"/>
      <c r="QZB128" s="458"/>
      <c r="QZC128" s="458"/>
      <c r="QZD128" s="459"/>
      <c r="QZE128" s="458"/>
      <c r="QZF128" s="458"/>
      <c r="QZG128" s="458"/>
      <c r="QZH128" s="459"/>
      <c r="QZI128" s="458"/>
      <c r="QZJ128" s="458"/>
      <c r="QZK128" s="458"/>
      <c r="QZL128" s="459"/>
      <c r="QZM128" s="458"/>
      <c r="QZN128" s="458"/>
      <c r="QZO128" s="458"/>
      <c r="QZP128" s="459"/>
      <c r="QZQ128" s="458"/>
      <c r="QZR128" s="458"/>
      <c r="QZS128" s="458"/>
      <c r="QZT128" s="459"/>
      <c r="QZU128" s="458"/>
      <c r="QZV128" s="458"/>
      <c r="QZW128" s="458"/>
      <c r="QZX128" s="459"/>
      <c r="QZY128" s="458"/>
      <c r="QZZ128" s="458"/>
      <c r="RAA128" s="458"/>
      <c r="RAB128" s="459"/>
      <c r="RAC128" s="458"/>
      <c r="RAD128" s="458"/>
      <c r="RAE128" s="458"/>
      <c r="RAF128" s="459"/>
      <c r="RAG128" s="458"/>
      <c r="RAH128" s="458"/>
      <c r="RAI128" s="458"/>
      <c r="RAJ128" s="459"/>
      <c r="RAK128" s="458"/>
      <c r="RAL128" s="458"/>
      <c r="RAM128" s="458"/>
      <c r="RAN128" s="459"/>
      <c r="RAO128" s="458"/>
      <c r="RAP128" s="458"/>
      <c r="RAQ128" s="458"/>
      <c r="RAR128" s="459"/>
      <c r="RAS128" s="458"/>
      <c r="RAT128" s="458"/>
      <c r="RAU128" s="458"/>
      <c r="RAV128" s="459"/>
      <c r="RAW128" s="458"/>
      <c r="RAX128" s="458"/>
      <c r="RAY128" s="458"/>
      <c r="RAZ128" s="459"/>
      <c r="RBA128" s="458"/>
      <c r="RBB128" s="458"/>
      <c r="RBC128" s="458"/>
      <c r="RBD128" s="459"/>
      <c r="RBE128" s="458"/>
      <c r="RBF128" s="458"/>
      <c r="RBG128" s="458"/>
      <c r="RBH128" s="459"/>
      <c r="RBI128" s="458"/>
      <c r="RBJ128" s="458"/>
      <c r="RBK128" s="458"/>
      <c r="RBL128" s="459"/>
      <c r="RBM128" s="458"/>
      <c r="RBN128" s="458"/>
      <c r="RBO128" s="458"/>
      <c r="RBP128" s="459"/>
      <c r="RBQ128" s="458"/>
      <c r="RBR128" s="458"/>
      <c r="RBS128" s="458"/>
      <c r="RBT128" s="459"/>
      <c r="RBU128" s="458"/>
      <c r="RBV128" s="458"/>
      <c r="RBW128" s="458"/>
      <c r="RBX128" s="459"/>
      <c r="RBY128" s="458"/>
      <c r="RBZ128" s="458"/>
      <c r="RCA128" s="458"/>
      <c r="RCB128" s="459"/>
      <c r="RCC128" s="458"/>
      <c r="RCD128" s="458"/>
      <c r="RCE128" s="458"/>
      <c r="RCF128" s="459"/>
      <c r="RCG128" s="458"/>
      <c r="RCH128" s="458"/>
      <c r="RCI128" s="458"/>
      <c r="RCJ128" s="459"/>
      <c r="RCK128" s="458"/>
      <c r="RCL128" s="458"/>
      <c r="RCM128" s="458"/>
      <c r="RCN128" s="459"/>
      <c r="RCO128" s="458"/>
      <c r="RCP128" s="458"/>
      <c r="RCQ128" s="458"/>
      <c r="RCR128" s="459"/>
      <c r="RCS128" s="458"/>
      <c r="RCT128" s="458"/>
      <c r="RCU128" s="458"/>
      <c r="RCV128" s="459"/>
      <c r="RCW128" s="458"/>
      <c r="RCX128" s="458"/>
      <c r="RCY128" s="458"/>
      <c r="RCZ128" s="459"/>
      <c r="RDA128" s="458"/>
      <c r="RDB128" s="458"/>
      <c r="RDC128" s="458"/>
      <c r="RDD128" s="459"/>
      <c r="RDE128" s="458"/>
      <c r="RDF128" s="458"/>
      <c r="RDG128" s="458"/>
      <c r="RDH128" s="459"/>
      <c r="RDI128" s="458"/>
      <c r="RDJ128" s="458"/>
      <c r="RDK128" s="458"/>
      <c r="RDL128" s="459"/>
      <c r="RDM128" s="458"/>
      <c r="RDN128" s="458"/>
      <c r="RDO128" s="458"/>
      <c r="RDP128" s="459"/>
      <c r="RDQ128" s="458"/>
      <c r="RDR128" s="458"/>
      <c r="RDS128" s="458"/>
      <c r="RDT128" s="459"/>
      <c r="RDU128" s="458"/>
      <c r="RDV128" s="458"/>
      <c r="RDW128" s="458"/>
      <c r="RDX128" s="459"/>
      <c r="RDY128" s="458"/>
      <c r="RDZ128" s="458"/>
      <c r="REA128" s="458"/>
      <c r="REB128" s="459"/>
      <c r="REC128" s="458"/>
      <c r="RED128" s="458"/>
      <c r="REE128" s="458"/>
      <c r="REF128" s="459"/>
      <c r="REG128" s="458"/>
      <c r="REH128" s="458"/>
      <c r="REI128" s="458"/>
      <c r="REJ128" s="459"/>
      <c r="REK128" s="458"/>
      <c r="REL128" s="458"/>
      <c r="REM128" s="458"/>
      <c r="REN128" s="459"/>
      <c r="REO128" s="458"/>
      <c r="REP128" s="458"/>
      <c r="REQ128" s="458"/>
      <c r="RER128" s="459"/>
      <c r="RES128" s="458"/>
      <c r="RET128" s="458"/>
      <c r="REU128" s="458"/>
      <c r="REV128" s="459"/>
      <c r="REW128" s="458"/>
      <c r="REX128" s="458"/>
      <c r="REY128" s="458"/>
      <c r="REZ128" s="459"/>
      <c r="RFA128" s="458"/>
      <c r="RFB128" s="458"/>
      <c r="RFC128" s="458"/>
      <c r="RFD128" s="459"/>
      <c r="RFE128" s="458"/>
      <c r="RFF128" s="458"/>
      <c r="RFG128" s="458"/>
      <c r="RFH128" s="459"/>
      <c r="RFI128" s="458"/>
      <c r="RFJ128" s="458"/>
      <c r="RFK128" s="458"/>
      <c r="RFL128" s="459"/>
      <c r="RFM128" s="458"/>
      <c r="RFN128" s="458"/>
      <c r="RFO128" s="458"/>
      <c r="RFP128" s="459"/>
      <c r="RFQ128" s="458"/>
      <c r="RFR128" s="458"/>
      <c r="RFS128" s="458"/>
      <c r="RFT128" s="459"/>
      <c r="RFU128" s="458"/>
      <c r="RFV128" s="458"/>
      <c r="RFW128" s="458"/>
      <c r="RFX128" s="459"/>
      <c r="RFY128" s="458"/>
      <c r="RFZ128" s="458"/>
      <c r="RGA128" s="458"/>
      <c r="RGB128" s="459"/>
      <c r="RGC128" s="458"/>
      <c r="RGD128" s="458"/>
      <c r="RGE128" s="458"/>
      <c r="RGF128" s="459"/>
      <c r="RGG128" s="458"/>
      <c r="RGH128" s="458"/>
      <c r="RGI128" s="458"/>
      <c r="RGJ128" s="459"/>
      <c r="RGK128" s="458"/>
      <c r="RGL128" s="458"/>
      <c r="RGM128" s="458"/>
      <c r="RGN128" s="459"/>
      <c r="RGO128" s="458"/>
      <c r="RGP128" s="458"/>
      <c r="RGQ128" s="458"/>
      <c r="RGR128" s="459"/>
      <c r="RGS128" s="458"/>
      <c r="RGT128" s="458"/>
      <c r="RGU128" s="458"/>
      <c r="RGV128" s="459"/>
      <c r="RGW128" s="458"/>
      <c r="RGX128" s="458"/>
      <c r="RGY128" s="458"/>
      <c r="RGZ128" s="459"/>
      <c r="RHA128" s="458"/>
      <c r="RHB128" s="458"/>
      <c r="RHC128" s="458"/>
      <c r="RHD128" s="459"/>
      <c r="RHE128" s="458"/>
      <c r="RHF128" s="458"/>
      <c r="RHG128" s="458"/>
      <c r="RHH128" s="459"/>
      <c r="RHI128" s="458"/>
      <c r="RHJ128" s="458"/>
      <c r="RHK128" s="458"/>
      <c r="RHL128" s="459"/>
      <c r="RHM128" s="458"/>
      <c r="RHN128" s="458"/>
      <c r="RHO128" s="458"/>
      <c r="RHP128" s="459"/>
      <c r="RHQ128" s="458"/>
      <c r="RHR128" s="458"/>
      <c r="RHS128" s="458"/>
      <c r="RHT128" s="459"/>
      <c r="RHU128" s="458"/>
      <c r="RHV128" s="458"/>
      <c r="RHW128" s="458"/>
      <c r="RHX128" s="459"/>
      <c r="RHY128" s="458"/>
      <c r="RHZ128" s="458"/>
      <c r="RIA128" s="458"/>
      <c r="RIB128" s="459"/>
      <c r="RIC128" s="458"/>
      <c r="RID128" s="458"/>
      <c r="RIE128" s="458"/>
      <c r="RIF128" s="459"/>
      <c r="RIG128" s="458"/>
      <c r="RIH128" s="458"/>
      <c r="RII128" s="458"/>
      <c r="RIJ128" s="459"/>
      <c r="RIK128" s="458"/>
      <c r="RIL128" s="458"/>
      <c r="RIM128" s="458"/>
      <c r="RIN128" s="459"/>
      <c r="RIO128" s="458"/>
      <c r="RIP128" s="458"/>
      <c r="RIQ128" s="458"/>
      <c r="RIR128" s="459"/>
      <c r="RIS128" s="458"/>
      <c r="RIT128" s="458"/>
      <c r="RIU128" s="458"/>
      <c r="RIV128" s="459"/>
      <c r="RIW128" s="458"/>
      <c r="RIX128" s="458"/>
      <c r="RIY128" s="458"/>
      <c r="RIZ128" s="459"/>
      <c r="RJA128" s="458"/>
      <c r="RJB128" s="458"/>
      <c r="RJC128" s="458"/>
      <c r="RJD128" s="459"/>
      <c r="RJE128" s="458"/>
      <c r="RJF128" s="458"/>
      <c r="RJG128" s="458"/>
      <c r="RJH128" s="459"/>
      <c r="RJI128" s="458"/>
      <c r="RJJ128" s="458"/>
      <c r="RJK128" s="458"/>
      <c r="RJL128" s="459"/>
      <c r="RJM128" s="458"/>
      <c r="RJN128" s="458"/>
      <c r="RJO128" s="458"/>
      <c r="RJP128" s="459"/>
      <c r="RJQ128" s="458"/>
      <c r="RJR128" s="458"/>
      <c r="RJS128" s="458"/>
      <c r="RJT128" s="459"/>
      <c r="RJU128" s="458"/>
      <c r="RJV128" s="458"/>
      <c r="RJW128" s="458"/>
      <c r="RJX128" s="459"/>
      <c r="RJY128" s="458"/>
      <c r="RJZ128" s="458"/>
      <c r="RKA128" s="458"/>
      <c r="RKB128" s="459"/>
      <c r="RKC128" s="458"/>
      <c r="RKD128" s="458"/>
      <c r="RKE128" s="458"/>
      <c r="RKF128" s="459"/>
      <c r="RKG128" s="458"/>
      <c r="RKH128" s="458"/>
      <c r="RKI128" s="458"/>
      <c r="RKJ128" s="459"/>
      <c r="RKK128" s="458"/>
      <c r="RKL128" s="458"/>
      <c r="RKM128" s="458"/>
      <c r="RKN128" s="459"/>
      <c r="RKO128" s="458"/>
      <c r="RKP128" s="458"/>
      <c r="RKQ128" s="458"/>
      <c r="RKR128" s="459"/>
      <c r="RKS128" s="458"/>
      <c r="RKT128" s="458"/>
      <c r="RKU128" s="458"/>
      <c r="RKV128" s="459"/>
      <c r="RKW128" s="458"/>
      <c r="RKX128" s="458"/>
      <c r="RKY128" s="458"/>
      <c r="RKZ128" s="459"/>
      <c r="RLA128" s="458"/>
      <c r="RLB128" s="458"/>
      <c r="RLC128" s="458"/>
      <c r="RLD128" s="459"/>
      <c r="RLE128" s="458"/>
      <c r="RLF128" s="458"/>
      <c r="RLG128" s="458"/>
      <c r="RLH128" s="459"/>
      <c r="RLI128" s="458"/>
      <c r="RLJ128" s="458"/>
      <c r="RLK128" s="458"/>
      <c r="RLL128" s="459"/>
      <c r="RLM128" s="458"/>
      <c r="RLN128" s="458"/>
      <c r="RLO128" s="458"/>
      <c r="RLP128" s="459"/>
      <c r="RLQ128" s="458"/>
      <c r="RLR128" s="458"/>
      <c r="RLS128" s="458"/>
      <c r="RLT128" s="459"/>
      <c r="RLU128" s="458"/>
      <c r="RLV128" s="458"/>
      <c r="RLW128" s="458"/>
      <c r="RLX128" s="459"/>
      <c r="RLY128" s="458"/>
      <c r="RLZ128" s="458"/>
      <c r="RMA128" s="458"/>
      <c r="RMB128" s="459"/>
      <c r="RMC128" s="458"/>
      <c r="RMD128" s="458"/>
      <c r="RME128" s="458"/>
      <c r="RMF128" s="459"/>
      <c r="RMG128" s="458"/>
      <c r="RMH128" s="458"/>
      <c r="RMI128" s="458"/>
      <c r="RMJ128" s="459"/>
      <c r="RMK128" s="458"/>
      <c r="RML128" s="458"/>
      <c r="RMM128" s="458"/>
      <c r="RMN128" s="459"/>
      <c r="RMO128" s="458"/>
      <c r="RMP128" s="458"/>
      <c r="RMQ128" s="458"/>
      <c r="RMR128" s="459"/>
      <c r="RMS128" s="458"/>
      <c r="RMT128" s="458"/>
      <c r="RMU128" s="458"/>
      <c r="RMV128" s="459"/>
      <c r="RMW128" s="458"/>
      <c r="RMX128" s="458"/>
      <c r="RMY128" s="458"/>
      <c r="RMZ128" s="459"/>
      <c r="RNA128" s="458"/>
      <c r="RNB128" s="458"/>
      <c r="RNC128" s="458"/>
      <c r="RND128" s="459"/>
      <c r="RNE128" s="458"/>
      <c r="RNF128" s="458"/>
      <c r="RNG128" s="458"/>
      <c r="RNH128" s="459"/>
      <c r="RNI128" s="458"/>
      <c r="RNJ128" s="458"/>
      <c r="RNK128" s="458"/>
      <c r="RNL128" s="459"/>
      <c r="RNM128" s="458"/>
      <c r="RNN128" s="458"/>
      <c r="RNO128" s="458"/>
      <c r="RNP128" s="459"/>
      <c r="RNQ128" s="458"/>
      <c r="RNR128" s="458"/>
      <c r="RNS128" s="458"/>
      <c r="RNT128" s="459"/>
      <c r="RNU128" s="458"/>
      <c r="RNV128" s="458"/>
      <c r="RNW128" s="458"/>
      <c r="RNX128" s="459"/>
      <c r="RNY128" s="458"/>
      <c r="RNZ128" s="458"/>
      <c r="ROA128" s="458"/>
      <c r="ROB128" s="459"/>
      <c r="ROC128" s="458"/>
      <c r="ROD128" s="458"/>
      <c r="ROE128" s="458"/>
      <c r="ROF128" s="459"/>
      <c r="ROG128" s="458"/>
      <c r="ROH128" s="458"/>
      <c r="ROI128" s="458"/>
      <c r="ROJ128" s="459"/>
      <c r="ROK128" s="458"/>
      <c r="ROL128" s="458"/>
      <c r="ROM128" s="458"/>
      <c r="RON128" s="459"/>
      <c r="ROO128" s="458"/>
      <c r="ROP128" s="458"/>
      <c r="ROQ128" s="458"/>
      <c r="ROR128" s="459"/>
      <c r="ROS128" s="458"/>
      <c r="ROT128" s="458"/>
      <c r="ROU128" s="458"/>
      <c r="ROV128" s="459"/>
      <c r="ROW128" s="458"/>
      <c r="ROX128" s="458"/>
      <c r="ROY128" s="458"/>
      <c r="ROZ128" s="459"/>
      <c r="RPA128" s="458"/>
      <c r="RPB128" s="458"/>
      <c r="RPC128" s="458"/>
      <c r="RPD128" s="459"/>
      <c r="RPE128" s="458"/>
      <c r="RPF128" s="458"/>
      <c r="RPG128" s="458"/>
      <c r="RPH128" s="459"/>
      <c r="RPI128" s="458"/>
      <c r="RPJ128" s="458"/>
      <c r="RPK128" s="458"/>
      <c r="RPL128" s="459"/>
      <c r="RPM128" s="458"/>
      <c r="RPN128" s="458"/>
      <c r="RPO128" s="458"/>
      <c r="RPP128" s="459"/>
      <c r="RPQ128" s="458"/>
      <c r="RPR128" s="458"/>
      <c r="RPS128" s="458"/>
      <c r="RPT128" s="459"/>
      <c r="RPU128" s="458"/>
      <c r="RPV128" s="458"/>
      <c r="RPW128" s="458"/>
      <c r="RPX128" s="459"/>
      <c r="RPY128" s="458"/>
      <c r="RPZ128" s="458"/>
      <c r="RQA128" s="458"/>
      <c r="RQB128" s="459"/>
      <c r="RQC128" s="458"/>
      <c r="RQD128" s="458"/>
      <c r="RQE128" s="458"/>
      <c r="RQF128" s="459"/>
      <c r="RQG128" s="458"/>
      <c r="RQH128" s="458"/>
      <c r="RQI128" s="458"/>
      <c r="RQJ128" s="459"/>
      <c r="RQK128" s="458"/>
      <c r="RQL128" s="458"/>
      <c r="RQM128" s="458"/>
      <c r="RQN128" s="459"/>
      <c r="RQO128" s="458"/>
      <c r="RQP128" s="458"/>
      <c r="RQQ128" s="458"/>
      <c r="RQR128" s="459"/>
      <c r="RQS128" s="458"/>
      <c r="RQT128" s="458"/>
      <c r="RQU128" s="458"/>
      <c r="RQV128" s="459"/>
      <c r="RQW128" s="458"/>
      <c r="RQX128" s="458"/>
      <c r="RQY128" s="458"/>
      <c r="RQZ128" s="459"/>
      <c r="RRA128" s="458"/>
      <c r="RRB128" s="458"/>
      <c r="RRC128" s="458"/>
      <c r="RRD128" s="459"/>
      <c r="RRE128" s="458"/>
      <c r="RRF128" s="458"/>
      <c r="RRG128" s="458"/>
      <c r="RRH128" s="459"/>
      <c r="RRI128" s="458"/>
      <c r="RRJ128" s="458"/>
      <c r="RRK128" s="458"/>
      <c r="RRL128" s="459"/>
      <c r="RRM128" s="458"/>
      <c r="RRN128" s="458"/>
      <c r="RRO128" s="458"/>
      <c r="RRP128" s="459"/>
      <c r="RRQ128" s="458"/>
      <c r="RRR128" s="458"/>
      <c r="RRS128" s="458"/>
      <c r="RRT128" s="459"/>
      <c r="RRU128" s="458"/>
      <c r="RRV128" s="458"/>
      <c r="RRW128" s="458"/>
      <c r="RRX128" s="459"/>
      <c r="RRY128" s="458"/>
      <c r="RRZ128" s="458"/>
      <c r="RSA128" s="458"/>
      <c r="RSB128" s="459"/>
      <c r="RSC128" s="458"/>
      <c r="RSD128" s="458"/>
      <c r="RSE128" s="458"/>
      <c r="RSF128" s="459"/>
      <c r="RSG128" s="458"/>
      <c r="RSH128" s="458"/>
      <c r="RSI128" s="458"/>
      <c r="RSJ128" s="459"/>
      <c r="RSK128" s="458"/>
      <c r="RSL128" s="458"/>
      <c r="RSM128" s="458"/>
      <c r="RSN128" s="459"/>
      <c r="RSO128" s="458"/>
      <c r="RSP128" s="458"/>
      <c r="RSQ128" s="458"/>
      <c r="RSR128" s="459"/>
      <c r="RSS128" s="458"/>
      <c r="RST128" s="458"/>
      <c r="RSU128" s="458"/>
      <c r="RSV128" s="459"/>
      <c r="RSW128" s="458"/>
      <c r="RSX128" s="458"/>
      <c r="RSY128" s="458"/>
      <c r="RSZ128" s="459"/>
      <c r="RTA128" s="458"/>
      <c r="RTB128" s="458"/>
      <c r="RTC128" s="458"/>
      <c r="RTD128" s="459"/>
      <c r="RTE128" s="458"/>
      <c r="RTF128" s="458"/>
      <c r="RTG128" s="458"/>
      <c r="RTH128" s="459"/>
      <c r="RTI128" s="458"/>
      <c r="RTJ128" s="458"/>
      <c r="RTK128" s="458"/>
      <c r="RTL128" s="459"/>
      <c r="RTM128" s="458"/>
      <c r="RTN128" s="458"/>
      <c r="RTO128" s="458"/>
      <c r="RTP128" s="459"/>
      <c r="RTQ128" s="458"/>
      <c r="RTR128" s="458"/>
      <c r="RTS128" s="458"/>
      <c r="RTT128" s="459"/>
      <c r="RTU128" s="458"/>
      <c r="RTV128" s="458"/>
      <c r="RTW128" s="458"/>
      <c r="RTX128" s="459"/>
      <c r="RTY128" s="458"/>
      <c r="RTZ128" s="458"/>
      <c r="RUA128" s="458"/>
      <c r="RUB128" s="459"/>
      <c r="RUC128" s="458"/>
      <c r="RUD128" s="458"/>
      <c r="RUE128" s="458"/>
      <c r="RUF128" s="459"/>
      <c r="RUG128" s="458"/>
      <c r="RUH128" s="458"/>
      <c r="RUI128" s="458"/>
      <c r="RUJ128" s="459"/>
      <c r="RUK128" s="458"/>
      <c r="RUL128" s="458"/>
      <c r="RUM128" s="458"/>
      <c r="RUN128" s="459"/>
      <c r="RUO128" s="458"/>
      <c r="RUP128" s="458"/>
      <c r="RUQ128" s="458"/>
      <c r="RUR128" s="459"/>
      <c r="RUS128" s="458"/>
      <c r="RUT128" s="458"/>
      <c r="RUU128" s="458"/>
      <c r="RUV128" s="459"/>
      <c r="RUW128" s="458"/>
      <c r="RUX128" s="458"/>
      <c r="RUY128" s="458"/>
      <c r="RUZ128" s="459"/>
      <c r="RVA128" s="458"/>
      <c r="RVB128" s="458"/>
      <c r="RVC128" s="458"/>
      <c r="RVD128" s="459"/>
      <c r="RVE128" s="458"/>
      <c r="RVF128" s="458"/>
      <c r="RVG128" s="458"/>
      <c r="RVH128" s="459"/>
      <c r="RVI128" s="458"/>
      <c r="RVJ128" s="458"/>
      <c r="RVK128" s="458"/>
      <c r="RVL128" s="459"/>
      <c r="RVM128" s="458"/>
      <c r="RVN128" s="458"/>
      <c r="RVO128" s="458"/>
      <c r="RVP128" s="459"/>
      <c r="RVQ128" s="458"/>
      <c r="RVR128" s="458"/>
      <c r="RVS128" s="458"/>
      <c r="RVT128" s="459"/>
      <c r="RVU128" s="458"/>
      <c r="RVV128" s="458"/>
      <c r="RVW128" s="458"/>
      <c r="RVX128" s="459"/>
      <c r="RVY128" s="458"/>
      <c r="RVZ128" s="458"/>
      <c r="RWA128" s="458"/>
      <c r="RWB128" s="459"/>
      <c r="RWC128" s="458"/>
      <c r="RWD128" s="458"/>
      <c r="RWE128" s="458"/>
      <c r="RWF128" s="459"/>
      <c r="RWG128" s="458"/>
      <c r="RWH128" s="458"/>
      <c r="RWI128" s="458"/>
      <c r="RWJ128" s="459"/>
      <c r="RWK128" s="458"/>
      <c r="RWL128" s="458"/>
      <c r="RWM128" s="458"/>
      <c r="RWN128" s="459"/>
      <c r="RWO128" s="458"/>
      <c r="RWP128" s="458"/>
      <c r="RWQ128" s="458"/>
      <c r="RWR128" s="459"/>
      <c r="RWS128" s="458"/>
      <c r="RWT128" s="458"/>
      <c r="RWU128" s="458"/>
      <c r="RWV128" s="459"/>
      <c r="RWW128" s="458"/>
      <c r="RWX128" s="458"/>
      <c r="RWY128" s="458"/>
      <c r="RWZ128" s="459"/>
      <c r="RXA128" s="458"/>
      <c r="RXB128" s="458"/>
      <c r="RXC128" s="458"/>
      <c r="RXD128" s="459"/>
      <c r="RXE128" s="458"/>
      <c r="RXF128" s="458"/>
      <c r="RXG128" s="458"/>
      <c r="RXH128" s="459"/>
      <c r="RXI128" s="458"/>
      <c r="RXJ128" s="458"/>
      <c r="RXK128" s="458"/>
      <c r="RXL128" s="459"/>
      <c r="RXM128" s="458"/>
      <c r="RXN128" s="458"/>
      <c r="RXO128" s="458"/>
      <c r="RXP128" s="459"/>
      <c r="RXQ128" s="458"/>
      <c r="RXR128" s="458"/>
      <c r="RXS128" s="458"/>
      <c r="RXT128" s="459"/>
      <c r="RXU128" s="458"/>
      <c r="RXV128" s="458"/>
      <c r="RXW128" s="458"/>
      <c r="RXX128" s="459"/>
      <c r="RXY128" s="458"/>
      <c r="RXZ128" s="458"/>
      <c r="RYA128" s="458"/>
      <c r="RYB128" s="459"/>
      <c r="RYC128" s="458"/>
      <c r="RYD128" s="458"/>
      <c r="RYE128" s="458"/>
      <c r="RYF128" s="459"/>
      <c r="RYG128" s="458"/>
      <c r="RYH128" s="458"/>
      <c r="RYI128" s="458"/>
      <c r="RYJ128" s="459"/>
      <c r="RYK128" s="458"/>
      <c r="RYL128" s="458"/>
      <c r="RYM128" s="458"/>
      <c r="RYN128" s="459"/>
      <c r="RYO128" s="458"/>
      <c r="RYP128" s="458"/>
      <c r="RYQ128" s="458"/>
      <c r="RYR128" s="459"/>
      <c r="RYS128" s="458"/>
      <c r="RYT128" s="458"/>
      <c r="RYU128" s="458"/>
      <c r="RYV128" s="459"/>
      <c r="RYW128" s="458"/>
      <c r="RYX128" s="458"/>
      <c r="RYY128" s="458"/>
      <c r="RYZ128" s="459"/>
      <c r="RZA128" s="458"/>
      <c r="RZB128" s="458"/>
      <c r="RZC128" s="458"/>
      <c r="RZD128" s="459"/>
      <c r="RZE128" s="458"/>
      <c r="RZF128" s="458"/>
      <c r="RZG128" s="458"/>
      <c r="RZH128" s="459"/>
      <c r="RZI128" s="458"/>
      <c r="RZJ128" s="458"/>
      <c r="RZK128" s="458"/>
      <c r="RZL128" s="459"/>
      <c r="RZM128" s="458"/>
      <c r="RZN128" s="458"/>
      <c r="RZO128" s="458"/>
      <c r="RZP128" s="459"/>
      <c r="RZQ128" s="458"/>
      <c r="RZR128" s="458"/>
      <c r="RZS128" s="458"/>
      <c r="RZT128" s="459"/>
      <c r="RZU128" s="458"/>
      <c r="RZV128" s="458"/>
      <c r="RZW128" s="458"/>
      <c r="RZX128" s="459"/>
      <c r="RZY128" s="458"/>
      <c r="RZZ128" s="458"/>
      <c r="SAA128" s="458"/>
      <c r="SAB128" s="459"/>
      <c r="SAC128" s="458"/>
      <c r="SAD128" s="458"/>
      <c r="SAE128" s="458"/>
      <c r="SAF128" s="459"/>
      <c r="SAG128" s="458"/>
      <c r="SAH128" s="458"/>
      <c r="SAI128" s="458"/>
      <c r="SAJ128" s="459"/>
      <c r="SAK128" s="458"/>
      <c r="SAL128" s="458"/>
      <c r="SAM128" s="458"/>
      <c r="SAN128" s="459"/>
      <c r="SAO128" s="458"/>
      <c r="SAP128" s="458"/>
      <c r="SAQ128" s="458"/>
      <c r="SAR128" s="459"/>
      <c r="SAS128" s="458"/>
      <c r="SAT128" s="458"/>
      <c r="SAU128" s="458"/>
      <c r="SAV128" s="459"/>
      <c r="SAW128" s="458"/>
      <c r="SAX128" s="458"/>
      <c r="SAY128" s="458"/>
      <c r="SAZ128" s="459"/>
      <c r="SBA128" s="458"/>
      <c r="SBB128" s="458"/>
      <c r="SBC128" s="458"/>
      <c r="SBD128" s="459"/>
      <c r="SBE128" s="458"/>
      <c r="SBF128" s="458"/>
      <c r="SBG128" s="458"/>
      <c r="SBH128" s="459"/>
      <c r="SBI128" s="458"/>
      <c r="SBJ128" s="458"/>
      <c r="SBK128" s="458"/>
      <c r="SBL128" s="459"/>
      <c r="SBM128" s="458"/>
      <c r="SBN128" s="458"/>
      <c r="SBO128" s="458"/>
      <c r="SBP128" s="459"/>
      <c r="SBQ128" s="458"/>
      <c r="SBR128" s="458"/>
      <c r="SBS128" s="458"/>
      <c r="SBT128" s="459"/>
      <c r="SBU128" s="458"/>
      <c r="SBV128" s="458"/>
      <c r="SBW128" s="458"/>
      <c r="SBX128" s="459"/>
      <c r="SBY128" s="458"/>
      <c r="SBZ128" s="458"/>
      <c r="SCA128" s="458"/>
      <c r="SCB128" s="459"/>
      <c r="SCC128" s="458"/>
      <c r="SCD128" s="458"/>
      <c r="SCE128" s="458"/>
      <c r="SCF128" s="459"/>
      <c r="SCG128" s="458"/>
      <c r="SCH128" s="458"/>
      <c r="SCI128" s="458"/>
      <c r="SCJ128" s="459"/>
      <c r="SCK128" s="458"/>
      <c r="SCL128" s="458"/>
      <c r="SCM128" s="458"/>
      <c r="SCN128" s="459"/>
      <c r="SCO128" s="458"/>
      <c r="SCP128" s="458"/>
      <c r="SCQ128" s="458"/>
      <c r="SCR128" s="459"/>
      <c r="SCS128" s="458"/>
      <c r="SCT128" s="458"/>
      <c r="SCU128" s="458"/>
      <c r="SCV128" s="459"/>
      <c r="SCW128" s="458"/>
      <c r="SCX128" s="458"/>
      <c r="SCY128" s="458"/>
      <c r="SCZ128" s="459"/>
      <c r="SDA128" s="458"/>
      <c r="SDB128" s="458"/>
      <c r="SDC128" s="458"/>
      <c r="SDD128" s="459"/>
      <c r="SDE128" s="458"/>
      <c r="SDF128" s="458"/>
      <c r="SDG128" s="458"/>
      <c r="SDH128" s="459"/>
      <c r="SDI128" s="458"/>
      <c r="SDJ128" s="458"/>
      <c r="SDK128" s="458"/>
      <c r="SDL128" s="459"/>
      <c r="SDM128" s="458"/>
      <c r="SDN128" s="458"/>
      <c r="SDO128" s="458"/>
      <c r="SDP128" s="459"/>
      <c r="SDQ128" s="458"/>
      <c r="SDR128" s="458"/>
      <c r="SDS128" s="458"/>
      <c r="SDT128" s="459"/>
      <c r="SDU128" s="458"/>
      <c r="SDV128" s="458"/>
      <c r="SDW128" s="458"/>
      <c r="SDX128" s="459"/>
      <c r="SDY128" s="458"/>
      <c r="SDZ128" s="458"/>
      <c r="SEA128" s="458"/>
      <c r="SEB128" s="459"/>
      <c r="SEC128" s="458"/>
      <c r="SED128" s="458"/>
      <c r="SEE128" s="458"/>
      <c r="SEF128" s="459"/>
      <c r="SEG128" s="458"/>
      <c r="SEH128" s="458"/>
      <c r="SEI128" s="458"/>
      <c r="SEJ128" s="459"/>
      <c r="SEK128" s="458"/>
      <c r="SEL128" s="458"/>
      <c r="SEM128" s="458"/>
      <c r="SEN128" s="459"/>
      <c r="SEO128" s="458"/>
      <c r="SEP128" s="458"/>
      <c r="SEQ128" s="458"/>
      <c r="SER128" s="459"/>
      <c r="SES128" s="458"/>
      <c r="SET128" s="458"/>
      <c r="SEU128" s="458"/>
      <c r="SEV128" s="459"/>
      <c r="SEW128" s="458"/>
      <c r="SEX128" s="458"/>
      <c r="SEY128" s="458"/>
      <c r="SEZ128" s="459"/>
      <c r="SFA128" s="458"/>
      <c r="SFB128" s="458"/>
      <c r="SFC128" s="458"/>
      <c r="SFD128" s="459"/>
      <c r="SFE128" s="458"/>
      <c r="SFF128" s="458"/>
      <c r="SFG128" s="458"/>
      <c r="SFH128" s="459"/>
      <c r="SFI128" s="458"/>
      <c r="SFJ128" s="458"/>
      <c r="SFK128" s="458"/>
      <c r="SFL128" s="459"/>
      <c r="SFM128" s="458"/>
      <c r="SFN128" s="458"/>
      <c r="SFO128" s="458"/>
      <c r="SFP128" s="459"/>
      <c r="SFQ128" s="458"/>
      <c r="SFR128" s="458"/>
      <c r="SFS128" s="458"/>
      <c r="SFT128" s="459"/>
      <c r="SFU128" s="458"/>
      <c r="SFV128" s="458"/>
      <c r="SFW128" s="458"/>
      <c r="SFX128" s="459"/>
      <c r="SFY128" s="458"/>
      <c r="SFZ128" s="458"/>
      <c r="SGA128" s="458"/>
      <c r="SGB128" s="459"/>
      <c r="SGC128" s="458"/>
      <c r="SGD128" s="458"/>
      <c r="SGE128" s="458"/>
      <c r="SGF128" s="459"/>
      <c r="SGG128" s="458"/>
      <c r="SGH128" s="458"/>
      <c r="SGI128" s="458"/>
      <c r="SGJ128" s="459"/>
      <c r="SGK128" s="458"/>
      <c r="SGL128" s="458"/>
      <c r="SGM128" s="458"/>
      <c r="SGN128" s="459"/>
      <c r="SGO128" s="458"/>
      <c r="SGP128" s="458"/>
      <c r="SGQ128" s="458"/>
      <c r="SGR128" s="459"/>
      <c r="SGS128" s="458"/>
      <c r="SGT128" s="458"/>
      <c r="SGU128" s="458"/>
      <c r="SGV128" s="459"/>
      <c r="SGW128" s="458"/>
      <c r="SGX128" s="458"/>
      <c r="SGY128" s="458"/>
      <c r="SGZ128" s="459"/>
      <c r="SHA128" s="458"/>
      <c r="SHB128" s="458"/>
      <c r="SHC128" s="458"/>
      <c r="SHD128" s="459"/>
      <c r="SHE128" s="458"/>
      <c r="SHF128" s="458"/>
      <c r="SHG128" s="458"/>
      <c r="SHH128" s="459"/>
      <c r="SHI128" s="458"/>
      <c r="SHJ128" s="458"/>
      <c r="SHK128" s="458"/>
      <c r="SHL128" s="459"/>
      <c r="SHM128" s="458"/>
      <c r="SHN128" s="458"/>
      <c r="SHO128" s="458"/>
      <c r="SHP128" s="459"/>
      <c r="SHQ128" s="458"/>
      <c r="SHR128" s="458"/>
      <c r="SHS128" s="458"/>
      <c r="SHT128" s="459"/>
      <c r="SHU128" s="458"/>
      <c r="SHV128" s="458"/>
      <c r="SHW128" s="458"/>
      <c r="SHX128" s="459"/>
      <c r="SHY128" s="458"/>
      <c r="SHZ128" s="458"/>
      <c r="SIA128" s="458"/>
      <c r="SIB128" s="459"/>
      <c r="SIC128" s="458"/>
      <c r="SID128" s="458"/>
      <c r="SIE128" s="458"/>
      <c r="SIF128" s="459"/>
      <c r="SIG128" s="458"/>
      <c r="SIH128" s="458"/>
      <c r="SII128" s="458"/>
      <c r="SIJ128" s="459"/>
      <c r="SIK128" s="458"/>
      <c r="SIL128" s="458"/>
      <c r="SIM128" s="458"/>
      <c r="SIN128" s="459"/>
      <c r="SIO128" s="458"/>
      <c r="SIP128" s="458"/>
      <c r="SIQ128" s="458"/>
      <c r="SIR128" s="459"/>
      <c r="SIS128" s="458"/>
      <c r="SIT128" s="458"/>
      <c r="SIU128" s="458"/>
      <c r="SIV128" s="459"/>
      <c r="SIW128" s="458"/>
      <c r="SIX128" s="458"/>
      <c r="SIY128" s="458"/>
      <c r="SIZ128" s="459"/>
      <c r="SJA128" s="458"/>
      <c r="SJB128" s="458"/>
      <c r="SJC128" s="458"/>
      <c r="SJD128" s="459"/>
      <c r="SJE128" s="458"/>
      <c r="SJF128" s="458"/>
      <c r="SJG128" s="458"/>
      <c r="SJH128" s="459"/>
      <c r="SJI128" s="458"/>
      <c r="SJJ128" s="458"/>
      <c r="SJK128" s="458"/>
      <c r="SJL128" s="459"/>
      <c r="SJM128" s="458"/>
      <c r="SJN128" s="458"/>
      <c r="SJO128" s="458"/>
      <c r="SJP128" s="459"/>
      <c r="SJQ128" s="458"/>
      <c r="SJR128" s="458"/>
      <c r="SJS128" s="458"/>
      <c r="SJT128" s="459"/>
      <c r="SJU128" s="458"/>
      <c r="SJV128" s="458"/>
      <c r="SJW128" s="458"/>
      <c r="SJX128" s="459"/>
      <c r="SJY128" s="458"/>
      <c r="SJZ128" s="458"/>
      <c r="SKA128" s="458"/>
      <c r="SKB128" s="459"/>
      <c r="SKC128" s="458"/>
      <c r="SKD128" s="458"/>
      <c r="SKE128" s="458"/>
      <c r="SKF128" s="459"/>
      <c r="SKG128" s="458"/>
      <c r="SKH128" s="458"/>
      <c r="SKI128" s="458"/>
      <c r="SKJ128" s="459"/>
      <c r="SKK128" s="458"/>
      <c r="SKL128" s="458"/>
      <c r="SKM128" s="458"/>
      <c r="SKN128" s="459"/>
      <c r="SKO128" s="458"/>
      <c r="SKP128" s="458"/>
      <c r="SKQ128" s="458"/>
      <c r="SKR128" s="459"/>
      <c r="SKS128" s="458"/>
      <c r="SKT128" s="458"/>
      <c r="SKU128" s="458"/>
      <c r="SKV128" s="459"/>
      <c r="SKW128" s="458"/>
      <c r="SKX128" s="458"/>
      <c r="SKY128" s="458"/>
      <c r="SKZ128" s="459"/>
      <c r="SLA128" s="458"/>
      <c r="SLB128" s="458"/>
      <c r="SLC128" s="458"/>
      <c r="SLD128" s="459"/>
      <c r="SLE128" s="458"/>
      <c r="SLF128" s="458"/>
      <c r="SLG128" s="458"/>
      <c r="SLH128" s="459"/>
      <c r="SLI128" s="458"/>
      <c r="SLJ128" s="458"/>
      <c r="SLK128" s="458"/>
      <c r="SLL128" s="459"/>
      <c r="SLM128" s="458"/>
      <c r="SLN128" s="458"/>
      <c r="SLO128" s="458"/>
      <c r="SLP128" s="459"/>
      <c r="SLQ128" s="458"/>
      <c r="SLR128" s="458"/>
      <c r="SLS128" s="458"/>
      <c r="SLT128" s="459"/>
      <c r="SLU128" s="458"/>
      <c r="SLV128" s="458"/>
      <c r="SLW128" s="458"/>
      <c r="SLX128" s="459"/>
      <c r="SLY128" s="458"/>
      <c r="SLZ128" s="458"/>
      <c r="SMA128" s="458"/>
      <c r="SMB128" s="459"/>
      <c r="SMC128" s="458"/>
      <c r="SMD128" s="458"/>
      <c r="SME128" s="458"/>
      <c r="SMF128" s="459"/>
      <c r="SMG128" s="458"/>
      <c r="SMH128" s="458"/>
      <c r="SMI128" s="458"/>
      <c r="SMJ128" s="459"/>
      <c r="SMK128" s="458"/>
      <c r="SML128" s="458"/>
      <c r="SMM128" s="458"/>
      <c r="SMN128" s="459"/>
      <c r="SMO128" s="458"/>
      <c r="SMP128" s="458"/>
      <c r="SMQ128" s="458"/>
      <c r="SMR128" s="459"/>
      <c r="SMS128" s="458"/>
      <c r="SMT128" s="458"/>
      <c r="SMU128" s="458"/>
      <c r="SMV128" s="459"/>
      <c r="SMW128" s="458"/>
      <c r="SMX128" s="458"/>
      <c r="SMY128" s="458"/>
      <c r="SMZ128" s="459"/>
      <c r="SNA128" s="458"/>
      <c r="SNB128" s="458"/>
      <c r="SNC128" s="458"/>
      <c r="SND128" s="459"/>
      <c r="SNE128" s="458"/>
      <c r="SNF128" s="458"/>
      <c r="SNG128" s="458"/>
      <c r="SNH128" s="459"/>
      <c r="SNI128" s="458"/>
      <c r="SNJ128" s="458"/>
      <c r="SNK128" s="458"/>
      <c r="SNL128" s="459"/>
      <c r="SNM128" s="458"/>
      <c r="SNN128" s="458"/>
      <c r="SNO128" s="458"/>
      <c r="SNP128" s="459"/>
      <c r="SNQ128" s="458"/>
      <c r="SNR128" s="458"/>
      <c r="SNS128" s="458"/>
      <c r="SNT128" s="459"/>
      <c r="SNU128" s="458"/>
      <c r="SNV128" s="458"/>
      <c r="SNW128" s="458"/>
      <c r="SNX128" s="459"/>
      <c r="SNY128" s="458"/>
      <c r="SNZ128" s="458"/>
      <c r="SOA128" s="458"/>
      <c r="SOB128" s="459"/>
      <c r="SOC128" s="458"/>
      <c r="SOD128" s="458"/>
      <c r="SOE128" s="458"/>
      <c r="SOF128" s="459"/>
      <c r="SOG128" s="458"/>
      <c r="SOH128" s="458"/>
      <c r="SOI128" s="458"/>
      <c r="SOJ128" s="459"/>
      <c r="SOK128" s="458"/>
      <c r="SOL128" s="458"/>
      <c r="SOM128" s="458"/>
      <c r="SON128" s="459"/>
      <c r="SOO128" s="458"/>
      <c r="SOP128" s="458"/>
      <c r="SOQ128" s="458"/>
      <c r="SOR128" s="459"/>
      <c r="SOS128" s="458"/>
      <c r="SOT128" s="458"/>
      <c r="SOU128" s="458"/>
      <c r="SOV128" s="459"/>
      <c r="SOW128" s="458"/>
      <c r="SOX128" s="458"/>
      <c r="SOY128" s="458"/>
      <c r="SOZ128" s="459"/>
      <c r="SPA128" s="458"/>
      <c r="SPB128" s="458"/>
      <c r="SPC128" s="458"/>
      <c r="SPD128" s="459"/>
      <c r="SPE128" s="458"/>
      <c r="SPF128" s="458"/>
      <c r="SPG128" s="458"/>
      <c r="SPH128" s="459"/>
      <c r="SPI128" s="458"/>
      <c r="SPJ128" s="458"/>
      <c r="SPK128" s="458"/>
      <c r="SPL128" s="459"/>
      <c r="SPM128" s="458"/>
      <c r="SPN128" s="458"/>
      <c r="SPO128" s="458"/>
      <c r="SPP128" s="459"/>
      <c r="SPQ128" s="458"/>
      <c r="SPR128" s="458"/>
      <c r="SPS128" s="458"/>
      <c r="SPT128" s="459"/>
      <c r="SPU128" s="458"/>
      <c r="SPV128" s="458"/>
      <c r="SPW128" s="458"/>
      <c r="SPX128" s="459"/>
      <c r="SPY128" s="458"/>
      <c r="SPZ128" s="458"/>
      <c r="SQA128" s="458"/>
      <c r="SQB128" s="459"/>
      <c r="SQC128" s="458"/>
      <c r="SQD128" s="458"/>
      <c r="SQE128" s="458"/>
      <c r="SQF128" s="459"/>
      <c r="SQG128" s="458"/>
      <c r="SQH128" s="458"/>
      <c r="SQI128" s="458"/>
      <c r="SQJ128" s="459"/>
      <c r="SQK128" s="458"/>
      <c r="SQL128" s="458"/>
      <c r="SQM128" s="458"/>
      <c r="SQN128" s="459"/>
      <c r="SQO128" s="458"/>
      <c r="SQP128" s="458"/>
      <c r="SQQ128" s="458"/>
      <c r="SQR128" s="459"/>
      <c r="SQS128" s="458"/>
      <c r="SQT128" s="458"/>
      <c r="SQU128" s="458"/>
      <c r="SQV128" s="459"/>
      <c r="SQW128" s="458"/>
      <c r="SQX128" s="458"/>
      <c r="SQY128" s="458"/>
      <c r="SQZ128" s="459"/>
      <c r="SRA128" s="458"/>
      <c r="SRB128" s="458"/>
      <c r="SRC128" s="458"/>
      <c r="SRD128" s="459"/>
      <c r="SRE128" s="458"/>
      <c r="SRF128" s="458"/>
      <c r="SRG128" s="458"/>
      <c r="SRH128" s="459"/>
      <c r="SRI128" s="458"/>
      <c r="SRJ128" s="458"/>
      <c r="SRK128" s="458"/>
      <c r="SRL128" s="459"/>
      <c r="SRM128" s="458"/>
      <c r="SRN128" s="458"/>
      <c r="SRO128" s="458"/>
      <c r="SRP128" s="459"/>
      <c r="SRQ128" s="458"/>
      <c r="SRR128" s="458"/>
      <c r="SRS128" s="458"/>
      <c r="SRT128" s="459"/>
      <c r="SRU128" s="458"/>
      <c r="SRV128" s="458"/>
      <c r="SRW128" s="458"/>
      <c r="SRX128" s="459"/>
      <c r="SRY128" s="458"/>
      <c r="SRZ128" s="458"/>
      <c r="SSA128" s="458"/>
      <c r="SSB128" s="459"/>
      <c r="SSC128" s="458"/>
      <c r="SSD128" s="458"/>
      <c r="SSE128" s="458"/>
      <c r="SSF128" s="459"/>
      <c r="SSG128" s="458"/>
      <c r="SSH128" s="458"/>
      <c r="SSI128" s="458"/>
      <c r="SSJ128" s="459"/>
      <c r="SSK128" s="458"/>
      <c r="SSL128" s="458"/>
      <c r="SSM128" s="458"/>
      <c r="SSN128" s="459"/>
      <c r="SSO128" s="458"/>
      <c r="SSP128" s="458"/>
      <c r="SSQ128" s="458"/>
      <c r="SSR128" s="459"/>
      <c r="SSS128" s="458"/>
      <c r="SST128" s="458"/>
      <c r="SSU128" s="458"/>
      <c r="SSV128" s="459"/>
      <c r="SSW128" s="458"/>
      <c r="SSX128" s="458"/>
      <c r="SSY128" s="458"/>
      <c r="SSZ128" s="459"/>
      <c r="STA128" s="458"/>
      <c r="STB128" s="458"/>
      <c r="STC128" s="458"/>
      <c r="STD128" s="459"/>
      <c r="STE128" s="458"/>
      <c r="STF128" s="458"/>
      <c r="STG128" s="458"/>
      <c r="STH128" s="459"/>
      <c r="STI128" s="458"/>
      <c r="STJ128" s="458"/>
      <c r="STK128" s="458"/>
      <c r="STL128" s="459"/>
      <c r="STM128" s="458"/>
      <c r="STN128" s="458"/>
      <c r="STO128" s="458"/>
      <c r="STP128" s="459"/>
      <c r="STQ128" s="458"/>
      <c r="STR128" s="458"/>
      <c r="STS128" s="458"/>
      <c r="STT128" s="459"/>
      <c r="STU128" s="458"/>
      <c r="STV128" s="458"/>
      <c r="STW128" s="458"/>
      <c r="STX128" s="459"/>
      <c r="STY128" s="458"/>
      <c r="STZ128" s="458"/>
      <c r="SUA128" s="458"/>
      <c r="SUB128" s="459"/>
      <c r="SUC128" s="458"/>
      <c r="SUD128" s="458"/>
      <c r="SUE128" s="458"/>
      <c r="SUF128" s="459"/>
      <c r="SUG128" s="458"/>
      <c r="SUH128" s="458"/>
      <c r="SUI128" s="458"/>
      <c r="SUJ128" s="459"/>
      <c r="SUK128" s="458"/>
      <c r="SUL128" s="458"/>
      <c r="SUM128" s="458"/>
      <c r="SUN128" s="459"/>
      <c r="SUO128" s="458"/>
      <c r="SUP128" s="458"/>
      <c r="SUQ128" s="458"/>
      <c r="SUR128" s="459"/>
      <c r="SUS128" s="458"/>
      <c r="SUT128" s="458"/>
      <c r="SUU128" s="458"/>
      <c r="SUV128" s="459"/>
      <c r="SUW128" s="458"/>
      <c r="SUX128" s="458"/>
      <c r="SUY128" s="458"/>
      <c r="SUZ128" s="459"/>
      <c r="SVA128" s="458"/>
      <c r="SVB128" s="458"/>
      <c r="SVC128" s="458"/>
      <c r="SVD128" s="459"/>
      <c r="SVE128" s="458"/>
      <c r="SVF128" s="458"/>
      <c r="SVG128" s="458"/>
      <c r="SVH128" s="459"/>
      <c r="SVI128" s="458"/>
      <c r="SVJ128" s="458"/>
      <c r="SVK128" s="458"/>
      <c r="SVL128" s="459"/>
      <c r="SVM128" s="458"/>
      <c r="SVN128" s="458"/>
      <c r="SVO128" s="458"/>
      <c r="SVP128" s="459"/>
      <c r="SVQ128" s="458"/>
      <c r="SVR128" s="458"/>
      <c r="SVS128" s="458"/>
      <c r="SVT128" s="459"/>
      <c r="SVU128" s="458"/>
      <c r="SVV128" s="458"/>
      <c r="SVW128" s="458"/>
      <c r="SVX128" s="459"/>
      <c r="SVY128" s="458"/>
      <c r="SVZ128" s="458"/>
      <c r="SWA128" s="458"/>
      <c r="SWB128" s="459"/>
      <c r="SWC128" s="458"/>
      <c r="SWD128" s="458"/>
      <c r="SWE128" s="458"/>
      <c r="SWF128" s="459"/>
      <c r="SWG128" s="458"/>
      <c r="SWH128" s="458"/>
      <c r="SWI128" s="458"/>
      <c r="SWJ128" s="459"/>
      <c r="SWK128" s="458"/>
      <c r="SWL128" s="458"/>
      <c r="SWM128" s="458"/>
      <c r="SWN128" s="459"/>
      <c r="SWO128" s="458"/>
      <c r="SWP128" s="458"/>
      <c r="SWQ128" s="458"/>
      <c r="SWR128" s="459"/>
      <c r="SWS128" s="458"/>
      <c r="SWT128" s="458"/>
      <c r="SWU128" s="458"/>
      <c r="SWV128" s="459"/>
      <c r="SWW128" s="458"/>
      <c r="SWX128" s="458"/>
      <c r="SWY128" s="458"/>
      <c r="SWZ128" s="459"/>
      <c r="SXA128" s="458"/>
      <c r="SXB128" s="458"/>
      <c r="SXC128" s="458"/>
      <c r="SXD128" s="459"/>
      <c r="SXE128" s="458"/>
      <c r="SXF128" s="458"/>
      <c r="SXG128" s="458"/>
      <c r="SXH128" s="459"/>
      <c r="SXI128" s="458"/>
      <c r="SXJ128" s="458"/>
      <c r="SXK128" s="458"/>
      <c r="SXL128" s="459"/>
      <c r="SXM128" s="458"/>
      <c r="SXN128" s="458"/>
      <c r="SXO128" s="458"/>
      <c r="SXP128" s="459"/>
      <c r="SXQ128" s="458"/>
      <c r="SXR128" s="458"/>
      <c r="SXS128" s="458"/>
      <c r="SXT128" s="459"/>
      <c r="SXU128" s="458"/>
      <c r="SXV128" s="458"/>
      <c r="SXW128" s="458"/>
      <c r="SXX128" s="459"/>
      <c r="SXY128" s="458"/>
      <c r="SXZ128" s="458"/>
      <c r="SYA128" s="458"/>
      <c r="SYB128" s="459"/>
      <c r="SYC128" s="458"/>
      <c r="SYD128" s="458"/>
      <c r="SYE128" s="458"/>
      <c r="SYF128" s="459"/>
      <c r="SYG128" s="458"/>
      <c r="SYH128" s="458"/>
      <c r="SYI128" s="458"/>
      <c r="SYJ128" s="459"/>
      <c r="SYK128" s="458"/>
      <c r="SYL128" s="458"/>
      <c r="SYM128" s="458"/>
      <c r="SYN128" s="459"/>
      <c r="SYO128" s="458"/>
      <c r="SYP128" s="458"/>
      <c r="SYQ128" s="458"/>
      <c r="SYR128" s="459"/>
      <c r="SYS128" s="458"/>
      <c r="SYT128" s="458"/>
      <c r="SYU128" s="458"/>
      <c r="SYV128" s="459"/>
      <c r="SYW128" s="458"/>
      <c r="SYX128" s="458"/>
      <c r="SYY128" s="458"/>
      <c r="SYZ128" s="459"/>
      <c r="SZA128" s="458"/>
      <c r="SZB128" s="458"/>
      <c r="SZC128" s="458"/>
      <c r="SZD128" s="459"/>
      <c r="SZE128" s="458"/>
      <c r="SZF128" s="458"/>
      <c r="SZG128" s="458"/>
      <c r="SZH128" s="459"/>
      <c r="SZI128" s="458"/>
      <c r="SZJ128" s="458"/>
      <c r="SZK128" s="458"/>
      <c r="SZL128" s="459"/>
      <c r="SZM128" s="458"/>
      <c r="SZN128" s="458"/>
      <c r="SZO128" s="458"/>
      <c r="SZP128" s="459"/>
      <c r="SZQ128" s="458"/>
      <c r="SZR128" s="458"/>
      <c r="SZS128" s="458"/>
      <c r="SZT128" s="459"/>
      <c r="SZU128" s="458"/>
      <c r="SZV128" s="458"/>
      <c r="SZW128" s="458"/>
      <c r="SZX128" s="459"/>
      <c r="SZY128" s="458"/>
      <c r="SZZ128" s="458"/>
      <c r="TAA128" s="458"/>
      <c r="TAB128" s="459"/>
      <c r="TAC128" s="458"/>
      <c r="TAD128" s="458"/>
      <c r="TAE128" s="458"/>
      <c r="TAF128" s="459"/>
      <c r="TAG128" s="458"/>
      <c r="TAH128" s="458"/>
      <c r="TAI128" s="458"/>
      <c r="TAJ128" s="459"/>
      <c r="TAK128" s="458"/>
      <c r="TAL128" s="458"/>
      <c r="TAM128" s="458"/>
      <c r="TAN128" s="459"/>
      <c r="TAO128" s="458"/>
      <c r="TAP128" s="458"/>
      <c r="TAQ128" s="458"/>
      <c r="TAR128" s="459"/>
      <c r="TAS128" s="458"/>
      <c r="TAT128" s="458"/>
      <c r="TAU128" s="458"/>
      <c r="TAV128" s="459"/>
      <c r="TAW128" s="458"/>
      <c r="TAX128" s="458"/>
      <c r="TAY128" s="458"/>
      <c r="TAZ128" s="459"/>
      <c r="TBA128" s="458"/>
      <c r="TBB128" s="458"/>
      <c r="TBC128" s="458"/>
      <c r="TBD128" s="459"/>
      <c r="TBE128" s="458"/>
      <c r="TBF128" s="458"/>
      <c r="TBG128" s="458"/>
      <c r="TBH128" s="459"/>
      <c r="TBI128" s="458"/>
      <c r="TBJ128" s="458"/>
      <c r="TBK128" s="458"/>
      <c r="TBL128" s="459"/>
      <c r="TBM128" s="458"/>
      <c r="TBN128" s="458"/>
      <c r="TBO128" s="458"/>
      <c r="TBP128" s="459"/>
      <c r="TBQ128" s="458"/>
      <c r="TBR128" s="458"/>
      <c r="TBS128" s="458"/>
      <c r="TBT128" s="459"/>
      <c r="TBU128" s="458"/>
      <c r="TBV128" s="458"/>
      <c r="TBW128" s="458"/>
      <c r="TBX128" s="459"/>
      <c r="TBY128" s="458"/>
      <c r="TBZ128" s="458"/>
      <c r="TCA128" s="458"/>
      <c r="TCB128" s="459"/>
      <c r="TCC128" s="458"/>
      <c r="TCD128" s="458"/>
      <c r="TCE128" s="458"/>
      <c r="TCF128" s="459"/>
      <c r="TCG128" s="458"/>
      <c r="TCH128" s="458"/>
      <c r="TCI128" s="458"/>
      <c r="TCJ128" s="459"/>
      <c r="TCK128" s="458"/>
      <c r="TCL128" s="458"/>
      <c r="TCM128" s="458"/>
      <c r="TCN128" s="459"/>
      <c r="TCO128" s="458"/>
      <c r="TCP128" s="458"/>
      <c r="TCQ128" s="458"/>
      <c r="TCR128" s="459"/>
      <c r="TCS128" s="458"/>
      <c r="TCT128" s="458"/>
      <c r="TCU128" s="458"/>
      <c r="TCV128" s="459"/>
      <c r="TCW128" s="458"/>
      <c r="TCX128" s="458"/>
      <c r="TCY128" s="458"/>
      <c r="TCZ128" s="459"/>
      <c r="TDA128" s="458"/>
      <c r="TDB128" s="458"/>
      <c r="TDC128" s="458"/>
      <c r="TDD128" s="459"/>
      <c r="TDE128" s="458"/>
      <c r="TDF128" s="458"/>
      <c r="TDG128" s="458"/>
      <c r="TDH128" s="459"/>
      <c r="TDI128" s="458"/>
      <c r="TDJ128" s="458"/>
      <c r="TDK128" s="458"/>
      <c r="TDL128" s="459"/>
      <c r="TDM128" s="458"/>
      <c r="TDN128" s="458"/>
      <c r="TDO128" s="458"/>
      <c r="TDP128" s="459"/>
      <c r="TDQ128" s="458"/>
      <c r="TDR128" s="458"/>
      <c r="TDS128" s="458"/>
      <c r="TDT128" s="459"/>
      <c r="TDU128" s="458"/>
      <c r="TDV128" s="458"/>
      <c r="TDW128" s="458"/>
      <c r="TDX128" s="459"/>
      <c r="TDY128" s="458"/>
      <c r="TDZ128" s="458"/>
      <c r="TEA128" s="458"/>
      <c r="TEB128" s="459"/>
      <c r="TEC128" s="458"/>
      <c r="TED128" s="458"/>
      <c r="TEE128" s="458"/>
      <c r="TEF128" s="459"/>
      <c r="TEG128" s="458"/>
      <c r="TEH128" s="458"/>
      <c r="TEI128" s="458"/>
      <c r="TEJ128" s="459"/>
      <c r="TEK128" s="458"/>
      <c r="TEL128" s="458"/>
      <c r="TEM128" s="458"/>
      <c r="TEN128" s="459"/>
      <c r="TEO128" s="458"/>
      <c r="TEP128" s="458"/>
      <c r="TEQ128" s="458"/>
      <c r="TER128" s="459"/>
      <c r="TES128" s="458"/>
      <c r="TET128" s="458"/>
      <c r="TEU128" s="458"/>
      <c r="TEV128" s="459"/>
      <c r="TEW128" s="458"/>
      <c r="TEX128" s="458"/>
      <c r="TEY128" s="458"/>
      <c r="TEZ128" s="459"/>
      <c r="TFA128" s="458"/>
      <c r="TFB128" s="458"/>
      <c r="TFC128" s="458"/>
      <c r="TFD128" s="459"/>
      <c r="TFE128" s="458"/>
      <c r="TFF128" s="458"/>
      <c r="TFG128" s="458"/>
      <c r="TFH128" s="459"/>
      <c r="TFI128" s="458"/>
      <c r="TFJ128" s="458"/>
      <c r="TFK128" s="458"/>
      <c r="TFL128" s="459"/>
      <c r="TFM128" s="458"/>
      <c r="TFN128" s="458"/>
      <c r="TFO128" s="458"/>
      <c r="TFP128" s="459"/>
      <c r="TFQ128" s="458"/>
      <c r="TFR128" s="458"/>
      <c r="TFS128" s="458"/>
      <c r="TFT128" s="459"/>
      <c r="TFU128" s="458"/>
      <c r="TFV128" s="458"/>
      <c r="TFW128" s="458"/>
      <c r="TFX128" s="459"/>
      <c r="TFY128" s="458"/>
      <c r="TFZ128" s="458"/>
      <c r="TGA128" s="458"/>
      <c r="TGB128" s="459"/>
      <c r="TGC128" s="458"/>
      <c r="TGD128" s="458"/>
      <c r="TGE128" s="458"/>
      <c r="TGF128" s="459"/>
      <c r="TGG128" s="458"/>
      <c r="TGH128" s="458"/>
      <c r="TGI128" s="458"/>
      <c r="TGJ128" s="459"/>
      <c r="TGK128" s="458"/>
      <c r="TGL128" s="458"/>
      <c r="TGM128" s="458"/>
      <c r="TGN128" s="459"/>
      <c r="TGO128" s="458"/>
      <c r="TGP128" s="458"/>
      <c r="TGQ128" s="458"/>
      <c r="TGR128" s="459"/>
      <c r="TGS128" s="458"/>
      <c r="TGT128" s="458"/>
      <c r="TGU128" s="458"/>
      <c r="TGV128" s="459"/>
      <c r="TGW128" s="458"/>
      <c r="TGX128" s="458"/>
      <c r="TGY128" s="458"/>
      <c r="TGZ128" s="459"/>
      <c r="THA128" s="458"/>
      <c r="THB128" s="458"/>
      <c r="THC128" s="458"/>
      <c r="THD128" s="459"/>
      <c r="THE128" s="458"/>
      <c r="THF128" s="458"/>
      <c r="THG128" s="458"/>
      <c r="THH128" s="459"/>
      <c r="THI128" s="458"/>
      <c r="THJ128" s="458"/>
      <c r="THK128" s="458"/>
      <c r="THL128" s="459"/>
      <c r="THM128" s="458"/>
      <c r="THN128" s="458"/>
      <c r="THO128" s="458"/>
      <c r="THP128" s="459"/>
      <c r="THQ128" s="458"/>
      <c r="THR128" s="458"/>
      <c r="THS128" s="458"/>
      <c r="THT128" s="459"/>
      <c r="THU128" s="458"/>
      <c r="THV128" s="458"/>
      <c r="THW128" s="458"/>
      <c r="THX128" s="459"/>
      <c r="THY128" s="458"/>
      <c r="THZ128" s="458"/>
      <c r="TIA128" s="458"/>
      <c r="TIB128" s="459"/>
      <c r="TIC128" s="458"/>
      <c r="TID128" s="458"/>
      <c r="TIE128" s="458"/>
      <c r="TIF128" s="459"/>
      <c r="TIG128" s="458"/>
      <c r="TIH128" s="458"/>
      <c r="TII128" s="458"/>
      <c r="TIJ128" s="459"/>
      <c r="TIK128" s="458"/>
      <c r="TIL128" s="458"/>
      <c r="TIM128" s="458"/>
      <c r="TIN128" s="459"/>
      <c r="TIO128" s="458"/>
      <c r="TIP128" s="458"/>
      <c r="TIQ128" s="458"/>
      <c r="TIR128" s="459"/>
      <c r="TIS128" s="458"/>
      <c r="TIT128" s="458"/>
      <c r="TIU128" s="458"/>
      <c r="TIV128" s="459"/>
      <c r="TIW128" s="458"/>
      <c r="TIX128" s="458"/>
      <c r="TIY128" s="458"/>
      <c r="TIZ128" s="459"/>
      <c r="TJA128" s="458"/>
      <c r="TJB128" s="458"/>
      <c r="TJC128" s="458"/>
      <c r="TJD128" s="459"/>
      <c r="TJE128" s="458"/>
      <c r="TJF128" s="458"/>
      <c r="TJG128" s="458"/>
      <c r="TJH128" s="459"/>
      <c r="TJI128" s="458"/>
      <c r="TJJ128" s="458"/>
      <c r="TJK128" s="458"/>
      <c r="TJL128" s="459"/>
      <c r="TJM128" s="458"/>
      <c r="TJN128" s="458"/>
      <c r="TJO128" s="458"/>
      <c r="TJP128" s="459"/>
      <c r="TJQ128" s="458"/>
      <c r="TJR128" s="458"/>
      <c r="TJS128" s="458"/>
      <c r="TJT128" s="459"/>
      <c r="TJU128" s="458"/>
      <c r="TJV128" s="458"/>
      <c r="TJW128" s="458"/>
      <c r="TJX128" s="459"/>
      <c r="TJY128" s="458"/>
      <c r="TJZ128" s="458"/>
      <c r="TKA128" s="458"/>
      <c r="TKB128" s="459"/>
      <c r="TKC128" s="458"/>
      <c r="TKD128" s="458"/>
      <c r="TKE128" s="458"/>
      <c r="TKF128" s="459"/>
      <c r="TKG128" s="458"/>
      <c r="TKH128" s="458"/>
      <c r="TKI128" s="458"/>
      <c r="TKJ128" s="459"/>
      <c r="TKK128" s="458"/>
      <c r="TKL128" s="458"/>
      <c r="TKM128" s="458"/>
      <c r="TKN128" s="459"/>
      <c r="TKO128" s="458"/>
      <c r="TKP128" s="458"/>
      <c r="TKQ128" s="458"/>
      <c r="TKR128" s="459"/>
      <c r="TKS128" s="458"/>
      <c r="TKT128" s="458"/>
      <c r="TKU128" s="458"/>
      <c r="TKV128" s="459"/>
      <c r="TKW128" s="458"/>
      <c r="TKX128" s="458"/>
      <c r="TKY128" s="458"/>
      <c r="TKZ128" s="459"/>
      <c r="TLA128" s="458"/>
      <c r="TLB128" s="458"/>
      <c r="TLC128" s="458"/>
      <c r="TLD128" s="459"/>
      <c r="TLE128" s="458"/>
      <c r="TLF128" s="458"/>
      <c r="TLG128" s="458"/>
      <c r="TLH128" s="459"/>
      <c r="TLI128" s="458"/>
      <c r="TLJ128" s="458"/>
      <c r="TLK128" s="458"/>
      <c r="TLL128" s="459"/>
      <c r="TLM128" s="458"/>
      <c r="TLN128" s="458"/>
      <c r="TLO128" s="458"/>
      <c r="TLP128" s="459"/>
      <c r="TLQ128" s="458"/>
      <c r="TLR128" s="458"/>
      <c r="TLS128" s="458"/>
      <c r="TLT128" s="459"/>
      <c r="TLU128" s="458"/>
      <c r="TLV128" s="458"/>
      <c r="TLW128" s="458"/>
      <c r="TLX128" s="459"/>
      <c r="TLY128" s="458"/>
      <c r="TLZ128" s="458"/>
      <c r="TMA128" s="458"/>
      <c r="TMB128" s="459"/>
      <c r="TMC128" s="458"/>
      <c r="TMD128" s="458"/>
      <c r="TME128" s="458"/>
      <c r="TMF128" s="459"/>
      <c r="TMG128" s="458"/>
      <c r="TMH128" s="458"/>
      <c r="TMI128" s="458"/>
      <c r="TMJ128" s="459"/>
      <c r="TMK128" s="458"/>
      <c r="TML128" s="458"/>
      <c r="TMM128" s="458"/>
      <c r="TMN128" s="459"/>
      <c r="TMO128" s="458"/>
      <c r="TMP128" s="458"/>
      <c r="TMQ128" s="458"/>
      <c r="TMR128" s="459"/>
      <c r="TMS128" s="458"/>
      <c r="TMT128" s="458"/>
      <c r="TMU128" s="458"/>
      <c r="TMV128" s="459"/>
      <c r="TMW128" s="458"/>
      <c r="TMX128" s="458"/>
      <c r="TMY128" s="458"/>
      <c r="TMZ128" s="459"/>
      <c r="TNA128" s="458"/>
      <c r="TNB128" s="458"/>
      <c r="TNC128" s="458"/>
      <c r="TND128" s="459"/>
      <c r="TNE128" s="458"/>
      <c r="TNF128" s="458"/>
      <c r="TNG128" s="458"/>
      <c r="TNH128" s="459"/>
      <c r="TNI128" s="458"/>
      <c r="TNJ128" s="458"/>
      <c r="TNK128" s="458"/>
      <c r="TNL128" s="459"/>
      <c r="TNM128" s="458"/>
      <c r="TNN128" s="458"/>
      <c r="TNO128" s="458"/>
      <c r="TNP128" s="459"/>
      <c r="TNQ128" s="458"/>
      <c r="TNR128" s="458"/>
      <c r="TNS128" s="458"/>
      <c r="TNT128" s="459"/>
      <c r="TNU128" s="458"/>
      <c r="TNV128" s="458"/>
      <c r="TNW128" s="458"/>
      <c r="TNX128" s="459"/>
      <c r="TNY128" s="458"/>
      <c r="TNZ128" s="458"/>
      <c r="TOA128" s="458"/>
      <c r="TOB128" s="459"/>
      <c r="TOC128" s="458"/>
      <c r="TOD128" s="458"/>
      <c r="TOE128" s="458"/>
      <c r="TOF128" s="459"/>
      <c r="TOG128" s="458"/>
      <c r="TOH128" s="458"/>
      <c r="TOI128" s="458"/>
      <c r="TOJ128" s="459"/>
      <c r="TOK128" s="458"/>
      <c r="TOL128" s="458"/>
      <c r="TOM128" s="458"/>
      <c r="TON128" s="459"/>
      <c r="TOO128" s="458"/>
      <c r="TOP128" s="458"/>
      <c r="TOQ128" s="458"/>
      <c r="TOR128" s="459"/>
      <c r="TOS128" s="458"/>
      <c r="TOT128" s="458"/>
      <c r="TOU128" s="458"/>
      <c r="TOV128" s="459"/>
      <c r="TOW128" s="458"/>
      <c r="TOX128" s="458"/>
      <c r="TOY128" s="458"/>
      <c r="TOZ128" s="459"/>
      <c r="TPA128" s="458"/>
      <c r="TPB128" s="458"/>
      <c r="TPC128" s="458"/>
      <c r="TPD128" s="459"/>
      <c r="TPE128" s="458"/>
      <c r="TPF128" s="458"/>
      <c r="TPG128" s="458"/>
      <c r="TPH128" s="459"/>
      <c r="TPI128" s="458"/>
      <c r="TPJ128" s="458"/>
      <c r="TPK128" s="458"/>
      <c r="TPL128" s="459"/>
      <c r="TPM128" s="458"/>
      <c r="TPN128" s="458"/>
      <c r="TPO128" s="458"/>
      <c r="TPP128" s="459"/>
      <c r="TPQ128" s="458"/>
      <c r="TPR128" s="458"/>
      <c r="TPS128" s="458"/>
      <c r="TPT128" s="459"/>
      <c r="TPU128" s="458"/>
      <c r="TPV128" s="458"/>
      <c r="TPW128" s="458"/>
      <c r="TPX128" s="459"/>
      <c r="TPY128" s="458"/>
      <c r="TPZ128" s="458"/>
      <c r="TQA128" s="458"/>
      <c r="TQB128" s="459"/>
      <c r="TQC128" s="458"/>
      <c r="TQD128" s="458"/>
      <c r="TQE128" s="458"/>
      <c r="TQF128" s="459"/>
      <c r="TQG128" s="458"/>
      <c r="TQH128" s="458"/>
      <c r="TQI128" s="458"/>
      <c r="TQJ128" s="459"/>
      <c r="TQK128" s="458"/>
      <c r="TQL128" s="458"/>
      <c r="TQM128" s="458"/>
      <c r="TQN128" s="459"/>
      <c r="TQO128" s="458"/>
      <c r="TQP128" s="458"/>
      <c r="TQQ128" s="458"/>
      <c r="TQR128" s="459"/>
      <c r="TQS128" s="458"/>
      <c r="TQT128" s="458"/>
      <c r="TQU128" s="458"/>
      <c r="TQV128" s="459"/>
      <c r="TQW128" s="458"/>
      <c r="TQX128" s="458"/>
      <c r="TQY128" s="458"/>
      <c r="TQZ128" s="459"/>
      <c r="TRA128" s="458"/>
      <c r="TRB128" s="458"/>
      <c r="TRC128" s="458"/>
      <c r="TRD128" s="459"/>
      <c r="TRE128" s="458"/>
      <c r="TRF128" s="458"/>
      <c r="TRG128" s="458"/>
      <c r="TRH128" s="459"/>
      <c r="TRI128" s="458"/>
      <c r="TRJ128" s="458"/>
      <c r="TRK128" s="458"/>
      <c r="TRL128" s="459"/>
      <c r="TRM128" s="458"/>
      <c r="TRN128" s="458"/>
      <c r="TRO128" s="458"/>
      <c r="TRP128" s="459"/>
      <c r="TRQ128" s="458"/>
      <c r="TRR128" s="458"/>
      <c r="TRS128" s="458"/>
      <c r="TRT128" s="459"/>
      <c r="TRU128" s="458"/>
      <c r="TRV128" s="458"/>
      <c r="TRW128" s="458"/>
      <c r="TRX128" s="459"/>
      <c r="TRY128" s="458"/>
      <c r="TRZ128" s="458"/>
      <c r="TSA128" s="458"/>
      <c r="TSB128" s="459"/>
      <c r="TSC128" s="458"/>
      <c r="TSD128" s="458"/>
      <c r="TSE128" s="458"/>
      <c r="TSF128" s="459"/>
      <c r="TSG128" s="458"/>
      <c r="TSH128" s="458"/>
      <c r="TSI128" s="458"/>
      <c r="TSJ128" s="459"/>
      <c r="TSK128" s="458"/>
      <c r="TSL128" s="458"/>
      <c r="TSM128" s="458"/>
      <c r="TSN128" s="459"/>
      <c r="TSO128" s="458"/>
      <c r="TSP128" s="458"/>
      <c r="TSQ128" s="458"/>
      <c r="TSR128" s="459"/>
      <c r="TSS128" s="458"/>
      <c r="TST128" s="458"/>
      <c r="TSU128" s="458"/>
      <c r="TSV128" s="459"/>
      <c r="TSW128" s="458"/>
      <c r="TSX128" s="458"/>
      <c r="TSY128" s="458"/>
      <c r="TSZ128" s="459"/>
      <c r="TTA128" s="458"/>
      <c r="TTB128" s="458"/>
      <c r="TTC128" s="458"/>
      <c r="TTD128" s="459"/>
      <c r="TTE128" s="458"/>
      <c r="TTF128" s="458"/>
      <c r="TTG128" s="458"/>
      <c r="TTH128" s="459"/>
      <c r="TTI128" s="458"/>
      <c r="TTJ128" s="458"/>
      <c r="TTK128" s="458"/>
      <c r="TTL128" s="459"/>
      <c r="TTM128" s="458"/>
      <c r="TTN128" s="458"/>
      <c r="TTO128" s="458"/>
      <c r="TTP128" s="459"/>
      <c r="TTQ128" s="458"/>
      <c r="TTR128" s="458"/>
      <c r="TTS128" s="458"/>
      <c r="TTT128" s="459"/>
      <c r="TTU128" s="458"/>
      <c r="TTV128" s="458"/>
      <c r="TTW128" s="458"/>
      <c r="TTX128" s="459"/>
      <c r="TTY128" s="458"/>
      <c r="TTZ128" s="458"/>
      <c r="TUA128" s="458"/>
      <c r="TUB128" s="459"/>
      <c r="TUC128" s="458"/>
      <c r="TUD128" s="458"/>
      <c r="TUE128" s="458"/>
      <c r="TUF128" s="459"/>
      <c r="TUG128" s="458"/>
      <c r="TUH128" s="458"/>
      <c r="TUI128" s="458"/>
      <c r="TUJ128" s="459"/>
      <c r="TUK128" s="458"/>
      <c r="TUL128" s="458"/>
      <c r="TUM128" s="458"/>
      <c r="TUN128" s="459"/>
      <c r="TUO128" s="458"/>
      <c r="TUP128" s="458"/>
      <c r="TUQ128" s="458"/>
      <c r="TUR128" s="459"/>
      <c r="TUS128" s="458"/>
      <c r="TUT128" s="458"/>
      <c r="TUU128" s="458"/>
      <c r="TUV128" s="459"/>
      <c r="TUW128" s="458"/>
      <c r="TUX128" s="458"/>
      <c r="TUY128" s="458"/>
      <c r="TUZ128" s="459"/>
      <c r="TVA128" s="458"/>
      <c r="TVB128" s="458"/>
      <c r="TVC128" s="458"/>
      <c r="TVD128" s="459"/>
      <c r="TVE128" s="458"/>
      <c r="TVF128" s="458"/>
      <c r="TVG128" s="458"/>
      <c r="TVH128" s="459"/>
      <c r="TVI128" s="458"/>
      <c r="TVJ128" s="458"/>
      <c r="TVK128" s="458"/>
      <c r="TVL128" s="459"/>
      <c r="TVM128" s="458"/>
      <c r="TVN128" s="458"/>
      <c r="TVO128" s="458"/>
      <c r="TVP128" s="459"/>
      <c r="TVQ128" s="458"/>
      <c r="TVR128" s="458"/>
      <c r="TVS128" s="458"/>
      <c r="TVT128" s="459"/>
      <c r="TVU128" s="458"/>
      <c r="TVV128" s="458"/>
      <c r="TVW128" s="458"/>
      <c r="TVX128" s="459"/>
      <c r="TVY128" s="458"/>
      <c r="TVZ128" s="458"/>
      <c r="TWA128" s="458"/>
      <c r="TWB128" s="459"/>
      <c r="TWC128" s="458"/>
      <c r="TWD128" s="458"/>
      <c r="TWE128" s="458"/>
      <c r="TWF128" s="459"/>
      <c r="TWG128" s="458"/>
      <c r="TWH128" s="458"/>
      <c r="TWI128" s="458"/>
      <c r="TWJ128" s="459"/>
      <c r="TWK128" s="458"/>
      <c r="TWL128" s="458"/>
      <c r="TWM128" s="458"/>
      <c r="TWN128" s="459"/>
      <c r="TWO128" s="458"/>
      <c r="TWP128" s="458"/>
      <c r="TWQ128" s="458"/>
      <c r="TWR128" s="459"/>
      <c r="TWS128" s="458"/>
      <c r="TWT128" s="458"/>
      <c r="TWU128" s="458"/>
      <c r="TWV128" s="459"/>
      <c r="TWW128" s="458"/>
      <c r="TWX128" s="458"/>
      <c r="TWY128" s="458"/>
      <c r="TWZ128" s="459"/>
      <c r="TXA128" s="458"/>
      <c r="TXB128" s="458"/>
      <c r="TXC128" s="458"/>
      <c r="TXD128" s="459"/>
      <c r="TXE128" s="458"/>
      <c r="TXF128" s="458"/>
      <c r="TXG128" s="458"/>
      <c r="TXH128" s="459"/>
      <c r="TXI128" s="458"/>
      <c r="TXJ128" s="458"/>
      <c r="TXK128" s="458"/>
      <c r="TXL128" s="459"/>
      <c r="TXM128" s="458"/>
      <c r="TXN128" s="458"/>
      <c r="TXO128" s="458"/>
      <c r="TXP128" s="459"/>
      <c r="TXQ128" s="458"/>
      <c r="TXR128" s="458"/>
      <c r="TXS128" s="458"/>
      <c r="TXT128" s="459"/>
      <c r="TXU128" s="458"/>
      <c r="TXV128" s="458"/>
      <c r="TXW128" s="458"/>
      <c r="TXX128" s="459"/>
      <c r="TXY128" s="458"/>
      <c r="TXZ128" s="458"/>
      <c r="TYA128" s="458"/>
      <c r="TYB128" s="459"/>
      <c r="TYC128" s="458"/>
      <c r="TYD128" s="458"/>
      <c r="TYE128" s="458"/>
      <c r="TYF128" s="459"/>
      <c r="TYG128" s="458"/>
      <c r="TYH128" s="458"/>
      <c r="TYI128" s="458"/>
      <c r="TYJ128" s="459"/>
      <c r="TYK128" s="458"/>
      <c r="TYL128" s="458"/>
      <c r="TYM128" s="458"/>
      <c r="TYN128" s="459"/>
      <c r="TYO128" s="458"/>
      <c r="TYP128" s="458"/>
      <c r="TYQ128" s="458"/>
      <c r="TYR128" s="459"/>
      <c r="TYS128" s="458"/>
      <c r="TYT128" s="458"/>
      <c r="TYU128" s="458"/>
      <c r="TYV128" s="459"/>
      <c r="TYW128" s="458"/>
      <c r="TYX128" s="458"/>
      <c r="TYY128" s="458"/>
      <c r="TYZ128" s="459"/>
      <c r="TZA128" s="458"/>
      <c r="TZB128" s="458"/>
      <c r="TZC128" s="458"/>
      <c r="TZD128" s="459"/>
      <c r="TZE128" s="458"/>
      <c r="TZF128" s="458"/>
      <c r="TZG128" s="458"/>
      <c r="TZH128" s="459"/>
      <c r="TZI128" s="458"/>
      <c r="TZJ128" s="458"/>
      <c r="TZK128" s="458"/>
      <c r="TZL128" s="459"/>
      <c r="TZM128" s="458"/>
      <c r="TZN128" s="458"/>
      <c r="TZO128" s="458"/>
      <c r="TZP128" s="459"/>
      <c r="TZQ128" s="458"/>
      <c r="TZR128" s="458"/>
      <c r="TZS128" s="458"/>
      <c r="TZT128" s="459"/>
      <c r="TZU128" s="458"/>
      <c r="TZV128" s="458"/>
      <c r="TZW128" s="458"/>
      <c r="TZX128" s="459"/>
      <c r="TZY128" s="458"/>
      <c r="TZZ128" s="458"/>
      <c r="UAA128" s="458"/>
      <c r="UAB128" s="459"/>
      <c r="UAC128" s="458"/>
      <c r="UAD128" s="458"/>
      <c r="UAE128" s="458"/>
      <c r="UAF128" s="459"/>
      <c r="UAG128" s="458"/>
      <c r="UAH128" s="458"/>
      <c r="UAI128" s="458"/>
      <c r="UAJ128" s="459"/>
      <c r="UAK128" s="458"/>
      <c r="UAL128" s="458"/>
      <c r="UAM128" s="458"/>
      <c r="UAN128" s="459"/>
      <c r="UAO128" s="458"/>
      <c r="UAP128" s="458"/>
      <c r="UAQ128" s="458"/>
      <c r="UAR128" s="459"/>
      <c r="UAS128" s="458"/>
      <c r="UAT128" s="458"/>
      <c r="UAU128" s="458"/>
      <c r="UAV128" s="459"/>
      <c r="UAW128" s="458"/>
      <c r="UAX128" s="458"/>
      <c r="UAY128" s="458"/>
      <c r="UAZ128" s="459"/>
      <c r="UBA128" s="458"/>
      <c r="UBB128" s="458"/>
      <c r="UBC128" s="458"/>
      <c r="UBD128" s="459"/>
      <c r="UBE128" s="458"/>
      <c r="UBF128" s="458"/>
      <c r="UBG128" s="458"/>
      <c r="UBH128" s="459"/>
      <c r="UBI128" s="458"/>
      <c r="UBJ128" s="458"/>
      <c r="UBK128" s="458"/>
      <c r="UBL128" s="459"/>
      <c r="UBM128" s="458"/>
      <c r="UBN128" s="458"/>
      <c r="UBO128" s="458"/>
      <c r="UBP128" s="459"/>
      <c r="UBQ128" s="458"/>
      <c r="UBR128" s="458"/>
      <c r="UBS128" s="458"/>
      <c r="UBT128" s="459"/>
      <c r="UBU128" s="458"/>
      <c r="UBV128" s="458"/>
      <c r="UBW128" s="458"/>
      <c r="UBX128" s="459"/>
      <c r="UBY128" s="458"/>
      <c r="UBZ128" s="458"/>
      <c r="UCA128" s="458"/>
      <c r="UCB128" s="459"/>
      <c r="UCC128" s="458"/>
      <c r="UCD128" s="458"/>
      <c r="UCE128" s="458"/>
      <c r="UCF128" s="459"/>
      <c r="UCG128" s="458"/>
      <c r="UCH128" s="458"/>
      <c r="UCI128" s="458"/>
      <c r="UCJ128" s="459"/>
      <c r="UCK128" s="458"/>
      <c r="UCL128" s="458"/>
      <c r="UCM128" s="458"/>
      <c r="UCN128" s="459"/>
      <c r="UCO128" s="458"/>
      <c r="UCP128" s="458"/>
      <c r="UCQ128" s="458"/>
      <c r="UCR128" s="459"/>
      <c r="UCS128" s="458"/>
      <c r="UCT128" s="458"/>
      <c r="UCU128" s="458"/>
      <c r="UCV128" s="459"/>
      <c r="UCW128" s="458"/>
      <c r="UCX128" s="458"/>
      <c r="UCY128" s="458"/>
      <c r="UCZ128" s="459"/>
      <c r="UDA128" s="458"/>
      <c r="UDB128" s="458"/>
      <c r="UDC128" s="458"/>
      <c r="UDD128" s="459"/>
      <c r="UDE128" s="458"/>
      <c r="UDF128" s="458"/>
      <c r="UDG128" s="458"/>
      <c r="UDH128" s="459"/>
      <c r="UDI128" s="458"/>
      <c r="UDJ128" s="458"/>
      <c r="UDK128" s="458"/>
      <c r="UDL128" s="459"/>
      <c r="UDM128" s="458"/>
      <c r="UDN128" s="458"/>
      <c r="UDO128" s="458"/>
      <c r="UDP128" s="459"/>
      <c r="UDQ128" s="458"/>
      <c r="UDR128" s="458"/>
      <c r="UDS128" s="458"/>
      <c r="UDT128" s="459"/>
      <c r="UDU128" s="458"/>
      <c r="UDV128" s="458"/>
      <c r="UDW128" s="458"/>
      <c r="UDX128" s="459"/>
      <c r="UDY128" s="458"/>
      <c r="UDZ128" s="458"/>
      <c r="UEA128" s="458"/>
      <c r="UEB128" s="459"/>
      <c r="UEC128" s="458"/>
      <c r="UED128" s="458"/>
      <c r="UEE128" s="458"/>
      <c r="UEF128" s="459"/>
      <c r="UEG128" s="458"/>
      <c r="UEH128" s="458"/>
      <c r="UEI128" s="458"/>
      <c r="UEJ128" s="459"/>
      <c r="UEK128" s="458"/>
      <c r="UEL128" s="458"/>
      <c r="UEM128" s="458"/>
      <c r="UEN128" s="459"/>
      <c r="UEO128" s="458"/>
      <c r="UEP128" s="458"/>
      <c r="UEQ128" s="458"/>
      <c r="UER128" s="459"/>
      <c r="UES128" s="458"/>
      <c r="UET128" s="458"/>
      <c r="UEU128" s="458"/>
      <c r="UEV128" s="459"/>
      <c r="UEW128" s="458"/>
      <c r="UEX128" s="458"/>
      <c r="UEY128" s="458"/>
      <c r="UEZ128" s="459"/>
      <c r="UFA128" s="458"/>
      <c r="UFB128" s="458"/>
      <c r="UFC128" s="458"/>
      <c r="UFD128" s="459"/>
      <c r="UFE128" s="458"/>
      <c r="UFF128" s="458"/>
      <c r="UFG128" s="458"/>
      <c r="UFH128" s="459"/>
      <c r="UFI128" s="458"/>
      <c r="UFJ128" s="458"/>
      <c r="UFK128" s="458"/>
      <c r="UFL128" s="459"/>
      <c r="UFM128" s="458"/>
      <c r="UFN128" s="458"/>
      <c r="UFO128" s="458"/>
      <c r="UFP128" s="459"/>
      <c r="UFQ128" s="458"/>
      <c r="UFR128" s="458"/>
      <c r="UFS128" s="458"/>
      <c r="UFT128" s="459"/>
      <c r="UFU128" s="458"/>
      <c r="UFV128" s="458"/>
      <c r="UFW128" s="458"/>
      <c r="UFX128" s="459"/>
      <c r="UFY128" s="458"/>
      <c r="UFZ128" s="458"/>
      <c r="UGA128" s="458"/>
      <c r="UGB128" s="459"/>
      <c r="UGC128" s="458"/>
      <c r="UGD128" s="458"/>
      <c r="UGE128" s="458"/>
      <c r="UGF128" s="459"/>
      <c r="UGG128" s="458"/>
      <c r="UGH128" s="458"/>
      <c r="UGI128" s="458"/>
      <c r="UGJ128" s="459"/>
      <c r="UGK128" s="458"/>
      <c r="UGL128" s="458"/>
      <c r="UGM128" s="458"/>
      <c r="UGN128" s="459"/>
      <c r="UGO128" s="458"/>
      <c r="UGP128" s="458"/>
      <c r="UGQ128" s="458"/>
      <c r="UGR128" s="459"/>
      <c r="UGS128" s="458"/>
      <c r="UGT128" s="458"/>
      <c r="UGU128" s="458"/>
      <c r="UGV128" s="459"/>
      <c r="UGW128" s="458"/>
      <c r="UGX128" s="458"/>
      <c r="UGY128" s="458"/>
      <c r="UGZ128" s="459"/>
      <c r="UHA128" s="458"/>
      <c r="UHB128" s="458"/>
      <c r="UHC128" s="458"/>
      <c r="UHD128" s="459"/>
      <c r="UHE128" s="458"/>
      <c r="UHF128" s="458"/>
      <c r="UHG128" s="458"/>
      <c r="UHH128" s="459"/>
      <c r="UHI128" s="458"/>
      <c r="UHJ128" s="458"/>
      <c r="UHK128" s="458"/>
      <c r="UHL128" s="459"/>
      <c r="UHM128" s="458"/>
      <c r="UHN128" s="458"/>
      <c r="UHO128" s="458"/>
      <c r="UHP128" s="459"/>
      <c r="UHQ128" s="458"/>
      <c r="UHR128" s="458"/>
      <c r="UHS128" s="458"/>
      <c r="UHT128" s="459"/>
      <c r="UHU128" s="458"/>
      <c r="UHV128" s="458"/>
      <c r="UHW128" s="458"/>
      <c r="UHX128" s="459"/>
      <c r="UHY128" s="458"/>
      <c r="UHZ128" s="458"/>
      <c r="UIA128" s="458"/>
      <c r="UIB128" s="459"/>
      <c r="UIC128" s="458"/>
      <c r="UID128" s="458"/>
      <c r="UIE128" s="458"/>
      <c r="UIF128" s="459"/>
      <c r="UIG128" s="458"/>
      <c r="UIH128" s="458"/>
      <c r="UII128" s="458"/>
      <c r="UIJ128" s="459"/>
      <c r="UIK128" s="458"/>
      <c r="UIL128" s="458"/>
      <c r="UIM128" s="458"/>
      <c r="UIN128" s="459"/>
      <c r="UIO128" s="458"/>
      <c r="UIP128" s="458"/>
      <c r="UIQ128" s="458"/>
      <c r="UIR128" s="459"/>
      <c r="UIS128" s="458"/>
      <c r="UIT128" s="458"/>
      <c r="UIU128" s="458"/>
      <c r="UIV128" s="459"/>
      <c r="UIW128" s="458"/>
      <c r="UIX128" s="458"/>
      <c r="UIY128" s="458"/>
      <c r="UIZ128" s="459"/>
      <c r="UJA128" s="458"/>
      <c r="UJB128" s="458"/>
      <c r="UJC128" s="458"/>
      <c r="UJD128" s="459"/>
      <c r="UJE128" s="458"/>
      <c r="UJF128" s="458"/>
      <c r="UJG128" s="458"/>
      <c r="UJH128" s="459"/>
      <c r="UJI128" s="458"/>
      <c r="UJJ128" s="458"/>
      <c r="UJK128" s="458"/>
      <c r="UJL128" s="459"/>
      <c r="UJM128" s="458"/>
      <c r="UJN128" s="458"/>
      <c r="UJO128" s="458"/>
      <c r="UJP128" s="459"/>
      <c r="UJQ128" s="458"/>
      <c r="UJR128" s="458"/>
      <c r="UJS128" s="458"/>
      <c r="UJT128" s="459"/>
      <c r="UJU128" s="458"/>
      <c r="UJV128" s="458"/>
      <c r="UJW128" s="458"/>
      <c r="UJX128" s="459"/>
      <c r="UJY128" s="458"/>
      <c r="UJZ128" s="458"/>
      <c r="UKA128" s="458"/>
      <c r="UKB128" s="459"/>
      <c r="UKC128" s="458"/>
      <c r="UKD128" s="458"/>
      <c r="UKE128" s="458"/>
      <c r="UKF128" s="459"/>
      <c r="UKG128" s="458"/>
      <c r="UKH128" s="458"/>
      <c r="UKI128" s="458"/>
      <c r="UKJ128" s="459"/>
      <c r="UKK128" s="458"/>
      <c r="UKL128" s="458"/>
      <c r="UKM128" s="458"/>
      <c r="UKN128" s="459"/>
      <c r="UKO128" s="458"/>
      <c r="UKP128" s="458"/>
      <c r="UKQ128" s="458"/>
      <c r="UKR128" s="459"/>
      <c r="UKS128" s="458"/>
      <c r="UKT128" s="458"/>
      <c r="UKU128" s="458"/>
      <c r="UKV128" s="459"/>
      <c r="UKW128" s="458"/>
      <c r="UKX128" s="458"/>
      <c r="UKY128" s="458"/>
      <c r="UKZ128" s="459"/>
      <c r="ULA128" s="458"/>
      <c r="ULB128" s="458"/>
      <c r="ULC128" s="458"/>
      <c r="ULD128" s="459"/>
      <c r="ULE128" s="458"/>
      <c r="ULF128" s="458"/>
      <c r="ULG128" s="458"/>
      <c r="ULH128" s="459"/>
      <c r="ULI128" s="458"/>
      <c r="ULJ128" s="458"/>
      <c r="ULK128" s="458"/>
      <c r="ULL128" s="459"/>
      <c r="ULM128" s="458"/>
      <c r="ULN128" s="458"/>
      <c r="ULO128" s="458"/>
      <c r="ULP128" s="459"/>
      <c r="ULQ128" s="458"/>
      <c r="ULR128" s="458"/>
      <c r="ULS128" s="458"/>
      <c r="ULT128" s="459"/>
      <c r="ULU128" s="458"/>
      <c r="ULV128" s="458"/>
      <c r="ULW128" s="458"/>
      <c r="ULX128" s="459"/>
      <c r="ULY128" s="458"/>
      <c r="ULZ128" s="458"/>
      <c r="UMA128" s="458"/>
      <c r="UMB128" s="459"/>
      <c r="UMC128" s="458"/>
      <c r="UMD128" s="458"/>
      <c r="UME128" s="458"/>
      <c r="UMF128" s="459"/>
      <c r="UMG128" s="458"/>
      <c r="UMH128" s="458"/>
      <c r="UMI128" s="458"/>
      <c r="UMJ128" s="459"/>
      <c r="UMK128" s="458"/>
      <c r="UML128" s="458"/>
      <c r="UMM128" s="458"/>
      <c r="UMN128" s="459"/>
      <c r="UMO128" s="458"/>
      <c r="UMP128" s="458"/>
      <c r="UMQ128" s="458"/>
      <c r="UMR128" s="459"/>
      <c r="UMS128" s="458"/>
      <c r="UMT128" s="458"/>
      <c r="UMU128" s="458"/>
      <c r="UMV128" s="459"/>
      <c r="UMW128" s="458"/>
      <c r="UMX128" s="458"/>
      <c r="UMY128" s="458"/>
      <c r="UMZ128" s="459"/>
      <c r="UNA128" s="458"/>
      <c r="UNB128" s="458"/>
      <c r="UNC128" s="458"/>
      <c r="UND128" s="459"/>
      <c r="UNE128" s="458"/>
      <c r="UNF128" s="458"/>
      <c r="UNG128" s="458"/>
      <c r="UNH128" s="459"/>
      <c r="UNI128" s="458"/>
      <c r="UNJ128" s="458"/>
      <c r="UNK128" s="458"/>
      <c r="UNL128" s="459"/>
      <c r="UNM128" s="458"/>
      <c r="UNN128" s="458"/>
      <c r="UNO128" s="458"/>
      <c r="UNP128" s="459"/>
      <c r="UNQ128" s="458"/>
      <c r="UNR128" s="458"/>
      <c r="UNS128" s="458"/>
      <c r="UNT128" s="459"/>
      <c r="UNU128" s="458"/>
      <c r="UNV128" s="458"/>
      <c r="UNW128" s="458"/>
      <c r="UNX128" s="459"/>
      <c r="UNY128" s="458"/>
      <c r="UNZ128" s="458"/>
      <c r="UOA128" s="458"/>
      <c r="UOB128" s="459"/>
      <c r="UOC128" s="458"/>
      <c r="UOD128" s="458"/>
      <c r="UOE128" s="458"/>
      <c r="UOF128" s="459"/>
      <c r="UOG128" s="458"/>
      <c r="UOH128" s="458"/>
      <c r="UOI128" s="458"/>
      <c r="UOJ128" s="459"/>
      <c r="UOK128" s="458"/>
      <c r="UOL128" s="458"/>
      <c r="UOM128" s="458"/>
      <c r="UON128" s="459"/>
      <c r="UOO128" s="458"/>
      <c r="UOP128" s="458"/>
      <c r="UOQ128" s="458"/>
      <c r="UOR128" s="459"/>
      <c r="UOS128" s="458"/>
      <c r="UOT128" s="458"/>
      <c r="UOU128" s="458"/>
      <c r="UOV128" s="459"/>
      <c r="UOW128" s="458"/>
      <c r="UOX128" s="458"/>
      <c r="UOY128" s="458"/>
      <c r="UOZ128" s="459"/>
      <c r="UPA128" s="458"/>
      <c r="UPB128" s="458"/>
      <c r="UPC128" s="458"/>
      <c r="UPD128" s="459"/>
      <c r="UPE128" s="458"/>
      <c r="UPF128" s="458"/>
      <c r="UPG128" s="458"/>
      <c r="UPH128" s="459"/>
      <c r="UPI128" s="458"/>
      <c r="UPJ128" s="458"/>
      <c r="UPK128" s="458"/>
      <c r="UPL128" s="459"/>
      <c r="UPM128" s="458"/>
      <c r="UPN128" s="458"/>
      <c r="UPO128" s="458"/>
      <c r="UPP128" s="459"/>
      <c r="UPQ128" s="458"/>
      <c r="UPR128" s="458"/>
      <c r="UPS128" s="458"/>
      <c r="UPT128" s="459"/>
      <c r="UPU128" s="458"/>
      <c r="UPV128" s="458"/>
      <c r="UPW128" s="458"/>
      <c r="UPX128" s="459"/>
      <c r="UPY128" s="458"/>
      <c r="UPZ128" s="458"/>
      <c r="UQA128" s="458"/>
      <c r="UQB128" s="459"/>
      <c r="UQC128" s="458"/>
      <c r="UQD128" s="458"/>
      <c r="UQE128" s="458"/>
      <c r="UQF128" s="459"/>
      <c r="UQG128" s="458"/>
      <c r="UQH128" s="458"/>
      <c r="UQI128" s="458"/>
      <c r="UQJ128" s="459"/>
      <c r="UQK128" s="458"/>
      <c r="UQL128" s="458"/>
      <c r="UQM128" s="458"/>
      <c r="UQN128" s="459"/>
      <c r="UQO128" s="458"/>
      <c r="UQP128" s="458"/>
      <c r="UQQ128" s="458"/>
      <c r="UQR128" s="459"/>
      <c r="UQS128" s="458"/>
      <c r="UQT128" s="458"/>
      <c r="UQU128" s="458"/>
      <c r="UQV128" s="459"/>
      <c r="UQW128" s="458"/>
      <c r="UQX128" s="458"/>
      <c r="UQY128" s="458"/>
      <c r="UQZ128" s="459"/>
      <c r="URA128" s="458"/>
      <c r="URB128" s="458"/>
      <c r="URC128" s="458"/>
      <c r="URD128" s="459"/>
      <c r="URE128" s="458"/>
      <c r="URF128" s="458"/>
      <c r="URG128" s="458"/>
      <c r="URH128" s="459"/>
      <c r="URI128" s="458"/>
      <c r="URJ128" s="458"/>
      <c r="URK128" s="458"/>
      <c r="URL128" s="459"/>
      <c r="URM128" s="458"/>
      <c r="URN128" s="458"/>
      <c r="URO128" s="458"/>
      <c r="URP128" s="459"/>
      <c r="URQ128" s="458"/>
      <c r="URR128" s="458"/>
      <c r="URS128" s="458"/>
      <c r="URT128" s="459"/>
      <c r="URU128" s="458"/>
      <c r="URV128" s="458"/>
      <c r="URW128" s="458"/>
      <c r="URX128" s="459"/>
      <c r="URY128" s="458"/>
      <c r="URZ128" s="458"/>
      <c r="USA128" s="458"/>
      <c r="USB128" s="459"/>
      <c r="USC128" s="458"/>
      <c r="USD128" s="458"/>
      <c r="USE128" s="458"/>
      <c r="USF128" s="459"/>
      <c r="USG128" s="458"/>
      <c r="USH128" s="458"/>
      <c r="USI128" s="458"/>
      <c r="USJ128" s="459"/>
      <c r="USK128" s="458"/>
      <c r="USL128" s="458"/>
      <c r="USM128" s="458"/>
      <c r="USN128" s="459"/>
      <c r="USO128" s="458"/>
      <c r="USP128" s="458"/>
      <c r="USQ128" s="458"/>
      <c r="USR128" s="459"/>
      <c r="USS128" s="458"/>
      <c r="UST128" s="458"/>
      <c r="USU128" s="458"/>
      <c r="USV128" s="459"/>
      <c r="USW128" s="458"/>
      <c r="USX128" s="458"/>
      <c r="USY128" s="458"/>
      <c r="USZ128" s="459"/>
      <c r="UTA128" s="458"/>
      <c r="UTB128" s="458"/>
      <c r="UTC128" s="458"/>
      <c r="UTD128" s="459"/>
      <c r="UTE128" s="458"/>
      <c r="UTF128" s="458"/>
      <c r="UTG128" s="458"/>
      <c r="UTH128" s="459"/>
      <c r="UTI128" s="458"/>
      <c r="UTJ128" s="458"/>
      <c r="UTK128" s="458"/>
      <c r="UTL128" s="459"/>
      <c r="UTM128" s="458"/>
      <c r="UTN128" s="458"/>
      <c r="UTO128" s="458"/>
      <c r="UTP128" s="459"/>
      <c r="UTQ128" s="458"/>
      <c r="UTR128" s="458"/>
      <c r="UTS128" s="458"/>
      <c r="UTT128" s="459"/>
      <c r="UTU128" s="458"/>
      <c r="UTV128" s="458"/>
      <c r="UTW128" s="458"/>
      <c r="UTX128" s="459"/>
      <c r="UTY128" s="458"/>
      <c r="UTZ128" s="458"/>
      <c r="UUA128" s="458"/>
      <c r="UUB128" s="459"/>
      <c r="UUC128" s="458"/>
      <c r="UUD128" s="458"/>
      <c r="UUE128" s="458"/>
      <c r="UUF128" s="459"/>
      <c r="UUG128" s="458"/>
      <c r="UUH128" s="458"/>
      <c r="UUI128" s="458"/>
      <c r="UUJ128" s="459"/>
      <c r="UUK128" s="458"/>
      <c r="UUL128" s="458"/>
      <c r="UUM128" s="458"/>
      <c r="UUN128" s="459"/>
      <c r="UUO128" s="458"/>
      <c r="UUP128" s="458"/>
      <c r="UUQ128" s="458"/>
      <c r="UUR128" s="459"/>
      <c r="UUS128" s="458"/>
      <c r="UUT128" s="458"/>
      <c r="UUU128" s="458"/>
      <c r="UUV128" s="459"/>
      <c r="UUW128" s="458"/>
      <c r="UUX128" s="458"/>
      <c r="UUY128" s="458"/>
      <c r="UUZ128" s="459"/>
      <c r="UVA128" s="458"/>
      <c r="UVB128" s="458"/>
      <c r="UVC128" s="458"/>
      <c r="UVD128" s="459"/>
      <c r="UVE128" s="458"/>
      <c r="UVF128" s="458"/>
      <c r="UVG128" s="458"/>
      <c r="UVH128" s="459"/>
      <c r="UVI128" s="458"/>
      <c r="UVJ128" s="458"/>
      <c r="UVK128" s="458"/>
      <c r="UVL128" s="459"/>
      <c r="UVM128" s="458"/>
      <c r="UVN128" s="458"/>
      <c r="UVO128" s="458"/>
      <c r="UVP128" s="459"/>
      <c r="UVQ128" s="458"/>
      <c r="UVR128" s="458"/>
      <c r="UVS128" s="458"/>
      <c r="UVT128" s="459"/>
      <c r="UVU128" s="458"/>
      <c r="UVV128" s="458"/>
      <c r="UVW128" s="458"/>
      <c r="UVX128" s="459"/>
      <c r="UVY128" s="458"/>
      <c r="UVZ128" s="458"/>
      <c r="UWA128" s="458"/>
      <c r="UWB128" s="459"/>
      <c r="UWC128" s="458"/>
      <c r="UWD128" s="458"/>
      <c r="UWE128" s="458"/>
      <c r="UWF128" s="459"/>
      <c r="UWG128" s="458"/>
      <c r="UWH128" s="458"/>
      <c r="UWI128" s="458"/>
      <c r="UWJ128" s="459"/>
      <c r="UWK128" s="458"/>
      <c r="UWL128" s="458"/>
      <c r="UWM128" s="458"/>
      <c r="UWN128" s="459"/>
      <c r="UWO128" s="458"/>
      <c r="UWP128" s="458"/>
      <c r="UWQ128" s="458"/>
      <c r="UWR128" s="459"/>
      <c r="UWS128" s="458"/>
      <c r="UWT128" s="458"/>
      <c r="UWU128" s="458"/>
      <c r="UWV128" s="459"/>
      <c r="UWW128" s="458"/>
      <c r="UWX128" s="458"/>
      <c r="UWY128" s="458"/>
      <c r="UWZ128" s="459"/>
      <c r="UXA128" s="458"/>
      <c r="UXB128" s="458"/>
      <c r="UXC128" s="458"/>
      <c r="UXD128" s="459"/>
      <c r="UXE128" s="458"/>
      <c r="UXF128" s="458"/>
      <c r="UXG128" s="458"/>
      <c r="UXH128" s="459"/>
      <c r="UXI128" s="458"/>
      <c r="UXJ128" s="458"/>
      <c r="UXK128" s="458"/>
      <c r="UXL128" s="459"/>
      <c r="UXM128" s="458"/>
      <c r="UXN128" s="458"/>
      <c r="UXO128" s="458"/>
      <c r="UXP128" s="459"/>
      <c r="UXQ128" s="458"/>
      <c r="UXR128" s="458"/>
      <c r="UXS128" s="458"/>
      <c r="UXT128" s="459"/>
      <c r="UXU128" s="458"/>
      <c r="UXV128" s="458"/>
      <c r="UXW128" s="458"/>
      <c r="UXX128" s="459"/>
      <c r="UXY128" s="458"/>
      <c r="UXZ128" s="458"/>
      <c r="UYA128" s="458"/>
      <c r="UYB128" s="459"/>
      <c r="UYC128" s="458"/>
      <c r="UYD128" s="458"/>
      <c r="UYE128" s="458"/>
      <c r="UYF128" s="459"/>
      <c r="UYG128" s="458"/>
      <c r="UYH128" s="458"/>
      <c r="UYI128" s="458"/>
      <c r="UYJ128" s="459"/>
      <c r="UYK128" s="458"/>
      <c r="UYL128" s="458"/>
      <c r="UYM128" s="458"/>
      <c r="UYN128" s="459"/>
      <c r="UYO128" s="458"/>
      <c r="UYP128" s="458"/>
      <c r="UYQ128" s="458"/>
      <c r="UYR128" s="459"/>
      <c r="UYS128" s="458"/>
      <c r="UYT128" s="458"/>
      <c r="UYU128" s="458"/>
      <c r="UYV128" s="459"/>
      <c r="UYW128" s="458"/>
      <c r="UYX128" s="458"/>
      <c r="UYY128" s="458"/>
      <c r="UYZ128" s="459"/>
      <c r="UZA128" s="458"/>
      <c r="UZB128" s="458"/>
      <c r="UZC128" s="458"/>
      <c r="UZD128" s="459"/>
      <c r="UZE128" s="458"/>
      <c r="UZF128" s="458"/>
      <c r="UZG128" s="458"/>
      <c r="UZH128" s="459"/>
      <c r="UZI128" s="458"/>
      <c r="UZJ128" s="458"/>
      <c r="UZK128" s="458"/>
      <c r="UZL128" s="459"/>
      <c r="UZM128" s="458"/>
      <c r="UZN128" s="458"/>
      <c r="UZO128" s="458"/>
      <c r="UZP128" s="459"/>
      <c r="UZQ128" s="458"/>
      <c r="UZR128" s="458"/>
      <c r="UZS128" s="458"/>
      <c r="UZT128" s="459"/>
      <c r="UZU128" s="458"/>
      <c r="UZV128" s="458"/>
      <c r="UZW128" s="458"/>
      <c r="UZX128" s="459"/>
      <c r="UZY128" s="458"/>
      <c r="UZZ128" s="458"/>
      <c r="VAA128" s="458"/>
      <c r="VAB128" s="459"/>
      <c r="VAC128" s="458"/>
      <c r="VAD128" s="458"/>
      <c r="VAE128" s="458"/>
      <c r="VAF128" s="459"/>
      <c r="VAG128" s="458"/>
      <c r="VAH128" s="458"/>
      <c r="VAI128" s="458"/>
      <c r="VAJ128" s="459"/>
      <c r="VAK128" s="458"/>
      <c r="VAL128" s="458"/>
      <c r="VAM128" s="458"/>
      <c r="VAN128" s="459"/>
      <c r="VAO128" s="458"/>
      <c r="VAP128" s="458"/>
      <c r="VAQ128" s="458"/>
      <c r="VAR128" s="459"/>
      <c r="VAS128" s="458"/>
      <c r="VAT128" s="458"/>
      <c r="VAU128" s="458"/>
      <c r="VAV128" s="459"/>
      <c r="VAW128" s="458"/>
      <c r="VAX128" s="458"/>
      <c r="VAY128" s="458"/>
      <c r="VAZ128" s="459"/>
      <c r="VBA128" s="458"/>
      <c r="VBB128" s="458"/>
      <c r="VBC128" s="458"/>
      <c r="VBD128" s="459"/>
      <c r="VBE128" s="458"/>
      <c r="VBF128" s="458"/>
      <c r="VBG128" s="458"/>
      <c r="VBH128" s="459"/>
      <c r="VBI128" s="458"/>
      <c r="VBJ128" s="458"/>
      <c r="VBK128" s="458"/>
      <c r="VBL128" s="459"/>
      <c r="VBM128" s="458"/>
      <c r="VBN128" s="458"/>
      <c r="VBO128" s="458"/>
      <c r="VBP128" s="459"/>
      <c r="VBQ128" s="458"/>
      <c r="VBR128" s="458"/>
      <c r="VBS128" s="458"/>
      <c r="VBT128" s="459"/>
      <c r="VBU128" s="458"/>
      <c r="VBV128" s="458"/>
      <c r="VBW128" s="458"/>
      <c r="VBX128" s="459"/>
      <c r="VBY128" s="458"/>
      <c r="VBZ128" s="458"/>
      <c r="VCA128" s="458"/>
      <c r="VCB128" s="459"/>
      <c r="VCC128" s="458"/>
      <c r="VCD128" s="458"/>
      <c r="VCE128" s="458"/>
      <c r="VCF128" s="459"/>
      <c r="VCG128" s="458"/>
      <c r="VCH128" s="458"/>
      <c r="VCI128" s="458"/>
      <c r="VCJ128" s="459"/>
      <c r="VCK128" s="458"/>
      <c r="VCL128" s="458"/>
      <c r="VCM128" s="458"/>
      <c r="VCN128" s="459"/>
      <c r="VCO128" s="458"/>
      <c r="VCP128" s="458"/>
      <c r="VCQ128" s="458"/>
      <c r="VCR128" s="459"/>
      <c r="VCS128" s="458"/>
      <c r="VCT128" s="458"/>
      <c r="VCU128" s="458"/>
      <c r="VCV128" s="459"/>
      <c r="VCW128" s="458"/>
      <c r="VCX128" s="458"/>
      <c r="VCY128" s="458"/>
      <c r="VCZ128" s="459"/>
      <c r="VDA128" s="458"/>
      <c r="VDB128" s="458"/>
      <c r="VDC128" s="458"/>
      <c r="VDD128" s="459"/>
      <c r="VDE128" s="458"/>
      <c r="VDF128" s="458"/>
      <c r="VDG128" s="458"/>
      <c r="VDH128" s="459"/>
      <c r="VDI128" s="458"/>
      <c r="VDJ128" s="458"/>
      <c r="VDK128" s="458"/>
      <c r="VDL128" s="459"/>
      <c r="VDM128" s="458"/>
      <c r="VDN128" s="458"/>
      <c r="VDO128" s="458"/>
      <c r="VDP128" s="459"/>
      <c r="VDQ128" s="458"/>
      <c r="VDR128" s="458"/>
      <c r="VDS128" s="458"/>
      <c r="VDT128" s="459"/>
      <c r="VDU128" s="458"/>
      <c r="VDV128" s="458"/>
      <c r="VDW128" s="458"/>
      <c r="VDX128" s="459"/>
      <c r="VDY128" s="458"/>
      <c r="VDZ128" s="458"/>
      <c r="VEA128" s="458"/>
      <c r="VEB128" s="459"/>
      <c r="VEC128" s="458"/>
      <c r="VED128" s="458"/>
      <c r="VEE128" s="458"/>
      <c r="VEF128" s="459"/>
      <c r="VEG128" s="458"/>
      <c r="VEH128" s="458"/>
      <c r="VEI128" s="458"/>
      <c r="VEJ128" s="459"/>
      <c r="VEK128" s="458"/>
      <c r="VEL128" s="458"/>
      <c r="VEM128" s="458"/>
      <c r="VEN128" s="459"/>
      <c r="VEO128" s="458"/>
      <c r="VEP128" s="458"/>
      <c r="VEQ128" s="458"/>
      <c r="VER128" s="459"/>
      <c r="VES128" s="458"/>
      <c r="VET128" s="458"/>
      <c r="VEU128" s="458"/>
      <c r="VEV128" s="459"/>
      <c r="VEW128" s="458"/>
      <c r="VEX128" s="458"/>
      <c r="VEY128" s="458"/>
      <c r="VEZ128" s="459"/>
      <c r="VFA128" s="458"/>
      <c r="VFB128" s="458"/>
      <c r="VFC128" s="458"/>
      <c r="VFD128" s="459"/>
      <c r="VFE128" s="458"/>
      <c r="VFF128" s="458"/>
      <c r="VFG128" s="458"/>
      <c r="VFH128" s="459"/>
      <c r="VFI128" s="458"/>
      <c r="VFJ128" s="458"/>
      <c r="VFK128" s="458"/>
      <c r="VFL128" s="459"/>
      <c r="VFM128" s="458"/>
      <c r="VFN128" s="458"/>
      <c r="VFO128" s="458"/>
      <c r="VFP128" s="459"/>
      <c r="VFQ128" s="458"/>
      <c r="VFR128" s="458"/>
      <c r="VFS128" s="458"/>
      <c r="VFT128" s="459"/>
      <c r="VFU128" s="458"/>
      <c r="VFV128" s="458"/>
      <c r="VFW128" s="458"/>
      <c r="VFX128" s="459"/>
      <c r="VFY128" s="458"/>
      <c r="VFZ128" s="458"/>
      <c r="VGA128" s="458"/>
      <c r="VGB128" s="459"/>
      <c r="VGC128" s="458"/>
      <c r="VGD128" s="458"/>
      <c r="VGE128" s="458"/>
      <c r="VGF128" s="459"/>
      <c r="VGG128" s="458"/>
      <c r="VGH128" s="458"/>
      <c r="VGI128" s="458"/>
      <c r="VGJ128" s="459"/>
      <c r="VGK128" s="458"/>
      <c r="VGL128" s="458"/>
      <c r="VGM128" s="458"/>
      <c r="VGN128" s="459"/>
      <c r="VGO128" s="458"/>
      <c r="VGP128" s="458"/>
      <c r="VGQ128" s="458"/>
      <c r="VGR128" s="459"/>
      <c r="VGS128" s="458"/>
      <c r="VGT128" s="458"/>
      <c r="VGU128" s="458"/>
      <c r="VGV128" s="459"/>
      <c r="VGW128" s="458"/>
      <c r="VGX128" s="458"/>
      <c r="VGY128" s="458"/>
      <c r="VGZ128" s="459"/>
      <c r="VHA128" s="458"/>
      <c r="VHB128" s="458"/>
      <c r="VHC128" s="458"/>
      <c r="VHD128" s="459"/>
      <c r="VHE128" s="458"/>
      <c r="VHF128" s="458"/>
      <c r="VHG128" s="458"/>
      <c r="VHH128" s="459"/>
      <c r="VHI128" s="458"/>
      <c r="VHJ128" s="458"/>
      <c r="VHK128" s="458"/>
      <c r="VHL128" s="459"/>
      <c r="VHM128" s="458"/>
      <c r="VHN128" s="458"/>
      <c r="VHO128" s="458"/>
      <c r="VHP128" s="459"/>
      <c r="VHQ128" s="458"/>
      <c r="VHR128" s="458"/>
      <c r="VHS128" s="458"/>
      <c r="VHT128" s="459"/>
      <c r="VHU128" s="458"/>
      <c r="VHV128" s="458"/>
      <c r="VHW128" s="458"/>
      <c r="VHX128" s="459"/>
      <c r="VHY128" s="458"/>
      <c r="VHZ128" s="458"/>
      <c r="VIA128" s="458"/>
      <c r="VIB128" s="459"/>
      <c r="VIC128" s="458"/>
      <c r="VID128" s="458"/>
      <c r="VIE128" s="458"/>
      <c r="VIF128" s="459"/>
      <c r="VIG128" s="458"/>
      <c r="VIH128" s="458"/>
      <c r="VII128" s="458"/>
      <c r="VIJ128" s="459"/>
      <c r="VIK128" s="458"/>
      <c r="VIL128" s="458"/>
      <c r="VIM128" s="458"/>
      <c r="VIN128" s="459"/>
      <c r="VIO128" s="458"/>
      <c r="VIP128" s="458"/>
      <c r="VIQ128" s="458"/>
      <c r="VIR128" s="459"/>
      <c r="VIS128" s="458"/>
      <c r="VIT128" s="458"/>
      <c r="VIU128" s="458"/>
      <c r="VIV128" s="459"/>
      <c r="VIW128" s="458"/>
      <c r="VIX128" s="458"/>
      <c r="VIY128" s="458"/>
      <c r="VIZ128" s="459"/>
      <c r="VJA128" s="458"/>
      <c r="VJB128" s="458"/>
      <c r="VJC128" s="458"/>
      <c r="VJD128" s="459"/>
      <c r="VJE128" s="458"/>
      <c r="VJF128" s="458"/>
      <c r="VJG128" s="458"/>
      <c r="VJH128" s="459"/>
      <c r="VJI128" s="458"/>
      <c r="VJJ128" s="458"/>
      <c r="VJK128" s="458"/>
      <c r="VJL128" s="459"/>
      <c r="VJM128" s="458"/>
      <c r="VJN128" s="458"/>
      <c r="VJO128" s="458"/>
      <c r="VJP128" s="459"/>
      <c r="VJQ128" s="458"/>
      <c r="VJR128" s="458"/>
      <c r="VJS128" s="458"/>
      <c r="VJT128" s="459"/>
      <c r="VJU128" s="458"/>
      <c r="VJV128" s="458"/>
      <c r="VJW128" s="458"/>
      <c r="VJX128" s="459"/>
      <c r="VJY128" s="458"/>
      <c r="VJZ128" s="458"/>
      <c r="VKA128" s="458"/>
      <c r="VKB128" s="459"/>
      <c r="VKC128" s="458"/>
      <c r="VKD128" s="458"/>
      <c r="VKE128" s="458"/>
      <c r="VKF128" s="459"/>
      <c r="VKG128" s="458"/>
      <c r="VKH128" s="458"/>
      <c r="VKI128" s="458"/>
      <c r="VKJ128" s="459"/>
      <c r="VKK128" s="458"/>
      <c r="VKL128" s="458"/>
      <c r="VKM128" s="458"/>
      <c r="VKN128" s="459"/>
      <c r="VKO128" s="458"/>
      <c r="VKP128" s="458"/>
      <c r="VKQ128" s="458"/>
      <c r="VKR128" s="459"/>
      <c r="VKS128" s="458"/>
      <c r="VKT128" s="458"/>
      <c r="VKU128" s="458"/>
      <c r="VKV128" s="459"/>
      <c r="VKW128" s="458"/>
      <c r="VKX128" s="458"/>
      <c r="VKY128" s="458"/>
      <c r="VKZ128" s="459"/>
      <c r="VLA128" s="458"/>
      <c r="VLB128" s="458"/>
      <c r="VLC128" s="458"/>
      <c r="VLD128" s="459"/>
      <c r="VLE128" s="458"/>
      <c r="VLF128" s="458"/>
      <c r="VLG128" s="458"/>
      <c r="VLH128" s="459"/>
      <c r="VLI128" s="458"/>
      <c r="VLJ128" s="458"/>
      <c r="VLK128" s="458"/>
      <c r="VLL128" s="459"/>
      <c r="VLM128" s="458"/>
      <c r="VLN128" s="458"/>
      <c r="VLO128" s="458"/>
      <c r="VLP128" s="459"/>
      <c r="VLQ128" s="458"/>
      <c r="VLR128" s="458"/>
      <c r="VLS128" s="458"/>
      <c r="VLT128" s="459"/>
      <c r="VLU128" s="458"/>
      <c r="VLV128" s="458"/>
      <c r="VLW128" s="458"/>
      <c r="VLX128" s="459"/>
      <c r="VLY128" s="458"/>
      <c r="VLZ128" s="458"/>
      <c r="VMA128" s="458"/>
      <c r="VMB128" s="459"/>
      <c r="VMC128" s="458"/>
      <c r="VMD128" s="458"/>
      <c r="VME128" s="458"/>
      <c r="VMF128" s="459"/>
      <c r="VMG128" s="458"/>
      <c r="VMH128" s="458"/>
      <c r="VMI128" s="458"/>
      <c r="VMJ128" s="459"/>
      <c r="VMK128" s="458"/>
      <c r="VML128" s="458"/>
      <c r="VMM128" s="458"/>
      <c r="VMN128" s="459"/>
      <c r="VMO128" s="458"/>
      <c r="VMP128" s="458"/>
      <c r="VMQ128" s="458"/>
      <c r="VMR128" s="459"/>
      <c r="VMS128" s="458"/>
      <c r="VMT128" s="458"/>
      <c r="VMU128" s="458"/>
      <c r="VMV128" s="459"/>
      <c r="VMW128" s="458"/>
      <c r="VMX128" s="458"/>
      <c r="VMY128" s="458"/>
      <c r="VMZ128" s="459"/>
      <c r="VNA128" s="458"/>
      <c r="VNB128" s="458"/>
      <c r="VNC128" s="458"/>
      <c r="VND128" s="459"/>
      <c r="VNE128" s="458"/>
      <c r="VNF128" s="458"/>
      <c r="VNG128" s="458"/>
      <c r="VNH128" s="459"/>
      <c r="VNI128" s="458"/>
      <c r="VNJ128" s="458"/>
      <c r="VNK128" s="458"/>
      <c r="VNL128" s="459"/>
      <c r="VNM128" s="458"/>
      <c r="VNN128" s="458"/>
      <c r="VNO128" s="458"/>
      <c r="VNP128" s="459"/>
      <c r="VNQ128" s="458"/>
      <c r="VNR128" s="458"/>
      <c r="VNS128" s="458"/>
      <c r="VNT128" s="459"/>
      <c r="VNU128" s="458"/>
      <c r="VNV128" s="458"/>
      <c r="VNW128" s="458"/>
      <c r="VNX128" s="459"/>
      <c r="VNY128" s="458"/>
      <c r="VNZ128" s="458"/>
      <c r="VOA128" s="458"/>
      <c r="VOB128" s="459"/>
      <c r="VOC128" s="458"/>
      <c r="VOD128" s="458"/>
      <c r="VOE128" s="458"/>
      <c r="VOF128" s="459"/>
      <c r="VOG128" s="458"/>
      <c r="VOH128" s="458"/>
      <c r="VOI128" s="458"/>
      <c r="VOJ128" s="459"/>
      <c r="VOK128" s="458"/>
      <c r="VOL128" s="458"/>
      <c r="VOM128" s="458"/>
      <c r="VON128" s="459"/>
      <c r="VOO128" s="458"/>
      <c r="VOP128" s="458"/>
      <c r="VOQ128" s="458"/>
      <c r="VOR128" s="459"/>
      <c r="VOS128" s="458"/>
      <c r="VOT128" s="458"/>
      <c r="VOU128" s="458"/>
      <c r="VOV128" s="459"/>
      <c r="VOW128" s="458"/>
      <c r="VOX128" s="458"/>
      <c r="VOY128" s="458"/>
      <c r="VOZ128" s="459"/>
      <c r="VPA128" s="458"/>
      <c r="VPB128" s="458"/>
      <c r="VPC128" s="458"/>
      <c r="VPD128" s="459"/>
      <c r="VPE128" s="458"/>
      <c r="VPF128" s="458"/>
      <c r="VPG128" s="458"/>
      <c r="VPH128" s="459"/>
      <c r="VPI128" s="458"/>
      <c r="VPJ128" s="458"/>
      <c r="VPK128" s="458"/>
      <c r="VPL128" s="459"/>
      <c r="VPM128" s="458"/>
      <c r="VPN128" s="458"/>
      <c r="VPO128" s="458"/>
      <c r="VPP128" s="459"/>
      <c r="VPQ128" s="458"/>
      <c r="VPR128" s="458"/>
      <c r="VPS128" s="458"/>
      <c r="VPT128" s="459"/>
      <c r="VPU128" s="458"/>
      <c r="VPV128" s="458"/>
      <c r="VPW128" s="458"/>
      <c r="VPX128" s="459"/>
      <c r="VPY128" s="458"/>
      <c r="VPZ128" s="458"/>
      <c r="VQA128" s="458"/>
      <c r="VQB128" s="459"/>
      <c r="VQC128" s="458"/>
      <c r="VQD128" s="458"/>
      <c r="VQE128" s="458"/>
      <c r="VQF128" s="459"/>
      <c r="VQG128" s="458"/>
      <c r="VQH128" s="458"/>
      <c r="VQI128" s="458"/>
      <c r="VQJ128" s="459"/>
      <c r="VQK128" s="458"/>
      <c r="VQL128" s="458"/>
      <c r="VQM128" s="458"/>
      <c r="VQN128" s="459"/>
      <c r="VQO128" s="458"/>
      <c r="VQP128" s="458"/>
      <c r="VQQ128" s="458"/>
      <c r="VQR128" s="459"/>
      <c r="VQS128" s="458"/>
      <c r="VQT128" s="458"/>
      <c r="VQU128" s="458"/>
      <c r="VQV128" s="459"/>
      <c r="VQW128" s="458"/>
      <c r="VQX128" s="458"/>
      <c r="VQY128" s="458"/>
      <c r="VQZ128" s="459"/>
      <c r="VRA128" s="458"/>
      <c r="VRB128" s="458"/>
      <c r="VRC128" s="458"/>
      <c r="VRD128" s="459"/>
      <c r="VRE128" s="458"/>
      <c r="VRF128" s="458"/>
      <c r="VRG128" s="458"/>
      <c r="VRH128" s="459"/>
      <c r="VRI128" s="458"/>
      <c r="VRJ128" s="458"/>
      <c r="VRK128" s="458"/>
      <c r="VRL128" s="459"/>
      <c r="VRM128" s="458"/>
      <c r="VRN128" s="458"/>
      <c r="VRO128" s="458"/>
      <c r="VRP128" s="459"/>
      <c r="VRQ128" s="458"/>
      <c r="VRR128" s="458"/>
      <c r="VRS128" s="458"/>
      <c r="VRT128" s="459"/>
      <c r="VRU128" s="458"/>
      <c r="VRV128" s="458"/>
      <c r="VRW128" s="458"/>
      <c r="VRX128" s="459"/>
      <c r="VRY128" s="458"/>
      <c r="VRZ128" s="458"/>
      <c r="VSA128" s="458"/>
      <c r="VSB128" s="459"/>
      <c r="VSC128" s="458"/>
      <c r="VSD128" s="458"/>
      <c r="VSE128" s="458"/>
      <c r="VSF128" s="459"/>
      <c r="VSG128" s="458"/>
      <c r="VSH128" s="458"/>
      <c r="VSI128" s="458"/>
      <c r="VSJ128" s="459"/>
      <c r="VSK128" s="458"/>
      <c r="VSL128" s="458"/>
      <c r="VSM128" s="458"/>
      <c r="VSN128" s="459"/>
      <c r="VSO128" s="458"/>
      <c r="VSP128" s="458"/>
      <c r="VSQ128" s="458"/>
      <c r="VSR128" s="459"/>
      <c r="VSS128" s="458"/>
      <c r="VST128" s="458"/>
      <c r="VSU128" s="458"/>
      <c r="VSV128" s="459"/>
      <c r="VSW128" s="458"/>
      <c r="VSX128" s="458"/>
      <c r="VSY128" s="458"/>
      <c r="VSZ128" s="459"/>
      <c r="VTA128" s="458"/>
      <c r="VTB128" s="458"/>
      <c r="VTC128" s="458"/>
      <c r="VTD128" s="459"/>
      <c r="VTE128" s="458"/>
      <c r="VTF128" s="458"/>
      <c r="VTG128" s="458"/>
      <c r="VTH128" s="459"/>
      <c r="VTI128" s="458"/>
      <c r="VTJ128" s="458"/>
      <c r="VTK128" s="458"/>
      <c r="VTL128" s="459"/>
      <c r="VTM128" s="458"/>
      <c r="VTN128" s="458"/>
      <c r="VTO128" s="458"/>
      <c r="VTP128" s="459"/>
      <c r="VTQ128" s="458"/>
      <c r="VTR128" s="458"/>
      <c r="VTS128" s="458"/>
      <c r="VTT128" s="459"/>
      <c r="VTU128" s="458"/>
      <c r="VTV128" s="458"/>
      <c r="VTW128" s="458"/>
      <c r="VTX128" s="459"/>
      <c r="VTY128" s="458"/>
      <c r="VTZ128" s="458"/>
      <c r="VUA128" s="458"/>
      <c r="VUB128" s="459"/>
      <c r="VUC128" s="458"/>
      <c r="VUD128" s="458"/>
      <c r="VUE128" s="458"/>
      <c r="VUF128" s="459"/>
      <c r="VUG128" s="458"/>
      <c r="VUH128" s="458"/>
      <c r="VUI128" s="458"/>
      <c r="VUJ128" s="459"/>
      <c r="VUK128" s="458"/>
      <c r="VUL128" s="458"/>
      <c r="VUM128" s="458"/>
      <c r="VUN128" s="459"/>
      <c r="VUO128" s="458"/>
      <c r="VUP128" s="458"/>
      <c r="VUQ128" s="458"/>
      <c r="VUR128" s="459"/>
      <c r="VUS128" s="458"/>
      <c r="VUT128" s="458"/>
      <c r="VUU128" s="458"/>
      <c r="VUV128" s="459"/>
      <c r="VUW128" s="458"/>
      <c r="VUX128" s="458"/>
      <c r="VUY128" s="458"/>
      <c r="VUZ128" s="459"/>
      <c r="VVA128" s="458"/>
      <c r="VVB128" s="458"/>
      <c r="VVC128" s="458"/>
      <c r="VVD128" s="459"/>
      <c r="VVE128" s="458"/>
      <c r="VVF128" s="458"/>
      <c r="VVG128" s="458"/>
      <c r="VVH128" s="459"/>
      <c r="VVI128" s="458"/>
      <c r="VVJ128" s="458"/>
      <c r="VVK128" s="458"/>
      <c r="VVL128" s="459"/>
      <c r="VVM128" s="458"/>
      <c r="VVN128" s="458"/>
      <c r="VVO128" s="458"/>
      <c r="VVP128" s="459"/>
      <c r="VVQ128" s="458"/>
      <c r="VVR128" s="458"/>
      <c r="VVS128" s="458"/>
      <c r="VVT128" s="459"/>
      <c r="VVU128" s="458"/>
      <c r="VVV128" s="458"/>
      <c r="VVW128" s="458"/>
      <c r="VVX128" s="459"/>
      <c r="VVY128" s="458"/>
      <c r="VVZ128" s="458"/>
      <c r="VWA128" s="458"/>
      <c r="VWB128" s="459"/>
      <c r="VWC128" s="458"/>
      <c r="VWD128" s="458"/>
      <c r="VWE128" s="458"/>
      <c r="VWF128" s="459"/>
      <c r="VWG128" s="458"/>
      <c r="VWH128" s="458"/>
      <c r="VWI128" s="458"/>
      <c r="VWJ128" s="459"/>
      <c r="VWK128" s="458"/>
      <c r="VWL128" s="458"/>
      <c r="VWM128" s="458"/>
      <c r="VWN128" s="459"/>
      <c r="VWO128" s="458"/>
      <c r="VWP128" s="458"/>
      <c r="VWQ128" s="458"/>
      <c r="VWR128" s="459"/>
      <c r="VWS128" s="458"/>
      <c r="VWT128" s="458"/>
      <c r="VWU128" s="458"/>
      <c r="VWV128" s="459"/>
      <c r="VWW128" s="458"/>
      <c r="VWX128" s="458"/>
      <c r="VWY128" s="458"/>
      <c r="VWZ128" s="459"/>
      <c r="VXA128" s="458"/>
      <c r="VXB128" s="458"/>
      <c r="VXC128" s="458"/>
      <c r="VXD128" s="459"/>
      <c r="VXE128" s="458"/>
      <c r="VXF128" s="458"/>
      <c r="VXG128" s="458"/>
      <c r="VXH128" s="459"/>
      <c r="VXI128" s="458"/>
      <c r="VXJ128" s="458"/>
      <c r="VXK128" s="458"/>
      <c r="VXL128" s="459"/>
      <c r="VXM128" s="458"/>
      <c r="VXN128" s="458"/>
      <c r="VXO128" s="458"/>
      <c r="VXP128" s="459"/>
      <c r="VXQ128" s="458"/>
      <c r="VXR128" s="458"/>
      <c r="VXS128" s="458"/>
      <c r="VXT128" s="459"/>
      <c r="VXU128" s="458"/>
      <c r="VXV128" s="458"/>
      <c r="VXW128" s="458"/>
      <c r="VXX128" s="459"/>
      <c r="VXY128" s="458"/>
      <c r="VXZ128" s="458"/>
      <c r="VYA128" s="458"/>
      <c r="VYB128" s="459"/>
      <c r="VYC128" s="458"/>
      <c r="VYD128" s="458"/>
      <c r="VYE128" s="458"/>
      <c r="VYF128" s="459"/>
      <c r="VYG128" s="458"/>
      <c r="VYH128" s="458"/>
      <c r="VYI128" s="458"/>
      <c r="VYJ128" s="459"/>
      <c r="VYK128" s="458"/>
      <c r="VYL128" s="458"/>
      <c r="VYM128" s="458"/>
      <c r="VYN128" s="459"/>
      <c r="VYO128" s="458"/>
      <c r="VYP128" s="458"/>
      <c r="VYQ128" s="458"/>
      <c r="VYR128" s="459"/>
      <c r="VYS128" s="458"/>
      <c r="VYT128" s="458"/>
      <c r="VYU128" s="458"/>
      <c r="VYV128" s="459"/>
      <c r="VYW128" s="458"/>
      <c r="VYX128" s="458"/>
      <c r="VYY128" s="458"/>
      <c r="VYZ128" s="459"/>
      <c r="VZA128" s="458"/>
      <c r="VZB128" s="458"/>
      <c r="VZC128" s="458"/>
      <c r="VZD128" s="459"/>
      <c r="VZE128" s="458"/>
      <c r="VZF128" s="458"/>
      <c r="VZG128" s="458"/>
      <c r="VZH128" s="459"/>
      <c r="VZI128" s="458"/>
      <c r="VZJ128" s="458"/>
      <c r="VZK128" s="458"/>
      <c r="VZL128" s="459"/>
      <c r="VZM128" s="458"/>
      <c r="VZN128" s="458"/>
      <c r="VZO128" s="458"/>
      <c r="VZP128" s="459"/>
      <c r="VZQ128" s="458"/>
      <c r="VZR128" s="458"/>
      <c r="VZS128" s="458"/>
      <c r="VZT128" s="459"/>
      <c r="VZU128" s="458"/>
      <c r="VZV128" s="458"/>
      <c r="VZW128" s="458"/>
      <c r="VZX128" s="459"/>
      <c r="VZY128" s="458"/>
      <c r="VZZ128" s="458"/>
      <c r="WAA128" s="458"/>
      <c r="WAB128" s="459"/>
      <c r="WAC128" s="458"/>
      <c r="WAD128" s="458"/>
      <c r="WAE128" s="458"/>
      <c r="WAF128" s="459"/>
      <c r="WAG128" s="458"/>
      <c r="WAH128" s="458"/>
      <c r="WAI128" s="458"/>
      <c r="WAJ128" s="459"/>
      <c r="WAK128" s="458"/>
      <c r="WAL128" s="458"/>
      <c r="WAM128" s="458"/>
      <c r="WAN128" s="459"/>
      <c r="WAO128" s="458"/>
      <c r="WAP128" s="458"/>
      <c r="WAQ128" s="458"/>
      <c r="WAR128" s="459"/>
      <c r="WAS128" s="458"/>
      <c r="WAT128" s="458"/>
      <c r="WAU128" s="458"/>
      <c r="WAV128" s="459"/>
      <c r="WAW128" s="458"/>
      <c r="WAX128" s="458"/>
      <c r="WAY128" s="458"/>
      <c r="WAZ128" s="459"/>
      <c r="WBA128" s="458"/>
      <c r="WBB128" s="458"/>
      <c r="WBC128" s="458"/>
      <c r="WBD128" s="459"/>
      <c r="WBE128" s="458"/>
      <c r="WBF128" s="458"/>
      <c r="WBG128" s="458"/>
      <c r="WBH128" s="459"/>
      <c r="WBI128" s="458"/>
      <c r="WBJ128" s="458"/>
      <c r="WBK128" s="458"/>
      <c r="WBL128" s="459"/>
      <c r="WBM128" s="458"/>
      <c r="WBN128" s="458"/>
      <c r="WBO128" s="458"/>
      <c r="WBP128" s="459"/>
      <c r="WBQ128" s="458"/>
      <c r="WBR128" s="458"/>
      <c r="WBS128" s="458"/>
      <c r="WBT128" s="459"/>
      <c r="WBU128" s="458"/>
      <c r="WBV128" s="458"/>
      <c r="WBW128" s="458"/>
      <c r="WBX128" s="459"/>
      <c r="WBY128" s="458"/>
      <c r="WBZ128" s="458"/>
      <c r="WCA128" s="458"/>
      <c r="WCB128" s="459"/>
      <c r="WCC128" s="458"/>
      <c r="WCD128" s="458"/>
      <c r="WCE128" s="458"/>
      <c r="WCF128" s="459"/>
      <c r="WCG128" s="458"/>
      <c r="WCH128" s="458"/>
      <c r="WCI128" s="458"/>
      <c r="WCJ128" s="459"/>
      <c r="WCK128" s="458"/>
      <c r="WCL128" s="458"/>
      <c r="WCM128" s="458"/>
      <c r="WCN128" s="459"/>
      <c r="WCO128" s="458"/>
      <c r="WCP128" s="458"/>
      <c r="WCQ128" s="458"/>
      <c r="WCR128" s="459"/>
      <c r="WCS128" s="458"/>
      <c r="WCT128" s="458"/>
      <c r="WCU128" s="458"/>
      <c r="WCV128" s="459"/>
      <c r="WCW128" s="458"/>
      <c r="WCX128" s="458"/>
      <c r="WCY128" s="458"/>
      <c r="WCZ128" s="459"/>
      <c r="WDA128" s="458"/>
      <c r="WDB128" s="458"/>
      <c r="WDC128" s="458"/>
      <c r="WDD128" s="459"/>
      <c r="WDE128" s="458"/>
      <c r="WDF128" s="458"/>
      <c r="WDG128" s="458"/>
      <c r="WDH128" s="459"/>
      <c r="WDI128" s="458"/>
      <c r="WDJ128" s="458"/>
      <c r="WDK128" s="458"/>
      <c r="WDL128" s="459"/>
      <c r="WDM128" s="458"/>
      <c r="WDN128" s="458"/>
      <c r="WDO128" s="458"/>
      <c r="WDP128" s="459"/>
      <c r="WDQ128" s="458"/>
      <c r="WDR128" s="458"/>
      <c r="WDS128" s="458"/>
      <c r="WDT128" s="459"/>
      <c r="WDU128" s="458"/>
      <c r="WDV128" s="458"/>
      <c r="WDW128" s="458"/>
      <c r="WDX128" s="459"/>
      <c r="WDY128" s="458"/>
      <c r="WDZ128" s="458"/>
      <c r="WEA128" s="458"/>
      <c r="WEB128" s="459"/>
      <c r="WEC128" s="458"/>
      <c r="WED128" s="458"/>
      <c r="WEE128" s="458"/>
      <c r="WEF128" s="459"/>
      <c r="WEG128" s="458"/>
      <c r="WEH128" s="458"/>
      <c r="WEI128" s="458"/>
      <c r="WEJ128" s="459"/>
      <c r="WEK128" s="458"/>
      <c r="WEL128" s="458"/>
      <c r="WEM128" s="458"/>
      <c r="WEN128" s="459"/>
      <c r="WEO128" s="458"/>
      <c r="WEP128" s="458"/>
      <c r="WEQ128" s="458"/>
      <c r="WER128" s="459"/>
      <c r="WES128" s="458"/>
      <c r="WET128" s="458"/>
      <c r="WEU128" s="458"/>
      <c r="WEV128" s="459"/>
      <c r="WEW128" s="458"/>
      <c r="WEX128" s="458"/>
      <c r="WEY128" s="458"/>
      <c r="WEZ128" s="459"/>
      <c r="WFA128" s="458"/>
      <c r="WFB128" s="458"/>
      <c r="WFC128" s="458"/>
      <c r="WFD128" s="459"/>
      <c r="WFE128" s="458"/>
      <c r="WFF128" s="458"/>
      <c r="WFG128" s="458"/>
      <c r="WFH128" s="459"/>
      <c r="WFI128" s="458"/>
      <c r="WFJ128" s="458"/>
      <c r="WFK128" s="458"/>
      <c r="WFL128" s="459"/>
      <c r="WFM128" s="458"/>
      <c r="WFN128" s="458"/>
      <c r="WFO128" s="458"/>
      <c r="WFP128" s="459"/>
      <c r="WFQ128" s="458"/>
      <c r="WFR128" s="458"/>
      <c r="WFS128" s="458"/>
      <c r="WFT128" s="459"/>
      <c r="WFU128" s="458"/>
      <c r="WFV128" s="458"/>
      <c r="WFW128" s="458"/>
      <c r="WFX128" s="459"/>
      <c r="WFY128" s="458"/>
      <c r="WFZ128" s="458"/>
      <c r="WGA128" s="458"/>
      <c r="WGB128" s="459"/>
      <c r="WGC128" s="458"/>
      <c r="WGD128" s="458"/>
      <c r="WGE128" s="458"/>
      <c r="WGF128" s="459"/>
      <c r="WGG128" s="458"/>
      <c r="WGH128" s="458"/>
      <c r="WGI128" s="458"/>
      <c r="WGJ128" s="459"/>
      <c r="WGK128" s="458"/>
      <c r="WGL128" s="458"/>
      <c r="WGM128" s="458"/>
      <c r="WGN128" s="459"/>
      <c r="WGO128" s="458"/>
      <c r="WGP128" s="458"/>
      <c r="WGQ128" s="458"/>
      <c r="WGR128" s="459"/>
      <c r="WGS128" s="458"/>
      <c r="WGT128" s="458"/>
      <c r="WGU128" s="458"/>
      <c r="WGV128" s="459"/>
      <c r="WGW128" s="458"/>
      <c r="WGX128" s="458"/>
      <c r="WGY128" s="458"/>
      <c r="WGZ128" s="459"/>
      <c r="WHA128" s="458"/>
      <c r="WHB128" s="458"/>
      <c r="WHC128" s="458"/>
      <c r="WHD128" s="459"/>
      <c r="WHE128" s="458"/>
      <c r="WHF128" s="458"/>
      <c r="WHG128" s="458"/>
      <c r="WHH128" s="459"/>
      <c r="WHI128" s="458"/>
      <c r="WHJ128" s="458"/>
      <c r="WHK128" s="458"/>
      <c r="WHL128" s="459"/>
      <c r="WHM128" s="458"/>
      <c r="WHN128" s="458"/>
      <c r="WHO128" s="458"/>
      <c r="WHP128" s="459"/>
      <c r="WHQ128" s="458"/>
      <c r="WHR128" s="458"/>
      <c r="WHS128" s="458"/>
      <c r="WHT128" s="459"/>
      <c r="WHU128" s="458"/>
      <c r="WHV128" s="458"/>
      <c r="WHW128" s="458"/>
      <c r="WHX128" s="459"/>
      <c r="WHY128" s="458"/>
      <c r="WHZ128" s="458"/>
      <c r="WIA128" s="458"/>
      <c r="WIB128" s="459"/>
      <c r="WIC128" s="458"/>
      <c r="WID128" s="458"/>
      <c r="WIE128" s="458"/>
      <c r="WIF128" s="459"/>
      <c r="WIG128" s="458"/>
      <c r="WIH128" s="458"/>
      <c r="WII128" s="458"/>
      <c r="WIJ128" s="459"/>
      <c r="WIK128" s="458"/>
      <c r="WIL128" s="458"/>
      <c r="WIM128" s="458"/>
      <c r="WIN128" s="459"/>
      <c r="WIO128" s="458"/>
      <c r="WIP128" s="458"/>
      <c r="WIQ128" s="458"/>
      <c r="WIR128" s="459"/>
      <c r="WIS128" s="458"/>
      <c r="WIT128" s="458"/>
      <c r="WIU128" s="458"/>
      <c r="WIV128" s="459"/>
      <c r="WIW128" s="458"/>
      <c r="WIX128" s="458"/>
      <c r="WIY128" s="458"/>
      <c r="WIZ128" s="459"/>
      <c r="WJA128" s="458"/>
      <c r="WJB128" s="458"/>
      <c r="WJC128" s="458"/>
      <c r="WJD128" s="459"/>
      <c r="WJE128" s="458"/>
      <c r="WJF128" s="458"/>
      <c r="WJG128" s="458"/>
      <c r="WJH128" s="459"/>
      <c r="WJI128" s="458"/>
      <c r="WJJ128" s="458"/>
      <c r="WJK128" s="458"/>
      <c r="WJL128" s="459"/>
      <c r="WJM128" s="458"/>
      <c r="WJN128" s="458"/>
      <c r="WJO128" s="458"/>
      <c r="WJP128" s="459"/>
      <c r="WJQ128" s="458"/>
      <c r="WJR128" s="458"/>
      <c r="WJS128" s="458"/>
      <c r="WJT128" s="459"/>
      <c r="WJU128" s="458"/>
      <c r="WJV128" s="458"/>
      <c r="WJW128" s="458"/>
      <c r="WJX128" s="459"/>
      <c r="WJY128" s="458"/>
      <c r="WJZ128" s="458"/>
      <c r="WKA128" s="458"/>
      <c r="WKB128" s="459"/>
      <c r="WKC128" s="458"/>
      <c r="WKD128" s="458"/>
      <c r="WKE128" s="458"/>
      <c r="WKF128" s="459"/>
      <c r="WKG128" s="458"/>
      <c r="WKH128" s="458"/>
      <c r="WKI128" s="458"/>
      <c r="WKJ128" s="459"/>
      <c r="WKK128" s="458"/>
      <c r="WKL128" s="458"/>
      <c r="WKM128" s="458"/>
      <c r="WKN128" s="459"/>
      <c r="WKO128" s="458"/>
      <c r="WKP128" s="458"/>
      <c r="WKQ128" s="458"/>
      <c r="WKR128" s="459"/>
      <c r="WKS128" s="458"/>
      <c r="WKT128" s="458"/>
      <c r="WKU128" s="458"/>
      <c r="WKV128" s="459"/>
      <c r="WKW128" s="458"/>
      <c r="WKX128" s="458"/>
      <c r="WKY128" s="458"/>
      <c r="WKZ128" s="459"/>
      <c r="WLA128" s="458"/>
      <c r="WLB128" s="458"/>
      <c r="WLC128" s="458"/>
      <c r="WLD128" s="459"/>
      <c r="WLE128" s="458"/>
      <c r="WLF128" s="458"/>
      <c r="WLG128" s="458"/>
      <c r="WLH128" s="459"/>
      <c r="WLI128" s="458"/>
      <c r="WLJ128" s="458"/>
      <c r="WLK128" s="458"/>
      <c r="WLL128" s="459"/>
      <c r="WLM128" s="458"/>
      <c r="WLN128" s="458"/>
      <c r="WLO128" s="458"/>
      <c r="WLP128" s="459"/>
      <c r="WLQ128" s="458"/>
      <c r="WLR128" s="458"/>
      <c r="WLS128" s="458"/>
      <c r="WLT128" s="459"/>
      <c r="WLU128" s="458"/>
      <c r="WLV128" s="458"/>
      <c r="WLW128" s="458"/>
      <c r="WLX128" s="459"/>
      <c r="WLY128" s="458"/>
      <c r="WLZ128" s="458"/>
      <c r="WMA128" s="458"/>
      <c r="WMB128" s="459"/>
      <c r="WMC128" s="458"/>
      <c r="WMD128" s="458"/>
      <c r="WME128" s="458"/>
      <c r="WMF128" s="459"/>
      <c r="WMG128" s="458"/>
      <c r="WMH128" s="458"/>
      <c r="WMI128" s="458"/>
      <c r="WMJ128" s="459"/>
      <c r="WMK128" s="458"/>
      <c r="WML128" s="458"/>
      <c r="WMM128" s="458"/>
      <c r="WMN128" s="459"/>
      <c r="WMO128" s="458"/>
      <c r="WMP128" s="458"/>
      <c r="WMQ128" s="458"/>
      <c r="WMR128" s="459"/>
      <c r="WMS128" s="458"/>
      <c r="WMT128" s="458"/>
      <c r="WMU128" s="458"/>
      <c r="WMV128" s="459"/>
      <c r="WMW128" s="458"/>
      <c r="WMX128" s="458"/>
      <c r="WMY128" s="458"/>
      <c r="WMZ128" s="459"/>
      <c r="WNA128" s="458"/>
      <c r="WNB128" s="458"/>
      <c r="WNC128" s="458"/>
      <c r="WND128" s="459"/>
      <c r="WNE128" s="458"/>
      <c r="WNF128" s="458"/>
      <c r="WNG128" s="458"/>
      <c r="WNH128" s="459"/>
      <c r="WNI128" s="458"/>
      <c r="WNJ128" s="458"/>
      <c r="WNK128" s="458"/>
      <c r="WNL128" s="459"/>
      <c r="WNM128" s="458"/>
      <c r="WNN128" s="458"/>
      <c r="WNO128" s="458"/>
      <c r="WNP128" s="459"/>
      <c r="WNQ128" s="458"/>
      <c r="WNR128" s="458"/>
      <c r="WNS128" s="458"/>
      <c r="WNT128" s="459"/>
      <c r="WNU128" s="458"/>
      <c r="WNV128" s="458"/>
      <c r="WNW128" s="458"/>
      <c r="WNX128" s="459"/>
      <c r="WNY128" s="458"/>
      <c r="WNZ128" s="458"/>
      <c r="WOA128" s="458"/>
      <c r="WOB128" s="459"/>
      <c r="WOC128" s="458"/>
      <c r="WOD128" s="458"/>
      <c r="WOE128" s="458"/>
      <c r="WOF128" s="459"/>
      <c r="WOG128" s="458"/>
      <c r="WOH128" s="458"/>
      <c r="WOI128" s="458"/>
      <c r="WOJ128" s="459"/>
      <c r="WOK128" s="458"/>
      <c r="WOL128" s="458"/>
      <c r="WOM128" s="458"/>
      <c r="WON128" s="459"/>
      <c r="WOO128" s="458"/>
      <c r="WOP128" s="458"/>
      <c r="WOQ128" s="458"/>
      <c r="WOR128" s="459"/>
      <c r="WOS128" s="458"/>
      <c r="WOT128" s="458"/>
      <c r="WOU128" s="458"/>
      <c r="WOV128" s="459"/>
      <c r="WOW128" s="458"/>
      <c r="WOX128" s="458"/>
      <c r="WOY128" s="458"/>
      <c r="WOZ128" s="459"/>
      <c r="WPA128" s="458"/>
      <c r="WPB128" s="458"/>
      <c r="WPC128" s="458"/>
      <c r="WPD128" s="459"/>
      <c r="WPE128" s="458"/>
      <c r="WPF128" s="458"/>
      <c r="WPG128" s="458"/>
      <c r="WPH128" s="459"/>
      <c r="WPI128" s="458"/>
      <c r="WPJ128" s="458"/>
      <c r="WPK128" s="458"/>
      <c r="WPL128" s="459"/>
      <c r="WPM128" s="458"/>
      <c r="WPN128" s="458"/>
      <c r="WPO128" s="458"/>
      <c r="WPP128" s="459"/>
      <c r="WPQ128" s="458"/>
      <c r="WPR128" s="458"/>
      <c r="WPS128" s="458"/>
      <c r="WPT128" s="459"/>
      <c r="WPU128" s="458"/>
      <c r="WPV128" s="458"/>
      <c r="WPW128" s="458"/>
      <c r="WPX128" s="459"/>
      <c r="WPY128" s="458"/>
      <c r="WPZ128" s="458"/>
      <c r="WQA128" s="458"/>
      <c r="WQB128" s="459"/>
      <c r="WQC128" s="458"/>
      <c r="WQD128" s="458"/>
      <c r="WQE128" s="458"/>
      <c r="WQF128" s="459"/>
      <c r="WQG128" s="458"/>
      <c r="WQH128" s="458"/>
      <c r="WQI128" s="458"/>
      <c r="WQJ128" s="459"/>
      <c r="WQK128" s="458"/>
      <c r="WQL128" s="458"/>
      <c r="WQM128" s="458"/>
      <c r="WQN128" s="459"/>
      <c r="WQO128" s="458"/>
      <c r="WQP128" s="458"/>
      <c r="WQQ128" s="458"/>
      <c r="WQR128" s="459"/>
      <c r="WQS128" s="458"/>
      <c r="WQT128" s="458"/>
      <c r="WQU128" s="458"/>
      <c r="WQV128" s="459"/>
      <c r="WQW128" s="458"/>
      <c r="WQX128" s="458"/>
      <c r="WQY128" s="458"/>
      <c r="WQZ128" s="459"/>
      <c r="WRA128" s="458"/>
      <c r="WRB128" s="458"/>
      <c r="WRC128" s="458"/>
      <c r="WRD128" s="459"/>
      <c r="WRE128" s="458"/>
      <c r="WRF128" s="458"/>
      <c r="WRG128" s="458"/>
      <c r="WRH128" s="459"/>
      <c r="WRI128" s="458"/>
      <c r="WRJ128" s="458"/>
      <c r="WRK128" s="458"/>
      <c r="WRL128" s="459"/>
      <c r="WRM128" s="458"/>
      <c r="WRN128" s="458"/>
      <c r="WRO128" s="458"/>
      <c r="WRP128" s="459"/>
      <c r="WRQ128" s="458"/>
      <c r="WRR128" s="458"/>
      <c r="WRS128" s="458"/>
      <c r="WRT128" s="459"/>
      <c r="WRU128" s="458"/>
      <c r="WRV128" s="458"/>
      <c r="WRW128" s="458"/>
      <c r="WRX128" s="459"/>
      <c r="WRY128" s="458"/>
      <c r="WRZ128" s="458"/>
      <c r="WSA128" s="458"/>
      <c r="WSB128" s="459"/>
      <c r="WSC128" s="458"/>
      <c r="WSD128" s="458"/>
      <c r="WSE128" s="458"/>
      <c r="WSF128" s="459"/>
      <c r="WSG128" s="458"/>
      <c r="WSH128" s="458"/>
      <c r="WSI128" s="458"/>
      <c r="WSJ128" s="459"/>
      <c r="WSK128" s="458"/>
      <c r="WSL128" s="458"/>
      <c r="WSM128" s="458"/>
      <c r="WSN128" s="459"/>
      <c r="WSO128" s="458"/>
      <c r="WSP128" s="458"/>
      <c r="WSQ128" s="458"/>
      <c r="WSR128" s="459"/>
      <c r="WSS128" s="458"/>
      <c r="WST128" s="458"/>
      <c r="WSU128" s="458"/>
      <c r="WSV128" s="459"/>
      <c r="WSW128" s="458"/>
      <c r="WSX128" s="458"/>
      <c r="WSY128" s="458"/>
      <c r="WSZ128" s="459"/>
      <c r="WTA128" s="458"/>
      <c r="WTB128" s="458"/>
      <c r="WTC128" s="458"/>
      <c r="WTD128" s="459"/>
      <c r="WTE128" s="458"/>
      <c r="WTF128" s="458"/>
      <c r="WTG128" s="458"/>
      <c r="WTH128" s="459"/>
      <c r="WTI128" s="458"/>
      <c r="WTJ128" s="458"/>
      <c r="WTK128" s="458"/>
      <c r="WTL128" s="459"/>
      <c r="WTM128" s="458"/>
      <c r="WTN128" s="458"/>
      <c r="WTO128" s="458"/>
      <c r="WTP128" s="459"/>
      <c r="WTQ128" s="458"/>
      <c r="WTR128" s="458"/>
      <c r="WTS128" s="458"/>
      <c r="WTT128" s="459"/>
      <c r="WTU128" s="458"/>
      <c r="WTV128" s="458"/>
      <c r="WTW128" s="458"/>
      <c r="WTX128" s="459"/>
      <c r="WTY128" s="458"/>
      <c r="WTZ128" s="458"/>
      <c r="WUA128" s="458"/>
      <c r="WUB128" s="459"/>
      <c r="WUC128" s="458"/>
      <c r="WUD128" s="458"/>
      <c r="WUE128" s="458"/>
      <c r="WUF128" s="459"/>
      <c r="WUG128" s="458"/>
      <c r="WUH128" s="458"/>
      <c r="WUI128" s="458"/>
      <c r="WUJ128" s="459"/>
      <c r="WUK128" s="458"/>
      <c r="WUL128" s="458"/>
      <c r="WUM128" s="458"/>
      <c r="WUN128" s="459"/>
      <c r="WUO128" s="458"/>
      <c r="WUP128" s="458"/>
      <c r="WUQ128" s="458"/>
      <c r="WUR128" s="459"/>
      <c r="WUS128" s="458"/>
      <c r="WUT128" s="458"/>
      <c r="WUU128" s="458"/>
      <c r="WUV128" s="459"/>
      <c r="WUW128" s="458"/>
      <c r="WUX128" s="458"/>
      <c r="WUY128" s="458"/>
      <c r="WUZ128" s="459"/>
      <c r="WVA128" s="458"/>
      <c r="WVB128" s="458"/>
      <c r="WVC128" s="458"/>
      <c r="WVD128" s="459"/>
      <c r="WVE128" s="458"/>
      <c r="WVF128" s="458"/>
      <c r="WVG128" s="458"/>
      <c r="WVH128" s="459"/>
      <c r="WVI128" s="458"/>
      <c r="WVJ128" s="458"/>
      <c r="WVK128" s="458"/>
      <c r="WVL128" s="459"/>
      <c r="WVM128" s="458"/>
      <c r="WVN128" s="458"/>
      <c r="WVO128" s="458"/>
      <c r="WVP128" s="459"/>
      <c r="WVQ128" s="458"/>
      <c r="WVR128" s="458"/>
      <c r="WVS128" s="458"/>
      <c r="WVT128" s="459"/>
      <c r="WVU128" s="458"/>
      <c r="WVV128" s="458"/>
      <c r="WVW128" s="458"/>
      <c r="WVX128" s="459"/>
      <c r="WVY128" s="458"/>
      <c r="WVZ128" s="458"/>
      <c r="WWA128" s="458"/>
      <c r="WWB128" s="459"/>
      <c r="WWC128" s="458"/>
      <c r="WWD128" s="458"/>
      <c r="WWE128" s="458"/>
      <c r="WWF128" s="459"/>
      <c r="WWG128" s="458"/>
      <c r="WWH128" s="458"/>
      <c r="WWI128" s="458"/>
      <c r="WWJ128" s="459"/>
      <c r="WWK128" s="458"/>
      <c r="WWL128" s="458"/>
      <c r="WWM128" s="458"/>
      <c r="WWN128" s="459"/>
      <c r="WWO128" s="458"/>
      <c r="WWP128" s="458"/>
      <c r="WWQ128" s="458"/>
      <c r="WWR128" s="459"/>
      <c r="WWS128" s="458"/>
      <c r="WWT128" s="458"/>
      <c r="WWU128" s="458"/>
      <c r="WWV128" s="459"/>
      <c r="WWW128" s="458"/>
      <c r="WWX128" s="458"/>
      <c r="WWY128" s="458"/>
      <c r="WWZ128" s="459"/>
      <c r="WXA128" s="458"/>
      <c r="WXB128" s="458"/>
      <c r="WXC128" s="458"/>
      <c r="WXD128" s="459"/>
      <c r="WXE128" s="458"/>
      <c r="WXF128" s="458"/>
      <c r="WXG128" s="458"/>
      <c r="WXH128" s="459"/>
      <c r="WXI128" s="458"/>
      <c r="WXJ128" s="458"/>
      <c r="WXK128" s="458"/>
      <c r="WXL128" s="459"/>
      <c r="WXM128" s="458"/>
      <c r="WXN128" s="458"/>
      <c r="WXO128" s="458"/>
      <c r="WXP128" s="459"/>
      <c r="WXQ128" s="458"/>
      <c r="WXR128" s="458"/>
      <c r="WXS128" s="458"/>
      <c r="WXT128" s="459"/>
      <c r="WXU128" s="458"/>
      <c r="WXV128" s="458"/>
      <c r="WXW128" s="458"/>
      <c r="WXX128" s="459"/>
      <c r="WXY128" s="458"/>
      <c r="WXZ128" s="458"/>
      <c r="WYA128" s="458"/>
      <c r="WYB128" s="459"/>
      <c r="WYC128" s="458"/>
      <c r="WYD128" s="458"/>
      <c r="WYE128" s="458"/>
      <c r="WYF128" s="459"/>
      <c r="WYG128" s="458"/>
      <c r="WYH128" s="458"/>
      <c r="WYI128" s="458"/>
      <c r="WYJ128" s="459"/>
      <c r="WYK128" s="458"/>
      <c r="WYL128" s="458"/>
      <c r="WYM128" s="458"/>
      <c r="WYN128" s="459"/>
      <c r="WYO128" s="458"/>
      <c r="WYP128" s="458"/>
      <c r="WYQ128" s="458"/>
      <c r="WYR128" s="459"/>
      <c r="WYS128" s="458"/>
      <c r="WYT128" s="458"/>
      <c r="WYU128" s="458"/>
      <c r="WYV128" s="459"/>
      <c r="WYW128" s="458"/>
      <c r="WYX128" s="458"/>
      <c r="WYY128" s="458"/>
      <c r="WYZ128" s="459"/>
      <c r="WZA128" s="458"/>
      <c r="WZB128" s="458"/>
      <c r="WZC128" s="458"/>
      <c r="WZD128" s="459"/>
      <c r="WZE128" s="458"/>
      <c r="WZF128" s="458"/>
      <c r="WZG128" s="458"/>
      <c r="WZH128" s="459"/>
      <c r="WZI128" s="458"/>
      <c r="WZJ128" s="458"/>
      <c r="WZK128" s="458"/>
      <c r="WZL128" s="459"/>
      <c r="WZM128" s="458"/>
      <c r="WZN128" s="458"/>
      <c r="WZO128" s="458"/>
      <c r="WZP128" s="459"/>
      <c r="WZQ128" s="458"/>
      <c r="WZR128" s="458"/>
      <c r="WZS128" s="458"/>
      <c r="WZT128" s="459"/>
      <c r="WZU128" s="458"/>
      <c r="WZV128" s="458"/>
      <c r="WZW128" s="458"/>
      <c r="WZX128" s="459"/>
      <c r="WZY128" s="458"/>
      <c r="WZZ128" s="458"/>
      <c r="XAA128" s="458"/>
      <c r="XAB128" s="459"/>
      <c r="XAC128" s="458"/>
      <c r="XAD128" s="458"/>
      <c r="XAE128" s="458"/>
      <c r="XAF128" s="459"/>
      <c r="XAG128" s="458"/>
      <c r="XAH128" s="458"/>
      <c r="XAI128" s="458"/>
      <c r="XAJ128" s="459"/>
      <c r="XAK128" s="458"/>
      <c r="XAL128" s="458"/>
      <c r="XAM128" s="458"/>
      <c r="XAN128" s="459"/>
      <c r="XAO128" s="458"/>
      <c r="XAP128" s="458"/>
      <c r="XAQ128" s="458"/>
      <c r="XAR128" s="459"/>
      <c r="XAS128" s="458"/>
      <c r="XAT128" s="458"/>
      <c r="XAU128" s="458"/>
      <c r="XAV128" s="459"/>
      <c r="XAW128" s="458"/>
      <c r="XAX128" s="458"/>
      <c r="XAY128" s="458"/>
      <c r="XAZ128" s="459"/>
      <c r="XBA128" s="458"/>
      <c r="XBB128" s="458"/>
      <c r="XBC128" s="458"/>
      <c r="XBD128" s="459"/>
      <c r="XBE128" s="458"/>
      <c r="XBF128" s="458"/>
      <c r="XBG128" s="458"/>
      <c r="XBH128" s="459"/>
      <c r="XBI128" s="458"/>
      <c r="XBJ128" s="458"/>
      <c r="XBK128" s="458"/>
      <c r="XBL128" s="459"/>
      <c r="XBM128" s="458"/>
      <c r="XBN128" s="458"/>
      <c r="XBO128" s="458"/>
      <c r="XBP128" s="459"/>
      <c r="XBQ128" s="458"/>
      <c r="XBR128" s="458"/>
      <c r="XBS128" s="458"/>
      <c r="XBT128" s="459"/>
      <c r="XBU128" s="458"/>
      <c r="XBV128" s="458"/>
      <c r="XBW128" s="458"/>
      <c r="XBX128" s="459"/>
      <c r="XBY128" s="458"/>
      <c r="XBZ128" s="458"/>
      <c r="XCA128" s="458"/>
      <c r="XCB128" s="459"/>
      <c r="XCC128" s="458"/>
      <c r="XCD128" s="458"/>
      <c r="XCE128" s="458"/>
      <c r="XCF128" s="459"/>
      <c r="XCG128" s="458"/>
      <c r="XCH128" s="458"/>
      <c r="XCI128" s="458"/>
      <c r="XCJ128" s="459"/>
      <c r="XCK128" s="458"/>
      <c r="XCL128" s="458"/>
      <c r="XCM128" s="458"/>
      <c r="XCN128" s="459"/>
      <c r="XCO128" s="458"/>
      <c r="XCP128" s="458"/>
      <c r="XCQ128" s="458"/>
      <c r="XCR128" s="459"/>
      <c r="XCS128" s="458"/>
      <c r="XCT128" s="458"/>
      <c r="XCU128" s="458"/>
      <c r="XCV128" s="459"/>
      <c r="XCW128" s="458"/>
      <c r="XCX128" s="458"/>
      <c r="XCY128" s="458"/>
      <c r="XCZ128" s="459"/>
      <c r="XDA128" s="458"/>
      <c r="XDB128" s="458"/>
      <c r="XDC128" s="458"/>
      <c r="XDD128" s="459"/>
      <c r="XDE128" s="458"/>
      <c r="XDF128" s="458"/>
      <c r="XDG128" s="458"/>
      <c r="XDH128" s="459"/>
      <c r="XDI128" s="458"/>
      <c r="XDJ128" s="458"/>
      <c r="XDK128" s="458"/>
      <c r="XDL128" s="459"/>
      <c r="XDM128" s="458"/>
      <c r="XDN128" s="458"/>
      <c r="XDO128" s="458"/>
      <c r="XDP128" s="459"/>
      <c r="XDQ128" s="458"/>
      <c r="XDR128" s="458"/>
      <c r="XDS128" s="458"/>
      <c r="XDT128" s="459"/>
      <c r="XDU128" s="458"/>
      <c r="XDV128" s="458"/>
      <c r="XDW128" s="458"/>
      <c r="XDX128" s="459"/>
      <c r="XDY128" s="458"/>
      <c r="XDZ128" s="458"/>
      <c r="XEA128" s="458"/>
      <c r="XEB128" s="459"/>
      <c r="XEC128" s="458"/>
      <c r="XED128" s="458"/>
      <c r="XEE128" s="458"/>
      <c r="XEF128" s="459"/>
      <c r="XEG128" s="458"/>
      <c r="XEH128" s="458"/>
      <c r="XEI128" s="458"/>
      <c r="XEJ128" s="459"/>
      <c r="XEK128" s="458"/>
      <c r="XEL128" s="458"/>
      <c r="XEM128" s="458"/>
      <c r="XEN128" s="459"/>
      <c r="XEO128" s="458"/>
      <c r="XEP128" s="458"/>
      <c r="XEQ128" s="458"/>
      <c r="XER128" s="459"/>
      <c r="XES128" s="458"/>
      <c r="XET128" s="458"/>
      <c r="XEU128" s="458"/>
      <c r="XEV128" s="459"/>
      <c r="XEW128" s="459"/>
      <c r="XEX128" s="459"/>
      <c r="XEY128" s="459"/>
    </row>
    <row r="129" spans="1:16379" s="26" customFormat="1" ht="25.5" customHeight="1">
      <c r="A129" s="456" t="s">
        <v>557</v>
      </c>
      <c r="B129" s="457"/>
      <c r="C129" s="457"/>
      <c r="D129" s="457"/>
      <c r="E129" s="458"/>
      <c r="F129" s="458"/>
      <c r="G129" s="458"/>
      <c r="H129" s="458"/>
      <c r="I129" s="458"/>
      <c r="J129" s="458"/>
      <c r="K129" s="458"/>
      <c r="L129" s="458"/>
      <c r="M129" s="458"/>
      <c r="N129" s="458"/>
      <c r="O129" s="458"/>
      <c r="P129" s="458"/>
      <c r="Q129" s="458"/>
      <c r="R129" s="458"/>
      <c r="S129" s="458"/>
      <c r="T129" s="458"/>
      <c r="U129" s="458"/>
      <c r="V129" s="458"/>
      <c r="W129" s="458"/>
      <c r="X129" s="458"/>
      <c r="Y129" s="458"/>
      <c r="Z129" s="458"/>
      <c r="AA129" s="458"/>
      <c r="AB129" s="458"/>
      <c r="AC129" s="458"/>
      <c r="AD129" s="458"/>
      <c r="AE129" s="458"/>
      <c r="AF129" s="458"/>
      <c r="AG129" s="458"/>
      <c r="AH129" s="458"/>
      <c r="AI129" s="458"/>
      <c r="AJ129" s="458"/>
      <c r="AK129" s="458"/>
      <c r="AL129" s="458"/>
      <c r="AM129" s="458"/>
      <c r="AN129" s="458"/>
      <c r="AO129" s="458"/>
      <c r="AP129" s="458"/>
      <c r="AQ129" s="458"/>
      <c r="AR129" s="458"/>
      <c r="AS129" s="458"/>
      <c r="AT129" s="458"/>
      <c r="AU129" s="458"/>
      <c r="AV129" s="458"/>
      <c r="AW129" s="458"/>
      <c r="AX129" s="164"/>
      <c r="AY129" s="461"/>
      <c r="AZ129" s="460"/>
      <c r="BA129" s="460"/>
      <c r="BB129" s="460"/>
      <c r="BC129" s="460"/>
      <c r="BD129" s="461"/>
      <c r="BE129" s="460"/>
      <c r="BF129" s="460"/>
      <c r="BG129" s="460"/>
      <c r="BH129" s="461"/>
      <c r="BI129" s="460"/>
      <c r="BJ129" s="460"/>
      <c r="BK129" s="460"/>
      <c r="BL129" s="459"/>
      <c r="BM129" s="458"/>
      <c r="BN129" s="458"/>
      <c r="BO129" s="458"/>
      <c r="BP129" s="459"/>
      <c r="BQ129" s="458"/>
      <c r="BR129" s="458"/>
      <c r="BS129" s="458"/>
      <c r="BT129" s="459"/>
      <c r="BU129" s="458"/>
      <c r="BV129" s="458"/>
      <c r="BW129" s="458"/>
      <c r="BX129" s="459"/>
      <c r="BY129" s="458"/>
      <c r="BZ129" s="458"/>
      <c r="CA129" s="458"/>
      <c r="CB129" s="459"/>
      <c r="CC129" s="458"/>
      <c r="CD129" s="458"/>
      <c r="CE129" s="458"/>
      <c r="CF129" s="459"/>
      <c r="CG129" s="458"/>
      <c r="CH129" s="458"/>
      <c r="CI129" s="458"/>
      <c r="CJ129" s="459"/>
      <c r="CK129" s="458"/>
      <c r="CL129" s="458"/>
      <c r="CM129" s="458"/>
      <c r="CN129" s="459"/>
      <c r="CO129" s="458"/>
      <c r="CP129" s="458"/>
      <c r="CQ129" s="458"/>
      <c r="CR129" s="459"/>
      <c r="CS129" s="458"/>
      <c r="CT129" s="458"/>
      <c r="CU129" s="458"/>
      <c r="CV129" s="459"/>
      <c r="CW129" s="458"/>
      <c r="CX129" s="458"/>
      <c r="CY129" s="458"/>
      <c r="CZ129" s="459"/>
      <c r="DA129" s="458"/>
      <c r="DB129" s="458"/>
      <c r="DC129" s="458"/>
      <c r="DD129" s="459"/>
      <c r="DE129" s="458"/>
      <c r="DF129" s="458"/>
      <c r="DG129" s="458"/>
      <c r="DH129" s="459"/>
      <c r="DI129" s="458"/>
      <c r="DJ129" s="458"/>
      <c r="DK129" s="458"/>
      <c r="DL129" s="459"/>
      <c r="DM129" s="458"/>
      <c r="DN129" s="458"/>
      <c r="DO129" s="458"/>
      <c r="DP129" s="459"/>
      <c r="DQ129" s="458"/>
      <c r="DR129" s="458"/>
      <c r="DS129" s="458"/>
      <c r="DT129" s="459"/>
      <c r="DU129" s="458"/>
      <c r="DV129" s="458"/>
      <c r="DW129" s="458"/>
      <c r="DX129" s="459"/>
      <c r="DY129" s="458"/>
      <c r="DZ129" s="458"/>
      <c r="EA129" s="458"/>
      <c r="EB129" s="459"/>
      <c r="EC129" s="458"/>
      <c r="ED129" s="458"/>
      <c r="EE129" s="458"/>
      <c r="EF129" s="459"/>
      <c r="EG129" s="458"/>
      <c r="EH129" s="458"/>
      <c r="EI129" s="458"/>
      <c r="EJ129" s="459"/>
      <c r="EK129" s="458"/>
      <c r="EL129" s="458"/>
      <c r="EM129" s="458"/>
      <c r="EN129" s="459"/>
      <c r="EO129" s="458"/>
      <c r="EP129" s="458"/>
      <c r="EQ129" s="458"/>
      <c r="ER129" s="459"/>
      <c r="ES129" s="458"/>
      <c r="ET129" s="458"/>
      <c r="EU129" s="458"/>
      <c r="EV129" s="459"/>
      <c r="EW129" s="458"/>
      <c r="EX129" s="458"/>
      <c r="EY129" s="458"/>
      <c r="EZ129" s="459"/>
      <c r="FA129" s="458"/>
      <c r="FB129" s="458"/>
      <c r="FC129" s="458"/>
      <c r="FD129" s="459"/>
      <c r="FE129" s="458"/>
      <c r="FF129" s="458"/>
      <c r="FG129" s="458"/>
      <c r="FH129" s="459"/>
      <c r="FI129" s="458"/>
      <c r="FJ129" s="458"/>
      <c r="FK129" s="458"/>
      <c r="FL129" s="459"/>
      <c r="FM129" s="458"/>
      <c r="FN129" s="458"/>
      <c r="FO129" s="458"/>
      <c r="FP129" s="459"/>
      <c r="FQ129" s="458"/>
      <c r="FR129" s="458"/>
      <c r="FS129" s="458"/>
      <c r="FT129" s="459"/>
      <c r="FU129" s="458"/>
      <c r="FV129" s="458"/>
      <c r="FW129" s="458"/>
      <c r="FX129" s="459"/>
      <c r="FY129" s="458"/>
      <c r="FZ129" s="458"/>
      <c r="GA129" s="458"/>
      <c r="GB129" s="459"/>
      <c r="GC129" s="458"/>
      <c r="GD129" s="458"/>
      <c r="GE129" s="458"/>
      <c r="GF129" s="459"/>
      <c r="GG129" s="458"/>
      <c r="GH129" s="458"/>
      <c r="GI129" s="458"/>
      <c r="GJ129" s="459"/>
      <c r="GK129" s="458"/>
      <c r="GL129" s="458"/>
      <c r="GM129" s="458"/>
      <c r="GN129" s="459"/>
      <c r="GO129" s="458"/>
      <c r="GP129" s="458"/>
      <c r="GQ129" s="458"/>
      <c r="GR129" s="459"/>
      <c r="GS129" s="458"/>
      <c r="GT129" s="458"/>
      <c r="GU129" s="458"/>
      <c r="GV129" s="459"/>
      <c r="GW129" s="458"/>
      <c r="GX129" s="458"/>
      <c r="GY129" s="458"/>
      <c r="GZ129" s="459"/>
      <c r="HA129" s="458"/>
      <c r="HB129" s="458"/>
      <c r="HC129" s="458"/>
      <c r="HD129" s="459"/>
      <c r="HE129" s="458"/>
      <c r="HF129" s="458"/>
      <c r="HG129" s="458"/>
      <c r="HH129" s="459"/>
      <c r="HI129" s="458"/>
      <c r="HJ129" s="458"/>
      <c r="HK129" s="458"/>
      <c r="HL129" s="459"/>
      <c r="HM129" s="458"/>
      <c r="HN129" s="458"/>
      <c r="HO129" s="458"/>
      <c r="HP129" s="459"/>
      <c r="HQ129" s="458"/>
      <c r="HR129" s="458"/>
      <c r="HS129" s="458"/>
      <c r="HT129" s="459"/>
      <c r="HU129" s="458"/>
      <c r="HV129" s="458"/>
      <c r="HW129" s="458"/>
      <c r="HX129" s="459"/>
      <c r="HY129" s="458"/>
      <c r="HZ129" s="458"/>
      <c r="IA129" s="458"/>
      <c r="IB129" s="459"/>
      <c r="IC129" s="458"/>
      <c r="ID129" s="458"/>
      <c r="IE129" s="458"/>
      <c r="IF129" s="459"/>
      <c r="IG129" s="458"/>
      <c r="IH129" s="458"/>
      <c r="II129" s="458"/>
      <c r="IJ129" s="459"/>
      <c r="IK129" s="458"/>
      <c r="IL129" s="458"/>
      <c r="IM129" s="458"/>
      <c r="IN129" s="459"/>
      <c r="IO129" s="458"/>
      <c r="IP129" s="458"/>
      <c r="IQ129" s="458"/>
      <c r="IR129" s="459"/>
      <c r="IS129" s="458"/>
      <c r="IT129" s="458"/>
      <c r="IU129" s="458"/>
      <c r="IV129" s="459"/>
      <c r="IW129" s="458"/>
      <c r="IX129" s="458"/>
      <c r="IY129" s="458"/>
      <c r="IZ129" s="459"/>
      <c r="JA129" s="458"/>
      <c r="JB129" s="458"/>
      <c r="JC129" s="458"/>
      <c r="JD129" s="459"/>
      <c r="JE129" s="458"/>
      <c r="JF129" s="458"/>
      <c r="JG129" s="458"/>
      <c r="JH129" s="459"/>
      <c r="JI129" s="458"/>
      <c r="JJ129" s="458"/>
      <c r="JK129" s="458"/>
      <c r="JL129" s="459"/>
      <c r="JM129" s="458"/>
      <c r="JN129" s="458"/>
      <c r="JO129" s="458"/>
      <c r="JP129" s="459"/>
      <c r="JQ129" s="458"/>
      <c r="JR129" s="458"/>
      <c r="JS129" s="458"/>
      <c r="JT129" s="459"/>
      <c r="JU129" s="458"/>
      <c r="JV129" s="458"/>
      <c r="JW129" s="458"/>
      <c r="JX129" s="459"/>
      <c r="JY129" s="458"/>
      <c r="JZ129" s="458"/>
      <c r="KA129" s="458"/>
      <c r="KB129" s="459"/>
      <c r="KC129" s="458"/>
      <c r="KD129" s="458"/>
      <c r="KE129" s="458"/>
      <c r="KF129" s="459"/>
      <c r="KG129" s="458"/>
      <c r="KH129" s="458"/>
      <c r="KI129" s="458"/>
      <c r="KJ129" s="459"/>
      <c r="KK129" s="458"/>
      <c r="KL129" s="458"/>
      <c r="KM129" s="458"/>
      <c r="KN129" s="459"/>
      <c r="KO129" s="458"/>
      <c r="KP129" s="458"/>
      <c r="KQ129" s="458"/>
      <c r="KR129" s="459"/>
      <c r="KS129" s="458"/>
      <c r="KT129" s="458"/>
      <c r="KU129" s="458"/>
      <c r="KV129" s="459"/>
      <c r="KW129" s="458"/>
      <c r="KX129" s="458"/>
      <c r="KY129" s="458"/>
      <c r="KZ129" s="459"/>
      <c r="LA129" s="458"/>
      <c r="LB129" s="458"/>
      <c r="LC129" s="458"/>
      <c r="LD129" s="459"/>
      <c r="LE129" s="458"/>
      <c r="LF129" s="458"/>
      <c r="LG129" s="458"/>
      <c r="LH129" s="459"/>
      <c r="LI129" s="458"/>
      <c r="LJ129" s="458"/>
      <c r="LK129" s="458"/>
      <c r="LL129" s="459"/>
      <c r="LM129" s="458"/>
      <c r="LN129" s="458"/>
      <c r="LO129" s="458"/>
      <c r="LP129" s="459"/>
      <c r="LQ129" s="458"/>
      <c r="LR129" s="458"/>
      <c r="LS129" s="458"/>
      <c r="LT129" s="459"/>
      <c r="LU129" s="458"/>
      <c r="LV129" s="458"/>
      <c r="LW129" s="458"/>
      <c r="LX129" s="459"/>
      <c r="LY129" s="458"/>
      <c r="LZ129" s="458"/>
      <c r="MA129" s="458"/>
      <c r="MB129" s="459"/>
      <c r="MC129" s="458"/>
      <c r="MD129" s="458"/>
      <c r="ME129" s="458"/>
      <c r="MF129" s="459"/>
      <c r="MG129" s="458"/>
      <c r="MH129" s="458"/>
      <c r="MI129" s="458"/>
      <c r="MJ129" s="459"/>
      <c r="MK129" s="458"/>
      <c r="ML129" s="458"/>
      <c r="MM129" s="458"/>
      <c r="MN129" s="459"/>
      <c r="MO129" s="458"/>
      <c r="MP129" s="458"/>
      <c r="MQ129" s="458"/>
      <c r="MR129" s="459"/>
      <c r="MS129" s="458"/>
      <c r="MT129" s="458"/>
      <c r="MU129" s="458"/>
      <c r="MV129" s="459"/>
      <c r="MW129" s="458"/>
      <c r="MX129" s="458"/>
      <c r="MY129" s="458"/>
      <c r="MZ129" s="459"/>
      <c r="NA129" s="458"/>
      <c r="NB129" s="458"/>
      <c r="NC129" s="458"/>
      <c r="ND129" s="459"/>
      <c r="NE129" s="458"/>
      <c r="NF129" s="458"/>
      <c r="NG129" s="458"/>
      <c r="NH129" s="459"/>
      <c r="NI129" s="458"/>
      <c r="NJ129" s="458"/>
      <c r="NK129" s="458"/>
      <c r="NL129" s="459"/>
      <c r="NM129" s="458"/>
      <c r="NN129" s="458"/>
      <c r="NO129" s="458"/>
      <c r="NP129" s="459"/>
      <c r="NQ129" s="458"/>
      <c r="NR129" s="458"/>
      <c r="NS129" s="458"/>
      <c r="NT129" s="459"/>
      <c r="NU129" s="458"/>
      <c r="NV129" s="458"/>
      <c r="NW129" s="458"/>
      <c r="NX129" s="459"/>
      <c r="NY129" s="458"/>
      <c r="NZ129" s="458"/>
      <c r="OA129" s="458"/>
      <c r="OB129" s="459"/>
      <c r="OC129" s="458"/>
      <c r="OD129" s="458"/>
      <c r="OE129" s="458"/>
      <c r="OF129" s="459"/>
      <c r="OG129" s="458"/>
      <c r="OH129" s="458"/>
      <c r="OI129" s="458"/>
      <c r="OJ129" s="459"/>
      <c r="OK129" s="458"/>
      <c r="OL129" s="458"/>
      <c r="OM129" s="458"/>
      <c r="ON129" s="459"/>
      <c r="OO129" s="458"/>
      <c r="OP129" s="458"/>
      <c r="OQ129" s="458"/>
      <c r="OR129" s="459"/>
      <c r="OS129" s="458"/>
      <c r="OT129" s="458"/>
      <c r="OU129" s="458"/>
      <c r="OV129" s="459"/>
      <c r="OW129" s="458"/>
      <c r="OX129" s="458"/>
      <c r="OY129" s="458"/>
      <c r="OZ129" s="459"/>
      <c r="PA129" s="458"/>
      <c r="PB129" s="458"/>
      <c r="PC129" s="458"/>
      <c r="PD129" s="459"/>
      <c r="PE129" s="458"/>
      <c r="PF129" s="458"/>
      <c r="PG129" s="458"/>
      <c r="PH129" s="459"/>
      <c r="PI129" s="458"/>
      <c r="PJ129" s="458"/>
      <c r="PK129" s="458"/>
      <c r="PL129" s="459"/>
      <c r="PM129" s="458"/>
      <c r="PN129" s="458"/>
      <c r="PO129" s="458"/>
      <c r="PP129" s="459"/>
      <c r="PQ129" s="458"/>
      <c r="PR129" s="458"/>
      <c r="PS129" s="458"/>
      <c r="PT129" s="459"/>
      <c r="PU129" s="458"/>
      <c r="PV129" s="458"/>
      <c r="PW129" s="458"/>
      <c r="PX129" s="459"/>
      <c r="PY129" s="458"/>
      <c r="PZ129" s="458"/>
      <c r="QA129" s="458"/>
      <c r="QB129" s="459"/>
      <c r="QC129" s="458"/>
      <c r="QD129" s="458"/>
      <c r="QE129" s="458"/>
      <c r="QF129" s="459"/>
      <c r="QG129" s="458"/>
      <c r="QH129" s="458"/>
      <c r="QI129" s="458"/>
      <c r="QJ129" s="459"/>
      <c r="QK129" s="458"/>
      <c r="QL129" s="458"/>
      <c r="QM129" s="458"/>
      <c r="QN129" s="459"/>
      <c r="QO129" s="458"/>
      <c r="QP129" s="458"/>
      <c r="QQ129" s="458"/>
      <c r="QR129" s="459"/>
      <c r="QS129" s="458"/>
      <c r="QT129" s="458"/>
      <c r="QU129" s="458"/>
      <c r="QV129" s="459"/>
      <c r="QW129" s="458"/>
      <c r="QX129" s="458"/>
      <c r="QY129" s="458"/>
      <c r="QZ129" s="459"/>
      <c r="RA129" s="458"/>
      <c r="RB129" s="458"/>
      <c r="RC129" s="458"/>
      <c r="RD129" s="459"/>
      <c r="RE129" s="458"/>
      <c r="RF129" s="458"/>
      <c r="RG129" s="458"/>
      <c r="RH129" s="459"/>
      <c r="RI129" s="458"/>
      <c r="RJ129" s="458"/>
      <c r="RK129" s="458"/>
      <c r="RL129" s="459"/>
      <c r="RM129" s="458"/>
      <c r="RN129" s="458"/>
      <c r="RO129" s="458"/>
      <c r="RP129" s="459"/>
      <c r="RQ129" s="458"/>
      <c r="RR129" s="458"/>
      <c r="RS129" s="458"/>
      <c r="RT129" s="459"/>
      <c r="RU129" s="458"/>
      <c r="RV129" s="458"/>
      <c r="RW129" s="458"/>
      <c r="RX129" s="459"/>
      <c r="RY129" s="458"/>
      <c r="RZ129" s="458"/>
      <c r="SA129" s="458"/>
      <c r="SB129" s="459"/>
      <c r="SC129" s="458"/>
      <c r="SD129" s="458"/>
      <c r="SE129" s="458"/>
      <c r="SF129" s="459"/>
      <c r="SG129" s="458"/>
      <c r="SH129" s="458"/>
      <c r="SI129" s="458"/>
      <c r="SJ129" s="459"/>
      <c r="SK129" s="458"/>
      <c r="SL129" s="458"/>
      <c r="SM129" s="458"/>
      <c r="SN129" s="459"/>
      <c r="SO129" s="458"/>
      <c r="SP129" s="458"/>
      <c r="SQ129" s="458"/>
      <c r="SR129" s="459"/>
      <c r="SS129" s="458"/>
      <c r="ST129" s="458"/>
      <c r="SU129" s="458"/>
      <c r="SV129" s="459"/>
      <c r="SW129" s="458"/>
      <c r="SX129" s="458"/>
      <c r="SY129" s="458"/>
      <c r="SZ129" s="459"/>
      <c r="TA129" s="458"/>
      <c r="TB129" s="458"/>
      <c r="TC129" s="458"/>
      <c r="TD129" s="459"/>
      <c r="TE129" s="458"/>
      <c r="TF129" s="458"/>
      <c r="TG129" s="458"/>
      <c r="TH129" s="459"/>
      <c r="TI129" s="458"/>
      <c r="TJ129" s="458"/>
      <c r="TK129" s="458"/>
      <c r="TL129" s="459"/>
      <c r="TM129" s="458"/>
      <c r="TN129" s="458"/>
      <c r="TO129" s="458"/>
      <c r="TP129" s="459"/>
      <c r="TQ129" s="458"/>
      <c r="TR129" s="458"/>
      <c r="TS129" s="458"/>
      <c r="TT129" s="459"/>
      <c r="TU129" s="458"/>
      <c r="TV129" s="458"/>
      <c r="TW129" s="458"/>
      <c r="TX129" s="459"/>
      <c r="TY129" s="458"/>
      <c r="TZ129" s="458"/>
      <c r="UA129" s="458"/>
      <c r="UB129" s="459"/>
      <c r="UC129" s="458"/>
      <c r="UD129" s="458"/>
      <c r="UE129" s="458"/>
      <c r="UF129" s="459"/>
      <c r="UG129" s="458"/>
      <c r="UH129" s="458"/>
      <c r="UI129" s="458"/>
      <c r="UJ129" s="459"/>
      <c r="UK129" s="458"/>
      <c r="UL129" s="458"/>
      <c r="UM129" s="458"/>
      <c r="UN129" s="459"/>
      <c r="UO129" s="458"/>
      <c r="UP129" s="458"/>
      <c r="UQ129" s="458"/>
      <c r="UR129" s="459"/>
      <c r="US129" s="458"/>
      <c r="UT129" s="458"/>
      <c r="UU129" s="458"/>
      <c r="UV129" s="459"/>
      <c r="UW129" s="458"/>
      <c r="UX129" s="458"/>
      <c r="UY129" s="458"/>
      <c r="UZ129" s="459"/>
      <c r="VA129" s="458"/>
      <c r="VB129" s="458"/>
      <c r="VC129" s="458"/>
      <c r="VD129" s="459"/>
      <c r="VE129" s="458"/>
      <c r="VF129" s="458"/>
      <c r="VG129" s="458"/>
      <c r="VH129" s="459"/>
      <c r="VI129" s="458"/>
      <c r="VJ129" s="458"/>
      <c r="VK129" s="458"/>
      <c r="VL129" s="459"/>
      <c r="VM129" s="458"/>
      <c r="VN129" s="458"/>
      <c r="VO129" s="458"/>
      <c r="VP129" s="459"/>
      <c r="VQ129" s="458"/>
      <c r="VR129" s="458"/>
      <c r="VS129" s="458"/>
      <c r="VT129" s="459"/>
      <c r="VU129" s="458"/>
      <c r="VV129" s="458"/>
      <c r="VW129" s="458"/>
      <c r="VX129" s="459"/>
      <c r="VY129" s="458"/>
      <c r="VZ129" s="458"/>
      <c r="WA129" s="458"/>
      <c r="WB129" s="459"/>
      <c r="WC129" s="458"/>
      <c r="WD129" s="458"/>
      <c r="WE129" s="458"/>
      <c r="WF129" s="459"/>
      <c r="WG129" s="458"/>
      <c r="WH129" s="458"/>
      <c r="WI129" s="458"/>
      <c r="WJ129" s="459"/>
      <c r="WK129" s="458"/>
      <c r="WL129" s="458"/>
      <c r="WM129" s="458"/>
      <c r="WN129" s="459"/>
      <c r="WO129" s="458"/>
      <c r="WP129" s="458"/>
      <c r="WQ129" s="458"/>
      <c r="WR129" s="459"/>
      <c r="WS129" s="458"/>
      <c r="WT129" s="458"/>
      <c r="WU129" s="458"/>
      <c r="WV129" s="459"/>
      <c r="WW129" s="458"/>
      <c r="WX129" s="458"/>
      <c r="WY129" s="458"/>
      <c r="WZ129" s="459"/>
      <c r="XA129" s="458"/>
      <c r="XB129" s="458"/>
      <c r="XC129" s="458"/>
      <c r="XD129" s="459"/>
      <c r="XE129" s="458"/>
      <c r="XF129" s="458"/>
      <c r="XG129" s="458"/>
      <c r="XH129" s="459"/>
      <c r="XI129" s="458"/>
      <c r="XJ129" s="458"/>
      <c r="XK129" s="458"/>
      <c r="XL129" s="459"/>
      <c r="XM129" s="458"/>
      <c r="XN129" s="458"/>
      <c r="XO129" s="458"/>
      <c r="XP129" s="459"/>
      <c r="XQ129" s="458"/>
      <c r="XR129" s="458"/>
      <c r="XS129" s="458"/>
      <c r="XT129" s="459"/>
      <c r="XU129" s="458"/>
      <c r="XV129" s="458"/>
      <c r="XW129" s="458"/>
      <c r="XX129" s="459"/>
      <c r="XY129" s="458"/>
      <c r="XZ129" s="458"/>
      <c r="YA129" s="458"/>
      <c r="YB129" s="459"/>
      <c r="YC129" s="458"/>
      <c r="YD129" s="458"/>
      <c r="YE129" s="458"/>
      <c r="YF129" s="459"/>
      <c r="YG129" s="458"/>
      <c r="YH129" s="458"/>
      <c r="YI129" s="458"/>
      <c r="YJ129" s="459"/>
      <c r="YK129" s="458"/>
      <c r="YL129" s="458"/>
      <c r="YM129" s="458"/>
      <c r="YN129" s="459"/>
      <c r="YO129" s="458"/>
      <c r="YP129" s="458"/>
      <c r="YQ129" s="458"/>
      <c r="YR129" s="459"/>
      <c r="YS129" s="458"/>
      <c r="YT129" s="458"/>
      <c r="YU129" s="458"/>
      <c r="YV129" s="459"/>
      <c r="YW129" s="458"/>
      <c r="YX129" s="458"/>
      <c r="YY129" s="458"/>
      <c r="YZ129" s="459"/>
      <c r="ZA129" s="458"/>
      <c r="ZB129" s="458"/>
      <c r="ZC129" s="458"/>
      <c r="ZD129" s="459"/>
      <c r="ZE129" s="458"/>
      <c r="ZF129" s="458"/>
      <c r="ZG129" s="458"/>
      <c r="ZH129" s="459"/>
      <c r="ZI129" s="458"/>
      <c r="ZJ129" s="458"/>
      <c r="ZK129" s="458"/>
      <c r="ZL129" s="459"/>
      <c r="ZM129" s="458"/>
      <c r="ZN129" s="458"/>
      <c r="ZO129" s="458"/>
      <c r="ZP129" s="459"/>
      <c r="ZQ129" s="458"/>
      <c r="ZR129" s="458"/>
      <c r="ZS129" s="458"/>
      <c r="ZT129" s="459"/>
      <c r="ZU129" s="458"/>
      <c r="ZV129" s="458"/>
      <c r="ZW129" s="458"/>
      <c r="ZX129" s="459"/>
      <c r="ZY129" s="458"/>
      <c r="ZZ129" s="458"/>
      <c r="AAA129" s="458"/>
      <c r="AAB129" s="459"/>
      <c r="AAC129" s="458"/>
      <c r="AAD129" s="458"/>
      <c r="AAE129" s="458"/>
      <c r="AAF129" s="459"/>
      <c r="AAG129" s="458"/>
      <c r="AAH129" s="458"/>
      <c r="AAI129" s="458"/>
      <c r="AAJ129" s="459"/>
      <c r="AAK129" s="458"/>
      <c r="AAL129" s="458"/>
      <c r="AAM129" s="458"/>
      <c r="AAN129" s="459"/>
      <c r="AAO129" s="458"/>
      <c r="AAP129" s="458"/>
      <c r="AAQ129" s="458"/>
      <c r="AAR129" s="459"/>
      <c r="AAS129" s="458"/>
      <c r="AAT129" s="458"/>
      <c r="AAU129" s="458"/>
      <c r="AAV129" s="459"/>
      <c r="AAW129" s="458"/>
      <c r="AAX129" s="458"/>
      <c r="AAY129" s="458"/>
      <c r="AAZ129" s="459"/>
      <c r="ABA129" s="458"/>
      <c r="ABB129" s="458"/>
      <c r="ABC129" s="458"/>
      <c r="ABD129" s="459"/>
      <c r="ABE129" s="458"/>
      <c r="ABF129" s="458"/>
      <c r="ABG129" s="458"/>
      <c r="ABH129" s="459"/>
      <c r="ABI129" s="458"/>
      <c r="ABJ129" s="458"/>
      <c r="ABK129" s="458"/>
      <c r="ABL129" s="459"/>
      <c r="ABM129" s="458"/>
      <c r="ABN129" s="458"/>
      <c r="ABO129" s="458"/>
      <c r="ABP129" s="459"/>
      <c r="ABQ129" s="458"/>
      <c r="ABR129" s="458"/>
      <c r="ABS129" s="458"/>
      <c r="ABT129" s="459"/>
      <c r="ABU129" s="458"/>
      <c r="ABV129" s="458"/>
      <c r="ABW129" s="458"/>
      <c r="ABX129" s="459"/>
      <c r="ABY129" s="458"/>
      <c r="ABZ129" s="458"/>
      <c r="ACA129" s="458"/>
      <c r="ACB129" s="459"/>
      <c r="ACC129" s="458"/>
      <c r="ACD129" s="458"/>
      <c r="ACE129" s="458"/>
      <c r="ACF129" s="459"/>
      <c r="ACG129" s="458"/>
      <c r="ACH129" s="458"/>
      <c r="ACI129" s="458"/>
      <c r="ACJ129" s="459"/>
      <c r="ACK129" s="458"/>
      <c r="ACL129" s="458"/>
      <c r="ACM129" s="458"/>
      <c r="ACN129" s="459"/>
      <c r="ACO129" s="458"/>
      <c r="ACP129" s="458"/>
      <c r="ACQ129" s="458"/>
      <c r="ACR129" s="459"/>
      <c r="ACS129" s="458"/>
      <c r="ACT129" s="458"/>
      <c r="ACU129" s="458"/>
      <c r="ACV129" s="459"/>
      <c r="ACW129" s="458"/>
      <c r="ACX129" s="458"/>
      <c r="ACY129" s="458"/>
      <c r="ACZ129" s="459"/>
      <c r="ADA129" s="458"/>
      <c r="ADB129" s="458"/>
      <c r="ADC129" s="458"/>
      <c r="ADD129" s="459"/>
      <c r="ADE129" s="458"/>
      <c r="ADF129" s="458"/>
      <c r="ADG129" s="458"/>
      <c r="ADH129" s="459"/>
      <c r="ADI129" s="458"/>
      <c r="ADJ129" s="458"/>
      <c r="ADK129" s="458"/>
      <c r="ADL129" s="459"/>
      <c r="ADM129" s="458"/>
      <c r="ADN129" s="458"/>
      <c r="ADO129" s="458"/>
      <c r="ADP129" s="459"/>
      <c r="ADQ129" s="458"/>
      <c r="ADR129" s="458"/>
      <c r="ADS129" s="458"/>
      <c r="ADT129" s="459"/>
      <c r="ADU129" s="458"/>
      <c r="ADV129" s="458"/>
      <c r="ADW129" s="458"/>
      <c r="ADX129" s="459"/>
      <c r="ADY129" s="458"/>
      <c r="ADZ129" s="458"/>
      <c r="AEA129" s="458"/>
      <c r="AEB129" s="459"/>
      <c r="AEC129" s="458"/>
      <c r="AED129" s="458"/>
      <c r="AEE129" s="458"/>
      <c r="AEF129" s="459"/>
      <c r="AEG129" s="458"/>
      <c r="AEH129" s="458"/>
      <c r="AEI129" s="458"/>
      <c r="AEJ129" s="459"/>
      <c r="AEK129" s="458"/>
      <c r="AEL129" s="458"/>
      <c r="AEM129" s="458"/>
      <c r="AEN129" s="459"/>
      <c r="AEO129" s="458"/>
      <c r="AEP129" s="458"/>
      <c r="AEQ129" s="458"/>
      <c r="AER129" s="459"/>
      <c r="AES129" s="458"/>
      <c r="AET129" s="458"/>
      <c r="AEU129" s="458"/>
      <c r="AEV129" s="459"/>
      <c r="AEW129" s="458"/>
      <c r="AEX129" s="458"/>
      <c r="AEY129" s="458"/>
      <c r="AEZ129" s="459"/>
      <c r="AFA129" s="458"/>
      <c r="AFB129" s="458"/>
      <c r="AFC129" s="458"/>
      <c r="AFD129" s="459"/>
      <c r="AFE129" s="458"/>
      <c r="AFF129" s="458"/>
      <c r="AFG129" s="458"/>
      <c r="AFH129" s="459"/>
      <c r="AFI129" s="458"/>
      <c r="AFJ129" s="458"/>
      <c r="AFK129" s="458"/>
      <c r="AFL129" s="459"/>
      <c r="AFM129" s="458"/>
      <c r="AFN129" s="458"/>
      <c r="AFO129" s="458"/>
      <c r="AFP129" s="459"/>
      <c r="AFQ129" s="458"/>
      <c r="AFR129" s="458"/>
      <c r="AFS129" s="458"/>
      <c r="AFT129" s="459"/>
      <c r="AFU129" s="458"/>
      <c r="AFV129" s="458"/>
      <c r="AFW129" s="458"/>
      <c r="AFX129" s="459"/>
      <c r="AFY129" s="458"/>
      <c r="AFZ129" s="458"/>
      <c r="AGA129" s="458"/>
      <c r="AGB129" s="459"/>
      <c r="AGC129" s="458"/>
      <c r="AGD129" s="458"/>
      <c r="AGE129" s="458"/>
      <c r="AGF129" s="459"/>
      <c r="AGG129" s="458"/>
      <c r="AGH129" s="458"/>
      <c r="AGI129" s="458"/>
      <c r="AGJ129" s="459"/>
      <c r="AGK129" s="458"/>
      <c r="AGL129" s="458"/>
      <c r="AGM129" s="458"/>
      <c r="AGN129" s="459"/>
      <c r="AGO129" s="458"/>
      <c r="AGP129" s="458"/>
      <c r="AGQ129" s="458"/>
      <c r="AGR129" s="459"/>
      <c r="AGS129" s="458"/>
      <c r="AGT129" s="458"/>
      <c r="AGU129" s="458"/>
      <c r="AGV129" s="459"/>
      <c r="AGW129" s="458"/>
      <c r="AGX129" s="458"/>
      <c r="AGY129" s="458"/>
      <c r="AGZ129" s="459"/>
      <c r="AHA129" s="458"/>
      <c r="AHB129" s="458"/>
      <c r="AHC129" s="458"/>
      <c r="AHD129" s="459"/>
      <c r="AHE129" s="458"/>
      <c r="AHF129" s="458"/>
      <c r="AHG129" s="458"/>
      <c r="AHH129" s="459"/>
      <c r="AHI129" s="458"/>
      <c r="AHJ129" s="458"/>
      <c r="AHK129" s="458"/>
      <c r="AHL129" s="459"/>
      <c r="AHM129" s="458"/>
      <c r="AHN129" s="458"/>
      <c r="AHO129" s="458"/>
      <c r="AHP129" s="459"/>
      <c r="AHQ129" s="458"/>
      <c r="AHR129" s="458"/>
      <c r="AHS129" s="458"/>
      <c r="AHT129" s="459"/>
      <c r="AHU129" s="458"/>
      <c r="AHV129" s="458"/>
      <c r="AHW129" s="458"/>
      <c r="AHX129" s="459"/>
      <c r="AHY129" s="458"/>
      <c r="AHZ129" s="458"/>
      <c r="AIA129" s="458"/>
      <c r="AIB129" s="459"/>
      <c r="AIC129" s="458"/>
      <c r="AID129" s="458"/>
      <c r="AIE129" s="458"/>
      <c r="AIF129" s="459"/>
      <c r="AIG129" s="458"/>
      <c r="AIH129" s="458"/>
      <c r="AII129" s="458"/>
      <c r="AIJ129" s="459"/>
      <c r="AIK129" s="458"/>
      <c r="AIL129" s="458"/>
      <c r="AIM129" s="458"/>
      <c r="AIN129" s="459"/>
      <c r="AIO129" s="458"/>
      <c r="AIP129" s="458"/>
      <c r="AIQ129" s="458"/>
      <c r="AIR129" s="459"/>
      <c r="AIS129" s="458"/>
      <c r="AIT129" s="458"/>
      <c r="AIU129" s="458"/>
      <c r="AIV129" s="459"/>
      <c r="AIW129" s="458"/>
      <c r="AIX129" s="458"/>
      <c r="AIY129" s="458"/>
      <c r="AIZ129" s="459"/>
      <c r="AJA129" s="458"/>
      <c r="AJB129" s="458"/>
      <c r="AJC129" s="458"/>
      <c r="AJD129" s="459"/>
      <c r="AJE129" s="458"/>
      <c r="AJF129" s="458"/>
      <c r="AJG129" s="458"/>
      <c r="AJH129" s="459"/>
      <c r="AJI129" s="458"/>
      <c r="AJJ129" s="458"/>
      <c r="AJK129" s="458"/>
      <c r="AJL129" s="459"/>
      <c r="AJM129" s="458"/>
      <c r="AJN129" s="458"/>
      <c r="AJO129" s="458"/>
      <c r="AJP129" s="459"/>
      <c r="AJQ129" s="458"/>
      <c r="AJR129" s="458"/>
      <c r="AJS129" s="458"/>
      <c r="AJT129" s="459"/>
      <c r="AJU129" s="458"/>
      <c r="AJV129" s="458"/>
      <c r="AJW129" s="458"/>
      <c r="AJX129" s="459"/>
      <c r="AJY129" s="458"/>
      <c r="AJZ129" s="458"/>
      <c r="AKA129" s="458"/>
      <c r="AKB129" s="459"/>
      <c r="AKC129" s="458"/>
      <c r="AKD129" s="458"/>
      <c r="AKE129" s="458"/>
      <c r="AKF129" s="459"/>
      <c r="AKG129" s="458"/>
      <c r="AKH129" s="458"/>
      <c r="AKI129" s="458"/>
      <c r="AKJ129" s="459"/>
      <c r="AKK129" s="458"/>
      <c r="AKL129" s="458"/>
      <c r="AKM129" s="458"/>
      <c r="AKN129" s="459"/>
      <c r="AKO129" s="458"/>
      <c r="AKP129" s="458"/>
      <c r="AKQ129" s="458"/>
      <c r="AKR129" s="459"/>
      <c r="AKS129" s="458"/>
      <c r="AKT129" s="458"/>
      <c r="AKU129" s="458"/>
      <c r="AKV129" s="459"/>
      <c r="AKW129" s="458"/>
      <c r="AKX129" s="458"/>
      <c r="AKY129" s="458"/>
      <c r="AKZ129" s="459"/>
      <c r="ALA129" s="458"/>
      <c r="ALB129" s="458"/>
      <c r="ALC129" s="458"/>
      <c r="ALD129" s="459"/>
      <c r="ALE129" s="458"/>
      <c r="ALF129" s="458"/>
      <c r="ALG129" s="458"/>
      <c r="ALH129" s="459"/>
      <c r="ALI129" s="458"/>
      <c r="ALJ129" s="458"/>
      <c r="ALK129" s="458"/>
      <c r="ALL129" s="459"/>
      <c r="ALM129" s="458"/>
      <c r="ALN129" s="458"/>
      <c r="ALO129" s="458"/>
      <c r="ALP129" s="459"/>
      <c r="ALQ129" s="458"/>
      <c r="ALR129" s="458"/>
      <c r="ALS129" s="458"/>
      <c r="ALT129" s="459"/>
      <c r="ALU129" s="458"/>
      <c r="ALV129" s="458"/>
      <c r="ALW129" s="458"/>
      <c r="ALX129" s="459"/>
      <c r="ALY129" s="458"/>
      <c r="ALZ129" s="458"/>
      <c r="AMA129" s="458"/>
      <c r="AMB129" s="459"/>
      <c r="AMC129" s="458"/>
      <c r="AMD129" s="458"/>
      <c r="AME129" s="458"/>
      <c r="AMF129" s="459"/>
      <c r="AMG129" s="458"/>
      <c r="AMH129" s="458"/>
      <c r="AMI129" s="458"/>
      <c r="AMJ129" s="459"/>
      <c r="AMK129" s="458"/>
      <c r="AML129" s="458"/>
      <c r="AMM129" s="458"/>
      <c r="AMN129" s="459"/>
      <c r="AMO129" s="458"/>
      <c r="AMP129" s="458"/>
      <c r="AMQ129" s="458"/>
      <c r="AMR129" s="459"/>
      <c r="AMS129" s="458"/>
      <c r="AMT129" s="458"/>
      <c r="AMU129" s="458"/>
      <c r="AMV129" s="459"/>
      <c r="AMW129" s="458"/>
      <c r="AMX129" s="458"/>
      <c r="AMY129" s="458"/>
      <c r="AMZ129" s="459"/>
      <c r="ANA129" s="458"/>
      <c r="ANB129" s="458"/>
      <c r="ANC129" s="458"/>
      <c r="AND129" s="459"/>
      <c r="ANE129" s="458"/>
      <c r="ANF129" s="458"/>
      <c r="ANG129" s="458"/>
      <c r="ANH129" s="459"/>
      <c r="ANI129" s="458"/>
      <c r="ANJ129" s="458"/>
      <c r="ANK129" s="458"/>
      <c r="ANL129" s="459"/>
      <c r="ANM129" s="458"/>
      <c r="ANN129" s="458"/>
      <c r="ANO129" s="458"/>
      <c r="ANP129" s="459"/>
      <c r="ANQ129" s="458"/>
      <c r="ANR129" s="458"/>
      <c r="ANS129" s="458"/>
      <c r="ANT129" s="459"/>
      <c r="ANU129" s="458"/>
      <c r="ANV129" s="458"/>
      <c r="ANW129" s="458"/>
      <c r="ANX129" s="459"/>
      <c r="ANY129" s="458"/>
      <c r="ANZ129" s="458"/>
      <c r="AOA129" s="458"/>
      <c r="AOB129" s="459"/>
      <c r="AOC129" s="458"/>
      <c r="AOD129" s="458"/>
      <c r="AOE129" s="458"/>
      <c r="AOF129" s="459"/>
      <c r="AOG129" s="458"/>
      <c r="AOH129" s="458"/>
      <c r="AOI129" s="458"/>
      <c r="AOJ129" s="459"/>
      <c r="AOK129" s="458"/>
      <c r="AOL129" s="458"/>
      <c r="AOM129" s="458"/>
      <c r="AON129" s="459"/>
      <c r="AOO129" s="458"/>
      <c r="AOP129" s="458"/>
      <c r="AOQ129" s="458"/>
      <c r="AOR129" s="459"/>
      <c r="AOS129" s="458"/>
      <c r="AOT129" s="458"/>
      <c r="AOU129" s="458"/>
      <c r="AOV129" s="459"/>
      <c r="AOW129" s="458"/>
      <c r="AOX129" s="458"/>
      <c r="AOY129" s="458"/>
      <c r="AOZ129" s="459"/>
      <c r="APA129" s="458"/>
      <c r="APB129" s="458"/>
      <c r="APC129" s="458"/>
      <c r="APD129" s="459"/>
      <c r="APE129" s="458"/>
      <c r="APF129" s="458"/>
      <c r="APG129" s="458"/>
      <c r="APH129" s="459"/>
      <c r="API129" s="458"/>
      <c r="APJ129" s="458"/>
      <c r="APK129" s="458"/>
      <c r="APL129" s="459"/>
      <c r="APM129" s="458"/>
      <c r="APN129" s="458"/>
      <c r="APO129" s="458"/>
      <c r="APP129" s="459"/>
      <c r="APQ129" s="458"/>
      <c r="APR129" s="458"/>
      <c r="APS129" s="458"/>
      <c r="APT129" s="459"/>
      <c r="APU129" s="458"/>
      <c r="APV129" s="458"/>
      <c r="APW129" s="458"/>
      <c r="APX129" s="459"/>
      <c r="APY129" s="458"/>
      <c r="APZ129" s="458"/>
      <c r="AQA129" s="458"/>
      <c r="AQB129" s="459"/>
      <c r="AQC129" s="458"/>
      <c r="AQD129" s="458"/>
      <c r="AQE129" s="458"/>
      <c r="AQF129" s="459"/>
      <c r="AQG129" s="458"/>
      <c r="AQH129" s="458"/>
      <c r="AQI129" s="458"/>
      <c r="AQJ129" s="459"/>
      <c r="AQK129" s="458"/>
      <c r="AQL129" s="458"/>
      <c r="AQM129" s="458"/>
      <c r="AQN129" s="459"/>
      <c r="AQO129" s="458"/>
      <c r="AQP129" s="458"/>
      <c r="AQQ129" s="458"/>
      <c r="AQR129" s="459"/>
      <c r="AQS129" s="458"/>
      <c r="AQT129" s="458"/>
      <c r="AQU129" s="458"/>
      <c r="AQV129" s="459"/>
      <c r="AQW129" s="458"/>
      <c r="AQX129" s="458"/>
      <c r="AQY129" s="458"/>
      <c r="AQZ129" s="459"/>
      <c r="ARA129" s="458"/>
      <c r="ARB129" s="458"/>
      <c r="ARC129" s="458"/>
      <c r="ARD129" s="459"/>
      <c r="ARE129" s="458"/>
      <c r="ARF129" s="458"/>
      <c r="ARG129" s="458"/>
      <c r="ARH129" s="459"/>
      <c r="ARI129" s="458"/>
      <c r="ARJ129" s="458"/>
      <c r="ARK129" s="458"/>
      <c r="ARL129" s="459"/>
      <c r="ARM129" s="458"/>
      <c r="ARN129" s="458"/>
      <c r="ARO129" s="458"/>
      <c r="ARP129" s="459"/>
      <c r="ARQ129" s="458"/>
      <c r="ARR129" s="458"/>
      <c r="ARS129" s="458"/>
      <c r="ART129" s="459"/>
      <c r="ARU129" s="458"/>
      <c r="ARV129" s="458"/>
      <c r="ARW129" s="458"/>
      <c r="ARX129" s="459"/>
      <c r="ARY129" s="458"/>
      <c r="ARZ129" s="458"/>
      <c r="ASA129" s="458"/>
      <c r="ASB129" s="459"/>
      <c r="ASC129" s="458"/>
      <c r="ASD129" s="458"/>
      <c r="ASE129" s="458"/>
      <c r="ASF129" s="459"/>
      <c r="ASG129" s="458"/>
      <c r="ASH129" s="458"/>
      <c r="ASI129" s="458"/>
      <c r="ASJ129" s="459"/>
      <c r="ASK129" s="458"/>
      <c r="ASL129" s="458"/>
      <c r="ASM129" s="458"/>
      <c r="ASN129" s="459"/>
      <c r="ASO129" s="458"/>
      <c r="ASP129" s="458"/>
      <c r="ASQ129" s="458"/>
      <c r="ASR129" s="459"/>
      <c r="ASS129" s="458"/>
      <c r="AST129" s="458"/>
      <c r="ASU129" s="458"/>
      <c r="ASV129" s="459"/>
      <c r="ASW129" s="458"/>
      <c r="ASX129" s="458"/>
      <c r="ASY129" s="458"/>
      <c r="ASZ129" s="459"/>
      <c r="ATA129" s="458"/>
      <c r="ATB129" s="458"/>
      <c r="ATC129" s="458"/>
      <c r="ATD129" s="459"/>
      <c r="ATE129" s="458"/>
      <c r="ATF129" s="458"/>
      <c r="ATG129" s="458"/>
      <c r="ATH129" s="459"/>
      <c r="ATI129" s="458"/>
      <c r="ATJ129" s="458"/>
      <c r="ATK129" s="458"/>
      <c r="ATL129" s="459"/>
      <c r="ATM129" s="458"/>
      <c r="ATN129" s="458"/>
      <c r="ATO129" s="458"/>
      <c r="ATP129" s="459"/>
      <c r="ATQ129" s="458"/>
      <c r="ATR129" s="458"/>
      <c r="ATS129" s="458"/>
      <c r="ATT129" s="459"/>
      <c r="ATU129" s="458"/>
      <c r="ATV129" s="458"/>
      <c r="ATW129" s="458"/>
      <c r="ATX129" s="459"/>
      <c r="ATY129" s="458"/>
      <c r="ATZ129" s="458"/>
      <c r="AUA129" s="458"/>
      <c r="AUB129" s="459"/>
      <c r="AUC129" s="458"/>
      <c r="AUD129" s="458"/>
      <c r="AUE129" s="458"/>
      <c r="AUF129" s="459"/>
      <c r="AUG129" s="458"/>
      <c r="AUH129" s="458"/>
      <c r="AUI129" s="458"/>
      <c r="AUJ129" s="459"/>
      <c r="AUK129" s="458"/>
      <c r="AUL129" s="458"/>
      <c r="AUM129" s="458"/>
      <c r="AUN129" s="459"/>
      <c r="AUO129" s="458"/>
      <c r="AUP129" s="458"/>
      <c r="AUQ129" s="458"/>
      <c r="AUR129" s="459"/>
      <c r="AUS129" s="458"/>
      <c r="AUT129" s="458"/>
      <c r="AUU129" s="458"/>
      <c r="AUV129" s="459"/>
      <c r="AUW129" s="458"/>
      <c r="AUX129" s="458"/>
      <c r="AUY129" s="458"/>
      <c r="AUZ129" s="459"/>
      <c r="AVA129" s="458"/>
      <c r="AVB129" s="458"/>
      <c r="AVC129" s="458"/>
      <c r="AVD129" s="459"/>
      <c r="AVE129" s="458"/>
      <c r="AVF129" s="458"/>
      <c r="AVG129" s="458"/>
      <c r="AVH129" s="459"/>
      <c r="AVI129" s="458"/>
      <c r="AVJ129" s="458"/>
      <c r="AVK129" s="458"/>
      <c r="AVL129" s="459"/>
      <c r="AVM129" s="458"/>
      <c r="AVN129" s="458"/>
      <c r="AVO129" s="458"/>
      <c r="AVP129" s="459"/>
      <c r="AVQ129" s="458"/>
      <c r="AVR129" s="458"/>
      <c r="AVS129" s="458"/>
      <c r="AVT129" s="459"/>
      <c r="AVU129" s="458"/>
      <c r="AVV129" s="458"/>
      <c r="AVW129" s="458"/>
      <c r="AVX129" s="459"/>
      <c r="AVY129" s="458"/>
      <c r="AVZ129" s="458"/>
      <c r="AWA129" s="458"/>
      <c r="AWB129" s="459"/>
      <c r="AWC129" s="458"/>
      <c r="AWD129" s="458"/>
      <c r="AWE129" s="458"/>
      <c r="AWF129" s="459"/>
      <c r="AWG129" s="458"/>
      <c r="AWH129" s="458"/>
      <c r="AWI129" s="458"/>
      <c r="AWJ129" s="459"/>
      <c r="AWK129" s="458"/>
      <c r="AWL129" s="458"/>
      <c r="AWM129" s="458"/>
      <c r="AWN129" s="459"/>
      <c r="AWO129" s="458"/>
      <c r="AWP129" s="458"/>
      <c r="AWQ129" s="458"/>
      <c r="AWR129" s="459"/>
      <c r="AWS129" s="458"/>
      <c r="AWT129" s="458"/>
      <c r="AWU129" s="458"/>
      <c r="AWV129" s="459"/>
      <c r="AWW129" s="458"/>
      <c r="AWX129" s="458"/>
      <c r="AWY129" s="458"/>
      <c r="AWZ129" s="459"/>
      <c r="AXA129" s="458"/>
      <c r="AXB129" s="458"/>
      <c r="AXC129" s="458"/>
      <c r="AXD129" s="459"/>
      <c r="AXE129" s="458"/>
      <c r="AXF129" s="458"/>
      <c r="AXG129" s="458"/>
      <c r="AXH129" s="459"/>
      <c r="AXI129" s="458"/>
      <c r="AXJ129" s="458"/>
      <c r="AXK129" s="458"/>
      <c r="AXL129" s="459"/>
      <c r="AXM129" s="458"/>
      <c r="AXN129" s="458"/>
      <c r="AXO129" s="458"/>
      <c r="AXP129" s="459"/>
      <c r="AXQ129" s="458"/>
      <c r="AXR129" s="458"/>
      <c r="AXS129" s="458"/>
      <c r="AXT129" s="459"/>
      <c r="AXU129" s="458"/>
      <c r="AXV129" s="458"/>
      <c r="AXW129" s="458"/>
      <c r="AXX129" s="459"/>
      <c r="AXY129" s="458"/>
      <c r="AXZ129" s="458"/>
      <c r="AYA129" s="458"/>
      <c r="AYB129" s="459"/>
      <c r="AYC129" s="458"/>
      <c r="AYD129" s="458"/>
      <c r="AYE129" s="458"/>
      <c r="AYF129" s="459"/>
      <c r="AYG129" s="458"/>
      <c r="AYH129" s="458"/>
      <c r="AYI129" s="458"/>
      <c r="AYJ129" s="459"/>
      <c r="AYK129" s="458"/>
      <c r="AYL129" s="458"/>
      <c r="AYM129" s="458"/>
      <c r="AYN129" s="459"/>
      <c r="AYO129" s="458"/>
      <c r="AYP129" s="458"/>
      <c r="AYQ129" s="458"/>
      <c r="AYR129" s="459"/>
      <c r="AYS129" s="458"/>
      <c r="AYT129" s="458"/>
      <c r="AYU129" s="458"/>
      <c r="AYV129" s="459"/>
      <c r="AYW129" s="458"/>
      <c r="AYX129" s="458"/>
      <c r="AYY129" s="458"/>
      <c r="AYZ129" s="459"/>
      <c r="AZA129" s="458"/>
      <c r="AZB129" s="458"/>
      <c r="AZC129" s="458"/>
      <c r="AZD129" s="459"/>
      <c r="AZE129" s="458"/>
      <c r="AZF129" s="458"/>
      <c r="AZG129" s="458"/>
      <c r="AZH129" s="459"/>
      <c r="AZI129" s="458"/>
      <c r="AZJ129" s="458"/>
      <c r="AZK129" s="458"/>
      <c r="AZL129" s="459"/>
      <c r="AZM129" s="458"/>
      <c r="AZN129" s="458"/>
      <c r="AZO129" s="458"/>
      <c r="AZP129" s="459"/>
      <c r="AZQ129" s="458"/>
      <c r="AZR129" s="458"/>
      <c r="AZS129" s="458"/>
      <c r="AZT129" s="459"/>
      <c r="AZU129" s="458"/>
      <c r="AZV129" s="458"/>
      <c r="AZW129" s="458"/>
      <c r="AZX129" s="459"/>
      <c r="AZY129" s="458"/>
      <c r="AZZ129" s="458"/>
      <c r="BAA129" s="458"/>
      <c r="BAB129" s="459"/>
      <c r="BAC129" s="458"/>
      <c r="BAD129" s="458"/>
      <c r="BAE129" s="458"/>
      <c r="BAF129" s="459"/>
      <c r="BAG129" s="458"/>
      <c r="BAH129" s="458"/>
      <c r="BAI129" s="458"/>
      <c r="BAJ129" s="459"/>
      <c r="BAK129" s="458"/>
      <c r="BAL129" s="458"/>
      <c r="BAM129" s="458"/>
      <c r="BAN129" s="459"/>
      <c r="BAO129" s="458"/>
      <c r="BAP129" s="458"/>
      <c r="BAQ129" s="458"/>
      <c r="BAR129" s="459"/>
      <c r="BAS129" s="458"/>
      <c r="BAT129" s="458"/>
      <c r="BAU129" s="458"/>
      <c r="BAV129" s="459"/>
      <c r="BAW129" s="458"/>
      <c r="BAX129" s="458"/>
      <c r="BAY129" s="458"/>
      <c r="BAZ129" s="459"/>
      <c r="BBA129" s="458"/>
      <c r="BBB129" s="458"/>
      <c r="BBC129" s="458"/>
      <c r="BBD129" s="459"/>
      <c r="BBE129" s="458"/>
      <c r="BBF129" s="458"/>
      <c r="BBG129" s="458"/>
      <c r="BBH129" s="459"/>
      <c r="BBI129" s="458"/>
      <c r="BBJ129" s="458"/>
      <c r="BBK129" s="458"/>
      <c r="BBL129" s="459"/>
      <c r="BBM129" s="458"/>
      <c r="BBN129" s="458"/>
      <c r="BBO129" s="458"/>
      <c r="BBP129" s="459"/>
      <c r="BBQ129" s="458"/>
      <c r="BBR129" s="458"/>
      <c r="BBS129" s="458"/>
      <c r="BBT129" s="459"/>
      <c r="BBU129" s="458"/>
      <c r="BBV129" s="458"/>
      <c r="BBW129" s="458"/>
      <c r="BBX129" s="459"/>
      <c r="BBY129" s="458"/>
      <c r="BBZ129" s="458"/>
      <c r="BCA129" s="458"/>
      <c r="BCB129" s="459"/>
      <c r="BCC129" s="458"/>
      <c r="BCD129" s="458"/>
      <c r="BCE129" s="458"/>
      <c r="BCF129" s="459"/>
      <c r="BCG129" s="458"/>
      <c r="BCH129" s="458"/>
      <c r="BCI129" s="458"/>
      <c r="BCJ129" s="459"/>
      <c r="BCK129" s="458"/>
      <c r="BCL129" s="458"/>
      <c r="BCM129" s="458"/>
      <c r="BCN129" s="459"/>
      <c r="BCO129" s="458"/>
      <c r="BCP129" s="458"/>
      <c r="BCQ129" s="458"/>
      <c r="BCR129" s="459"/>
      <c r="BCS129" s="458"/>
      <c r="BCT129" s="458"/>
      <c r="BCU129" s="458"/>
      <c r="BCV129" s="459"/>
      <c r="BCW129" s="458"/>
      <c r="BCX129" s="458"/>
      <c r="BCY129" s="458"/>
      <c r="BCZ129" s="459"/>
      <c r="BDA129" s="458"/>
      <c r="BDB129" s="458"/>
      <c r="BDC129" s="458"/>
      <c r="BDD129" s="459"/>
      <c r="BDE129" s="458"/>
      <c r="BDF129" s="458"/>
      <c r="BDG129" s="458"/>
      <c r="BDH129" s="459"/>
      <c r="BDI129" s="458"/>
      <c r="BDJ129" s="458"/>
      <c r="BDK129" s="458"/>
      <c r="BDL129" s="459"/>
      <c r="BDM129" s="458"/>
      <c r="BDN129" s="458"/>
      <c r="BDO129" s="458"/>
      <c r="BDP129" s="459"/>
      <c r="BDQ129" s="458"/>
      <c r="BDR129" s="458"/>
      <c r="BDS129" s="458"/>
      <c r="BDT129" s="459"/>
      <c r="BDU129" s="458"/>
      <c r="BDV129" s="458"/>
      <c r="BDW129" s="458"/>
      <c r="BDX129" s="459"/>
      <c r="BDY129" s="458"/>
      <c r="BDZ129" s="458"/>
      <c r="BEA129" s="458"/>
      <c r="BEB129" s="459"/>
      <c r="BEC129" s="458"/>
      <c r="BED129" s="458"/>
      <c r="BEE129" s="458"/>
      <c r="BEF129" s="459"/>
      <c r="BEG129" s="458"/>
      <c r="BEH129" s="458"/>
      <c r="BEI129" s="458"/>
      <c r="BEJ129" s="459"/>
      <c r="BEK129" s="458"/>
      <c r="BEL129" s="458"/>
      <c r="BEM129" s="458"/>
      <c r="BEN129" s="459"/>
      <c r="BEO129" s="458"/>
      <c r="BEP129" s="458"/>
      <c r="BEQ129" s="458"/>
      <c r="BER129" s="459"/>
      <c r="BES129" s="458"/>
      <c r="BET129" s="458"/>
      <c r="BEU129" s="458"/>
      <c r="BEV129" s="459"/>
      <c r="BEW129" s="458"/>
      <c r="BEX129" s="458"/>
      <c r="BEY129" s="458"/>
      <c r="BEZ129" s="459"/>
      <c r="BFA129" s="458"/>
      <c r="BFB129" s="458"/>
      <c r="BFC129" s="458"/>
      <c r="BFD129" s="459"/>
      <c r="BFE129" s="458"/>
      <c r="BFF129" s="458"/>
      <c r="BFG129" s="458"/>
      <c r="BFH129" s="459"/>
      <c r="BFI129" s="458"/>
      <c r="BFJ129" s="458"/>
      <c r="BFK129" s="458"/>
      <c r="BFL129" s="459"/>
      <c r="BFM129" s="458"/>
      <c r="BFN129" s="458"/>
      <c r="BFO129" s="458"/>
      <c r="BFP129" s="459"/>
      <c r="BFQ129" s="458"/>
      <c r="BFR129" s="458"/>
      <c r="BFS129" s="458"/>
      <c r="BFT129" s="459"/>
      <c r="BFU129" s="458"/>
      <c r="BFV129" s="458"/>
      <c r="BFW129" s="458"/>
      <c r="BFX129" s="459"/>
      <c r="BFY129" s="458"/>
      <c r="BFZ129" s="458"/>
      <c r="BGA129" s="458"/>
      <c r="BGB129" s="459"/>
      <c r="BGC129" s="458"/>
      <c r="BGD129" s="458"/>
      <c r="BGE129" s="458"/>
      <c r="BGF129" s="459"/>
      <c r="BGG129" s="458"/>
      <c r="BGH129" s="458"/>
      <c r="BGI129" s="458"/>
      <c r="BGJ129" s="459"/>
      <c r="BGK129" s="458"/>
      <c r="BGL129" s="458"/>
      <c r="BGM129" s="458"/>
      <c r="BGN129" s="459"/>
      <c r="BGO129" s="458"/>
      <c r="BGP129" s="458"/>
      <c r="BGQ129" s="458"/>
      <c r="BGR129" s="459"/>
      <c r="BGS129" s="458"/>
      <c r="BGT129" s="458"/>
      <c r="BGU129" s="458"/>
      <c r="BGV129" s="459"/>
      <c r="BGW129" s="458"/>
      <c r="BGX129" s="458"/>
      <c r="BGY129" s="458"/>
      <c r="BGZ129" s="459"/>
      <c r="BHA129" s="458"/>
      <c r="BHB129" s="458"/>
      <c r="BHC129" s="458"/>
      <c r="BHD129" s="459"/>
      <c r="BHE129" s="458"/>
      <c r="BHF129" s="458"/>
      <c r="BHG129" s="458"/>
      <c r="BHH129" s="459"/>
      <c r="BHI129" s="458"/>
      <c r="BHJ129" s="458"/>
      <c r="BHK129" s="458"/>
      <c r="BHL129" s="459"/>
      <c r="BHM129" s="458"/>
      <c r="BHN129" s="458"/>
      <c r="BHO129" s="458"/>
      <c r="BHP129" s="459"/>
      <c r="BHQ129" s="458"/>
      <c r="BHR129" s="458"/>
      <c r="BHS129" s="458"/>
      <c r="BHT129" s="459"/>
      <c r="BHU129" s="458"/>
      <c r="BHV129" s="458"/>
      <c r="BHW129" s="458"/>
      <c r="BHX129" s="459"/>
      <c r="BHY129" s="458"/>
      <c r="BHZ129" s="458"/>
      <c r="BIA129" s="458"/>
      <c r="BIB129" s="459"/>
      <c r="BIC129" s="458"/>
      <c r="BID129" s="458"/>
      <c r="BIE129" s="458"/>
      <c r="BIF129" s="459"/>
      <c r="BIG129" s="458"/>
      <c r="BIH129" s="458"/>
      <c r="BII129" s="458"/>
      <c r="BIJ129" s="459"/>
      <c r="BIK129" s="458"/>
      <c r="BIL129" s="458"/>
      <c r="BIM129" s="458"/>
      <c r="BIN129" s="459"/>
      <c r="BIO129" s="458"/>
      <c r="BIP129" s="458"/>
      <c r="BIQ129" s="458"/>
      <c r="BIR129" s="459"/>
      <c r="BIS129" s="458"/>
      <c r="BIT129" s="458"/>
      <c r="BIU129" s="458"/>
      <c r="BIV129" s="459"/>
      <c r="BIW129" s="458"/>
      <c r="BIX129" s="458"/>
      <c r="BIY129" s="458"/>
      <c r="BIZ129" s="459"/>
      <c r="BJA129" s="458"/>
      <c r="BJB129" s="458"/>
      <c r="BJC129" s="458"/>
      <c r="BJD129" s="459"/>
      <c r="BJE129" s="458"/>
      <c r="BJF129" s="458"/>
      <c r="BJG129" s="458"/>
      <c r="BJH129" s="459"/>
      <c r="BJI129" s="458"/>
      <c r="BJJ129" s="458"/>
      <c r="BJK129" s="458"/>
      <c r="BJL129" s="459"/>
      <c r="BJM129" s="458"/>
      <c r="BJN129" s="458"/>
      <c r="BJO129" s="458"/>
      <c r="BJP129" s="459"/>
      <c r="BJQ129" s="458"/>
      <c r="BJR129" s="458"/>
      <c r="BJS129" s="458"/>
      <c r="BJT129" s="459"/>
      <c r="BJU129" s="458"/>
      <c r="BJV129" s="458"/>
      <c r="BJW129" s="458"/>
      <c r="BJX129" s="459"/>
      <c r="BJY129" s="458"/>
      <c r="BJZ129" s="458"/>
      <c r="BKA129" s="458"/>
      <c r="BKB129" s="459"/>
      <c r="BKC129" s="458"/>
      <c r="BKD129" s="458"/>
      <c r="BKE129" s="458"/>
      <c r="BKF129" s="459"/>
      <c r="BKG129" s="458"/>
      <c r="BKH129" s="458"/>
      <c r="BKI129" s="458"/>
      <c r="BKJ129" s="459"/>
      <c r="BKK129" s="458"/>
      <c r="BKL129" s="458"/>
      <c r="BKM129" s="458"/>
      <c r="BKN129" s="459"/>
      <c r="BKO129" s="458"/>
      <c r="BKP129" s="458"/>
      <c r="BKQ129" s="458"/>
      <c r="BKR129" s="459"/>
      <c r="BKS129" s="458"/>
      <c r="BKT129" s="458"/>
      <c r="BKU129" s="458"/>
      <c r="BKV129" s="459"/>
      <c r="BKW129" s="458"/>
      <c r="BKX129" s="458"/>
      <c r="BKY129" s="458"/>
      <c r="BKZ129" s="459"/>
      <c r="BLA129" s="458"/>
      <c r="BLB129" s="458"/>
      <c r="BLC129" s="458"/>
      <c r="BLD129" s="459"/>
      <c r="BLE129" s="458"/>
      <c r="BLF129" s="458"/>
      <c r="BLG129" s="458"/>
      <c r="BLH129" s="459"/>
      <c r="BLI129" s="458"/>
      <c r="BLJ129" s="458"/>
      <c r="BLK129" s="458"/>
      <c r="BLL129" s="459"/>
      <c r="BLM129" s="458"/>
      <c r="BLN129" s="458"/>
      <c r="BLO129" s="458"/>
      <c r="BLP129" s="459"/>
      <c r="BLQ129" s="458"/>
      <c r="BLR129" s="458"/>
      <c r="BLS129" s="458"/>
      <c r="BLT129" s="459"/>
      <c r="BLU129" s="458"/>
      <c r="BLV129" s="458"/>
      <c r="BLW129" s="458"/>
      <c r="BLX129" s="459"/>
      <c r="BLY129" s="458"/>
      <c r="BLZ129" s="458"/>
      <c r="BMA129" s="458"/>
      <c r="BMB129" s="459"/>
      <c r="BMC129" s="458"/>
      <c r="BMD129" s="458"/>
      <c r="BME129" s="458"/>
      <c r="BMF129" s="459"/>
      <c r="BMG129" s="458"/>
      <c r="BMH129" s="458"/>
      <c r="BMI129" s="458"/>
      <c r="BMJ129" s="459"/>
      <c r="BMK129" s="458"/>
      <c r="BML129" s="458"/>
      <c r="BMM129" s="458"/>
      <c r="BMN129" s="459"/>
      <c r="BMO129" s="458"/>
      <c r="BMP129" s="458"/>
      <c r="BMQ129" s="458"/>
      <c r="BMR129" s="459"/>
      <c r="BMS129" s="458"/>
      <c r="BMT129" s="458"/>
      <c r="BMU129" s="458"/>
      <c r="BMV129" s="459"/>
      <c r="BMW129" s="458"/>
      <c r="BMX129" s="458"/>
      <c r="BMY129" s="458"/>
      <c r="BMZ129" s="459"/>
      <c r="BNA129" s="458"/>
      <c r="BNB129" s="458"/>
      <c r="BNC129" s="458"/>
      <c r="BND129" s="459"/>
      <c r="BNE129" s="458"/>
      <c r="BNF129" s="458"/>
      <c r="BNG129" s="458"/>
      <c r="BNH129" s="459"/>
      <c r="BNI129" s="458"/>
      <c r="BNJ129" s="458"/>
      <c r="BNK129" s="458"/>
      <c r="BNL129" s="459"/>
      <c r="BNM129" s="458"/>
      <c r="BNN129" s="458"/>
      <c r="BNO129" s="458"/>
      <c r="BNP129" s="459"/>
      <c r="BNQ129" s="458"/>
      <c r="BNR129" s="458"/>
      <c r="BNS129" s="458"/>
      <c r="BNT129" s="459"/>
      <c r="BNU129" s="458"/>
      <c r="BNV129" s="458"/>
      <c r="BNW129" s="458"/>
      <c r="BNX129" s="459"/>
      <c r="BNY129" s="458"/>
      <c r="BNZ129" s="458"/>
      <c r="BOA129" s="458"/>
      <c r="BOB129" s="459"/>
      <c r="BOC129" s="458"/>
      <c r="BOD129" s="458"/>
      <c r="BOE129" s="458"/>
      <c r="BOF129" s="459"/>
      <c r="BOG129" s="458"/>
      <c r="BOH129" s="458"/>
      <c r="BOI129" s="458"/>
      <c r="BOJ129" s="459"/>
      <c r="BOK129" s="458"/>
      <c r="BOL129" s="458"/>
      <c r="BOM129" s="458"/>
      <c r="BON129" s="459"/>
      <c r="BOO129" s="458"/>
      <c r="BOP129" s="458"/>
      <c r="BOQ129" s="458"/>
      <c r="BOR129" s="459"/>
      <c r="BOS129" s="458"/>
      <c r="BOT129" s="458"/>
      <c r="BOU129" s="458"/>
      <c r="BOV129" s="459"/>
      <c r="BOW129" s="458"/>
      <c r="BOX129" s="458"/>
      <c r="BOY129" s="458"/>
      <c r="BOZ129" s="459"/>
      <c r="BPA129" s="458"/>
      <c r="BPB129" s="458"/>
      <c r="BPC129" s="458"/>
      <c r="BPD129" s="459"/>
      <c r="BPE129" s="458"/>
      <c r="BPF129" s="458"/>
      <c r="BPG129" s="458"/>
      <c r="BPH129" s="459"/>
      <c r="BPI129" s="458"/>
      <c r="BPJ129" s="458"/>
      <c r="BPK129" s="458"/>
      <c r="BPL129" s="459"/>
      <c r="BPM129" s="458"/>
      <c r="BPN129" s="458"/>
      <c r="BPO129" s="458"/>
      <c r="BPP129" s="459"/>
      <c r="BPQ129" s="458"/>
      <c r="BPR129" s="458"/>
      <c r="BPS129" s="458"/>
      <c r="BPT129" s="459"/>
      <c r="BPU129" s="458"/>
      <c r="BPV129" s="458"/>
      <c r="BPW129" s="458"/>
      <c r="BPX129" s="459"/>
      <c r="BPY129" s="458"/>
      <c r="BPZ129" s="458"/>
      <c r="BQA129" s="458"/>
      <c r="BQB129" s="459"/>
      <c r="BQC129" s="458"/>
      <c r="BQD129" s="458"/>
      <c r="BQE129" s="458"/>
      <c r="BQF129" s="459"/>
      <c r="BQG129" s="458"/>
      <c r="BQH129" s="458"/>
      <c r="BQI129" s="458"/>
      <c r="BQJ129" s="459"/>
      <c r="BQK129" s="458"/>
      <c r="BQL129" s="458"/>
      <c r="BQM129" s="458"/>
      <c r="BQN129" s="459"/>
      <c r="BQO129" s="458"/>
      <c r="BQP129" s="458"/>
      <c r="BQQ129" s="458"/>
      <c r="BQR129" s="459"/>
      <c r="BQS129" s="458"/>
      <c r="BQT129" s="458"/>
      <c r="BQU129" s="458"/>
      <c r="BQV129" s="459"/>
      <c r="BQW129" s="458"/>
      <c r="BQX129" s="458"/>
      <c r="BQY129" s="458"/>
      <c r="BQZ129" s="459"/>
      <c r="BRA129" s="458"/>
      <c r="BRB129" s="458"/>
      <c r="BRC129" s="458"/>
      <c r="BRD129" s="459"/>
      <c r="BRE129" s="458"/>
      <c r="BRF129" s="458"/>
      <c r="BRG129" s="458"/>
      <c r="BRH129" s="459"/>
      <c r="BRI129" s="458"/>
      <c r="BRJ129" s="458"/>
      <c r="BRK129" s="458"/>
      <c r="BRL129" s="459"/>
      <c r="BRM129" s="458"/>
      <c r="BRN129" s="458"/>
      <c r="BRO129" s="458"/>
      <c r="BRP129" s="459"/>
      <c r="BRQ129" s="458"/>
      <c r="BRR129" s="458"/>
      <c r="BRS129" s="458"/>
      <c r="BRT129" s="459"/>
      <c r="BRU129" s="458"/>
      <c r="BRV129" s="458"/>
      <c r="BRW129" s="458"/>
      <c r="BRX129" s="459"/>
      <c r="BRY129" s="458"/>
      <c r="BRZ129" s="458"/>
      <c r="BSA129" s="458"/>
      <c r="BSB129" s="459"/>
      <c r="BSC129" s="458"/>
      <c r="BSD129" s="458"/>
      <c r="BSE129" s="458"/>
      <c r="BSF129" s="459"/>
      <c r="BSG129" s="458"/>
      <c r="BSH129" s="458"/>
      <c r="BSI129" s="458"/>
      <c r="BSJ129" s="459"/>
      <c r="BSK129" s="458"/>
      <c r="BSL129" s="458"/>
      <c r="BSM129" s="458"/>
      <c r="BSN129" s="459"/>
      <c r="BSO129" s="458"/>
      <c r="BSP129" s="458"/>
      <c r="BSQ129" s="458"/>
      <c r="BSR129" s="459"/>
      <c r="BSS129" s="458"/>
      <c r="BST129" s="458"/>
      <c r="BSU129" s="458"/>
      <c r="BSV129" s="459"/>
      <c r="BSW129" s="458"/>
      <c r="BSX129" s="458"/>
      <c r="BSY129" s="458"/>
      <c r="BSZ129" s="459"/>
      <c r="BTA129" s="458"/>
      <c r="BTB129" s="458"/>
      <c r="BTC129" s="458"/>
      <c r="BTD129" s="459"/>
      <c r="BTE129" s="458"/>
      <c r="BTF129" s="458"/>
      <c r="BTG129" s="458"/>
      <c r="BTH129" s="459"/>
      <c r="BTI129" s="458"/>
      <c r="BTJ129" s="458"/>
      <c r="BTK129" s="458"/>
      <c r="BTL129" s="459"/>
      <c r="BTM129" s="458"/>
      <c r="BTN129" s="458"/>
      <c r="BTO129" s="458"/>
      <c r="BTP129" s="459"/>
      <c r="BTQ129" s="458"/>
      <c r="BTR129" s="458"/>
      <c r="BTS129" s="458"/>
      <c r="BTT129" s="459"/>
      <c r="BTU129" s="458"/>
      <c r="BTV129" s="458"/>
      <c r="BTW129" s="458"/>
      <c r="BTX129" s="459"/>
      <c r="BTY129" s="458"/>
      <c r="BTZ129" s="458"/>
      <c r="BUA129" s="458"/>
      <c r="BUB129" s="459"/>
      <c r="BUC129" s="458"/>
      <c r="BUD129" s="458"/>
      <c r="BUE129" s="458"/>
      <c r="BUF129" s="459"/>
      <c r="BUG129" s="458"/>
      <c r="BUH129" s="458"/>
      <c r="BUI129" s="458"/>
      <c r="BUJ129" s="459"/>
      <c r="BUK129" s="458"/>
      <c r="BUL129" s="458"/>
      <c r="BUM129" s="458"/>
      <c r="BUN129" s="459"/>
      <c r="BUO129" s="458"/>
      <c r="BUP129" s="458"/>
      <c r="BUQ129" s="458"/>
      <c r="BUR129" s="459"/>
      <c r="BUS129" s="458"/>
      <c r="BUT129" s="458"/>
      <c r="BUU129" s="458"/>
      <c r="BUV129" s="459"/>
      <c r="BUW129" s="458"/>
      <c r="BUX129" s="458"/>
      <c r="BUY129" s="458"/>
      <c r="BUZ129" s="459"/>
      <c r="BVA129" s="458"/>
      <c r="BVB129" s="458"/>
      <c r="BVC129" s="458"/>
      <c r="BVD129" s="459"/>
      <c r="BVE129" s="458"/>
      <c r="BVF129" s="458"/>
      <c r="BVG129" s="458"/>
      <c r="BVH129" s="459"/>
      <c r="BVI129" s="458"/>
      <c r="BVJ129" s="458"/>
      <c r="BVK129" s="458"/>
      <c r="BVL129" s="459"/>
      <c r="BVM129" s="458"/>
      <c r="BVN129" s="458"/>
      <c r="BVO129" s="458"/>
      <c r="BVP129" s="459"/>
      <c r="BVQ129" s="458"/>
      <c r="BVR129" s="458"/>
      <c r="BVS129" s="458"/>
      <c r="BVT129" s="459"/>
      <c r="BVU129" s="458"/>
      <c r="BVV129" s="458"/>
      <c r="BVW129" s="458"/>
      <c r="BVX129" s="459"/>
      <c r="BVY129" s="458"/>
      <c r="BVZ129" s="458"/>
      <c r="BWA129" s="458"/>
      <c r="BWB129" s="459"/>
      <c r="BWC129" s="458"/>
      <c r="BWD129" s="458"/>
      <c r="BWE129" s="458"/>
      <c r="BWF129" s="459"/>
      <c r="BWG129" s="458"/>
      <c r="BWH129" s="458"/>
      <c r="BWI129" s="458"/>
      <c r="BWJ129" s="459"/>
      <c r="BWK129" s="458"/>
      <c r="BWL129" s="458"/>
      <c r="BWM129" s="458"/>
      <c r="BWN129" s="459"/>
      <c r="BWO129" s="458"/>
      <c r="BWP129" s="458"/>
      <c r="BWQ129" s="458"/>
      <c r="BWR129" s="459"/>
      <c r="BWS129" s="458"/>
      <c r="BWT129" s="458"/>
      <c r="BWU129" s="458"/>
      <c r="BWV129" s="459"/>
      <c r="BWW129" s="458"/>
      <c r="BWX129" s="458"/>
      <c r="BWY129" s="458"/>
      <c r="BWZ129" s="459"/>
      <c r="BXA129" s="458"/>
      <c r="BXB129" s="458"/>
      <c r="BXC129" s="458"/>
      <c r="BXD129" s="459"/>
      <c r="BXE129" s="458"/>
      <c r="BXF129" s="458"/>
      <c r="BXG129" s="458"/>
      <c r="BXH129" s="459"/>
      <c r="BXI129" s="458"/>
      <c r="BXJ129" s="458"/>
      <c r="BXK129" s="458"/>
      <c r="BXL129" s="459"/>
      <c r="BXM129" s="458"/>
      <c r="BXN129" s="458"/>
      <c r="BXO129" s="458"/>
      <c r="BXP129" s="459"/>
      <c r="BXQ129" s="458"/>
      <c r="BXR129" s="458"/>
      <c r="BXS129" s="458"/>
      <c r="BXT129" s="459"/>
      <c r="BXU129" s="458"/>
      <c r="BXV129" s="458"/>
      <c r="BXW129" s="458"/>
      <c r="BXX129" s="459"/>
      <c r="BXY129" s="458"/>
      <c r="BXZ129" s="458"/>
      <c r="BYA129" s="458"/>
      <c r="BYB129" s="459"/>
      <c r="BYC129" s="458"/>
      <c r="BYD129" s="458"/>
      <c r="BYE129" s="458"/>
      <c r="BYF129" s="459"/>
      <c r="BYG129" s="458"/>
      <c r="BYH129" s="458"/>
      <c r="BYI129" s="458"/>
      <c r="BYJ129" s="459"/>
      <c r="BYK129" s="458"/>
      <c r="BYL129" s="458"/>
      <c r="BYM129" s="458"/>
      <c r="BYN129" s="459"/>
      <c r="BYO129" s="458"/>
      <c r="BYP129" s="458"/>
      <c r="BYQ129" s="458"/>
      <c r="BYR129" s="459"/>
      <c r="BYS129" s="458"/>
      <c r="BYT129" s="458"/>
      <c r="BYU129" s="458"/>
      <c r="BYV129" s="459"/>
      <c r="BYW129" s="458"/>
      <c r="BYX129" s="458"/>
      <c r="BYY129" s="458"/>
      <c r="BYZ129" s="459"/>
      <c r="BZA129" s="458"/>
      <c r="BZB129" s="458"/>
      <c r="BZC129" s="458"/>
      <c r="BZD129" s="459"/>
      <c r="BZE129" s="458"/>
      <c r="BZF129" s="458"/>
      <c r="BZG129" s="458"/>
      <c r="BZH129" s="459"/>
      <c r="BZI129" s="458"/>
      <c r="BZJ129" s="458"/>
      <c r="BZK129" s="458"/>
      <c r="BZL129" s="459"/>
      <c r="BZM129" s="458"/>
      <c r="BZN129" s="458"/>
      <c r="BZO129" s="458"/>
      <c r="BZP129" s="459"/>
      <c r="BZQ129" s="458"/>
      <c r="BZR129" s="458"/>
      <c r="BZS129" s="458"/>
      <c r="BZT129" s="459"/>
      <c r="BZU129" s="458"/>
      <c r="BZV129" s="458"/>
      <c r="BZW129" s="458"/>
      <c r="BZX129" s="459"/>
      <c r="BZY129" s="458"/>
      <c r="BZZ129" s="458"/>
      <c r="CAA129" s="458"/>
      <c r="CAB129" s="459"/>
      <c r="CAC129" s="458"/>
      <c r="CAD129" s="458"/>
      <c r="CAE129" s="458"/>
      <c r="CAF129" s="459"/>
      <c r="CAG129" s="458"/>
      <c r="CAH129" s="458"/>
      <c r="CAI129" s="458"/>
      <c r="CAJ129" s="459"/>
      <c r="CAK129" s="458"/>
      <c r="CAL129" s="458"/>
      <c r="CAM129" s="458"/>
      <c r="CAN129" s="459"/>
      <c r="CAO129" s="458"/>
      <c r="CAP129" s="458"/>
      <c r="CAQ129" s="458"/>
      <c r="CAR129" s="459"/>
      <c r="CAS129" s="458"/>
      <c r="CAT129" s="458"/>
      <c r="CAU129" s="458"/>
      <c r="CAV129" s="459"/>
      <c r="CAW129" s="458"/>
      <c r="CAX129" s="458"/>
      <c r="CAY129" s="458"/>
      <c r="CAZ129" s="459"/>
      <c r="CBA129" s="458"/>
      <c r="CBB129" s="458"/>
      <c r="CBC129" s="458"/>
      <c r="CBD129" s="459"/>
      <c r="CBE129" s="458"/>
      <c r="CBF129" s="458"/>
      <c r="CBG129" s="458"/>
      <c r="CBH129" s="459"/>
      <c r="CBI129" s="458"/>
      <c r="CBJ129" s="458"/>
      <c r="CBK129" s="458"/>
      <c r="CBL129" s="459"/>
      <c r="CBM129" s="458"/>
      <c r="CBN129" s="458"/>
      <c r="CBO129" s="458"/>
      <c r="CBP129" s="459"/>
      <c r="CBQ129" s="458"/>
      <c r="CBR129" s="458"/>
      <c r="CBS129" s="458"/>
      <c r="CBT129" s="459"/>
      <c r="CBU129" s="458"/>
      <c r="CBV129" s="458"/>
      <c r="CBW129" s="458"/>
      <c r="CBX129" s="459"/>
      <c r="CBY129" s="458"/>
      <c r="CBZ129" s="458"/>
      <c r="CCA129" s="458"/>
      <c r="CCB129" s="459"/>
      <c r="CCC129" s="458"/>
      <c r="CCD129" s="458"/>
      <c r="CCE129" s="458"/>
      <c r="CCF129" s="459"/>
      <c r="CCG129" s="458"/>
      <c r="CCH129" s="458"/>
      <c r="CCI129" s="458"/>
      <c r="CCJ129" s="459"/>
      <c r="CCK129" s="458"/>
      <c r="CCL129" s="458"/>
      <c r="CCM129" s="458"/>
      <c r="CCN129" s="459"/>
      <c r="CCO129" s="458"/>
      <c r="CCP129" s="458"/>
      <c r="CCQ129" s="458"/>
      <c r="CCR129" s="459"/>
      <c r="CCS129" s="458"/>
      <c r="CCT129" s="458"/>
      <c r="CCU129" s="458"/>
      <c r="CCV129" s="459"/>
      <c r="CCW129" s="458"/>
      <c r="CCX129" s="458"/>
      <c r="CCY129" s="458"/>
      <c r="CCZ129" s="459"/>
      <c r="CDA129" s="458"/>
      <c r="CDB129" s="458"/>
      <c r="CDC129" s="458"/>
      <c r="CDD129" s="459"/>
      <c r="CDE129" s="458"/>
      <c r="CDF129" s="458"/>
      <c r="CDG129" s="458"/>
      <c r="CDH129" s="459"/>
      <c r="CDI129" s="458"/>
      <c r="CDJ129" s="458"/>
      <c r="CDK129" s="458"/>
      <c r="CDL129" s="459"/>
      <c r="CDM129" s="458"/>
      <c r="CDN129" s="458"/>
      <c r="CDO129" s="458"/>
      <c r="CDP129" s="459"/>
      <c r="CDQ129" s="458"/>
      <c r="CDR129" s="458"/>
      <c r="CDS129" s="458"/>
      <c r="CDT129" s="459"/>
      <c r="CDU129" s="458"/>
      <c r="CDV129" s="458"/>
      <c r="CDW129" s="458"/>
      <c r="CDX129" s="459"/>
      <c r="CDY129" s="458"/>
      <c r="CDZ129" s="458"/>
      <c r="CEA129" s="458"/>
      <c r="CEB129" s="459"/>
      <c r="CEC129" s="458"/>
      <c r="CED129" s="458"/>
      <c r="CEE129" s="458"/>
      <c r="CEF129" s="459"/>
      <c r="CEG129" s="458"/>
      <c r="CEH129" s="458"/>
      <c r="CEI129" s="458"/>
      <c r="CEJ129" s="459"/>
      <c r="CEK129" s="458"/>
      <c r="CEL129" s="458"/>
      <c r="CEM129" s="458"/>
      <c r="CEN129" s="459"/>
      <c r="CEO129" s="458"/>
      <c r="CEP129" s="458"/>
      <c r="CEQ129" s="458"/>
      <c r="CER129" s="459"/>
      <c r="CES129" s="458"/>
      <c r="CET129" s="458"/>
      <c r="CEU129" s="458"/>
      <c r="CEV129" s="459"/>
      <c r="CEW129" s="458"/>
      <c r="CEX129" s="458"/>
      <c r="CEY129" s="458"/>
      <c r="CEZ129" s="459"/>
      <c r="CFA129" s="458"/>
      <c r="CFB129" s="458"/>
      <c r="CFC129" s="458"/>
      <c r="CFD129" s="459"/>
      <c r="CFE129" s="458"/>
      <c r="CFF129" s="458"/>
      <c r="CFG129" s="458"/>
      <c r="CFH129" s="459"/>
      <c r="CFI129" s="458"/>
      <c r="CFJ129" s="458"/>
      <c r="CFK129" s="458"/>
      <c r="CFL129" s="459"/>
      <c r="CFM129" s="458"/>
      <c r="CFN129" s="458"/>
      <c r="CFO129" s="458"/>
      <c r="CFP129" s="459"/>
      <c r="CFQ129" s="458"/>
      <c r="CFR129" s="458"/>
      <c r="CFS129" s="458"/>
      <c r="CFT129" s="459"/>
      <c r="CFU129" s="458"/>
      <c r="CFV129" s="458"/>
      <c r="CFW129" s="458"/>
      <c r="CFX129" s="459"/>
      <c r="CFY129" s="458"/>
      <c r="CFZ129" s="458"/>
      <c r="CGA129" s="458"/>
      <c r="CGB129" s="459"/>
      <c r="CGC129" s="458"/>
      <c r="CGD129" s="458"/>
      <c r="CGE129" s="458"/>
      <c r="CGF129" s="459"/>
      <c r="CGG129" s="458"/>
      <c r="CGH129" s="458"/>
      <c r="CGI129" s="458"/>
      <c r="CGJ129" s="459"/>
      <c r="CGK129" s="458"/>
      <c r="CGL129" s="458"/>
      <c r="CGM129" s="458"/>
      <c r="CGN129" s="459"/>
      <c r="CGO129" s="458"/>
      <c r="CGP129" s="458"/>
      <c r="CGQ129" s="458"/>
      <c r="CGR129" s="459"/>
      <c r="CGS129" s="458"/>
      <c r="CGT129" s="458"/>
      <c r="CGU129" s="458"/>
      <c r="CGV129" s="459"/>
      <c r="CGW129" s="458"/>
      <c r="CGX129" s="458"/>
      <c r="CGY129" s="458"/>
      <c r="CGZ129" s="459"/>
      <c r="CHA129" s="458"/>
      <c r="CHB129" s="458"/>
      <c r="CHC129" s="458"/>
      <c r="CHD129" s="459"/>
      <c r="CHE129" s="458"/>
      <c r="CHF129" s="458"/>
      <c r="CHG129" s="458"/>
      <c r="CHH129" s="459"/>
      <c r="CHI129" s="458"/>
      <c r="CHJ129" s="458"/>
      <c r="CHK129" s="458"/>
      <c r="CHL129" s="459"/>
      <c r="CHM129" s="458"/>
      <c r="CHN129" s="458"/>
      <c r="CHO129" s="458"/>
      <c r="CHP129" s="459"/>
      <c r="CHQ129" s="458"/>
      <c r="CHR129" s="458"/>
      <c r="CHS129" s="458"/>
      <c r="CHT129" s="459"/>
      <c r="CHU129" s="458"/>
      <c r="CHV129" s="458"/>
      <c r="CHW129" s="458"/>
      <c r="CHX129" s="459"/>
      <c r="CHY129" s="458"/>
      <c r="CHZ129" s="458"/>
      <c r="CIA129" s="458"/>
      <c r="CIB129" s="459"/>
      <c r="CIC129" s="458"/>
      <c r="CID129" s="458"/>
      <c r="CIE129" s="458"/>
      <c r="CIF129" s="459"/>
      <c r="CIG129" s="458"/>
      <c r="CIH129" s="458"/>
      <c r="CII129" s="458"/>
      <c r="CIJ129" s="459"/>
      <c r="CIK129" s="458"/>
      <c r="CIL129" s="458"/>
      <c r="CIM129" s="458"/>
      <c r="CIN129" s="459"/>
      <c r="CIO129" s="458"/>
      <c r="CIP129" s="458"/>
      <c r="CIQ129" s="458"/>
      <c r="CIR129" s="459"/>
      <c r="CIS129" s="458"/>
      <c r="CIT129" s="458"/>
      <c r="CIU129" s="458"/>
      <c r="CIV129" s="459"/>
      <c r="CIW129" s="458"/>
      <c r="CIX129" s="458"/>
      <c r="CIY129" s="458"/>
      <c r="CIZ129" s="459"/>
      <c r="CJA129" s="458"/>
      <c r="CJB129" s="458"/>
      <c r="CJC129" s="458"/>
      <c r="CJD129" s="459"/>
      <c r="CJE129" s="458"/>
      <c r="CJF129" s="458"/>
      <c r="CJG129" s="458"/>
      <c r="CJH129" s="459"/>
      <c r="CJI129" s="458"/>
      <c r="CJJ129" s="458"/>
      <c r="CJK129" s="458"/>
      <c r="CJL129" s="459"/>
      <c r="CJM129" s="458"/>
      <c r="CJN129" s="458"/>
      <c r="CJO129" s="458"/>
      <c r="CJP129" s="459"/>
      <c r="CJQ129" s="458"/>
      <c r="CJR129" s="458"/>
      <c r="CJS129" s="458"/>
      <c r="CJT129" s="459"/>
      <c r="CJU129" s="458"/>
      <c r="CJV129" s="458"/>
      <c r="CJW129" s="458"/>
      <c r="CJX129" s="459"/>
      <c r="CJY129" s="458"/>
      <c r="CJZ129" s="458"/>
      <c r="CKA129" s="458"/>
      <c r="CKB129" s="459"/>
      <c r="CKC129" s="458"/>
      <c r="CKD129" s="458"/>
      <c r="CKE129" s="458"/>
      <c r="CKF129" s="459"/>
      <c r="CKG129" s="458"/>
      <c r="CKH129" s="458"/>
      <c r="CKI129" s="458"/>
      <c r="CKJ129" s="459"/>
      <c r="CKK129" s="458"/>
      <c r="CKL129" s="458"/>
      <c r="CKM129" s="458"/>
      <c r="CKN129" s="459"/>
      <c r="CKO129" s="458"/>
      <c r="CKP129" s="458"/>
      <c r="CKQ129" s="458"/>
      <c r="CKR129" s="459"/>
      <c r="CKS129" s="458"/>
      <c r="CKT129" s="458"/>
      <c r="CKU129" s="458"/>
      <c r="CKV129" s="459"/>
      <c r="CKW129" s="458"/>
      <c r="CKX129" s="458"/>
      <c r="CKY129" s="458"/>
      <c r="CKZ129" s="459"/>
      <c r="CLA129" s="458"/>
      <c r="CLB129" s="458"/>
      <c r="CLC129" s="458"/>
      <c r="CLD129" s="459"/>
      <c r="CLE129" s="458"/>
      <c r="CLF129" s="458"/>
      <c r="CLG129" s="458"/>
      <c r="CLH129" s="459"/>
      <c r="CLI129" s="458"/>
      <c r="CLJ129" s="458"/>
      <c r="CLK129" s="458"/>
      <c r="CLL129" s="459"/>
      <c r="CLM129" s="458"/>
      <c r="CLN129" s="458"/>
      <c r="CLO129" s="458"/>
      <c r="CLP129" s="459"/>
      <c r="CLQ129" s="458"/>
      <c r="CLR129" s="458"/>
      <c r="CLS129" s="458"/>
      <c r="CLT129" s="459"/>
      <c r="CLU129" s="458"/>
      <c r="CLV129" s="458"/>
      <c r="CLW129" s="458"/>
      <c r="CLX129" s="459"/>
      <c r="CLY129" s="458"/>
      <c r="CLZ129" s="458"/>
      <c r="CMA129" s="458"/>
      <c r="CMB129" s="459"/>
      <c r="CMC129" s="458"/>
      <c r="CMD129" s="458"/>
      <c r="CME129" s="458"/>
      <c r="CMF129" s="459"/>
      <c r="CMG129" s="458"/>
      <c r="CMH129" s="458"/>
      <c r="CMI129" s="458"/>
      <c r="CMJ129" s="459"/>
      <c r="CMK129" s="458"/>
      <c r="CML129" s="458"/>
      <c r="CMM129" s="458"/>
      <c r="CMN129" s="459"/>
      <c r="CMO129" s="458"/>
      <c r="CMP129" s="458"/>
      <c r="CMQ129" s="458"/>
      <c r="CMR129" s="459"/>
      <c r="CMS129" s="458"/>
      <c r="CMT129" s="458"/>
      <c r="CMU129" s="458"/>
      <c r="CMV129" s="459"/>
      <c r="CMW129" s="458"/>
      <c r="CMX129" s="458"/>
      <c r="CMY129" s="458"/>
      <c r="CMZ129" s="459"/>
      <c r="CNA129" s="458"/>
      <c r="CNB129" s="458"/>
      <c r="CNC129" s="458"/>
      <c r="CND129" s="459"/>
      <c r="CNE129" s="458"/>
      <c r="CNF129" s="458"/>
      <c r="CNG129" s="458"/>
      <c r="CNH129" s="459"/>
      <c r="CNI129" s="458"/>
      <c r="CNJ129" s="458"/>
      <c r="CNK129" s="458"/>
      <c r="CNL129" s="459"/>
      <c r="CNM129" s="458"/>
      <c r="CNN129" s="458"/>
      <c r="CNO129" s="458"/>
      <c r="CNP129" s="459"/>
      <c r="CNQ129" s="458"/>
      <c r="CNR129" s="458"/>
      <c r="CNS129" s="458"/>
      <c r="CNT129" s="459"/>
      <c r="CNU129" s="458"/>
      <c r="CNV129" s="458"/>
      <c r="CNW129" s="458"/>
      <c r="CNX129" s="459"/>
      <c r="CNY129" s="458"/>
      <c r="CNZ129" s="458"/>
      <c r="COA129" s="458"/>
      <c r="COB129" s="459"/>
      <c r="COC129" s="458"/>
      <c r="COD129" s="458"/>
      <c r="COE129" s="458"/>
      <c r="COF129" s="459"/>
      <c r="COG129" s="458"/>
      <c r="COH129" s="458"/>
      <c r="COI129" s="458"/>
      <c r="COJ129" s="459"/>
      <c r="COK129" s="458"/>
      <c r="COL129" s="458"/>
      <c r="COM129" s="458"/>
      <c r="CON129" s="459"/>
      <c r="COO129" s="458"/>
      <c r="COP129" s="458"/>
      <c r="COQ129" s="458"/>
      <c r="COR129" s="459"/>
      <c r="COS129" s="458"/>
      <c r="COT129" s="458"/>
      <c r="COU129" s="458"/>
      <c r="COV129" s="459"/>
      <c r="COW129" s="458"/>
      <c r="COX129" s="458"/>
      <c r="COY129" s="458"/>
      <c r="COZ129" s="459"/>
      <c r="CPA129" s="458"/>
      <c r="CPB129" s="458"/>
      <c r="CPC129" s="458"/>
      <c r="CPD129" s="459"/>
      <c r="CPE129" s="458"/>
      <c r="CPF129" s="458"/>
      <c r="CPG129" s="458"/>
      <c r="CPH129" s="459"/>
      <c r="CPI129" s="458"/>
      <c r="CPJ129" s="458"/>
      <c r="CPK129" s="458"/>
      <c r="CPL129" s="459"/>
      <c r="CPM129" s="458"/>
      <c r="CPN129" s="458"/>
      <c r="CPO129" s="458"/>
      <c r="CPP129" s="459"/>
      <c r="CPQ129" s="458"/>
      <c r="CPR129" s="458"/>
      <c r="CPS129" s="458"/>
      <c r="CPT129" s="459"/>
      <c r="CPU129" s="458"/>
      <c r="CPV129" s="458"/>
      <c r="CPW129" s="458"/>
      <c r="CPX129" s="459"/>
      <c r="CPY129" s="458"/>
      <c r="CPZ129" s="458"/>
      <c r="CQA129" s="458"/>
      <c r="CQB129" s="459"/>
      <c r="CQC129" s="458"/>
      <c r="CQD129" s="458"/>
      <c r="CQE129" s="458"/>
      <c r="CQF129" s="459"/>
      <c r="CQG129" s="458"/>
      <c r="CQH129" s="458"/>
      <c r="CQI129" s="458"/>
      <c r="CQJ129" s="459"/>
      <c r="CQK129" s="458"/>
      <c r="CQL129" s="458"/>
      <c r="CQM129" s="458"/>
      <c r="CQN129" s="459"/>
      <c r="CQO129" s="458"/>
      <c r="CQP129" s="458"/>
      <c r="CQQ129" s="458"/>
      <c r="CQR129" s="459"/>
      <c r="CQS129" s="458"/>
      <c r="CQT129" s="458"/>
      <c r="CQU129" s="458"/>
      <c r="CQV129" s="459"/>
      <c r="CQW129" s="458"/>
      <c r="CQX129" s="458"/>
      <c r="CQY129" s="458"/>
      <c r="CQZ129" s="459"/>
      <c r="CRA129" s="458"/>
      <c r="CRB129" s="458"/>
      <c r="CRC129" s="458"/>
      <c r="CRD129" s="459"/>
      <c r="CRE129" s="458"/>
      <c r="CRF129" s="458"/>
      <c r="CRG129" s="458"/>
      <c r="CRH129" s="459"/>
      <c r="CRI129" s="458"/>
      <c r="CRJ129" s="458"/>
      <c r="CRK129" s="458"/>
      <c r="CRL129" s="459"/>
      <c r="CRM129" s="458"/>
      <c r="CRN129" s="458"/>
      <c r="CRO129" s="458"/>
      <c r="CRP129" s="459"/>
      <c r="CRQ129" s="458"/>
      <c r="CRR129" s="458"/>
      <c r="CRS129" s="458"/>
      <c r="CRT129" s="459"/>
      <c r="CRU129" s="458"/>
      <c r="CRV129" s="458"/>
      <c r="CRW129" s="458"/>
      <c r="CRX129" s="459"/>
      <c r="CRY129" s="458"/>
      <c r="CRZ129" s="458"/>
      <c r="CSA129" s="458"/>
      <c r="CSB129" s="459"/>
      <c r="CSC129" s="458"/>
      <c r="CSD129" s="458"/>
      <c r="CSE129" s="458"/>
      <c r="CSF129" s="459"/>
      <c r="CSG129" s="458"/>
      <c r="CSH129" s="458"/>
      <c r="CSI129" s="458"/>
      <c r="CSJ129" s="459"/>
      <c r="CSK129" s="458"/>
      <c r="CSL129" s="458"/>
      <c r="CSM129" s="458"/>
      <c r="CSN129" s="459"/>
      <c r="CSO129" s="458"/>
      <c r="CSP129" s="458"/>
      <c r="CSQ129" s="458"/>
      <c r="CSR129" s="459"/>
      <c r="CSS129" s="458"/>
      <c r="CST129" s="458"/>
      <c r="CSU129" s="458"/>
      <c r="CSV129" s="459"/>
      <c r="CSW129" s="458"/>
      <c r="CSX129" s="458"/>
      <c r="CSY129" s="458"/>
      <c r="CSZ129" s="459"/>
      <c r="CTA129" s="458"/>
      <c r="CTB129" s="458"/>
      <c r="CTC129" s="458"/>
      <c r="CTD129" s="459"/>
      <c r="CTE129" s="458"/>
      <c r="CTF129" s="458"/>
      <c r="CTG129" s="458"/>
      <c r="CTH129" s="459"/>
      <c r="CTI129" s="458"/>
      <c r="CTJ129" s="458"/>
      <c r="CTK129" s="458"/>
      <c r="CTL129" s="459"/>
      <c r="CTM129" s="458"/>
      <c r="CTN129" s="458"/>
      <c r="CTO129" s="458"/>
      <c r="CTP129" s="459"/>
      <c r="CTQ129" s="458"/>
      <c r="CTR129" s="458"/>
      <c r="CTS129" s="458"/>
      <c r="CTT129" s="459"/>
      <c r="CTU129" s="458"/>
      <c r="CTV129" s="458"/>
      <c r="CTW129" s="458"/>
      <c r="CTX129" s="459"/>
      <c r="CTY129" s="458"/>
      <c r="CTZ129" s="458"/>
      <c r="CUA129" s="458"/>
      <c r="CUB129" s="459"/>
      <c r="CUC129" s="458"/>
      <c r="CUD129" s="458"/>
      <c r="CUE129" s="458"/>
      <c r="CUF129" s="459"/>
      <c r="CUG129" s="458"/>
      <c r="CUH129" s="458"/>
      <c r="CUI129" s="458"/>
      <c r="CUJ129" s="459"/>
      <c r="CUK129" s="458"/>
      <c r="CUL129" s="458"/>
      <c r="CUM129" s="458"/>
      <c r="CUN129" s="459"/>
      <c r="CUO129" s="458"/>
      <c r="CUP129" s="458"/>
      <c r="CUQ129" s="458"/>
      <c r="CUR129" s="459"/>
      <c r="CUS129" s="458"/>
      <c r="CUT129" s="458"/>
      <c r="CUU129" s="458"/>
      <c r="CUV129" s="459"/>
      <c r="CUW129" s="458"/>
      <c r="CUX129" s="458"/>
      <c r="CUY129" s="458"/>
      <c r="CUZ129" s="459"/>
      <c r="CVA129" s="458"/>
      <c r="CVB129" s="458"/>
      <c r="CVC129" s="458"/>
      <c r="CVD129" s="459"/>
      <c r="CVE129" s="458"/>
      <c r="CVF129" s="458"/>
      <c r="CVG129" s="458"/>
      <c r="CVH129" s="459"/>
      <c r="CVI129" s="458"/>
      <c r="CVJ129" s="458"/>
      <c r="CVK129" s="458"/>
      <c r="CVL129" s="459"/>
      <c r="CVM129" s="458"/>
      <c r="CVN129" s="458"/>
      <c r="CVO129" s="458"/>
      <c r="CVP129" s="459"/>
      <c r="CVQ129" s="458"/>
      <c r="CVR129" s="458"/>
      <c r="CVS129" s="458"/>
      <c r="CVT129" s="459"/>
      <c r="CVU129" s="458"/>
      <c r="CVV129" s="458"/>
      <c r="CVW129" s="458"/>
      <c r="CVX129" s="459"/>
      <c r="CVY129" s="458"/>
      <c r="CVZ129" s="458"/>
      <c r="CWA129" s="458"/>
      <c r="CWB129" s="459"/>
      <c r="CWC129" s="458"/>
      <c r="CWD129" s="458"/>
      <c r="CWE129" s="458"/>
      <c r="CWF129" s="459"/>
      <c r="CWG129" s="458"/>
      <c r="CWH129" s="458"/>
      <c r="CWI129" s="458"/>
      <c r="CWJ129" s="459"/>
      <c r="CWK129" s="458"/>
      <c r="CWL129" s="458"/>
      <c r="CWM129" s="458"/>
      <c r="CWN129" s="459"/>
      <c r="CWO129" s="458"/>
      <c r="CWP129" s="458"/>
      <c r="CWQ129" s="458"/>
      <c r="CWR129" s="459"/>
      <c r="CWS129" s="458"/>
      <c r="CWT129" s="458"/>
      <c r="CWU129" s="458"/>
      <c r="CWV129" s="459"/>
      <c r="CWW129" s="458"/>
      <c r="CWX129" s="458"/>
      <c r="CWY129" s="458"/>
      <c r="CWZ129" s="459"/>
      <c r="CXA129" s="458"/>
      <c r="CXB129" s="458"/>
      <c r="CXC129" s="458"/>
      <c r="CXD129" s="459"/>
      <c r="CXE129" s="458"/>
      <c r="CXF129" s="458"/>
      <c r="CXG129" s="458"/>
      <c r="CXH129" s="459"/>
      <c r="CXI129" s="458"/>
      <c r="CXJ129" s="458"/>
      <c r="CXK129" s="458"/>
      <c r="CXL129" s="459"/>
      <c r="CXM129" s="458"/>
      <c r="CXN129" s="458"/>
      <c r="CXO129" s="458"/>
      <c r="CXP129" s="459"/>
      <c r="CXQ129" s="458"/>
      <c r="CXR129" s="458"/>
      <c r="CXS129" s="458"/>
      <c r="CXT129" s="459"/>
      <c r="CXU129" s="458"/>
      <c r="CXV129" s="458"/>
      <c r="CXW129" s="458"/>
      <c r="CXX129" s="459"/>
      <c r="CXY129" s="458"/>
      <c r="CXZ129" s="458"/>
      <c r="CYA129" s="458"/>
      <c r="CYB129" s="459"/>
      <c r="CYC129" s="458"/>
      <c r="CYD129" s="458"/>
      <c r="CYE129" s="458"/>
      <c r="CYF129" s="459"/>
      <c r="CYG129" s="458"/>
      <c r="CYH129" s="458"/>
      <c r="CYI129" s="458"/>
      <c r="CYJ129" s="459"/>
      <c r="CYK129" s="458"/>
      <c r="CYL129" s="458"/>
      <c r="CYM129" s="458"/>
      <c r="CYN129" s="459"/>
      <c r="CYO129" s="458"/>
      <c r="CYP129" s="458"/>
      <c r="CYQ129" s="458"/>
      <c r="CYR129" s="459"/>
      <c r="CYS129" s="458"/>
      <c r="CYT129" s="458"/>
      <c r="CYU129" s="458"/>
      <c r="CYV129" s="459"/>
      <c r="CYW129" s="458"/>
      <c r="CYX129" s="458"/>
      <c r="CYY129" s="458"/>
      <c r="CYZ129" s="459"/>
      <c r="CZA129" s="458"/>
      <c r="CZB129" s="458"/>
      <c r="CZC129" s="458"/>
      <c r="CZD129" s="459"/>
      <c r="CZE129" s="458"/>
      <c r="CZF129" s="458"/>
      <c r="CZG129" s="458"/>
      <c r="CZH129" s="459"/>
      <c r="CZI129" s="458"/>
      <c r="CZJ129" s="458"/>
      <c r="CZK129" s="458"/>
      <c r="CZL129" s="459"/>
      <c r="CZM129" s="458"/>
      <c r="CZN129" s="458"/>
      <c r="CZO129" s="458"/>
      <c r="CZP129" s="459"/>
      <c r="CZQ129" s="458"/>
      <c r="CZR129" s="458"/>
      <c r="CZS129" s="458"/>
      <c r="CZT129" s="459"/>
      <c r="CZU129" s="458"/>
      <c r="CZV129" s="458"/>
      <c r="CZW129" s="458"/>
      <c r="CZX129" s="459"/>
      <c r="CZY129" s="458"/>
      <c r="CZZ129" s="458"/>
      <c r="DAA129" s="458"/>
      <c r="DAB129" s="459"/>
      <c r="DAC129" s="458"/>
      <c r="DAD129" s="458"/>
      <c r="DAE129" s="458"/>
      <c r="DAF129" s="459"/>
      <c r="DAG129" s="458"/>
      <c r="DAH129" s="458"/>
      <c r="DAI129" s="458"/>
      <c r="DAJ129" s="459"/>
      <c r="DAK129" s="458"/>
      <c r="DAL129" s="458"/>
      <c r="DAM129" s="458"/>
      <c r="DAN129" s="459"/>
      <c r="DAO129" s="458"/>
      <c r="DAP129" s="458"/>
      <c r="DAQ129" s="458"/>
      <c r="DAR129" s="459"/>
      <c r="DAS129" s="458"/>
      <c r="DAT129" s="458"/>
      <c r="DAU129" s="458"/>
      <c r="DAV129" s="459"/>
      <c r="DAW129" s="458"/>
      <c r="DAX129" s="458"/>
      <c r="DAY129" s="458"/>
      <c r="DAZ129" s="459"/>
      <c r="DBA129" s="458"/>
      <c r="DBB129" s="458"/>
      <c r="DBC129" s="458"/>
      <c r="DBD129" s="459"/>
      <c r="DBE129" s="458"/>
      <c r="DBF129" s="458"/>
      <c r="DBG129" s="458"/>
      <c r="DBH129" s="459"/>
      <c r="DBI129" s="458"/>
      <c r="DBJ129" s="458"/>
      <c r="DBK129" s="458"/>
      <c r="DBL129" s="459"/>
      <c r="DBM129" s="458"/>
      <c r="DBN129" s="458"/>
      <c r="DBO129" s="458"/>
      <c r="DBP129" s="459"/>
      <c r="DBQ129" s="458"/>
      <c r="DBR129" s="458"/>
      <c r="DBS129" s="458"/>
      <c r="DBT129" s="459"/>
      <c r="DBU129" s="458"/>
      <c r="DBV129" s="458"/>
      <c r="DBW129" s="458"/>
      <c r="DBX129" s="459"/>
      <c r="DBY129" s="458"/>
      <c r="DBZ129" s="458"/>
      <c r="DCA129" s="458"/>
      <c r="DCB129" s="459"/>
      <c r="DCC129" s="458"/>
      <c r="DCD129" s="458"/>
      <c r="DCE129" s="458"/>
      <c r="DCF129" s="459"/>
      <c r="DCG129" s="458"/>
      <c r="DCH129" s="458"/>
      <c r="DCI129" s="458"/>
      <c r="DCJ129" s="459"/>
      <c r="DCK129" s="458"/>
      <c r="DCL129" s="458"/>
      <c r="DCM129" s="458"/>
      <c r="DCN129" s="459"/>
      <c r="DCO129" s="458"/>
      <c r="DCP129" s="458"/>
      <c r="DCQ129" s="458"/>
      <c r="DCR129" s="459"/>
      <c r="DCS129" s="458"/>
      <c r="DCT129" s="458"/>
      <c r="DCU129" s="458"/>
      <c r="DCV129" s="459"/>
      <c r="DCW129" s="458"/>
      <c r="DCX129" s="458"/>
      <c r="DCY129" s="458"/>
      <c r="DCZ129" s="459"/>
      <c r="DDA129" s="458"/>
      <c r="DDB129" s="458"/>
      <c r="DDC129" s="458"/>
      <c r="DDD129" s="459"/>
      <c r="DDE129" s="458"/>
      <c r="DDF129" s="458"/>
      <c r="DDG129" s="458"/>
      <c r="DDH129" s="459"/>
      <c r="DDI129" s="458"/>
      <c r="DDJ129" s="458"/>
      <c r="DDK129" s="458"/>
      <c r="DDL129" s="459"/>
      <c r="DDM129" s="458"/>
      <c r="DDN129" s="458"/>
      <c r="DDO129" s="458"/>
      <c r="DDP129" s="459"/>
      <c r="DDQ129" s="458"/>
      <c r="DDR129" s="458"/>
      <c r="DDS129" s="458"/>
      <c r="DDT129" s="459"/>
      <c r="DDU129" s="458"/>
      <c r="DDV129" s="458"/>
      <c r="DDW129" s="458"/>
      <c r="DDX129" s="459"/>
      <c r="DDY129" s="458"/>
      <c r="DDZ129" s="458"/>
      <c r="DEA129" s="458"/>
      <c r="DEB129" s="459"/>
      <c r="DEC129" s="458"/>
      <c r="DED129" s="458"/>
      <c r="DEE129" s="458"/>
      <c r="DEF129" s="459"/>
      <c r="DEG129" s="458"/>
      <c r="DEH129" s="458"/>
      <c r="DEI129" s="458"/>
      <c r="DEJ129" s="459"/>
      <c r="DEK129" s="458"/>
      <c r="DEL129" s="458"/>
      <c r="DEM129" s="458"/>
      <c r="DEN129" s="459"/>
      <c r="DEO129" s="458"/>
      <c r="DEP129" s="458"/>
      <c r="DEQ129" s="458"/>
      <c r="DER129" s="459"/>
      <c r="DES129" s="458"/>
      <c r="DET129" s="458"/>
      <c r="DEU129" s="458"/>
      <c r="DEV129" s="459"/>
      <c r="DEW129" s="458"/>
      <c r="DEX129" s="458"/>
      <c r="DEY129" s="458"/>
      <c r="DEZ129" s="459"/>
      <c r="DFA129" s="458"/>
      <c r="DFB129" s="458"/>
      <c r="DFC129" s="458"/>
      <c r="DFD129" s="459"/>
      <c r="DFE129" s="458"/>
      <c r="DFF129" s="458"/>
      <c r="DFG129" s="458"/>
      <c r="DFH129" s="459"/>
      <c r="DFI129" s="458"/>
      <c r="DFJ129" s="458"/>
      <c r="DFK129" s="458"/>
      <c r="DFL129" s="459"/>
      <c r="DFM129" s="458"/>
      <c r="DFN129" s="458"/>
      <c r="DFO129" s="458"/>
      <c r="DFP129" s="459"/>
      <c r="DFQ129" s="458"/>
      <c r="DFR129" s="458"/>
      <c r="DFS129" s="458"/>
      <c r="DFT129" s="459"/>
      <c r="DFU129" s="458"/>
      <c r="DFV129" s="458"/>
      <c r="DFW129" s="458"/>
      <c r="DFX129" s="459"/>
      <c r="DFY129" s="458"/>
      <c r="DFZ129" s="458"/>
      <c r="DGA129" s="458"/>
      <c r="DGB129" s="459"/>
      <c r="DGC129" s="458"/>
      <c r="DGD129" s="458"/>
      <c r="DGE129" s="458"/>
      <c r="DGF129" s="459"/>
      <c r="DGG129" s="458"/>
      <c r="DGH129" s="458"/>
      <c r="DGI129" s="458"/>
      <c r="DGJ129" s="459"/>
      <c r="DGK129" s="458"/>
      <c r="DGL129" s="458"/>
      <c r="DGM129" s="458"/>
      <c r="DGN129" s="459"/>
      <c r="DGO129" s="458"/>
      <c r="DGP129" s="458"/>
      <c r="DGQ129" s="458"/>
      <c r="DGR129" s="459"/>
      <c r="DGS129" s="458"/>
      <c r="DGT129" s="458"/>
      <c r="DGU129" s="458"/>
      <c r="DGV129" s="459"/>
      <c r="DGW129" s="458"/>
      <c r="DGX129" s="458"/>
      <c r="DGY129" s="458"/>
      <c r="DGZ129" s="459"/>
      <c r="DHA129" s="458"/>
      <c r="DHB129" s="458"/>
      <c r="DHC129" s="458"/>
      <c r="DHD129" s="459"/>
      <c r="DHE129" s="458"/>
      <c r="DHF129" s="458"/>
      <c r="DHG129" s="458"/>
      <c r="DHH129" s="459"/>
      <c r="DHI129" s="458"/>
      <c r="DHJ129" s="458"/>
      <c r="DHK129" s="458"/>
      <c r="DHL129" s="459"/>
      <c r="DHM129" s="458"/>
      <c r="DHN129" s="458"/>
      <c r="DHO129" s="458"/>
      <c r="DHP129" s="459"/>
      <c r="DHQ129" s="458"/>
      <c r="DHR129" s="458"/>
      <c r="DHS129" s="458"/>
      <c r="DHT129" s="459"/>
      <c r="DHU129" s="458"/>
      <c r="DHV129" s="458"/>
      <c r="DHW129" s="458"/>
      <c r="DHX129" s="459"/>
      <c r="DHY129" s="458"/>
      <c r="DHZ129" s="458"/>
      <c r="DIA129" s="458"/>
      <c r="DIB129" s="459"/>
      <c r="DIC129" s="458"/>
      <c r="DID129" s="458"/>
      <c r="DIE129" s="458"/>
      <c r="DIF129" s="459"/>
      <c r="DIG129" s="458"/>
      <c r="DIH129" s="458"/>
      <c r="DII129" s="458"/>
      <c r="DIJ129" s="459"/>
      <c r="DIK129" s="458"/>
      <c r="DIL129" s="458"/>
      <c r="DIM129" s="458"/>
      <c r="DIN129" s="459"/>
      <c r="DIO129" s="458"/>
      <c r="DIP129" s="458"/>
      <c r="DIQ129" s="458"/>
      <c r="DIR129" s="459"/>
      <c r="DIS129" s="458"/>
      <c r="DIT129" s="458"/>
      <c r="DIU129" s="458"/>
      <c r="DIV129" s="459"/>
      <c r="DIW129" s="458"/>
      <c r="DIX129" s="458"/>
      <c r="DIY129" s="458"/>
      <c r="DIZ129" s="459"/>
      <c r="DJA129" s="458"/>
      <c r="DJB129" s="458"/>
      <c r="DJC129" s="458"/>
      <c r="DJD129" s="459"/>
      <c r="DJE129" s="458"/>
      <c r="DJF129" s="458"/>
      <c r="DJG129" s="458"/>
      <c r="DJH129" s="459"/>
      <c r="DJI129" s="458"/>
      <c r="DJJ129" s="458"/>
      <c r="DJK129" s="458"/>
      <c r="DJL129" s="459"/>
      <c r="DJM129" s="458"/>
      <c r="DJN129" s="458"/>
      <c r="DJO129" s="458"/>
      <c r="DJP129" s="459"/>
      <c r="DJQ129" s="458"/>
      <c r="DJR129" s="458"/>
      <c r="DJS129" s="458"/>
      <c r="DJT129" s="459"/>
      <c r="DJU129" s="458"/>
      <c r="DJV129" s="458"/>
      <c r="DJW129" s="458"/>
      <c r="DJX129" s="459"/>
      <c r="DJY129" s="458"/>
      <c r="DJZ129" s="458"/>
      <c r="DKA129" s="458"/>
      <c r="DKB129" s="459"/>
      <c r="DKC129" s="458"/>
      <c r="DKD129" s="458"/>
      <c r="DKE129" s="458"/>
      <c r="DKF129" s="459"/>
      <c r="DKG129" s="458"/>
      <c r="DKH129" s="458"/>
      <c r="DKI129" s="458"/>
      <c r="DKJ129" s="459"/>
      <c r="DKK129" s="458"/>
      <c r="DKL129" s="458"/>
      <c r="DKM129" s="458"/>
      <c r="DKN129" s="459"/>
      <c r="DKO129" s="458"/>
      <c r="DKP129" s="458"/>
      <c r="DKQ129" s="458"/>
      <c r="DKR129" s="459"/>
      <c r="DKS129" s="458"/>
      <c r="DKT129" s="458"/>
      <c r="DKU129" s="458"/>
      <c r="DKV129" s="459"/>
      <c r="DKW129" s="458"/>
      <c r="DKX129" s="458"/>
      <c r="DKY129" s="458"/>
      <c r="DKZ129" s="459"/>
      <c r="DLA129" s="458"/>
      <c r="DLB129" s="458"/>
      <c r="DLC129" s="458"/>
      <c r="DLD129" s="459"/>
      <c r="DLE129" s="458"/>
      <c r="DLF129" s="458"/>
      <c r="DLG129" s="458"/>
      <c r="DLH129" s="459"/>
      <c r="DLI129" s="458"/>
      <c r="DLJ129" s="458"/>
      <c r="DLK129" s="458"/>
      <c r="DLL129" s="459"/>
      <c r="DLM129" s="458"/>
      <c r="DLN129" s="458"/>
      <c r="DLO129" s="458"/>
      <c r="DLP129" s="459"/>
      <c r="DLQ129" s="458"/>
      <c r="DLR129" s="458"/>
      <c r="DLS129" s="458"/>
      <c r="DLT129" s="459"/>
      <c r="DLU129" s="458"/>
      <c r="DLV129" s="458"/>
      <c r="DLW129" s="458"/>
      <c r="DLX129" s="459"/>
      <c r="DLY129" s="458"/>
      <c r="DLZ129" s="458"/>
      <c r="DMA129" s="458"/>
      <c r="DMB129" s="459"/>
      <c r="DMC129" s="458"/>
      <c r="DMD129" s="458"/>
      <c r="DME129" s="458"/>
      <c r="DMF129" s="459"/>
      <c r="DMG129" s="458"/>
      <c r="DMH129" s="458"/>
      <c r="DMI129" s="458"/>
      <c r="DMJ129" s="459"/>
      <c r="DMK129" s="458"/>
      <c r="DML129" s="458"/>
      <c r="DMM129" s="458"/>
      <c r="DMN129" s="459"/>
      <c r="DMO129" s="458"/>
      <c r="DMP129" s="458"/>
      <c r="DMQ129" s="458"/>
      <c r="DMR129" s="459"/>
      <c r="DMS129" s="458"/>
      <c r="DMT129" s="458"/>
      <c r="DMU129" s="458"/>
      <c r="DMV129" s="459"/>
      <c r="DMW129" s="458"/>
      <c r="DMX129" s="458"/>
      <c r="DMY129" s="458"/>
      <c r="DMZ129" s="459"/>
      <c r="DNA129" s="458"/>
      <c r="DNB129" s="458"/>
      <c r="DNC129" s="458"/>
      <c r="DND129" s="459"/>
      <c r="DNE129" s="458"/>
      <c r="DNF129" s="458"/>
      <c r="DNG129" s="458"/>
      <c r="DNH129" s="459"/>
      <c r="DNI129" s="458"/>
      <c r="DNJ129" s="458"/>
      <c r="DNK129" s="458"/>
      <c r="DNL129" s="459"/>
      <c r="DNM129" s="458"/>
      <c r="DNN129" s="458"/>
      <c r="DNO129" s="458"/>
      <c r="DNP129" s="459"/>
      <c r="DNQ129" s="458"/>
      <c r="DNR129" s="458"/>
      <c r="DNS129" s="458"/>
      <c r="DNT129" s="459"/>
      <c r="DNU129" s="458"/>
      <c r="DNV129" s="458"/>
      <c r="DNW129" s="458"/>
      <c r="DNX129" s="459"/>
      <c r="DNY129" s="458"/>
      <c r="DNZ129" s="458"/>
      <c r="DOA129" s="458"/>
      <c r="DOB129" s="459"/>
      <c r="DOC129" s="458"/>
      <c r="DOD129" s="458"/>
      <c r="DOE129" s="458"/>
      <c r="DOF129" s="459"/>
      <c r="DOG129" s="458"/>
      <c r="DOH129" s="458"/>
      <c r="DOI129" s="458"/>
      <c r="DOJ129" s="459"/>
      <c r="DOK129" s="458"/>
      <c r="DOL129" s="458"/>
      <c r="DOM129" s="458"/>
      <c r="DON129" s="459"/>
      <c r="DOO129" s="458"/>
      <c r="DOP129" s="458"/>
      <c r="DOQ129" s="458"/>
      <c r="DOR129" s="459"/>
      <c r="DOS129" s="458"/>
      <c r="DOT129" s="458"/>
      <c r="DOU129" s="458"/>
      <c r="DOV129" s="459"/>
      <c r="DOW129" s="458"/>
      <c r="DOX129" s="458"/>
      <c r="DOY129" s="458"/>
      <c r="DOZ129" s="459"/>
      <c r="DPA129" s="458"/>
      <c r="DPB129" s="458"/>
      <c r="DPC129" s="458"/>
      <c r="DPD129" s="459"/>
      <c r="DPE129" s="458"/>
      <c r="DPF129" s="458"/>
      <c r="DPG129" s="458"/>
      <c r="DPH129" s="459"/>
      <c r="DPI129" s="458"/>
      <c r="DPJ129" s="458"/>
      <c r="DPK129" s="458"/>
      <c r="DPL129" s="459"/>
      <c r="DPM129" s="458"/>
      <c r="DPN129" s="458"/>
      <c r="DPO129" s="458"/>
      <c r="DPP129" s="459"/>
      <c r="DPQ129" s="458"/>
      <c r="DPR129" s="458"/>
      <c r="DPS129" s="458"/>
      <c r="DPT129" s="459"/>
      <c r="DPU129" s="458"/>
      <c r="DPV129" s="458"/>
      <c r="DPW129" s="458"/>
      <c r="DPX129" s="459"/>
      <c r="DPY129" s="458"/>
      <c r="DPZ129" s="458"/>
      <c r="DQA129" s="458"/>
      <c r="DQB129" s="459"/>
      <c r="DQC129" s="458"/>
      <c r="DQD129" s="458"/>
      <c r="DQE129" s="458"/>
      <c r="DQF129" s="459"/>
      <c r="DQG129" s="458"/>
      <c r="DQH129" s="458"/>
      <c r="DQI129" s="458"/>
      <c r="DQJ129" s="459"/>
      <c r="DQK129" s="458"/>
      <c r="DQL129" s="458"/>
      <c r="DQM129" s="458"/>
      <c r="DQN129" s="459"/>
      <c r="DQO129" s="458"/>
      <c r="DQP129" s="458"/>
      <c r="DQQ129" s="458"/>
      <c r="DQR129" s="459"/>
      <c r="DQS129" s="458"/>
      <c r="DQT129" s="458"/>
      <c r="DQU129" s="458"/>
      <c r="DQV129" s="459"/>
      <c r="DQW129" s="458"/>
      <c r="DQX129" s="458"/>
      <c r="DQY129" s="458"/>
      <c r="DQZ129" s="459"/>
      <c r="DRA129" s="458"/>
      <c r="DRB129" s="458"/>
      <c r="DRC129" s="458"/>
      <c r="DRD129" s="459"/>
      <c r="DRE129" s="458"/>
      <c r="DRF129" s="458"/>
      <c r="DRG129" s="458"/>
      <c r="DRH129" s="459"/>
      <c r="DRI129" s="458"/>
      <c r="DRJ129" s="458"/>
      <c r="DRK129" s="458"/>
      <c r="DRL129" s="459"/>
      <c r="DRM129" s="458"/>
      <c r="DRN129" s="458"/>
      <c r="DRO129" s="458"/>
      <c r="DRP129" s="459"/>
      <c r="DRQ129" s="458"/>
      <c r="DRR129" s="458"/>
      <c r="DRS129" s="458"/>
      <c r="DRT129" s="459"/>
      <c r="DRU129" s="458"/>
      <c r="DRV129" s="458"/>
      <c r="DRW129" s="458"/>
      <c r="DRX129" s="459"/>
      <c r="DRY129" s="458"/>
      <c r="DRZ129" s="458"/>
      <c r="DSA129" s="458"/>
      <c r="DSB129" s="459"/>
      <c r="DSC129" s="458"/>
      <c r="DSD129" s="458"/>
      <c r="DSE129" s="458"/>
      <c r="DSF129" s="459"/>
      <c r="DSG129" s="458"/>
      <c r="DSH129" s="458"/>
      <c r="DSI129" s="458"/>
      <c r="DSJ129" s="459"/>
      <c r="DSK129" s="458"/>
      <c r="DSL129" s="458"/>
      <c r="DSM129" s="458"/>
      <c r="DSN129" s="459"/>
      <c r="DSO129" s="458"/>
      <c r="DSP129" s="458"/>
      <c r="DSQ129" s="458"/>
      <c r="DSR129" s="459"/>
      <c r="DSS129" s="458"/>
      <c r="DST129" s="458"/>
      <c r="DSU129" s="458"/>
      <c r="DSV129" s="459"/>
      <c r="DSW129" s="458"/>
      <c r="DSX129" s="458"/>
      <c r="DSY129" s="458"/>
      <c r="DSZ129" s="459"/>
      <c r="DTA129" s="458"/>
      <c r="DTB129" s="458"/>
      <c r="DTC129" s="458"/>
      <c r="DTD129" s="459"/>
      <c r="DTE129" s="458"/>
      <c r="DTF129" s="458"/>
      <c r="DTG129" s="458"/>
      <c r="DTH129" s="459"/>
      <c r="DTI129" s="458"/>
      <c r="DTJ129" s="458"/>
      <c r="DTK129" s="458"/>
      <c r="DTL129" s="459"/>
      <c r="DTM129" s="458"/>
      <c r="DTN129" s="458"/>
      <c r="DTO129" s="458"/>
      <c r="DTP129" s="459"/>
      <c r="DTQ129" s="458"/>
      <c r="DTR129" s="458"/>
      <c r="DTS129" s="458"/>
      <c r="DTT129" s="459"/>
      <c r="DTU129" s="458"/>
      <c r="DTV129" s="458"/>
      <c r="DTW129" s="458"/>
      <c r="DTX129" s="459"/>
      <c r="DTY129" s="458"/>
      <c r="DTZ129" s="458"/>
      <c r="DUA129" s="458"/>
      <c r="DUB129" s="459"/>
      <c r="DUC129" s="458"/>
      <c r="DUD129" s="458"/>
      <c r="DUE129" s="458"/>
      <c r="DUF129" s="459"/>
      <c r="DUG129" s="458"/>
      <c r="DUH129" s="458"/>
      <c r="DUI129" s="458"/>
      <c r="DUJ129" s="459"/>
      <c r="DUK129" s="458"/>
      <c r="DUL129" s="458"/>
      <c r="DUM129" s="458"/>
      <c r="DUN129" s="459"/>
      <c r="DUO129" s="458"/>
      <c r="DUP129" s="458"/>
      <c r="DUQ129" s="458"/>
      <c r="DUR129" s="459"/>
      <c r="DUS129" s="458"/>
      <c r="DUT129" s="458"/>
      <c r="DUU129" s="458"/>
      <c r="DUV129" s="459"/>
      <c r="DUW129" s="458"/>
      <c r="DUX129" s="458"/>
      <c r="DUY129" s="458"/>
      <c r="DUZ129" s="459"/>
      <c r="DVA129" s="458"/>
      <c r="DVB129" s="458"/>
      <c r="DVC129" s="458"/>
      <c r="DVD129" s="459"/>
      <c r="DVE129" s="458"/>
      <c r="DVF129" s="458"/>
      <c r="DVG129" s="458"/>
      <c r="DVH129" s="459"/>
      <c r="DVI129" s="458"/>
      <c r="DVJ129" s="458"/>
      <c r="DVK129" s="458"/>
      <c r="DVL129" s="459"/>
      <c r="DVM129" s="458"/>
      <c r="DVN129" s="458"/>
      <c r="DVO129" s="458"/>
      <c r="DVP129" s="459"/>
      <c r="DVQ129" s="458"/>
      <c r="DVR129" s="458"/>
      <c r="DVS129" s="458"/>
      <c r="DVT129" s="459"/>
      <c r="DVU129" s="458"/>
      <c r="DVV129" s="458"/>
      <c r="DVW129" s="458"/>
      <c r="DVX129" s="459"/>
      <c r="DVY129" s="458"/>
      <c r="DVZ129" s="458"/>
      <c r="DWA129" s="458"/>
      <c r="DWB129" s="459"/>
      <c r="DWC129" s="458"/>
      <c r="DWD129" s="458"/>
      <c r="DWE129" s="458"/>
      <c r="DWF129" s="459"/>
      <c r="DWG129" s="458"/>
      <c r="DWH129" s="458"/>
      <c r="DWI129" s="458"/>
      <c r="DWJ129" s="459"/>
      <c r="DWK129" s="458"/>
      <c r="DWL129" s="458"/>
      <c r="DWM129" s="458"/>
      <c r="DWN129" s="459"/>
      <c r="DWO129" s="458"/>
      <c r="DWP129" s="458"/>
      <c r="DWQ129" s="458"/>
      <c r="DWR129" s="459"/>
      <c r="DWS129" s="458"/>
      <c r="DWT129" s="458"/>
      <c r="DWU129" s="458"/>
      <c r="DWV129" s="459"/>
      <c r="DWW129" s="458"/>
      <c r="DWX129" s="458"/>
      <c r="DWY129" s="458"/>
      <c r="DWZ129" s="459"/>
      <c r="DXA129" s="458"/>
      <c r="DXB129" s="458"/>
      <c r="DXC129" s="458"/>
      <c r="DXD129" s="459"/>
      <c r="DXE129" s="458"/>
      <c r="DXF129" s="458"/>
      <c r="DXG129" s="458"/>
      <c r="DXH129" s="459"/>
      <c r="DXI129" s="458"/>
      <c r="DXJ129" s="458"/>
      <c r="DXK129" s="458"/>
      <c r="DXL129" s="459"/>
      <c r="DXM129" s="458"/>
      <c r="DXN129" s="458"/>
      <c r="DXO129" s="458"/>
      <c r="DXP129" s="459"/>
      <c r="DXQ129" s="458"/>
      <c r="DXR129" s="458"/>
      <c r="DXS129" s="458"/>
      <c r="DXT129" s="459"/>
      <c r="DXU129" s="458"/>
      <c r="DXV129" s="458"/>
      <c r="DXW129" s="458"/>
      <c r="DXX129" s="459"/>
      <c r="DXY129" s="458"/>
      <c r="DXZ129" s="458"/>
      <c r="DYA129" s="458"/>
      <c r="DYB129" s="459"/>
      <c r="DYC129" s="458"/>
      <c r="DYD129" s="458"/>
      <c r="DYE129" s="458"/>
      <c r="DYF129" s="459"/>
      <c r="DYG129" s="458"/>
      <c r="DYH129" s="458"/>
      <c r="DYI129" s="458"/>
      <c r="DYJ129" s="459"/>
      <c r="DYK129" s="458"/>
      <c r="DYL129" s="458"/>
      <c r="DYM129" s="458"/>
      <c r="DYN129" s="459"/>
      <c r="DYO129" s="458"/>
      <c r="DYP129" s="458"/>
      <c r="DYQ129" s="458"/>
      <c r="DYR129" s="459"/>
      <c r="DYS129" s="458"/>
      <c r="DYT129" s="458"/>
      <c r="DYU129" s="458"/>
      <c r="DYV129" s="459"/>
      <c r="DYW129" s="458"/>
      <c r="DYX129" s="458"/>
      <c r="DYY129" s="458"/>
      <c r="DYZ129" s="459"/>
      <c r="DZA129" s="458"/>
      <c r="DZB129" s="458"/>
      <c r="DZC129" s="458"/>
      <c r="DZD129" s="459"/>
      <c r="DZE129" s="458"/>
      <c r="DZF129" s="458"/>
      <c r="DZG129" s="458"/>
      <c r="DZH129" s="459"/>
      <c r="DZI129" s="458"/>
      <c r="DZJ129" s="458"/>
      <c r="DZK129" s="458"/>
      <c r="DZL129" s="459"/>
      <c r="DZM129" s="458"/>
      <c r="DZN129" s="458"/>
      <c r="DZO129" s="458"/>
      <c r="DZP129" s="459"/>
      <c r="DZQ129" s="458"/>
      <c r="DZR129" s="458"/>
      <c r="DZS129" s="458"/>
      <c r="DZT129" s="459"/>
      <c r="DZU129" s="458"/>
      <c r="DZV129" s="458"/>
      <c r="DZW129" s="458"/>
      <c r="DZX129" s="459"/>
      <c r="DZY129" s="458"/>
      <c r="DZZ129" s="458"/>
      <c r="EAA129" s="458"/>
      <c r="EAB129" s="459"/>
      <c r="EAC129" s="458"/>
      <c r="EAD129" s="458"/>
      <c r="EAE129" s="458"/>
      <c r="EAF129" s="459"/>
      <c r="EAG129" s="458"/>
      <c r="EAH129" s="458"/>
      <c r="EAI129" s="458"/>
      <c r="EAJ129" s="459"/>
      <c r="EAK129" s="458"/>
      <c r="EAL129" s="458"/>
      <c r="EAM129" s="458"/>
      <c r="EAN129" s="459"/>
      <c r="EAO129" s="458"/>
      <c r="EAP129" s="458"/>
      <c r="EAQ129" s="458"/>
      <c r="EAR129" s="459"/>
      <c r="EAS129" s="458"/>
      <c r="EAT129" s="458"/>
      <c r="EAU129" s="458"/>
      <c r="EAV129" s="459"/>
      <c r="EAW129" s="458"/>
      <c r="EAX129" s="458"/>
      <c r="EAY129" s="458"/>
      <c r="EAZ129" s="459"/>
      <c r="EBA129" s="458"/>
      <c r="EBB129" s="458"/>
      <c r="EBC129" s="458"/>
      <c r="EBD129" s="459"/>
      <c r="EBE129" s="458"/>
      <c r="EBF129" s="458"/>
      <c r="EBG129" s="458"/>
      <c r="EBH129" s="459"/>
      <c r="EBI129" s="458"/>
      <c r="EBJ129" s="458"/>
      <c r="EBK129" s="458"/>
      <c r="EBL129" s="459"/>
      <c r="EBM129" s="458"/>
      <c r="EBN129" s="458"/>
      <c r="EBO129" s="458"/>
      <c r="EBP129" s="459"/>
      <c r="EBQ129" s="458"/>
      <c r="EBR129" s="458"/>
      <c r="EBS129" s="458"/>
      <c r="EBT129" s="459"/>
      <c r="EBU129" s="458"/>
      <c r="EBV129" s="458"/>
      <c r="EBW129" s="458"/>
      <c r="EBX129" s="459"/>
      <c r="EBY129" s="458"/>
      <c r="EBZ129" s="458"/>
      <c r="ECA129" s="458"/>
      <c r="ECB129" s="459"/>
      <c r="ECC129" s="458"/>
      <c r="ECD129" s="458"/>
      <c r="ECE129" s="458"/>
      <c r="ECF129" s="459"/>
      <c r="ECG129" s="458"/>
      <c r="ECH129" s="458"/>
      <c r="ECI129" s="458"/>
      <c r="ECJ129" s="459"/>
      <c r="ECK129" s="458"/>
      <c r="ECL129" s="458"/>
      <c r="ECM129" s="458"/>
      <c r="ECN129" s="459"/>
      <c r="ECO129" s="458"/>
      <c r="ECP129" s="458"/>
      <c r="ECQ129" s="458"/>
      <c r="ECR129" s="459"/>
      <c r="ECS129" s="458"/>
      <c r="ECT129" s="458"/>
      <c r="ECU129" s="458"/>
      <c r="ECV129" s="459"/>
      <c r="ECW129" s="458"/>
      <c r="ECX129" s="458"/>
      <c r="ECY129" s="458"/>
      <c r="ECZ129" s="459"/>
      <c r="EDA129" s="458"/>
      <c r="EDB129" s="458"/>
      <c r="EDC129" s="458"/>
      <c r="EDD129" s="459"/>
      <c r="EDE129" s="458"/>
      <c r="EDF129" s="458"/>
      <c r="EDG129" s="458"/>
      <c r="EDH129" s="459"/>
      <c r="EDI129" s="458"/>
      <c r="EDJ129" s="458"/>
      <c r="EDK129" s="458"/>
      <c r="EDL129" s="459"/>
      <c r="EDM129" s="458"/>
      <c r="EDN129" s="458"/>
      <c r="EDO129" s="458"/>
      <c r="EDP129" s="459"/>
      <c r="EDQ129" s="458"/>
      <c r="EDR129" s="458"/>
      <c r="EDS129" s="458"/>
      <c r="EDT129" s="459"/>
      <c r="EDU129" s="458"/>
      <c r="EDV129" s="458"/>
      <c r="EDW129" s="458"/>
      <c r="EDX129" s="459"/>
      <c r="EDY129" s="458"/>
      <c r="EDZ129" s="458"/>
      <c r="EEA129" s="458"/>
      <c r="EEB129" s="459"/>
      <c r="EEC129" s="458"/>
      <c r="EED129" s="458"/>
      <c r="EEE129" s="458"/>
      <c r="EEF129" s="459"/>
      <c r="EEG129" s="458"/>
      <c r="EEH129" s="458"/>
      <c r="EEI129" s="458"/>
      <c r="EEJ129" s="459"/>
      <c r="EEK129" s="458"/>
      <c r="EEL129" s="458"/>
      <c r="EEM129" s="458"/>
      <c r="EEN129" s="459"/>
      <c r="EEO129" s="458"/>
      <c r="EEP129" s="458"/>
      <c r="EEQ129" s="458"/>
      <c r="EER129" s="459"/>
      <c r="EES129" s="458"/>
      <c r="EET129" s="458"/>
      <c r="EEU129" s="458"/>
      <c r="EEV129" s="459"/>
      <c r="EEW129" s="458"/>
      <c r="EEX129" s="458"/>
      <c r="EEY129" s="458"/>
      <c r="EEZ129" s="459"/>
      <c r="EFA129" s="458"/>
      <c r="EFB129" s="458"/>
      <c r="EFC129" s="458"/>
      <c r="EFD129" s="459"/>
      <c r="EFE129" s="458"/>
      <c r="EFF129" s="458"/>
      <c r="EFG129" s="458"/>
      <c r="EFH129" s="459"/>
      <c r="EFI129" s="458"/>
      <c r="EFJ129" s="458"/>
      <c r="EFK129" s="458"/>
      <c r="EFL129" s="459"/>
      <c r="EFM129" s="458"/>
      <c r="EFN129" s="458"/>
      <c r="EFO129" s="458"/>
      <c r="EFP129" s="459"/>
      <c r="EFQ129" s="458"/>
      <c r="EFR129" s="458"/>
      <c r="EFS129" s="458"/>
      <c r="EFT129" s="459"/>
      <c r="EFU129" s="458"/>
      <c r="EFV129" s="458"/>
      <c r="EFW129" s="458"/>
      <c r="EFX129" s="459"/>
      <c r="EFY129" s="458"/>
      <c r="EFZ129" s="458"/>
      <c r="EGA129" s="458"/>
      <c r="EGB129" s="459"/>
      <c r="EGC129" s="458"/>
      <c r="EGD129" s="458"/>
      <c r="EGE129" s="458"/>
      <c r="EGF129" s="459"/>
      <c r="EGG129" s="458"/>
      <c r="EGH129" s="458"/>
      <c r="EGI129" s="458"/>
      <c r="EGJ129" s="459"/>
      <c r="EGK129" s="458"/>
      <c r="EGL129" s="458"/>
      <c r="EGM129" s="458"/>
      <c r="EGN129" s="459"/>
      <c r="EGO129" s="458"/>
      <c r="EGP129" s="458"/>
      <c r="EGQ129" s="458"/>
      <c r="EGR129" s="459"/>
      <c r="EGS129" s="458"/>
      <c r="EGT129" s="458"/>
      <c r="EGU129" s="458"/>
      <c r="EGV129" s="459"/>
      <c r="EGW129" s="458"/>
      <c r="EGX129" s="458"/>
      <c r="EGY129" s="458"/>
      <c r="EGZ129" s="459"/>
      <c r="EHA129" s="458"/>
      <c r="EHB129" s="458"/>
      <c r="EHC129" s="458"/>
      <c r="EHD129" s="459"/>
      <c r="EHE129" s="458"/>
      <c r="EHF129" s="458"/>
      <c r="EHG129" s="458"/>
      <c r="EHH129" s="459"/>
      <c r="EHI129" s="458"/>
      <c r="EHJ129" s="458"/>
      <c r="EHK129" s="458"/>
      <c r="EHL129" s="459"/>
      <c r="EHM129" s="458"/>
      <c r="EHN129" s="458"/>
      <c r="EHO129" s="458"/>
      <c r="EHP129" s="459"/>
      <c r="EHQ129" s="458"/>
      <c r="EHR129" s="458"/>
      <c r="EHS129" s="458"/>
      <c r="EHT129" s="459"/>
      <c r="EHU129" s="458"/>
      <c r="EHV129" s="458"/>
      <c r="EHW129" s="458"/>
      <c r="EHX129" s="459"/>
      <c r="EHY129" s="458"/>
      <c r="EHZ129" s="458"/>
      <c r="EIA129" s="458"/>
      <c r="EIB129" s="459"/>
      <c r="EIC129" s="458"/>
      <c r="EID129" s="458"/>
      <c r="EIE129" s="458"/>
      <c r="EIF129" s="459"/>
      <c r="EIG129" s="458"/>
      <c r="EIH129" s="458"/>
      <c r="EII129" s="458"/>
      <c r="EIJ129" s="459"/>
      <c r="EIK129" s="458"/>
      <c r="EIL129" s="458"/>
      <c r="EIM129" s="458"/>
      <c r="EIN129" s="459"/>
      <c r="EIO129" s="458"/>
      <c r="EIP129" s="458"/>
      <c r="EIQ129" s="458"/>
      <c r="EIR129" s="459"/>
      <c r="EIS129" s="458"/>
      <c r="EIT129" s="458"/>
      <c r="EIU129" s="458"/>
      <c r="EIV129" s="459"/>
      <c r="EIW129" s="458"/>
      <c r="EIX129" s="458"/>
      <c r="EIY129" s="458"/>
      <c r="EIZ129" s="459"/>
      <c r="EJA129" s="458"/>
      <c r="EJB129" s="458"/>
      <c r="EJC129" s="458"/>
      <c r="EJD129" s="459"/>
      <c r="EJE129" s="458"/>
      <c r="EJF129" s="458"/>
      <c r="EJG129" s="458"/>
      <c r="EJH129" s="459"/>
      <c r="EJI129" s="458"/>
      <c r="EJJ129" s="458"/>
      <c r="EJK129" s="458"/>
      <c r="EJL129" s="459"/>
      <c r="EJM129" s="458"/>
      <c r="EJN129" s="458"/>
      <c r="EJO129" s="458"/>
      <c r="EJP129" s="459"/>
      <c r="EJQ129" s="458"/>
      <c r="EJR129" s="458"/>
      <c r="EJS129" s="458"/>
      <c r="EJT129" s="459"/>
      <c r="EJU129" s="458"/>
      <c r="EJV129" s="458"/>
      <c r="EJW129" s="458"/>
      <c r="EJX129" s="459"/>
      <c r="EJY129" s="458"/>
      <c r="EJZ129" s="458"/>
      <c r="EKA129" s="458"/>
      <c r="EKB129" s="459"/>
      <c r="EKC129" s="458"/>
      <c r="EKD129" s="458"/>
      <c r="EKE129" s="458"/>
      <c r="EKF129" s="459"/>
      <c r="EKG129" s="458"/>
      <c r="EKH129" s="458"/>
      <c r="EKI129" s="458"/>
      <c r="EKJ129" s="459"/>
      <c r="EKK129" s="458"/>
      <c r="EKL129" s="458"/>
      <c r="EKM129" s="458"/>
      <c r="EKN129" s="459"/>
      <c r="EKO129" s="458"/>
      <c r="EKP129" s="458"/>
      <c r="EKQ129" s="458"/>
      <c r="EKR129" s="459"/>
      <c r="EKS129" s="458"/>
      <c r="EKT129" s="458"/>
      <c r="EKU129" s="458"/>
      <c r="EKV129" s="459"/>
      <c r="EKW129" s="458"/>
      <c r="EKX129" s="458"/>
      <c r="EKY129" s="458"/>
      <c r="EKZ129" s="459"/>
      <c r="ELA129" s="458"/>
      <c r="ELB129" s="458"/>
      <c r="ELC129" s="458"/>
      <c r="ELD129" s="459"/>
      <c r="ELE129" s="458"/>
      <c r="ELF129" s="458"/>
      <c r="ELG129" s="458"/>
      <c r="ELH129" s="459"/>
      <c r="ELI129" s="458"/>
      <c r="ELJ129" s="458"/>
      <c r="ELK129" s="458"/>
      <c r="ELL129" s="459"/>
      <c r="ELM129" s="458"/>
      <c r="ELN129" s="458"/>
      <c r="ELO129" s="458"/>
      <c r="ELP129" s="459"/>
      <c r="ELQ129" s="458"/>
      <c r="ELR129" s="458"/>
      <c r="ELS129" s="458"/>
      <c r="ELT129" s="459"/>
      <c r="ELU129" s="458"/>
      <c r="ELV129" s="458"/>
      <c r="ELW129" s="458"/>
      <c r="ELX129" s="459"/>
      <c r="ELY129" s="458"/>
      <c r="ELZ129" s="458"/>
      <c r="EMA129" s="458"/>
      <c r="EMB129" s="459"/>
      <c r="EMC129" s="458"/>
      <c r="EMD129" s="458"/>
      <c r="EME129" s="458"/>
      <c r="EMF129" s="459"/>
      <c r="EMG129" s="458"/>
      <c r="EMH129" s="458"/>
      <c r="EMI129" s="458"/>
      <c r="EMJ129" s="459"/>
      <c r="EMK129" s="458"/>
      <c r="EML129" s="458"/>
      <c r="EMM129" s="458"/>
      <c r="EMN129" s="459"/>
      <c r="EMO129" s="458"/>
      <c r="EMP129" s="458"/>
      <c r="EMQ129" s="458"/>
      <c r="EMR129" s="459"/>
      <c r="EMS129" s="458"/>
      <c r="EMT129" s="458"/>
      <c r="EMU129" s="458"/>
      <c r="EMV129" s="459"/>
      <c r="EMW129" s="458"/>
      <c r="EMX129" s="458"/>
      <c r="EMY129" s="458"/>
      <c r="EMZ129" s="459"/>
      <c r="ENA129" s="458"/>
      <c r="ENB129" s="458"/>
      <c r="ENC129" s="458"/>
      <c r="END129" s="459"/>
      <c r="ENE129" s="458"/>
      <c r="ENF129" s="458"/>
      <c r="ENG129" s="458"/>
      <c r="ENH129" s="459"/>
      <c r="ENI129" s="458"/>
      <c r="ENJ129" s="458"/>
      <c r="ENK129" s="458"/>
      <c r="ENL129" s="459"/>
      <c r="ENM129" s="458"/>
      <c r="ENN129" s="458"/>
      <c r="ENO129" s="458"/>
      <c r="ENP129" s="459"/>
      <c r="ENQ129" s="458"/>
      <c r="ENR129" s="458"/>
      <c r="ENS129" s="458"/>
      <c r="ENT129" s="459"/>
      <c r="ENU129" s="458"/>
      <c r="ENV129" s="458"/>
      <c r="ENW129" s="458"/>
      <c r="ENX129" s="459"/>
      <c r="ENY129" s="458"/>
      <c r="ENZ129" s="458"/>
      <c r="EOA129" s="458"/>
      <c r="EOB129" s="459"/>
      <c r="EOC129" s="458"/>
      <c r="EOD129" s="458"/>
      <c r="EOE129" s="458"/>
      <c r="EOF129" s="459"/>
      <c r="EOG129" s="458"/>
      <c r="EOH129" s="458"/>
      <c r="EOI129" s="458"/>
      <c r="EOJ129" s="459"/>
      <c r="EOK129" s="458"/>
      <c r="EOL129" s="458"/>
      <c r="EOM129" s="458"/>
      <c r="EON129" s="459"/>
      <c r="EOO129" s="458"/>
      <c r="EOP129" s="458"/>
      <c r="EOQ129" s="458"/>
      <c r="EOR129" s="459"/>
      <c r="EOS129" s="458"/>
      <c r="EOT129" s="458"/>
      <c r="EOU129" s="458"/>
      <c r="EOV129" s="459"/>
      <c r="EOW129" s="458"/>
      <c r="EOX129" s="458"/>
      <c r="EOY129" s="458"/>
      <c r="EOZ129" s="459"/>
      <c r="EPA129" s="458"/>
      <c r="EPB129" s="458"/>
      <c r="EPC129" s="458"/>
      <c r="EPD129" s="459"/>
      <c r="EPE129" s="458"/>
      <c r="EPF129" s="458"/>
      <c r="EPG129" s="458"/>
      <c r="EPH129" s="459"/>
      <c r="EPI129" s="458"/>
      <c r="EPJ129" s="458"/>
      <c r="EPK129" s="458"/>
      <c r="EPL129" s="459"/>
      <c r="EPM129" s="458"/>
      <c r="EPN129" s="458"/>
      <c r="EPO129" s="458"/>
      <c r="EPP129" s="459"/>
      <c r="EPQ129" s="458"/>
      <c r="EPR129" s="458"/>
      <c r="EPS129" s="458"/>
      <c r="EPT129" s="459"/>
      <c r="EPU129" s="458"/>
      <c r="EPV129" s="458"/>
      <c r="EPW129" s="458"/>
      <c r="EPX129" s="459"/>
      <c r="EPY129" s="458"/>
      <c r="EPZ129" s="458"/>
      <c r="EQA129" s="458"/>
      <c r="EQB129" s="459"/>
      <c r="EQC129" s="458"/>
      <c r="EQD129" s="458"/>
      <c r="EQE129" s="458"/>
      <c r="EQF129" s="459"/>
      <c r="EQG129" s="458"/>
      <c r="EQH129" s="458"/>
      <c r="EQI129" s="458"/>
      <c r="EQJ129" s="459"/>
      <c r="EQK129" s="458"/>
      <c r="EQL129" s="458"/>
      <c r="EQM129" s="458"/>
      <c r="EQN129" s="459"/>
      <c r="EQO129" s="458"/>
      <c r="EQP129" s="458"/>
      <c r="EQQ129" s="458"/>
      <c r="EQR129" s="459"/>
      <c r="EQS129" s="458"/>
      <c r="EQT129" s="458"/>
      <c r="EQU129" s="458"/>
      <c r="EQV129" s="459"/>
      <c r="EQW129" s="458"/>
      <c r="EQX129" s="458"/>
      <c r="EQY129" s="458"/>
      <c r="EQZ129" s="459"/>
      <c r="ERA129" s="458"/>
      <c r="ERB129" s="458"/>
      <c r="ERC129" s="458"/>
      <c r="ERD129" s="459"/>
      <c r="ERE129" s="458"/>
      <c r="ERF129" s="458"/>
      <c r="ERG129" s="458"/>
      <c r="ERH129" s="459"/>
      <c r="ERI129" s="458"/>
      <c r="ERJ129" s="458"/>
      <c r="ERK129" s="458"/>
      <c r="ERL129" s="459"/>
      <c r="ERM129" s="458"/>
      <c r="ERN129" s="458"/>
      <c r="ERO129" s="458"/>
      <c r="ERP129" s="459"/>
      <c r="ERQ129" s="458"/>
      <c r="ERR129" s="458"/>
      <c r="ERS129" s="458"/>
      <c r="ERT129" s="459"/>
      <c r="ERU129" s="458"/>
      <c r="ERV129" s="458"/>
      <c r="ERW129" s="458"/>
      <c r="ERX129" s="459"/>
      <c r="ERY129" s="458"/>
      <c r="ERZ129" s="458"/>
      <c r="ESA129" s="458"/>
      <c r="ESB129" s="459"/>
      <c r="ESC129" s="458"/>
      <c r="ESD129" s="458"/>
      <c r="ESE129" s="458"/>
      <c r="ESF129" s="459"/>
      <c r="ESG129" s="458"/>
      <c r="ESH129" s="458"/>
      <c r="ESI129" s="458"/>
      <c r="ESJ129" s="459"/>
      <c r="ESK129" s="458"/>
      <c r="ESL129" s="458"/>
      <c r="ESM129" s="458"/>
      <c r="ESN129" s="459"/>
      <c r="ESO129" s="458"/>
      <c r="ESP129" s="458"/>
      <c r="ESQ129" s="458"/>
      <c r="ESR129" s="459"/>
      <c r="ESS129" s="458"/>
      <c r="EST129" s="458"/>
      <c r="ESU129" s="458"/>
      <c r="ESV129" s="459"/>
      <c r="ESW129" s="458"/>
      <c r="ESX129" s="458"/>
      <c r="ESY129" s="458"/>
      <c r="ESZ129" s="459"/>
      <c r="ETA129" s="458"/>
      <c r="ETB129" s="458"/>
      <c r="ETC129" s="458"/>
      <c r="ETD129" s="459"/>
      <c r="ETE129" s="458"/>
      <c r="ETF129" s="458"/>
      <c r="ETG129" s="458"/>
      <c r="ETH129" s="459"/>
      <c r="ETI129" s="458"/>
      <c r="ETJ129" s="458"/>
      <c r="ETK129" s="458"/>
      <c r="ETL129" s="459"/>
      <c r="ETM129" s="458"/>
      <c r="ETN129" s="458"/>
      <c r="ETO129" s="458"/>
      <c r="ETP129" s="459"/>
      <c r="ETQ129" s="458"/>
      <c r="ETR129" s="458"/>
      <c r="ETS129" s="458"/>
      <c r="ETT129" s="459"/>
      <c r="ETU129" s="458"/>
      <c r="ETV129" s="458"/>
      <c r="ETW129" s="458"/>
      <c r="ETX129" s="459"/>
      <c r="ETY129" s="458"/>
      <c r="ETZ129" s="458"/>
      <c r="EUA129" s="458"/>
      <c r="EUB129" s="459"/>
      <c r="EUC129" s="458"/>
      <c r="EUD129" s="458"/>
      <c r="EUE129" s="458"/>
      <c r="EUF129" s="459"/>
      <c r="EUG129" s="458"/>
      <c r="EUH129" s="458"/>
      <c r="EUI129" s="458"/>
      <c r="EUJ129" s="459"/>
      <c r="EUK129" s="458"/>
      <c r="EUL129" s="458"/>
      <c r="EUM129" s="458"/>
      <c r="EUN129" s="459"/>
      <c r="EUO129" s="458"/>
      <c r="EUP129" s="458"/>
      <c r="EUQ129" s="458"/>
      <c r="EUR129" s="459"/>
      <c r="EUS129" s="458"/>
      <c r="EUT129" s="458"/>
      <c r="EUU129" s="458"/>
      <c r="EUV129" s="459"/>
      <c r="EUW129" s="458"/>
      <c r="EUX129" s="458"/>
      <c r="EUY129" s="458"/>
      <c r="EUZ129" s="459"/>
      <c r="EVA129" s="458"/>
      <c r="EVB129" s="458"/>
      <c r="EVC129" s="458"/>
      <c r="EVD129" s="459"/>
      <c r="EVE129" s="458"/>
      <c r="EVF129" s="458"/>
      <c r="EVG129" s="458"/>
      <c r="EVH129" s="459"/>
      <c r="EVI129" s="458"/>
      <c r="EVJ129" s="458"/>
      <c r="EVK129" s="458"/>
      <c r="EVL129" s="459"/>
      <c r="EVM129" s="458"/>
      <c r="EVN129" s="458"/>
      <c r="EVO129" s="458"/>
      <c r="EVP129" s="459"/>
      <c r="EVQ129" s="458"/>
      <c r="EVR129" s="458"/>
      <c r="EVS129" s="458"/>
      <c r="EVT129" s="459"/>
      <c r="EVU129" s="458"/>
      <c r="EVV129" s="458"/>
      <c r="EVW129" s="458"/>
      <c r="EVX129" s="459"/>
      <c r="EVY129" s="458"/>
      <c r="EVZ129" s="458"/>
      <c r="EWA129" s="458"/>
      <c r="EWB129" s="459"/>
      <c r="EWC129" s="458"/>
      <c r="EWD129" s="458"/>
      <c r="EWE129" s="458"/>
      <c r="EWF129" s="459"/>
      <c r="EWG129" s="458"/>
      <c r="EWH129" s="458"/>
      <c r="EWI129" s="458"/>
      <c r="EWJ129" s="459"/>
      <c r="EWK129" s="458"/>
      <c r="EWL129" s="458"/>
      <c r="EWM129" s="458"/>
      <c r="EWN129" s="459"/>
      <c r="EWO129" s="458"/>
      <c r="EWP129" s="458"/>
      <c r="EWQ129" s="458"/>
      <c r="EWR129" s="459"/>
      <c r="EWS129" s="458"/>
      <c r="EWT129" s="458"/>
      <c r="EWU129" s="458"/>
      <c r="EWV129" s="459"/>
      <c r="EWW129" s="458"/>
      <c r="EWX129" s="458"/>
      <c r="EWY129" s="458"/>
      <c r="EWZ129" s="459"/>
      <c r="EXA129" s="458"/>
      <c r="EXB129" s="458"/>
      <c r="EXC129" s="458"/>
      <c r="EXD129" s="459"/>
      <c r="EXE129" s="458"/>
      <c r="EXF129" s="458"/>
      <c r="EXG129" s="458"/>
      <c r="EXH129" s="459"/>
      <c r="EXI129" s="458"/>
      <c r="EXJ129" s="458"/>
      <c r="EXK129" s="458"/>
      <c r="EXL129" s="459"/>
      <c r="EXM129" s="458"/>
      <c r="EXN129" s="458"/>
      <c r="EXO129" s="458"/>
      <c r="EXP129" s="459"/>
      <c r="EXQ129" s="458"/>
      <c r="EXR129" s="458"/>
      <c r="EXS129" s="458"/>
      <c r="EXT129" s="459"/>
      <c r="EXU129" s="458"/>
      <c r="EXV129" s="458"/>
      <c r="EXW129" s="458"/>
      <c r="EXX129" s="459"/>
      <c r="EXY129" s="458"/>
      <c r="EXZ129" s="458"/>
      <c r="EYA129" s="458"/>
      <c r="EYB129" s="459"/>
      <c r="EYC129" s="458"/>
      <c r="EYD129" s="458"/>
      <c r="EYE129" s="458"/>
      <c r="EYF129" s="459"/>
      <c r="EYG129" s="458"/>
      <c r="EYH129" s="458"/>
      <c r="EYI129" s="458"/>
      <c r="EYJ129" s="459"/>
      <c r="EYK129" s="458"/>
      <c r="EYL129" s="458"/>
      <c r="EYM129" s="458"/>
      <c r="EYN129" s="459"/>
      <c r="EYO129" s="458"/>
      <c r="EYP129" s="458"/>
      <c r="EYQ129" s="458"/>
      <c r="EYR129" s="459"/>
      <c r="EYS129" s="458"/>
      <c r="EYT129" s="458"/>
      <c r="EYU129" s="458"/>
      <c r="EYV129" s="459"/>
      <c r="EYW129" s="458"/>
      <c r="EYX129" s="458"/>
      <c r="EYY129" s="458"/>
      <c r="EYZ129" s="459"/>
      <c r="EZA129" s="458"/>
      <c r="EZB129" s="458"/>
      <c r="EZC129" s="458"/>
      <c r="EZD129" s="459"/>
      <c r="EZE129" s="458"/>
      <c r="EZF129" s="458"/>
      <c r="EZG129" s="458"/>
      <c r="EZH129" s="459"/>
      <c r="EZI129" s="458"/>
      <c r="EZJ129" s="458"/>
      <c r="EZK129" s="458"/>
      <c r="EZL129" s="459"/>
      <c r="EZM129" s="458"/>
      <c r="EZN129" s="458"/>
      <c r="EZO129" s="458"/>
      <c r="EZP129" s="459"/>
      <c r="EZQ129" s="458"/>
      <c r="EZR129" s="458"/>
      <c r="EZS129" s="458"/>
      <c r="EZT129" s="459"/>
      <c r="EZU129" s="458"/>
      <c r="EZV129" s="458"/>
      <c r="EZW129" s="458"/>
      <c r="EZX129" s="459"/>
      <c r="EZY129" s="458"/>
      <c r="EZZ129" s="458"/>
      <c r="FAA129" s="458"/>
      <c r="FAB129" s="459"/>
      <c r="FAC129" s="458"/>
      <c r="FAD129" s="458"/>
      <c r="FAE129" s="458"/>
      <c r="FAF129" s="459"/>
      <c r="FAG129" s="458"/>
      <c r="FAH129" s="458"/>
      <c r="FAI129" s="458"/>
      <c r="FAJ129" s="459"/>
      <c r="FAK129" s="458"/>
      <c r="FAL129" s="458"/>
      <c r="FAM129" s="458"/>
      <c r="FAN129" s="459"/>
      <c r="FAO129" s="458"/>
      <c r="FAP129" s="458"/>
      <c r="FAQ129" s="458"/>
      <c r="FAR129" s="459"/>
      <c r="FAS129" s="458"/>
      <c r="FAT129" s="458"/>
      <c r="FAU129" s="458"/>
      <c r="FAV129" s="459"/>
      <c r="FAW129" s="458"/>
      <c r="FAX129" s="458"/>
      <c r="FAY129" s="458"/>
      <c r="FAZ129" s="459"/>
      <c r="FBA129" s="458"/>
      <c r="FBB129" s="458"/>
      <c r="FBC129" s="458"/>
      <c r="FBD129" s="459"/>
      <c r="FBE129" s="458"/>
      <c r="FBF129" s="458"/>
      <c r="FBG129" s="458"/>
      <c r="FBH129" s="459"/>
      <c r="FBI129" s="458"/>
      <c r="FBJ129" s="458"/>
      <c r="FBK129" s="458"/>
      <c r="FBL129" s="459"/>
      <c r="FBM129" s="458"/>
      <c r="FBN129" s="458"/>
      <c r="FBO129" s="458"/>
      <c r="FBP129" s="459"/>
      <c r="FBQ129" s="458"/>
      <c r="FBR129" s="458"/>
      <c r="FBS129" s="458"/>
      <c r="FBT129" s="459"/>
      <c r="FBU129" s="458"/>
      <c r="FBV129" s="458"/>
      <c r="FBW129" s="458"/>
      <c r="FBX129" s="459"/>
      <c r="FBY129" s="458"/>
      <c r="FBZ129" s="458"/>
      <c r="FCA129" s="458"/>
      <c r="FCB129" s="459"/>
      <c r="FCC129" s="458"/>
      <c r="FCD129" s="458"/>
      <c r="FCE129" s="458"/>
      <c r="FCF129" s="459"/>
      <c r="FCG129" s="458"/>
      <c r="FCH129" s="458"/>
      <c r="FCI129" s="458"/>
      <c r="FCJ129" s="459"/>
      <c r="FCK129" s="458"/>
      <c r="FCL129" s="458"/>
      <c r="FCM129" s="458"/>
      <c r="FCN129" s="459"/>
      <c r="FCO129" s="458"/>
      <c r="FCP129" s="458"/>
      <c r="FCQ129" s="458"/>
      <c r="FCR129" s="459"/>
      <c r="FCS129" s="458"/>
      <c r="FCT129" s="458"/>
      <c r="FCU129" s="458"/>
      <c r="FCV129" s="459"/>
      <c r="FCW129" s="458"/>
      <c r="FCX129" s="458"/>
      <c r="FCY129" s="458"/>
      <c r="FCZ129" s="459"/>
      <c r="FDA129" s="458"/>
      <c r="FDB129" s="458"/>
      <c r="FDC129" s="458"/>
      <c r="FDD129" s="459"/>
      <c r="FDE129" s="458"/>
      <c r="FDF129" s="458"/>
      <c r="FDG129" s="458"/>
      <c r="FDH129" s="459"/>
      <c r="FDI129" s="458"/>
      <c r="FDJ129" s="458"/>
      <c r="FDK129" s="458"/>
      <c r="FDL129" s="459"/>
      <c r="FDM129" s="458"/>
      <c r="FDN129" s="458"/>
      <c r="FDO129" s="458"/>
      <c r="FDP129" s="459"/>
      <c r="FDQ129" s="458"/>
      <c r="FDR129" s="458"/>
      <c r="FDS129" s="458"/>
      <c r="FDT129" s="459"/>
      <c r="FDU129" s="458"/>
      <c r="FDV129" s="458"/>
      <c r="FDW129" s="458"/>
      <c r="FDX129" s="459"/>
      <c r="FDY129" s="458"/>
      <c r="FDZ129" s="458"/>
      <c r="FEA129" s="458"/>
      <c r="FEB129" s="459"/>
      <c r="FEC129" s="458"/>
      <c r="FED129" s="458"/>
      <c r="FEE129" s="458"/>
      <c r="FEF129" s="459"/>
      <c r="FEG129" s="458"/>
      <c r="FEH129" s="458"/>
      <c r="FEI129" s="458"/>
      <c r="FEJ129" s="459"/>
      <c r="FEK129" s="458"/>
      <c r="FEL129" s="458"/>
      <c r="FEM129" s="458"/>
      <c r="FEN129" s="459"/>
      <c r="FEO129" s="458"/>
      <c r="FEP129" s="458"/>
      <c r="FEQ129" s="458"/>
      <c r="FER129" s="459"/>
      <c r="FES129" s="458"/>
      <c r="FET129" s="458"/>
      <c r="FEU129" s="458"/>
      <c r="FEV129" s="459"/>
      <c r="FEW129" s="458"/>
      <c r="FEX129" s="458"/>
      <c r="FEY129" s="458"/>
      <c r="FEZ129" s="459"/>
      <c r="FFA129" s="458"/>
      <c r="FFB129" s="458"/>
      <c r="FFC129" s="458"/>
      <c r="FFD129" s="459"/>
      <c r="FFE129" s="458"/>
      <c r="FFF129" s="458"/>
      <c r="FFG129" s="458"/>
      <c r="FFH129" s="459"/>
      <c r="FFI129" s="458"/>
      <c r="FFJ129" s="458"/>
      <c r="FFK129" s="458"/>
      <c r="FFL129" s="459"/>
      <c r="FFM129" s="458"/>
      <c r="FFN129" s="458"/>
      <c r="FFO129" s="458"/>
      <c r="FFP129" s="459"/>
      <c r="FFQ129" s="458"/>
      <c r="FFR129" s="458"/>
      <c r="FFS129" s="458"/>
      <c r="FFT129" s="459"/>
      <c r="FFU129" s="458"/>
      <c r="FFV129" s="458"/>
      <c r="FFW129" s="458"/>
      <c r="FFX129" s="459"/>
      <c r="FFY129" s="458"/>
      <c r="FFZ129" s="458"/>
      <c r="FGA129" s="458"/>
      <c r="FGB129" s="459"/>
      <c r="FGC129" s="458"/>
      <c r="FGD129" s="458"/>
      <c r="FGE129" s="458"/>
      <c r="FGF129" s="459"/>
      <c r="FGG129" s="458"/>
      <c r="FGH129" s="458"/>
      <c r="FGI129" s="458"/>
      <c r="FGJ129" s="459"/>
      <c r="FGK129" s="458"/>
      <c r="FGL129" s="458"/>
      <c r="FGM129" s="458"/>
      <c r="FGN129" s="459"/>
      <c r="FGO129" s="458"/>
      <c r="FGP129" s="458"/>
      <c r="FGQ129" s="458"/>
      <c r="FGR129" s="459"/>
      <c r="FGS129" s="458"/>
      <c r="FGT129" s="458"/>
      <c r="FGU129" s="458"/>
      <c r="FGV129" s="459"/>
      <c r="FGW129" s="458"/>
      <c r="FGX129" s="458"/>
      <c r="FGY129" s="458"/>
      <c r="FGZ129" s="459"/>
      <c r="FHA129" s="458"/>
      <c r="FHB129" s="458"/>
      <c r="FHC129" s="458"/>
      <c r="FHD129" s="459"/>
      <c r="FHE129" s="458"/>
      <c r="FHF129" s="458"/>
      <c r="FHG129" s="458"/>
      <c r="FHH129" s="459"/>
      <c r="FHI129" s="458"/>
      <c r="FHJ129" s="458"/>
      <c r="FHK129" s="458"/>
      <c r="FHL129" s="459"/>
      <c r="FHM129" s="458"/>
      <c r="FHN129" s="458"/>
      <c r="FHO129" s="458"/>
      <c r="FHP129" s="459"/>
      <c r="FHQ129" s="458"/>
      <c r="FHR129" s="458"/>
      <c r="FHS129" s="458"/>
      <c r="FHT129" s="459"/>
      <c r="FHU129" s="458"/>
      <c r="FHV129" s="458"/>
      <c r="FHW129" s="458"/>
      <c r="FHX129" s="459"/>
      <c r="FHY129" s="458"/>
      <c r="FHZ129" s="458"/>
      <c r="FIA129" s="458"/>
      <c r="FIB129" s="459"/>
      <c r="FIC129" s="458"/>
      <c r="FID129" s="458"/>
      <c r="FIE129" s="458"/>
      <c r="FIF129" s="459"/>
      <c r="FIG129" s="458"/>
      <c r="FIH129" s="458"/>
      <c r="FII129" s="458"/>
      <c r="FIJ129" s="459"/>
      <c r="FIK129" s="458"/>
      <c r="FIL129" s="458"/>
      <c r="FIM129" s="458"/>
      <c r="FIN129" s="459"/>
      <c r="FIO129" s="458"/>
      <c r="FIP129" s="458"/>
      <c r="FIQ129" s="458"/>
      <c r="FIR129" s="459"/>
      <c r="FIS129" s="458"/>
      <c r="FIT129" s="458"/>
      <c r="FIU129" s="458"/>
      <c r="FIV129" s="459"/>
      <c r="FIW129" s="458"/>
      <c r="FIX129" s="458"/>
      <c r="FIY129" s="458"/>
      <c r="FIZ129" s="459"/>
      <c r="FJA129" s="458"/>
      <c r="FJB129" s="458"/>
      <c r="FJC129" s="458"/>
      <c r="FJD129" s="459"/>
      <c r="FJE129" s="458"/>
      <c r="FJF129" s="458"/>
      <c r="FJG129" s="458"/>
      <c r="FJH129" s="459"/>
      <c r="FJI129" s="458"/>
      <c r="FJJ129" s="458"/>
      <c r="FJK129" s="458"/>
      <c r="FJL129" s="459"/>
      <c r="FJM129" s="458"/>
      <c r="FJN129" s="458"/>
      <c r="FJO129" s="458"/>
      <c r="FJP129" s="459"/>
      <c r="FJQ129" s="458"/>
      <c r="FJR129" s="458"/>
      <c r="FJS129" s="458"/>
      <c r="FJT129" s="459"/>
      <c r="FJU129" s="458"/>
      <c r="FJV129" s="458"/>
      <c r="FJW129" s="458"/>
      <c r="FJX129" s="459"/>
      <c r="FJY129" s="458"/>
      <c r="FJZ129" s="458"/>
      <c r="FKA129" s="458"/>
      <c r="FKB129" s="459"/>
      <c r="FKC129" s="458"/>
      <c r="FKD129" s="458"/>
      <c r="FKE129" s="458"/>
      <c r="FKF129" s="459"/>
      <c r="FKG129" s="458"/>
      <c r="FKH129" s="458"/>
      <c r="FKI129" s="458"/>
      <c r="FKJ129" s="459"/>
      <c r="FKK129" s="458"/>
      <c r="FKL129" s="458"/>
      <c r="FKM129" s="458"/>
      <c r="FKN129" s="459"/>
      <c r="FKO129" s="458"/>
      <c r="FKP129" s="458"/>
      <c r="FKQ129" s="458"/>
      <c r="FKR129" s="459"/>
      <c r="FKS129" s="458"/>
      <c r="FKT129" s="458"/>
      <c r="FKU129" s="458"/>
      <c r="FKV129" s="459"/>
      <c r="FKW129" s="458"/>
      <c r="FKX129" s="458"/>
      <c r="FKY129" s="458"/>
      <c r="FKZ129" s="459"/>
      <c r="FLA129" s="458"/>
      <c r="FLB129" s="458"/>
      <c r="FLC129" s="458"/>
      <c r="FLD129" s="459"/>
      <c r="FLE129" s="458"/>
      <c r="FLF129" s="458"/>
      <c r="FLG129" s="458"/>
      <c r="FLH129" s="459"/>
      <c r="FLI129" s="458"/>
      <c r="FLJ129" s="458"/>
      <c r="FLK129" s="458"/>
      <c r="FLL129" s="459"/>
      <c r="FLM129" s="458"/>
      <c r="FLN129" s="458"/>
      <c r="FLO129" s="458"/>
      <c r="FLP129" s="459"/>
      <c r="FLQ129" s="458"/>
      <c r="FLR129" s="458"/>
      <c r="FLS129" s="458"/>
      <c r="FLT129" s="459"/>
      <c r="FLU129" s="458"/>
      <c r="FLV129" s="458"/>
      <c r="FLW129" s="458"/>
      <c r="FLX129" s="459"/>
      <c r="FLY129" s="458"/>
      <c r="FLZ129" s="458"/>
      <c r="FMA129" s="458"/>
      <c r="FMB129" s="459"/>
      <c r="FMC129" s="458"/>
      <c r="FMD129" s="458"/>
      <c r="FME129" s="458"/>
      <c r="FMF129" s="459"/>
      <c r="FMG129" s="458"/>
      <c r="FMH129" s="458"/>
      <c r="FMI129" s="458"/>
      <c r="FMJ129" s="459"/>
      <c r="FMK129" s="458"/>
      <c r="FML129" s="458"/>
      <c r="FMM129" s="458"/>
      <c r="FMN129" s="459"/>
      <c r="FMO129" s="458"/>
      <c r="FMP129" s="458"/>
      <c r="FMQ129" s="458"/>
      <c r="FMR129" s="459"/>
      <c r="FMS129" s="458"/>
      <c r="FMT129" s="458"/>
      <c r="FMU129" s="458"/>
      <c r="FMV129" s="459"/>
      <c r="FMW129" s="458"/>
      <c r="FMX129" s="458"/>
      <c r="FMY129" s="458"/>
      <c r="FMZ129" s="459"/>
      <c r="FNA129" s="458"/>
      <c r="FNB129" s="458"/>
      <c r="FNC129" s="458"/>
      <c r="FND129" s="459"/>
      <c r="FNE129" s="458"/>
      <c r="FNF129" s="458"/>
      <c r="FNG129" s="458"/>
      <c r="FNH129" s="459"/>
      <c r="FNI129" s="458"/>
      <c r="FNJ129" s="458"/>
      <c r="FNK129" s="458"/>
      <c r="FNL129" s="459"/>
      <c r="FNM129" s="458"/>
      <c r="FNN129" s="458"/>
      <c r="FNO129" s="458"/>
      <c r="FNP129" s="459"/>
      <c r="FNQ129" s="458"/>
      <c r="FNR129" s="458"/>
      <c r="FNS129" s="458"/>
      <c r="FNT129" s="459"/>
      <c r="FNU129" s="458"/>
      <c r="FNV129" s="458"/>
      <c r="FNW129" s="458"/>
      <c r="FNX129" s="459"/>
      <c r="FNY129" s="458"/>
      <c r="FNZ129" s="458"/>
      <c r="FOA129" s="458"/>
      <c r="FOB129" s="459"/>
      <c r="FOC129" s="458"/>
      <c r="FOD129" s="458"/>
      <c r="FOE129" s="458"/>
      <c r="FOF129" s="459"/>
      <c r="FOG129" s="458"/>
      <c r="FOH129" s="458"/>
      <c r="FOI129" s="458"/>
      <c r="FOJ129" s="459"/>
      <c r="FOK129" s="458"/>
      <c r="FOL129" s="458"/>
      <c r="FOM129" s="458"/>
      <c r="FON129" s="459"/>
      <c r="FOO129" s="458"/>
      <c r="FOP129" s="458"/>
      <c r="FOQ129" s="458"/>
      <c r="FOR129" s="459"/>
      <c r="FOS129" s="458"/>
      <c r="FOT129" s="458"/>
      <c r="FOU129" s="458"/>
      <c r="FOV129" s="459"/>
      <c r="FOW129" s="458"/>
      <c r="FOX129" s="458"/>
      <c r="FOY129" s="458"/>
      <c r="FOZ129" s="459"/>
      <c r="FPA129" s="458"/>
      <c r="FPB129" s="458"/>
      <c r="FPC129" s="458"/>
      <c r="FPD129" s="459"/>
      <c r="FPE129" s="458"/>
      <c r="FPF129" s="458"/>
      <c r="FPG129" s="458"/>
      <c r="FPH129" s="459"/>
      <c r="FPI129" s="458"/>
      <c r="FPJ129" s="458"/>
      <c r="FPK129" s="458"/>
      <c r="FPL129" s="459"/>
      <c r="FPM129" s="458"/>
      <c r="FPN129" s="458"/>
      <c r="FPO129" s="458"/>
      <c r="FPP129" s="459"/>
      <c r="FPQ129" s="458"/>
      <c r="FPR129" s="458"/>
      <c r="FPS129" s="458"/>
      <c r="FPT129" s="459"/>
      <c r="FPU129" s="458"/>
      <c r="FPV129" s="458"/>
      <c r="FPW129" s="458"/>
      <c r="FPX129" s="459"/>
      <c r="FPY129" s="458"/>
      <c r="FPZ129" s="458"/>
      <c r="FQA129" s="458"/>
      <c r="FQB129" s="459"/>
      <c r="FQC129" s="458"/>
      <c r="FQD129" s="458"/>
      <c r="FQE129" s="458"/>
      <c r="FQF129" s="459"/>
      <c r="FQG129" s="458"/>
      <c r="FQH129" s="458"/>
      <c r="FQI129" s="458"/>
      <c r="FQJ129" s="459"/>
      <c r="FQK129" s="458"/>
      <c r="FQL129" s="458"/>
      <c r="FQM129" s="458"/>
      <c r="FQN129" s="459"/>
      <c r="FQO129" s="458"/>
      <c r="FQP129" s="458"/>
      <c r="FQQ129" s="458"/>
      <c r="FQR129" s="459"/>
      <c r="FQS129" s="458"/>
      <c r="FQT129" s="458"/>
      <c r="FQU129" s="458"/>
      <c r="FQV129" s="459"/>
      <c r="FQW129" s="458"/>
      <c r="FQX129" s="458"/>
      <c r="FQY129" s="458"/>
      <c r="FQZ129" s="459"/>
      <c r="FRA129" s="458"/>
      <c r="FRB129" s="458"/>
      <c r="FRC129" s="458"/>
      <c r="FRD129" s="459"/>
      <c r="FRE129" s="458"/>
      <c r="FRF129" s="458"/>
      <c r="FRG129" s="458"/>
      <c r="FRH129" s="459"/>
      <c r="FRI129" s="458"/>
      <c r="FRJ129" s="458"/>
      <c r="FRK129" s="458"/>
      <c r="FRL129" s="459"/>
      <c r="FRM129" s="458"/>
      <c r="FRN129" s="458"/>
      <c r="FRO129" s="458"/>
      <c r="FRP129" s="459"/>
      <c r="FRQ129" s="458"/>
      <c r="FRR129" s="458"/>
      <c r="FRS129" s="458"/>
      <c r="FRT129" s="459"/>
      <c r="FRU129" s="458"/>
      <c r="FRV129" s="458"/>
      <c r="FRW129" s="458"/>
      <c r="FRX129" s="459"/>
      <c r="FRY129" s="458"/>
      <c r="FRZ129" s="458"/>
      <c r="FSA129" s="458"/>
      <c r="FSB129" s="459"/>
      <c r="FSC129" s="458"/>
      <c r="FSD129" s="458"/>
      <c r="FSE129" s="458"/>
      <c r="FSF129" s="459"/>
      <c r="FSG129" s="458"/>
      <c r="FSH129" s="458"/>
      <c r="FSI129" s="458"/>
      <c r="FSJ129" s="459"/>
      <c r="FSK129" s="458"/>
      <c r="FSL129" s="458"/>
      <c r="FSM129" s="458"/>
      <c r="FSN129" s="459"/>
      <c r="FSO129" s="458"/>
      <c r="FSP129" s="458"/>
      <c r="FSQ129" s="458"/>
      <c r="FSR129" s="459"/>
      <c r="FSS129" s="458"/>
      <c r="FST129" s="458"/>
      <c r="FSU129" s="458"/>
      <c r="FSV129" s="459"/>
      <c r="FSW129" s="458"/>
      <c r="FSX129" s="458"/>
      <c r="FSY129" s="458"/>
      <c r="FSZ129" s="459"/>
      <c r="FTA129" s="458"/>
      <c r="FTB129" s="458"/>
      <c r="FTC129" s="458"/>
      <c r="FTD129" s="459"/>
      <c r="FTE129" s="458"/>
      <c r="FTF129" s="458"/>
      <c r="FTG129" s="458"/>
      <c r="FTH129" s="459"/>
      <c r="FTI129" s="458"/>
      <c r="FTJ129" s="458"/>
      <c r="FTK129" s="458"/>
      <c r="FTL129" s="459"/>
      <c r="FTM129" s="458"/>
      <c r="FTN129" s="458"/>
      <c r="FTO129" s="458"/>
      <c r="FTP129" s="459"/>
      <c r="FTQ129" s="458"/>
      <c r="FTR129" s="458"/>
      <c r="FTS129" s="458"/>
      <c r="FTT129" s="459"/>
      <c r="FTU129" s="458"/>
      <c r="FTV129" s="458"/>
      <c r="FTW129" s="458"/>
      <c r="FTX129" s="459"/>
      <c r="FTY129" s="458"/>
      <c r="FTZ129" s="458"/>
      <c r="FUA129" s="458"/>
      <c r="FUB129" s="459"/>
      <c r="FUC129" s="458"/>
      <c r="FUD129" s="458"/>
      <c r="FUE129" s="458"/>
      <c r="FUF129" s="459"/>
      <c r="FUG129" s="458"/>
      <c r="FUH129" s="458"/>
      <c r="FUI129" s="458"/>
      <c r="FUJ129" s="459"/>
      <c r="FUK129" s="458"/>
      <c r="FUL129" s="458"/>
      <c r="FUM129" s="458"/>
      <c r="FUN129" s="459"/>
      <c r="FUO129" s="458"/>
      <c r="FUP129" s="458"/>
      <c r="FUQ129" s="458"/>
      <c r="FUR129" s="459"/>
      <c r="FUS129" s="458"/>
      <c r="FUT129" s="458"/>
      <c r="FUU129" s="458"/>
      <c r="FUV129" s="459"/>
      <c r="FUW129" s="458"/>
      <c r="FUX129" s="458"/>
      <c r="FUY129" s="458"/>
      <c r="FUZ129" s="459"/>
      <c r="FVA129" s="458"/>
      <c r="FVB129" s="458"/>
      <c r="FVC129" s="458"/>
      <c r="FVD129" s="459"/>
      <c r="FVE129" s="458"/>
      <c r="FVF129" s="458"/>
      <c r="FVG129" s="458"/>
      <c r="FVH129" s="459"/>
      <c r="FVI129" s="458"/>
      <c r="FVJ129" s="458"/>
      <c r="FVK129" s="458"/>
      <c r="FVL129" s="459"/>
      <c r="FVM129" s="458"/>
      <c r="FVN129" s="458"/>
      <c r="FVO129" s="458"/>
      <c r="FVP129" s="459"/>
      <c r="FVQ129" s="458"/>
      <c r="FVR129" s="458"/>
      <c r="FVS129" s="458"/>
      <c r="FVT129" s="459"/>
      <c r="FVU129" s="458"/>
      <c r="FVV129" s="458"/>
      <c r="FVW129" s="458"/>
      <c r="FVX129" s="459"/>
      <c r="FVY129" s="458"/>
      <c r="FVZ129" s="458"/>
      <c r="FWA129" s="458"/>
      <c r="FWB129" s="459"/>
      <c r="FWC129" s="458"/>
      <c r="FWD129" s="458"/>
      <c r="FWE129" s="458"/>
      <c r="FWF129" s="459"/>
      <c r="FWG129" s="458"/>
      <c r="FWH129" s="458"/>
      <c r="FWI129" s="458"/>
      <c r="FWJ129" s="459"/>
      <c r="FWK129" s="458"/>
      <c r="FWL129" s="458"/>
      <c r="FWM129" s="458"/>
      <c r="FWN129" s="459"/>
      <c r="FWO129" s="458"/>
      <c r="FWP129" s="458"/>
      <c r="FWQ129" s="458"/>
      <c r="FWR129" s="459"/>
      <c r="FWS129" s="458"/>
      <c r="FWT129" s="458"/>
      <c r="FWU129" s="458"/>
      <c r="FWV129" s="459"/>
      <c r="FWW129" s="458"/>
      <c r="FWX129" s="458"/>
      <c r="FWY129" s="458"/>
      <c r="FWZ129" s="459"/>
      <c r="FXA129" s="458"/>
      <c r="FXB129" s="458"/>
      <c r="FXC129" s="458"/>
      <c r="FXD129" s="459"/>
      <c r="FXE129" s="458"/>
      <c r="FXF129" s="458"/>
      <c r="FXG129" s="458"/>
      <c r="FXH129" s="459"/>
      <c r="FXI129" s="458"/>
      <c r="FXJ129" s="458"/>
      <c r="FXK129" s="458"/>
      <c r="FXL129" s="459"/>
      <c r="FXM129" s="458"/>
      <c r="FXN129" s="458"/>
      <c r="FXO129" s="458"/>
      <c r="FXP129" s="459"/>
      <c r="FXQ129" s="458"/>
      <c r="FXR129" s="458"/>
      <c r="FXS129" s="458"/>
      <c r="FXT129" s="459"/>
      <c r="FXU129" s="458"/>
      <c r="FXV129" s="458"/>
      <c r="FXW129" s="458"/>
      <c r="FXX129" s="459"/>
      <c r="FXY129" s="458"/>
      <c r="FXZ129" s="458"/>
      <c r="FYA129" s="458"/>
      <c r="FYB129" s="459"/>
      <c r="FYC129" s="458"/>
      <c r="FYD129" s="458"/>
      <c r="FYE129" s="458"/>
      <c r="FYF129" s="459"/>
      <c r="FYG129" s="458"/>
      <c r="FYH129" s="458"/>
      <c r="FYI129" s="458"/>
      <c r="FYJ129" s="459"/>
      <c r="FYK129" s="458"/>
      <c r="FYL129" s="458"/>
      <c r="FYM129" s="458"/>
      <c r="FYN129" s="459"/>
      <c r="FYO129" s="458"/>
      <c r="FYP129" s="458"/>
      <c r="FYQ129" s="458"/>
      <c r="FYR129" s="459"/>
      <c r="FYS129" s="458"/>
      <c r="FYT129" s="458"/>
      <c r="FYU129" s="458"/>
      <c r="FYV129" s="459"/>
      <c r="FYW129" s="458"/>
      <c r="FYX129" s="458"/>
      <c r="FYY129" s="458"/>
      <c r="FYZ129" s="459"/>
      <c r="FZA129" s="458"/>
      <c r="FZB129" s="458"/>
      <c r="FZC129" s="458"/>
      <c r="FZD129" s="459"/>
      <c r="FZE129" s="458"/>
      <c r="FZF129" s="458"/>
      <c r="FZG129" s="458"/>
      <c r="FZH129" s="459"/>
      <c r="FZI129" s="458"/>
      <c r="FZJ129" s="458"/>
      <c r="FZK129" s="458"/>
      <c r="FZL129" s="459"/>
      <c r="FZM129" s="458"/>
      <c r="FZN129" s="458"/>
      <c r="FZO129" s="458"/>
      <c r="FZP129" s="459"/>
      <c r="FZQ129" s="458"/>
      <c r="FZR129" s="458"/>
      <c r="FZS129" s="458"/>
      <c r="FZT129" s="459"/>
      <c r="FZU129" s="458"/>
      <c r="FZV129" s="458"/>
      <c r="FZW129" s="458"/>
      <c r="FZX129" s="459"/>
      <c r="FZY129" s="458"/>
      <c r="FZZ129" s="458"/>
      <c r="GAA129" s="458"/>
      <c r="GAB129" s="459"/>
      <c r="GAC129" s="458"/>
      <c r="GAD129" s="458"/>
      <c r="GAE129" s="458"/>
      <c r="GAF129" s="459"/>
      <c r="GAG129" s="458"/>
      <c r="GAH129" s="458"/>
      <c r="GAI129" s="458"/>
      <c r="GAJ129" s="459"/>
      <c r="GAK129" s="458"/>
      <c r="GAL129" s="458"/>
      <c r="GAM129" s="458"/>
      <c r="GAN129" s="459"/>
      <c r="GAO129" s="458"/>
      <c r="GAP129" s="458"/>
      <c r="GAQ129" s="458"/>
      <c r="GAR129" s="459"/>
      <c r="GAS129" s="458"/>
      <c r="GAT129" s="458"/>
      <c r="GAU129" s="458"/>
      <c r="GAV129" s="459"/>
      <c r="GAW129" s="458"/>
      <c r="GAX129" s="458"/>
      <c r="GAY129" s="458"/>
      <c r="GAZ129" s="459"/>
      <c r="GBA129" s="458"/>
      <c r="GBB129" s="458"/>
      <c r="GBC129" s="458"/>
      <c r="GBD129" s="459"/>
      <c r="GBE129" s="458"/>
      <c r="GBF129" s="458"/>
      <c r="GBG129" s="458"/>
      <c r="GBH129" s="459"/>
      <c r="GBI129" s="458"/>
      <c r="GBJ129" s="458"/>
      <c r="GBK129" s="458"/>
      <c r="GBL129" s="459"/>
      <c r="GBM129" s="458"/>
      <c r="GBN129" s="458"/>
      <c r="GBO129" s="458"/>
      <c r="GBP129" s="459"/>
      <c r="GBQ129" s="458"/>
      <c r="GBR129" s="458"/>
      <c r="GBS129" s="458"/>
      <c r="GBT129" s="459"/>
      <c r="GBU129" s="458"/>
      <c r="GBV129" s="458"/>
      <c r="GBW129" s="458"/>
      <c r="GBX129" s="459"/>
      <c r="GBY129" s="458"/>
      <c r="GBZ129" s="458"/>
      <c r="GCA129" s="458"/>
      <c r="GCB129" s="459"/>
      <c r="GCC129" s="458"/>
      <c r="GCD129" s="458"/>
      <c r="GCE129" s="458"/>
      <c r="GCF129" s="459"/>
      <c r="GCG129" s="458"/>
      <c r="GCH129" s="458"/>
      <c r="GCI129" s="458"/>
      <c r="GCJ129" s="459"/>
      <c r="GCK129" s="458"/>
      <c r="GCL129" s="458"/>
      <c r="GCM129" s="458"/>
      <c r="GCN129" s="459"/>
      <c r="GCO129" s="458"/>
      <c r="GCP129" s="458"/>
      <c r="GCQ129" s="458"/>
      <c r="GCR129" s="459"/>
      <c r="GCS129" s="458"/>
      <c r="GCT129" s="458"/>
      <c r="GCU129" s="458"/>
      <c r="GCV129" s="459"/>
      <c r="GCW129" s="458"/>
      <c r="GCX129" s="458"/>
      <c r="GCY129" s="458"/>
      <c r="GCZ129" s="459"/>
      <c r="GDA129" s="458"/>
      <c r="GDB129" s="458"/>
      <c r="GDC129" s="458"/>
      <c r="GDD129" s="459"/>
      <c r="GDE129" s="458"/>
      <c r="GDF129" s="458"/>
      <c r="GDG129" s="458"/>
      <c r="GDH129" s="459"/>
      <c r="GDI129" s="458"/>
      <c r="GDJ129" s="458"/>
      <c r="GDK129" s="458"/>
      <c r="GDL129" s="459"/>
      <c r="GDM129" s="458"/>
      <c r="GDN129" s="458"/>
      <c r="GDO129" s="458"/>
      <c r="GDP129" s="459"/>
      <c r="GDQ129" s="458"/>
      <c r="GDR129" s="458"/>
      <c r="GDS129" s="458"/>
      <c r="GDT129" s="459"/>
      <c r="GDU129" s="458"/>
      <c r="GDV129" s="458"/>
      <c r="GDW129" s="458"/>
      <c r="GDX129" s="459"/>
      <c r="GDY129" s="458"/>
      <c r="GDZ129" s="458"/>
      <c r="GEA129" s="458"/>
      <c r="GEB129" s="459"/>
      <c r="GEC129" s="458"/>
      <c r="GED129" s="458"/>
      <c r="GEE129" s="458"/>
      <c r="GEF129" s="459"/>
      <c r="GEG129" s="458"/>
      <c r="GEH129" s="458"/>
      <c r="GEI129" s="458"/>
      <c r="GEJ129" s="459"/>
      <c r="GEK129" s="458"/>
      <c r="GEL129" s="458"/>
      <c r="GEM129" s="458"/>
      <c r="GEN129" s="459"/>
      <c r="GEO129" s="458"/>
      <c r="GEP129" s="458"/>
      <c r="GEQ129" s="458"/>
      <c r="GER129" s="459"/>
      <c r="GES129" s="458"/>
      <c r="GET129" s="458"/>
      <c r="GEU129" s="458"/>
      <c r="GEV129" s="459"/>
      <c r="GEW129" s="458"/>
      <c r="GEX129" s="458"/>
      <c r="GEY129" s="458"/>
      <c r="GEZ129" s="459"/>
      <c r="GFA129" s="458"/>
      <c r="GFB129" s="458"/>
      <c r="GFC129" s="458"/>
      <c r="GFD129" s="459"/>
      <c r="GFE129" s="458"/>
      <c r="GFF129" s="458"/>
      <c r="GFG129" s="458"/>
      <c r="GFH129" s="459"/>
      <c r="GFI129" s="458"/>
      <c r="GFJ129" s="458"/>
      <c r="GFK129" s="458"/>
      <c r="GFL129" s="459"/>
      <c r="GFM129" s="458"/>
      <c r="GFN129" s="458"/>
      <c r="GFO129" s="458"/>
      <c r="GFP129" s="459"/>
      <c r="GFQ129" s="458"/>
      <c r="GFR129" s="458"/>
      <c r="GFS129" s="458"/>
      <c r="GFT129" s="459"/>
      <c r="GFU129" s="458"/>
      <c r="GFV129" s="458"/>
      <c r="GFW129" s="458"/>
      <c r="GFX129" s="459"/>
      <c r="GFY129" s="458"/>
      <c r="GFZ129" s="458"/>
      <c r="GGA129" s="458"/>
      <c r="GGB129" s="459"/>
      <c r="GGC129" s="458"/>
      <c r="GGD129" s="458"/>
      <c r="GGE129" s="458"/>
      <c r="GGF129" s="459"/>
      <c r="GGG129" s="458"/>
      <c r="GGH129" s="458"/>
      <c r="GGI129" s="458"/>
      <c r="GGJ129" s="459"/>
      <c r="GGK129" s="458"/>
      <c r="GGL129" s="458"/>
      <c r="GGM129" s="458"/>
      <c r="GGN129" s="459"/>
      <c r="GGO129" s="458"/>
      <c r="GGP129" s="458"/>
      <c r="GGQ129" s="458"/>
      <c r="GGR129" s="459"/>
      <c r="GGS129" s="458"/>
      <c r="GGT129" s="458"/>
      <c r="GGU129" s="458"/>
      <c r="GGV129" s="459"/>
      <c r="GGW129" s="458"/>
      <c r="GGX129" s="458"/>
      <c r="GGY129" s="458"/>
      <c r="GGZ129" s="459"/>
      <c r="GHA129" s="458"/>
      <c r="GHB129" s="458"/>
      <c r="GHC129" s="458"/>
      <c r="GHD129" s="459"/>
      <c r="GHE129" s="458"/>
      <c r="GHF129" s="458"/>
      <c r="GHG129" s="458"/>
      <c r="GHH129" s="459"/>
      <c r="GHI129" s="458"/>
      <c r="GHJ129" s="458"/>
      <c r="GHK129" s="458"/>
      <c r="GHL129" s="459"/>
      <c r="GHM129" s="458"/>
      <c r="GHN129" s="458"/>
      <c r="GHO129" s="458"/>
      <c r="GHP129" s="459"/>
      <c r="GHQ129" s="458"/>
      <c r="GHR129" s="458"/>
      <c r="GHS129" s="458"/>
      <c r="GHT129" s="459"/>
      <c r="GHU129" s="458"/>
      <c r="GHV129" s="458"/>
      <c r="GHW129" s="458"/>
      <c r="GHX129" s="459"/>
      <c r="GHY129" s="458"/>
      <c r="GHZ129" s="458"/>
      <c r="GIA129" s="458"/>
      <c r="GIB129" s="459"/>
      <c r="GIC129" s="458"/>
      <c r="GID129" s="458"/>
      <c r="GIE129" s="458"/>
      <c r="GIF129" s="459"/>
      <c r="GIG129" s="458"/>
      <c r="GIH129" s="458"/>
      <c r="GII129" s="458"/>
      <c r="GIJ129" s="459"/>
      <c r="GIK129" s="458"/>
      <c r="GIL129" s="458"/>
      <c r="GIM129" s="458"/>
      <c r="GIN129" s="459"/>
      <c r="GIO129" s="458"/>
      <c r="GIP129" s="458"/>
      <c r="GIQ129" s="458"/>
      <c r="GIR129" s="459"/>
      <c r="GIS129" s="458"/>
      <c r="GIT129" s="458"/>
      <c r="GIU129" s="458"/>
      <c r="GIV129" s="459"/>
      <c r="GIW129" s="458"/>
      <c r="GIX129" s="458"/>
      <c r="GIY129" s="458"/>
      <c r="GIZ129" s="459"/>
      <c r="GJA129" s="458"/>
      <c r="GJB129" s="458"/>
      <c r="GJC129" s="458"/>
      <c r="GJD129" s="459"/>
      <c r="GJE129" s="458"/>
      <c r="GJF129" s="458"/>
      <c r="GJG129" s="458"/>
      <c r="GJH129" s="459"/>
      <c r="GJI129" s="458"/>
      <c r="GJJ129" s="458"/>
      <c r="GJK129" s="458"/>
      <c r="GJL129" s="459"/>
      <c r="GJM129" s="458"/>
      <c r="GJN129" s="458"/>
      <c r="GJO129" s="458"/>
      <c r="GJP129" s="459"/>
      <c r="GJQ129" s="458"/>
      <c r="GJR129" s="458"/>
      <c r="GJS129" s="458"/>
      <c r="GJT129" s="459"/>
      <c r="GJU129" s="458"/>
      <c r="GJV129" s="458"/>
      <c r="GJW129" s="458"/>
      <c r="GJX129" s="459"/>
      <c r="GJY129" s="458"/>
      <c r="GJZ129" s="458"/>
      <c r="GKA129" s="458"/>
      <c r="GKB129" s="459"/>
      <c r="GKC129" s="458"/>
      <c r="GKD129" s="458"/>
      <c r="GKE129" s="458"/>
      <c r="GKF129" s="459"/>
      <c r="GKG129" s="458"/>
      <c r="GKH129" s="458"/>
      <c r="GKI129" s="458"/>
      <c r="GKJ129" s="459"/>
      <c r="GKK129" s="458"/>
      <c r="GKL129" s="458"/>
      <c r="GKM129" s="458"/>
      <c r="GKN129" s="459"/>
      <c r="GKO129" s="458"/>
      <c r="GKP129" s="458"/>
      <c r="GKQ129" s="458"/>
      <c r="GKR129" s="459"/>
      <c r="GKS129" s="458"/>
      <c r="GKT129" s="458"/>
      <c r="GKU129" s="458"/>
      <c r="GKV129" s="459"/>
      <c r="GKW129" s="458"/>
      <c r="GKX129" s="458"/>
      <c r="GKY129" s="458"/>
      <c r="GKZ129" s="459"/>
      <c r="GLA129" s="458"/>
      <c r="GLB129" s="458"/>
      <c r="GLC129" s="458"/>
      <c r="GLD129" s="459"/>
      <c r="GLE129" s="458"/>
      <c r="GLF129" s="458"/>
      <c r="GLG129" s="458"/>
      <c r="GLH129" s="459"/>
      <c r="GLI129" s="458"/>
      <c r="GLJ129" s="458"/>
      <c r="GLK129" s="458"/>
      <c r="GLL129" s="459"/>
      <c r="GLM129" s="458"/>
      <c r="GLN129" s="458"/>
      <c r="GLO129" s="458"/>
      <c r="GLP129" s="459"/>
      <c r="GLQ129" s="458"/>
      <c r="GLR129" s="458"/>
      <c r="GLS129" s="458"/>
      <c r="GLT129" s="459"/>
      <c r="GLU129" s="458"/>
      <c r="GLV129" s="458"/>
      <c r="GLW129" s="458"/>
      <c r="GLX129" s="459"/>
      <c r="GLY129" s="458"/>
      <c r="GLZ129" s="458"/>
      <c r="GMA129" s="458"/>
      <c r="GMB129" s="459"/>
      <c r="GMC129" s="458"/>
      <c r="GMD129" s="458"/>
      <c r="GME129" s="458"/>
      <c r="GMF129" s="459"/>
      <c r="GMG129" s="458"/>
      <c r="GMH129" s="458"/>
      <c r="GMI129" s="458"/>
      <c r="GMJ129" s="459"/>
      <c r="GMK129" s="458"/>
      <c r="GML129" s="458"/>
      <c r="GMM129" s="458"/>
      <c r="GMN129" s="459"/>
      <c r="GMO129" s="458"/>
      <c r="GMP129" s="458"/>
      <c r="GMQ129" s="458"/>
      <c r="GMR129" s="459"/>
      <c r="GMS129" s="458"/>
      <c r="GMT129" s="458"/>
      <c r="GMU129" s="458"/>
      <c r="GMV129" s="459"/>
      <c r="GMW129" s="458"/>
      <c r="GMX129" s="458"/>
      <c r="GMY129" s="458"/>
      <c r="GMZ129" s="459"/>
      <c r="GNA129" s="458"/>
      <c r="GNB129" s="458"/>
      <c r="GNC129" s="458"/>
      <c r="GND129" s="459"/>
      <c r="GNE129" s="458"/>
      <c r="GNF129" s="458"/>
      <c r="GNG129" s="458"/>
      <c r="GNH129" s="459"/>
      <c r="GNI129" s="458"/>
      <c r="GNJ129" s="458"/>
      <c r="GNK129" s="458"/>
      <c r="GNL129" s="459"/>
      <c r="GNM129" s="458"/>
      <c r="GNN129" s="458"/>
      <c r="GNO129" s="458"/>
      <c r="GNP129" s="459"/>
      <c r="GNQ129" s="458"/>
      <c r="GNR129" s="458"/>
      <c r="GNS129" s="458"/>
      <c r="GNT129" s="459"/>
      <c r="GNU129" s="458"/>
      <c r="GNV129" s="458"/>
      <c r="GNW129" s="458"/>
      <c r="GNX129" s="459"/>
      <c r="GNY129" s="458"/>
      <c r="GNZ129" s="458"/>
      <c r="GOA129" s="458"/>
      <c r="GOB129" s="459"/>
      <c r="GOC129" s="458"/>
      <c r="GOD129" s="458"/>
      <c r="GOE129" s="458"/>
      <c r="GOF129" s="459"/>
      <c r="GOG129" s="458"/>
      <c r="GOH129" s="458"/>
      <c r="GOI129" s="458"/>
      <c r="GOJ129" s="459"/>
      <c r="GOK129" s="458"/>
      <c r="GOL129" s="458"/>
      <c r="GOM129" s="458"/>
      <c r="GON129" s="459"/>
      <c r="GOO129" s="458"/>
      <c r="GOP129" s="458"/>
      <c r="GOQ129" s="458"/>
      <c r="GOR129" s="459"/>
      <c r="GOS129" s="458"/>
      <c r="GOT129" s="458"/>
      <c r="GOU129" s="458"/>
      <c r="GOV129" s="459"/>
      <c r="GOW129" s="458"/>
      <c r="GOX129" s="458"/>
      <c r="GOY129" s="458"/>
      <c r="GOZ129" s="459"/>
      <c r="GPA129" s="458"/>
      <c r="GPB129" s="458"/>
      <c r="GPC129" s="458"/>
      <c r="GPD129" s="459"/>
      <c r="GPE129" s="458"/>
      <c r="GPF129" s="458"/>
      <c r="GPG129" s="458"/>
      <c r="GPH129" s="459"/>
      <c r="GPI129" s="458"/>
      <c r="GPJ129" s="458"/>
      <c r="GPK129" s="458"/>
      <c r="GPL129" s="459"/>
      <c r="GPM129" s="458"/>
      <c r="GPN129" s="458"/>
      <c r="GPO129" s="458"/>
      <c r="GPP129" s="459"/>
      <c r="GPQ129" s="458"/>
      <c r="GPR129" s="458"/>
      <c r="GPS129" s="458"/>
      <c r="GPT129" s="459"/>
      <c r="GPU129" s="458"/>
      <c r="GPV129" s="458"/>
      <c r="GPW129" s="458"/>
      <c r="GPX129" s="459"/>
      <c r="GPY129" s="458"/>
      <c r="GPZ129" s="458"/>
      <c r="GQA129" s="458"/>
      <c r="GQB129" s="459"/>
      <c r="GQC129" s="458"/>
      <c r="GQD129" s="458"/>
      <c r="GQE129" s="458"/>
      <c r="GQF129" s="459"/>
      <c r="GQG129" s="458"/>
      <c r="GQH129" s="458"/>
      <c r="GQI129" s="458"/>
      <c r="GQJ129" s="459"/>
      <c r="GQK129" s="458"/>
      <c r="GQL129" s="458"/>
      <c r="GQM129" s="458"/>
      <c r="GQN129" s="459"/>
      <c r="GQO129" s="458"/>
      <c r="GQP129" s="458"/>
      <c r="GQQ129" s="458"/>
      <c r="GQR129" s="459"/>
      <c r="GQS129" s="458"/>
      <c r="GQT129" s="458"/>
      <c r="GQU129" s="458"/>
      <c r="GQV129" s="459"/>
      <c r="GQW129" s="458"/>
      <c r="GQX129" s="458"/>
      <c r="GQY129" s="458"/>
      <c r="GQZ129" s="459"/>
      <c r="GRA129" s="458"/>
      <c r="GRB129" s="458"/>
      <c r="GRC129" s="458"/>
      <c r="GRD129" s="459"/>
      <c r="GRE129" s="458"/>
      <c r="GRF129" s="458"/>
      <c r="GRG129" s="458"/>
      <c r="GRH129" s="459"/>
      <c r="GRI129" s="458"/>
      <c r="GRJ129" s="458"/>
      <c r="GRK129" s="458"/>
      <c r="GRL129" s="459"/>
      <c r="GRM129" s="458"/>
      <c r="GRN129" s="458"/>
      <c r="GRO129" s="458"/>
      <c r="GRP129" s="459"/>
      <c r="GRQ129" s="458"/>
      <c r="GRR129" s="458"/>
      <c r="GRS129" s="458"/>
      <c r="GRT129" s="459"/>
      <c r="GRU129" s="458"/>
      <c r="GRV129" s="458"/>
      <c r="GRW129" s="458"/>
      <c r="GRX129" s="459"/>
      <c r="GRY129" s="458"/>
      <c r="GRZ129" s="458"/>
      <c r="GSA129" s="458"/>
      <c r="GSB129" s="459"/>
      <c r="GSC129" s="458"/>
      <c r="GSD129" s="458"/>
      <c r="GSE129" s="458"/>
      <c r="GSF129" s="459"/>
      <c r="GSG129" s="458"/>
      <c r="GSH129" s="458"/>
      <c r="GSI129" s="458"/>
      <c r="GSJ129" s="459"/>
      <c r="GSK129" s="458"/>
      <c r="GSL129" s="458"/>
      <c r="GSM129" s="458"/>
      <c r="GSN129" s="459"/>
      <c r="GSO129" s="458"/>
      <c r="GSP129" s="458"/>
      <c r="GSQ129" s="458"/>
      <c r="GSR129" s="459"/>
      <c r="GSS129" s="458"/>
      <c r="GST129" s="458"/>
      <c r="GSU129" s="458"/>
      <c r="GSV129" s="459"/>
      <c r="GSW129" s="458"/>
      <c r="GSX129" s="458"/>
      <c r="GSY129" s="458"/>
      <c r="GSZ129" s="459"/>
      <c r="GTA129" s="458"/>
      <c r="GTB129" s="458"/>
      <c r="GTC129" s="458"/>
      <c r="GTD129" s="459"/>
      <c r="GTE129" s="458"/>
      <c r="GTF129" s="458"/>
      <c r="GTG129" s="458"/>
      <c r="GTH129" s="459"/>
      <c r="GTI129" s="458"/>
      <c r="GTJ129" s="458"/>
      <c r="GTK129" s="458"/>
      <c r="GTL129" s="459"/>
      <c r="GTM129" s="458"/>
      <c r="GTN129" s="458"/>
      <c r="GTO129" s="458"/>
      <c r="GTP129" s="459"/>
      <c r="GTQ129" s="458"/>
      <c r="GTR129" s="458"/>
      <c r="GTS129" s="458"/>
      <c r="GTT129" s="459"/>
      <c r="GTU129" s="458"/>
      <c r="GTV129" s="458"/>
      <c r="GTW129" s="458"/>
      <c r="GTX129" s="459"/>
      <c r="GTY129" s="458"/>
      <c r="GTZ129" s="458"/>
      <c r="GUA129" s="458"/>
      <c r="GUB129" s="459"/>
      <c r="GUC129" s="458"/>
      <c r="GUD129" s="458"/>
      <c r="GUE129" s="458"/>
      <c r="GUF129" s="459"/>
      <c r="GUG129" s="458"/>
      <c r="GUH129" s="458"/>
      <c r="GUI129" s="458"/>
      <c r="GUJ129" s="459"/>
      <c r="GUK129" s="458"/>
      <c r="GUL129" s="458"/>
      <c r="GUM129" s="458"/>
      <c r="GUN129" s="459"/>
      <c r="GUO129" s="458"/>
      <c r="GUP129" s="458"/>
      <c r="GUQ129" s="458"/>
      <c r="GUR129" s="459"/>
      <c r="GUS129" s="458"/>
      <c r="GUT129" s="458"/>
      <c r="GUU129" s="458"/>
      <c r="GUV129" s="459"/>
      <c r="GUW129" s="458"/>
      <c r="GUX129" s="458"/>
      <c r="GUY129" s="458"/>
      <c r="GUZ129" s="459"/>
      <c r="GVA129" s="458"/>
      <c r="GVB129" s="458"/>
      <c r="GVC129" s="458"/>
      <c r="GVD129" s="459"/>
      <c r="GVE129" s="458"/>
      <c r="GVF129" s="458"/>
      <c r="GVG129" s="458"/>
      <c r="GVH129" s="459"/>
      <c r="GVI129" s="458"/>
      <c r="GVJ129" s="458"/>
      <c r="GVK129" s="458"/>
      <c r="GVL129" s="459"/>
      <c r="GVM129" s="458"/>
      <c r="GVN129" s="458"/>
      <c r="GVO129" s="458"/>
      <c r="GVP129" s="459"/>
      <c r="GVQ129" s="458"/>
      <c r="GVR129" s="458"/>
      <c r="GVS129" s="458"/>
      <c r="GVT129" s="459"/>
      <c r="GVU129" s="458"/>
      <c r="GVV129" s="458"/>
      <c r="GVW129" s="458"/>
      <c r="GVX129" s="459"/>
      <c r="GVY129" s="458"/>
      <c r="GVZ129" s="458"/>
      <c r="GWA129" s="458"/>
      <c r="GWB129" s="459"/>
      <c r="GWC129" s="458"/>
      <c r="GWD129" s="458"/>
      <c r="GWE129" s="458"/>
      <c r="GWF129" s="459"/>
      <c r="GWG129" s="458"/>
      <c r="GWH129" s="458"/>
      <c r="GWI129" s="458"/>
      <c r="GWJ129" s="459"/>
      <c r="GWK129" s="458"/>
      <c r="GWL129" s="458"/>
      <c r="GWM129" s="458"/>
      <c r="GWN129" s="459"/>
      <c r="GWO129" s="458"/>
      <c r="GWP129" s="458"/>
      <c r="GWQ129" s="458"/>
      <c r="GWR129" s="459"/>
      <c r="GWS129" s="458"/>
      <c r="GWT129" s="458"/>
      <c r="GWU129" s="458"/>
      <c r="GWV129" s="459"/>
      <c r="GWW129" s="458"/>
      <c r="GWX129" s="458"/>
      <c r="GWY129" s="458"/>
      <c r="GWZ129" s="459"/>
      <c r="GXA129" s="458"/>
      <c r="GXB129" s="458"/>
      <c r="GXC129" s="458"/>
      <c r="GXD129" s="459"/>
      <c r="GXE129" s="458"/>
      <c r="GXF129" s="458"/>
      <c r="GXG129" s="458"/>
      <c r="GXH129" s="459"/>
      <c r="GXI129" s="458"/>
      <c r="GXJ129" s="458"/>
      <c r="GXK129" s="458"/>
      <c r="GXL129" s="459"/>
      <c r="GXM129" s="458"/>
      <c r="GXN129" s="458"/>
      <c r="GXO129" s="458"/>
      <c r="GXP129" s="459"/>
      <c r="GXQ129" s="458"/>
      <c r="GXR129" s="458"/>
      <c r="GXS129" s="458"/>
      <c r="GXT129" s="459"/>
      <c r="GXU129" s="458"/>
      <c r="GXV129" s="458"/>
      <c r="GXW129" s="458"/>
      <c r="GXX129" s="459"/>
      <c r="GXY129" s="458"/>
      <c r="GXZ129" s="458"/>
      <c r="GYA129" s="458"/>
      <c r="GYB129" s="459"/>
      <c r="GYC129" s="458"/>
      <c r="GYD129" s="458"/>
      <c r="GYE129" s="458"/>
      <c r="GYF129" s="459"/>
      <c r="GYG129" s="458"/>
      <c r="GYH129" s="458"/>
      <c r="GYI129" s="458"/>
      <c r="GYJ129" s="459"/>
      <c r="GYK129" s="458"/>
      <c r="GYL129" s="458"/>
      <c r="GYM129" s="458"/>
      <c r="GYN129" s="459"/>
      <c r="GYO129" s="458"/>
      <c r="GYP129" s="458"/>
      <c r="GYQ129" s="458"/>
      <c r="GYR129" s="459"/>
      <c r="GYS129" s="458"/>
      <c r="GYT129" s="458"/>
      <c r="GYU129" s="458"/>
      <c r="GYV129" s="459"/>
      <c r="GYW129" s="458"/>
      <c r="GYX129" s="458"/>
      <c r="GYY129" s="458"/>
      <c r="GYZ129" s="459"/>
      <c r="GZA129" s="458"/>
      <c r="GZB129" s="458"/>
      <c r="GZC129" s="458"/>
      <c r="GZD129" s="459"/>
      <c r="GZE129" s="458"/>
      <c r="GZF129" s="458"/>
      <c r="GZG129" s="458"/>
      <c r="GZH129" s="459"/>
      <c r="GZI129" s="458"/>
      <c r="GZJ129" s="458"/>
      <c r="GZK129" s="458"/>
      <c r="GZL129" s="459"/>
      <c r="GZM129" s="458"/>
      <c r="GZN129" s="458"/>
      <c r="GZO129" s="458"/>
      <c r="GZP129" s="459"/>
      <c r="GZQ129" s="458"/>
      <c r="GZR129" s="458"/>
      <c r="GZS129" s="458"/>
      <c r="GZT129" s="459"/>
      <c r="GZU129" s="458"/>
      <c r="GZV129" s="458"/>
      <c r="GZW129" s="458"/>
      <c r="GZX129" s="459"/>
      <c r="GZY129" s="458"/>
      <c r="GZZ129" s="458"/>
      <c r="HAA129" s="458"/>
      <c r="HAB129" s="459"/>
      <c r="HAC129" s="458"/>
      <c r="HAD129" s="458"/>
      <c r="HAE129" s="458"/>
      <c r="HAF129" s="459"/>
      <c r="HAG129" s="458"/>
      <c r="HAH129" s="458"/>
      <c r="HAI129" s="458"/>
      <c r="HAJ129" s="459"/>
      <c r="HAK129" s="458"/>
      <c r="HAL129" s="458"/>
      <c r="HAM129" s="458"/>
      <c r="HAN129" s="459"/>
      <c r="HAO129" s="458"/>
      <c r="HAP129" s="458"/>
      <c r="HAQ129" s="458"/>
      <c r="HAR129" s="459"/>
      <c r="HAS129" s="458"/>
      <c r="HAT129" s="458"/>
      <c r="HAU129" s="458"/>
      <c r="HAV129" s="459"/>
      <c r="HAW129" s="458"/>
      <c r="HAX129" s="458"/>
      <c r="HAY129" s="458"/>
      <c r="HAZ129" s="459"/>
      <c r="HBA129" s="458"/>
      <c r="HBB129" s="458"/>
      <c r="HBC129" s="458"/>
      <c r="HBD129" s="459"/>
      <c r="HBE129" s="458"/>
      <c r="HBF129" s="458"/>
      <c r="HBG129" s="458"/>
      <c r="HBH129" s="459"/>
      <c r="HBI129" s="458"/>
      <c r="HBJ129" s="458"/>
      <c r="HBK129" s="458"/>
      <c r="HBL129" s="459"/>
      <c r="HBM129" s="458"/>
      <c r="HBN129" s="458"/>
      <c r="HBO129" s="458"/>
      <c r="HBP129" s="459"/>
      <c r="HBQ129" s="458"/>
      <c r="HBR129" s="458"/>
      <c r="HBS129" s="458"/>
      <c r="HBT129" s="459"/>
      <c r="HBU129" s="458"/>
      <c r="HBV129" s="458"/>
      <c r="HBW129" s="458"/>
      <c r="HBX129" s="459"/>
      <c r="HBY129" s="458"/>
      <c r="HBZ129" s="458"/>
      <c r="HCA129" s="458"/>
      <c r="HCB129" s="459"/>
      <c r="HCC129" s="458"/>
      <c r="HCD129" s="458"/>
      <c r="HCE129" s="458"/>
      <c r="HCF129" s="459"/>
      <c r="HCG129" s="458"/>
      <c r="HCH129" s="458"/>
      <c r="HCI129" s="458"/>
      <c r="HCJ129" s="459"/>
      <c r="HCK129" s="458"/>
      <c r="HCL129" s="458"/>
      <c r="HCM129" s="458"/>
      <c r="HCN129" s="459"/>
      <c r="HCO129" s="458"/>
      <c r="HCP129" s="458"/>
      <c r="HCQ129" s="458"/>
      <c r="HCR129" s="459"/>
      <c r="HCS129" s="458"/>
      <c r="HCT129" s="458"/>
      <c r="HCU129" s="458"/>
      <c r="HCV129" s="459"/>
      <c r="HCW129" s="458"/>
      <c r="HCX129" s="458"/>
      <c r="HCY129" s="458"/>
      <c r="HCZ129" s="459"/>
      <c r="HDA129" s="458"/>
      <c r="HDB129" s="458"/>
      <c r="HDC129" s="458"/>
      <c r="HDD129" s="459"/>
      <c r="HDE129" s="458"/>
      <c r="HDF129" s="458"/>
      <c r="HDG129" s="458"/>
      <c r="HDH129" s="459"/>
      <c r="HDI129" s="458"/>
      <c r="HDJ129" s="458"/>
      <c r="HDK129" s="458"/>
      <c r="HDL129" s="459"/>
      <c r="HDM129" s="458"/>
      <c r="HDN129" s="458"/>
      <c r="HDO129" s="458"/>
      <c r="HDP129" s="459"/>
      <c r="HDQ129" s="458"/>
      <c r="HDR129" s="458"/>
      <c r="HDS129" s="458"/>
      <c r="HDT129" s="459"/>
      <c r="HDU129" s="458"/>
      <c r="HDV129" s="458"/>
      <c r="HDW129" s="458"/>
      <c r="HDX129" s="459"/>
      <c r="HDY129" s="458"/>
      <c r="HDZ129" s="458"/>
      <c r="HEA129" s="458"/>
      <c r="HEB129" s="459"/>
      <c r="HEC129" s="458"/>
      <c r="HED129" s="458"/>
      <c r="HEE129" s="458"/>
      <c r="HEF129" s="459"/>
      <c r="HEG129" s="458"/>
      <c r="HEH129" s="458"/>
      <c r="HEI129" s="458"/>
      <c r="HEJ129" s="459"/>
      <c r="HEK129" s="458"/>
      <c r="HEL129" s="458"/>
      <c r="HEM129" s="458"/>
      <c r="HEN129" s="459"/>
      <c r="HEO129" s="458"/>
      <c r="HEP129" s="458"/>
      <c r="HEQ129" s="458"/>
      <c r="HER129" s="459"/>
      <c r="HES129" s="458"/>
      <c r="HET129" s="458"/>
      <c r="HEU129" s="458"/>
      <c r="HEV129" s="459"/>
      <c r="HEW129" s="458"/>
      <c r="HEX129" s="458"/>
      <c r="HEY129" s="458"/>
      <c r="HEZ129" s="459"/>
      <c r="HFA129" s="458"/>
      <c r="HFB129" s="458"/>
      <c r="HFC129" s="458"/>
      <c r="HFD129" s="459"/>
      <c r="HFE129" s="458"/>
      <c r="HFF129" s="458"/>
      <c r="HFG129" s="458"/>
      <c r="HFH129" s="459"/>
      <c r="HFI129" s="458"/>
      <c r="HFJ129" s="458"/>
      <c r="HFK129" s="458"/>
      <c r="HFL129" s="459"/>
      <c r="HFM129" s="458"/>
      <c r="HFN129" s="458"/>
      <c r="HFO129" s="458"/>
      <c r="HFP129" s="459"/>
      <c r="HFQ129" s="458"/>
      <c r="HFR129" s="458"/>
      <c r="HFS129" s="458"/>
      <c r="HFT129" s="459"/>
      <c r="HFU129" s="458"/>
      <c r="HFV129" s="458"/>
      <c r="HFW129" s="458"/>
      <c r="HFX129" s="459"/>
      <c r="HFY129" s="458"/>
      <c r="HFZ129" s="458"/>
      <c r="HGA129" s="458"/>
      <c r="HGB129" s="459"/>
      <c r="HGC129" s="458"/>
      <c r="HGD129" s="458"/>
      <c r="HGE129" s="458"/>
      <c r="HGF129" s="459"/>
      <c r="HGG129" s="458"/>
      <c r="HGH129" s="458"/>
      <c r="HGI129" s="458"/>
      <c r="HGJ129" s="459"/>
      <c r="HGK129" s="458"/>
      <c r="HGL129" s="458"/>
      <c r="HGM129" s="458"/>
      <c r="HGN129" s="459"/>
      <c r="HGO129" s="458"/>
      <c r="HGP129" s="458"/>
      <c r="HGQ129" s="458"/>
      <c r="HGR129" s="459"/>
      <c r="HGS129" s="458"/>
      <c r="HGT129" s="458"/>
      <c r="HGU129" s="458"/>
      <c r="HGV129" s="459"/>
      <c r="HGW129" s="458"/>
      <c r="HGX129" s="458"/>
      <c r="HGY129" s="458"/>
      <c r="HGZ129" s="459"/>
      <c r="HHA129" s="458"/>
      <c r="HHB129" s="458"/>
      <c r="HHC129" s="458"/>
      <c r="HHD129" s="459"/>
      <c r="HHE129" s="458"/>
      <c r="HHF129" s="458"/>
      <c r="HHG129" s="458"/>
      <c r="HHH129" s="459"/>
      <c r="HHI129" s="458"/>
      <c r="HHJ129" s="458"/>
      <c r="HHK129" s="458"/>
      <c r="HHL129" s="459"/>
      <c r="HHM129" s="458"/>
      <c r="HHN129" s="458"/>
      <c r="HHO129" s="458"/>
      <c r="HHP129" s="459"/>
      <c r="HHQ129" s="458"/>
      <c r="HHR129" s="458"/>
      <c r="HHS129" s="458"/>
      <c r="HHT129" s="459"/>
      <c r="HHU129" s="458"/>
      <c r="HHV129" s="458"/>
      <c r="HHW129" s="458"/>
      <c r="HHX129" s="459"/>
      <c r="HHY129" s="458"/>
      <c r="HHZ129" s="458"/>
      <c r="HIA129" s="458"/>
      <c r="HIB129" s="459"/>
      <c r="HIC129" s="458"/>
      <c r="HID129" s="458"/>
      <c r="HIE129" s="458"/>
      <c r="HIF129" s="459"/>
      <c r="HIG129" s="458"/>
      <c r="HIH129" s="458"/>
      <c r="HII129" s="458"/>
      <c r="HIJ129" s="459"/>
      <c r="HIK129" s="458"/>
      <c r="HIL129" s="458"/>
      <c r="HIM129" s="458"/>
      <c r="HIN129" s="459"/>
      <c r="HIO129" s="458"/>
      <c r="HIP129" s="458"/>
      <c r="HIQ129" s="458"/>
      <c r="HIR129" s="459"/>
      <c r="HIS129" s="458"/>
      <c r="HIT129" s="458"/>
      <c r="HIU129" s="458"/>
      <c r="HIV129" s="459"/>
      <c r="HIW129" s="458"/>
      <c r="HIX129" s="458"/>
      <c r="HIY129" s="458"/>
      <c r="HIZ129" s="459"/>
      <c r="HJA129" s="458"/>
      <c r="HJB129" s="458"/>
      <c r="HJC129" s="458"/>
      <c r="HJD129" s="459"/>
      <c r="HJE129" s="458"/>
      <c r="HJF129" s="458"/>
      <c r="HJG129" s="458"/>
      <c r="HJH129" s="459"/>
      <c r="HJI129" s="458"/>
      <c r="HJJ129" s="458"/>
      <c r="HJK129" s="458"/>
      <c r="HJL129" s="459"/>
      <c r="HJM129" s="458"/>
      <c r="HJN129" s="458"/>
      <c r="HJO129" s="458"/>
      <c r="HJP129" s="459"/>
      <c r="HJQ129" s="458"/>
      <c r="HJR129" s="458"/>
      <c r="HJS129" s="458"/>
      <c r="HJT129" s="459"/>
      <c r="HJU129" s="458"/>
      <c r="HJV129" s="458"/>
      <c r="HJW129" s="458"/>
      <c r="HJX129" s="459"/>
      <c r="HJY129" s="458"/>
      <c r="HJZ129" s="458"/>
      <c r="HKA129" s="458"/>
      <c r="HKB129" s="459"/>
      <c r="HKC129" s="458"/>
      <c r="HKD129" s="458"/>
      <c r="HKE129" s="458"/>
      <c r="HKF129" s="459"/>
      <c r="HKG129" s="458"/>
      <c r="HKH129" s="458"/>
      <c r="HKI129" s="458"/>
      <c r="HKJ129" s="459"/>
      <c r="HKK129" s="458"/>
      <c r="HKL129" s="458"/>
      <c r="HKM129" s="458"/>
      <c r="HKN129" s="459"/>
      <c r="HKO129" s="458"/>
      <c r="HKP129" s="458"/>
      <c r="HKQ129" s="458"/>
      <c r="HKR129" s="459"/>
      <c r="HKS129" s="458"/>
      <c r="HKT129" s="458"/>
      <c r="HKU129" s="458"/>
      <c r="HKV129" s="459"/>
      <c r="HKW129" s="458"/>
      <c r="HKX129" s="458"/>
      <c r="HKY129" s="458"/>
      <c r="HKZ129" s="459"/>
      <c r="HLA129" s="458"/>
      <c r="HLB129" s="458"/>
      <c r="HLC129" s="458"/>
      <c r="HLD129" s="459"/>
      <c r="HLE129" s="458"/>
      <c r="HLF129" s="458"/>
      <c r="HLG129" s="458"/>
      <c r="HLH129" s="459"/>
      <c r="HLI129" s="458"/>
      <c r="HLJ129" s="458"/>
      <c r="HLK129" s="458"/>
      <c r="HLL129" s="459"/>
      <c r="HLM129" s="458"/>
      <c r="HLN129" s="458"/>
      <c r="HLO129" s="458"/>
      <c r="HLP129" s="459"/>
      <c r="HLQ129" s="458"/>
      <c r="HLR129" s="458"/>
      <c r="HLS129" s="458"/>
      <c r="HLT129" s="459"/>
      <c r="HLU129" s="458"/>
      <c r="HLV129" s="458"/>
      <c r="HLW129" s="458"/>
      <c r="HLX129" s="459"/>
      <c r="HLY129" s="458"/>
      <c r="HLZ129" s="458"/>
      <c r="HMA129" s="458"/>
      <c r="HMB129" s="459"/>
      <c r="HMC129" s="458"/>
      <c r="HMD129" s="458"/>
      <c r="HME129" s="458"/>
      <c r="HMF129" s="459"/>
      <c r="HMG129" s="458"/>
      <c r="HMH129" s="458"/>
      <c r="HMI129" s="458"/>
      <c r="HMJ129" s="459"/>
      <c r="HMK129" s="458"/>
      <c r="HML129" s="458"/>
      <c r="HMM129" s="458"/>
      <c r="HMN129" s="459"/>
      <c r="HMO129" s="458"/>
      <c r="HMP129" s="458"/>
      <c r="HMQ129" s="458"/>
      <c r="HMR129" s="459"/>
      <c r="HMS129" s="458"/>
      <c r="HMT129" s="458"/>
      <c r="HMU129" s="458"/>
      <c r="HMV129" s="459"/>
      <c r="HMW129" s="458"/>
      <c r="HMX129" s="458"/>
      <c r="HMY129" s="458"/>
      <c r="HMZ129" s="459"/>
      <c r="HNA129" s="458"/>
      <c r="HNB129" s="458"/>
      <c r="HNC129" s="458"/>
      <c r="HND129" s="459"/>
      <c r="HNE129" s="458"/>
      <c r="HNF129" s="458"/>
      <c r="HNG129" s="458"/>
      <c r="HNH129" s="459"/>
      <c r="HNI129" s="458"/>
      <c r="HNJ129" s="458"/>
      <c r="HNK129" s="458"/>
      <c r="HNL129" s="459"/>
      <c r="HNM129" s="458"/>
      <c r="HNN129" s="458"/>
      <c r="HNO129" s="458"/>
      <c r="HNP129" s="459"/>
      <c r="HNQ129" s="458"/>
      <c r="HNR129" s="458"/>
      <c r="HNS129" s="458"/>
      <c r="HNT129" s="459"/>
      <c r="HNU129" s="458"/>
      <c r="HNV129" s="458"/>
      <c r="HNW129" s="458"/>
      <c r="HNX129" s="459"/>
      <c r="HNY129" s="458"/>
      <c r="HNZ129" s="458"/>
      <c r="HOA129" s="458"/>
      <c r="HOB129" s="459"/>
      <c r="HOC129" s="458"/>
      <c r="HOD129" s="458"/>
      <c r="HOE129" s="458"/>
      <c r="HOF129" s="459"/>
      <c r="HOG129" s="458"/>
      <c r="HOH129" s="458"/>
      <c r="HOI129" s="458"/>
      <c r="HOJ129" s="459"/>
      <c r="HOK129" s="458"/>
      <c r="HOL129" s="458"/>
      <c r="HOM129" s="458"/>
      <c r="HON129" s="459"/>
      <c r="HOO129" s="458"/>
      <c r="HOP129" s="458"/>
      <c r="HOQ129" s="458"/>
      <c r="HOR129" s="459"/>
      <c r="HOS129" s="458"/>
      <c r="HOT129" s="458"/>
      <c r="HOU129" s="458"/>
      <c r="HOV129" s="459"/>
      <c r="HOW129" s="458"/>
      <c r="HOX129" s="458"/>
      <c r="HOY129" s="458"/>
      <c r="HOZ129" s="459"/>
      <c r="HPA129" s="458"/>
      <c r="HPB129" s="458"/>
      <c r="HPC129" s="458"/>
      <c r="HPD129" s="459"/>
      <c r="HPE129" s="458"/>
      <c r="HPF129" s="458"/>
      <c r="HPG129" s="458"/>
      <c r="HPH129" s="459"/>
      <c r="HPI129" s="458"/>
      <c r="HPJ129" s="458"/>
      <c r="HPK129" s="458"/>
      <c r="HPL129" s="459"/>
      <c r="HPM129" s="458"/>
      <c r="HPN129" s="458"/>
      <c r="HPO129" s="458"/>
      <c r="HPP129" s="459"/>
      <c r="HPQ129" s="458"/>
      <c r="HPR129" s="458"/>
      <c r="HPS129" s="458"/>
      <c r="HPT129" s="459"/>
      <c r="HPU129" s="458"/>
      <c r="HPV129" s="458"/>
      <c r="HPW129" s="458"/>
      <c r="HPX129" s="459"/>
      <c r="HPY129" s="458"/>
      <c r="HPZ129" s="458"/>
      <c r="HQA129" s="458"/>
      <c r="HQB129" s="459"/>
      <c r="HQC129" s="458"/>
      <c r="HQD129" s="458"/>
      <c r="HQE129" s="458"/>
      <c r="HQF129" s="459"/>
      <c r="HQG129" s="458"/>
      <c r="HQH129" s="458"/>
      <c r="HQI129" s="458"/>
      <c r="HQJ129" s="459"/>
      <c r="HQK129" s="458"/>
      <c r="HQL129" s="458"/>
      <c r="HQM129" s="458"/>
      <c r="HQN129" s="459"/>
      <c r="HQO129" s="458"/>
      <c r="HQP129" s="458"/>
      <c r="HQQ129" s="458"/>
      <c r="HQR129" s="459"/>
      <c r="HQS129" s="458"/>
      <c r="HQT129" s="458"/>
      <c r="HQU129" s="458"/>
      <c r="HQV129" s="459"/>
      <c r="HQW129" s="458"/>
      <c r="HQX129" s="458"/>
      <c r="HQY129" s="458"/>
      <c r="HQZ129" s="459"/>
      <c r="HRA129" s="458"/>
      <c r="HRB129" s="458"/>
      <c r="HRC129" s="458"/>
      <c r="HRD129" s="459"/>
      <c r="HRE129" s="458"/>
      <c r="HRF129" s="458"/>
      <c r="HRG129" s="458"/>
      <c r="HRH129" s="459"/>
      <c r="HRI129" s="458"/>
      <c r="HRJ129" s="458"/>
      <c r="HRK129" s="458"/>
      <c r="HRL129" s="459"/>
      <c r="HRM129" s="458"/>
      <c r="HRN129" s="458"/>
      <c r="HRO129" s="458"/>
      <c r="HRP129" s="459"/>
      <c r="HRQ129" s="458"/>
      <c r="HRR129" s="458"/>
      <c r="HRS129" s="458"/>
      <c r="HRT129" s="459"/>
      <c r="HRU129" s="458"/>
      <c r="HRV129" s="458"/>
      <c r="HRW129" s="458"/>
      <c r="HRX129" s="459"/>
      <c r="HRY129" s="458"/>
      <c r="HRZ129" s="458"/>
      <c r="HSA129" s="458"/>
      <c r="HSB129" s="459"/>
      <c r="HSC129" s="458"/>
      <c r="HSD129" s="458"/>
      <c r="HSE129" s="458"/>
      <c r="HSF129" s="459"/>
      <c r="HSG129" s="458"/>
      <c r="HSH129" s="458"/>
      <c r="HSI129" s="458"/>
      <c r="HSJ129" s="459"/>
      <c r="HSK129" s="458"/>
      <c r="HSL129" s="458"/>
      <c r="HSM129" s="458"/>
      <c r="HSN129" s="459"/>
      <c r="HSO129" s="458"/>
      <c r="HSP129" s="458"/>
      <c r="HSQ129" s="458"/>
      <c r="HSR129" s="459"/>
      <c r="HSS129" s="458"/>
      <c r="HST129" s="458"/>
      <c r="HSU129" s="458"/>
      <c r="HSV129" s="459"/>
      <c r="HSW129" s="458"/>
      <c r="HSX129" s="458"/>
      <c r="HSY129" s="458"/>
      <c r="HSZ129" s="459"/>
      <c r="HTA129" s="458"/>
      <c r="HTB129" s="458"/>
      <c r="HTC129" s="458"/>
      <c r="HTD129" s="459"/>
      <c r="HTE129" s="458"/>
      <c r="HTF129" s="458"/>
      <c r="HTG129" s="458"/>
      <c r="HTH129" s="459"/>
      <c r="HTI129" s="458"/>
      <c r="HTJ129" s="458"/>
      <c r="HTK129" s="458"/>
      <c r="HTL129" s="459"/>
      <c r="HTM129" s="458"/>
      <c r="HTN129" s="458"/>
      <c r="HTO129" s="458"/>
      <c r="HTP129" s="459"/>
      <c r="HTQ129" s="458"/>
      <c r="HTR129" s="458"/>
      <c r="HTS129" s="458"/>
      <c r="HTT129" s="459"/>
      <c r="HTU129" s="458"/>
      <c r="HTV129" s="458"/>
      <c r="HTW129" s="458"/>
      <c r="HTX129" s="459"/>
      <c r="HTY129" s="458"/>
      <c r="HTZ129" s="458"/>
      <c r="HUA129" s="458"/>
      <c r="HUB129" s="459"/>
      <c r="HUC129" s="458"/>
      <c r="HUD129" s="458"/>
      <c r="HUE129" s="458"/>
      <c r="HUF129" s="459"/>
      <c r="HUG129" s="458"/>
      <c r="HUH129" s="458"/>
      <c r="HUI129" s="458"/>
      <c r="HUJ129" s="459"/>
      <c r="HUK129" s="458"/>
      <c r="HUL129" s="458"/>
      <c r="HUM129" s="458"/>
      <c r="HUN129" s="459"/>
      <c r="HUO129" s="458"/>
      <c r="HUP129" s="458"/>
      <c r="HUQ129" s="458"/>
      <c r="HUR129" s="459"/>
      <c r="HUS129" s="458"/>
      <c r="HUT129" s="458"/>
      <c r="HUU129" s="458"/>
      <c r="HUV129" s="459"/>
      <c r="HUW129" s="458"/>
      <c r="HUX129" s="458"/>
      <c r="HUY129" s="458"/>
      <c r="HUZ129" s="459"/>
      <c r="HVA129" s="458"/>
      <c r="HVB129" s="458"/>
      <c r="HVC129" s="458"/>
      <c r="HVD129" s="459"/>
      <c r="HVE129" s="458"/>
      <c r="HVF129" s="458"/>
      <c r="HVG129" s="458"/>
      <c r="HVH129" s="459"/>
      <c r="HVI129" s="458"/>
      <c r="HVJ129" s="458"/>
      <c r="HVK129" s="458"/>
      <c r="HVL129" s="459"/>
      <c r="HVM129" s="458"/>
      <c r="HVN129" s="458"/>
      <c r="HVO129" s="458"/>
      <c r="HVP129" s="459"/>
      <c r="HVQ129" s="458"/>
      <c r="HVR129" s="458"/>
      <c r="HVS129" s="458"/>
      <c r="HVT129" s="459"/>
      <c r="HVU129" s="458"/>
      <c r="HVV129" s="458"/>
      <c r="HVW129" s="458"/>
      <c r="HVX129" s="459"/>
      <c r="HVY129" s="458"/>
      <c r="HVZ129" s="458"/>
      <c r="HWA129" s="458"/>
      <c r="HWB129" s="459"/>
      <c r="HWC129" s="458"/>
      <c r="HWD129" s="458"/>
      <c r="HWE129" s="458"/>
      <c r="HWF129" s="459"/>
      <c r="HWG129" s="458"/>
      <c r="HWH129" s="458"/>
      <c r="HWI129" s="458"/>
      <c r="HWJ129" s="459"/>
      <c r="HWK129" s="458"/>
      <c r="HWL129" s="458"/>
      <c r="HWM129" s="458"/>
      <c r="HWN129" s="459"/>
      <c r="HWO129" s="458"/>
      <c r="HWP129" s="458"/>
      <c r="HWQ129" s="458"/>
      <c r="HWR129" s="459"/>
      <c r="HWS129" s="458"/>
      <c r="HWT129" s="458"/>
      <c r="HWU129" s="458"/>
      <c r="HWV129" s="459"/>
      <c r="HWW129" s="458"/>
      <c r="HWX129" s="458"/>
      <c r="HWY129" s="458"/>
      <c r="HWZ129" s="459"/>
      <c r="HXA129" s="458"/>
      <c r="HXB129" s="458"/>
      <c r="HXC129" s="458"/>
      <c r="HXD129" s="459"/>
      <c r="HXE129" s="458"/>
      <c r="HXF129" s="458"/>
      <c r="HXG129" s="458"/>
      <c r="HXH129" s="459"/>
      <c r="HXI129" s="458"/>
      <c r="HXJ129" s="458"/>
      <c r="HXK129" s="458"/>
      <c r="HXL129" s="459"/>
      <c r="HXM129" s="458"/>
      <c r="HXN129" s="458"/>
      <c r="HXO129" s="458"/>
      <c r="HXP129" s="459"/>
      <c r="HXQ129" s="458"/>
      <c r="HXR129" s="458"/>
      <c r="HXS129" s="458"/>
      <c r="HXT129" s="459"/>
      <c r="HXU129" s="458"/>
      <c r="HXV129" s="458"/>
      <c r="HXW129" s="458"/>
      <c r="HXX129" s="459"/>
      <c r="HXY129" s="458"/>
      <c r="HXZ129" s="458"/>
      <c r="HYA129" s="458"/>
      <c r="HYB129" s="459"/>
      <c r="HYC129" s="458"/>
      <c r="HYD129" s="458"/>
      <c r="HYE129" s="458"/>
      <c r="HYF129" s="459"/>
      <c r="HYG129" s="458"/>
      <c r="HYH129" s="458"/>
      <c r="HYI129" s="458"/>
      <c r="HYJ129" s="459"/>
      <c r="HYK129" s="458"/>
      <c r="HYL129" s="458"/>
      <c r="HYM129" s="458"/>
      <c r="HYN129" s="459"/>
      <c r="HYO129" s="458"/>
      <c r="HYP129" s="458"/>
      <c r="HYQ129" s="458"/>
      <c r="HYR129" s="459"/>
      <c r="HYS129" s="458"/>
      <c r="HYT129" s="458"/>
      <c r="HYU129" s="458"/>
      <c r="HYV129" s="459"/>
      <c r="HYW129" s="458"/>
      <c r="HYX129" s="458"/>
      <c r="HYY129" s="458"/>
      <c r="HYZ129" s="459"/>
      <c r="HZA129" s="458"/>
      <c r="HZB129" s="458"/>
      <c r="HZC129" s="458"/>
      <c r="HZD129" s="459"/>
      <c r="HZE129" s="458"/>
      <c r="HZF129" s="458"/>
      <c r="HZG129" s="458"/>
      <c r="HZH129" s="459"/>
      <c r="HZI129" s="458"/>
      <c r="HZJ129" s="458"/>
      <c r="HZK129" s="458"/>
      <c r="HZL129" s="459"/>
      <c r="HZM129" s="458"/>
      <c r="HZN129" s="458"/>
      <c r="HZO129" s="458"/>
      <c r="HZP129" s="459"/>
      <c r="HZQ129" s="458"/>
      <c r="HZR129" s="458"/>
      <c r="HZS129" s="458"/>
      <c r="HZT129" s="459"/>
      <c r="HZU129" s="458"/>
      <c r="HZV129" s="458"/>
      <c r="HZW129" s="458"/>
      <c r="HZX129" s="459"/>
      <c r="HZY129" s="458"/>
      <c r="HZZ129" s="458"/>
      <c r="IAA129" s="458"/>
      <c r="IAB129" s="459"/>
      <c r="IAC129" s="458"/>
      <c r="IAD129" s="458"/>
      <c r="IAE129" s="458"/>
      <c r="IAF129" s="459"/>
      <c r="IAG129" s="458"/>
      <c r="IAH129" s="458"/>
      <c r="IAI129" s="458"/>
      <c r="IAJ129" s="459"/>
      <c r="IAK129" s="458"/>
      <c r="IAL129" s="458"/>
      <c r="IAM129" s="458"/>
      <c r="IAN129" s="459"/>
      <c r="IAO129" s="458"/>
      <c r="IAP129" s="458"/>
      <c r="IAQ129" s="458"/>
      <c r="IAR129" s="459"/>
      <c r="IAS129" s="458"/>
      <c r="IAT129" s="458"/>
      <c r="IAU129" s="458"/>
      <c r="IAV129" s="459"/>
      <c r="IAW129" s="458"/>
      <c r="IAX129" s="458"/>
      <c r="IAY129" s="458"/>
      <c r="IAZ129" s="459"/>
      <c r="IBA129" s="458"/>
      <c r="IBB129" s="458"/>
      <c r="IBC129" s="458"/>
      <c r="IBD129" s="459"/>
      <c r="IBE129" s="458"/>
      <c r="IBF129" s="458"/>
      <c r="IBG129" s="458"/>
      <c r="IBH129" s="459"/>
      <c r="IBI129" s="458"/>
      <c r="IBJ129" s="458"/>
      <c r="IBK129" s="458"/>
      <c r="IBL129" s="459"/>
      <c r="IBM129" s="458"/>
      <c r="IBN129" s="458"/>
      <c r="IBO129" s="458"/>
      <c r="IBP129" s="459"/>
      <c r="IBQ129" s="458"/>
      <c r="IBR129" s="458"/>
      <c r="IBS129" s="458"/>
      <c r="IBT129" s="459"/>
      <c r="IBU129" s="458"/>
      <c r="IBV129" s="458"/>
      <c r="IBW129" s="458"/>
      <c r="IBX129" s="459"/>
      <c r="IBY129" s="458"/>
      <c r="IBZ129" s="458"/>
      <c r="ICA129" s="458"/>
      <c r="ICB129" s="459"/>
      <c r="ICC129" s="458"/>
      <c r="ICD129" s="458"/>
      <c r="ICE129" s="458"/>
      <c r="ICF129" s="459"/>
      <c r="ICG129" s="458"/>
      <c r="ICH129" s="458"/>
      <c r="ICI129" s="458"/>
      <c r="ICJ129" s="459"/>
      <c r="ICK129" s="458"/>
      <c r="ICL129" s="458"/>
      <c r="ICM129" s="458"/>
      <c r="ICN129" s="459"/>
      <c r="ICO129" s="458"/>
      <c r="ICP129" s="458"/>
      <c r="ICQ129" s="458"/>
      <c r="ICR129" s="459"/>
      <c r="ICS129" s="458"/>
      <c r="ICT129" s="458"/>
      <c r="ICU129" s="458"/>
      <c r="ICV129" s="459"/>
      <c r="ICW129" s="458"/>
      <c r="ICX129" s="458"/>
      <c r="ICY129" s="458"/>
      <c r="ICZ129" s="459"/>
      <c r="IDA129" s="458"/>
      <c r="IDB129" s="458"/>
      <c r="IDC129" s="458"/>
      <c r="IDD129" s="459"/>
      <c r="IDE129" s="458"/>
      <c r="IDF129" s="458"/>
      <c r="IDG129" s="458"/>
      <c r="IDH129" s="459"/>
      <c r="IDI129" s="458"/>
      <c r="IDJ129" s="458"/>
      <c r="IDK129" s="458"/>
      <c r="IDL129" s="459"/>
      <c r="IDM129" s="458"/>
      <c r="IDN129" s="458"/>
      <c r="IDO129" s="458"/>
      <c r="IDP129" s="459"/>
      <c r="IDQ129" s="458"/>
      <c r="IDR129" s="458"/>
      <c r="IDS129" s="458"/>
      <c r="IDT129" s="459"/>
      <c r="IDU129" s="458"/>
      <c r="IDV129" s="458"/>
      <c r="IDW129" s="458"/>
      <c r="IDX129" s="459"/>
      <c r="IDY129" s="458"/>
      <c r="IDZ129" s="458"/>
      <c r="IEA129" s="458"/>
      <c r="IEB129" s="459"/>
      <c r="IEC129" s="458"/>
      <c r="IED129" s="458"/>
      <c r="IEE129" s="458"/>
      <c r="IEF129" s="459"/>
      <c r="IEG129" s="458"/>
      <c r="IEH129" s="458"/>
      <c r="IEI129" s="458"/>
      <c r="IEJ129" s="459"/>
      <c r="IEK129" s="458"/>
      <c r="IEL129" s="458"/>
      <c r="IEM129" s="458"/>
      <c r="IEN129" s="459"/>
      <c r="IEO129" s="458"/>
      <c r="IEP129" s="458"/>
      <c r="IEQ129" s="458"/>
      <c r="IER129" s="459"/>
      <c r="IES129" s="458"/>
      <c r="IET129" s="458"/>
      <c r="IEU129" s="458"/>
      <c r="IEV129" s="459"/>
      <c r="IEW129" s="458"/>
      <c r="IEX129" s="458"/>
      <c r="IEY129" s="458"/>
      <c r="IEZ129" s="459"/>
      <c r="IFA129" s="458"/>
      <c r="IFB129" s="458"/>
      <c r="IFC129" s="458"/>
      <c r="IFD129" s="459"/>
      <c r="IFE129" s="458"/>
      <c r="IFF129" s="458"/>
      <c r="IFG129" s="458"/>
      <c r="IFH129" s="459"/>
      <c r="IFI129" s="458"/>
      <c r="IFJ129" s="458"/>
      <c r="IFK129" s="458"/>
      <c r="IFL129" s="459"/>
      <c r="IFM129" s="458"/>
      <c r="IFN129" s="458"/>
      <c r="IFO129" s="458"/>
      <c r="IFP129" s="459"/>
      <c r="IFQ129" s="458"/>
      <c r="IFR129" s="458"/>
      <c r="IFS129" s="458"/>
      <c r="IFT129" s="459"/>
      <c r="IFU129" s="458"/>
      <c r="IFV129" s="458"/>
      <c r="IFW129" s="458"/>
      <c r="IFX129" s="459"/>
      <c r="IFY129" s="458"/>
      <c r="IFZ129" s="458"/>
      <c r="IGA129" s="458"/>
      <c r="IGB129" s="459"/>
      <c r="IGC129" s="458"/>
      <c r="IGD129" s="458"/>
      <c r="IGE129" s="458"/>
      <c r="IGF129" s="459"/>
      <c r="IGG129" s="458"/>
      <c r="IGH129" s="458"/>
      <c r="IGI129" s="458"/>
      <c r="IGJ129" s="459"/>
      <c r="IGK129" s="458"/>
      <c r="IGL129" s="458"/>
      <c r="IGM129" s="458"/>
      <c r="IGN129" s="459"/>
      <c r="IGO129" s="458"/>
      <c r="IGP129" s="458"/>
      <c r="IGQ129" s="458"/>
      <c r="IGR129" s="459"/>
      <c r="IGS129" s="458"/>
      <c r="IGT129" s="458"/>
      <c r="IGU129" s="458"/>
      <c r="IGV129" s="459"/>
      <c r="IGW129" s="458"/>
      <c r="IGX129" s="458"/>
      <c r="IGY129" s="458"/>
      <c r="IGZ129" s="459"/>
      <c r="IHA129" s="458"/>
      <c r="IHB129" s="458"/>
      <c r="IHC129" s="458"/>
      <c r="IHD129" s="459"/>
      <c r="IHE129" s="458"/>
      <c r="IHF129" s="458"/>
      <c r="IHG129" s="458"/>
      <c r="IHH129" s="459"/>
      <c r="IHI129" s="458"/>
      <c r="IHJ129" s="458"/>
      <c r="IHK129" s="458"/>
      <c r="IHL129" s="459"/>
      <c r="IHM129" s="458"/>
      <c r="IHN129" s="458"/>
      <c r="IHO129" s="458"/>
      <c r="IHP129" s="459"/>
      <c r="IHQ129" s="458"/>
      <c r="IHR129" s="458"/>
      <c r="IHS129" s="458"/>
      <c r="IHT129" s="459"/>
      <c r="IHU129" s="458"/>
      <c r="IHV129" s="458"/>
      <c r="IHW129" s="458"/>
      <c r="IHX129" s="459"/>
      <c r="IHY129" s="458"/>
      <c r="IHZ129" s="458"/>
      <c r="IIA129" s="458"/>
      <c r="IIB129" s="459"/>
      <c r="IIC129" s="458"/>
      <c r="IID129" s="458"/>
      <c r="IIE129" s="458"/>
      <c r="IIF129" s="459"/>
      <c r="IIG129" s="458"/>
      <c r="IIH129" s="458"/>
      <c r="III129" s="458"/>
      <c r="IIJ129" s="459"/>
      <c r="IIK129" s="458"/>
      <c r="IIL129" s="458"/>
      <c r="IIM129" s="458"/>
      <c r="IIN129" s="459"/>
      <c r="IIO129" s="458"/>
      <c r="IIP129" s="458"/>
      <c r="IIQ129" s="458"/>
      <c r="IIR129" s="459"/>
      <c r="IIS129" s="458"/>
      <c r="IIT129" s="458"/>
      <c r="IIU129" s="458"/>
      <c r="IIV129" s="459"/>
      <c r="IIW129" s="458"/>
      <c r="IIX129" s="458"/>
      <c r="IIY129" s="458"/>
      <c r="IIZ129" s="459"/>
      <c r="IJA129" s="458"/>
      <c r="IJB129" s="458"/>
      <c r="IJC129" s="458"/>
      <c r="IJD129" s="459"/>
      <c r="IJE129" s="458"/>
      <c r="IJF129" s="458"/>
      <c r="IJG129" s="458"/>
      <c r="IJH129" s="459"/>
      <c r="IJI129" s="458"/>
      <c r="IJJ129" s="458"/>
      <c r="IJK129" s="458"/>
      <c r="IJL129" s="459"/>
      <c r="IJM129" s="458"/>
      <c r="IJN129" s="458"/>
      <c r="IJO129" s="458"/>
      <c r="IJP129" s="459"/>
      <c r="IJQ129" s="458"/>
      <c r="IJR129" s="458"/>
      <c r="IJS129" s="458"/>
      <c r="IJT129" s="459"/>
      <c r="IJU129" s="458"/>
      <c r="IJV129" s="458"/>
      <c r="IJW129" s="458"/>
      <c r="IJX129" s="459"/>
      <c r="IJY129" s="458"/>
      <c r="IJZ129" s="458"/>
      <c r="IKA129" s="458"/>
      <c r="IKB129" s="459"/>
      <c r="IKC129" s="458"/>
      <c r="IKD129" s="458"/>
      <c r="IKE129" s="458"/>
      <c r="IKF129" s="459"/>
      <c r="IKG129" s="458"/>
      <c r="IKH129" s="458"/>
      <c r="IKI129" s="458"/>
      <c r="IKJ129" s="459"/>
      <c r="IKK129" s="458"/>
      <c r="IKL129" s="458"/>
      <c r="IKM129" s="458"/>
      <c r="IKN129" s="459"/>
      <c r="IKO129" s="458"/>
      <c r="IKP129" s="458"/>
      <c r="IKQ129" s="458"/>
      <c r="IKR129" s="459"/>
      <c r="IKS129" s="458"/>
      <c r="IKT129" s="458"/>
      <c r="IKU129" s="458"/>
      <c r="IKV129" s="459"/>
      <c r="IKW129" s="458"/>
      <c r="IKX129" s="458"/>
      <c r="IKY129" s="458"/>
      <c r="IKZ129" s="459"/>
      <c r="ILA129" s="458"/>
      <c r="ILB129" s="458"/>
      <c r="ILC129" s="458"/>
      <c r="ILD129" s="459"/>
      <c r="ILE129" s="458"/>
      <c r="ILF129" s="458"/>
      <c r="ILG129" s="458"/>
      <c r="ILH129" s="459"/>
      <c r="ILI129" s="458"/>
      <c r="ILJ129" s="458"/>
      <c r="ILK129" s="458"/>
      <c r="ILL129" s="459"/>
      <c r="ILM129" s="458"/>
      <c r="ILN129" s="458"/>
      <c r="ILO129" s="458"/>
      <c r="ILP129" s="459"/>
      <c r="ILQ129" s="458"/>
      <c r="ILR129" s="458"/>
      <c r="ILS129" s="458"/>
      <c r="ILT129" s="459"/>
      <c r="ILU129" s="458"/>
      <c r="ILV129" s="458"/>
      <c r="ILW129" s="458"/>
      <c r="ILX129" s="459"/>
      <c r="ILY129" s="458"/>
      <c r="ILZ129" s="458"/>
      <c r="IMA129" s="458"/>
      <c r="IMB129" s="459"/>
      <c r="IMC129" s="458"/>
      <c r="IMD129" s="458"/>
      <c r="IME129" s="458"/>
      <c r="IMF129" s="459"/>
      <c r="IMG129" s="458"/>
      <c r="IMH129" s="458"/>
      <c r="IMI129" s="458"/>
      <c r="IMJ129" s="459"/>
      <c r="IMK129" s="458"/>
      <c r="IML129" s="458"/>
      <c r="IMM129" s="458"/>
      <c r="IMN129" s="459"/>
      <c r="IMO129" s="458"/>
      <c r="IMP129" s="458"/>
      <c r="IMQ129" s="458"/>
      <c r="IMR129" s="459"/>
      <c r="IMS129" s="458"/>
      <c r="IMT129" s="458"/>
      <c r="IMU129" s="458"/>
      <c r="IMV129" s="459"/>
      <c r="IMW129" s="458"/>
      <c r="IMX129" s="458"/>
      <c r="IMY129" s="458"/>
      <c r="IMZ129" s="459"/>
      <c r="INA129" s="458"/>
      <c r="INB129" s="458"/>
      <c r="INC129" s="458"/>
      <c r="IND129" s="459"/>
      <c r="INE129" s="458"/>
      <c r="INF129" s="458"/>
      <c r="ING129" s="458"/>
      <c r="INH129" s="459"/>
      <c r="INI129" s="458"/>
      <c r="INJ129" s="458"/>
      <c r="INK129" s="458"/>
      <c r="INL129" s="459"/>
      <c r="INM129" s="458"/>
      <c r="INN129" s="458"/>
      <c r="INO129" s="458"/>
      <c r="INP129" s="459"/>
      <c r="INQ129" s="458"/>
      <c r="INR129" s="458"/>
      <c r="INS129" s="458"/>
      <c r="INT129" s="459"/>
      <c r="INU129" s="458"/>
      <c r="INV129" s="458"/>
      <c r="INW129" s="458"/>
      <c r="INX129" s="459"/>
      <c r="INY129" s="458"/>
      <c r="INZ129" s="458"/>
      <c r="IOA129" s="458"/>
      <c r="IOB129" s="459"/>
      <c r="IOC129" s="458"/>
      <c r="IOD129" s="458"/>
      <c r="IOE129" s="458"/>
      <c r="IOF129" s="459"/>
      <c r="IOG129" s="458"/>
      <c r="IOH129" s="458"/>
      <c r="IOI129" s="458"/>
      <c r="IOJ129" s="459"/>
      <c r="IOK129" s="458"/>
      <c r="IOL129" s="458"/>
      <c r="IOM129" s="458"/>
      <c r="ION129" s="459"/>
      <c r="IOO129" s="458"/>
      <c r="IOP129" s="458"/>
      <c r="IOQ129" s="458"/>
      <c r="IOR129" s="459"/>
      <c r="IOS129" s="458"/>
      <c r="IOT129" s="458"/>
      <c r="IOU129" s="458"/>
      <c r="IOV129" s="459"/>
      <c r="IOW129" s="458"/>
      <c r="IOX129" s="458"/>
      <c r="IOY129" s="458"/>
      <c r="IOZ129" s="459"/>
      <c r="IPA129" s="458"/>
      <c r="IPB129" s="458"/>
      <c r="IPC129" s="458"/>
      <c r="IPD129" s="459"/>
      <c r="IPE129" s="458"/>
      <c r="IPF129" s="458"/>
      <c r="IPG129" s="458"/>
      <c r="IPH129" s="459"/>
      <c r="IPI129" s="458"/>
      <c r="IPJ129" s="458"/>
      <c r="IPK129" s="458"/>
      <c r="IPL129" s="459"/>
      <c r="IPM129" s="458"/>
      <c r="IPN129" s="458"/>
      <c r="IPO129" s="458"/>
      <c r="IPP129" s="459"/>
      <c r="IPQ129" s="458"/>
      <c r="IPR129" s="458"/>
      <c r="IPS129" s="458"/>
      <c r="IPT129" s="459"/>
      <c r="IPU129" s="458"/>
      <c r="IPV129" s="458"/>
      <c r="IPW129" s="458"/>
      <c r="IPX129" s="459"/>
      <c r="IPY129" s="458"/>
      <c r="IPZ129" s="458"/>
      <c r="IQA129" s="458"/>
      <c r="IQB129" s="459"/>
      <c r="IQC129" s="458"/>
      <c r="IQD129" s="458"/>
      <c r="IQE129" s="458"/>
      <c r="IQF129" s="459"/>
      <c r="IQG129" s="458"/>
      <c r="IQH129" s="458"/>
      <c r="IQI129" s="458"/>
      <c r="IQJ129" s="459"/>
      <c r="IQK129" s="458"/>
      <c r="IQL129" s="458"/>
      <c r="IQM129" s="458"/>
      <c r="IQN129" s="459"/>
      <c r="IQO129" s="458"/>
      <c r="IQP129" s="458"/>
      <c r="IQQ129" s="458"/>
      <c r="IQR129" s="459"/>
      <c r="IQS129" s="458"/>
      <c r="IQT129" s="458"/>
      <c r="IQU129" s="458"/>
      <c r="IQV129" s="459"/>
      <c r="IQW129" s="458"/>
      <c r="IQX129" s="458"/>
      <c r="IQY129" s="458"/>
      <c r="IQZ129" s="459"/>
      <c r="IRA129" s="458"/>
      <c r="IRB129" s="458"/>
      <c r="IRC129" s="458"/>
      <c r="IRD129" s="459"/>
      <c r="IRE129" s="458"/>
      <c r="IRF129" s="458"/>
      <c r="IRG129" s="458"/>
      <c r="IRH129" s="459"/>
      <c r="IRI129" s="458"/>
      <c r="IRJ129" s="458"/>
      <c r="IRK129" s="458"/>
      <c r="IRL129" s="459"/>
      <c r="IRM129" s="458"/>
      <c r="IRN129" s="458"/>
      <c r="IRO129" s="458"/>
      <c r="IRP129" s="459"/>
      <c r="IRQ129" s="458"/>
      <c r="IRR129" s="458"/>
      <c r="IRS129" s="458"/>
      <c r="IRT129" s="459"/>
      <c r="IRU129" s="458"/>
      <c r="IRV129" s="458"/>
      <c r="IRW129" s="458"/>
      <c r="IRX129" s="459"/>
      <c r="IRY129" s="458"/>
      <c r="IRZ129" s="458"/>
      <c r="ISA129" s="458"/>
      <c r="ISB129" s="459"/>
      <c r="ISC129" s="458"/>
      <c r="ISD129" s="458"/>
      <c r="ISE129" s="458"/>
      <c r="ISF129" s="459"/>
      <c r="ISG129" s="458"/>
      <c r="ISH129" s="458"/>
      <c r="ISI129" s="458"/>
      <c r="ISJ129" s="459"/>
      <c r="ISK129" s="458"/>
      <c r="ISL129" s="458"/>
      <c r="ISM129" s="458"/>
      <c r="ISN129" s="459"/>
      <c r="ISO129" s="458"/>
      <c r="ISP129" s="458"/>
      <c r="ISQ129" s="458"/>
      <c r="ISR129" s="459"/>
      <c r="ISS129" s="458"/>
      <c r="IST129" s="458"/>
      <c r="ISU129" s="458"/>
      <c r="ISV129" s="459"/>
      <c r="ISW129" s="458"/>
      <c r="ISX129" s="458"/>
      <c r="ISY129" s="458"/>
      <c r="ISZ129" s="459"/>
      <c r="ITA129" s="458"/>
      <c r="ITB129" s="458"/>
      <c r="ITC129" s="458"/>
      <c r="ITD129" s="459"/>
      <c r="ITE129" s="458"/>
      <c r="ITF129" s="458"/>
      <c r="ITG129" s="458"/>
      <c r="ITH129" s="459"/>
      <c r="ITI129" s="458"/>
      <c r="ITJ129" s="458"/>
      <c r="ITK129" s="458"/>
      <c r="ITL129" s="459"/>
      <c r="ITM129" s="458"/>
      <c r="ITN129" s="458"/>
      <c r="ITO129" s="458"/>
      <c r="ITP129" s="459"/>
      <c r="ITQ129" s="458"/>
      <c r="ITR129" s="458"/>
      <c r="ITS129" s="458"/>
      <c r="ITT129" s="459"/>
      <c r="ITU129" s="458"/>
      <c r="ITV129" s="458"/>
      <c r="ITW129" s="458"/>
      <c r="ITX129" s="459"/>
      <c r="ITY129" s="458"/>
      <c r="ITZ129" s="458"/>
      <c r="IUA129" s="458"/>
      <c r="IUB129" s="459"/>
      <c r="IUC129" s="458"/>
      <c r="IUD129" s="458"/>
      <c r="IUE129" s="458"/>
      <c r="IUF129" s="459"/>
      <c r="IUG129" s="458"/>
      <c r="IUH129" s="458"/>
      <c r="IUI129" s="458"/>
      <c r="IUJ129" s="459"/>
      <c r="IUK129" s="458"/>
      <c r="IUL129" s="458"/>
      <c r="IUM129" s="458"/>
      <c r="IUN129" s="459"/>
      <c r="IUO129" s="458"/>
      <c r="IUP129" s="458"/>
      <c r="IUQ129" s="458"/>
      <c r="IUR129" s="459"/>
      <c r="IUS129" s="458"/>
      <c r="IUT129" s="458"/>
      <c r="IUU129" s="458"/>
      <c r="IUV129" s="459"/>
      <c r="IUW129" s="458"/>
      <c r="IUX129" s="458"/>
      <c r="IUY129" s="458"/>
      <c r="IUZ129" s="459"/>
      <c r="IVA129" s="458"/>
      <c r="IVB129" s="458"/>
      <c r="IVC129" s="458"/>
      <c r="IVD129" s="459"/>
      <c r="IVE129" s="458"/>
      <c r="IVF129" s="458"/>
      <c r="IVG129" s="458"/>
      <c r="IVH129" s="459"/>
      <c r="IVI129" s="458"/>
      <c r="IVJ129" s="458"/>
      <c r="IVK129" s="458"/>
      <c r="IVL129" s="459"/>
      <c r="IVM129" s="458"/>
      <c r="IVN129" s="458"/>
      <c r="IVO129" s="458"/>
      <c r="IVP129" s="459"/>
      <c r="IVQ129" s="458"/>
      <c r="IVR129" s="458"/>
      <c r="IVS129" s="458"/>
      <c r="IVT129" s="459"/>
      <c r="IVU129" s="458"/>
      <c r="IVV129" s="458"/>
      <c r="IVW129" s="458"/>
      <c r="IVX129" s="459"/>
      <c r="IVY129" s="458"/>
      <c r="IVZ129" s="458"/>
      <c r="IWA129" s="458"/>
      <c r="IWB129" s="459"/>
      <c r="IWC129" s="458"/>
      <c r="IWD129" s="458"/>
      <c r="IWE129" s="458"/>
      <c r="IWF129" s="459"/>
      <c r="IWG129" s="458"/>
      <c r="IWH129" s="458"/>
      <c r="IWI129" s="458"/>
      <c r="IWJ129" s="459"/>
      <c r="IWK129" s="458"/>
      <c r="IWL129" s="458"/>
      <c r="IWM129" s="458"/>
      <c r="IWN129" s="459"/>
      <c r="IWO129" s="458"/>
      <c r="IWP129" s="458"/>
      <c r="IWQ129" s="458"/>
      <c r="IWR129" s="459"/>
      <c r="IWS129" s="458"/>
      <c r="IWT129" s="458"/>
      <c r="IWU129" s="458"/>
      <c r="IWV129" s="459"/>
      <c r="IWW129" s="458"/>
      <c r="IWX129" s="458"/>
      <c r="IWY129" s="458"/>
      <c r="IWZ129" s="459"/>
      <c r="IXA129" s="458"/>
      <c r="IXB129" s="458"/>
      <c r="IXC129" s="458"/>
      <c r="IXD129" s="459"/>
      <c r="IXE129" s="458"/>
      <c r="IXF129" s="458"/>
      <c r="IXG129" s="458"/>
      <c r="IXH129" s="459"/>
      <c r="IXI129" s="458"/>
      <c r="IXJ129" s="458"/>
      <c r="IXK129" s="458"/>
      <c r="IXL129" s="459"/>
      <c r="IXM129" s="458"/>
      <c r="IXN129" s="458"/>
      <c r="IXO129" s="458"/>
      <c r="IXP129" s="459"/>
      <c r="IXQ129" s="458"/>
      <c r="IXR129" s="458"/>
      <c r="IXS129" s="458"/>
      <c r="IXT129" s="459"/>
      <c r="IXU129" s="458"/>
      <c r="IXV129" s="458"/>
      <c r="IXW129" s="458"/>
      <c r="IXX129" s="459"/>
      <c r="IXY129" s="458"/>
      <c r="IXZ129" s="458"/>
      <c r="IYA129" s="458"/>
      <c r="IYB129" s="459"/>
      <c r="IYC129" s="458"/>
      <c r="IYD129" s="458"/>
      <c r="IYE129" s="458"/>
      <c r="IYF129" s="459"/>
      <c r="IYG129" s="458"/>
      <c r="IYH129" s="458"/>
      <c r="IYI129" s="458"/>
      <c r="IYJ129" s="459"/>
      <c r="IYK129" s="458"/>
      <c r="IYL129" s="458"/>
      <c r="IYM129" s="458"/>
      <c r="IYN129" s="459"/>
      <c r="IYO129" s="458"/>
      <c r="IYP129" s="458"/>
      <c r="IYQ129" s="458"/>
      <c r="IYR129" s="459"/>
      <c r="IYS129" s="458"/>
      <c r="IYT129" s="458"/>
      <c r="IYU129" s="458"/>
      <c r="IYV129" s="459"/>
      <c r="IYW129" s="458"/>
      <c r="IYX129" s="458"/>
      <c r="IYY129" s="458"/>
      <c r="IYZ129" s="459"/>
      <c r="IZA129" s="458"/>
      <c r="IZB129" s="458"/>
      <c r="IZC129" s="458"/>
      <c r="IZD129" s="459"/>
      <c r="IZE129" s="458"/>
      <c r="IZF129" s="458"/>
      <c r="IZG129" s="458"/>
      <c r="IZH129" s="459"/>
      <c r="IZI129" s="458"/>
      <c r="IZJ129" s="458"/>
      <c r="IZK129" s="458"/>
      <c r="IZL129" s="459"/>
      <c r="IZM129" s="458"/>
      <c r="IZN129" s="458"/>
      <c r="IZO129" s="458"/>
      <c r="IZP129" s="459"/>
      <c r="IZQ129" s="458"/>
      <c r="IZR129" s="458"/>
      <c r="IZS129" s="458"/>
      <c r="IZT129" s="459"/>
      <c r="IZU129" s="458"/>
      <c r="IZV129" s="458"/>
      <c r="IZW129" s="458"/>
      <c r="IZX129" s="459"/>
      <c r="IZY129" s="458"/>
      <c r="IZZ129" s="458"/>
      <c r="JAA129" s="458"/>
      <c r="JAB129" s="459"/>
      <c r="JAC129" s="458"/>
      <c r="JAD129" s="458"/>
      <c r="JAE129" s="458"/>
      <c r="JAF129" s="459"/>
      <c r="JAG129" s="458"/>
      <c r="JAH129" s="458"/>
      <c r="JAI129" s="458"/>
      <c r="JAJ129" s="459"/>
      <c r="JAK129" s="458"/>
      <c r="JAL129" s="458"/>
      <c r="JAM129" s="458"/>
      <c r="JAN129" s="459"/>
      <c r="JAO129" s="458"/>
      <c r="JAP129" s="458"/>
      <c r="JAQ129" s="458"/>
      <c r="JAR129" s="459"/>
      <c r="JAS129" s="458"/>
      <c r="JAT129" s="458"/>
      <c r="JAU129" s="458"/>
      <c r="JAV129" s="459"/>
      <c r="JAW129" s="458"/>
      <c r="JAX129" s="458"/>
      <c r="JAY129" s="458"/>
      <c r="JAZ129" s="459"/>
      <c r="JBA129" s="458"/>
      <c r="JBB129" s="458"/>
      <c r="JBC129" s="458"/>
      <c r="JBD129" s="459"/>
      <c r="JBE129" s="458"/>
      <c r="JBF129" s="458"/>
      <c r="JBG129" s="458"/>
      <c r="JBH129" s="459"/>
      <c r="JBI129" s="458"/>
      <c r="JBJ129" s="458"/>
      <c r="JBK129" s="458"/>
      <c r="JBL129" s="459"/>
      <c r="JBM129" s="458"/>
      <c r="JBN129" s="458"/>
      <c r="JBO129" s="458"/>
      <c r="JBP129" s="459"/>
      <c r="JBQ129" s="458"/>
      <c r="JBR129" s="458"/>
      <c r="JBS129" s="458"/>
      <c r="JBT129" s="459"/>
      <c r="JBU129" s="458"/>
      <c r="JBV129" s="458"/>
      <c r="JBW129" s="458"/>
      <c r="JBX129" s="459"/>
      <c r="JBY129" s="458"/>
      <c r="JBZ129" s="458"/>
      <c r="JCA129" s="458"/>
      <c r="JCB129" s="459"/>
      <c r="JCC129" s="458"/>
      <c r="JCD129" s="458"/>
      <c r="JCE129" s="458"/>
      <c r="JCF129" s="459"/>
      <c r="JCG129" s="458"/>
      <c r="JCH129" s="458"/>
      <c r="JCI129" s="458"/>
      <c r="JCJ129" s="459"/>
      <c r="JCK129" s="458"/>
      <c r="JCL129" s="458"/>
      <c r="JCM129" s="458"/>
      <c r="JCN129" s="459"/>
      <c r="JCO129" s="458"/>
      <c r="JCP129" s="458"/>
      <c r="JCQ129" s="458"/>
      <c r="JCR129" s="459"/>
      <c r="JCS129" s="458"/>
      <c r="JCT129" s="458"/>
      <c r="JCU129" s="458"/>
      <c r="JCV129" s="459"/>
      <c r="JCW129" s="458"/>
      <c r="JCX129" s="458"/>
      <c r="JCY129" s="458"/>
      <c r="JCZ129" s="459"/>
      <c r="JDA129" s="458"/>
      <c r="JDB129" s="458"/>
      <c r="JDC129" s="458"/>
      <c r="JDD129" s="459"/>
      <c r="JDE129" s="458"/>
      <c r="JDF129" s="458"/>
      <c r="JDG129" s="458"/>
      <c r="JDH129" s="459"/>
      <c r="JDI129" s="458"/>
      <c r="JDJ129" s="458"/>
      <c r="JDK129" s="458"/>
      <c r="JDL129" s="459"/>
      <c r="JDM129" s="458"/>
      <c r="JDN129" s="458"/>
      <c r="JDO129" s="458"/>
      <c r="JDP129" s="459"/>
      <c r="JDQ129" s="458"/>
      <c r="JDR129" s="458"/>
      <c r="JDS129" s="458"/>
      <c r="JDT129" s="459"/>
      <c r="JDU129" s="458"/>
      <c r="JDV129" s="458"/>
      <c r="JDW129" s="458"/>
      <c r="JDX129" s="459"/>
      <c r="JDY129" s="458"/>
      <c r="JDZ129" s="458"/>
      <c r="JEA129" s="458"/>
      <c r="JEB129" s="459"/>
      <c r="JEC129" s="458"/>
      <c r="JED129" s="458"/>
      <c r="JEE129" s="458"/>
      <c r="JEF129" s="459"/>
      <c r="JEG129" s="458"/>
      <c r="JEH129" s="458"/>
      <c r="JEI129" s="458"/>
      <c r="JEJ129" s="459"/>
      <c r="JEK129" s="458"/>
      <c r="JEL129" s="458"/>
      <c r="JEM129" s="458"/>
      <c r="JEN129" s="459"/>
      <c r="JEO129" s="458"/>
      <c r="JEP129" s="458"/>
      <c r="JEQ129" s="458"/>
      <c r="JER129" s="459"/>
      <c r="JES129" s="458"/>
      <c r="JET129" s="458"/>
      <c r="JEU129" s="458"/>
      <c r="JEV129" s="459"/>
      <c r="JEW129" s="458"/>
      <c r="JEX129" s="458"/>
      <c r="JEY129" s="458"/>
      <c r="JEZ129" s="459"/>
      <c r="JFA129" s="458"/>
      <c r="JFB129" s="458"/>
      <c r="JFC129" s="458"/>
      <c r="JFD129" s="459"/>
      <c r="JFE129" s="458"/>
      <c r="JFF129" s="458"/>
      <c r="JFG129" s="458"/>
      <c r="JFH129" s="459"/>
      <c r="JFI129" s="458"/>
      <c r="JFJ129" s="458"/>
      <c r="JFK129" s="458"/>
      <c r="JFL129" s="459"/>
      <c r="JFM129" s="458"/>
      <c r="JFN129" s="458"/>
      <c r="JFO129" s="458"/>
      <c r="JFP129" s="459"/>
      <c r="JFQ129" s="458"/>
      <c r="JFR129" s="458"/>
      <c r="JFS129" s="458"/>
      <c r="JFT129" s="459"/>
      <c r="JFU129" s="458"/>
      <c r="JFV129" s="458"/>
      <c r="JFW129" s="458"/>
      <c r="JFX129" s="459"/>
      <c r="JFY129" s="458"/>
      <c r="JFZ129" s="458"/>
      <c r="JGA129" s="458"/>
      <c r="JGB129" s="459"/>
      <c r="JGC129" s="458"/>
      <c r="JGD129" s="458"/>
      <c r="JGE129" s="458"/>
      <c r="JGF129" s="459"/>
      <c r="JGG129" s="458"/>
      <c r="JGH129" s="458"/>
      <c r="JGI129" s="458"/>
      <c r="JGJ129" s="459"/>
      <c r="JGK129" s="458"/>
      <c r="JGL129" s="458"/>
      <c r="JGM129" s="458"/>
      <c r="JGN129" s="459"/>
      <c r="JGO129" s="458"/>
      <c r="JGP129" s="458"/>
      <c r="JGQ129" s="458"/>
      <c r="JGR129" s="459"/>
      <c r="JGS129" s="458"/>
      <c r="JGT129" s="458"/>
      <c r="JGU129" s="458"/>
      <c r="JGV129" s="459"/>
      <c r="JGW129" s="458"/>
      <c r="JGX129" s="458"/>
      <c r="JGY129" s="458"/>
      <c r="JGZ129" s="459"/>
      <c r="JHA129" s="458"/>
      <c r="JHB129" s="458"/>
      <c r="JHC129" s="458"/>
      <c r="JHD129" s="459"/>
      <c r="JHE129" s="458"/>
      <c r="JHF129" s="458"/>
      <c r="JHG129" s="458"/>
      <c r="JHH129" s="459"/>
      <c r="JHI129" s="458"/>
      <c r="JHJ129" s="458"/>
      <c r="JHK129" s="458"/>
      <c r="JHL129" s="459"/>
      <c r="JHM129" s="458"/>
      <c r="JHN129" s="458"/>
      <c r="JHO129" s="458"/>
      <c r="JHP129" s="459"/>
      <c r="JHQ129" s="458"/>
      <c r="JHR129" s="458"/>
      <c r="JHS129" s="458"/>
      <c r="JHT129" s="459"/>
      <c r="JHU129" s="458"/>
      <c r="JHV129" s="458"/>
      <c r="JHW129" s="458"/>
      <c r="JHX129" s="459"/>
      <c r="JHY129" s="458"/>
      <c r="JHZ129" s="458"/>
      <c r="JIA129" s="458"/>
      <c r="JIB129" s="459"/>
      <c r="JIC129" s="458"/>
      <c r="JID129" s="458"/>
      <c r="JIE129" s="458"/>
      <c r="JIF129" s="459"/>
      <c r="JIG129" s="458"/>
      <c r="JIH129" s="458"/>
      <c r="JII129" s="458"/>
      <c r="JIJ129" s="459"/>
      <c r="JIK129" s="458"/>
      <c r="JIL129" s="458"/>
      <c r="JIM129" s="458"/>
      <c r="JIN129" s="459"/>
      <c r="JIO129" s="458"/>
      <c r="JIP129" s="458"/>
      <c r="JIQ129" s="458"/>
      <c r="JIR129" s="459"/>
      <c r="JIS129" s="458"/>
      <c r="JIT129" s="458"/>
      <c r="JIU129" s="458"/>
      <c r="JIV129" s="459"/>
      <c r="JIW129" s="458"/>
      <c r="JIX129" s="458"/>
      <c r="JIY129" s="458"/>
      <c r="JIZ129" s="459"/>
      <c r="JJA129" s="458"/>
      <c r="JJB129" s="458"/>
      <c r="JJC129" s="458"/>
      <c r="JJD129" s="459"/>
      <c r="JJE129" s="458"/>
      <c r="JJF129" s="458"/>
      <c r="JJG129" s="458"/>
      <c r="JJH129" s="459"/>
      <c r="JJI129" s="458"/>
      <c r="JJJ129" s="458"/>
      <c r="JJK129" s="458"/>
      <c r="JJL129" s="459"/>
      <c r="JJM129" s="458"/>
      <c r="JJN129" s="458"/>
      <c r="JJO129" s="458"/>
      <c r="JJP129" s="459"/>
      <c r="JJQ129" s="458"/>
      <c r="JJR129" s="458"/>
      <c r="JJS129" s="458"/>
      <c r="JJT129" s="459"/>
      <c r="JJU129" s="458"/>
      <c r="JJV129" s="458"/>
      <c r="JJW129" s="458"/>
      <c r="JJX129" s="459"/>
      <c r="JJY129" s="458"/>
      <c r="JJZ129" s="458"/>
      <c r="JKA129" s="458"/>
      <c r="JKB129" s="459"/>
      <c r="JKC129" s="458"/>
      <c r="JKD129" s="458"/>
      <c r="JKE129" s="458"/>
      <c r="JKF129" s="459"/>
      <c r="JKG129" s="458"/>
      <c r="JKH129" s="458"/>
      <c r="JKI129" s="458"/>
      <c r="JKJ129" s="459"/>
      <c r="JKK129" s="458"/>
      <c r="JKL129" s="458"/>
      <c r="JKM129" s="458"/>
      <c r="JKN129" s="459"/>
      <c r="JKO129" s="458"/>
      <c r="JKP129" s="458"/>
      <c r="JKQ129" s="458"/>
      <c r="JKR129" s="459"/>
      <c r="JKS129" s="458"/>
      <c r="JKT129" s="458"/>
      <c r="JKU129" s="458"/>
      <c r="JKV129" s="459"/>
      <c r="JKW129" s="458"/>
      <c r="JKX129" s="458"/>
      <c r="JKY129" s="458"/>
      <c r="JKZ129" s="459"/>
      <c r="JLA129" s="458"/>
      <c r="JLB129" s="458"/>
      <c r="JLC129" s="458"/>
      <c r="JLD129" s="459"/>
      <c r="JLE129" s="458"/>
      <c r="JLF129" s="458"/>
      <c r="JLG129" s="458"/>
      <c r="JLH129" s="459"/>
      <c r="JLI129" s="458"/>
      <c r="JLJ129" s="458"/>
      <c r="JLK129" s="458"/>
      <c r="JLL129" s="459"/>
      <c r="JLM129" s="458"/>
      <c r="JLN129" s="458"/>
      <c r="JLO129" s="458"/>
      <c r="JLP129" s="459"/>
      <c r="JLQ129" s="458"/>
      <c r="JLR129" s="458"/>
      <c r="JLS129" s="458"/>
      <c r="JLT129" s="459"/>
      <c r="JLU129" s="458"/>
      <c r="JLV129" s="458"/>
      <c r="JLW129" s="458"/>
      <c r="JLX129" s="459"/>
      <c r="JLY129" s="458"/>
      <c r="JLZ129" s="458"/>
      <c r="JMA129" s="458"/>
      <c r="JMB129" s="459"/>
      <c r="JMC129" s="458"/>
      <c r="JMD129" s="458"/>
      <c r="JME129" s="458"/>
      <c r="JMF129" s="459"/>
      <c r="JMG129" s="458"/>
      <c r="JMH129" s="458"/>
      <c r="JMI129" s="458"/>
      <c r="JMJ129" s="459"/>
      <c r="JMK129" s="458"/>
      <c r="JML129" s="458"/>
      <c r="JMM129" s="458"/>
      <c r="JMN129" s="459"/>
      <c r="JMO129" s="458"/>
      <c r="JMP129" s="458"/>
      <c r="JMQ129" s="458"/>
      <c r="JMR129" s="459"/>
      <c r="JMS129" s="458"/>
      <c r="JMT129" s="458"/>
      <c r="JMU129" s="458"/>
      <c r="JMV129" s="459"/>
      <c r="JMW129" s="458"/>
      <c r="JMX129" s="458"/>
      <c r="JMY129" s="458"/>
      <c r="JMZ129" s="459"/>
      <c r="JNA129" s="458"/>
      <c r="JNB129" s="458"/>
      <c r="JNC129" s="458"/>
      <c r="JND129" s="459"/>
      <c r="JNE129" s="458"/>
      <c r="JNF129" s="458"/>
      <c r="JNG129" s="458"/>
      <c r="JNH129" s="459"/>
      <c r="JNI129" s="458"/>
      <c r="JNJ129" s="458"/>
      <c r="JNK129" s="458"/>
      <c r="JNL129" s="459"/>
      <c r="JNM129" s="458"/>
      <c r="JNN129" s="458"/>
      <c r="JNO129" s="458"/>
      <c r="JNP129" s="459"/>
      <c r="JNQ129" s="458"/>
      <c r="JNR129" s="458"/>
      <c r="JNS129" s="458"/>
      <c r="JNT129" s="459"/>
      <c r="JNU129" s="458"/>
      <c r="JNV129" s="458"/>
      <c r="JNW129" s="458"/>
      <c r="JNX129" s="459"/>
      <c r="JNY129" s="458"/>
      <c r="JNZ129" s="458"/>
      <c r="JOA129" s="458"/>
      <c r="JOB129" s="459"/>
      <c r="JOC129" s="458"/>
      <c r="JOD129" s="458"/>
      <c r="JOE129" s="458"/>
      <c r="JOF129" s="459"/>
      <c r="JOG129" s="458"/>
      <c r="JOH129" s="458"/>
      <c r="JOI129" s="458"/>
      <c r="JOJ129" s="459"/>
      <c r="JOK129" s="458"/>
      <c r="JOL129" s="458"/>
      <c r="JOM129" s="458"/>
      <c r="JON129" s="459"/>
      <c r="JOO129" s="458"/>
      <c r="JOP129" s="458"/>
      <c r="JOQ129" s="458"/>
      <c r="JOR129" s="459"/>
      <c r="JOS129" s="458"/>
      <c r="JOT129" s="458"/>
      <c r="JOU129" s="458"/>
      <c r="JOV129" s="459"/>
      <c r="JOW129" s="458"/>
      <c r="JOX129" s="458"/>
      <c r="JOY129" s="458"/>
      <c r="JOZ129" s="459"/>
      <c r="JPA129" s="458"/>
      <c r="JPB129" s="458"/>
      <c r="JPC129" s="458"/>
      <c r="JPD129" s="459"/>
      <c r="JPE129" s="458"/>
      <c r="JPF129" s="458"/>
      <c r="JPG129" s="458"/>
      <c r="JPH129" s="459"/>
      <c r="JPI129" s="458"/>
      <c r="JPJ129" s="458"/>
      <c r="JPK129" s="458"/>
      <c r="JPL129" s="459"/>
      <c r="JPM129" s="458"/>
      <c r="JPN129" s="458"/>
      <c r="JPO129" s="458"/>
      <c r="JPP129" s="459"/>
      <c r="JPQ129" s="458"/>
      <c r="JPR129" s="458"/>
      <c r="JPS129" s="458"/>
      <c r="JPT129" s="459"/>
      <c r="JPU129" s="458"/>
      <c r="JPV129" s="458"/>
      <c r="JPW129" s="458"/>
      <c r="JPX129" s="459"/>
      <c r="JPY129" s="458"/>
      <c r="JPZ129" s="458"/>
      <c r="JQA129" s="458"/>
      <c r="JQB129" s="459"/>
      <c r="JQC129" s="458"/>
      <c r="JQD129" s="458"/>
      <c r="JQE129" s="458"/>
      <c r="JQF129" s="459"/>
      <c r="JQG129" s="458"/>
      <c r="JQH129" s="458"/>
      <c r="JQI129" s="458"/>
      <c r="JQJ129" s="459"/>
      <c r="JQK129" s="458"/>
      <c r="JQL129" s="458"/>
      <c r="JQM129" s="458"/>
      <c r="JQN129" s="459"/>
      <c r="JQO129" s="458"/>
      <c r="JQP129" s="458"/>
      <c r="JQQ129" s="458"/>
      <c r="JQR129" s="459"/>
      <c r="JQS129" s="458"/>
      <c r="JQT129" s="458"/>
      <c r="JQU129" s="458"/>
      <c r="JQV129" s="459"/>
      <c r="JQW129" s="458"/>
      <c r="JQX129" s="458"/>
      <c r="JQY129" s="458"/>
      <c r="JQZ129" s="459"/>
      <c r="JRA129" s="458"/>
      <c r="JRB129" s="458"/>
      <c r="JRC129" s="458"/>
      <c r="JRD129" s="459"/>
      <c r="JRE129" s="458"/>
      <c r="JRF129" s="458"/>
      <c r="JRG129" s="458"/>
      <c r="JRH129" s="459"/>
      <c r="JRI129" s="458"/>
      <c r="JRJ129" s="458"/>
      <c r="JRK129" s="458"/>
      <c r="JRL129" s="459"/>
      <c r="JRM129" s="458"/>
      <c r="JRN129" s="458"/>
      <c r="JRO129" s="458"/>
      <c r="JRP129" s="459"/>
      <c r="JRQ129" s="458"/>
      <c r="JRR129" s="458"/>
      <c r="JRS129" s="458"/>
      <c r="JRT129" s="459"/>
      <c r="JRU129" s="458"/>
      <c r="JRV129" s="458"/>
      <c r="JRW129" s="458"/>
      <c r="JRX129" s="459"/>
      <c r="JRY129" s="458"/>
      <c r="JRZ129" s="458"/>
      <c r="JSA129" s="458"/>
      <c r="JSB129" s="459"/>
      <c r="JSC129" s="458"/>
      <c r="JSD129" s="458"/>
      <c r="JSE129" s="458"/>
      <c r="JSF129" s="459"/>
      <c r="JSG129" s="458"/>
      <c r="JSH129" s="458"/>
      <c r="JSI129" s="458"/>
      <c r="JSJ129" s="459"/>
      <c r="JSK129" s="458"/>
      <c r="JSL129" s="458"/>
      <c r="JSM129" s="458"/>
      <c r="JSN129" s="459"/>
      <c r="JSO129" s="458"/>
      <c r="JSP129" s="458"/>
      <c r="JSQ129" s="458"/>
      <c r="JSR129" s="459"/>
      <c r="JSS129" s="458"/>
      <c r="JST129" s="458"/>
      <c r="JSU129" s="458"/>
      <c r="JSV129" s="459"/>
      <c r="JSW129" s="458"/>
      <c r="JSX129" s="458"/>
      <c r="JSY129" s="458"/>
      <c r="JSZ129" s="459"/>
      <c r="JTA129" s="458"/>
      <c r="JTB129" s="458"/>
      <c r="JTC129" s="458"/>
      <c r="JTD129" s="459"/>
      <c r="JTE129" s="458"/>
      <c r="JTF129" s="458"/>
      <c r="JTG129" s="458"/>
      <c r="JTH129" s="459"/>
      <c r="JTI129" s="458"/>
      <c r="JTJ129" s="458"/>
      <c r="JTK129" s="458"/>
      <c r="JTL129" s="459"/>
      <c r="JTM129" s="458"/>
      <c r="JTN129" s="458"/>
      <c r="JTO129" s="458"/>
      <c r="JTP129" s="459"/>
      <c r="JTQ129" s="458"/>
      <c r="JTR129" s="458"/>
      <c r="JTS129" s="458"/>
      <c r="JTT129" s="459"/>
      <c r="JTU129" s="458"/>
      <c r="JTV129" s="458"/>
      <c r="JTW129" s="458"/>
      <c r="JTX129" s="459"/>
      <c r="JTY129" s="458"/>
      <c r="JTZ129" s="458"/>
      <c r="JUA129" s="458"/>
      <c r="JUB129" s="459"/>
      <c r="JUC129" s="458"/>
      <c r="JUD129" s="458"/>
      <c r="JUE129" s="458"/>
      <c r="JUF129" s="459"/>
      <c r="JUG129" s="458"/>
      <c r="JUH129" s="458"/>
      <c r="JUI129" s="458"/>
      <c r="JUJ129" s="459"/>
      <c r="JUK129" s="458"/>
      <c r="JUL129" s="458"/>
      <c r="JUM129" s="458"/>
      <c r="JUN129" s="459"/>
      <c r="JUO129" s="458"/>
      <c r="JUP129" s="458"/>
      <c r="JUQ129" s="458"/>
      <c r="JUR129" s="459"/>
      <c r="JUS129" s="458"/>
      <c r="JUT129" s="458"/>
      <c r="JUU129" s="458"/>
      <c r="JUV129" s="459"/>
      <c r="JUW129" s="458"/>
      <c r="JUX129" s="458"/>
      <c r="JUY129" s="458"/>
      <c r="JUZ129" s="459"/>
      <c r="JVA129" s="458"/>
      <c r="JVB129" s="458"/>
      <c r="JVC129" s="458"/>
      <c r="JVD129" s="459"/>
      <c r="JVE129" s="458"/>
      <c r="JVF129" s="458"/>
      <c r="JVG129" s="458"/>
      <c r="JVH129" s="459"/>
      <c r="JVI129" s="458"/>
      <c r="JVJ129" s="458"/>
      <c r="JVK129" s="458"/>
      <c r="JVL129" s="459"/>
      <c r="JVM129" s="458"/>
      <c r="JVN129" s="458"/>
      <c r="JVO129" s="458"/>
      <c r="JVP129" s="459"/>
      <c r="JVQ129" s="458"/>
      <c r="JVR129" s="458"/>
      <c r="JVS129" s="458"/>
      <c r="JVT129" s="459"/>
      <c r="JVU129" s="458"/>
      <c r="JVV129" s="458"/>
      <c r="JVW129" s="458"/>
      <c r="JVX129" s="459"/>
      <c r="JVY129" s="458"/>
      <c r="JVZ129" s="458"/>
      <c r="JWA129" s="458"/>
      <c r="JWB129" s="459"/>
      <c r="JWC129" s="458"/>
      <c r="JWD129" s="458"/>
      <c r="JWE129" s="458"/>
      <c r="JWF129" s="459"/>
      <c r="JWG129" s="458"/>
      <c r="JWH129" s="458"/>
      <c r="JWI129" s="458"/>
      <c r="JWJ129" s="459"/>
      <c r="JWK129" s="458"/>
      <c r="JWL129" s="458"/>
      <c r="JWM129" s="458"/>
      <c r="JWN129" s="459"/>
      <c r="JWO129" s="458"/>
      <c r="JWP129" s="458"/>
      <c r="JWQ129" s="458"/>
      <c r="JWR129" s="459"/>
      <c r="JWS129" s="458"/>
      <c r="JWT129" s="458"/>
      <c r="JWU129" s="458"/>
      <c r="JWV129" s="459"/>
      <c r="JWW129" s="458"/>
      <c r="JWX129" s="458"/>
      <c r="JWY129" s="458"/>
      <c r="JWZ129" s="459"/>
      <c r="JXA129" s="458"/>
      <c r="JXB129" s="458"/>
      <c r="JXC129" s="458"/>
      <c r="JXD129" s="459"/>
      <c r="JXE129" s="458"/>
      <c r="JXF129" s="458"/>
      <c r="JXG129" s="458"/>
      <c r="JXH129" s="459"/>
      <c r="JXI129" s="458"/>
      <c r="JXJ129" s="458"/>
      <c r="JXK129" s="458"/>
      <c r="JXL129" s="459"/>
      <c r="JXM129" s="458"/>
      <c r="JXN129" s="458"/>
      <c r="JXO129" s="458"/>
      <c r="JXP129" s="459"/>
      <c r="JXQ129" s="458"/>
      <c r="JXR129" s="458"/>
      <c r="JXS129" s="458"/>
      <c r="JXT129" s="459"/>
      <c r="JXU129" s="458"/>
      <c r="JXV129" s="458"/>
      <c r="JXW129" s="458"/>
      <c r="JXX129" s="459"/>
      <c r="JXY129" s="458"/>
      <c r="JXZ129" s="458"/>
      <c r="JYA129" s="458"/>
      <c r="JYB129" s="459"/>
      <c r="JYC129" s="458"/>
      <c r="JYD129" s="458"/>
      <c r="JYE129" s="458"/>
      <c r="JYF129" s="459"/>
      <c r="JYG129" s="458"/>
      <c r="JYH129" s="458"/>
      <c r="JYI129" s="458"/>
      <c r="JYJ129" s="459"/>
      <c r="JYK129" s="458"/>
      <c r="JYL129" s="458"/>
      <c r="JYM129" s="458"/>
      <c r="JYN129" s="459"/>
      <c r="JYO129" s="458"/>
      <c r="JYP129" s="458"/>
      <c r="JYQ129" s="458"/>
      <c r="JYR129" s="459"/>
      <c r="JYS129" s="458"/>
      <c r="JYT129" s="458"/>
      <c r="JYU129" s="458"/>
      <c r="JYV129" s="459"/>
      <c r="JYW129" s="458"/>
      <c r="JYX129" s="458"/>
      <c r="JYY129" s="458"/>
      <c r="JYZ129" s="459"/>
      <c r="JZA129" s="458"/>
      <c r="JZB129" s="458"/>
      <c r="JZC129" s="458"/>
      <c r="JZD129" s="459"/>
      <c r="JZE129" s="458"/>
      <c r="JZF129" s="458"/>
      <c r="JZG129" s="458"/>
      <c r="JZH129" s="459"/>
      <c r="JZI129" s="458"/>
      <c r="JZJ129" s="458"/>
      <c r="JZK129" s="458"/>
      <c r="JZL129" s="459"/>
      <c r="JZM129" s="458"/>
      <c r="JZN129" s="458"/>
      <c r="JZO129" s="458"/>
      <c r="JZP129" s="459"/>
      <c r="JZQ129" s="458"/>
      <c r="JZR129" s="458"/>
      <c r="JZS129" s="458"/>
      <c r="JZT129" s="459"/>
      <c r="JZU129" s="458"/>
      <c r="JZV129" s="458"/>
      <c r="JZW129" s="458"/>
      <c r="JZX129" s="459"/>
      <c r="JZY129" s="458"/>
      <c r="JZZ129" s="458"/>
      <c r="KAA129" s="458"/>
      <c r="KAB129" s="459"/>
      <c r="KAC129" s="458"/>
      <c r="KAD129" s="458"/>
      <c r="KAE129" s="458"/>
      <c r="KAF129" s="459"/>
      <c r="KAG129" s="458"/>
      <c r="KAH129" s="458"/>
      <c r="KAI129" s="458"/>
      <c r="KAJ129" s="459"/>
      <c r="KAK129" s="458"/>
      <c r="KAL129" s="458"/>
      <c r="KAM129" s="458"/>
      <c r="KAN129" s="459"/>
      <c r="KAO129" s="458"/>
      <c r="KAP129" s="458"/>
      <c r="KAQ129" s="458"/>
      <c r="KAR129" s="459"/>
      <c r="KAS129" s="458"/>
      <c r="KAT129" s="458"/>
      <c r="KAU129" s="458"/>
      <c r="KAV129" s="459"/>
      <c r="KAW129" s="458"/>
      <c r="KAX129" s="458"/>
      <c r="KAY129" s="458"/>
      <c r="KAZ129" s="459"/>
      <c r="KBA129" s="458"/>
      <c r="KBB129" s="458"/>
      <c r="KBC129" s="458"/>
      <c r="KBD129" s="459"/>
      <c r="KBE129" s="458"/>
      <c r="KBF129" s="458"/>
      <c r="KBG129" s="458"/>
      <c r="KBH129" s="459"/>
      <c r="KBI129" s="458"/>
      <c r="KBJ129" s="458"/>
      <c r="KBK129" s="458"/>
      <c r="KBL129" s="459"/>
      <c r="KBM129" s="458"/>
      <c r="KBN129" s="458"/>
      <c r="KBO129" s="458"/>
      <c r="KBP129" s="459"/>
      <c r="KBQ129" s="458"/>
      <c r="KBR129" s="458"/>
      <c r="KBS129" s="458"/>
      <c r="KBT129" s="459"/>
      <c r="KBU129" s="458"/>
      <c r="KBV129" s="458"/>
      <c r="KBW129" s="458"/>
      <c r="KBX129" s="459"/>
      <c r="KBY129" s="458"/>
      <c r="KBZ129" s="458"/>
      <c r="KCA129" s="458"/>
      <c r="KCB129" s="459"/>
      <c r="KCC129" s="458"/>
      <c r="KCD129" s="458"/>
      <c r="KCE129" s="458"/>
      <c r="KCF129" s="459"/>
      <c r="KCG129" s="458"/>
      <c r="KCH129" s="458"/>
      <c r="KCI129" s="458"/>
      <c r="KCJ129" s="459"/>
      <c r="KCK129" s="458"/>
      <c r="KCL129" s="458"/>
      <c r="KCM129" s="458"/>
      <c r="KCN129" s="459"/>
      <c r="KCO129" s="458"/>
      <c r="KCP129" s="458"/>
      <c r="KCQ129" s="458"/>
      <c r="KCR129" s="459"/>
      <c r="KCS129" s="458"/>
      <c r="KCT129" s="458"/>
      <c r="KCU129" s="458"/>
      <c r="KCV129" s="459"/>
      <c r="KCW129" s="458"/>
      <c r="KCX129" s="458"/>
      <c r="KCY129" s="458"/>
      <c r="KCZ129" s="459"/>
      <c r="KDA129" s="458"/>
      <c r="KDB129" s="458"/>
      <c r="KDC129" s="458"/>
      <c r="KDD129" s="459"/>
      <c r="KDE129" s="458"/>
      <c r="KDF129" s="458"/>
      <c r="KDG129" s="458"/>
      <c r="KDH129" s="459"/>
      <c r="KDI129" s="458"/>
      <c r="KDJ129" s="458"/>
      <c r="KDK129" s="458"/>
      <c r="KDL129" s="459"/>
      <c r="KDM129" s="458"/>
      <c r="KDN129" s="458"/>
      <c r="KDO129" s="458"/>
      <c r="KDP129" s="459"/>
      <c r="KDQ129" s="458"/>
      <c r="KDR129" s="458"/>
      <c r="KDS129" s="458"/>
      <c r="KDT129" s="459"/>
      <c r="KDU129" s="458"/>
      <c r="KDV129" s="458"/>
      <c r="KDW129" s="458"/>
      <c r="KDX129" s="459"/>
      <c r="KDY129" s="458"/>
      <c r="KDZ129" s="458"/>
      <c r="KEA129" s="458"/>
      <c r="KEB129" s="459"/>
      <c r="KEC129" s="458"/>
      <c r="KED129" s="458"/>
      <c r="KEE129" s="458"/>
      <c r="KEF129" s="459"/>
      <c r="KEG129" s="458"/>
      <c r="KEH129" s="458"/>
      <c r="KEI129" s="458"/>
      <c r="KEJ129" s="459"/>
      <c r="KEK129" s="458"/>
      <c r="KEL129" s="458"/>
      <c r="KEM129" s="458"/>
      <c r="KEN129" s="459"/>
      <c r="KEO129" s="458"/>
      <c r="KEP129" s="458"/>
      <c r="KEQ129" s="458"/>
      <c r="KER129" s="459"/>
      <c r="KES129" s="458"/>
      <c r="KET129" s="458"/>
      <c r="KEU129" s="458"/>
      <c r="KEV129" s="459"/>
      <c r="KEW129" s="458"/>
      <c r="KEX129" s="458"/>
      <c r="KEY129" s="458"/>
      <c r="KEZ129" s="459"/>
      <c r="KFA129" s="458"/>
      <c r="KFB129" s="458"/>
      <c r="KFC129" s="458"/>
      <c r="KFD129" s="459"/>
      <c r="KFE129" s="458"/>
      <c r="KFF129" s="458"/>
      <c r="KFG129" s="458"/>
      <c r="KFH129" s="459"/>
      <c r="KFI129" s="458"/>
      <c r="KFJ129" s="458"/>
      <c r="KFK129" s="458"/>
      <c r="KFL129" s="459"/>
      <c r="KFM129" s="458"/>
      <c r="KFN129" s="458"/>
      <c r="KFO129" s="458"/>
      <c r="KFP129" s="459"/>
      <c r="KFQ129" s="458"/>
      <c r="KFR129" s="458"/>
      <c r="KFS129" s="458"/>
      <c r="KFT129" s="459"/>
      <c r="KFU129" s="458"/>
      <c r="KFV129" s="458"/>
      <c r="KFW129" s="458"/>
      <c r="KFX129" s="459"/>
      <c r="KFY129" s="458"/>
      <c r="KFZ129" s="458"/>
      <c r="KGA129" s="458"/>
      <c r="KGB129" s="459"/>
      <c r="KGC129" s="458"/>
      <c r="KGD129" s="458"/>
      <c r="KGE129" s="458"/>
      <c r="KGF129" s="459"/>
      <c r="KGG129" s="458"/>
      <c r="KGH129" s="458"/>
      <c r="KGI129" s="458"/>
      <c r="KGJ129" s="459"/>
      <c r="KGK129" s="458"/>
      <c r="KGL129" s="458"/>
      <c r="KGM129" s="458"/>
      <c r="KGN129" s="459"/>
      <c r="KGO129" s="458"/>
      <c r="KGP129" s="458"/>
      <c r="KGQ129" s="458"/>
      <c r="KGR129" s="459"/>
      <c r="KGS129" s="458"/>
      <c r="KGT129" s="458"/>
      <c r="KGU129" s="458"/>
      <c r="KGV129" s="459"/>
      <c r="KGW129" s="458"/>
      <c r="KGX129" s="458"/>
      <c r="KGY129" s="458"/>
      <c r="KGZ129" s="459"/>
      <c r="KHA129" s="458"/>
      <c r="KHB129" s="458"/>
      <c r="KHC129" s="458"/>
      <c r="KHD129" s="459"/>
      <c r="KHE129" s="458"/>
      <c r="KHF129" s="458"/>
      <c r="KHG129" s="458"/>
      <c r="KHH129" s="459"/>
      <c r="KHI129" s="458"/>
      <c r="KHJ129" s="458"/>
      <c r="KHK129" s="458"/>
      <c r="KHL129" s="459"/>
      <c r="KHM129" s="458"/>
      <c r="KHN129" s="458"/>
      <c r="KHO129" s="458"/>
      <c r="KHP129" s="459"/>
      <c r="KHQ129" s="458"/>
      <c r="KHR129" s="458"/>
      <c r="KHS129" s="458"/>
      <c r="KHT129" s="459"/>
      <c r="KHU129" s="458"/>
      <c r="KHV129" s="458"/>
      <c r="KHW129" s="458"/>
      <c r="KHX129" s="459"/>
      <c r="KHY129" s="458"/>
      <c r="KHZ129" s="458"/>
      <c r="KIA129" s="458"/>
      <c r="KIB129" s="459"/>
      <c r="KIC129" s="458"/>
      <c r="KID129" s="458"/>
      <c r="KIE129" s="458"/>
      <c r="KIF129" s="459"/>
      <c r="KIG129" s="458"/>
      <c r="KIH129" s="458"/>
      <c r="KII129" s="458"/>
      <c r="KIJ129" s="459"/>
      <c r="KIK129" s="458"/>
      <c r="KIL129" s="458"/>
      <c r="KIM129" s="458"/>
      <c r="KIN129" s="459"/>
      <c r="KIO129" s="458"/>
      <c r="KIP129" s="458"/>
      <c r="KIQ129" s="458"/>
      <c r="KIR129" s="459"/>
      <c r="KIS129" s="458"/>
      <c r="KIT129" s="458"/>
      <c r="KIU129" s="458"/>
      <c r="KIV129" s="459"/>
      <c r="KIW129" s="458"/>
      <c r="KIX129" s="458"/>
      <c r="KIY129" s="458"/>
      <c r="KIZ129" s="459"/>
      <c r="KJA129" s="458"/>
      <c r="KJB129" s="458"/>
      <c r="KJC129" s="458"/>
      <c r="KJD129" s="459"/>
      <c r="KJE129" s="458"/>
      <c r="KJF129" s="458"/>
      <c r="KJG129" s="458"/>
      <c r="KJH129" s="459"/>
      <c r="KJI129" s="458"/>
      <c r="KJJ129" s="458"/>
      <c r="KJK129" s="458"/>
      <c r="KJL129" s="459"/>
      <c r="KJM129" s="458"/>
      <c r="KJN129" s="458"/>
      <c r="KJO129" s="458"/>
      <c r="KJP129" s="459"/>
      <c r="KJQ129" s="458"/>
      <c r="KJR129" s="458"/>
      <c r="KJS129" s="458"/>
      <c r="KJT129" s="459"/>
      <c r="KJU129" s="458"/>
      <c r="KJV129" s="458"/>
      <c r="KJW129" s="458"/>
      <c r="KJX129" s="459"/>
      <c r="KJY129" s="458"/>
      <c r="KJZ129" s="458"/>
      <c r="KKA129" s="458"/>
      <c r="KKB129" s="459"/>
      <c r="KKC129" s="458"/>
      <c r="KKD129" s="458"/>
      <c r="KKE129" s="458"/>
      <c r="KKF129" s="459"/>
      <c r="KKG129" s="458"/>
      <c r="KKH129" s="458"/>
      <c r="KKI129" s="458"/>
      <c r="KKJ129" s="459"/>
      <c r="KKK129" s="458"/>
      <c r="KKL129" s="458"/>
      <c r="KKM129" s="458"/>
      <c r="KKN129" s="459"/>
      <c r="KKO129" s="458"/>
      <c r="KKP129" s="458"/>
      <c r="KKQ129" s="458"/>
      <c r="KKR129" s="459"/>
      <c r="KKS129" s="458"/>
      <c r="KKT129" s="458"/>
      <c r="KKU129" s="458"/>
      <c r="KKV129" s="459"/>
      <c r="KKW129" s="458"/>
      <c r="KKX129" s="458"/>
      <c r="KKY129" s="458"/>
      <c r="KKZ129" s="459"/>
      <c r="KLA129" s="458"/>
      <c r="KLB129" s="458"/>
      <c r="KLC129" s="458"/>
      <c r="KLD129" s="459"/>
      <c r="KLE129" s="458"/>
      <c r="KLF129" s="458"/>
      <c r="KLG129" s="458"/>
      <c r="KLH129" s="459"/>
      <c r="KLI129" s="458"/>
      <c r="KLJ129" s="458"/>
      <c r="KLK129" s="458"/>
      <c r="KLL129" s="459"/>
      <c r="KLM129" s="458"/>
      <c r="KLN129" s="458"/>
      <c r="KLO129" s="458"/>
      <c r="KLP129" s="459"/>
      <c r="KLQ129" s="458"/>
      <c r="KLR129" s="458"/>
      <c r="KLS129" s="458"/>
      <c r="KLT129" s="459"/>
      <c r="KLU129" s="458"/>
      <c r="KLV129" s="458"/>
      <c r="KLW129" s="458"/>
      <c r="KLX129" s="459"/>
      <c r="KLY129" s="458"/>
      <c r="KLZ129" s="458"/>
      <c r="KMA129" s="458"/>
      <c r="KMB129" s="459"/>
      <c r="KMC129" s="458"/>
      <c r="KMD129" s="458"/>
      <c r="KME129" s="458"/>
      <c r="KMF129" s="459"/>
      <c r="KMG129" s="458"/>
      <c r="KMH129" s="458"/>
      <c r="KMI129" s="458"/>
      <c r="KMJ129" s="459"/>
      <c r="KMK129" s="458"/>
      <c r="KML129" s="458"/>
      <c r="KMM129" s="458"/>
      <c r="KMN129" s="459"/>
      <c r="KMO129" s="458"/>
      <c r="KMP129" s="458"/>
      <c r="KMQ129" s="458"/>
      <c r="KMR129" s="459"/>
      <c r="KMS129" s="458"/>
      <c r="KMT129" s="458"/>
      <c r="KMU129" s="458"/>
      <c r="KMV129" s="459"/>
      <c r="KMW129" s="458"/>
      <c r="KMX129" s="458"/>
      <c r="KMY129" s="458"/>
      <c r="KMZ129" s="459"/>
      <c r="KNA129" s="458"/>
      <c r="KNB129" s="458"/>
      <c r="KNC129" s="458"/>
      <c r="KND129" s="459"/>
      <c r="KNE129" s="458"/>
      <c r="KNF129" s="458"/>
      <c r="KNG129" s="458"/>
      <c r="KNH129" s="459"/>
      <c r="KNI129" s="458"/>
      <c r="KNJ129" s="458"/>
      <c r="KNK129" s="458"/>
      <c r="KNL129" s="459"/>
      <c r="KNM129" s="458"/>
      <c r="KNN129" s="458"/>
      <c r="KNO129" s="458"/>
      <c r="KNP129" s="459"/>
      <c r="KNQ129" s="458"/>
      <c r="KNR129" s="458"/>
      <c r="KNS129" s="458"/>
      <c r="KNT129" s="459"/>
      <c r="KNU129" s="458"/>
      <c r="KNV129" s="458"/>
      <c r="KNW129" s="458"/>
      <c r="KNX129" s="459"/>
      <c r="KNY129" s="458"/>
      <c r="KNZ129" s="458"/>
      <c r="KOA129" s="458"/>
      <c r="KOB129" s="459"/>
      <c r="KOC129" s="458"/>
      <c r="KOD129" s="458"/>
      <c r="KOE129" s="458"/>
      <c r="KOF129" s="459"/>
      <c r="KOG129" s="458"/>
      <c r="KOH129" s="458"/>
      <c r="KOI129" s="458"/>
      <c r="KOJ129" s="459"/>
      <c r="KOK129" s="458"/>
      <c r="KOL129" s="458"/>
      <c r="KOM129" s="458"/>
      <c r="KON129" s="459"/>
      <c r="KOO129" s="458"/>
      <c r="KOP129" s="458"/>
      <c r="KOQ129" s="458"/>
      <c r="KOR129" s="459"/>
      <c r="KOS129" s="458"/>
      <c r="KOT129" s="458"/>
      <c r="KOU129" s="458"/>
      <c r="KOV129" s="459"/>
      <c r="KOW129" s="458"/>
      <c r="KOX129" s="458"/>
      <c r="KOY129" s="458"/>
      <c r="KOZ129" s="459"/>
      <c r="KPA129" s="458"/>
      <c r="KPB129" s="458"/>
      <c r="KPC129" s="458"/>
      <c r="KPD129" s="459"/>
      <c r="KPE129" s="458"/>
      <c r="KPF129" s="458"/>
      <c r="KPG129" s="458"/>
      <c r="KPH129" s="459"/>
      <c r="KPI129" s="458"/>
      <c r="KPJ129" s="458"/>
      <c r="KPK129" s="458"/>
      <c r="KPL129" s="459"/>
      <c r="KPM129" s="458"/>
      <c r="KPN129" s="458"/>
      <c r="KPO129" s="458"/>
      <c r="KPP129" s="459"/>
      <c r="KPQ129" s="458"/>
      <c r="KPR129" s="458"/>
      <c r="KPS129" s="458"/>
      <c r="KPT129" s="459"/>
      <c r="KPU129" s="458"/>
      <c r="KPV129" s="458"/>
      <c r="KPW129" s="458"/>
      <c r="KPX129" s="459"/>
      <c r="KPY129" s="458"/>
      <c r="KPZ129" s="458"/>
      <c r="KQA129" s="458"/>
      <c r="KQB129" s="459"/>
      <c r="KQC129" s="458"/>
      <c r="KQD129" s="458"/>
      <c r="KQE129" s="458"/>
      <c r="KQF129" s="459"/>
      <c r="KQG129" s="458"/>
      <c r="KQH129" s="458"/>
      <c r="KQI129" s="458"/>
      <c r="KQJ129" s="459"/>
      <c r="KQK129" s="458"/>
      <c r="KQL129" s="458"/>
      <c r="KQM129" s="458"/>
      <c r="KQN129" s="459"/>
      <c r="KQO129" s="458"/>
      <c r="KQP129" s="458"/>
      <c r="KQQ129" s="458"/>
      <c r="KQR129" s="459"/>
      <c r="KQS129" s="458"/>
      <c r="KQT129" s="458"/>
      <c r="KQU129" s="458"/>
      <c r="KQV129" s="459"/>
      <c r="KQW129" s="458"/>
      <c r="KQX129" s="458"/>
      <c r="KQY129" s="458"/>
      <c r="KQZ129" s="459"/>
      <c r="KRA129" s="458"/>
      <c r="KRB129" s="458"/>
      <c r="KRC129" s="458"/>
      <c r="KRD129" s="459"/>
      <c r="KRE129" s="458"/>
      <c r="KRF129" s="458"/>
      <c r="KRG129" s="458"/>
      <c r="KRH129" s="459"/>
      <c r="KRI129" s="458"/>
      <c r="KRJ129" s="458"/>
      <c r="KRK129" s="458"/>
      <c r="KRL129" s="459"/>
      <c r="KRM129" s="458"/>
      <c r="KRN129" s="458"/>
      <c r="KRO129" s="458"/>
      <c r="KRP129" s="459"/>
      <c r="KRQ129" s="458"/>
      <c r="KRR129" s="458"/>
      <c r="KRS129" s="458"/>
      <c r="KRT129" s="459"/>
      <c r="KRU129" s="458"/>
      <c r="KRV129" s="458"/>
      <c r="KRW129" s="458"/>
      <c r="KRX129" s="459"/>
      <c r="KRY129" s="458"/>
      <c r="KRZ129" s="458"/>
      <c r="KSA129" s="458"/>
      <c r="KSB129" s="459"/>
      <c r="KSC129" s="458"/>
      <c r="KSD129" s="458"/>
      <c r="KSE129" s="458"/>
      <c r="KSF129" s="459"/>
      <c r="KSG129" s="458"/>
      <c r="KSH129" s="458"/>
      <c r="KSI129" s="458"/>
      <c r="KSJ129" s="459"/>
      <c r="KSK129" s="458"/>
      <c r="KSL129" s="458"/>
      <c r="KSM129" s="458"/>
      <c r="KSN129" s="459"/>
      <c r="KSO129" s="458"/>
      <c r="KSP129" s="458"/>
      <c r="KSQ129" s="458"/>
      <c r="KSR129" s="459"/>
      <c r="KSS129" s="458"/>
      <c r="KST129" s="458"/>
      <c r="KSU129" s="458"/>
      <c r="KSV129" s="459"/>
      <c r="KSW129" s="458"/>
      <c r="KSX129" s="458"/>
      <c r="KSY129" s="458"/>
      <c r="KSZ129" s="459"/>
      <c r="KTA129" s="458"/>
      <c r="KTB129" s="458"/>
      <c r="KTC129" s="458"/>
      <c r="KTD129" s="459"/>
      <c r="KTE129" s="458"/>
      <c r="KTF129" s="458"/>
      <c r="KTG129" s="458"/>
      <c r="KTH129" s="459"/>
      <c r="KTI129" s="458"/>
      <c r="KTJ129" s="458"/>
      <c r="KTK129" s="458"/>
      <c r="KTL129" s="459"/>
      <c r="KTM129" s="458"/>
      <c r="KTN129" s="458"/>
      <c r="KTO129" s="458"/>
      <c r="KTP129" s="459"/>
      <c r="KTQ129" s="458"/>
      <c r="KTR129" s="458"/>
      <c r="KTS129" s="458"/>
      <c r="KTT129" s="459"/>
      <c r="KTU129" s="458"/>
      <c r="KTV129" s="458"/>
      <c r="KTW129" s="458"/>
      <c r="KTX129" s="459"/>
      <c r="KTY129" s="458"/>
      <c r="KTZ129" s="458"/>
      <c r="KUA129" s="458"/>
      <c r="KUB129" s="459"/>
      <c r="KUC129" s="458"/>
      <c r="KUD129" s="458"/>
      <c r="KUE129" s="458"/>
      <c r="KUF129" s="459"/>
      <c r="KUG129" s="458"/>
      <c r="KUH129" s="458"/>
      <c r="KUI129" s="458"/>
      <c r="KUJ129" s="459"/>
      <c r="KUK129" s="458"/>
      <c r="KUL129" s="458"/>
      <c r="KUM129" s="458"/>
      <c r="KUN129" s="459"/>
      <c r="KUO129" s="458"/>
      <c r="KUP129" s="458"/>
      <c r="KUQ129" s="458"/>
      <c r="KUR129" s="459"/>
      <c r="KUS129" s="458"/>
      <c r="KUT129" s="458"/>
      <c r="KUU129" s="458"/>
      <c r="KUV129" s="459"/>
      <c r="KUW129" s="458"/>
      <c r="KUX129" s="458"/>
      <c r="KUY129" s="458"/>
      <c r="KUZ129" s="459"/>
      <c r="KVA129" s="458"/>
      <c r="KVB129" s="458"/>
      <c r="KVC129" s="458"/>
      <c r="KVD129" s="459"/>
      <c r="KVE129" s="458"/>
      <c r="KVF129" s="458"/>
      <c r="KVG129" s="458"/>
      <c r="KVH129" s="459"/>
      <c r="KVI129" s="458"/>
      <c r="KVJ129" s="458"/>
      <c r="KVK129" s="458"/>
      <c r="KVL129" s="459"/>
      <c r="KVM129" s="458"/>
      <c r="KVN129" s="458"/>
      <c r="KVO129" s="458"/>
      <c r="KVP129" s="459"/>
      <c r="KVQ129" s="458"/>
      <c r="KVR129" s="458"/>
      <c r="KVS129" s="458"/>
      <c r="KVT129" s="459"/>
      <c r="KVU129" s="458"/>
      <c r="KVV129" s="458"/>
      <c r="KVW129" s="458"/>
      <c r="KVX129" s="459"/>
      <c r="KVY129" s="458"/>
      <c r="KVZ129" s="458"/>
      <c r="KWA129" s="458"/>
      <c r="KWB129" s="459"/>
      <c r="KWC129" s="458"/>
      <c r="KWD129" s="458"/>
      <c r="KWE129" s="458"/>
      <c r="KWF129" s="459"/>
      <c r="KWG129" s="458"/>
      <c r="KWH129" s="458"/>
      <c r="KWI129" s="458"/>
      <c r="KWJ129" s="459"/>
      <c r="KWK129" s="458"/>
      <c r="KWL129" s="458"/>
      <c r="KWM129" s="458"/>
      <c r="KWN129" s="459"/>
      <c r="KWO129" s="458"/>
      <c r="KWP129" s="458"/>
      <c r="KWQ129" s="458"/>
      <c r="KWR129" s="459"/>
      <c r="KWS129" s="458"/>
      <c r="KWT129" s="458"/>
      <c r="KWU129" s="458"/>
      <c r="KWV129" s="459"/>
      <c r="KWW129" s="458"/>
      <c r="KWX129" s="458"/>
      <c r="KWY129" s="458"/>
      <c r="KWZ129" s="459"/>
      <c r="KXA129" s="458"/>
      <c r="KXB129" s="458"/>
      <c r="KXC129" s="458"/>
      <c r="KXD129" s="459"/>
      <c r="KXE129" s="458"/>
      <c r="KXF129" s="458"/>
      <c r="KXG129" s="458"/>
      <c r="KXH129" s="459"/>
      <c r="KXI129" s="458"/>
      <c r="KXJ129" s="458"/>
      <c r="KXK129" s="458"/>
      <c r="KXL129" s="459"/>
      <c r="KXM129" s="458"/>
      <c r="KXN129" s="458"/>
      <c r="KXO129" s="458"/>
      <c r="KXP129" s="459"/>
      <c r="KXQ129" s="458"/>
      <c r="KXR129" s="458"/>
      <c r="KXS129" s="458"/>
      <c r="KXT129" s="459"/>
      <c r="KXU129" s="458"/>
      <c r="KXV129" s="458"/>
      <c r="KXW129" s="458"/>
      <c r="KXX129" s="459"/>
      <c r="KXY129" s="458"/>
      <c r="KXZ129" s="458"/>
      <c r="KYA129" s="458"/>
      <c r="KYB129" s="459"/>
      <c r="KYC129" s="458"/>
      <c r="KYD129" s="458"/>
      <c r="KYE129" s="458"/>
      <c r="KYF129" s="459"/>
      <c r="KYG129" s="458"/>
      <c r="KYH129" s="458"/>
      <c r="KYI129" s="458"/>
      <c r="KYJ129" s="459"/>
      <c r="KYK129" s="458"/>
      <c r="KYL129" s="458"/>
      <c r="KYM129" s="458"/>
      <c r="KYN129" s="459"/>
      <c r="KYO129" s="458"/>
      <c r="KYP129" s="458"/>
      <c r="KYQ129" s="458"/>
      <c r="KYR129" s="459"/>
      <c r="KYS129" s="458"/>
      <c r="KYT129" s="458"/>
      <c r="KYU129" s="458"/>
      <c r="KYV129" s="459"/>
      <c r="KYW129" s="458"/>
      <c r="KYX129" s="458"/>
      <c r="KYY129" s="458"/>
      <c r="KYZ129" s="459"/>
      <c r="KZA129" s="458"/>
      <c r="KZB129" s="458"/>
      <c r="KZC129" s="458"/>
      <c r="KZD129" s="459"/>
      <c r="KZE129" s="458"/>
      <c r="KZF129" s="458"/>
      <c r="KZG129" s="458"/>
      <c r="KZH129" s="459"/>
      <c r="KZI129" s="458"/>
      <c r="KZJ129" s="458"/>
      <c r="KZK129" s="458"/>
      <c r="KZL129" s="459"/>
      <c r="KZM129" s="458"/>
      <c r="KZN129" s="458"/>
      <c r="KZO129" s="458"/>
      <c r="KZP129" s="459"/>
      <c r="KZQ129" s="458"/>
      <c r="KZR129" s="458"/>
      <c r="KZS129" s="458"/>
      <c r="KZT129" s="459"/>
      <c r="KZU129" s="458"/>
      <c r="KZV129" s="458"/>
      <c r="KZW129" s="458"/>
      <c r="KZX129" s="459"/>
      <c r="KZY129" s="458"/>
      <c r="KZZ129" s="458"/>
      <c r="LAA129" s="458"/>
      <c r="LAB129" s="459"/>
      <c r="LAC129" s="458"/>
      <c r="LAD129" s="458"/>
      <c r="LAE129" s="458"/>
      <c r="LAF129" s="459"/>
      <c r="LAG129" s="458"/>
      <c r="LAH129" s="458"/>
      <c r="LAI129" s="458"/>
      <c r="LAJ129" s="459"/>
      <c r="LAK129" s="458"/>
      <c r="LAL129" s="458"/>
      <c r="LAM129" s="458"/>
      <c r="LAN129" s="459"/>
      <c r="LAO129" s="458"/>
      <c r="LAP129" s="458"/>
      <c r="LAQ129" s="458"/>
      <c r="LAR129" s="459"/>
      <c r="LAS129" s="458"/>
      <c r="LAT129" s="458"/>
      <c r="LAU129" s="458"/>
      <c r="LAV129" s="459"/>
      <c r="LAW129" s="458"/>
      <c r="LAX129" s="458"/>
      <c r="LAY129" s="458"/>
      <c r="LAZ129" s="459"/>
      <c r="LBA129" s="458"/>
      <c r="LBB129" s="458"/>
      <c r="LBC129" s="458"/>
      <c r="LBD129" s="459"/>
      <c r="LBE129" s="458"/>
      <c r="LBF129" s="458"/>
      <c r="LBG129" s="458"/>
      <c r="LBH129" s="459"/>
      <c r="LBI129" s="458"/>
      <c r="LBJ129" s="458"/>
      <c r="LBK129" s="458"/>
      <c r="LBL129" s="459"/>
      <c r="LBM129" s="458"/>
      <c r="LBN129" s="458"/>
      <c r="LBO129" s="458"/>
      <c r="LBP129" s="459"/>
      <c r="LBQ129" s="458"/>
      <c r="LBR129" s="458"/>
      <c r="LBS129" s="458"/>
      <c r="LBT129" s="459"/>
      <c r="LBU129" s="458"/>
      <c r="LBV129" s="458"/>
      <c r="LBW129" s="458"/>
      <c r="LBX129" s="459"/>
      <c r="LBY129" s="458"/>
      <c r="LBZ129" s="458"/>
      <c r="LCA129" s="458"/>
      <c r="LCB129" s="459"/>
      <c r="LCC129" s="458"/>
      <c r="LCD129" s="458"/>
      <c r="LCE129" s="458"/>
      <c r="LCF129" s="459"/>
      <c r="LCG129" s="458"/>
      <c r="LCH129" s="458"/>
      <c r="LCI129" s="458"/>
      <c r="LCJ129" s="459"/>
      <c r="LCK129" s="458"/>
      <c r="LCL129" s="458"/>
      <c r="LCM129" s="458"/>
      <c r="LCN129" s="459"/>
      <c r="LCO129" s="458"/>
      <c r="LCP129" s="458"/>
      <c r="LCQ129" s="458"/>
      <c r="LCR129" s="459"/>
      <c r="LCS129" s="458"/>
      <c r="LCT129" s="458"/>
      <c r="LCU129" s="458"/>
      <c r="LCV129" s="459"/>
      <c r="LCW129" s="458"/>
      <c r="LCX129" s="458"/>
      <c r="LCY129" s="458"/>
      <c r="LCZ129" s="459"/>
      <c r="LDA129" s="458"/>
      <c r="LDB129" s="458"/>
      <c r="LDC129" s="458"/>
      <c r="LDD129" s="459"/>
      <c r="LDE129" s="458"/>
      <c r="LDF129" s="458"/>
      <c r="LDG129" s="458"/>
      <c r="LDH129" s="459"/>
      <c r="LDI129" s="458"/>
      <c r="LDJ129" s="458"/>
      <c r="LDK129" s="458"/>
      <c r="LDL129" s="459"/>
      <c r="LDM129" s="458"/>
      <c r="LDN129" s="458"/>
      <c r="LDO129" s="458"/>
      <c r="LDP129" s="459"/>
      <c r="LDQ129" s="458"/>
      <c r="LDR129" s="458"/>
      <c r="LDS129" s="458"/>
      <c r="LDT129" s="459"/>
      <c r="LDU129" s="458"/>
      <c r="LDV129" s="458"/>
      <c r="LDW129" s="458"/>
      <c r="LDX129" s="459"/>
      <c r="LDY129" s="458"/>
      <c r="LDZ129" s="458"/>
      <c r="LEA129" s="458"/>
      <c r="LEB129" s="459"/>
      <c r="LEC129" s="458"/>
      <c r="LED129" s="458"/>
      <c r="LEE129" s="458"/>
      <c r="LEF129" s="459"/>
      <c r="LEG129" s="458"/>
      <c r="LEH129" s="458"/>
      <c r="LEI129" s="458"/>
      <c r="LEJ129" s="459"/>
      <c r="LEK129" s="458"/>
      <c r="LEL129" s="458"/>
      <c r="LEM129" s="458"/>
      <c r="LEN129" s="459"/>
      <c r="LEO129" s="458"/>
      <c r="LEP129" s="458"/>
      <c r="LEQ129" s="458"/>
      <c r="LER129" s="459"/>
      <c r="LES129" s="458"/>
      <c r="LET129" s="458"/>
      <c r="LEU129" s="458"/>
      <c r="LEV129" s="459"/>
      <c r="LEW129" s="458"/>
      <c r="LEX129" s="458"/>
      <c r="LEY129" s="458"/>
      <c r="LEZ129" s="459"/>
      <c r="LFA129" s="458"/>
      <c r="LFB129" s="458"/>
      <c r="LFC129" s="458"/>
      <c r="LFD129" s="459"/>
      <c r="LFE129" s="458"/>
      <c r="LFF129" s="458"/>
      <c r="LFG129" s="458"/>
      <c r="LFH129" s="459"/>
      <c r="LFI129" s="458"/>
      <c r="LFJ129" s="458"/>
      <c r="LFK129" s="458"/>
      <c r="LFL129" s="459"/>
      <c r="LFM129" s="458"/>
      <c r="LFN129" s="458"/>
      <c r="LFO129" s="458"/>
      <c r="LFP129" s="459"/>
      <c r="LFQ129" s="458"/>
      <c r="LFR129" s="458"/>
      <c r="LFS129" s="458"/>
      <c r="LFT129" s="459"/>
      <c r="LFU129" s="458"/>
      <c r="LFV129" s="458"/>
      <c r="LFW129" s="458"/>
      <c r="LFX129" s="459"/>
      <c r="LFY129" s="458"/>
      <c r="LFZ129" s="458"/>
      <c r="LGA129" s="458"/>
      <c r="LGB129" s="459"/>
      <c r="LGC129" s="458"/>
      <c r="LGD129" s="458"/>
      <c r="LGE129" s="458"/>
      <c r="LGF129" s="459"/>
      <c r="LGG129" s="458"/>
      <c r="LGH129" s="458"/>
      <c r="LGI129" s="458"/>
      <c r="LGJ129" s="459"/>
      <c r="LGK129" s="458"/>
      <c r="LGL129" s="458"/>
      <c r="LGM129" s="458"/>
      <c r="LGN129" s="459"/>
      <c r="LGO129" s="458"/>
      <c r="LGP129" s="458"/>
      <c r="LGQ129" s="458"/>
      <c r="LGR129" s="459"/>
      <c r="LGS129" s="458"/>
      <c r="LGT129" s="458"/>
      <c r="LGU129" s="458"/>
      <c r="LGV129" s="459"/>
      <c r="LGW129" s="458"/>
      <c r="LGX129" s="458"/>
      <c r="LGY129" s="458"/>
      <c r="LGZ129" s="459"/>
      <c r="LHA129" s="458"/>
      <c r="LHB129" s="458"/>
      <c r="LHC129" s="458"/>
      <c r="LHD129" s="459"/>
      <c r="LHE129" s="458"/>
      <c r="LHF129" s="458"/>
      <c r="LHG129" s="458"/>
      <c r="LHH129" s="459"/>
      <c r="LHI129" s="458"/>
      <c r="LHJ129" s="458"/>
      <c r="LHK129" s="458"/>
      <c r="LHL129" s="459"/>
      <c r="LHM129" s="458"/>
      <c r="LHN129" s="458"/>
      <c r="LHO129" s="458"/>
      <c r="LHP129" s="459"/>
      <c r="LHQ129" s="458"/>
      <c r="LHR129" s="458"/>
      <c r="LHS129" s="458"/>
      <c r="LHT129" s="459"/>
      <c r="LHU129" s="458"/>
      <c r="LHV129" s="458"/>
      <c r="LHW129" s="458"/>
      <c r="LHX129" s="459"/>
      <c r="LHY129" s="458"/>
      <c r="LHZ129" s="458"/>
      <c r="LIA129" s="458"/>
      <c r="LIB129" s="459"/>
      <c r="LIC129" s="458"/>
      <c r="LID129" s="458"/>
      <c r="LIE129" s="458"/>
      <c r="LIF129" s="459"/>
      <c r="LIG129" s="458"/>
      <c r="LIH129" s="458"/>
      <c r="LII129" s="458"/>
      <c r="LIJ129" s="459"/>
      <c r="LIK129" s="458"/>
      <c r="LIL129" s="458"/>
      <c r="LIM129" s="458"/>
      <c r="LIN129" s="459"/>
      <c r="LIO129" s="458"/>
      <c r="LIP129" s="458"/>
      <c r="LIQ129" s="458"/>
      <c r="LIR129" s="459"/>
      <c r="LIS129" s="458"/>
      <c r="LIT129" s="458"/>
      <c r="LIU129" s="458"/>
      <c r="LIV129" s="459"/>
      <c r="LIW129" s="458"/>
      <c r="LIX129" s="458"/>
      <c r="LIY129" s="458"/>
      <c r="LIZ129" s="459"/>
      <c r="LJA129" s="458"/>
      <c r="LJB129" s="458"/>
      <c r="LJC129" s="458"/>
      <c r="LJD129" s="459"/>
      <c r="LJE129" s="458"/>
      <c r="LJF129" s="458"/>
      <c r="LJG129" s="458"/>
      <c r="LJH129" s="459"/>
      <c r="LJI129" s="458"/>
      <c r="LJJ129" s="458"/>
      <c r="LJK129" s="458"/>
      <c r="LJL129" s="459"/>
      <c r="LJM129" s="458"/>
      <c r="LJN129" s="458"/>
      <c r="LJO129" s="458"/>
      <c r="LJP129" s="459"/>
      <c r="LJQ129" s="458"/>
      <c r="LJR129" s="458"/>
      <c r="LJS129" s="458"/>
      <c r="LJT129" s="459"/>
      <c r="LJU129" s="458"/>
      <c r="LJV129" s="458"/>
      <c r="LJW129" s="458"/>
      <c r="LJX129" s="459"/>
      <c r="LJY129" s="458"/>
      <c r="LJZ129" s="458"/>
      <c r="LKA129" s="458"/>
      <c r="LKB129" s="459"/>
      <c r="LKC129" s="458"/>
      <c r="LKD129" s="458"/>
      <c r="LKE129" s="458"/>
      <c r="LKF129" s="459"/>
      <c r="LKG129" s="458"/>
      <c r="LKH129" s="458"/>
      <c r="LKI129" s="458"/>
      <c r="LKJ129" s="459"/>
      <c r="LKK129" s="458"/>
      <c r="LKL129" s="458"/>
      <c r="LKM129" s="458"/>
      <c r="LKN129" s="459"/>
      <c r="LKO129" s="458"/>
      <c r="LKP129" s="458"/>
      <c r="LKQ129" s="458"/>
      <c r="LKR129" s="459"/>
      <c r="LKS129" s="458"/>
      <c r="LKT129" s="458"/>
      <c r="LKU129" s="458"/>
      <c r="LKV129" s="459"/>
      <c r="LKW129" s="458"/>
      <c r="LKX129" s="458"/>
      <c r="LKY129" s="458"/>
      <c r="LKZ129" s="459"/>
      <c r="LLA129" s="458"/>
      <c r="LLB129" s="458"/>
      <c r="LLC129" s="458"/>
      <c r="LLD129" s="459"/>
      <c r="LLE129" s="458"/>
      <c r="LLF129" s="458"/>
      <c r="LLG129" s="458"/>
      <c r="LLH129" s="459"/>
      <c r="LLI129" s="458"/>
      <c r="LLJ129" s="458"/>
      <c r="LLK129" s="458"/>
      <c r="LLL129" s="459"/>
      <c r="LLM129" s="458"/>
      <c r="LLN129" s="458"/>
      <c r="LLO129" s="458"/>
      <c r="LLP129" s="459"/>
      <c r="LLQ129" s="458"/>
      <c r="LLR129" s="458"/>
      <c r="LLS129" s="458"/>
      <c r="LLT129" s="459"/>
      <c r="LLU129" s="458"/>
      <c r="LLV129" s="458"/>
      <c r="LLW129" s="458"/>
      <c r="LLX129" s="459"/>
      <c r="LLY129" s="458"/>
      <c r="LLZ129" s="458"/>
      <c r="LMA129" s="458"/>
      <c r="LMB129" s="459"/>
      <c r="LMC129" s="458"/>
      <c r="LMD129" s="458"/>
      <c r="LME129" s="458"/>
      <c r="LMF129" s="459"/>
      <c r="LMG129" s="458"/>
      <c r="LMH129" s="458"/>
      <c r="LMI129" s="458"/>
      <c r="LMJ129" s="459"/>
      <c r="LMK129" s="458"/>
      <c r="LML129" s="458"/>
      <c r="LMM129" s="458"/>
      <c r="LMN129" s="459"/>
      <c r="LMO129" s="458"/>
      <c r="LMP129" s="458"/>
      <c r="LMQ129" s="458"/>
      <c r="LMR129" s="459"/>
      <c r="LMS129" s="458"/>
      <c r="LMT129" s="458"/>
      <c r="LMU129" s="458"/>
      <c r="LMV129" s="459"/>
      <c r="LMW129" s="458"/>
      <c r="LMX129" s="458"/>
      <c r="LMY129" s="458"/>
      <c r="LMZ129" s="459"/>
      <c r="LNA129" s="458"/>
      <c r="LNB129" s="458"/>
      <c r="LNC129" s="458"/>
      <c r="LND129" s="459"/>
      <c r="LNE129" s="458"/>
      <c r="LNF129" s="458"/>
      <c r="LNG129" s="458"/>
      <c r="LNH129" s="459"/>
      <c r="LNI129" s="458"/>
      <c r="LNJ129" s="458"/>
      <c r="LNK129" s="458"/>
      <c r="LNL129" s="459"/>
      <c r="LNM129" s="458"/>
      <c r="LNN129" s="458"/>
      <c r="LNO129" s="458"/>
      <c r="LNP129" s="459"/>
      <c r="LNQ129" s="458"/>
      <c r="LNR129" s="458"/>
      <c r="LNS129" s="458"/>
      <c r="LNT129" s="459"/>
      <c r="LNU129" s="458"/>
      <c r="LNV129" s="458"/>
      <c r="LNW129" s="458"/>
      <c r="LNX129" s="459"/>
      <c r="LNY129" s="458"/>
      <c r="LNZ129" s="458"/>
      <c r="LOA129" s="458"/>
      <c r="LOB129" s="459"/>
      <c r="LOC129" s="458"/>
      <c r="LOD129" s="458"/>
      <c r="LOE129" s="458"/>
      <c r="LOF129" s="459"/>
      <c r="LOG129" s="458"/>
      <c r="LOH129" s="458"/>
      <c r="LOI129" s="458"/>
      <c r="LOJ129" s="459"/>
      <c r="LOK129" s="458"/>
      <c r="LOL129" s="458"/>
      <c r="LOM129" s="458"/>
      <c r="LON129" s="459"/>
      <c r="LOO129" s="458"/>
      <c r="LOP129" s="458"/>
      <c r="LOQ129" s="458"/>
      <c r="LOR129" s="459"/>
      <c r="LOS129" s="458"/>
      <c r="LOT129" s="458"/>
      <c r="LOU129" s="458"/>
      <c r="LOV129" s="459"/>
      <c r="LOW129" s="458"/>
      <c r="LOX129" s="458"/>
      <c r="LOY129" s="458"/>
      <c r="LOZ129" s="459"/>
      <c r="LPA129" s="458"/>
      <c r="LPB129" s="458"/>
      <c r="LPC129" s="458"/>
      <c r="LPD129" s="459"/>
      <c r="LPE129" s="458"/>
      <c r="LPF129" s="458"/>
      <c r="LPG129" s="458"/>
      <c r="LPH129" s="459"/>
      <c r="LPI129" s="458"/>
      <c r="LPJ129" s="458"/>
      <c r="LPK129" s="458"/>
      <c r="LPL129" s="459"/>
      <c r="LPM129" s="458"/>
      <c r="LPN129" s="458"/>
      <c r="LPO129" s="458"/>
      <c r="LPP129" s="459"/>
      <c r="LPQ129" s="458"/>
      <c r="LPR129" s="458"/>
      <c r="LPS129" s="458"/>
      <c r="LPT129" s="459"/>
      <c r="LPU129" s="458"/>
      <c r="LPV129" s="458"/>
      <c r="LPW129" s="458"/>
      <c r="LPX129" s="459"/>
      <c r="LPY129" s="458"/>
      <c r="LPZ129" s="458"/>
      <c r="LQA129" s="458"/>
      <c r="LQB129" s="459"/>
      <c r="LQC129" s="458"/>
      <c r="LQD129" s="458"/>
      <c r="LQE129" s="458"/>
      <c r="LQF129" s="459"/>
      <c r="LQG129" s="458"/>
      <c r="LQH129" s="458"/>
      <c r="LQI129" s="458"/>
      <c r="LQJ129" s="459"/>
      <c r="LQK129" s="458"/>
      <c r="LQL129" s="458"/>
      <c r="LQM129" s="458"/>
      <c r="LQN129" s="459"/>
      <c r="LQO129" s="458"/>
      <c r="LQP129" s="458"/>
      <c r="LQQ129" s="458"/>
      <c r="LQR129" s="459"/>
      <c r="LQS129" s="458"/>
      <c r="LQT129" s="458"/>
      <c r="LQU129" s="458"/>
      <c r="LQV129" s="459"/>
      <c r="LQW129" s="458"/>
      <c r="LQX129" s="458"/>
      <c r="LQY129" s="458"/>
      <c r="LQZ129" s="459"/>
      <c r="LRA129" s="458"/>
      <c r="LRB129" s="458"/>
      <c r="LRC129" s="458"/>
      <c r="LRD129" s="459"/>
      <c r="LRE129" s="458"/>
      <c r="LRF129" s="458"/>
      <c r="LRG129" s="458"/>
      <c r="LRH129" s="459"/>
      <c r="LRI129" s="458"/>
      <c r="LRJ129" s="458"/>
      <c r="LRK129" s="458"/>
      <c r="LRL129" s="459"/>
      <c r="LRM129" s="458"/>
      <c r="LRN129" s="458"/>
      <c r="LRO129" s="458"/>
      <c r="LRP129" s="459"/>
      <c r="LRQ129" s="458"/>
      <c r="LRR129" s="458"/>
      <c r="LRS129" s="458"/>
      <c r="LRT129" s="459"/>
      <c r="LRU129" s="458"/>
      <c r="LRV129" s="458"/>
      <c r="LRW129" s="458"/>
      <c r="LRX129" s="459"/>
      <c r="LRY129" s="458"/>
      <c r="LRZ129" s="458"/>
      <c r="LSA129" s="458"/>
      <c r="LSB129" s="459"/>
      <c r="LSC129" s="458"/>
      <c r="LSD129" s="458"/>
      <c r="LSE129" s="458"/>
      <c r="LSF129" s="459"/>
      <c r="LSG129" s="458"/>
      <c r="LSH129" s="458"/>
      <c r="LSI129" s="458"/>
      <c r="LSJ129" s="459"/>
      <c r="LSK129" s="458"/>
      <c r="LSL129" s="458"/>
      <c r="LSM129" s="458"/>
      <c r="LSN129" s="459"/>
      <c r="LSO129" s="458"/>
      <c r="LSP129" s="458"/>
      <c r="LSQ129" s="458"/>
      <c r="LSR129" s="459"/>
      <c r="LSS129" s="458"/>
      <c r="LST129" s="458"/>
      <c r="LSU129" s="458"/>
      <c r="LSV129" s="459"/>
      <c r="LSW129" s="458"/>
      <c r="LSX129" s="458"/>
      <c r="LSY129" s="458"/>
      <c r="LSZ129" s="459"/>
      <c r="LTA129" s="458"/>
      <c r="LTB129" s="458"/>
      <c r="LTC129" s="458"/>
      <c r="LTD129" s="459"/>
      <c r="LTE129" s="458"/>
      <c r="LTF129" s="458"/>
      <c r="LTG129" s="458"/>
      <c r="LTH129" s="459"/>
      <c r="LTI129" s="458"/>
      <c r="LTJ129" s="458"/>
      <c r="LTK129" s="458"/>
      <c r="LTL129" s="459"/>
      <c r="LTM129" s="458"/>
      <c r="LTN129" s="458"/>
      <c r="LTO129" s="458"/>
      <c r="LTP129" s="459"/>
      <c r="LTQ129" s="458"/>
      <c r="LTR129" s="458"/>
      <c r="LTS129" s="458"/>
      <c r="LTT129" s="459"/>
      <c r="LTU129" s="458"/>
      <c r="LTV129" s="458"/>
      <c r="LTW129" s="458"/>
      <c r="LTX129" s="459"/>
      <c r="LTY129" s="458"/>
      <c r="LTZ129" s="458"/>
      <c r="LUA129" s="458"/>
      <c r="LUB129" s="459"/>
      <c r="LUC129" s="458"/>
      <c r="LUD129" s="458"/>
      <c r="LUE129" s="458"/>
      <c r="LUF129" s="459"/>
      <c r="LUG129" s="458"/>
      <c r="LUH129" s="458"/>
      <c r="LUI129" s="458"/>
      <c r="LUJ129" s="459"/>
      <c r="LUK129" s="458"/>
      <c r="LUL129" s="458"/>
      <c r="LUM129" s="458"/>
      <c r="LUN129" s="459"/>
      <c r="LUO129" s="458"/>
      <c r="LUP129" s="458"/>
      <c r="LUQ129" s="458"/>
      <c r="LUR129" s="459"/>
      <c r="LUS129" s="458"/>
      <c r="LUT129" s="458"/>
      <c r="LUU129" s="458"/>
      <c r="LUV129" s="459"/>
      <c r="LUW129" s="458"/>
      <c r="LUX129" s="458"/>
      <c r="LUY129" s="458"/>
      <c r="LUZ129" s="459"/>
      <c r="LVA129" s="458"/>
      <c r="LVB129" s="458"/>
      <c r="LVC129" s="458"/>
      <c r="LVD129" s="459"/>
      <c r="LVE129" s="458"/>
      <c r="LVF129" s="458"/>
      <c r="LVG129" s="458"/>
      <c r="LVH129" s="459"/>
      <c r="LVI129" s="458"/>
      <c r="LVJ129" s="458"/>
      <c r="LVK129" s="458"/>
      <c r="LVL129" s="459"/>
      <c r="LVM129" s="458"/>
      <c r="LVN129" s="458"/>
      <c r="LVO129" s="458"/>
      <c r="LVP129" s="459"/>
      <c r="LVQ129" s="458"/>
      <c r="LVR129" s="458"/>
      <c r="LVS129" s="458"/>
      <c r="LVT129" s="459"/>
      <c r="LVU129" s="458"/>
      <c r="LVV129" s="458"/>
      <c r="LVW129" s="458"/>
      <c r="LVX129" s="459"/>
      <c r="LVY129" s="458"/>
      <c r="LVZ129" s="458"/>
      <c r="LWA129" s="458"/>
      <c r="LWB129" s="459"/>
      <c r="LWC129" s="458"/>
      <c r="LWD129" s="458"/>
      <c r="LWE129" s="458"/>
      <c r="LWF129" s="459"/>
      <c r="LWG129" s="458"/>
      <c r="LWH129" s="458"/>
      <c r="LWI129" s="458"/>
      <c r="LWJ129" s="459"/>
      <c r="LWK129" s="458"/>
      <c r="LWL129" s="458"/>
      <c r="LWM129" s="458"/>
      <c r="LWN129" s="459"/>
      <c r="LWO129" s="458"/>
      <c r="LWP129" s="458"/>
      <c r="LWQ129" s="458"/>
      <c r="LWR129" s="459"/>
      <c r="LWS129" s="458"/>
      <c r="LWT129" s="458"/>
      <c r="LWU129" s="458"/>
      <c r="LWV129" s="459"/>
      <c r="LWW129" s="458"/>
      <c r="LWX129" s="458"/>
      <c r="LWY129" s="458"/>
      <c r="LWZ129" s="459"/>
      <c r="LXA129" s="458"/>
      <c r="LXB129" s="458"/>
      <c r="LXC129" s="458"/>
      <c r="LXD129" s="459"/>
      <c r="LXE129" s="458"/>
      <c r="LXF129" s="458"/>
      <c r="LXG129" s="458"/>
      <c r="LXH129" s="459"/>
      <c r="LXI129" s="458"/>
      <c r="LXJ129" s="458"/>
      <c r="LXK129" s="458"/>
      <c r="LXL129" s="459"/>
      <c r="LXM129" s="458"/>
      <c r="LXN129" s="458"/>
      <c r="LXO129" s="458"/>
      <c r="LXP129" s="459"/>
      <c r="LXQ129" s="458"/>
      <c r="LXR129" s="458"/>
      <c r="LXS129" s="458"/>
      <c r="LXT129" s="459"/>
      <c r="LXU129" s="458"/>
      <c r="LXV129" s="458"/>
      <c r="LXW129" s="458"/>
      <c r="LXX129" s="459"/>
      <c r="LXY129" s="458"/>
      <c r="LXZ129" s="458"/>
      <c r="LYA129" s="458"/>
      <c r="LYB129" s="459"/>
      <c r="LYC129" s="458"/>
      <c r="LYD129" s="458"/>
      <c r="LYE129" s="458"/>
      <c r="LYF129" s="459"/>
      <c r="LYG129" s="458"/>
      <c r="LYH129" s="458"/>
      <c r="LYI129" s="458"/>
      <c r="LYJ129" s="459"/>
      <c r="LYK129" s="458"/>
      <c r="LYL129" s="458"/>
      <c r="LYM129" s="458"/>
      <c r="LYN129" s="459"/>
      <c r="LYO129" s="458"/>
      <c r="LYP129" s="458"/>
      <c r="LYQ129" s="458"/>
      <c r="LYR129" s="459"/>
      <c r="LYS129" s="458"/>
      <c r="LYT129" s="458"/>
      <c r="LYU129" s="458"/>
      <c r="LYV129" s="459"/>
      <c r="LYW129" s="458"/>
      <c r="LYX129" s="458"/>
      <c r="LYY129" s="458"/>
      <c r="LYZ129" s="459"/>
      <c r="LZA129" s="458"/>
      <c r="LZB129" s="458"/>
      <c r="LZC129" s="458"/>
      <c r="LZD129" s="459"/>
      <c r="LZE129" s="458"/>
      <c r="LZF129" s="458"/>
      <c r="LZG129" s="458"/>
      <c r="LZH129" s="459"/>
      <c r="LZI129" s="458"/>
      <c r="LZJ129" s="458"/>
      <c r="LZK129" s="458"/>
      <c r="LZL129" s="459"/>
      <c r="LZM129" s="458"/>
      <c r="LZN129" s="458"/>
      <c r="LZO129" s="458"/>
      <c r="LZP129" s="459"/>
      <c r="LZQ129" s="458"/>
      <c r="LZR129" s="458"/>
      <c r="LZS129" s="458"/>
      <c r="LZT129" s="459"/>
      <c r="LZU129" s="458"/>
      <c r="LZV129" s="458"/>
      <c r="LZW129" s="458"/>
      <c r="LZX129" s="459"/>
      <c r="LZY129" s="458"/>
      <c r="LZZ129" s="458"/>
      <c r="MAA129" s="458"/>
      <c r="MAB129" s="459"/>
      <c r="MAC129" s="458"/>
      <c r="MAD129" s="458"/>
      <c r="MAE129" s="458"/>
      <c r="MAF129" s="459"/>
      <c r="MAG129" s="458"/>
      <c r="MAH129" s="458"/>
      <c r="MAI129" s="458"/>
      <c r="MAJ129" s="459"/>
      <c r="MAK129" s="458"/>
      <c r="MAL129" s="458"/>
      <c r="MAM129" s="458"/>
      <c r="MAN129" s="459"/>
      <c r="MAO129" s="458"/>
      <c r="MAP129" s="458"/>
      <c r="MAQ129" s="458"/>
      <c r="MAR129" s="459"/>
      <c r="MAS129" s="458"/>
      <c r="MAT129" s="458"/>
      <c r="MAU129" s="458"/>
      <c r="MAV129" s="459"/>
      <c r="MAW129" s="458"/>
      <c r="MAX129" s="458"/>
      <c r="MAY129" s="458"/>
      <c r="MAZ129" s="459"/>
      <c r="MBA129" s="458"/>
      <c r="MBB129" s="458"/>
      <c r="MBC129" s="458"/>
      <c r="MBD129" s="459"/>
      <c r="MBE129" s="458"/>
      <c r="MBF129" s="458"/>
      <c r="MBG129" s="458"/>
      <c r="MBH129" s="459"/>
      <c r="MBI129" s="458"/>
      <c r="MBJ129" s="458"/>
      <c r="MBK129" s="458"/>
      <c r="MBL129" s="459"/>
      <c r="MBM129" s="458"/>
      <c r="MBN129" s="458"/>
      <c r="MBO129" s="458"/>
      <c r="MBP129" s="459"/>
      <c r="MBQ129" s="458"/>
      <c r="MBR129" s="458"/>
      <c r="MBS129" s="458"/>
      <c r="MBT129" s="459"/>
      <c r="MBU129" s="458"/>
      <c r="MBV129" s="458"/>
      <c r="MBW129" s="458"/>
      <c r="MBX129" s="459"/>
      <c r="MBY129" s="458"/>
      <c r="MBZ129" s="458"/>
      <c r="MCA129" s="458"/>
      <c r="MCB129" s="459"/>
      <c r="MCC129" s="458"/>
      <c r="MCD129" s="458"/>
      <c r="MCE129" s="458"/>
      <c r="MCF129" s="459"/>
      <c r="MCG129" s="458"/>
      <c r="MCH129" s="458"/>
      <c r="MCI129" s="458"/>
      <c r="MCJ129" s="459"/>
      <c r="MCK129" s="458"/>
      <c r="MCL129" s="458"/>
      <c r="MCM129" s="458"/>
      <c r="MCN129" s="459"/>
      <c r="MCO129" s="458"/>
      <c r="MCP129" s="458"/>
      <c r="MCQ129" s="458"/>
      <c r="MCR129" s="459"/>
      <c r="MCS129" s="458"/>
      <c r="MCT129" s="458"/>
      <c r="MCU129" s="458"/>
      <c r="MCV129" s="459"/>
      <c r="MCW129" s="458"/>
      <c r="MCX129" s="458"/>
      <c r="MCY129" s="458"/>
      <c r="MCZ129" s="459"/>
      <c r="MDA129" s="458"/>
      <c r="MDB129" s="458"/>
      <c r="MDC129" s="458"/>
      <c r="MDD129" s="459"/>
      <c r="MDE129" s="458"/>
      <c r="MDF129" s="458"/>
      <c r="MDG129" s="458"/>
      <c r="MDH129" s="459"/>
      <c r="MDI129" s="458"/>
      <c r="MDJ129" s="458"/>
      <c r="MDK129" s="458"/>
      <c r="MDL129" s="459"/>
      <c r="MDM129" s="458"/>
      <c r="MDN129" s="458"/>
      <c r="MDO129" s="458"/>
      <c r="MDP129" s="459"/>
      <c r="MDQ129" s="458"/>
      <c r="MDR129" s="458"/>
      <c r="MDS129" s="458"/>
      <c r="MDT129" s="459"/>
      <c r="MDU129" s="458"/>
      <c r="MDV129" s="458"/>
      <c r="MDW129" s="458"/>
      <c r="MDX129" s="459"/>
      <c r="MDY129" s="458"/>
      <c r="MDZ129" s="458"/>
      <c r="MEA129" s="458"/>
      <c r="MEB129" s="459"/>
      <c r="MEC129" s="458"/>
      <c r="MED129" s="458"/>
      <c r="MEE129" s="458"/>
      <c r="MEF129" s="459"/>
      <c r="MEG129" s="458"/>
      <c r="MEH129" s="458"/>
      <c r="MEI129" s="458"/>
      <c r="MEJ129" s="459"/>
      <c r="MEK129" s="458"/>
      <c r="MEL129" s="458"/>
      <c r="MEM129" s="458"/>
      <c r="MEN129" s="459"/>
      <c r="MEO129" s="458"/>
      <c r="MEP129" s="458"/>
      <c r="MEQ129" s="458"/>
      <c r="MER129" s="459"/>
      <c r="MES129" s="458"/>
      <c r="MET129" s="458"/>
      <c r="MEU129" s="458"/>
      <c r="MEV129" s="459"/>
      <c r="MEW129" s="458"/>
      <c r="MEX129" s="458"/>
      <c r="MEY129" s="458"/>
      <c r="MEZ129" s="459"/>
      <c r="MFA129" s="458"/>
      <c r="MFB129" s="458"/>
      <c r="MFC129" s="458"/>
      <c r="MFD129" s="459"/>
      <c r="MFE129" s="458"/>
      <c r="MFF129" s="458"/>
      <c r="MFG129" s="458"/>
      <c r="MFH129" s="459"/>
      <c r="MFI129" s="458"/>
      <c r="MFJ129" s="458"/>
      <c r="MFK129" s="458"/>
      <c r="MFL129" s="459"/>
      <c r="MFM129" s="458"/>
      <c r="MFN129" s="458"/>
      <c r="MFO129" s="458"/>
      <c r="MFP129" s="459"/>
      <c r="MFQ129" s="458"/>
      <c r="MFR129" s="458"/>
      <c r="MFS129" s="458"/>
      <c r="MFT129" s="459"/>
      <c r="MFU129" s="458"/>
      <c r="MFV129" s="458"/>
      <c r="MFW129" s="458"/>
      <c r="MFX129" s="459"/>
      <c r="MFY129" s="458"/>
      <c r="MFZ129" s="458"/>
      <c r="MGA129" s="458"/>
      <c r="MGB129" s="459"/>
      <c r="MGC129" s="458"/>
      <c r="MGD129" s="458"/>
      <c r="MGE129" s="458"/>
      <c r="MGF129" s="459"/>
      <c r="MGG129" s="458"/>
      <c r="MGH129" s="458"/>
      <c r="MGI129" s="458"/>
      <c r="MGJ129" s="459"/>
      <c r="MGK129" s="458"/>
      <c r="MGL129" s="458"/>
      <c r="MGM129" s="458"/>
      <c r="MGN129" s="459"/>
      <c r="MGO129" s="458"/>
      <c r="MGP129" s="458"/>
      <c r="MGQ129" s="458"/>
      <c r="MGR129" s="459"/>
      <c r="MGS129" s="458"/>
      <c r="MGT129" s="458"/>
      <c r="MGU129" s="458"/>
      <c r="MGV129" s="459"/>
      <c r="MGW129" s="458"/>
      <c r="MGX129" s="458"/>
      <c r="MGY129" s="458"/>
      <c r="MGZ129" s="459"/>
      <c r="MHA129" s="458"/>
      <c r="MHB129" s="458"/>
      <c r="MHC129" s="458"/>
      <c r="MHD129" s="459"/>
      <c r="MHE129" s="458"/>
      <c r="MHF129" s="458"/>
      <c r="MHG129" s="458"/>
      <c r="MHH129" s="459"/>
      <c r="MHI129" s="458"/>
      <c r="MHJ129" s="458"/>
      <c r="MHK129" s="458"/>
      <c r="MHL129" s="459"/>
      <c r="MHM129" s="458"/>
      <c r="MHN129" s="458"/>
      <c r="MHO129" s="458"/>
      <c r="MHP129" s="459"/>
      <c r="MHQ129" s="458"/>
      <c r="MHR129" s="458"/>
      <c r="MHS129" s="458"/>
      <c r="MHT129" s="459"/>
      <c r="MHU129" s="458"/>
      <c r="MHV129" s="458"/>
      <c r="MHW129" s="458"/>
      <c r="MHX129" s="459"/>
      <c r="MHY129" s="458"/>
      <c r="MHZ129" s="458"/>
      <c r="MIA129" s="458"/>
      <c r="MIB129" s="459"/>
      <c r="MIC129" s="458"/>
      <c r="MID129" s="458"/>
      <c r="MIE129" s="458"/>
      <c r="MIF129" s="459"/>
      <c r="MIG129" s="458"/>
      <c r="MIH129" s="458"/>
      <c r="MII129" s="458"/>
      <c r="MIJ129" s="459"/>
      <c r="MIK129" s="458"/>
      <c r="MIL129" s="458"/>
      <c r="MIM129" s="458"/>
      <c r="MIN129" s="459"/>
      <c r="MIO129" s="458"/>
      <c r="MIP129" s="458"/>
      <c r="MIQ129" s="458"/>
      <c r="MIR129" s="459"/>
      <c r="MIS129" s="458"/>
      <c r="MIT129" s="458"/>
      <c r="MIU129" s="458"/>
      <c r="MIV129" s="459"/>
      <c r="MIW129" s="458"/>
      <c r="MIX129" s="458"/>
      <c r="MIY129" s="458"/>
      <c r="MIZ129" s="459"/>
      <c r="MJA129" s="458"/>
      <c r="MJB129" s="458"/>
      <c r="MJC129" s="458"/>
      <c r="MJD129" s="459"/>
      <c r="MJE129" s="458"/>
      <c r="MJF129" s="458"/>
      <c r="MJG129" s="458"/>
      <c r="MJH129" s="459"/>
      <c r="MJI129" s="458"/>
      <c r="MJJ129" s="458"/>
      <c r="MJK129" s="458"/>
      <c r="MJL129" s="459"/>
      <c r="MJM129" s="458"/>
      <c r="MJN129" s="458"/>
      <c r="MJO129" s="458"/>
      <c r="MJP129" s="459"/>
      <c r="MJQ129" s="458"/>
      <c r="MJR129" s="458"/>
      <c r="MJS129" s="458"/>
      <c r="MJT129" s="459"/>
      <c r="MJU129" s="458"/>
      <c r="MJV129" s="458"/>
      <c r="MJW129" s="458"/>
      <c r="MJX129" s="459"/>
      <c r="MJY129" s="458"/>
      <c r="MJZ129" s="458"/>
      <c r="MKA129" s="458"/>
      <c r="MKB129" s="459"/>
      <c r="MKC129" s="458"/>
      <c r="MKD129" s="458"/>
      <c r="MKE129" s="458"/>
      <c r="MKF129" s="459"/>
      <c r="MKG129" s="458"/>
      <c r="MKH129" s="458"/>
      <c r="MKI129" s="458"/>
      <c r="MKJ129" s="459"/>
      <c r="MKK129" s="458"/>
      <c r="MKL129" s="458"/>
      <c r="MKM129" s="458"/>
      <c r="MKN129" s="459"/>
      <c r="MKO129" s="458"/>
      <c r="MKP129" s="458"/>
      <c r="MKQ129" s="458"/>
      <c r="MKR129" s="459"/>
      <c r="MKS129" s="458"/>
      <c r="MKT129" s="458"/>
      <c r="MKU129" s="458"/>
      <c r="MKV129" s="459"/>
      <c r="MKW129" s="458"/>
      <c r="MKX129" s="458"/>
      <c r="MKY129" s="458"/>
      <c r="MKZ129" s="459"/>
      <c r="MLA129" s="458"/>
      <c r="MLB129" s="458"/>
      <c r="MLC129" s="458"/>
      <c r="MLD129" s="459"/>
      <c r="MLE129" s="458"/>
      <c r="MLF129" s="458"/>
      <c r="MLG129" s="458"/>
      <c r="MLH129" s="459"/>
      <c r="MLI129" s="458"/>
      <c r="MLJ129" s="458"/>
      <c r="MLK129" s="458"/>
      <c r="MLL129" s="459"/>
      <c r="MLM129" s="458"/>
      <c r="MLN129" s="458"/>
      <c r="MLO129" s="458"/>
      <c r="MLP129" s="459"/>
      <c r="MLQ129" s="458"/>
      <c r="MLR129" s="458"/>
      <c r="MLS129" s="458"/>
      <c r="MLT129" s="459"/>
      <c r="MLU129" s="458"/>
      <c r="MLV129" s="458"/>
      <c r="MLW129" s="458"/>
      <c r="MLX129" s="459"/>
      <c r="MLY129" s="458"/>
      <c r="MLZ129" s="458"/>
      <c r="MMA129" s="458"/>
      <c r="MMB129" s="459"/>
      <c r="MMC129" s="458"/>
      <c r="MMD129" s="458"/>
      <c r="MME129" s="458"/>
      <c r="MMF129" s="459"/>
      <c r="MMG129" s="458"/>
      <c r="MMH129" s="458"/>
      <c r="MMI129" s="458"/>
      <c r="MMJ129" s="459"/>
      <c r="MMK129" s="458"/>
      <c r="MML129" s="458"/>
      <c r="MMM129" s="458"/>
      <c r="MMN129" s="459"/>
      <c r="MMO129" s="458"/>
      <c r="MMP129" s="458"/>
      <c r="MMQ129" s="458"/>
      <c r="MMR129" s="459"/>
      <c r="MMS129" s="458"/>
      <c r="MMT129" s="458"/>
      <c r="MMU129" s="458"/>
      <c r="MMV129" s="459"/>
      <c r="MMW129" s="458"/>
      <c r="MMX129" s="458"/>
      <c r="MMY129" s="458"/>
      <c r="MMZ129" s="459"/>
      <c r="MNA129" s="458"/>
      <c r="MNB129" s="458"/>
      <c r="MNC129" s="458"/>
      <c r="MND129" s="459"/>
      <c r="MNE129" s="458"/>
      <c r="MNF129" s="458"/>
      <c r="MNG129" s="458"/>
      <c r="MNH129" s="459"/>
      <c r="MNI129" s="458"/>
      <c r="MNJ129" s="458"/>
      <c r="MNK129" s="458"/>
      <c r="MNL129" s="459"/>
      <c r="MNM129" s="458"/>
      <c r="MNN129" s="458"/>
      <c r="MNO129" s="458"/>
      <c r="MNP129" s="459"/>
      <c r="MNQ129" s="458"/>
      <c r="MNR129" s="458"/>
      <c r="MNS129" s="458"/>
      <c r="MNT129" s="459"/>
      <c r="MNU129" s="458"/>
      <c r="MNV129" s="458"/>
      <c r="MNW129" s="458"/>
      <c r="MNX129" s="459"/>
      <c r="MNY129" s="458"/>
      <c r="MNZ129" s="458"/>
      <c r="MOA129" s="458"/>
      <c r="MOB129" s="459"/>
      <c r="MOC129" s="458"/>
      <c r="MOD129" s="458"/>
      <c r="MOE129" s="458"/>
      <c r="MOF129" s="459"/>
      <c r="MOG129" s="458"/>
      <c r="MOH129" s="458"/>
      <c r="MOI129" s="458"/>
      <c r="MOJ129" s="459"/>
      <c r="MOK129" s="458"/>
      <c r="MOL129" s="458"/>
      <c r="MOM129" s="458"/>
      <c r="MON129" s="459"/>
      <c r="MOO129" s="458"/>
      <c r="MOP129" s="458"/>
      <c r="MOQ129" s="458"/>
      <c r="MOR129" s="459"/>
      <c r="MOS129" s="458"/>
      <c r="MOT129" s="458"/>
      <c r="MOU129" s="458"/>
      <c r="MOV129" s="459"/>
      <c r="MOW129" s="458"/>
      <c r="MOX129" s="458"/>
      <c r="MOY129" s="458"/>
      <c r="MOZ129" s="459"/>
      <c r="MPA129" s="458"/>
      <c r="MPB129" s="458"/>
      <c r="MPC129" s="458"/>
      <c r="MPD129" s="459"/>
      <c r="MPE129" s="458"/>
      <c r="MPF129" s="458"/>
      <c r="MPG129" s="458"/>
      <c r="MPH129" s="459"/>
      <c r="MPI129" s="458"/>
      <c r="MPJ129" s="458"/>
      <c r="MPK129" s="458"/>
      <c r="MPL129" s="459"/>
      <c r="MPM129" s="458"/>
      <c r="MPN129" s="458"/>
      <c r="MPO129" s="458"/>
      <c r="MPP129" s="459"/>
      <c r="MPQ129" s="458"/>
      <c r="MPR129" s="458"/>
      <c r="MPS129" s="458"/>
      <c r="MPT129" s="459"/>
      <c r="MPU129" s="458"/>
      <c r="MPV129" s="458"/>
      <c r="MPW129" s="458"/>
      <c r="MPX129" s="459"/>
      <c r="MPY129" s="458"/>
      <c r="MPZ129" s="458"/>
      <c r="MQA129" s="458"/>
      <c r="MQB129" s="459"/>
      <c r="MQC129" s="458"/>
      <c r="MQD129" s="458"/>
      <c r="MQE129" s="458"/>
      <c r="MQF129" s="459"/>
      <c r="MQG129" s="458"/>
      <c r="MQH129" s="458"/>
      <c r="MQI129" s="458"/>
      <c r="MQJ129" s="459"/>
      <c r="MQK129" s="458"/>
      <c r="MQL129" s="458"/>
      <c r="MQM129" s="458"/>
      <c r="MQN129" s="459"/>
      <c r="MQO129" s="458"/>
      <c r="MQP129" s="458"/>
      <c r="MQQ129" s="458"/>
      <c r="MQR129" s="459"/>
      <c r="MQS129" s="458"/>
      <c r="MQT129" s="458"/>
      <c r="MQU129" s="458"/>
      <c r="MQV129" s="459"/>
      <c r="MQW129" s="458"/>
      <c r="MQX129" s="458"/>
      <c r="MQY129" s="458"/>
      <c r="MQZ129" s="459"/>
      <c r="MRA129" s="458"/>
      <c r="MRB129" s="458"/>
      <c r="MRC129" s="458"/>
      <c r="MRD129" s="459"/>
      <c r="MRE129" s="458"/>
      <c r="MRF129" s="458"/>
      <c r="MRG129" s="458"/>
      <c r="MRH129" s="459"/>
      <c r="MRI129" s="458"/>
      <c r="MRJ129" s="458"/>
      <c r="MRK129" s="458"/>
      <c r="MRL129" s="459"/>
      <c r="MRM129" s="458"/>
      <c r="MRN129" s="458"/>
      <c r="MRO129" s="458"/>
      <c r="MRP129" s="459"/>
      <c r="MRQ129" s="458"/>
      <c r="MRR129" s="458"/>
      <c r="MRS129" s="458"/>
      <c r="MRT129" s="459"/>
      <c r="MRU129" s="458"/>
      <c r="MRV129" s="458"/>
      <c r="MRW129" s="458"/>
      <c r="MRX129" s="459"/>
      <c r="MRY129" s="458"/>
      <c r="MRZ129" s="458"/>
      <c r="MSA129" s="458"/>
      <c r="MSB129" s="459"/>
      <c r="MSC129" s="458"/>
      <c r="MSD129" s="458"/>
      <c r="MSE129" s="458"/>
      <c r="MSF129" s="459"/>
      <c r="MSG129" s="458"/>
      <c r="MSH129" s="458"/>
      <c r="MSI129" s="458"/>
      <c r="MSJ129" s="459"/>
      <c r="MSK129" s="458"/>
      <c r="MSL129" s="458"/>
      <c r="MSM129" s="458"/>
      <c r="MSN129" s="459"/>
      <c r="MSO129" s="458"/>
      <c r="MSP129" s="458"/>
      <c r="MSQ129" s="458"/>
      <c r="MSR129" s="459"/>
      <c r="MSS129" s="458"/>
      <c r="MST129" s="458"/>
      <c r="MSU129" s="458"/>
      <c r="MSV129" s="459"/>
      <c r="MSW129" s="458"/>
      <c r="MSX129" s="458"/>
      <c r="MSY129" s="458"/>
      <c r="MSZ129" s="459"/>
      <c r="MTA129" s="458"/>
      <c r="MTB129" s="458"/>
      <c r="MTC129" s="458"/>
      <c r="MTD129" s="459"/>
      <c r="MTE129" s="458"/>
      <c r="MTF129" s="458"/>
      <c r="MTG129" s="458"/>
      <c r="MTH129" s="459"/>
      <c r="MTI129" s="458"/>
      <c r="MTJ129" s="458"/>
      <c r="MTK129" s="458"/>
      <c r="MTL129" s="459"/>
      <c r="MTM129" s="458"/>
      <c r="MTN129" s="458"/>
      <c r="MTO129" s="458"/>
      <c r="MTP129" s="459"/>
      <c r="MTQ129" s="458"/>
      <c r="MTR129" s="458"/>
      <c r="MTS129" s="458"/>
      <c r="MTT129" s="459"/>
      <c r="MTU129" s="458"/>
      <c r="MTV129" s="458"/>
      <c r="MTW129" s="458"/>
      <c r="MTX129" s="459"/>
      <c r="MTY129" s="458"/>
      <c r="MTZ129" s="458"/>
      <c r="MUA129" s="458"/>
      <c r="MUB129" s="459"/>
      <c r="MUC129" s="458"/>
      <c r="MUD129" s="458"/>
      <c r="MUE129" s="458"/>
      <c r="MUF129" s="459"/>
      <c r="MUG129" s="458"/>
      <c r="MUH129" s="458"/>
      <c r="MUI129" s="458"/>
      <c r="MUJ129" s="459"/>
      <c r="MUK129" s="458"/>
      <c r="MUL129" s="458"/>
      <c r="MUM129" s="458"/>
      <c r="MUN129" s="459"/>
      <c r="MUO129" s="458"/>
      <c r="MUP129" s="458"/>
      <c r="MUQ129" s="458"/>
      <c r="MUR129" s="459"/>
      <c r="MUS129" s="458"/>
      <c r="MUT129" s="458"/>
      <c r="MUU129" s="458"/>
      <c r="MUV129" s="459"/>
      <c r="MUW129" s="458"/>
      <c r="MUX129" s="458"/>
      <c r="MUY129" s="458"/>
      <c r="MUZ129" s="459"/>
      <c r="MVA129" s="458"/>
      <c r="MVB129" s="458"/>
      <c r="MVC129" s="458"/>
      <c r="MVD129" s="459"/>
      <c r="MVE129" s="458"/>
      <c r="MVF129" s="458"/>
      <c r="MVG129" s="458"/>
      <c r="MVH129" s="459"/>
      <c r="MVI129" s="458"/>
      <c r="MVJ129" s="458"/>
      <c r="MVK129" s="458"/>
      <c r="MVL129" s="459"/>
      <c r="MVM129" s="458"/>
      <c r="MVN129" s="458"/>
      <c r="MVO129" s="458"/>
      <c r="MVP129" s="459"/>
      <c r="MVQ129" s="458"/>
      <c r="MVR129" s="458"/>
      <c r="MVS129" s="458"/>
      <c r="MVT129" s="459"/>
      <c r="MVU129" s="458"/>
      <c r="MVV129" s="458"/>
      <c r="MVW129" s="458"/>
      <c r="MVX129" s="459"/>
      <c r="MVY129" s="458"/>
      <c r="MVZ129" s="458"/>
      <c r="MWA129" s="458"/>
      <c r="MWB129" s="459"/>
      <c r="MWC129" s="458"/>
      <c r="MWD129" s="458"/>
      <c r="MWE129" s="458"/>
      <c r="MWF129" s="459"/>
      <c r="MWG129" s="458"/>
      <c r="MWH129" s="458"/>
      <c r="MWI129" s="458"/>
      <c r="MWJ129" s="459"/>
      <c r="MWK129" s="458"/>
      <c r="MWL129" s="458"/>
      <c r="MWM129" s="458"/>
      <c r="MWN129" s="459"/>
      <c r="MWO129" s="458"/>
      <c r="MWP129" s="458"/>
      <c r="MWQ129" s="458"/>
      <c r="MWR129" s="459"/>
      <c r="MWS129" s="458"/>
      <c r="MWT129" s="458"/>
      <c r="MWU129" s="458"/>
      <c r="MWV129" s="459"/>
      <c r="MWW129" s="458"/>
      <c r="MWX129" s="458"/>
      <c r="MWY129" s="458"/>
      <c r="MWZ129" s="459"/>
      <c r="MXA129" s="458"/>
      <c r="MXB129" s="458"/>
      <c r="MXC129" s="458"/>
      <c r="MXD129" s="459"/>
      <c r="MXE129" s="458"/>
      <c r="MXF129" s="458"/>
      <c r="MXG129" s="458"/>
      <c r="MXH129" s="459"/>
      <c r="MXI129" s="458"/>
      <c r="MXJ129" s="458"/>
      <c r="MXK129" s="458"/>
      <c r="MXL129" s="459"/>
      <c r="MXM129" s="458"/>
      <c r="MXN129" s="458"/>
      <c r="MXO129" s="458"/>
      <c r="MXP129" s="459"/>
      <c r="MXQ129" s="458"/>
      <c r="MXR129" s="458"/>
      <c r="MXS129" s="458"/>
      <c r="MXT129" s="459"/>
      <c r="MXU129" s="458"/>
      <c r="MXV129" s="458"/>
      <c r="MXW129" s="458"/>
      <c r="MXX129" s="459"/>
      <c r="MXY129" s="458"/>
      <c r="MXZ129" s="458"/>
      <c r="MYA129" s="458"/>
      <c r="MYB129" s="459"/>
      <c r="MYC129" s="458"/>
      <c r="MYD129" s="458"/>
      <c r="MYE129" s="458"/>
      <c r="MYF129" s="459"/>
      <c r="MYG129" s="458"/>
      <c r="MYH129" s="458"/>
      <c r="MYI129" s="458"/>
      <c r="MYJ129" s="459"/>
      <c r="MYK129" s="458"/>
      <c r="MYL129" s="458"/>
      <c r="MYM129" s="458"/>
      <c r="MYN129" s="459"/>
      <c r="MYO129" s="458"/>
      <c r="MYP129" s="458"/>
      <c r="MYQ129" s="458"/>
      <c r="MYR129" s="459"/>
      <c r="MYS129" s="458"/>
      <c r="MYT129" s="458"/>
      <c r="MYU129" s="458"/>
      <c r="MYV129" s="459"/>
      <c r="MYW129" s="458"/>
      <c r="MYX129" s="458"/>
      <c r="MYY129" s="458"/>
      <c r="MYZ129" s="459"/>
      <c r="MZA129" s="458"/>
      <c r="MZB129" s="458"/>
      <c r="MZC129" s="458"/>
      <c r="MZD129" s="459"/>
      <c r="MZE129" s="458"/>
      <c r="MZF129" s="458"/>
      <c r="MZG129" s="458"/>
      <c r="MZH129" s="459"/>
      <c r="MZI129" s="458"/>
      <c r="MZJ129" s="458"/>
      <c r="MZK129" s="458"/>
      <c r="MZL129" s="459"/>
      <c r="MZM129" s="458"/>
      <c r="MZN129" s="458"/>
      <c r="MZO129" s="458"/>
      <c r="MZP129" s="459"/>
      <c r="MZQ129" s="458"/>
      <c r="MZR129" s="458"/>
      <c r="MZS129" s="458"/>
      <c r="MZT129" s="459"/>
      <c r="MZU129" s="458"/>
      <c r="MZV129" s="458"/>
      <c r="MZW129" s="458"/>
      <c r="MZX129" s="459"/>
      <c r="MZY129" s="458"/>
      <c r="MZZ129" s="458"/>
      <c r="NAA129" s="458"/>
      <c r="NAB129" s="459"/>
      <c r="NAC129" s="458"/>
      <c r="NAD129" s="458"/>
      <c r="NAE129" s="458"/>
      <c r="NAF129" s="459"/>
      <c r="NAG129" s="458"/>
      <c r="NAH129" s="458"/>
      <c r="NAI129" s="458"/>
      <c r="NAJ129" s="459"/>
      <c r="NAK129" s="458"/>
      <c r="NAL129" s="458"/>
      <c r="NAM129" s="458"/>
      <c r="NAN129" s="459"/>
      <c r="NAO129" s="458"/>
      <c r="NAP129" s="458"/>
      <c r="NAQ129" s="458"/>
      <c r="NAR129" s="459"/>
      <c r="NAS129" s="458"/>
      <c r="NAT129" s="458"/>
      <c r="NAU129" s="458"/>
      <c r="NAV129" s="459"/>
      <c r="NAW129" s="458"/>
      <c r="NAX129" s="458"/>
      <c r="NAY129" s="458"/>
      <c r="NAZ129" s="459"/>
      <c r="NBA129" s="458"/>
      <c r="NBB129" s="458"/>
      <c r="NBC129" s="458"/>
      <c r="NBD129" s="459"/>
      <c r="NBE129" s="458"/>
      <c r="NBF129" s="458"/>
      <c r="NBG129" s="458"/>
      <c r="NBH129" s="459"/>
      <c r="NBI129" s="458"/>
      <c r="NBJ129" s="458"/>
      <c r="NBK129" s="458"/>
      <c r="NBL129" s="459"/>
      <c r="NBM129" s="458"/>
      <c r="NBN129" s="458"/>
      <c r="NBO129" s="458"/>
      <c r="NBP129" s="459"/>
      <c r="NBQ129" s="458"/>
      <c r="NBR129" s="458"/>
      <c r="NBS129" s="458"/>
      <c r="NBT129" s="459"/>
      <c r="NBU129" s="458"/>
      <c r="NBV129" s="458"/>
      <c r="NBW129" s="458"/>
      <c r="NBX129" s="459"/>
      <c r="NBY129" s="458"/>
      <c r="NBZ129" s="458"/>
      <c r="NCA129" s="458"/>
      <c r="NCB129" s="459"/>
      <c r="NCC129" s="458"/>
      <c r="NCD129" s="458"/>
      <c r="NCE129" s="458"/>
      <c r="NCF129" s="459"/>
      <c r="NCG129" s="458"/>
      <c r="NCH129" s="458"/>
      <c r="NCI129" s="458"/>
      <c r="NCJ129" s="459"/>
      <c r="NCK129" s="458"/>
      <c r="NCL129" s="458"/>
      <c r="NCM129" s="458"/>
      <c r="NCN129" s="459"/>
      <c r="NCO129" s="458"/>
      <c r="NCP129" s="458"/>
      <c r="NCQ129" s="458"/>
      <c r="NCR129" s="459"/>
      <c r="NCS129" s="458"/>
      <c r="NCT129" s="458"/>
      <c r="NCU129" s="458"/>
      <c r="NCV129" s="459"/>
      <c r="NCW129" s="458"/>
      <c r="NCX129" s="458"/>
      <c r="NCY129" s="458"/>
      <c r="NCZ129" s="459"/>
      <c r="NDA129" s="458"/>
      <c r="NDB129" s="458"/>
      <c r="NDC129" s="458"/>
      <c r="NDD129" s="459"/>
      <c r="NDE129" s="458"/>
      <c r="NDF129" s="458"/>
      <c r="NDG129" s="458"/>
      <c r="NDH129" s="459"/>
      <c r="NDI129" s="458"/>
      <c r="NDJ129" s="458"/>
      <c r="NDK129" s="458"/>
      <c r="NDL129" s="459"/>
      <c r="NDM129" s="458"/>
      <c r="NDN129" s="458"/>
      <c r="NDO129" s="458"/>
      <c r="NDP129" s="459"/>
      <c r="NDQ129" s="458"/>
      <c r="NDR129" s="458"/>
      <c r="NDS129" s="458"/>
      <c r="NDT129" s="459"/>
      <c r="NDU129" s="458"/>
      <c r="NDV129" s="458"/>
      <c r="NDW129" s="458"/>
      <c r="NDX129" s="459"/>
      <c r="NDY129" s="458"/>
      <c r="NDZ129" s="458"/>
      <c r="NEA129" s="458"/>
      <c r="NEB129" s="459"/>
      <c r="NEC129" s="458"/>
      <c r="NED129" s="458"/>
      <c r="NEE129" s="458"/>
      <c r="NEF129" s="459"/>
      <c r="NEG129" s="458"/>
      <c r="NEH129" s="458"/>
      <c r="NEI129" s="458"/>
      <c r="NEJ129" s="459"/>
      <c r="NEK129" s="458"/>
      <c r="NEL129" s="458"/>
      <c r="NEM129" s="458"/>
      <c r="NEN129" s="459"/>
      <c r="NEO129" s="458"/>
      <c r="NEP129" s="458"/>
      <c r="NEQ129" s="458"/>
      <c r="NER129" s="459"/>
      <c r="NES129" s="458"/>
      <c r="NET129" s="458"/>
      <c r="NEU129" s="458"/>
      <c r="NEV129" s="459"/>
      <c r="NEW129" s="458"/>
      <c r="NEX129" s="458"/>
      <c r="NEY129" s="458"/>
      <c r="NEZ129" s="459"/>
      <c r="NFA129" s="458"/>
      <c r="NFB129" s="458"/>
      <c r="NFC129" s="458"/>
      <c r="NFD129" s="459"/>
      <c r="NFE129" s="458"/>
      <c r="NFF129" s="458"/>
      <c r="NFG129" s="458"/>
      <c r="NFH129" s="459"/>
      <c r="NFI129" s="458"/>
      <c r="NFJ129" s="458"/>
      <c r="NFK129" s="458"/>
      <c r="NFL129" s="459"/>
      <c r="NFM129" s="458"/>
      <c r="NFN129" s="458"/>
      <c r="NFO129" s="458"/>
      <c r="NFP129" s="459"/>
      <c r="NFQ129" s="458"/>
      <c r="NFR129" s="458"/>
      <c r="NFS129" s="458"/>
      <c r="NFT129" s="459"/>
      <c r="NFU129" s="458"/>
      <c r="NFV129" s="458"/>
      <c r="NFW129" s="458"/>
      <c r="NFX129" s="459"/>
      <c r="NFY129" s="458"/>
      <c r="NFZ129" s="458"/>
      <c r="NGA129" s="458"/>
      <c r="NGB129" s="459"/>
      <c r="NGC129" s="458"/>
      <c r="NGD129" s="458"/>
      <c r="NGE129" s="458"/>
      <c r="NGF129" s="459"/>
      <c r="NGG129" s="458"/>
      <c r="NGH129" s="458"/>
      <c r="NGI129" s="458"/>
      <c r="NGJ129" s="459"/>
      <c r="NGK129" s="458"/>
      <c r="NGL129" s="458"/>
      <c r="NGM129" s="458"/>
      <c r="NGN129" s="459"/>
      <c r="NGO129" s="458"/>
      <c r="NGP129" s="458"/>
      <c r="NGQ129" s="458"/>
      <c r="NGR129" s="459"/>
      <c r="NGS129" s="458"/>
      <c r="NGT129" s="458"/>
      <c r="NGU129" s="458"/>
      <c r="NGV129" s="459"/>
      <c r="NGW129" s="458"/>
      <c r="NGX129" s="458"/>
      <c r="NGY129" s="458"/>
      <c r="NGZ129" s="459"/>
      <c r="NHA129" s="458"/>
      <c r="NHB129" s="458"/>
      <c r="NHC129" s="458"/>
      <c r="NHD129" s="459"/>
      <c r="NHE129" s="458"/>
      <c r="NHF129" s="458"/>
      <c r="NHG129" s="458"/>
      <c r="NHH129" s="459"/>
      <c r="NHI129" s="458"/>
      <c r="NHJ129" s="458"/>
      <c r="NHK129" s="458"/>
      <c r="NHL129" s="459"/>
      <c r="NHM129" s="458"/>
      <c r="NHN129" s="458"/>
      <c r="NHO129" s="458"/>
      <c r="NHP129" s="459"/>
      <c r="NHQ129" s="458"/>
      <c r="NHR129" s="458"/>
      <c r="NHS129" s="458"/>
      <c r="NHT129" s="459"/>
      <c r="NHU129" s="458"/>
      <c r="NHV129" s="458"/>
      <c r="NHW129" s="458"/>
      <c r="NHX129" s="459"/>
      <c r="NHY129" s="458"/>
      <c r="NHZ129" s="458"/>
      <c r="NIA129" s="458"/>
      <c r="NIB129" s="459"/>
      <c r="NIC129" s="458"/>
      <c r="NID129" s="458"/>
      <c r="NIE129" s="458"/>
      <c r="NIF129" s="459"/>
      <c r="NIG129" s="458"/>
      <c r="NIH129" s="458"/>
      <c r="NII129" s="458"/>
      <c r="NIJ129" s="459"/>
      <c r="NIK129" s="458"/>
      <c r="NIL129" s="458"/>
      <c r="NIM129" s="458"/>
      <c r="NIN129" s="459"/>
      <c r="NIO129" s="458"/>
      <c r="NIP129" s="458"/>
      <c r="NIQ129" s="458"/>
      <c r="NIR129" s="459"/>
      <c r="NIS129" s="458"/>
      <c r="NIT129" s="458"/>
      <c r="NIU129" s="458"/>
      <c r="NIV129" s="459"/>
      <c r="NIW129" s="458"/>
      <c r="NIX129" s="458"/>
      <c r="NIY129" s="458"/>
      <c r="NIZ129" s="459"/>
      <c r="NJA129" s="458"/>
      <c r="NJB129" s="458"/>
      <c r="NJC129" s="458"/>
      <c r="NJD129" s="459"/>
      <c r="NJE129" s="458"/>
      <c r="NJF129" s="458"/>
      <c r="NJG129" s="458"/>
      <c r="NJH129" s="459"/>
      <c r="NJI129" s="458"/>
      <c r="NJJ129" s="458"/>
      <c r="NJK129" s="458"/>
      <c r="NJL129" s="459"/>
      <c r="NJM129" s="458"/>
      <c r="NJN129" s="458"/>
      <c r="NJO129" s="458"/>
      <c r="NJP129" s="459"/>
      <c r="NJQ129" s="458"/>
      <c r="NJR129" s="458"/>
      <c r="NJS129" s="458"/>
      <c r="NJT129" s="459"/>
      <c r="NJU129" s="458"/>
      <c r="NJV129" s="458"/>
      <c r="NJW129" s="458"/>
      <c r="NJX129" s="459"/>
      <c r="NJY129" s="458"/>
      <c r="NJZ129" s="458"/>
      <c r="NKA129" s="458"/>
      <c r="NKB129" s="459"/>
      <c r="NKC129" s="458"/>
      <c r="NKD129" s="458"/>
      <c r="NKE129" s="458"/>
      <c r="NKF129" s="459"/>
      <c r="NKG129" s="458"/>
      <c r="NKH129" s="458"/>
      <c r="NKI129" s="458"/>
      <c r="NKJ129" s="459"/>
      <c r="NKK129" s="458"/>
      <c r="NKL129" s="458"/>
      <c r="NKM129" s="458"/>
      <c r="NKN129" s="459"/>
      <c r="NKO129" s="458"/>
      <c r="NKP129" s="458"/>
      <c r="NKQ129" s="458"/>
      <c r="NKR129" s="459"/>
      <c r="NKS129" s="458"/>
      <c r="NKT129" s="458"/>
      <c r="NKU129" s="458"/>
      <c r="NKV129" s="459"/>
      <c r="NKW129" s="458"/>
      <c r="NKX129" s="458"/>
      <c r="NKY129" s="458"/>
      <c r="NKZ129" s="459"/>
      <c r="NLA129" s="458"/>
      <c r="NLB129" s="458"/>
      <c r="NLC129" s="458"/>
      <c r="NLD129" s="459"/>
      <c r="NLE129" s="458"/>
      <c r="NLF129" s="458"/>
      <c r="NLG129" s="458"/>
      <c r="NLH129" s="459"/>
      <c r="NLI129" s="458"/>
      <c r="NLJ129" s="458"/>
      <c r="NLK129" s="458"/>
      <c r="NLL129" s="459"/>
      <c r="NLM129" s="458"/>
      <c r="NLN129" s="458"/>
      <c r="NLO129" s="458"/>
      <c r="NLP129" s="459"/>
      <c r="NLQ129" s="458"/>
      <c r="NLR129" s="458"/>
      <c r="NLS129" s="458"/>
      <c r="NLT129" s="459"/>
      <c r="NLU129" s="458"/>
      <c r="NLV129" s="458"/>
      <c r="NLW129" s="458"/>
      <c r="NLX129" s="459"/>
      <c r="NLY129" s="458"/>
      <c r="NLZ129" s="458"/>
      <c r="NMA129" s="458"/>
      <c r="NMB129" s="459"/>
      <c r="NMC129" s="458"/>
      <c r="NMD129" s="458"/>
      <c r="NME129" s="458"/>
      <c r="NMF129" s="459"/>
      <c r="NMG129" s="458"/>
      <c r="NMH129" s="458"/>
      <c r="NMI129" s="458"/>
      <c r="NMJ129" s="459"/>
      <c r="NMK129" s="458"/>
      <c r="NML129" s="458"/>
      <c r="NMM129" s="458"/>
      <c r="NMN129" s="459"/>
      <c r="NMO129" s="458"/>
      <c r="NMP129" s="458"/>
      <c r="NMQ129" s="458"/>
      <c r="NMR129" s="459"/>
      <c r="NMS129" s="458"/>
      <c r="NMT129" s="458"/>
      <c r="NMU129" s="458"/>
      <c r="NMV129" s="459"/>
      <c r="NMW129" s="458"/>
      <c r="NMX129" s="458"/>
      <c r="NMY129" s="458"/>
      <c r="NMZ129" s="459"/>
      <c r="NNA129" s="458"/>
      <c r="NNB129" s="458"/>
      <c r="NNC129" s="458"/>
      <c r="NND129" s="459"/>
      <c r="NNE129" s="458"/>
      <c r="NNF129" s="458"/>
      <c r="NNG129" s="458"/>
      <c r="NNH129" s="459"/>
      <c r="NNI129" s="458"/>
      <c r="NNJ129" s="458"/>
      <c r="NNK129" s="458"/>
      <c r="NNL129" s="459"/>
      <c r="NNM129" s="458"/>
      <c r="NNN129" s="458"/>
      <c r="NNO129" s="458"/>
      <c r="NNP129" s="459"/>
      <c r="NNQ129" s="458"/>
      <c r="NNR129" s="458"/>
      <c r="NNS129" s="458"/>
      <c r="NNT129" s="459"/>
      <c r="NNU129" s="458"/>
      <c r="NNV129" s="458"/>
      <c r="NNW129" s="458"/>
      <c r="NNX129" s="459"/>
      <c r="NNY129" s="458"/>
      <c r="NNZ129" s="458"/>
      <c r="NOA129" s="458"/>
      <c r="NOB129" s="459"/>
      <c r="NOC129" s="458"/>
      <c r="NOD129" s="458"/>
      <c r="NOE129" s="458"/>
      <c r="NOF129" s="459"/>
      <c r="NOG129" s="458"/>
      <c r="NOH129" s="458"/>
      <c r="NOI129" s="458"/>
      <c r="NOJ129" s="459"/>
      <c r="NOK129" s="458"/>
      <c r="NOL129" s="458"/>
      <c r="NOM129" s="458"/>
      <c r="NON129" s="459"/>
      <c r="NOO129" s="458"/>
      <c r="NOP129" s="458"/>
      <c r="NOQ129" s="458"/>
      <c r="NOR129" s="459"/>
      <c r="NOS129" s="458"/>
      <c r="NOT129" s="458"/>
      <c r="NOU129" s="458"/>
      <c r="NOV129" s="459"/>
      <c r="NOW129" s="458"/>
      <c r="NOX129" s="458"/>
      <c r="NOY129" s="458"/>
      <c r="NOZ129" s="459"/>
      <c r="NPA129" s="458"/>
      <c r="NPB129" s="458"/>
      <c r="NPC129" s="458"/>
      <c r="NPD129" s="459"/>
      <c r="NPE129" s="458"/>
      <c r="NPF129" s="458"/>
      <c r="NPG129" s="458"/>
      <c r="NPH129" s="459"/>
      <c r="NPI129" s="458"/>
      <c r="NPJ129" s="458"/>
      <c r="NPK129" s="458"/>
      <c r="NPL129" s="459"/>
      <c r="NPM129" s="458"/>
      <c r="NPN129" s="458"/>
      <c r="NPO129" s="458"/>
      <c r="NPP129" s="459"/>
      <c r="NPQ129" s="458"/>
      <c r="NPR129" s="458"/>
      <c r="NPS129" s="458"/>
      <c r="NPT129" s="459"/>
      <c r="NPU129" s="458"/>
      <c r="NPV129" s="458"/>
      <c r="NPW129" s="458"/>
      <c r="NPX129" s="459"/>
      <c r="NPY129" s="458"/>
      <c r="NPZ129" s="458"/>
      <c r="NQA129" s="458"/>
      <c r="NQB129" s="459"/>
      <c r="NQC129" s="458"/>
      <c r="NQD129" s="458"/>
      <c r="NQE129" s="458"/>
      <c r="NQF129" s="459"/>
      <c r="NQG129" s="458"/>
      <c r="NQH129" s="458"/>
      <c r="NQI129" s="458"/>
      <c r="NQJ129" s="459"/>
      <c r="NQK129" s="458"/>
      <c r="NQL129" s="458"/>
      <c r="NQM129" s="458"/>
      <c r="NQN129" s="459"/>
      <c r="NQO129" s="458"/>
      <c r="NQP129" s="458"/>
      <c r="NQQ129" s="458"/>
      <c r="NQR129" s="459"/>
      <c r="NQS129" s="458"/>
      <c r="NQT129" s="458"/>
      <c r="NQU129" s="458"/>
      <c r="NQV129" s="459"/>
      <c r="NQW129" s="458"/>
      <c r="NQX129" s="458"/>
      <c r="NQY129" s="458"/>
      <c r="NQZ129" s="459"/>
      <c r="NRA129" s="458"/>
      <c r="NRB129" s="458"/>
      <c r="NRC129" s="458"/>
      <c r="NRD129" s="459"/>
      <c r="NRE129" s="458"/>
      <c r="NRF129" s="458"/>
      <c r="NRG129" s="458"/>
      <c r="NRH129" s="459"/>
      <c r="NRI129" s="458"/>
      <c r="NRJ129" s="458"/>
      <c r="NRK129" s="458"/>
      <c r="NRL129" s="459"/>
      <c r="NRM129" s="458"/>
      <c r="NRN129" s="458"/>
      <c r="NRO129" s="458"/>
      <c r="NRP129" s="459"/>
      <c r="NRQ129" s="458"/>
      <c r="NRR129" s="458"/>
      <c r="NRS129" s="458"/>
      <c r="NRT129" s="459"/>
      <c r="NRU129" s="458"/>
      <c r="NRV129" s="458"/>
      <c r="NRW129" s="458"/>
      <c r="NRX129" s="459"/>
      <c r="NRY129" s="458"/>
      <c r="NRZ129" s="458"/>
      <c r="NSA129" s="458"/>
      <c r="NSB129" s="459"/>
      <c r="NSC129" s="458"/>
      <c r="NSD129" s="458"/>
      <c r="NSE129" s="458"/>
      <c r="NSF129" s="459"/>
      <c r="NSG129" s="458"/>
      <c r="NSH129" s="458"/>
      <c r="NSI129" s="458"/>
      <c r="NSJ129" s="459"/>
      <c r="NSK129" s="458"/>
      <c r="NSL129" s="458"/>
      <c r="NSM129" s="458"/>
      <c r="NSN129" s="459"/>
      <c r="NSO129" s="458"/>
      <c r="NSP129" s="458"/>
      <c r="NSQ129" s="458"/>
      <c r="NSR129" s="459"/>
      <c r="NSS129" s="458"/>
      <c r="NST129" s="458"/>
      <c r="NSU129" s="458"/>
      <c r="NSV129" s="459"/>
      <c r="NSW129" s="458"/>
      <c r="NSX129" s="458"/>
      <c r="NSY129" s="458"/>
      <c r="NSZ129" s="459"/>
      <c r="NTA129" s="458"/>
      <c r="NTB129" s="458"/>
      <c r="NTC129" s="458"/>
      <c r="NTD129" s="459"/>
      <c r="NTE129" s="458"/>
      <c r="NTF129" s="458"/>
      <c r="NTG129" s="458"/>
      <c r="NTH129" s="459"/>
      <c r="NTI129" s="458"/>
      <c r="NTJ129" s="458"/>
      <c r="NTK129" s="458"/>
      <c r="NTL129" s="459"/>
      <c r="NTM129" s="458"/>
      <c r="NTN129" s="458"/>
      <c r="NTO129" s="458"/>
      <c r="NTP129" s="459"/>
      <c r="NTQ129" s="458"/>
      <c r="NTR129" s="458"/>
      <c r="NTS129" s="458"/>
      <c r="NTT129" s="459"/>
      <c r="NTU129" s="458"/>
      <c r="NTV129" s="458"/>
      <c r="NTW129" s="458"/>
      <c r="NTX129" s="459"/>
      <c r="NTY129" s="458"/>
      <c r="NTZ129" s="458"/>
      <c r="NUA129" s="458"/>
      <c r="NUB129" s="459"/>
      <c r="NUC129" s="458"/>
      <c r="NUD129" s="458"/>
      <c r="NUE129" s="458"/>
      <c r="NUF129" s="459"/>
      <c r="NUG129" s="458"/>
      <c r="NUH129" s="458"/>
      <c r="NUI129" s="458"/>
      <c r="NUJ129" s="459"/>
      <c r="NUK129" s="458"/>
      <c r="NUL129" s="458"/>
      <c r="NUM129" s="458"/>
      <c r="NUN129" s="459"/>
      <c r="NUO129" s="458"/>
      <c r="NUP129" s="458"/>
      <c r="NUQ129" s="458"/>
      <c r="NUR129" s="459"/>
      <c r="NUS129" s="458"/>
      <c r="NUT129" s="458"/>
      <c r="NUU129" s="458"/>
      <c r="NUV129" s="459"/>
      <c r="NUW129" s="458"/>
      <c r="NUX129" s="458"/>
      <c r="NUY129" s="458"/>
      <c r="NUZ129" s="459"/>
      <c r="NVA129" s="458"/>
      <c r="NVB129" s="458"/>
      <c r="NVC129" s="458"/>
      <c r="NVD129" s="459"/>
      <c r="NVE129" s="458"/>
      <c r="NVF129" s="458"/>
      <c r="NVG129" s="458"/>
      <c r="NVH129" s="459"/>
      <c r="NVI129" s="458"/>
      <c r="NVJ129" s="458"/>
      <c r="NVK129" s="458"/>
      <c r="NVL129" s="459"/>
      <c r="NVM129" s="458"/>
      <c r="NVN129" s="458"/>
      <c r="NVO129" s="458"/>
      <c r="NVP129" s="459"/>
      <c r="NVQ129" s="458"/>
      <c r="NVR129" s="458"/>
      <c r="NVS129" s="458"/>
      <c r="NVT129" s="459"/>
      <c r="NVU129" s="458"/>
      <c r="NVV129" s="458"/>
      <c r="NVW129" s="458"/>
      <c r="NVX129" s="459"/>
      <c r="NVY129" s="458"/>
      <c r="NVZ129" s="458"/>
      <c r="NWA129" s="458"/>
      <c r="NWB129" s="459"/>
      <c r="NWC129" s="458"/>
      <c r="NWD129" s="458"/>
      <c r="NWE129" s="458"/>
      <c r="NWF129" s="459"/>
      <c r="NWG129" s="458"/>
      <c r="NWH129" s="458"/>
      <c r="NWI129" s="458"/>
      <c r="NWJ129" s="459"/>
      <c r="NWK129" s="458"/>
      <c r="NWL129" s="458"/>
      <c r="NWM129" s="458"/>
      <c r="NWN129" s="459"/>
      <c r="NWO129" s="458"/>
      <c r="NWP129" s="458"/>
      <c r="NWQ129" s="458"/>
      <c r="NWR129" s="459"/>
      <c r="NWS129" s="458"/>
      <c r="NWT129" s="458"/>
      <c r="NWU129" s="458"/>
      <c r="NWV129" s="459"/>
      <c r="NWW129" s="458"/>
      <c r="NWX129" s="458"/>
      <c r="NWY129" s="458"/>
      <c r="NWZ129" s="459"/>
      <c r="NXA129" s="458"/>
      <c r="NXB129" s="458"/>
      <c r="NXC129" s="458"/>
      <c r="NXD129" s="459"/>
      <c r="NXE129" s="458"/>
      <c r="NXF129" s="458"/>
      <c r="NXG129" s="458"/>
      <c r="NXH129" s="459"/>
      <c r="NXI129" s="458"/>
      <c r="NXJ129" s="458"/>
      <c r="NXK129" s="458"/>
      <c r="NXL129" s="459"/>
      <c r="NXM129" s="458"/>
      <c r="NXN129" s="458"/>
      <c r="NXO129" s="458"/>
      <c r="NXP129" s="459"/>
      <c r="NXQ129" s="458"/>
      <c r="NXR129" s="458"/>
      <c r="NXS129" s="458"/>
      <c r="NXT129" s="459"/>
      <c r="NXU129" s="458"/>
      <c r="NXV129" s="458"/>
      <c r="NXW129" s="458"/>
      <c r="NXX129" s="459"/>
      <c r="NXY129" s="458"/>
      <c r="NXZ129" s="458"/>
      <c r="NYA129" s="458"/>
      <c r="NYB129" s="459"/>
      <c r="NYC129" s="458"/>
      <c r="NYD129" s="458"/>
      <c r="NYE129" s="458"/>
      <c r="NYF129" s="459"/>
      <c r="NYG129" s="458"/>
      <c r="NYH129" s="458"/>
      <c r="NYI129" s="458"/>
      <c r="NYJ129" s="459"/>
      <c r="NYK129" s="458"/>
      <c r="NYL129" s="458"/>
      <c r="NYM129" s="458"/>
      <c r="NYN129" s="459"/>
      <c r="NYO129" s="458"/>
      <c r="NYP129" s="458"/>
      <c r="NYQ129" s="458"/>
      <c r="NYR129" s="459"/>
      <c r="NYS129" s="458"/>
      <c r="NYT129" s="458"/>
      <c r="NYU129" s="458"/>
      <c r="NYV129" s="459"/>
      <c r="NYW129" s="458"/>
      <c r="NYX129" s="458"/>
      <c r="NYY129" s="458"/>
      <c r="NYZ129" s="459"/>
      <c r="NZA129" s="458"/>
      <c r="NZB129" s="458"/>
      <c r="NZC129" s="458"/>
      <c r="NZD129" s="459"/>
      <c r="NZE129" s="458"/>
      <c r="NZF129" s="458"/>
      <c r="NZG129" s="458"/>
      <c r="NZH129" s="459"/>
      <c r="NZI129" s="458"/>
      <c r="NZJ129" s="458"/>
      <c r="NZK129" s="458"/>
      <c r="NZL129" s="459"/>
      <c r="NZM129" s="458"/>
      <c r="NZN129" s="458"/>
      <c r="NZO129" s="458"/>
      <c r="NZP129" s="459"/>
      <c r="NZQ129" s="458"/>
      <c r="NZR129" s="458"/>
      <c r="NZS129" s="458"/>
      <c r="NZT129" s="459"/>
      <c r="NZU129" s="458"/>
      <c r="NZV129" s="458"/>
      <c r="NZW129" s="458"/>
      <c r="NZX129" s="459"/>
      <c r="NZY129" s="458"/>
      <c r="NZZ129" s="458"/>
      <c r="OAA129" s="458"/>
      <c r="OAB129" s="459"/>
      <c r="OAC129" s="458"/>
      <c r="OAD129" s="458"/>
      <c r="OAE129" s="458"/>
      <c r="OAF129" s="459"/>
      <c r="OAG129" s="458"/>
      <c r="OAH129" s="458"/>
      <c r="OAI129" s="458"/>
      <c r="OAJ129" s="459"/>
      <c r="OAK129" s="458"/>
      <c r="OAL129" s="458"/>
      <c r="OAM129" s="458"/>
      <c r="OAN129" s="459"/>
      <c r="OAO129" s="458"/>
      <c r="OAP129" s="458"/>
      <c r="OAQ129" s="458"/>
      <c r="OAR129" s="459"/>
      <c r="OAS129" s="458"/>
      <c r="OAT129" s="458"/>
      <c r="OAU129" s="458"/>
      <c r="OAV129" s="459"/>
      <c r="OAW129" s="458"/>
      <c r="OAX129" s="458"/>
      <c r="OAY129" s="458"/>
      <c r="OAZ129" s="459"/>
      <c r="OBA129" s="458"/>
      <c r="OBB129" s="458"/>
      <c r="OBC129" s="458"/>
      <c r="OBD129" s="459"/>
      <c r="OBE129" s="458"/>
      <c r="OBF129" s="458"/>
      <c r="OBG129" s="458"/>
      <c r="OBH129" s="459"/>
      <c r="OBI129" s="458"/>
      <c r="OBJ129" s="458"/>
      <c r="OBK129" s="458"/>
      <c r="OBL129" s="459"/>
      <c r="OBM129" s="458"/>
      <c r="OBN129" s="458"/>
      <c r="OBO129" s="458"/>
      <c r="OBP129" s="459"/>
      <c r="OBQ129" s="458"/>
      <c r="OBR129" s="458"/>
      <c r="OBS129" s="458"/>
      <c r="OBT129" s="459"/>
      <c r="OBU129" s="458"/>
      <c r="OBV129" s="458"/>
      <c r="OBW129" s="458"/>
      <c r="OBX129" s="459"/>
      <c r="OBY129" s="458"/>
      <c r="OBZ129" s="458"/>
      <c r="OCA129" s="458"/>
      <c r="OCB129" s="459"/>
      <c r="OCC129" s="458"/>
      <c r="OCD129" s="458"/>
      <c r="OCE129" s="458"/>
      <c r="OCF129" s="459"/>
      <c r="OCG129" s="458"/>
      <c r="OCH129" s="458"/>
      <c r="OCI129" s="458"/>
      <c r="OCJ129" s="459"/>
      <c r="OCK129" s="458"/>
      <c r="OCL129" s="458"/>
      <c r="OCM129" s="458"/>
      <c r="OCN129" s="459"/>
      <c r="OCO129" s="458"/>
      <c r="OCP129" s="458"/>
      <c r="OCQ129" s="458"/>
      <c r="OCR129" s="459"/>
      <c r="OCS129" s="458"/>
      <c r="OCT129" s="458"/>
      <c r="OCU129" s="458"/>
      <c r="OCV129" s="459"/>
      <c r="OCW129" s="458"/>
      <c r="OCX129" s="458"/>
      <c r="OCY129" s="458"/>
      <c r="OCZ129" s="459"/>
      <c r="ODA129" s="458"/>
      <c r="ODB129" s="458"/>
      <c r="ODC129" s="458"/>
      <c r="ODD129" s="459"/>
      <c r="ODE129" s="458"/>
      <c r="ODF129" s="458"/>
      <c r="ODG129" s="458"/>
      <c r="ODH129" s="459"/>
      <c r="ODI129" s="458"/>
      <c r="ODJ129" s="458"/>
      <c r="ODK129" s="458"/>
      <c r="ODL129" s="459"/>
      <c r="ODM129" s="458"/>
      <c r="ODN129" s="458"/>
      <c r="ODO129" s="458"/>
      <c r="ODP129" s="459"/>
      <c r="ODQ129" s="458"/>
      <c r="ODR129" s="458"/>
      <c r="ODS129" s="458"/>
      <c r="ODT129" s="459"/>
      <c r="ODU129" s="458"/>
      <c r="ODV129" s="458"/>
      <c r="ODW129" s="458"/>
      <c r="ODX129" s="459"/>
      <c r="ODY129" s="458"/>
      <c r="ODZ129" s="458"/>
      <c r="OEA129" s="458"/>
      <c r="OEB129" s="459"/>
      <c r="OEC129" s="458"/>
      <c r="OED129" s="458"/>
      <c r="OEE129" s="458"/>
      <c r="OEF129" s="459"/>
      <c r="OEG129" s="458"/>
      <c r="OEH129" s="458"/>
      <c r="OEI129" s="458"/>
      <c r="OEJ129" s="459"/>
      <c r="OEK129" s="458"/>
      <c r="OEL129" s="458"/>
      <c r="OEM129" s="458"/>
      <c r="OEN129" s="459"/>
      <c r="OEO129" s="458"/>
      <c r="OEP129" s="458"/>
      <c r="OEQ129" s="458"/>
      <c r="OER129" s="459"/>
      <c r="OES129" s="458"/>
      <c r="OET129" s="458"/>
      <c r="OEU129" s="458"/>
      <c r="OEV129" s="459"/>
      <c r="OEW129" s="458"/>
      <c r="OEX129" s="458"/>
      <c r="OEY129" s="458"/>
      <c r="OEZ129" s="459"/>
      <c r="OFA129" s="458"/>
      <c r="OFB129" s="458"/>
      <c r="OFC129" s="458"/>
      <c r="OFD129" s="459"/>
      <c r="OFE129" s="458"/>
      <c r="OFF129" s="458"/>
      <c r="OFG129" s="458"/>
      <c r="OFH129" s="459"/>
      <c r="OFI129" s="458"/>
      <c r="OFJ129" s="458"/>
      <c r="OFK129" s="458"/>
      <c r="OFL129" s="459"/>
      <c r="OFM129" s="458"/>
      <c r="OFN129" s="458"/>
      <c r="OFO129" s="458"/>
      <c r="OFP129" s="459"/>
      <c r="OFQ129" s="458"/>
      <c r="OFR129" s="458"/>
      <c r="OFS129" s="458"/>
      <c r="OFT129" s="459"/>
      <c r="OFU129" s="458"/>
      <c r="OFV129" s="458"/>
      <c r="OFW129" s="458"/>
      <c r="OFX129" s="459"/>
      <c r="OFY129" s="458"/>
      <c r="OFZ129" s="458"/>
      <c r="OGA129" s="458"/>
      <c r="OGB129" s="459"/>
      <c r="OGC129" s="458"/>
      <c r="OGD129" s="458"/>
      <c r="OGE129" s="458"/>
      <c r="OGF129" s="459"/>
      <c r="OGG129" s="458"/>
      <c r="OGH129" s="458"/>
      <c r="OGI129" s="458"/>
      <c r="OGJ129" s="459"/>
      <c r="OGK129" s="458"/>
      <c r="OGL129" s="458"/>
      <c r="OGM129" s="458"/>
      <c r="OGN129" s="459"/>
      <c r="OGO129" s="458"/>
      <c r="OGP129" s="458"/>
      <c r="OGQ129" s="458"/>
      <c r="OGR129" s="459"/>
      <c r="OGS129" s="458"/>
      <c r="OGT129" s="458"/>
      <c r="OGU129" s="458"/>
      <c r="OGV129" s="459"/>
      <c r="OGW129" s="458"/>
      <c r="OGX129" s="458"/>
      <c r="OGY129" s="458"/>
      <c r="OGZ129" s="459"/>
      <c r="OHA129" s="458"/>
      <c r="OHB129" s="458"/>
      <c r="OHC129" s="458"/>
      <c r="OHD129" s="459"/>
      <c r="OHE129" s="458"/>
      <c r="OHF129" s="458"/>
      <c r="OHG129" s="458"/>
      <c r="OHH129" s="459"/>
      <c r="OHI129" s="458"/>
      <c r="OHJ129" s="458"/>
      <c r="OHK129" s="458"/>
      <c r="OHL129" s="459"/>
      <c r="OHM129" s="458"/>
      <c r="OHN129" s="458"/>
      <c r="OHO129" s="458"/>
      <c r="OHP129" s="459"/>
      <c r="OHQ129" s="458"/>
      <c r="OHR129" s="458"/>
      <c r="OHS129" s="458"/>
      <c r="OHT129" s="459"/>
      <c r="OHU129" s="458"/>
      <c r="OHV129" s="458"/>
      <c r="OHW129" s="458"/>
      <c r="OHX129" s="459"/>
      <c r="OHY129" s="458"/>
      <c r="OHZ129" s="458"/>
      <c r="OIA129" s="458"/>
      <c r="OIB129" s="459"/>
      <c r="OIC129" s="458"/>
      <c r="OID129" s="458"/>
      <c r="OIE129" s="458"/>
      <c r="OIF129" s="459"/>
      <c r="OIG129" s="458"/>
      <c r="OIH129" s="458"/>
      <c r="OII129" s="458"/>
      <c r="OIJ129" s="459"/>
      <c r="OIK129" s="458"/>
      <c r="OIL129" s="458"/>
      <c r="OIM129" s="458"/>
      <c r="OIN129" s="459"/>
      <c r="OIO129" s="458"/>
      <c r="OIP129" s="458"/>
      <c r="OIQ129" s="458"/>
      <c r="OIR129" s="459"/>
      <c r="OIS129" s="458"/>
      <c r="OIT129" s="458"/>
      <c r="OIU129" s="458"/>
      <c r="OIV129" s="459"/>
      <c r="OIW129" s="458"/>
      <c r="OIX129" s="458"/>
      <c r="OIY129" s="458"/>
      <c r="OIZ129" s="459"/>
      <c r="OJA129" s="458"/>
      <c r="OJB129" s="458"/>
      <c r="OJC129" s="458"/>
      <c r="OJD129" s="459"/>
      <c r="OJE129" s="458"/>
      <c r="OJF129" s="458"/>
      <c r="OJG129" s="458"/>
      <c r="OJH129" s="459"/>
      <c r="OJI129" s="458"/>
      <c r="OJJ129" s="458"/>
      <c r="OJK129" s="458"/>
      <c r="OJL129" s="459"/>
      <c r="OJM129" s="458"/>
      <c r="OJN129" s="458"/>
      <c r="OJO129" s="458"/>
      <c r="OJP129" s="459"/>
      <c r="OJQ129" s="458"/>
      <c r="OJR129" s="458"/>
      <c r="OJS129" s="458"/>
      <c r="OJT129" s="459"/>
      <c r="OJU129" s="458"/>
      <c r="OJV129" s="458"/>
      <c r="OJW129" s="458"/>
      <c r="OJX129" s="459"/>
      <c r="OJY129" s="458"/>
      <c r="OJZ129" s="458"/>
      <c r="OKA129" s="458"/>
      <c r="OKB129" s="459"/>
      <c r="OKC129" s="458"/>
      <c r="OKD129" s="458"/>
      <c r="OKE129" s="458"/>
      <c r="OKF129" s="459"/>
      <c r="OKG129" s="458"/>
      <c r="OKH129" s="458"/>
      <c r="OKI129" s="458"/>
      <c r="OKJ129" s="459"/>
      <c r="OKK129" s="458"/>
      <c r="OKL129" s="458"/>
      <c r="OKM129" s="458"/>
      <c r="OKN129" s="459"/>
      <c r="OKO129" s="458"/>
      <c r="OKP129" s="458"/>
      <c r="OKQ129" s="458"/>
      <c r="OKR129" s="459"/>
      <c r="OKS129" s="458"/>
      <c r="OKT129" s="458"/>
      <c r="OKU129" s="458"/>
      <c r="OKV129" s="459"/>
      <c r="OKW129" s="458"/>
      <c r="OKX129" s="458"/>
      <c r="OKY129" s="458"/>
      <c r="OKZ129" s="459"/>
      <c r="OLA129" s="458"/>
      <c r="OLB129" s="458"/>
      <c r="OLC129" s="458"/>
      <c r="OLD129" s="459"/>
      <c r="OLE129" s="458"/>
      <c r="OLF129" s="458"/>
      <c r="OLG129" s="458"/>
      <c r="OLH129" s="459"/>
      <c r="OLI129" s="458"/>
      <c r="OLJ129" s="458"/>
      <c r="OLK129" s="458"/>
      <c r="OLL129" s="459"/>
      <c r="OLM129" s="458"/>
      <c r="OLN129" s="458"/>
      <c r="OLO129" s="458"/>
      <c r="OLP129" s="459"/>
      <c r="OLQ129" s="458"/>
      <c r="OLR129" s="458"/>
      <c r="OLS129" s="458"/>
      <c r="OLT129" s="459"/>
      <c r="OLU129" s="458"/>
      <c r="OLV129" s="458"/>
      <c r="OLW129" s="458"/>
      <c r="OLX129" s="459"/>
      <c r="OLY129" s="458"/>
      <c r="OLZ129" s="458"/>
      <c r="OMA129" s="458"/>
      <c r="OMB129" s="459"/>
      <c r="OMC129" s="458"/>
      <c r="OMD129" s="458"/>
      <c r="OME129" s="458"/>
      <c r="OMF129" s="459"/>
      <c r="OMG129" s="458"/>
      <c r="OMH129" s="458"/>
      <c r="OMI129" s="458"/>
      <c r="OMJ129" s="459"/>
      <c r="OMK129" s="458"/>
      <c r="OML129" s="458"/>
      <c r="OMM129" s="458"/>
      <c r="OMN129" s="459"/>
      <c r="OMO129" s="458"/>
      <c r="OMP129" s="458"/>
      <c r="OMQ129" s="458"/>
      <c r="OMR129" s="459"/>
      <c r="OMS129" s="458"/>
      <c r="OMT129" s="458"/>
      <c r="OMU129" s="458"/>
      <c r="OMV129" s="459"/>
      <c r="OMW129" s="458"/>
      <c r="OMX129" s="458"/>
      <c r="OMY129" s="458"/>
      <c r="OMZ129" s="459"/>
      <c r="ONA129" s="458"/>
      <c r="ONB129" s="458"/>
      <c r="ONC129" s="458"/>
      <c r="OND129" s="459"/>
      <c r="ONE129" s="458"/>
      <c r="ONF129" s="458"/>
      <c r="ONG129" s="458"/>
      <c r="ONH129" s="459"/>
      <c r="ONI129" s="458"/>
      <c r="ONJ129" s="458"/>
      <c r="ONK129" s="458"/>
      <c r="ONL129" s="459"/>
      <c r="ONM129" s="458"/>
      <c r="ONN129" s="458"/>
      <c r="ONO129" s="458"/>
      <c r="ONP129" s="459"/>
      <c r="ONQ129" s="458"/>
      <c r="ONR129" s="458"/>
      <c r="ONS129" s="458"/>
      <c r="ONT129" s="459"/>
      <c r="ONU129" s="458"/>
      <c r="ONV129" s="458"/>
      <c r="ONW129" s="458"/>
      <c r="ONX129" s="459"/>
      <c r="ONY129" s="458"/>
      <c r="ONZ129" s="458"/>
      <c r="OOA129" s="458"/>
      <c r="OOB129" s="459"/>
      <c r="OOC129" s="458"/>
      <c r="OOD129" s="458"/>
      <c r="OOE129" s="458"/>
      <c r="OOF129" s="459"/>
      <c r="OOG129" s="458"/>
      <c r="OOH129" s="458"/>
      <c r="OOI129" s="458"/>
      <c r="OOJ129" s="459"/>
      <c r="OOK129" s="458"/>
      <c r="OOL129" s="458"/>
      <c r="OOM129" s="458"/>
      <c r="OON129" s="459"/>
      <c r="OOO129" s="458"/>
      <c r="OOP129" s="458"/>
      <c r="OOQ129" s="458"/>
      <c r="OOR129" s="459"/>
      <c r="OOS129" s="458"/>
      <c r="OOT129" s="458"/>
      <c r="OOU129" s="458"/>
      <c r="OOV129" s="459"/>
      <c r="OOW129" s="458"/>
      <c r="OOX129" s="458"/>
      <c r="OOY129" s="458"/>
      <c r="OOZ129" s="459"/>
      <c r="OPA129" s="458"/>
      <c r="OPB129" s="458"/>
      <c r="OPC129" s="458"/>
      <c r="OPD129" s="459"/>
      <c r="OPE129" s="458"/>
      <c r="OPF129" s="458"/>
      <c r="OPG129" s="458"/>
      <c r="OPH129" s="459"/>
      <c r="OPI129" s="458"/>
      <c r="OPJ129" s="458"/>
      <c r="OPK129" s="458"/>
      <c r="OPL129" s="459"/>
      <c r="OPM129" s="458"/>
      <c r="OPN129" s="458"/>
      <c r="OPO129" s="458"/>
      <c r="OPP129" s="459"/>
      <c r="OPQ129" s="458"/>
      <c r="OPR129" s="458"/>
      <c r="OPS129" s="458"/>
      <c r="OPT129" s="459"/>
      <c r="OPU129" s="458"/>
      <c r="OPV129" s="458"/>
      <c r="OPW129" s="458"/>
      <c r="OPX129" s="459"/>
      <c r="OPY129" s="458"/>
      <c r="OPZ129" s="458"/>
      <c r="OQA129" s="458"/>
      <c r="OQB129" s="459"/>
      <c r="OQC129" s="458"/>
      <c r="OQD129" s="458"/>
      <c r="OQE129" s="458"/>
      <c r="OQF129" s="459"/>
      <c r="OQG129" s="458"/>
      <c r="OQH129" s="458"/>
      <c r="OQI129" s="458"/>
      <c r="OQJ129" s="459"/>
      <c r="OQK129" s="458"/>
      <c r="OQL129" s="458"/>
      <c r="OQM129" s="458"/>
      <c r="OQN129" s="459"/>
      <c r="OQO129" s="458"/>
      <c r="OQP129" s="458"/>
      <c r="OQQ129" s="458"/>
      <c r="OQR129" s="459"/>
      <c r="OQS129" s="458"/>
      <c r="OQT129" s="458"/>
      <c r="OQU129" s="458"/>
      <c r="OQV129" s="459"/>
      <c r="OQW129" s="458"/>
      <c r="OQX129" s="458"/>
      <c r="OQY129" s="458"/>
      <c r="OQZ129" s="459"/>
      <c r="ORA129" s="458"/>
      <c r="ORB129" s="458"/>
      <c r="ORC129" s="458"/>
      <c r="ORD129" s="459"/>
      <c r="ORE129" s="458"/>
      <c r="ORF129" s="458"/>
      <c r="ORG129" s="458"/>
      <c r="ORH129" s="459"/>
      <c r="ORI129" s="458"/>
      <c r="ORJ129" s="458"/>
      <c r="ORK129" s="458"/>
      <c r="ORL129" s="459"/>
      <c r="ORM129" s="458"/>
      <c r="ORN129" s="458"/>
      <c r="ORO129" s="458"/>
      <c r="ORP129" s="459"/>
      <c r="ORQ129" s="458"/>
      <c r="ORR129" s="458"/>
      <c r="ORS129" s="458"/>
      <c r="ORT129" s="459"/>
      <c r="ORU129" s="458"/>
      <c r="ORV129" s="458"/>
      <c r="ORW129" s="458"/>
      <c r="ORX129" s="459"/>
      <c r="ORY129" s="458"/>
      <c r="ORZ129" s="458"/>
      <c r="OSA129" s="458"/>
      <c r="OSB129" s="459"/>
      <c r="OSC129" s="458"/>
      <c r="OSD129" s="458"/>
      <c r="OSE129" s="458"/>
      <c r="OSF129" s="459"/>
      <c r="OSG129" s="458"/>
      <c r="OSH129" s="458"/>
      <c r="OSI129" s="458"/>
      <c r="OSJ129" s="459"/>
      <c r="OSK129" s="458"/>
      <c r="OSL129" s="458"/>
      <c r="OSM129" s="458"/>
      <c r="OSN129" s="459"/>
      <c r="OSO129" s="458"/>
      <c r="OSP129" s="458"/>
      <c r="OSQ129" s="458"/>
      <c r="OSR129" s="459"/>
      <c r="OSS129" s="458"/>
      <c r="OST129" s="458"/>
      <c r="OSU129" s="458"/>
      <c r="OSV129" s="459"/>
      <c r="OSW129" s="458"/>
      <c r="OSX129" s="458"/>
      <c r="OSY129" s="458"/>
      <c r="OSZ129" s="459"/>
      <c r="OTA129" s="458"/>
      <c r="OTB129" s="458"/>
      <c r="OTC129" s="458"/>
      <c r="OTD129" s="459"/>
      <c r="OTE129" s="458"/>
      <c r="OTF129" s="458"/>
      <c r="OTG129" s="458"/>
      <c r="OTH129" s="459"/>
      <c r="OTI129" s="458"/>
      <c r="OTJ129" s="458"/>
      <c r="OTK129" s="458"/>
      <c r="OTL129" s="459"/>
      <c r="OTM129" s="458"/>
      <c r="OTN129" s="458"/>
      <c r="OTO129" s="458"/>
      <c r="OTP129" s="459"/>
      <c r="OTQ129" s="458"/>
      <c r="OTR129" s="458"/>
      <c r="OTS129" s="458"/>
      <c r="OTT129" s="459"/>
      <c r="OTU129" s="458"/>
      <c r="OTV129" s="458"/>
      <c r="OTW129" s="458"/>
      <c r="OTX129" s="459"/>
      <c r="OTY129" s="458"/>
      <c r="OTZ129" s="458"/>
      <c r="OUA129" s="458"/>
      <c r="OUB129" s="459"/>
      <c r="OUC129" s="458"/>
      <c r="OUD129" s="458"/>
      <c r="OUE129" s="458"/>
      <c r="OUF129" s="459"/>
      <c r="OUG129" s="458"/>
      <c r="OUH129" s="458"/>
      <c r="OUI129" s="458"/>
      <c r="OUJ129" s="459"/>
      <c r="OUK129" s="458"/>
      <c r="OUL129" s="458"/>
      <c r="OUM129" s="458"/>
      <c r="OUN129" s="459"/>
      <c r="OUO129" s="458"/>
      <c r="OUP129" s="458"/>
      <c r="OUQ129" s="458"/>
      <c r="OUR129" s="459"/>
      <c r="OUS129" s="458"/>
      <c r="OUT129" s="458"/>
      <c r="OUU129" s="458"/>
      <c r="OUV129" s="459"/>
      <c r="OUW129" s="458"/>
      <c r="OUX129" s="458"/>
      <c r="OUY129" s="458"/>
      <c r="OUZ129" s="459"/>
      <c r="OVA129" s="458"/>
      <c r="OVB129" s="458"/>
      <c r="OVC129" s="458"/>
      <c r="OVD129" s="459"/>
      <c r="OVE129" s="458"/>
      <c r="OVF129" s="458"/>
      <c r="OVG129" s="458"/>
      <c r="OVH129" s="459"/>
      <c r="OVI129" s="458"/>
      <c r="OVJ129" s="458"/>
      <c r="OVK129" s="458"/>
      <c r="OVL129" s="459"/>
      <c r="OVM129" s="458"/>
      <c r="OVN129" s="458"/>
      <c r="OVO129" s="458"/>
      <c r="OVP129" s="459"/>
      <c r="OVQ129" s="458"/>
      <c r="OVR129" s="458"/>
      <c r="OVS129" s="458"/>
      <c r="OVT129" s="459"/>
      <c r="OVU129" s="458"/>
      <c r="OVV129" s="458"/>
      <c r="OVW129" s="458"/>
      <c r="OVX129" s="459"/>
      <c r="OVY129" s="458"/>
      <c r="OVZ129" s="458"/>
      <c r="OWA129" s="458"/>
      <c r="OWB129" s="459"/>
      <c r="OWC129" s="458"/>
      <c r="OWD129" s="458"/>
      <c r="OWE129" s="458"/>
      <c r="OWF129" s="459"/>
      <c r="OWG129" s="458"/>
      <c r="OWH129" s="458"/>
      <c r="OWI129" s="458"/>
      <c r="OWJ129" s="459"/>
      <c r="OWK129" s="458"/>
      <c r="OWL129" s="458"/>
      <c r="OWM129" s="458"/>
      <c r="OWN129" s="459"/>
      <c r="OWO129" s="458"/>
      <c r="OWP129" s="458"/>
      <c r="OWQ129" s="458"/>
      <c r="OWR129" s="459"/>
      <c r="OWS129" s="458"/>
      <c r="OWT129" s="458"/>
      <c r="OWU129" s="458"/>
      <c r="OWV129" s="459"/>
      <c r="OWW129" s="458"/>
      <c r="OWX129" s="458"/>
      <c r="OWY129" s="458"/>
      <c r="OWZ129" s="459"/>
      <c r="OXA129" s="458"/>
      <c r="OXB129" s="458"/>
      <c r="OXC129" s="458"/>
      <c r="OXD129" s="459"/>
      <c r="OXE129" s="458"/>
      <c r="OXF129" s="458"/>
      <c r="OXG129" s="458"/>
      <c r="OXH129" s="459"/>
      <c r="OXI129" s="458"/>
      <c r="OXJ129" s="458"/>
      <c r="OXK129" s="458"/>
      <c r="OXL129" s="459"/>
      <c r="OXM129" s="458"/>
      <c r="OXN129" s="458"/>
      <c r="OXO129" s="458"/>
      <c r="OXP129" s="459"/>
      <c r="OXQ129" s="458"/>
      <c r="OXR129" s="458"/>
      <c r="OXS129" s="458"/>
      <c r="OXT129" s="459"/>
      <c r="OXU129" s="458"/>
      <c r="OXV129" s="458"/>
      <c r="OXW129" s="458"/>
      <c r="OXX129" s="459"/>
      <c r="OXY129" s="458"/>
      <c r="OXZ129" s="458"/>
      <c r="OYA129" s="458"/>
      <c r="OYB129" s="459"/>
      <c r="OYC129" s="458"/>
      <c r="OYD129" s="458"/>
      <c r="OYE129" s="458"/>
      <c r="OYF129" s="459"/>
      <c r="OYG129" s="458"/>
      <c r="OYH129" s="458"/>
      <c r="OYI129" s="458"/>
      <c r="OYJ129" s="459"/>
      <c r="OYK129" s="458"/>
      <c r="OYL129" s="458"/>
      <c r="OYM129" s="458"/>
      <c r="OYN129" s="459"/>
      <c r="OYO129" s="458"/>
      <c r="OYP129" s="458"/>
      <c r="OYQ129" s="458"/>
      <c r="OYR129" s="459"/>
      <c r="OYS129" s="458"/>
      <c r="OYT129" s="458"/>
      <c r="OYU129" s="458"/>
      <c r="OYV129" s="459"/>
      <c r="OYW129" s="458"/>
      <c r="OYX129" s="458"/>
      <c r="OYY129" s="458"/>
      <c r="OYZ129" s="459"/>
      <c r="OZA129" s="458"/>
      <c r="OZB129" s="458"/>
      <c r="OZC129" s="458"/>
      <c r="OZD129" s="459"/>
      <c r="OZE129" s="458"/>
      <c r="OZF129" s="458"/>
      <c r="OZG129" s="458"/>
      <c r="OZH129" s="459"/>
      <c r="OZI129" s="458"/>
      <c r="OZJ129" s="458"/>
      <c r="OZK129" s="458"/>
      <c r="OZL129" s="459"/>
      <c r="OZM129" s="458"/>
      <c r="OZN129" s="458"/>
      <c r="OZO129" s="458"/>
      <c r="OZP129" s="459"/>
      <c r="OZQ129" s="458"/>
      <c r="OZR129" s="458"/>
      <c r="OZS129" s="458"/>
      <c r="OZT129" s="459"/>
      <c r="OZU129" s="458"/>
      <c r="OZV129" s="458"/>
      <c r="OZW129" s="458"/>
      <c r="OZX129" s="459"/>
      <c r="OZY129" s="458"/>
      <c r="OZZ129" s="458"/>
      <c r="PAA129" s="458"/>
      <c r="PAB129" s="459"/>
      <c r="PAC129" s="458"/>
      <c r="PAD129" s="458"/>
      <c r="PAE129" s="458"/>
      <c r="PAF129" s="459"/>
      <c r="PAG129" s="458"/>
      <c r="PAH129" s="458"/>
      <c r="PAI129" s="458"/>
      <c r="PAJ129" s="459"/>
      <c r="PAK129" s="458"/>
      <c r="PAL129" s="458"/>
      <c r="PAM129" s="458"/>
      <c r="PAN129" s="459"/>
      <c r="PAO129" s="458"/>
      <c r="PAP129" s="458"/>
      <c r="PAQ129" s="458"/>
      <c r="PAR129" s="459"/>
      <c r="PAS129" s="458"/>
      <c r="PAT129" s="458"/>
      <c r="PAU129" s="458"/>
      <c r="PAV129" s="459"/>
      <c r="PAW129" s="458"/>
      <c r="PAX129" s="458"/>
      <c r="PAY129" s="458"/>
      <c r="PAZ129" s="459"/>
      <c r="PBA129" s="458"/>
      <c r="PBB129" s="458"/>
      <c r="PBC129" s="458"/>
      <c r="PBD129" s="459"/>
      <c r="PBE129" s="458"/>
      <c r="PBF129" s="458"/>
      <c r="PBG129" s="458"/>
      <c r="PBH129" s="459"/>
      <c r="PBI129" s="458"/>
      <c r="PBJ129" s="458"/>
      <c r="PBK129" s="458"/>
      <c r="PBL129" s="459"/>
      <c r="PBM129" s="458"/>
      <c r="PBN129" s="458"/>
      <c r="PBO129" s="458"/>
      <c r="PBP129" s="459"/>
      <c r="PBQ129" s="458"/>
      <c r="PBR129" s="458"/>
      <c r="PBS129" s="458"/>
      <c r="PBT129" s="459"/>
      <c r="PBU129" s="458"/>
      <c r="PBV129" s="458"/>
      <c r="PBW129" s="458"/>
      <c r="PBX129" s="459"/>
      <c r="PBY129" s="458"/>
      <c r="PBZ129" s="458"/>
      <c r="PCA129" s="458"/>
      <c r="PCB129" s="459"/>
      <c r="PCC129" s="458"/>
      <c r="PCD129" s="458"/>
      <c r="PCE129" s="458"/>
      <c r="PCF129" s="459"/>
      <c r="PCG129" s="458"/>
      <c r="PCH129" s="458"/>
      <c r="PCI129" s="458"/>
      <c r="PCJ129" s="459"/>
      <c r="PCK129" s="458"/>
      <c r="PCL129" s="458"/>
      <c r="PCM129" s="458"/>
      <c r="PCN129" s="459"/>
      <c r="PCO129" s="458"/>
      <c r="PCP129" s="458"/>
      <c r="PCQ129" s="458"/>
      <c r="PCR129" s="459"/>
      <c r="PCS129" s="458"/>
      <c r="PCT129" s="458"/>
      <c r="PCU129" s="458"/>
      <c r="PCV129" s="459"/>
      <c r="PCW129" s="458"/>
      <c r="PCX129" s="458"/>
      <c r="PCY129" s="458"/>
      <c r="PCZ129" s="459"/>
      <c r="PDA129" s="458"/>
      <c r="PDB129" s="458"/>
      <c r="PDC129" s="458"/>
      <c r="PDD129" s="459"/>
      <c r="PDE129" s="458"/>
      <c r="PDF129" s="458"/>
      <c r="PDG129" s="458"/>
      <c r="PDH129" s="459"/>
      <c r="PDI129" s="458"/>
      <c r="PDJ129" s="458"/>
      <c r="PDK129" s="458"/>
      <c r="PDL129" s="459"/>
      <c r="PDM129" s="458"/>
      <c r="PDN129" s="458"/>
      <c r="PDO129" s="458"/>
      <c r="PDP129" s="459"/>
      <c r="PDQ129" s="458"/>
      <c r="PDR129" s="458"/>
      <c r="PDS129" s="458"/>
      <c r="PDT129" s="459"/>
      <c r="PDU129" s="458"/>
      <c r="PDV129" s="458"/>
      <c r="PDW129" s="458"/>
      <c r="PDX129" s="459"/>
      <c r="PDY129" s="458"/>
      <c r="PDZ129" s="458"/>
      <c r="PEA129" s="458"/>
      <c r="PEB129" s="459"/>
      <c r="PEC129" s="458"/>
      <c r="PED129" s="458"/>
      <c r="PEE129" s="458"/>
      <c r="PEF129" s="459"/>
      <c r="PEG129" s="458"/>
      <c r="PEH129" s="458"/>
      <c r="PEI129" s="458"/>
      <c r="PEJ129" s="459"/>
      <c r="PEK129" s="458"/>
      <c r="PEL129" s="458"/>
      <c r="PEM129" s="458"/>
      <c r="PEN129" s="459"/>
      <c r="PEO129" s="458"/>
      <c r="PEP129" s="458"/>
      <c r="PEQ129" s="458"/>
      <c r="PER129" s="459"/>
      <c r="PES129" s="458"/>
      <c r="PET129" s="458"/>
      <c r="PEU129" s="458"/>
      <c r="PEV129" s="459"/>
      <c r="PEW129" s="458"/>
      <c r="PEX129" s="458"/>
      <c r="PEY129" s="458"/>
      <c r="PEZ129" s="459"/>
      <c r="PFA129" s="458"/>
      <c r="PFB129" s="458"/>
      <c r="PFC129" s="458"/>
      <c r="PFD129" s="459"/>
      <c r="PFE129" s="458"/>
      <c r="PFF129" s="458"/>
      <c r="PFG129" s="458"/>
      <c r="PFH129" s="459"/>
      <c r="PFI129" s="458"/>
      <c r="PFJ129" s="458"/>
      <c r="PFK129" s="458"/>
      <c r="PFL129" s="459"/>
      <c r="PFM129" s="458"/>
      <c r="PFN129" s="458"/>
      <c r="PFO129" s="458"/>
      <c r="PFP129" s="459"/>
      <c r="PFQ129" s="458"/>
      <c r="PFR129" s="458"/>
      <c r="PFS129" s="458"/>
      <c r="PFT129" s="459"/>
      <c r="PFU129" s="458"/>
      <c r="PFV129" s="458"/>
      <c r="PFW129" s="458"/>
      <c r="PFX129" s="459"/>
      <c r="PFY129" s="458"/>
      <c r="PFZ129" s="458"/>
      <c r="PGA129" s="458"/>
      <c r="PGB129" s="459"/>
      <c r="PGC129" s="458"/>
      <c r="PGD129" s="458"/>
      <c r="PGE129" s="458"/>
      <c r="PGF129" s="459"/>
      <c r="PGG129" s="458"/>
      <c r="PGH129" s="458"/>
      <c r="PGI129" s="458"/>
      <c r="PGJ129" s="459"/>
      <c r="PGK129" s="458"/>
      <c r="PGL129" s="458"/>
      <c r="PGM129" s="458"/>
      <c r="PGN129" s="459"/>
      <c r="PGO129" s="458"/>
      <c r="PGP129" s="458"/>
      <c r="PGQ129" s="458"/>
      <c r="PGR129" s="459"/>
      <c r="PGS129" s="458"/>
      <c r="PGT129" s="458"/>
      <c r="PGU129" s="458"/>
      <c r="PGV129" s="459"/>
      <c r="PGW129" s="458"/>
      <c r="PGX129" s="458"/>
      <c r="PGY129" s="458"/>
      <c r="PGZ129" s="459"/>
      <c r="PHA129" s="458"/>
      <c r="PHB129" s="458"/>
      <c r="PHC129" s="458"/>
      <c r="PHD129" s="459"/>
      <c r="PHE129" s="458"/>
      <c r="PHF129" s="458"/>
      <c r="PHG129" s="458"/>
      <c r="PHH129" s="459"/>
      <c r="PHI129" s="458"/>
      <c r="PHJ129" s="458"/>
      <c r="PHK129" s="458"/>
      <c r="PHL129" s="459"/>
      <c r="PHM129" s="458"/>
      <c r="PHN129" s="458"/>
      <c r="PHO129" s="458"/>
      <c r="PHP129" s="459"/>
      <c r="PHQ129" s="458"/>
      <c r="PHR129" s="458"/>
      <c r="PHS129" s="458"/>
      <c r="PHT129" s="459"/>
      <c r="PHU129" s="458"/>
      <c r="PHV129" s="458"/>
      <c r="PHW129" s="458"/>
      <c r="PHX129" s="459"/>
      <c r="PHY129" s="458"/>
      <c r="PHZ129" s="458"/>
      <c r="PIA129" s="458"/>
      <c r="PIB129" s="459"/>
      <c r="PIC129" s="458"/>
      <c r="PID129" s="458"/>
      <c r="PIE129" s="458"/>
      <c r="PIF129" s="459"/>
      <c r="PIG129" s="458"/>
      <c r="PIH129" s="458"/>
      <c r="PII129" s="458"/>
      <c r="PIJ129" s="459"/>
      <c r="PIK129" s="458"/>
      <c r="PIL129" s="458"/>
      <c r="PIM129" s="458"/>
      <c r="PIN129" s="459"/>
      <c r="PIO129" s="458"/>
      <c r="PIP129" s="458"/>
      <c r="PIQ129" s="458"/>
      <c r="PIR129" s="459"/>
      <c r="PIS129" s="458"/>
      <c r="PIT129" s="458"/>
      <c r="PIU129" s="458"/>
      <c r="PIV129" s="459"/>
      <c r="PIW129" s="458"/>
      <c r="PIX129" s="458"/>
      <c r="PIY129" s="458"/>
      <c r="PIZ129" s="459"/>
      <c r="PJA129" s="458"/>
      <c r="PJB129" s="458"/>
      <c r="PJC129" s="458"/>
      <c r="PJD129" s="459"/>
      <c r="PJE129" s="458"/>
      <c r="PJF129" s="458"/>
      <c r="PJG129" s="458"/>
      <c r="PJH129" s="459"/>
      <c r="PJI129" s="458"/>
      <c r="PJJ129" s="458"/>
      <c r="PJK129" s="458"/>
      <c r="PJL129" s="459"/>
      <c r="PJM129" s="458"/>
      <c r="PJN129" s="458"/>
      <c r="PJO129" s="458"/>
      <c r="PJP129" s="459"/>
      <c r="PJQ129" s="458"/>
      <c r="PJR129" s="458"/>
      <c r="PJS129" s="458"/>
      <c r="PJT129" s="459"/>
      <c r="PJU129" s="458"/>
      <c r="PJV129" s="458"/>
      <c r="PJW129" s="458"/>
      <c r="PJX129" s="459"/>
      <c r="PJY129" s="458"/>
      <c r="PJZ129" s="458"/>
      <c r="PKA129" s="458"/>
      <c r="PKB129" s="459"/>
      <c r="PKC129" s="458"/>
      <c r="PKD129" s="458"/>
      <c r="PKE129" s="458"/>
      <c r="PKF129" s="459"/>
      <c r="PKG129" s="458"/>
      <c r="PKH129" s="458"/>
      <c r="PKI129" s="458"/>
      <c r="PKJ129" s="459"/>
      <c r="PKK129" s="458"/>
      <c r="PKL129" s="458"/>
      <c r="PKM129" s="458"/>
      <c r="PKN129" s="459"/>
      <c r="PKO129" s="458"/>
      <c r="PKP129" s="458"/>
      <c r="PKQ129" s="458"/>
      <c r="PKR129" s="459"/>
      <c r="PKS129" s="458"/>
      <c r="PKT129" s="458"/>
      <c r="PKU129" s="458"/>
      <c r="PKV129" s="459"/>
      <c r="PKW129" s="458"/>
      <c r="PKX129" s="458"/>
      <c r="PKY129" s="458"/>
      <c r="PKZ129" s="459"/>
      <c r="PLA129" s="458"/>
      <c r="PLB129" s="458"/>
      <c r="PLC129" s="458"/>
      <c r="PLD129" s="459"/>
      <c r="PLE129" s="458"/>
      <c r="PLF129" s="458"/>
      <c r="PLG129" s="458"/>
      <c r="PLH129" s="459"/>
      <c r="PLI129" s="458"/>
      <c r="PLJ129" s="458"/>
      <c r="PLK129" s="458"/>
      <c r="PLL129" s="459"/>
      <c r="PLM129" s="458"/>
      <c r="PLN129" s="458"/>
      <c r="PLO129" s="458"/>
      <c r="PLP129" s="459"/>
      <c r="PLQ129" s="458"/>
      <c r="PLR129" s="458"/>
      <c r="PLS129" s="458"/>
      <c r="PLT129" s="459"/>
      <c r="PLU129" s="458"/>
      <c r="PLV129" s="458"/>
      <c r="PLW129" s="458"/>
      <c r="PLX129" s="459"/>
      <c r="PLY129" s="458"/>
      <c r="PLZ129" s="458"/>
      <c r="PMA129" s="458"/>
      <c r="PMB129" s="459"/>
      <c r="PMC129" s="458"/>
      <c r="PMD129" s="458"/>
      <c r="PME129" s="458"/>
      <c r="PMF129" s="459"/>
      <c r="PMG129" s="458"/>
      <c r="PMH129" s="458"/>
      <c r="PMI129" s="458"/>
      <c r="PMJ129" s="459"/>
      <c r="PMK129" s="458"/>
      <c r="PML129" s="458"/>
      <c r="PMM129" s="458"/>
      <c r="PMN129" s="459"/>
      <c r="PMO129" s="458"/>
      <c r="PMP129" s="458"/>
      <c r="PMQ129" s="458"/>
      <c r="PMR129" s="459"/>
      <c r="PMS129" s="458"/>
      <c r="PMT129" s="458"/>
      <c r="PMU129" s="458"/>
      <c r="PMV129" s="459"/>
      <c r="PMW129" s="458"/>
      <c r="PMX129" s="458"/>
      <c r="PMY129" s="458"/>
      <c r="PMZ129" s="459"/>
      <c r="PNA129" s="458"/>
      <c r="PNB129" s="458"/>
      <c r="PNC129" s="458"/>
      <c r="PND129" s="459"/>
      <c r="PNE129" s="458"/>
      <c r="PNF129" s="458"/>
      <c r="PNG129" s="458"/>
      <c r="PNH129" s="459"/>
      <c r="PNI129" s="458"/>
      <c r="PNJ129" s="458"/>
      <c r="PNK129" s="458"/>
      <c r="PNL129" s="459"/>
      <c r="PNM129" s="458"/>
      <c r="PNN129" s="458"/>
      <c r="PNO129" s="458"/>
      <c r="PNP129" s="459"/>
      <c r="PNQ129" s="458"/>
      <c r="PNR129" s="458"/>
      <c r="PNS129" s="458"/>
      <c r="PNT129" s="459"/>
      <c r="PNU129" s="458"/>
      <c r="PNV129" s="458"/>
      <c r="PNW129" s="458"/>
      <c r="PNX129" s="459"/>
      <c r="PNY129" s="458"/>
      <c r="PNZ129" s="458"/>
      <c r="POA129" s="458"/>
      <c r="POB129" s="459"/>
      <c r="POC129" s="458"/>
      <c r="POD129" s="458"/>
      <c r="POE129" s="458"/>
      <c r="POF129" s="459"/>
      <c r="POG129" s="458"/>
      <c r="POH129" s="458"/>
      <c r="POI129" s="458"/>
      <c r="POJ129" s="459"/>
      <c r="POK129" s="458"/>
      <c r="POL129" s="458"/>
      <c r="POM129" s="458"/>
      <c r="PON129" s="459"/>
      <c r="POO129" s="458"/>
      <c r="POP129" s="458"/>
      <c r="POQ129" s="458"/>
      <c r="POR129" s="459"/>
      <c r="POS129" s="458"/>
      <c r="POT129" s="458"/>
      <c r="POU129" s="458"/>
      <c r="POV129" s="459"/>
      <c r="POW129" s="458"/>
      <c r="POX129" s="458"/>
      <c r="POY129" s="458"/>
      <c r="POZ129" s="459"/>
      <c r="PPA129" s="458"/>
      <c r="PPB129" s="458"/>
      <c r="PPC129" s="458"/>
      <c r="PPD129" s="459"/>
      <c r="PPE129" s="458"/>
      <c r="PPF129" s="458"/>
      <c r="PPG129" s="458"/>
      <c r="PPH129" s="459"/>
      <c r="PPI129" s="458"/>
      <c r="PPJ129" s="458"/>
      <c r="PPK129" s="458"/>
      <c r="PPL129" s="459"/>
      <c r="PPM129" s="458"/>
      <c r="PPN129" s="458"/>
      <c r="PPO129" s="458"/>
      <c r="PPP129" s="459"/>
      <c r="PPQ129" s="458"/>
      <c r="PPR129" s="458"/>
      <c r="PPS129" s="458"/>
      <c r="PPT129" s="459"/>
      <c r="PPU129" s="458"/>
      <c r="PPV129" s="458"/>
      <c r="PPW129" s="458"/>
      <c r="PPX129" s="459"/>
      <c r="PPY129" s="458"/>
      <c r="PPZ129" s="458"/>
      <c r="PQA129" s="458"/>
      <c r="PQB129" s="459"/>
      <c r="PQC129" s="458"/>
      <c r="PQD129" s="458"/>
      <c r="PQE129" s="458"/>
      <c r="PQF129" s="459"/>
      <c r="PQG129" s="458"/>
      <c r="PQH129" s="458"/>
      <c r="PQI129" s="458"/>
      <c r="PQJ129" s="459"/>
      <c r="PQK129" s="458"/>
      <c r="PQL129" s="458"/>
      <c r="PQM129" s="458"/>
      <c r="PQN129" s="459"/>
      <c r="PQO129" s="458"/>
      <c r="PQP129" s="458"/>
      <c r="PQQ129" s="458"/>
      <c r="PQR129" s="459"/>
      <c r="PQS129" s="458"/>
      <c r="PQT129" s="458"/>
      <c r="PQU129" s="458"/>
      <c r="PQV129" s="459"/>
      <c r="PQW129" s="458"/>
      <c r="PQX129" s="458"/>
      <c r="PQY129" s="458"/>
      <c r="PQZ129" s="459"/>
      <c r="PRA129" s="458"/>
      <c r="PRB129" s="458"/>
      <c r="PRC129" s="458"/>
      <c r="PRD129" s="459"/>
      <c r="PRE129" s="458"/>
      <c r="PRF129" s="458"/>
      <c r="PRG129" s="458"/>
      <c r="PRH129" s="459"/>
      <c r="PRI129" s="458"/>
      <c r="PRJ129" s="458"/>
      <c r="PRK129" s="458"/>
      <c r="PRL129" s="459"/>
      <c r="PRM129" s="458"/>
      <c r="PRN129" s="458"/>
      <c r="PRO129" s="458"/>
      <c r="PRP129" s="459"/>
      <c r="PRQ129" s="458"/>
      <c r="PRR129" s="458"/>
      <c r="PRS129" s="458"/>
      <c r="PRT129" s="459"/>
      <c r="PRU129" s="458"/>
      <c r="PRV129" s="458"/>
      <c r="PRW129" s="458"/>
      <c r="PRX129" s="459"/>
      <c r="PRY129" s="458"/>
      <c r="PRZ129" s="458"/>
      <c r="PSA129" s="458"/>
      <c r="PSB129" s="459"/>
      <c r="PSC129" s="458"/>
      <c r="PSD129" s="458"/>
      <c r="PSE129" s="458"/>
      <c r="PSF129" s="459"/>
      <c r="PSG129" s="458"/>
      <c r="PSH129" s="458"/>
      <c r="PSI129" s="458"/>
      <c r="PSJ129" s="459"/>
      <c r="PSK129" s="458"/>
      <c r="PSL129" s="458"/>
      <c r="PSM129" s="458"/>
      <c r="PSN129" s="459"/>
      <c r="PSO129" s="458"/>
      <c r="PSP129" s="458"/>
      <c r="PSQ129" s="458"/>
      <c r="PSR129" s="459"/>
      <c r="PSS129" s="458"/>
      <c r="PST129" s="458"/>
      <c r="PSU129" s="458"/>
      <c r="PSV129" s="459"/>
      <c r="PSW129" s="458"/>
      <c r="PSX129" s="458"/>
      <c r="PSY129" s="458"/>
      <c r="PSZ129" s="459"/>
      <c r="PTA129" s="458"/>
      <c r="PTB129" s="458"/>
      <c r="PTC129" s="458"/>
      <c r="PTD129" s="459"/>
      <c r="PTE129" s="458"/>
      <c r="PTF129" s="458"/>
      <c r="PTG129" s="458"/>
      <c r="PTH129" s="459"/>
      <c r="PTI129" s="458"/>
      <c r="PTJ129" s="458"/>
      <c r="PTK129" s="458"/>
      <c r="PTL129" s="459"/>
      <c r="PTM129" s="458"/>
      <c r="PTN129" s="458"/>
      <c r="PTO129" s="458"/>
      <c r="PTP129" s="459"/>
      <c r="PTQ129" s="458"/>
      <c r="PTR129" s="458"/>
      <c r="PTS129" s="458"/>
      <c r="PTT129" s="459"/>
      <c r="PTU129" s="458"/>
      <c r="PTV129" s="458"/>
      <c r="PTW129" s="458"/>
      <c r="PTX129" s="459"/>
      <c r="PTY129" s="458"/>
      <c r="PTZ129" s="458"/>
      <c r="PUA129" s="458"/>
      <c r="PUB129" s="459"/>
      <c r="PUC129" s="458"/>
      <c r="PUD129" s="458"/>
      <c r="PUE129" s="458"/>
      <c r="PUF129" s="459"/>
      <c r="PUG129" s="458"/>
      <c r="PUH129" s="458"/>
      <c r="PUI129" s="458"/>
      <c r="PUJ129" s="459"/>
      <c r="PUK129" s="458"/>
      <c r="PUL129" s="458"/>
      <c r="PUM129" s="458"/>
      <c r="PUN129" s="459"/>
      <c r="PUO129" s="458"/>
      <c r="PUP129" s="458"/>
      <c r="PUQ129" s="458"/>
      <c r="PUR129" s="459"/>
      <c r="PUS129" s="458"/>
      <c r="PUT129" s="458"/>
      <c r="PUU129" s="458"/>
      <c r="PUV129" s="459"/>
      <c r="PUW129" s="458"/>
      <c r="PUX129" s="458"/>
      <c r="PUY129" s="458"/>
      <c r="PUZ129" s="459"/>
      <c r="PVA129" s="458"/>
      <c r="PVB129" s="458"/>
      <c r="PVC129" s="458"/>
      <c r="PVD129" s="459"/>
      <c r="PVE129" s="458"/>
      <c r="PVF129" s="458"/>
      <c r="PVG129" s="458"/>
      <c r="PVH129" s="459"/>
      <c r="PVI129" s="458"/>
      <c r="PVJ129" s="458"/>
      <c r="PVK129" s="458"/>
      <c r="PVL129" s="459"/>
      <c r="PVM129" s="458"/>
      <c r="PVN129" s="458"/>
      <c r="PVO129" s="458"/>
      <c r="PVP129" s="459"/>
      <c r="PVQ129" s="458"/>
      <c r="PVR129" s="458"/>
      <c r="PVS129" s="458"/>
      <c r="PVT129" s="459"/>
      <c r="PVU129" s="458"/>
      <c r="PVV129" s="458"/>
      <c r="PVW129" s="458"/>
      <c r="PVX129" s="459"/>
      <c r="PVY129" s="458"/>
      <c r="PVZ129" s="458"/>
      <c r="PWA129" s="458"/>
      <c r="PWB129" s="459"/>
      <c r="PWC129" s="458"/>
      <c r="PWD129" s="458"/>
      <c r="PWE129" s="458"/>
      <c r="PWF129" s="459"/>
      <c r="PWG129" s="458"/>
      <c r="PWH129" s="458"/>
      <c r="PWI129" s="458"/>
      <c r="PWJ129" s="459"/>
      <c r="PWK129" s="458"/>
      <c r="PWL129" s="458"/>
      <c r="PWM129" s="458"/>
      <c r="PWN129" s="459"/>
      <c r="PWO129" s="458"/>
      <c r="PWP129" s="458"/>
      <c r="PWQ129" s="458"/>
      <c r="PWR129" s="459"/>
      <c r="PWS129" s="458"/>
      <c r="PWT129" s="458"/>
      <c r="PWU129" s="458"/>
      <c r="PWV129" s="459"/>
      <c r="PWW129" s="458"/>
      <c r="PWX129" s="458"/>
      <c r="PWY129" s="458"/>
      <c r="PWZ129" s="459"/>
      <c r="PXA129" s="458"/>
      <c r="PXB129" s="458"/>
      <c r="PXC129" s="458"/>
      <c r="PXD129" s="459"/>
      <c r="PXE129" s="458"/>
      <c r="PXF129" s="458"/>
      <c r="PXG129" s="458"/>
      <c r="PXH129" s="459"/>
      <c r="PXI129" s="458"/>
      <c r="PXJ129" s="458"/>
      <c r="PXK129" s="458"/>
      <c r="PXL129" s="459"/>
      <c r="PXM129" s="458"/>
      <c r="PXN129" s="458"/>
      <c r="PXO129" s="458"/>
      <c r="PXP129" s="459"/>
      <c r="PXQ129" s="458"/>
      <c r="PXR129" s="458"/>
      <c r="PXS129" s="458"/>
      <c r="PXT129" s="459"/>
      <c r="PXU129" s="458"/>
      <c r="PXV129" s="458"/>
      <c r="PXW129" s="458"/>
      <c r="PXX129" s="459"/>
      <c r="PXY129" s="458"/>
      <c r="PXZ129" s="458"/>
      <c r="PYA129" s="458"/>
      <c r="PYB129" s="459"/>
      <c r="PYC129" s="458"/>
      <c r="PYD129" s="458"/>
      <c r="PYE129" s="458"/>
      <c r="PYF129" s="459"/>
      <c r="PYG129" s="458"/>
      <c r="PYH129" s="458"/>
      <c r="PYI129" s="458"/>
      <c r="PYJ129" s="459"/>
      <c r="PYK129" s="458"/>
      <c r="PYL129" s="458"/>
      <c r="PYM129" s="458"/>
      <c r="PYN129" s="459"/>
      <c r="PYO129" s="458"/>
      <c r="PYP129" s="458"/>
      <c r="PYQ129" s="458"/>
      <c r="PYR129" s="459"/>
      <c r="PYS129" s="458"/>
      <c r="PYT129" s="458"/>
      <c r="PYU129" s="458"/>
      <c r="PYV129" s="459"/>
      <c r="PYW129" s="458"/>
      <c r="PYX129" s="458"/>
      <c r="PYY129" s="458"/>
      <c r="PYZ129" s="459"/>
      <c r="PZA129" s="458"/>
      <c r="PZB129" s="458"/>
      <c r="PZC129" s="458"/>
      <c r="PZD129" s="459"/>
      <c r="PZE129" s="458"/>
      <c r="PZF129" s="458"/>
      <c r="PZG129" s="458"/>
      <c r="PZH129" s="459"/>
      <c r="PZI129" s="458"/>
      <c r="PZJ129" s="458"/>
      <c r="PZK129" s="458"/>
      <c r="PZL129" s="459"/>
      <c r="PZM129" s="458"/>
      <c r="PZN129" s="458"/>
      <c r="PZO129" s="458"/>
      <c r="PZP129" s="459"/>
      <c r="PZQ129" s="458"/>
      <c r="PZR129" s="458"/>
      <c r="PZS129" s="458"/>
      <c r="PZT129" s="459"/>
      <c r="PZU129" s="458"/>
      <c r="PZV129" s="458"/>
      <c r="PZW129" s="458"/>
      <c r="PZX129" s="459"/>
      <c r="PZY129" s="458"/>
      <c r="PZZ129" s="458"/>
      <c r="QAA129" s="458"/>
      <c r="QAB129" s="459"/>
      <c r="QAC129" s="458"/>
      <c r="QAD129" s="458"/>
      <c r="QAE129" s="458"/>
      <c r="QAF129" s="459"/>
      <c r="QAG129" s="458"/>
      <c r="QAH129" s="458"/>
      <c r="QAI129" s="458"/>
      <c r="QAJ129" s="459"/>
      <c r="QAK129" s="458"/>
      <c r="QAL129" s="458"/>
      <c r="QAM129" s="458"/>
      <c r="QAN129" s="459"/>
      <c r="QAO129" s="458"/>
      <c r="QAP129" s="458"/>
      <c r="QAQ129" s="458"/>
      <c r="QAR129" s="459"/>
      <c r="QAS129" s="458"/>
      <c r="QAT129" s="458"/>
      <c r="QAU129" s="458"/>
      <c r="QAV129" s="459"/>
      <c r="QAW129" s="458"/>
      <c r="QAX129" s="458"/>
      <c r="QAY129" s="458"/>
      <c r="QAZ129" s="459"/>
      <c r="QBA129" s="458"/>
      <c r="QBB129" s="458"/>
      <c r="QBC129" s="458"/>
      <c r="QBD129" s="459"/>
      <c r="QBE129" s="458"/>
      <c r="QBF129" s="458"/>
      <c r="QBG129" s="458"/>
      <c r="QBH129" s="459"/>
      <c r="QBI129" s="458"/>
      <c r="QBJ129" s="458"/>
      <c r="QBK129" s="458"/>
      <c r="QBL129" s="459"/>
      <c r="QBM129" s="458"/>
      <c r="QBN129" s="458"/>
      <c r="QBO129" s="458"/>
      <c r="QBP129" s="459"/>
      <c r="QBQ129" s="458"/>
      <c r="QBR129" s="458"/>
      <c r="QBS129" s="458"/>
      <c r="QBT129" s="459"/>
      <c r="QBU129" s="458"/>
      <c r="QBV129" s="458"/>
      <c r="QBW129" s="458"/>
      <c r="QBX129" s="459"/>
      <c r="QBY129" s="458"/>
      <c r="QBZ129" s="458"/>
      <c r="QCA129" s="458"/>
      <c r="QCB129" s="459"/>
      <c r="QCC129" s="458"/>
      <c r="QCD129" s="458"/>
      <c r="QCE129" s="458"/>
      <c r="QCF129" s="459"/>
      <c r="QCG129" s="458"/>
      <c r="QCH129" s="458"/>
      <c r="QCI129" s="458"/>
      <c r="QCJ129" s="459"/>
      <c r="QCK129" s="458"/>
      <c r="QCL129" s="458"/>
      <c r="QCM129" s="458"/>
      <c r="QCN129" s="459"/>
      <c r="QCO129" s="458"/>
      <c r="QCP129" s="458"/>
      <c r="QCQ129" s="458"/>
      <c r="QCR129" s="459"/>
      <c r="QCS129" s="458"/>
      <c r="QCT129" s="458"/>
      <c r="QCU129" s="458"/>
      <c r="QCV129" s="459"/>
      <c r="QCW129" s="458"/>
      <c r="QCX129" s="458"/>
      <c r="QCY129" s="458"/>
      <c r="QCZ129" s="459"/>
      <c r="QDA129" s="458"/>
      <c r="QDB129" s="458"/>
      <c r="QDC129" s="458"/>
      <c r="QDD129" s="459"/>
      <c r="QDE129" s="458"/>
      <c r="QDF129" s="458"/>
      <c r="QDG129" s="458"/>
      <c r="QDH129" s="459"/>
      <c r="QDI129" s="458"/>
      <c r="QDJ129" s="458"/>
      <c r="QDK129" s="458"/>
      <c r="QDL129" s="459"/>
      <c r="QDM129" s="458"/>
      <c r="QDN129" s="458"/>
      <c r="QDO129" s="458"/>
      <c r="QDP129" s="459"/>
      <c r="QDQ129" s="458"/>
      <c r="QDR129" s="458"/>
      <c r="QDS129" s="458"/>
      <c r="QDT129" s="459"/>
      <c r="QDU129" s="458"/>
      <c r="QDV129" s="458"/>
      <c r="QDW129" s="458"/>
      <c r="QDX129" s="459"/>
      <c r="QDY129" s="458"/>
      <c r="QDZ129" s="458"/>
      <c r="QEA129" s="458"/>
      <c r="QEB129" s="459"/>
      <c r="QEC129" s="458"/>
      <c r="QED129" s="458"/>
      <c r="QEE129" s="458"/>
      <c r="QEF129" s="459"/>
      <c r="QEG129" s="458"/>
      <c r="QEH129" s="458"/>
      <c r="QEI129" s="458"/>
      <c r="QEJ129" s="459"/>
      <c r="QEK129" s="458"/>
      <c r="QEL129" s="458"/>
      <c r="QEM129" s="458"/>
      <c r="QEN129" s="459"/>
      <c r="QEO129" s="458"/>
      <c r="QEP129" s="458"/>
      <c r="QEQ129" s="458"/>
      <c r="QER129" s="459"/>
      <c r="QES129" s="458"/>
      <c r="QET129" s="458"/>
      <c r="QEU129" s="458"/>
      <c r="QEV129" s="459"/>
      <c r="QEW129" s="458"/>
      <c r="QEX129" s="458"/>
      <c r="QEY129" s="458"/>
      <c r="QEZ129" s="459"/>
      <c r="QFA129" s="458"/>
      <c r="QFB129" s="458"/>
      <c r="QFC129" s="458"/>
      <c r="QFD129" s="459"/>
      <c r="QFE129" s="458"/>
      <c r="QFF129" s="458"/>
      <c r="QFG129" s="458"/>
      <c r="QFH129" s="459"/>
      <c r="QFI129" s="458"/>
      <c r="QFJ129" s="458"/>
      <c r="QFK129" s="458"/>
      <c r="QFL129" s="459"/>
      <c r="QFM129" s="458"/>
      <c r="QFN129" s="458"/>
      <c r="QFO129" s="458"/>
      <c r="QFP129" s="459"/>
      <c r="QFQ129" s="458"/>
      <c r="QFR129" s="458"/>
      <c r="QFS129" s="458"/>
      <c r="QFT129" s="459"/>
      <c r="QFU129" s="458"/>
      <c r="QFV129" s="458"/>
      <c r="QFW129" s="458"/>
      <c r="QFX129" s="459"/>
      <c r="QFY129" s="458"/>
      <c r="QFZ129" s="458"/>
      <c r="QGA129" s="458"/>
      <c r="QGB129" s="459"/>
      <c r="QGC129" s="458"/>
      <c r="QGD129" s="458"/>
      <c r="QGE129" s="458"/>
      <c r="QGF129" s="459"/>
      <c r="QGG129" s="458"/>
      <c r="QGH129" s="458"/>
      <c r="QGI129" s="458"/>
      <c r="QGJ129" s="459"/>
      <c r="QGK129" s="458"/>
      <c r="QGL129" s="458"/>
      <c r="QGM129" s="458"/>
      <c r="QGN129" s="459"/>
      <c r="QGO129" s="458"/>
      <c r="QGP129" s="458"/>
      <c r="QGQ129" s="458"/>
      <c r="QGR129" s="459"/>
      <c r="QGS129" s="458"/>
      <c r="QGT129" s="458"/>
      <c r="QGU129" s="458"/>
      <c r="QGV129" s="459"/>
      <c r="QGW129" s="458"/>
      <c r="QGX129" s="458"/>
      <c r="QGY129" s="458"/>
      <c r="QGZ129" s="459"/>
      <c r="QHA129" s="458"/>
      <c r="QHB129" s="458"/>
      <c r="QHC129" s="458"/>
      <c r="QHD129" s="459"/>
      <c r="QHE129" s="458"/>
      <c r="QHF129" s="458"/>
      <c r="QHG129" s="458"/>
      <c r="QHH129" s="459"/>
      <c r="QHI129" s="458"/>
      <c r="QHJ129" s="458"/>
      <c r="QHK129" s="458"/>
      <c r="QHL129" s="459"/>
      <c r="QHM129" s="458"/>
      <c r="QHN129" s="458"/>
      <c r="QHO129" s="458"/>
      <c r="QHP129" s="459"/>
      <c r="QHQ129" s="458"/>
      <c r="QHR129" s="458"/>
      <c r="QHS129" s="458"/>
      <c r="QHT129" s="459"/>
      <c r="QHU129" s="458"/>
      <c r="QHV129" s="458"/>
      <c r="QHW129" s="458"/>
      <c r="QHX129" s="459"/>
      <c r="QHY129" s="458"/>
      <c r="QHZ129" s="458"/>
      <c r="QIA129" s="458"/>
      <c r="QIB129" s="459"/>
      <c r="QIC129" s="458"/>
      <c r="QID129" s="458"/>
      <c r="QIE129" s="458"/>
      <c r="QIF129" s="459"/>
      <c r="QIG129" s="458"/>
      <c r="QIH129" s="458"/>
      <c r="QII129" s="458"/>
      <c r="QIJ129" s="459"/>
      <c r="QIK129" s="458"/>
      <c r="QIL129" s="458"/>
      <c r="QIM129" s="458"/>
      <c r="QIN129" s="459"/>
      <c r="QIO129" s="458"/>
      <c r="QIP129" s="458"/>
      <c r="QIQ129" s="458"/>
      <c r="QIR129" s="459"/>
      <c r="QIS129" s="458"/>
      <c r="QIT129" s="458"/>
      <c r="QIU129" s="458"/>
      <c r="QIV129" s="459"/>
      <c r="QIW129" s="458"/>
      <c r="QIX129" s="458"/>
      <c r="QIY129" s="458"/>
      <c r="QIZ129" s="459"/>
      <c r="QJA129" s="458"/>
      <c r="QJB129" s="458"/>
      <c r="QJC129" s="458"/>
      <c r="QJD129" s="459"/>
      <c r="QJE129" s="458"/>
      <c r="QJF129" s="458"/>
      <c r="QJG129" s="458"/>
      <c r="QJH129" s="459"/>
      <c r="QJI129" s="458"/>
      <c r="QJJ129" s="458"/>
      <c r="QJK129" s="458"/>
      <c r="QJL129" s="459"/>
      <c r="QJM129" s="458"/>
      <c r="QJN129" s="458"/>
      <c r="QJO129" s="458"/>
      <c r="QJP129" s="459"/>
      <c r="QJQ129" s="458"/>
      <c r="QJR129" s="458"/>
      <c r="QJS129" s="458"/>
      <c r="QJT129" s="459"/>
      <c r="QJU129" s="458"/>
      <c r="QJV129" s="458"/>
      <c r="QJW129" s="458"/>
      <c r="QJX129" s="459"/>
      <c r="QJY129" s="458"/>
      <c r="QJZ129" s="458"/>
      <c r="QKA129" s="458"/>
      <c r="QKB129" s="459"/>
      <c r="QKC129" s="458"/>
      <c r="QKD129" s="458"/>
      <c r="QKE129" s="458"/>
      <c r="QKF129" s="459"/>
      <c r="QKG129" s="458"/>
      <c r="QKH129" s="458"/>
      <c r="QKI129" s="458"/>
      <c r="QKJ129" s="459"/>
      <c r="QKK129" s="458"/>
      <c r="QKL129" s="458"/>
      <c r="QKM129" s="458"/>
      <c r="QKN129" s="459"/>
      <c r="QKO129" s="458"/>
      <c r="QKP129" s="458"/>
      <c r="QKQ129" s="458"/>
      <c r="QKR129" s="459"/>
      <c r="QKS129" s="458"/>
      <c r="QKT129" s="458"/>
      <c r="QKU129" s="458"/>
      <c r="QKV129" s="459"/>
      <c r="QKW129" s="458"/>
      <c r="QKX129" s="458"/>
      <c r="QKY129" s="458"/>
      <c r="QKZ129" s="459"/>
      <c r="QLA129" s="458"/>
      <c r="QLB129" s="458"/>
      <c r="QLC129" s="458"/>
      <c r="QLD129" s="459"/>
      <c r="QLE129" s="458"/>
      <c r="QLF129" s="458"/>
      <c r="QLG129" s="458"/>
      <c r="QLH129" s="459"/>
      <c r="QLI129" s="458"/>
      <c r="QLJ129" s="458"/>
      <c r="QLK129" s="458"/>
      <c r="QLL129" s="459"/>
      <c r="QLM129" s="458"/>
      <c r="QLN129" s="458"/>
      <c r="QLO129" s="458"/>
      <c r="QLP129" s="459"/>
      <c r="QLQ129" s="458"/>
      <c r="QLR129" s="458"/>
      <c r="QLS129" s="458"/>
      <c r="QLT129" s="459"/>
      <c r="QLU129" s="458"/>
      <c r="QLV129" s="458"/>
      <c r="QLW129" s="458"/>
      <c r="QLX129" s="459"/>
      <c r="QLY129" s="458"/>
      <c r="QLZ129" s="458"/>
      <c r="QMA129" s="458"/>
      <c r="QMB129" s="459"/>
      <c r="QMC129" s="458"/>
      <c r="QMD129" s="458"/>
      <c r="QME129" s="458"/>
      <c r="QMF129" s="459"/>
      <c r="QMG129" s="458"/>
      <c r="QMH129" s="458"/>
      <c r="QMI129" s="458"/>
      <c r="QMJ129" s="459"/>
      <c r="QMK129" s="458"/>
      <c r="QML129" s="458"/>
      <c r="QMM129" s="458"/>
      <c r="QMN129" s="459"/>
      <c r="QMO129" s="458"/>
      <c r="QMP129" s="458"/>
      <c r="QMQ129" s="458"/>
      <c r="QMR129" s="459"/>
      <c r="QMS129" s="458"/>
      <c r="QMT129" s="458"/>
      <c r="QMU129" s="458"/>
      <c r="QMV129" s="459"/>
      <c r="QMW129" s="458"/>
      <c r="QMX129" s="458"/>
      <c r="QMY129" s="458"/>
      <c r="QMZ129" s="459"/>
      <c r="QNA129" s="458"/>
      <c r="QNB129" s="458"/>
      <c r="QNC129" s="458"/>
      <c r="QND129" s="459"/>
      <c r="QNE129" s="458"/>
      <c r="QNF129" s="458"/>
      <c r="QNG129" s="458"/>
      <c r="QNH129" s="459"/>
      <c r="QNI129" s="458"/>
      <c r="QNJ129" s="458"/>
      <c r="QNK129" s="458"/>
      <c r="QNL129" s="459"/>
      <c r="QNM129" s="458"/>
      <c r="QNN129" s="458"/>
      <c r="QNO129" s="458"/>
      <c r="QNP129" s="459"/>
      <c r="QNQ129" s="458"/>
      <c r="QNR129" s="458"/>
      <c r="QNS129" s="458"/>
      <c r="QNT129" s="459"/>
      <c r="QNU129" s="458"/>
      <c r="QNV129" s="458"/>
      <c r="QNW129" s="458"/>
      <c r="QNX129" s="459"/>
      <c r="QNY129" s="458"/>
      <c r="QNZ129" s="458"/>
      <c r="QOA129" s="458"/>
      <c r="QOB129" s="459"/>
      <c r="QOC129" s="458"/>
      <c r="QOD129" s="458"/>
      <c r="QOE129" s="458"/>
      <c r="QOF129" s="459"/>
      <c r="QOG129" s="458"/>
      <c r="QOH129" s="458"/>
      <c r="QOI129" s="458"/>
      <c r="QOJ129" s="459"/>
      <c r="QOK129" s="458"/>
      <c r="QOL129" s="458"/>
      <c r="QOM129" s="458"/>
      <c r="QON129" s="459"/>
      <c r="QOO129" s="458"/>
      <c r="QOP129" s="458"/>
      <c r="QOQ129" s="458"/>
      <c r="QOR129" s="459"/>
      <c r="QOS129" s="458"/>
      <c r="QOT129" s="458"/>
      <c r="QOU129" s="458"/>
      <c r="QOV129" s="459"/>
      <c r="QOW129" s="458"/>
      <c r="QOX129" s="458"/>
      <c r="QOY129" s="458"/>
      <c r="QOZ129" s="459"/>
      <c r="QPA129" s="458"/>
      <c r="QPB129" s="458"/>
      <c r="QPC129" s="458"/>
      <c r="QPD129" s="459"/>
      <c r="QPE129" s="458"/>
      <c r="QPF129" s="458"/>
      <c r="QPG129" s="458"/>
      <c r="QPH129" s="459"/>
      <c r="QPI129" s="458"/>
      <c r="QPJ129" s="458"/>
      <c r="QPK129" s="458"/>
      <c r="QPL129" s="459"/>
      <c r="QPM129" s="458"/>
      <c r="QPN129" s="458"/>
      <c r="QPO129" s="458"/>
      <c r="QPP129" s="459"/>
      <c r="QPQ129" s="458"/>
      <c r="QPR129" s="458"/>
      <c r="QPS129" s="458"/>
      <c r="QPT129" s="459"/>
      <c r="QPU129" s="458"/>
      <c r="QPV129" s="458"/>
      <c r="QPW129" s="458"/>
      <c r="QPX129" s="459"/>
      <c r="QPY129" s="458"/>
      <c r="QPZ129" s="458"/>
      <c r="QQA129" s="458"/>
      <c r="QQB129" s="459"/>
      <c r="QQC129" s="458"/>
      <c r="QQD129" s="458"/>
      <c r="QQE129" s="458"/>
      <c r="QQF129" s="459"/>
      <c r="QQG129" s="458"/>
      <c r="QQH129" s="458"/>
      <c r="QQI129" s="458"/>
      <c r="QQJ129" s="459"/>
      <c r="QQK129" s="458"/>
      <c r="QQL129" s="458"/>
      <c r="QQM129" s="458"/>
      <c r="QQN129" s="459"/>
      <c r="QQO129" s="458"/>
      <c r="QQP129" s="458"/>
      <c r="QQQ129" s="458"/>
      <c r="QQR129" s="459"/>
      <c r="QQS129" s="458"/>
      <c r="QQT129" s="458"/>
      <c r="QQU129" s="458"/>
      <c r="QQV129" s="459"/>
      <c r="QQW129" s="458"/>
      <c r="QQX129" s="458"/>
      <c r="QQY129" s="458"/>
      <c r="QQZ129" s="459"/>
      <c r="QRA129" s="458"/>
      <c r="QRB129" s="458"/>
      <c r="QRC129" s="458"/>
      <c r="QRD129" s="459"/>
      <c r="QRE129" s="458"/>
      <c r="QRF129" s="458"/>
      <c r="QRG129" s="458"/>
      <c r="QRH129" s="459"/>
      <c r="QRI129" s="458"/>
      <c r="QRJ129" s="458"/>
      <c r="QRK129" s="458"/>
      <c r="QRL129" s="459"/>
      <c r="QRM129" s="458"/>
      <c r="QRN129" s="458"/>
      <c r="QRO129" s="458"/>
      <c r="QRP129" s="459"/>
      <c r="QRQ129" s="458"/>
      <c r="QRR129" s="458"/>
      <c r="QRS129" s="458"/>
      <c r="QRT129" s="459"/>
      <c r="QRU129" s="458"/>
      <c r="QRV129" s="458"/>
      <c r="QRW129" s="458"/>
      <c r="QRX129" s="459"/>
      <c r="QRY129" s="458"/>
      <c r="QRZ129" s="458"/>
      <c r="QSA129" s="458"/>
      <c r="QSB129" s="459"/>
      <c r="QSC129" s="458"/>
      <c r="QSD129" s="458"/>
      <c r="QSE129" s="458"/>
      <c r="QSF129" s="459"/>
      <c r="QSG129" s="458"/>
      <c r="QSH129" s="458"/>
      <c r="QSI129" s="458"/>
      <c r="QSJ129" s="459"/>
      <c r="QSK129" s="458"/>
      <c r="QSL129" s="458"/>
      <c r="QSM129" s="458"/>
      <c r="QSN129" s="459"/>
      <c r="QSO129" s="458"/>
      <c r="QSP129" s="458"/>
      <c r="QSQ129" s="458"/>
      <c r="QSR129" s="459"/>
      <c r="QSS129" s="458"/>
      <c r="QST129" s="458"/>
      <c r="QSU129" s="458"/>
      <c r="QSV129" s="459"/>
      <c r="QSW129" s="458"/>
      <c r="QSX129" s="458"/>
      <c r="QSY129" s="458"/>
      <c r="QSZ129" s="459"/>
      <c r="QTA129" s="458"/>
      <c r="QTB129" s="458"/>
      <c r="QTC129" s="458"/>
      <c r="QTD129" s="459"/>
      <c r="QTE129" s="458"/>
      <c r="QTF129" s="458"/>
      <c r="QTG129" s="458"/>
      <c r="QTH129" s="459"/>
      <c r="QTI129" s="458"/>
      <c r="QTJ129" s="458"/>
      <c r="QTK129" s="458"/>
      <c r="QTL129" s="459"/>
      <c r="QTM129" s="458"/>
      <c r="QTN129" s="458"/>
      <c r="QTO129" s="458"/>
      <c r="QTP129" s="459"/>
      <c r="QTQ129" s="458"/>
      <c r="QTR129" s="458"/>
      <c r="QTS129" s="458"/>
      <c r="QTT129" s="459"/>
      <c r="QTU129" s="458"/>
      <c r="QTV129" s="458"/>
      <c r="QTW129" s="458"/>
      <c r="QTX129" s="459"/>
      <c r="QTY129" s="458"/>
      <c r="QTZ129" s="458"/>
      <c r="QUA129" s="458"/>
      <c r="QUB129" s="459"/>
      <c r="QUC129" s="458"/>
      <c r="QUD129" s="458"/>
      <c r="QUE129" s="458"/>
      <c r="QUF129" s="459"/>
      <c r="QUG129" s="458"/>
      <c r="QUH129" s="458"/>
      <c r="QUI129" s="458"/>
      <c r="QUJ129" s="459"/>
      <c r="QUK129" s="458"/>
      <c r="QUL129" s="458"/>
      <c r="QUM129" s="458"/>
      <c r="QUN129" s="459"/>
      <c r="QUO129" s="458"/>
      <c r="QUP129" s="458"/>
      <c r="QUQ129" s="458"/>
      <c r="QUR129" s="459"/>
      <c r="QUS129" s="458"/>
      <c r="QUT129" s="458"/>
      <c r="QUU129" s="458"/>
      <c r="QUV129" s="459"/>
      <c r="QUW129" s="458"/>
      <c r="QUX129" s="458"/>
      <c r="QUY129" s="458"/>
      <c r="QUZ129" s="459"/>
      <c r="QVA129" s="458"/>
      <c r="QVB129" s="458"/>
      <c r="QVC129" s="458"/>
      <c r="QVD129" s="459"/>
      <c r="QVE129" s="458"/>
      <c r="QVF129" s="458"/>
      <c r="QVG129" s="458"/>
      <c r="QVH129" s="459"/>
      <c r="QVI129" s="458"/>
      <c r="QVJ129" s="458"/>
      <c r="QVK129" s="458"/>
      <c r="QVL129" s="459"/>
      <c r="QVM129" s="458"/>
      <c r="QVN129" s="458"/>
      <c r="QVO129" s="458"/>
      <c r="QVP129" s="459"/>
      <c r="QVQ129" s="458"/>
      <c r="QVR129" s="458"/>
      <c r="QVS129" s="458"/>
      <c r="QVT129" s="459"/>
      <c r="QVU129" s="458"/>
      <c r="QVV129" s="458"/>
      <c r="QVW129" s="458"/>
      <c r="QVX129" s="459"/>
      <c r="QVY129" s="458"/>
      <c r="QVZ129" s="458"/>
      <c r="QWA129" s="458"/>
      <c r="QWB129" s="459"/>
      <c r="QWC129" s="458"/>
      <c r="QWD129" s="458"/>
      <c r="QWE129" s="458"/>
      <c r="QWF129" s="459"/>
      <c r="QWG129" s="458"/>
      <c r="QWH129" s="458"/>
      <c r="QWI129" s="458"/>
      <c r="QWJ129" s="459"/>
      <c r="QWK129" s="458"/>
      <c r="QWL129" s="458"/>
      <c r="QWM129" s="458"/>
      <c r="QWN129" s="459"/>
      <c r="QWO129" s="458"/>
      <c r="QWP129" s="458"/>
      <c r="QWQ129" s="458"/>
      <c r="QWR129" s="459"/>
      <c r="QWS129" s="458"/>
      <c r="QWT129" s="458"/>
      <c r="QWU129" s="458"/>
      <c r="QWV129" s="459"/>
      <c r="QWW129" s="458"/>
      <c r="QWX129" s="458"/>
      <c r="QWY129" s="458"/>
      <c r="QWZ129" s="459"/>
      <c r="QXA129" s="458"/>
      <c r="QXB129" s="458"/>
      <c r="QXC129" s="458"/>
      <c r="QXD129" s="459"/>
      <c r="QXE129" s="458"/>
      <c r="QXF129" s="458"/>
      <c r="QXG129" s="458"/>
      <c r="QXH129" s="459"/>
      <c r="QXI129" s="458"/>
      <c r="QXJ129" s="458"/>
      <c r="QXK129" s="458"/>
      <c r="QXL129" s="459"/>
      <c r="QXM129" s="458"/>
      <c r="QXN129" s="458"/>
      <c r="QXO129" s="458"/>
      <c r="QXP129" s="459"/>
      <c r="QXQ129" s="458"/>
      <c r="QXR129" s="458"/>
      <c r="QXS129" s="458"/>
      <c r="QXT129" s="459"/>
      <c r="QXU129" s="458"/>
      <c r="QXV129" s="458"/>
      <c r="QXW129" s="458"/>
      <c r="QXX129" s="459"/>
      <c r="QXY129" s="458"/>
      <c r="QXZ129" s="458"/>
      <c r="QYA129" s="458"/>
      <c r="QYB129" s="459"/>
      <c r="QYC129" s="458"/>
      <c r="QYD129" s="458"/>
      <c r="QYE129" s="458"/>
      <c r="QYF129" s="459"/>
      <c r="QYG129" s="458"/>
      <c r="QYH129" s="458"/>
      <c r="QYI129" s="458"/>
      <c r="QYJ129" s="459"/>
      <c r="QYK129" s="458"/>
      <c r="QYL129" s="458"/>
      <c r="QYM129" s="458"/>
      <c r="QYN129" s="459"/>
      <c r="QYO129" s="458"/>
      <c r="QYP129" s="458"/>
      <c r="QYQ129" s="458"/>
      <c r="QYR129" s="459"/>
      <c r="QYS129" s="458"/>
      <c r="QYT129" s="458"/>
      <c r="QYU129" s="458"/>
      <c r="QYV129" s="459"/>
      <c r="QYW129" s="458"/>
      <c r="QYX129" s="458"/>
      <c r="QYY129" s="458"/>
      <c r="QYZ129" s="459"/>
      <c r="QZA129" s="458"/>
      <c r="QZB129" s="458"/>
      <c r="QZC129" s="458"/>
      <c r="QZD129" s="459"/>
      <c r="QZE129" s="458"/>
      <c r="QZF129" s="458"/>
      <c r="QZG129" s="458"/>
      <c r="QZH129" s="459"/>
      <c r="QZI129" s="458"/>
      <c r="QZJ129" s="458"/>
      <c r="QZK129" s="458"/>
      <c r="QZL129" s="459"/>
      <c r="QZM129" s="458"/>
      <c r="QZN129" s="458"/>
      <c r="QZO129" s="458"/>
      <c r="QZP129" s="459"/>
      <c r="QZQ129" s="458"/>
      <c r="QZR129" s="458"/>
      <c r="QZS129" s="458"/>
      <c r="QZT129" s="459"/>
      <c r="QZU129" s="458"/>
      <c r="QZV129" s="458"/>
      <c r="QZW129" s="458"/>
      <c r="QZX129" s="459"/>
      <c r="QZY129" s="458"/>
      <c r="QZZ129" s="458"/>
      <c r="RAA129" s="458"/>
      <c r="RAB129" s="459"/>
      <c r="RAC129" s="458"/>
      <c r="RAD129" s="458"/>
      <c r="RAE129" s="458"/>
      <c r="RAF129" s="459"/>
      <c r="RAG129" s="458"/>
      <c r="RAH129" s="458"/>
      <c r="RAI129" s="458"/>
      <c r="RAJ129" s="459"/>
      <c r="RAK129" s="458"/>
      <c r="RAL129" s="458"/>
      <c r="RAM129" s="458"/>
      <c r="RAN129" s="459"/>
      <c r="RAO129" s="458"/>
      <c r="RAP129" s="458"/>
      <c r="RAQ129" s="458"/>
      <c r="RAR129" s="459"/>
      <c r="RAS129" s="458"/>
      <c r="RAT129" s="458"/>
      <c r="RAU129" s="458"/>
      <c r="RAV129" s="459"/>
      <c r="RAW129" s="458"/>
      <c r="RAX129" s="458"/>
      <c r="RAY129" s="458"/>
      <c r="RAZ129" s="459"/>
      <c r="RBA129" s="458"/>
      <c r="RBB129" s="458"/>
      <c r="RBC129" s="458"/>
      <c r="RBD129" s="459"/>
      <c r="RBE129" s="458"/>
      <c r="RBF129" s="458"/>
      <c r="RBG129" s="458"/>
      <c r="RBH129" s="459"/>
      <c r="RBI129" s="458"/>
      <c r="RBJ129" s="458"/>
      <c r="RBK129" s="458"/>
      <c r="RBL129" s="459"/>
      <c r="RBM129" s="458"/>
      <c r="RBN129" s="458"/>
      <c r="RBO129" s="458"/>
      <c r="RBP129" s="459"/>
      <c r="RBQ129" s="458"/>
      <c r="RBR129" s="458"/>
      <c r="RBS129" s="458"/>
      <c r="RBT129" s="459"/>
      <c r="RBU129" s="458"/>
      <c r="RBV129" s="458"/>
      <c r="RBW129" s="458"/>
      <c r="RBX129" s="459"/>
      <c r="RBY129" s="458"/>
      <c r="RBZ129" s="458"/>
      <c r="RCA129" s="458"/>
      <c r="RCB129" s="459"/>
      <c r="RCC129" s="458"/>
      <c r="RCD129" s="458"/>
      <c r="RCE129" s="458"/>
      <c r="RCF129" s="459"/>
      <c r="RCG129" s="458"/>
      <c r="RCH129" s="458"/>
      <c r="RCI129" s="458"/>
      <c r="RCJ129" s="459"/>
      <c r="RCK129" s="458"/>
      <c r="RCL129" s="458"/>
      <c r="RCM129" s="458"/>
      <c r="RCN129" s="459"/>
      <c r="RCO129" s="458"/>
      <c r="RCP129" s="458"/>
      <c r="RCQ129" s="458"/>
      <c r="RCR129" s="459"/>
      <c r="RCS129" s="458"/>
      <c r="RCT129" s="458"/>
      <c r="RCU129" s="458"/>
      <c r="RCV129" s="459"/>
      <c r="RCW129" s="458"/>
      <c r="RCX129" s="458"/>
      <c r="RCY129" s="458"/>
      <c r="RCZ129" s="459"/>
      <c r="RDA129" s="458"/>
      <c r="RDB129" s="458"/>
      <c r="RDC129" s="458"/>
      <c r="RDD129" s="459"/>
      <c r="RDE129" s="458"/>
      <c r="RDF129" s="458"/>
      <c r="RDG129" s="458"/>
      <c r="RDH129" s="459"/>
      <c r="RDI129" s="458"/>
      <c r="RDJ129" s="458"/>
      <c r="RDK129" s="458"/>
      <c r="RDL129" s="459"/>
      <c r="RDM129" s="458"/>
      <c r="RDN129" s="458"/>
      <c r="RDO129" s="458"/>
      <c r="RDP129" s="459"/>
      <c r="RDQ129" s="458"/>
      <c r="RDR129" s="458"/>
      <c r="RDS129" s="458"/>
      <c r="RDT129" s="459"/>
      <c r="RDU129" s="458"/>
      <c r="RDV129" s="458"/>
      <c r="RDW129" s="458"/>
      <c r="RDX129" s="459"/>
      <c r="RDY129" s="458"/>
      <c r="RDZ129" s="458"/>
      <c r="REA129" s="458"/>
      <c r="REB129" s="459"/>
      <c r="REC129" s="458"/>
      <c r="RED129" s="458"/>
      <c r="REE129" s="458"/>
      <c r="REF129" s="459"/>
      <c r="REG129" s="458"/>
      <c r="REH129" s="458"/>
      <c r="REI129" s="458"/>
      <c r="REJ129" s="459"/>
      <c r="REK129" s="458"/>
      <c r="REL129" s="458"/>
      <c r="REM129" s="458"/>
      <c r="REN129" s="459"/>
      <c r="REO129" s="458"/>
      <c r="REP129" s="458"/>
      <c r="REQ129" s="458"/>
      <c r="RER129" s="459"/>
      <c r="RES129" s="458"/>
      <c r="RET129" s="458"/>
      <c r="REU129" s="458"/>
      <c r="REV129" s="459"/>
      <c r="REW129" s="458"/>
      <c r="REX129" s="458"/>
      <c r="REY129" s="458"/>
      <c r="REZ129" s="459"/>
      <c r="RFA129" s="458"/>
      <c r="RFB129" s="458"/>
      <c r="RFC129" s="458"/>
      <c r="RFD129" s="459"/>
      <c r="RFE129" s="458"/>
      <c r="RFF129" s="458"/>
      <c r="RFG129" s="458"/>
      <c r="RFH129" s="459"/>
      <c r="RFI129" s="458"/>
      <c r="RFJ129" s="458"/>
      <c r="RFK129" s="458"/>
      <c r="RFL129" s="459"/>
      <c r="RFM129" s="458"/>
      <c r="RFN129" s="458"/>
      <c r="RFO129" s="458"/>
      <c r="RFP129" s="459"/>
      <c r="RFQ129" s="458"/>
      <c r="RFR129" s="458"/>
      <c r="RFS129" s="458"/>
      <c r="RFT129" s="459"/>
      <c r="RFU129" s="458"/>
      <c r="RFV129" s="458"/>
      <c r="RFW129" s="458"/>
      <c r="RFX129" s="459"/>
      <c r="RFY129" s="458"/>
      <c r="RFZ129" s="458"/>
      <c r="RGA129" s="458"/>
      <c r="RGB129" s="459"/>
      <c r="RGC129" s="458"/>
      <c r="RGD129" s="458"/>
      <c r="RGE129" s="458"/>
      <c r="RGF129" s="459"/>
      <c r="RGG129" s="458"/>
      <c r="RGH129" s="458"/>
      <c r="RGI129" s="458"/>
      <c r="RGJ129" s="459"/>
      <c r="RGK129" s="458"/>
      <c r="RGL129" s="458"/>
      <c r="RGM129" s="458"/>
      <c r="RGN129" s="459"/>
      <c r="RGO129" s="458"/>
      <c r="RGP129" s="458"/>
      <c r="RGQ129" s="458"/>
      <c r="RGR129" s="459"/>
      <c r="RGS129" s="458"/>
      <c r="RGT129" s="458"/>
      <c r="RGU129" s="458"/>
      <c r="RGV129" s="459"/>
      <c r="RGW129" s="458"/>
      <c r="RGX129" s="458"/>
      <c r="RGY129" s="458"/>
      <c r="RGZ129" s="459"/>
      <c r="RHA129" s="458"/>
      <c r="RHB129" s="458"/>
      <c r="RHC129" s="458"/>
      <c r="RHD129" s="459"/>
      <c r="RHE129" s="458"/>
      <c r="RHF129" s="458"/>
      <c r="RHG129" s="458"/>
      <c r="RHH129" s="459"/>
      <c r="RHI129" s="458"/>
      <c r="RHJ129" s="458"/>
      <c r="RHK129" s="458"/>
      <c r="RHL129" s="459"/>
      <c r="RHM129" s="458"/>
      <c r="RHN129" s="458"/>
      <c r="RHO129" s="458"/>
      <c r="RHP129" s="459"/>
      <c r="RHQ129" s="458"/>
      <c r="RHR129" s="458"/>
      <c r="RHS129" s="458"/>
      <c r="RHT129" s="459"/>
      <c r="RHU129" s="458"/>
      <c r="RHV129" s="458"/>
      <c r="RHW129" s="458"/>
      <c r="RHX129" s="459"/>
      <c r="RHY129" s="458"/>
      <c r="RHZ129" s="458"/>
      <c r="RIA129" s="458"/>
      <c r="RIB129" s="459"/>
      <c r="RIC129" s="458"/>
      <c r="RID129" s="458"/>
      <c r="RIE129" s="458"/>
      <c r="RIF129" s="459"/>
      <c r="RIG129" s="458"/>
      <c r="RIH129" s="458"/>
      <c r="RII129" s="458"/>
      <c r="RIJ129" s="459"/>
      <c r="RIK129" s="458"/>
      <c r="RIL129" s="458"/>
      <c r="RIM129" s="458"/>
      <c r="RIN129" s="459"/>
      <c r="RIO129" s="458"/>
      <c r="RIP129" s="458"/>
      <c r="RIQ129" s="458"/>
      <c r="RIR129" s="459"/>
      <c r="RIS129" s="458"/>
      <c r="RIT129" s="458"/>
      <c r="RIU129" s="458"/>
      <c r="RIV129" s="459"/>
      <c r="RIW129" s="458"/>
      <c r="RIX129" s="458"/>
      <c r="RIY129" s="458"/>
      <c r="RIZ129" s="459"/>
      <c r="RJA129" s="458"/>
      <c r="RJB129" s="458"/>
      <c r="RJC129" s="458"/>
      <c r="RJD129" s="459"/>
      <c r="RJE129" s="458"/>
      <c r="RJF129" s="458"/>
      <c r="RJG129" s="458"/>
      <c r="RJH129" s="459"/>
      <c r="RJI129" s="458"/>
      <c r="RJJ129" s="458"/>
      <c r="RJK129" s="458"/>
      <c r="RJL129" s="459"/>
      <c r="RJM129" s="458"/>
      <c r="RJN129" s="458"/>
      <c r="RJO129" s="458"/>
      <c r="RJP129" s="459"/>
      <c r="RJQ129" s="458"/>
      <c r="RJR129" s="458"/>
      <c r="RJS129" s="458"/>
      <c r="RJT129" s="459"/>
      <c r="RJU129" s="458"/>
      <c r="RJV129" s="458"/>
      <c r="RJW129" s="458"/>
      <c r="RJX129" s="459"/>
      <c r="RJY129" s="458"/>
      <c r="RJZ129" s="458"/>
      <c r="RKA129" s="458"/>
      <c r="RKB129" s="459"/>
      <c r="RKC129" s="458"/>
      <c r="RKD129" s="458"/>
      <c r="RKE129" s="458"/>
      <c r="RKF129" s="459"/>
      <c r="RKG129" s="458"/>
      <c r="RKH129" s="458"/>
      <c r="RKI129" s="458"/>
      <c r="RKJ129" s="459"/>
      <c r="RKK129" s="458"/>
      <c r="RKL129" s="458"/>
      <c r="RKM129" s="458"/>
      <c r="RKN129" s="459"/>
      <c r="RKO129" s="458"/>
      <c r="RKP129" s="458"/>
      <c r="RKQ129" s="458"/>
      <c r="RKR129" s="459"/>
      <c r="RKS129" s="458"/>
      <c r="RKT129" s="458"/>
      <c r="RKU129" s="458"/>
      <c r="RKV129" s="459"/>
      <c r="RKW129" s="458"/>
      <c r="RKX129" s="458"/>
      <c r="RKY129" s="458"/>
      <c r="RKZ129" s="459"/>
      <c r="RLA129" s="458"/>
      <c r="RLB129" s="458"/>
      <c r="RLC129" s="458"/>
      <c r="RLD129" s="459"/>
      <c r="RLE129" s="458"/>
      <c r="RLF129" s="458"/>
      <c r="RLG129" s="458"/>
      <c r="RLH129" s="459"/>
      <c r="RLI129" s="458"/>
      <c r="RLJ129" s="458"/>
      <c r="RLK129" s="458"/>
      <c r="RLL129" s="459"/>
      <c r="RLM129" s="458"/>
      <c r="RLN129" s="458"/>
      <c r="RLO129" s="458"/>
      <c r="RLP129" s="459"/>
      <c r="RLQ129" s="458"/>
      <c r="RLR129" s="458"/>
      <c r="RLS129" s="458"/>
      <c r="RLT129" s="459"/>
      <c r="RLU129" s="458"/>
      <c r="RLV129" s="458"/>
      <c r="RLW129" s="458"/>
      <c r="RLX129" s="459"/>
      <c r="RLY129" s="458"/>
      <c r="RLZ129" s="458"/>
      <c r="RMA129" s="458"/>
      <c r="RMB129" s="459"/>
      <c r="RMC129" s="458"/>
      <c r="RMD129" s="458"/>
      <c r="RME129" s="458"/>
      <c r="RMF129" s="459"/>
      <c r="RMG129" s="458"/>
      <c r="RMH129" s="458"/>
      <c r="RMI129" s="458"/>
      <c r="RMJ129" s="459"/>
      <c r="RMK129" s="458"/>
      <c r="RML129" s="458"/>
      <c r="RMM129" s="458"/>
      <c r="RMN129" s="459"/>
      <c r="RMO129" s="458"/>
      <c r="RMP129" s="458"/>
      <c r="RMQ129" s="458"/>
      <c r="RMR129" s="459"/>
      <c r="RMS129" s="458"/>
      <c r="RMT129" s="458"/>
      <c r="RMU129" s="458"/>
      <c r="RMV129" s="459"/>
      <c r="RMW129" s="458"/>
      <c r="RMX129" s="458"/>
      <c r="RMY129" s="458"/>
      <c r="RMZ129" s="459"/>
      <c r="RNA129" s="458"/>
      <c r="RNB129" s="458"/>
      <c r="RNC129" s="458"/>
      <c r="RND129" s="459"/>
      <c r="RNE129" s="458"/>
      <c r="RNF129" s="458"/>
      <c r="RNG129" s="458"/>
      <c r="RNH129" s="459"/>
      <c r="RNI129" s="458"/>
      <c r="RNJ129" s="458"/>
      <c r="RNK129" s="458"/>
      <c r="RNL129" s="459"/>
      <c r="RNM129" s="458"/>
      <c r="RNN129" s="458"/>
      <c r="RNO129" s="458"/>
      <c r="RNP129" s="459"/>
      <c r="RNQ129" s="458"/>
      <c r="RNR129" s="458"/>
      <c r="RNS129" s="458"/>
      <c r="RNT129" s="459"/>
      <c r="RNU129" s="458"/>
      <c r="RNV129" s="458"/>
      <c r="RNW129" s="458"/>
      <c r="RNX129" s="459"/>
      <c r="RNY129" s="458"/>
      <c r="RNZ129" s="458"/>
      <c r="ROA129" s="458"/>
      <c r="ROB129" s="459"/>
      <c r="ROC129" s="458"/>
      <c r="ROD129" s="458"/>
      <c r="ROE129" s="458"/>
      <c r="ROF129" s="459"/>
      <c r="ROG129" s="458"/>
      <c r="ROH129" s="458"/>
      <c r="ROI129" s="458"/>
      <c r="ROJ129" s="459"/>
      <c r="ROK129" s="458"/>
      <c r="ROL129" s="458"/>
      <c r="ROM129" s="458"/>
      <c r="RON129" s="459"/>
      <c r="ROO129" s="458"/>
      <c r="ROP129" s="458"/>
      <c r="ROQ129" s="458"/>
      <c r="ROR129" s="459"/>
      <c r="ROS129" s="458"/>
      <c r="ROT129" s="458"/>
      <c r="ROU129" s="458"/>
      <c r="ROV129" s="459"/>
      <c r="ROW129" s="458"/>
      <c r="ROX129" s="458"/>
      <c r="ROY129" s="458"/>
      <c r="ROZ129" s="459"/>
      <c r="RPA129" s="458"/>
      <c r="RPB129" s="458"/>
      <c r="RPC129" s="458"/>
      <c r="RPD129" s="459"/>
      <c r="RPE129" s="458"/>
      <c r="RPF129" s="458"/>
      <c r="RPG129" s="458"/>
      <c r="RPH129" s="459"/>
      <c r="RPI129" s="458"/>
      <c r="RPJ129" s="458"/>
      <c r="RPK129" s="458"/>
      <c r="RPL129" s="459"/>
      <c r="RPM129" s="458"/>
      <c r="RPN129" s="458"/>
      <c r="RPO129" s="458"/>
      <c r="RPP129" s="459"/>
      <c r="RPQ129" s="458"/>
      <c r="RPR129" s="458"/>
      <c r="RPS129" s="458"/>
      <c r="RPT129" s="459"/>
      <c r="RPU129" s="458"/>
      <c r="RPV129" s="458"/>
      <c r="RPW129" s="458"/>
      <c r="RPX129" s="459"/>
      <c r="RPY129" s="458"/>
      <c r="RPZ129" s="458"/>
      <c r="RQA129" s="458"/>
      <c r="RQB129" s="459"/>
      <c r="RQC129" s="458"/>
      <c r="RQD129" s="458"/>
      <c r="RQE129" s="458"/>
      <c r="RQF129" s="459"/>
      <c r="RQG129" s="458"/>
      <c r="RQH129" s="458"/>
      <c r="RQI129" s="458"/>
      <c r="RQJ129" s="459"/>
      <c r="RQK129" s="458"/>
      <c r="RQL129" s="458"/>
      <c r="RQM129" s="458"/>
      <c r="RQN129" s="459"/>
      <c r="RQO129" s="458"/>
      <c r="RQP129" s="458"/>
      <c r="RQQ129" s="458"/>
      <c r="RQR129" s="459"/>
      <c r="RQS129" s="458"/>
      <c r="RQT129" s="458"/>
      <c r="RQU129" s="458"/>
      <c r="RQV129" s="459"/>
      <c r="RQW129" s="458"/>
      <c r="RQX129" s="458"/>
      <c r="RQY129" s="458"/>
      <c r="RQZ129" s="459"/>
      <c r="RRA129" s="458"/>
      <c r="RRB129" s="458"/>
      <c r="RRC129" s="458"/>
      <c r="RRD129" s="459"/>
      <c r="RRE129" s="458"/>
      <c r="RRF129" s="458"/>
      <c r="RRG129" s="458"/>
      <c r="RRH129" s="459"/>
      <c r="RRI129" s="458"/>
      <c r="RRJ129" s="458"/>
      <c r="RRK129" s="458"/>
      <c r="RRL129" s="459"/>
      <c r="RRM129" s="458"/>
      <c r="RRN129" s="458"/>
      <c r="RRO129" s="458"/>
      <c r="RRP129" s="459"/>
      <c r="RRQ129" s="458"/>
      <c r="RRR129" s="458"/>
      <c r="RRS129" s="458"/>
      <c r="RRT129" s="459"/>
      <c r="RRU129" s="458"/>
      <c r="RRV129" s="458"/>
      <c r="RRW129" s="458"/>
      <c r="RRX129" s="459"/>
      <c r="RRY129" s="458"/>
      <c r="RRZ129" s="458"/>
      <c r="RSA129" s="458"/>
      <c r="RSB129" s="459"/>
      <c r="RSC129" s="458"/>
      <c r="RSD129" s="458"/>
      <c r="RSE129" s="458"/>
      <c r="RSF129" s="459"/>
      <c r="RSG129" s="458"/>
      <c r="RSH129" s="458"/>
      <c r="RSI129" s="458"/>
      <c r="RSJ129" s="459"/>
      <c r="RSK129" s="458"/>
      <c r="RSL129" s="458"/>
      <c r="RSM129" s="458"/>
      <c r="RSN129" s="459"/>
      <c r="RSO129" s="458"/>
      <c r="RSP129" s="458"/>
      <c r="RSQ129" s="458"/>
      <c r="RSR129" s="459"/>
      <c r="RSS129" s="458"/>
      <c r="RST129" s="458"/>
      <c r="RSU129" s="458"/>
      <c r="RSV129" s="459"/>
      <c r="RSW129" s="458"/>
      <c r="RSX129" s="458"/>
      <c r="RSY129" s="458"/>
      <c r="RSZ129" s="459"/>
      <c r="RTA129" s="458"/>
      <c r="RTB129" s="458"/>
      <c r="RTC129" s="458"/>
      <c r="RTD129" s="459"/>
      <c r="RTE129" s="458"/>
      <c r="RTF129" s="458"/>
      <c r="RTG129" s="458"/>
      <c r="RTH129" s="459"/>
      <c r="RTI129" s="458"/>
      <c r="RTJ129" s="458"/>
      <c r="RTK129" s="458"/>
      <c r="RTL129" s="459"/>
      <c r="RTM129" s="458"/>
      <c r="RTN129" s="458"/>
      <c r="RTO129" s="458"/>
      <c r="RTP129" s="459"/>
      <c r="RTQ129" s="458"/>
      <c r="RTR129" s="458"/>
      <c r="RTS129" s="458"/>
      <c r="RTT129" s="459"/>
      <c r="RTU129" s="458"/>
      <c r="RTV129" s="458"/>
      <c r="RTW129" s="458"/>
      <c r="RTX129" s="459"/>
      <c r="RTY129" s="458"/>
      <c r="RTZ129" s="458"/>
      <c r="RUA129" s="458"/>
      <c r="RUB129" s="459"/>
      <c r="RUC129" s="458"/>
      <c r="RUD129" s="458"/>
      <c r="RUE129" s="458"/>
      <c r="RUF129" s="459"/>
      <c r="RUG129" s="458"/>
      <c r="RUH129" s="458"/>
      <c r="RUI129" s="458"/>
      <c r="RUJ129" s="459"/>
      <c r="RUK129" s="458"/>
      <c r="RUL129" s="458"/>
      <c r="RUM129" s="458"/>
      <c r="RUN129" s="459"/>
      <c r="RUO129" s="458"/>
      <c r="RUP129" s="458"/>
      <c r="RUQ129" s="458"/>
      <c r="RUR129" s="459"/>
      <c r="RUS129" s="458"/>
      <c r="RUT129" s="458"/>
      <c r="RUU129" s="458"/>
      <c r="RUV129" s="459"/>
      <c r="RUW129" s="458"/>
      <c r="RUX129" s="458"/>
      <c r="RUY129" s="458"/>
      <c r="RUZ129" s="459"/>
      <c r="RVA129" s="458"/>
      <c r="RVB129" s="458"/>
      <c r="RVC129" s="458"/>
      <c r="RVD129" s="459"/>
      <c r="RVE129" s="458"/>
      <c r="RVF129" s="458"/>
      <c r="RVG129" s="458"/>
      <c r="RVH129" s="459"/>
      <c r="RVI129" s="458"/>
      <c r="RVJ129" s="458"/>
      <c r="RVK129" s="458"/>
      <c r="RVL129" s="459"/>
      <c r="RVM129" s="458"/>
      <c r="RVN129" s="458"/>
      <c r="RVO129" s="458"/>
      <c r="RVP129" s="459"/>
      <c r="RVQ129" s="458"/>
      <c r="RVR129" s="458"/>
      <c r="RVS129" s="458"/>
      <c r="RVT129" s="459"/>
      <c r="RVU129" s="458"/>
      <c r="RVV129" s="458"/>
      <c r="RVW129" s="458"/>
      <c r="RVX129" s="459"/>
      <c r="RVY129" s="458"/>
      <c r="RVZ129" s="458"/>
      <c r="RWA129" s="458"/>
      <c r="RWB129" s="459"/>
      <c r="RWC129" s="458"/>
      <c r="RWD129" s="458"/>
      <c r="RWE129" s="458"/>
      <c r="RWF129" s="459"/>
      <c r="RWG129" s="458"/>
      <c r="RWH129" s="458"/>
      <c r="RWI129" s="458"/>
      <c r="RWJ129" s="459"/>
      <c r="RWK129" s="458"/>
      <c r="RWL129" s="458"/>
      <c r="RWM129" s="458"/>
      <c r="RWN129" s="459"/>
      <c r="RWO129" s="458"/>
      <c r="RWP129" s="458"/>
      <c r="RWQ129" s="458"/>
      <c r="RWR129" s="459"/>
      <c r="RWS129" s="458"/>
      <c r="RWT129" s="458"/>
      <c r="RWU129" s="458"/>
      <c r="RWV129" s="459"/>
      <c r="RWW129" s="458"/>
      <c r="RWX129" s="458"/>
      <c r="RWY129" s="458"/>
      <c r="RWZ129" s="459"/>
      <c r="RXA129" s="458"/>
      <c r="RXB129" s="458"/>
      <c r="RXC129" s="458"/>
      <c r="RXD129" s="459"/>
      <c r="RXE129" s="458"/>
      <c r="RXF129" s="458"/>
      <c r="RXG129" s="458"/>
      <c r="RXH129" s="459"/>
      <c r="RXI129" s="458"/>
      <c r="RXJ129" s="458"/>
      <c r="RXK129" s="458"/>
      <c r="RXL129" s="459"/>
      <c r="RXM129" s="458"/>
      <c r="RXN129" s="458"/>
      <c r="RXO129" s="458"/>
      <c r="RXP129" s="459"/>
      <c r="RXQ129" s="458"/>
      <c r="RXR129" s="458"/>
      <c r="RXS129" s="458"/>
      <c r="RXT129" s="459"/>
      <c r="RXU129" s="458"/>
      <c r="RXV129" s="458"/>
      <c r="RXW129" s="458"/>
      <c r="RXX129" s="459"/>
      <c r="RXY129" s="458"/>
      <c r="RXZ129" s="458"/>
      <c r="RYA129" s="458"/>
      <c r="RYB129" s="459"/>
      <c r="RYC129" s="458"/>
      <c r="RYD129" s="458"/>
      <c r="RYE129" s="458"/>
      <c r="RYF129" s="459"/>
      <c r="RYG129" s="458"/>
      <c r="RYH129" s="458"/>
      <c r="RYI129" s="458"/>
      <c r="RYJ129" s="459"/>
      <c r="RYK129" s="458"/>
      <c r="RYL129" s="458"/>
      <c r="RYM129" s="458"/>
      <c r="RYN129" s="459"/>
      <c r="RYO129" s="458"/>
      <c r="RYP129" s="458"/>
      <c r="RYQ129" s="458"/>
      <c r="RYR129" s="459"/>
      <c r="RYS129" s="458"/>
      <c r="RYT129" s="458"/>
      <c r="RYU129" s="458"/>
      <c r="RYV129" s="459"/>
      <c r="RYW129" s="458"/>
      <c r="RYX129" s="458"/>
      <c r="RYY129" s="458"/>
      <c r="RYZ129" s="459"/>
      <c r="RZA129" s="458"/>
      <c r="RZB129" s="458"/>
      <c r="RZC129" s="458"/>
      <c r="RZD129" s="459"/>
      <c r="RZE129" s="458"/>
      <c r="RZF129" s="458"/>
      <c r="RZG129" s="458"/>
      <c r="RZH129" s="459"/>
      <c r="RZI129" s="458"/>
      <c r="RZJ129" s="458"/>
      <c r="RZK129" s="458"/>
      <c r="RZL129" s="459"/>
      <c r="RZM129" s="458"/>
      <c r="RZN129" s="458"/>
      <c r="RZO129" s="458"/>
      <c r="RZP129" s="459"/>
      <c r="RZQ129" s="458"/>
      <c r="RZR129" s="458"/>
      <c r="RZS129" s="458"/>
      <c r="RZT129" s="459"/>
      <c r="RZU129" s="458"/>
      <c r="RZV129" s="458"/>
      <c r="RZW129" s="458"/>
      <c r="RZX129" s="459"/>
      <c r="RZY129" s="458"/>
      <c r="RZZ129" s="458"/>
      <c r="SAA129" s="458"/>
      <c r="SAB129" s="459"/>
      <c r="SAC129" s="458"/>
      <c r="SAD129" s="458"/>
      <c r="SAE129" s="458"/>
      <c r="SAF129" s="459"/>
      <c r="SAG129" s="458"/>
      <c r="SAH129" s="458"/>
      <c r="SAI129" s="458"/>
      <c r="SAJ129" s="459"/>
      <c r="SAK129" s="458"/>
      <c r="SAL129" s="458"/>
      <c r="SAM129" s="458"/>
      <c r="SAN129" s="459"/>
      <c r="SAO129" s="458"/>
      <c r="SAP129" s="458"/>
      <c r="SAQ129" s="458"/>
      <c r="SAR129" s="459"/>
      <c r="SAS129" s="458"/>
      <c r="SAT129" s="458"/>
      <c r="SAU129" s="458"/>
      <c r="SAV129" s="459"/>
      <c r="SAW129" s="458"/>
      <c r="SAX129" s="458"/>
      <c r="SAY129" s="458"/>
      <c r="SAZ129" s="459"/>
      <c r="SBA129" s="458"/>
      <c r="SBB129" s="458"/>
      <c r="SBC129" s="458"/>
      <c r="SBD129" s="459"/>
      <c r="SBE129" s="458"/>
      <c r="SBF129" s="458"/>
      <c r="SBG129" s="458"/>
      <c r="SBH129" s="459"/>
      <c r="SBI129" s="458"/>
      <c r="SBJ129" s="458"/>
      <c r="SBK129" s="458"/>
      <c r="SBL129" s="459"/>
      <c r="SBM129" s="458"/>
      <c r="SBN129" s="458"/>
      <c r="SBO129" s="458"/>
      <c r="SBP129" s="459"/>
      <c r="SBQ129" s="458"/>
      <c r="SBR129" s="458"/>
      <c r="SBS129" s="458"/>
      <c r="SBT129" s="459"/>
      <c r="SBU129" s="458"/>
      <c r="SBV129" s="458"/>
      <c r="SBW129" s="458"/>
      <c r="SBX129" s="459"/>
      <c r="SBY129" s="458"/>
      <c r="SBZ129" s="458"/>
      <c r="SCA129" s="458"/>
      <c r="SCB129" s="459"/>
      <c r="SCC129" s="458"/>
      <c r="SCD129" s="458"/>
      <c r="SCE129" s="458"/>
      <c r="SCF129" s="459"/>
      <c r="SCG129" s="458"/>
      <c r="SCH129" s="458"/>
      <c r="SCI129" s="458"/>
      <c r="SCJ129" s="459"/>
      <c r="SCK129" s="458"/>
      <c r="SCL129" s="458"/>
      <c r="SCM129" s="458"/>
      <c r="SCN129" s="459"/>
      <c r="SCO129" s="458"/>
      <c r="SCP129" s="458"/>
      <c r="SCQ129" s="458"/>
      <c r="SCR129" s="459"/>
      <c r="SCS129" s="458"/>
      <c r="SCT129" s="458"/>
      <c r="SCU129" s="458"/>
      <c r="SCV129" s="459"/>
      <c r="SCW129" s="458"/>
      <c r="SCX129" s="458"/>
      <c r="SCY129" s="458"/>
      <c r="SCZ129" s="459"/>
      <c r="SDA129" s="458"/>
      <c r="SDB129" s="458"/>
      <c r="SDC129" s="458"/>
      <c r="SDD129" s="459"/>
      <c r="SDE129" s="458"/>
      <c r="SDF129" s="458"/>
      <c r="SDG129" s="458"/>
      <c r="SDH129" s="459"/>
      <c r="SDI129" s="458"/>
      <c r="SDJ129" s="458"/>
      <c r="SDK129" s="458"/>
      <c r="SDL129" s="459"/>
      <c r="SDM129" s="458"/>
      <c r="SDN129" s="458"/>
      <c r="SDO129" s="458"/>
      <c r="SDP129" s="459"/>
      <c r="SDQ129" s="458"/>
      <c r="SDR129" s="458"/>
      <c r="SDS129" s="458"/>
      <c r="SDT129" s="459"/>
      <c r="SDU129" s="458"/>
      <c r="SDV129" s="458"/>
      <c r="SDW129" s="458"/>
      <c r="SDX129" s="459"/>
      <c r="SDY129" s="458"/>
      <c r="SDZ129" s="458"/>
      <c r="SEA129" s="458"/>
      <c r="SEB129" s="459"/>
      <c r="SEC129" s="458"/>
      <c r="SED129" s="458"/>
      <c r="SEE129" s="458"/>
      <c r="SEF129" s="459"/>
      <c r="SEG129" s="458"/>
      <c r="SEH129" s="458"/>
      <c r="SEI129" s="458"/>
      <c r="SEJ129" s="459"/>
      <c r="SEK129" s="458"/>
      <c r="SEL129" s="458"/>
      <c r="SEM129" s="458"/>
      <c r="SEN129" s="459"/>
      <c r="SEO129" s="458"/>
      <c r="SEP129" s="458"/>
      <c r="SEQ129" s="458"/>
      <c r="SER129" s="459"/>
      <c r="SES129" s="458"/>
      <c r="SET129" s="458"/>
      <c r="SEU129" s="458"/>
      <c r="SEV129" s="459"/>
      <c r="SEW129" s="458"/>
      <c r="SEX129" s="458"/>
      <c r="SEY129" s="458"/>
      <c r="SEZ129" s="459"/>
      <c r="SFA129" s="458"/>
      <c r="SFB129" s="458"/>
      <c r="SFC129" s="458"/>
      <c r="SFD129" s="459"/>
      <c r="SFE129" s="458"/>
      <c r="SFF129" s="458"/>
      <c r="SFG129" s="458"/>
      <c r="SFH129" s="459"/>
      <c r="SFI129" s="458"/>
      <c r="SFJ129" s="458"/>
      <c r="SFK129" s="458"/>
      <c r="SFL129" s="459"/>
      <c r="SFM129" s="458"/>
      <c r="SFN129" s="458"/>
      <c r="SFO129" s="458"/>
      <c r="SFP129" s="459"/>
      <c r="SFQ129" s="458"/>
      <c r="SFR129" s="458"/>
      <c r="SFS129" s="458"/>
      <c r="SFT129" s="459"/>
      <c r="SFU129" s="458"/>
      <c r="SFV129" s="458"/>
      <c r="SFW129" s="458"/>
      <c r="SFX129" s="459"/>
      <c r="SFY129" s="458"/>
      <c r="SFZ129" s="458"/>
      <c r="SGA129" s="458"/>
      <c r="SGB129" s="459"/>
      <c r="SGC129" s="458"/>
      <c r="SGD129" s="458"/>
      <c r="SGE129" s="458"/>
      <c r="SGF129" s="459"/>
      <c r="SGG129" s="458"/>
      <c r="SGH129" s="458"/>
      <c r="SGI129" s="458"/>
      <c r="SGJ129" s="459"/>
      <c r="SGK129" s="458"/>
      <c r="SGL129" s="458"/>
      <c r="SGM129" s="458"/>
      <c r="SGN129" s="459"/>
      <c r="SGO129" s="458"/>
      <c r="SGP129" s="458"/>
      <c r="SGQ129" s="458"/>
      <c r="SGR129" s="459"/>
      <c r="SGS129" s="458"/>
      <c r="SGT129" s="458"/>
      <c r="SGU129" s="458"/>
      <c r="SGV129" s="459"/>
      <c r="SGW129" s="458"/>
      <c r="SGX129" s="458"/>
      <c r="SGY129" s="458"/>
      <c r="SGZ129" s="459"/>
      <c r="SHA129" s="458"/>
      <c r="SHB129" s="458"/>
      <c r="SHC129" s="458"/>
      <c r="SHD129" s="459"/>
      <c r="SHE129" s="458"/>
      <c r="SHF129" s="458"/>
      <c r="SHG129" s="458"/>
      <c r="SHH129" s="459"/>
      <c r="SHI129" s="458"/>
      <c r="SHJ129" s="458"/>
      <c r="SHK129" s="458"/>
      <c r="SHL129" s="459"/>
      <c r="SHM129" s="458"/>
      <c r="SHN129" s="458"/>
      <c r="SHO129" s="458"/>
      <c r="SHP129" s="459"/>
      <c r="SHQ129" s="458"/>
      <c r="SHR129" s="458"/>
      <c r="SHS129" s="458"/>
      <c r="SHT129" s="459"/>
      <c r="SHU129" s="458"/>
      <c r="SHV129" s="458"/>
      <c r="SHW129" s="458"/>
      <c r="SHX129" s="459"/>
      <c r="SHY129" s="458"/>
      <c r="SHZ129" s="458"/>
      <c r="SIA129" s="458"/>
      <c r="SIB129" s="459"/>
      <c r="SIC129" s="458"/>
      <c r="SID129" s="458"/>
      <c r="SIE129" s="458"/>
      <c r="SIF129" s="459"/>
      <c r="SIG129" s="458"/>
      <c r="SIH129" s="458"/>
      <c r="SII129" s="458"/>
      <c r="SIJ129" s="459"/>
      <c r="SIK129" s="458"/>
      <c r="SIL129" s="458"/>
      <c r="SIM129" s="458"/>
      <c r="SIN129" s="459"/>
      <c r="SIO129" s="458"/>
      <c r="SIP129" s="458"/>
      <c r="SIQ129" s="458"/>
      <c r="SIR129" s="459"/>
      <c r="SIS129" s="458"/>
      <c r="SIT129" s="458"/>
      <c r="SIU129" s="458"/>
      <c r="SIV129" s="459"/>
      <c r="SIW129" s="458"/>
      <c r="SIX129" s="458"/>
      <c r="SIY129" s="458"/>
      <c r="SIZ129" s="459"/>
      <c r="SJA129" s="458"/>
      <c r="SJB129" s="458"/>
      <c r="SJC129" s="458"/>
      <c r="SJD129" s="459"/>
      <c r="SJE129" s="458"/>
      <c r="SJF129" s="458"/>
      <c r="SJG129" s="458"/>
      <c r="SJH129" s="459"/>
      <c r="SJI129" s="458"/>
      <c r="SJJ129" s="458"/>
      <c r="SJK129" s="458"/>
      <c r="SJL129" s="459"/>
      <c r="SJM129" s="458"/>
      <c r="SJN129" s="458"/>
      <c r="SJO129" s="458"/>
      <c r="SJP129" s="459"/>
      <c r="SJQ129" s="458"/>
      <c r="SJR129" s="458"/>
      <c r="SJS129" s="458"/>
      <c r="SJT129" s="459"/>
      <c r="SJU129" s="458"/>
      <c r="SJV129" s="458"/>
      <c r="SJW129" s="458"/>
      <c r="SJX129" s="459"/>
      <c r="SJY129" s="458"/>
      <c r="SJZ129" s="458"/>
      <c r="SKA129" s="458"/>
      <c r="SKB129" s="459"/>
      <c r="SKC129" s="458"/>
      <c r="SKD129" s="458"/>
      <c r="SKE129" s="458"/>
      <c r="SKF129" s="459"/>
      <c r="SKG129" s="458"/>
      <c r="SKH129" s="458"/>
      <c r="SKI129" s="458"/>
      <c r="SKJ129" s="459"/>
      <c r="SKK129" s="458"/>
      <c r="SKL129" s="458"/>
      <c r="SKM129" s="458"/>
      <c r="SKN129" s="459"/>
      <c r="SKO129" s="458"/>
      <c r="SKP129" s="458"/>
      <c r="SKQ129" s="458"/>
      <c r="SKR129" s="459"/>
      <c r="SKS129" s="458"/>
      <c r="SKT129" s="458"/>
      <c r="SKU129" s="458"/>
      <c r="SKV129" s="459"/>
      <c r="SKW129" s="458"/>
      <c r="SKX129" s="458"/>
      <c r="SKY129" s="458"/>
      <c r="SKZ129" s="459"/>
      <c r="SLA129" s="458"/>
      <c r="SLB129" s="458"/>
      <c r="SLC129" s="458"/>
      <c r="SLD129" s="459"/>
      <c r="SLE129" s="458"/>
      <c r="SLF129" s="458"/>
      <c r="SLG129" s="458"/>
      <c r="SLH129" s="459"/>
      <c r="SLI129" s="458"/>
      <c r="SLJ129" s="458"/>
      <c r="SLK129" s="458"/>
      <c r="SLL129" s="459"/>
      <c r="SLM129" s="458"/>
      <c r="SLN129" s="458"/>
      <c r="SLO129" s="458"/>
      <c r="SLP129" s="459"/>
      <c r="SLQ129" s="458"/>
      <c r="SLR129" s="458"/>
      <c r="SLS129" s="458"/>
      <c r="SLT129" s="459"/>
      <c r="SLU129" s="458"/>
      <c r="SLV129" s="458"/>
      <c r="SLW129" s="458"/>
      <c r="SLX129" s="459"/>
      <c r="SLY129" s="458"/>
      <c r="SLZ129" s="458"/>
      <c r="SMA129" s="458"/>
      <c r="SMB129" s="459"/>
      <c r="SMC129" s="458"/>
      <c r="SMD129" s="458"/>
      <c r="SME129" s="458"/>
      <c r="SMF129" s="459"/>
      <c r="SMG129" s="458"/>
      <c r="SMH129" s="458"/>
      <c r="SMI129" s="458"/>
      <c r="SMJ129" s="459"/>
      <c r="SMK129" s="458"/>
      <c r="SML129" s="458"/>
      <c r="SMM129" s="458"/>
      <c r="SMN129" s="459"/>
      <c r="SMO129" s="458"/>
      <c r="SMP129" s="458"/>
      <c r="SMQ129" s="458"/>
      <c r="SMR129" s="459"/>
      <c r="SMS129" s="458"/>
      <c r="SMT129" s="458"/>
      <c r="SMU129" s="458"/>
      <c r="SMV129" s="459"/>
      <c r="SMW129" s="458"/>
      <c r="SMX129" s="458"/>
      <c r="SMY129" s="458"/>
      <c r="SMZ129" s="459"/>
      <c r="SNA129" s="458"/>
      <c r="SNB129" s="458"/>
      <c r="SNC129" s="458"/>
      <c r="SND129" s="459"/>
      <c r="SNE129" s="458"/>
      <c r="SNF129" s="458"/>
      <c r="SNG129" s="458"/>
      <c r="SNH129" s="459"/>
      <c r="SNI129" s="458"/>
      <c r="SNJ129" s="458"/>
      <c r="SNK129" s="458"/>
      <c r="SNL129" s="459"/>
      <c r="SNM129" s="458"/>
      <c r="SNN129" s="458"/>
      <c r="SNO129" s="458"/>
      <c r="SNP129" s="459"/>
      <c r="SNQ129" s="458"/>
      <c r="SNR129" s="458"/>
      <c r="SNS129" s="458"/>
      <c r="SNT129" s="459"/>
      <c r="SNU129" s="458"/>
      <c r="SNV129" s="458"/>
      <c r="SNW129" s="458"/>
      <c r="SNX129" s="459"/>
      <c r="SNY129" s="458"/>
      <c r="SNZ129" s="458"/>
      <c r="SOA129" s="458"/>
      <c r="SOB129" s="459"/>
      <c r="SOC129" s="458"/>
      <c r="SOD129" s="458"/>
      <c r="SOE129" s="458"/>
      <c r="SOF129" s="459"/>
      <c r="SOG129" s="458"/>
      <c r="SOH129" s="458"/>
      <c r="SOI129" s="458"/>
      <c r="SOJ129" s="459"/>
      <c r="SOK129" s="458"/>
      <c r="SOL129" s="458"/>
      <c r="SOM129" s="458"/>
      <c r="SON129" s="459"/>
      <c r="SOO129" s="458"/>
      <c r="SOP129" s="458"/>
      <c r="SOQ129" s="458"/>
      <c r="SOR129" s="459"/>
      <c r="SOS129" s="458"/>
      <c r="SOT129" s="458"/>
      <c r="SOU129" s="458"/>
      <c r="SOV129" s="459"/>
      <c r="SOW129" s="458"/>
      <c r="SOX129" s="458"/>
      <c r="SOY129" s="458"/>
      <c r="SOZ129" s="459"/>
      <c r="SPA129" s="458"/>
      <c r="SPB129" s="458"/>
      <c r="SPC129" s="458"/>
      <c r="SPD129" s="459"/>
      <c r="SPE129" s="458"/>
      <c r="SPF129" s="458"/>
      <c r="SPG129" s="458"/>
      <c r="SPH129" s="459"/>
      <c r="SPI129" s="458"/>
      <c r="SPJ129" s="458"/>
      <c r="SPK129" s="458"/>
      <c r="SPL129" s="459"/>
      <c r="SPM129" s="458"/>
      <c r="SPN129" s="458"/>
      <c r="SPO129" s="458"/>
      <c r="SPP129" s="459"/>
      <c r="SPQ129" s="458"/>
      <c r="SPR129" s="458"/>
      <c r="SPS129" s="458"/>
      <c r="SPT129" s="459"/>
      <c r="SPU129" s="458"/>
      <c r="SPV129" s="458"/>
      <c r="SPW129" s="458"/>
      <c r="SPX129" s="459"/>
      <c r="SPY129" s="458"/>
      <c r="SPZ129" s="458"/>
      <c r="SQA129" s="458"/>
      <c r="SQB129" s="459"/>
      <c r="SQC129" s="458"/>
      <c r="SQD129" s="458"/>
      <c r="SQE129" s="458"/>
      <c r="SQF129" s="459"/>
      <c r="SQG129" s="458"/>
      <c r="SQH129" s="458"/>
      <c r="SQI129" s="458"/>
      <c r="SQJ129" s="459"/>
      <c r="SQK129" s="458"/>
      <c r="SQL129" s="458"/>
      <c r="SQM129" s="458"/>
      <c r="SQN129" s="459"/>
      <c r="SQO129" s="458"/>
      <c r="SQP129" s="458"/>
      <c r="SQQ129" s="458"/>
      <c r="SQR129" s="459"/>
      <c r="SQS129" s="458"/>
      <c r="SQT129" s="458"/>
      <c r="SQU129" s="458"/>
      <c r="SQV129" s="459"/>
      <c r="SQW129" s="458"/>
      <c r="SQX129" s="458"/>
      <c r="SQY129" s="458"/>
      <c r="SQZ129" s="459"/>
      <c r="SRA129" s="458"/>
      <c r="SRB129" s="458"/>
      <c r="SRC129" s="458"/>
      <c r="SRD129" s="459"/>
      <c r="SRE129" s="458"/>
      <c r="SRF129" s="458"/>
      <c r="SRG129" s="458"/>
      <c r="SRH129" s="459"/>
      <c r="SRI129" s="458"/>
      <c r="SRJ129" s="458"/>
      <c r="SRK129" s="458"/>
      <c r="SRL129" s="459"/>
      <c r="SRM129" s="458"/>
      <c r="SRN129" s="458"/>
      <c r="SRO129" s="458"/>
      <c r="SRP129" s="459"/>
      <c r="SRQ129" s="458"/>
      <c r="SRR129" s="458"/>
      <c r="SRS129" s="458"/>
      <c r="SRT129" s="459"/>
      <c r="SRU129" s="458"/>
      <c r="SRV129" s="458"/>
      <c r="SRW129" s="458"/>
      <c r="SRX129" s="459"/>
      <c r="SRY129" s="458"/>
      <c r="SRZ129" s="458"/>
      <c r="SSA129" s="458"/>
      <c r="SSB129" s="459"/>
      <c r="SSC129" s="458"/>
      <c r="SSD129" s="458"/>
      <c r="SSE129" s="458"/>
      <c r="SSF129" s="459"/>
      <c r="SSG129" s="458"/>
      <c r="SSH129" s="458"/>
      <c r="SSI129" s="458"/>
      <c r="SSJ129" s="459"/>
      <c r="SSK129" s="458"/>
      <c r="SSL129" s="458"/>
      <c r="SSM129" s="458"/>
      <c r="SSN129" s="459"/>
      <c r="SSO129" s="458"/>
      <c r="SSP129" s="458"/>
      <c r="SSQ129" s="458"/>
      <c r="SSR129" s="459"/>
      <c r="SSS129" s="458"/>
      <c r="SST129" s="458"/>
      <c r="SSU129" s="458"/>
      <c r="SSV129" s="459"/>
      <c r="SSW129" s="458"/>
      <c r="SSX129" s="458"/>
      <c r="SSY129" s="458"/>
      <c r="SSZ129" s="459"/>
      <c r="STA129" s="458"/>
      <c r="STB129" s="458"/>
      <c r="STC129" s="458"/>
      <c r="STD129" s="459"/>
      <c r="STE129" s="458"/>
      <c r="STF129" s="458"/>
      <c r="STG129" s="458"/>
      <c r="STH129" s="459"/>
      <c r="STI129" s="458"/>
      <c r="STJ129" s="458"/>
      <c r="STK129" s="458"/>
      <c r="STL129" s="459"/>
      <c r="STM129" s="458"/>
      <c r="STN129" s="458"/>
      <c r="STO129" s="458"/>
      <c r="STP129" s="459"/>
      <c r="STQ129" s="458"/>
      <c r="STR129" s="458"/>
      <c r="STS129" s="458"/>
      <c r="STT129" s="459"/>
      <c r="STU129" s="458"/>
      <c r="STV129" s="458"/>
      <c r="STW129" s="458"/>
      <c r="STX129" s="459"/>
      <c r="STY129" s="458"/>
      <c r="STZ129" s="458"/>
      <c r="SUA129" s="458"/>
      <c r="SUB129" s="459"/>
      <c r="SUC129" s="458"/>
      <c r="SUD129" s="458"/>
      <c r="SUE129" s="458"/>
      <c r="SUF129" s="459"/>
      <c r="SUG129" s="458"/>
      <c r="SUH129" s="458"/>
      <c r="SUI129" s="458"/>
      <c r="SUJ129" s="459"/>
      <c r="SUK129" s="458"/>
      <c r="SUL129" s="458"/>
      <c r="SUM129" s="458"/>
      <c r="SUN129" s="459"/>
      <c r="SUO129" s="458"/>
      <c r="SUP129" s="458"/>
      <c r="SUQ129" s="458"/>
      <c r="SUR129" s="459"/>
      <c r="SUS129" s="458"/>
      <c r="SUT129" s="458"/>
      <c r="SUU129" s="458"/>
      <c r="SUV129" s="459"/>
      <c r="SUW129" s="458"/>
      <c r="SUX129" s="458"/>
      <c r="SUY129" s="458"/>
      <c r="SUZ129" s="459"/>
      <c r="SVA129" s="458"/>
      <c r="SVB129" s="458"/>
      <c r="SVC129" s="458"/>
      <c r="SVD129" s="459"/>
      <c r="SVE129" s="458"/>
      <c r="SVF129" s="458"/>
      <c r="SVG129" s="458"/>
      <c r="SVH129" s="459"/>
      <c r="SVI129" s="458"/>
      <c r="SVJ129" s="458"/>
      <c r="SVK129" s="458"/>
      <c r="SVL129" s="459"/>
      <c r="SVM129" s="458"/>
      <c r="SVN129" s="458"/>
      <c r="SVO129" s="458"/>
      <c r="SVP129" s="459"/>
      <c r="SVQ129" s="458"/>
      <c r="SVR129" s="458"/>
      <c r="SVS129" s="458"/>
      <c r="SVT129" s="459"/>
      <c r="SVU129" s="458"/>
      <c r="SVV129" s="458"/>
      <c r="SVW129" s="458"/>
      <c r="SVX129" s="459"/>
      <c r="SVY129" s="458"/>
      <c r="SVZ129" s="458"/>
      <c r="SWA129" s="458"/>
      <c r="SWB129" s="459"/>
      <c r="SWC129" s="458"/>
      <c r="SWD129" s="458"/>
      <c r="SWE129" s="458"/>
      <c r="SWF129" s="459"/>
      <c r="SWG129" s="458"/>
      <c r="SWH129" s="458"/>
      <c r="SWI129" s="458"/>
      <c r="SWJ129" s="459"/>
      <c r="SWK129" s="458"/>
      <c r="SWL129" s="458"/>
      <c r="SWM129" s="458"/>
      <c r="SWN129" s="459"/>
      <c r="SWO129" s="458"/>
      <c r="SWP129" s="458"/>
      <c r="SWQ129" s="458"/>
      <c r="SWR129" s="459"/>
      <c r="SWS129" s="458"/>
      <c r="SWT129" s="458"/>
      <c r="SWU129" s="458"/>
      <c r="SWV129" s="459"/>
      <c r="SWW129" s="458"/>
      <c r="SWX129" s="458"/>
      <c r="SWY129" s="458"/>
      <c r="SWZ129" s="459"/>
      <c r="SXA129" s="458"/>
      <c r="SXB129" s="458"/>
      <c r="SXC129" s="458"/>
      <c r="SXD129" s="459"/>
      <c r="SXE129" s="458"/>
      <c r="SXF129" s="458"/>
      <c r="SXG129" s="458"/>
      <c r="SXH129" s="459"/>
      <c r="SXI129" s="458"/>
      <c r="SXJ129" s="458"/>
      <c r="SXK129" s="458"/>
      <c r="SXL129" s="459"/>
      <c r="SXM129" s="458"/>
      <c r="SXN129" s="458"/>
      <c r="SXO129" s="458"/>
      <c r="SXP129" s="459"/>
      <c r="SXQ129" s="458"/>
      <c r="SXR129" s="458"/>
      <c r="SXS129" s="458"/>
      <c r="SXT129" s="459"/>
      <c r="SXU129" s="458"/>
      <c r="SXV129" s="458"/>
      <c r="SXW129" s="458"/>
      <c r="SXX129" s="459"/>
      <c r="SXY129" s="458"/>
      <c r="SXZ129" s="458"/>
      <c r="SYA129" s="458"/>
      <c r="SYB129" s="459"/>
      <c r="SYC129" s="458"/>
      <c r="SYD129" s="458"/>
      <c r="SYE129" s="458"/>
      <c r="SYF129" s="459"/>
      <c r="SYG129" s="458"/>
      <c r="SYH129" s="458"/>
      <c r="SYI129" s="458"/>
      <c r="SYJ129" s="459"/>
      <c r="SYK129" s="458"/>
      <c r="SYL129" s="458"/>
      <c r="SYM129" s="458"/>
      <c r="SYN129" s="459"/>
      <c r="SYO129" s="458"/>
      <c r="SYP129" s="458"/>
      <c r="SYQ129" s="458"/>
      <c r="SYR129" s="459"/>
      <c r="SYS129" s="458"/>
      <c r="SYT129" s="458"/>
      <c r="SYU129" s="458"/>
      <c r="SYV129" s="459"/>
      <c r="SYW129" s="458"/>
      <c r="SYX129" s="458"/>
      <c r="SYY129" s="458"/>
      <c r="SYZ129" s="459"/>
      <c r="SZA129" s="458"/>
      <c r="SZB129" s="458"/>
      <c r="SZC129" s="458"/>
      <c r="SZD129" s="459"/>
      <c r="SZE129" s="458"/>
      <c r="SZF129" s="458"/>
      <c r="SZG129" s="458"/>
      <c r="SZH129" s="459"/>
      <c r="SZI129" s="458"/>
      <c r="SZJ129" s="458"/>
      <c r="SZK129" s="458"/>
      <c r="SZL129" s="459"/>
      <c r="SZM129" s="458"/>
      <c r="SZN129" s="458"/>
      <c r="SZO129" s="458"/>
      <c r="SZP129" s="459"/>
      <c r="SZQ129" s="458"/>
      <c r="SZR129" s="458"/>
      <c r="SZS129" s="458"/>
      <c r="SZT129" s="459"/>
      <c r="SZU129" s="458"/>
      <c r="SZV129" s="458"/>
      <c r="SZW129" s="458"/>
      <c r="SZX129" s="459"/>
      <c r="SZY129" s="458"/>
      <c r="SZZ129" s="458"/>
      <c r="TAA129" s="458"/>
      <c r="TAB129" s="459"/>
      <c r="TAC129" s="458"/>
      <c r="TAD129" s="458"/>
      <c r="TAE129" s="458"/>
      <c r="TAF129" s="459"/>
      <c r="TAG129" s="458"/>
      <c r="TAH129" s="458"/>
      <c r="TAI129" s="458"/>
      <c r="TAJ129" s="459"/>
      <c r="TAK129" s="458"/>
      <c r="TAL129" s="458"/>
      <c r="TAM129" s="458"/>
      <c r="TAN129" s="459"/>
      <c r="TAO129" s="458"/>
      <c r="TAP129" s="458"/>
      <c r="TAQ129" s="458"/>
      <c r="TAR129" s="459"/>
      <c r="TAS129" s="458"/>
      <c r="TAT129" s="458"/>
      <c r="TAU129" s="458"/>
      <c r="TAV129" s="459"/>
      <c r="TAW129" s="458"/>
      <c r="TAX129" s="458"/>
      <c r="TAY129" s="458"/>
      <c r="TAZ129" s="459"/>
      <c r="TBA129" s="458"/>
      <c r="TBB129" s="458"/>
      <c r="TBC129" s="458"/>
      <c r="TBD129" s="459"/>
      <c r="TBE129" s="458"/>
      <c r="TBF129" s="458"/>
      <c r="TBG129" s="458"/>
      <c r="TBH129" s="459"/>
      <c r="TBI129" s="458"/>
      <c r="TBJ129" s="458"/>
      <c r="TBK129" s="458"/>
      <c r="TBL129" s="459"/>
      <c r="TBM129" s="458"/>
      <c r="TBN129" s="458"/>
      <c r="TBO129" s="458"/>
      <c r="TBP129" s="459"/>
      <c r="TBQ129" s="458"/>
      <c r="TBR129" s="458"/>
      <c r="TBS129" s="458"/>
      <c r="TBT129" s="459"/>
      <c r="TBU129" s="458"/>
      <c r="TBV129" s="458"/>
      <c r="TBW129" s="458"/>
      <c r="TBX129" s="459"/>
      <c r="TBY129" s="458"/>
      <c r="TBZ129" s="458"/>
      <c r="TCA129" s="458"/>
      <c r="TCB129" s="459"/>
      <c r="TCC129" s="458"/>
      <c r="TCD129" s="458"/>
      <c r="TCE129" s="458"/>
      <c r="TCF129" s="459"/>
      <c r="TCG129" s="458"/>
      <c r="TCH129" s="458"/>
      <c r="TCI129" s="458"/>
      <c r="TCJ129" s="459"/>
      <c r="TCK129" s="458"/>
      <c r="TCL129" s="458"/>
      <c r="TCM129" s="458"/>
      <c r="TCN129" s="459"/>
      <c r="TCO129" s="458"/>
      <c r="TCP129" s="458"/>
      <c r="TCQ129" s="458"/>
      <c r="TCR129" s="459"/>
      <c r="TCS129" s="458"/>
      <c r="TCT129" s="458"/>
      <c r="TCU129" s="458"/>
      <c r="TCV129" s="459"/>
      <c r="TCW129" s="458"/>
      <c r="TCX129" s="458"/>
      <c r="TCY129" s="458"/>
      <c r="TCZ129" s="459"/>
      <c r="TDA129" s="458"/>
      <c r="TDB129" s="458"/>
      <c r="TDC129" s="458"/>
      <c r="TDD129" s="459"/>
      <c r="TDE129" s="458"/>
      <c r="TDF129" s="458"/>
      <c r="TDG129" s="458"/>
      <c r="TDH129" s="459"/>
      <c r="TDI129" s="458"/>
      <c r="TDJ129" s="458"/>
      <c r="TDK129" s="458"/>
      <c r="TDL129" s="459"/>
      <c r="TDM129" s="458"/>
      <c r="TDN129" s="458"/>
      <c r="TDO129" s="458"/>
      <c r="TDP129" s="459"/>
      <c r="TDQ129" s="458"/>
      <c r="TDR129" s="458"/>
      <c r="TDS129" s="458"/>
      <c r="TDT129" s="459"/>
      <c r="TDU129" s="458"/>
      <c r="TDV129" s="458"/>
      <c r="TDW129" s="458"/>
      <c r="TDX129" s="459"/>
      <c r="TDY129" s="458"/>
      <c r="TDZ129" s="458"/>
      <c r="TEA129" s="458"/>
      <c r="TEB129" s="459"/>
      <c r="TEC129" s="458"/>
      <c r="TED129" s="458"/>
      <c r="TEE129" s="458"/>
      <c r="TEF129" s="459"/>
      <c r="TEG129" s="458"/>
      <c r="TEH129" s="458"/>
      <c r="TEI129" s="458"/>
      <c r="TEJ129" s="459"/>
      <c r="TEK129" s="458"/>
      <c r="TEL129" s="458"/>
      <c r="TEM129" s="458"/>
      <c r="TEN129" s="459"/>
      <c r="TEO129" s="458"/>
      <c r="TEP129" s="458"/>
      <c r="TEQ129" s="458"/>
      <c r="TER129" s="459"/>
      <c r="TES129" s="458"/>
      <c r="TET129" s="458"/>
      <c r="TEU129" s="458"/>
      <c r="TEV129" s="459"/>
      <c r="TEW129" s="458"/>
      <c r="TEX129" s="458"/>
      <c r="TEY129" s="458"/>
      <c r="TEZ129" s="459"/>
      <c r="TFA129" s="458"/>
      <c r="TFB129" s="458"/>
      <c r="TFC129" s="458"/>
      <c r="TFD129" s="459"/>
      <c r="TFE129" s="458"/>
      <c r="TFF129" s="458"/>
      <c r="TFG129" s="458"/>
      <c r="TFH129" s="459"/>
      <c r="TFI129" s="458"/>
      <c r="TFJ129" s="458"/>
      <c r="TFK129" s="458"/>
      <c r="TFL129" s="459"/>
      <c r="TFM129" s="458"/>
      <c r="TFN129" s="458"/>
      <c r="TFO129" s="458"/>
      <c r="TFP129" s="459"/>
      <c r="TFQ129" s="458"/>
      <c r="TFR129" s="458"/>
      <c r="TFS129" s="458"/>
      <c r="TFT129" s="459"/>
      <c r="TFU129" s="458"/>
      <c r="TFV129" s="458"/>
      <c r="TFW129" s="458"/>
      <c r="TFX129" s="459"/>
      <c r="TFY129" s="458"/>
      <c r="TFZ129" s="458"/>
      <c r="TGA129" s="458"/>
      <c r="TGB129" s="459"/>
      <c r="TGC129" s="458"/>
      <c r="TGD129" s="458"/>
      <c r="TGE129" s="458"/>
      <c r="TGF129" s="459"/>
      <c r="TGG129" s="458"/>
      <c r="TGH129" s="458"/>
      <c r="TGI129" s="458"/>
      <c r="TGJ129" s="459"/>
      <c r="TGK129" s="458"/>
      <c r="TGL129" s="458"/>
      <c r="TGM129" s="458"/>
      <c r="TGN129" s="459"/>
      <c r="TGO129" s="458"/>
      <c r="TGP129" s="458"/>
      <c r="TGQ129" s="458"/>
      <c r="TGR129" s="459"/>
      <c r="TGS129" s="458"/>
      <c r="TGT129" s="458"/>
      <c r="TGU129" s="458"/>
      <c r="TGV129" s="459"/>
      <c r="TGW129" s="458"/>
      <c r="TGX129" s="458"/>
      <c r="TGY129" s="458"/>
      <c r="TGZ129" s="459"/>
      <c r="THA129" s="458"/>
      <c r="THB129" s="458"/>
      <c r="THC129" s="458"/>
      <c r="THD129" s="459"/>
      <c r="THE129" s="458"/>
      <c r="THF129" s="458"/>
      <c r="THG129" s="458"/>
      <c r="THH129" s="459"/>
      <c r="THI129" s="458"/>
      <c r="THJ129" s="458"/>
      <c r="THK129" s="458"/>
      <c r="THL129" s="459"/>
      <c r="THM129" s="458"/>
      <c r="THN129" s="458"/>
      <c r="THO129" s="458"/>
      <c r="THP129" s="459"/>
      <c r="THQ129" s="458"/>
      <c r="THR129" s="458"/>
      <c r="THS129" s="458"/>
      <c r="THT129" s="459"/>
      <c r="THU129" s="458"/>
      <c r="THV129" s="458"/>
      <c r="THW129" s="458"/>
      <c r="THX129" s="459"/>
      <c r="THY129" s="458"/>
      <c r="THZ129" s="458"/>
      <c r="TIA129" s="458"/>
      <c r="TIB129" s="459"/>
      <c r="TIC129" s="458"/>
      <c r="TID129" s="458"/>
      <c r="TIE129" s="458"/>
      <c r="TIF129" s="459"/>
      <c r="TIG129" s="458"/>
      <c r="TIH129" s="458"/>
      <c r="TII129" s="458"/>
      <c r="TIJ129" s="459"/>
      <c r="TIK129" s="458"/>
      <c r="TIL129" s="458"/>
      <c r="TIM129" s="458"/>
      <c r="TIN129" s="459"/>
      <c r="TIO129" s="458"/>
      <c r="TIP129" s="458"/>
      <c r="TIQ129" s="458"/>
      <c r="TIR129" s="459"/>
      <c r="TIS129" s="458"/>
      <c r="TIT129" s="458"/>
      <c r="TIU129" s="458"/>
      <c r="TIV129" s="459"/>
      <c r="TIW129" s="458"/>
      <c r="TIX129" s="458"/>
      <c r="TIY129" s="458"/>
      <c r="TIZ129" s="459"/>
      <c r="TJA129" s="458"/>
      <c r="TJB129" s="458"/>
      <c r="TJC129" s="458"/>
      <c r="TJD129" s="459"/>
      <c r="TJE129" s="458"/>
      <c r="TJF129" s="458"/>
      <c r="TJG129" s="458"/>
      <c r="TJH129" s="459"/>
      <c r="TJI129" s="458"/>
      <c r="TJJ129" s="458"/>
      <c r="TJK129" s="458"/>
      <c r="TJL129" s="459"/>
      <c r="TJM129" s="458"/>
      <c r="TJN129" s="458"/>
      <c r="TJO129" s="458"/>
      <c r="TJP129" s="459"/>
      <c r="TJQ129" s="458"/>
      <c r="TJR129" s="458"/>
      <c r="TJS129" s="458"/>
      <c r="TJT129" s="459"/>
      <c r="TJU129" s="458"/>
      <c r="TJV129" s="458"/>
      <c r="TJW129" s="458"/>
      <c r="TJX129" s="459"/>
      <c r="TJY129" s="458"/>
      <c r="TJZ129" s="458"/>
      <c r="TKA129" s="458"/>
      <c r="TKB129" s="459"/>
      <c r="TKC129" s="458"/>
      <c r="TKD129" s="458"/>
      <c r="TKE129" s="458"/>
      <c r="TKF129" s="459"/>
      <c r="TKG129" s="458"/>
      <c r="TKH129" s="458"/>
      <c r="TKI129" s="458"/>
      <c r="TKJ129" s="459"/>
      <c r="TKK129" s="458"/>
      <c r="TKL129" s="458"/>
      <c r="TKM129" s="458"/>
      <c r="TKN129" s="459"/>
      <c r="TKO129" s="458"/>
      <c r="TKP129" s="458"/>
      <c r="TKQ129" s="458"/>
      <c r="TKR129" s="459"/>
      <c r="TKS129" s="458"/>
      <c r="TKT129" s="458"/>
      <c r="TKU129" s="458"/>
      <c r="TKV129" s="459"/>
      <c r="TKW129" s="458"/>
      <c r="TKX129" s="458"/>
      <c r="TKY129" s="458"/>
      <c r="TKZ129" s="459"/>
      <c r="TLA129" s="458"/>
      <c r="TLB129" s="458"/>
      <c r="TLC129" s="458"/>
      <c r="TLD129" s="459"/>
      <c r="TLE129" s="458"/>
      <c r="TLF129" s="458"/>
      <c r="TLG129" s="458"/>
      <c r="TLH129" s="459"/>
      <c r="TLI129" s="458"/>
      <c r="TLJ129" s="458"/>
      <c r="TLK129" s="458"/>
      <c r="TLL129" s="459"/>
      <c r="TLM129" s="458"/>
      <c r="TLN129" s="458"/>
      <c r="TLO129" s="458"/>
      <c r="TLP129" s="459"/>
      <c r="TLQ129" s="458"/>
      <c r="TLR129" s="458"/>
      <c r="TLS129" s="458"/>
      <c r="TLT129" s="459"/>
      <c r="TLU129" s="458"/>
      <c r="TLV129" s="458"/>
      <c r="TLW129" s="458"/>
      <c r="TLX129" s="459"/>
      <c r="TLY129" s="458"/>
      <c r="TLZ129" s="458"/>
      <c r="TMA129" s="458"/>
      <c r="TMB129" s="459"/>
      <c r="TMC129" s="458"/>
      <c r="TMD129" s="458"/>
      <c r="TME129" s="458"/>
      <c r="TMF129" s="459"/>
      <c r="TMG129" s="458"/>
      <c r="TMH129" s="458"/>
      <c r="TMI129" s="458"/>
      <c r="TMJ129" s="459"/>
      <c r="TMK129" s="458"/>
      <c r="TML129" s="458"/>
      <c r="TMM129" s="458"/>
      <c r="TMN129" s="459"/>
      <c r="TMO129" s="458"/>
      <c r="TMP129" s="458"/>
      <c r="TMQ129" s="458"/>
      <c r="TMR129" s="459"/>
      <c r="TMS129" s="458"/>
      <c r="TMT129" s="458"/>
      <c r="TMU129" s="458"/>
      <c r="TMV129" s="459"/>
      <c r="TMW129" s="458"/>
      <c r="TMX129" s="458"/>
      <c r="TMY129" s="458"/>
      <c r="TMZ129" s="459"/>
      <c r="TNA129" s="458"/>
      <c r="TNB129" s="458"/>
      <c r="TNC129" s="458"/>
      <c r="TND129" s="459"/>
      <c r="TNE129" s="458"/>
      <c r="TNF129" s="458"/>
      <c r="TNG129" s="458"/>
      <c r="TNH129" s="459"/>
      <c r="TNI129" s="458"/>
      <c r="TNJ129" s="458"/>
      <c r="TNK129" s="458"/>
      <c r="TNL129" s="459"/>
      <c r="TNM129" s="458"/>
      <c r="TNN129" s="458"/>
      <c r="TNO129" s="458"/>
      <c r="TNP129" s="459"/>
      <c r="TNQ129" s="458"/>
      <c r="TNR129" s="458"/>
      <c r="TNS129" s="458"/>
      <c r="TNT129" s="459"/>
      <c r="TNU129" s="458"/>
      <c r="TNV129" s="458"/>
      <c r="TNW129" s="458"/>
      <c r="TNX129" s="459"/>
      <c r="TNY129" s="458"/>
      <c r="TNZ129" s="458"/>
      <c r="TOA129" s="458"/>
      <c r="TOB129" s="459"/>
      <c r="TOC129" s="458"/>
      <c r="TOD129" s="458"/>
      <c r="TOE129" s="458"/>
      <c r="TOF129" s="459"/>
      <c r="TOG129" s="458"/>
      <c r="TOH129" s="458"/>
      <c r="TOI129" s="458"/>
      <c r="TOJ129" s="459"/>
      <c r="TOK129" s="458"/>
      <c r="TOL129" s="458"/>
      <c r="TOM129" s="458"/>
      <c r="TON129" s="459"/>
      <c r="TOO129" s="458"/>
      <c r="TOP129" s="458"/>
      <c r="TOQ129" s="458"/>
      <c r="TOR129" s="459"/>
      <c r="TOS129" s="458"/>
      <c r="TOT129" s="458"/>
      <c r="TOU129" s="458"/>
      <c r="TOV129" s="459"/>
      <c r="TOW129" s="458"/>
      <c r="TOX129" s="458"/>
      <c r="TOY129" s="458"/>
      <c r="TOZ129" s="459"/>
      <c r="TPA129" s="458"/>
      <c r="TPB129" s="458"/>
      <c r="TPC129" s="458"/>
      <c r="TPD129" s="459"/>
      <c r="TPE129" s="458"/>
      <c r="TPF129" s="458"/>
      <c r="TPG129" s="458"/>
      <c r="TPH129" s="459"/>
      <c r="TPI129" s="458"/>
      <c r="TPJ129" s="458"/>
      <c r="TPK129" s="458"/>
      <c r="TPL129" s="459"/>
      <c r="TPM129" s="458"/>
      <c r="TPN129" s="458"/>
      <c r="TPO129" s="458"/>
      <c r="TPP129" s="459"/>
      <c r="TPQ129" s="458"/>
      <c r="TPR129" s="458"/>
      <c r="TPS129" s="458"/>
      <c r="TPT129" s="459"/>
      <c r="TPU129" s="458"/>
      <c r="TPV129" s="458"/>
      <c r="TPW129" s="458"/>
      <c r="TPX129" s="459"/>
      <c r="TPY129" s="458"/>
      <c r="TPZ129" s="458"/>
      <c r="TQA129" s="458"/>
      <c r="TQB129" s="459"/>
      <c r="TQC129" s="458"/>
      <c r="TQD129" s="458"/>
      <c r="TQE129" s="458"/>
      <c r="TQF129" s="459"/>
      <c r="TQG129" s="458"/>
      <c r="TQH129" s="458"/>
      <c r="TQI129" s="458"/>
      <c r="TQJ129" s="459"/>
      <c r="TQK129" s="458"/>
      <c r="TQL129" s="458"/>
      <c r="TQM129" s="458"/>
      <c r="TQN129" s="459"/>
      <c r="TQO129" s="458"/>
      <c r="TQP129" s="458"/>
      <c r="TQQ129" s="458"/>
      <c r="TQR129" s="459"/>
      <c r="TQS129" s="458"/>
      <c r="TQT129" s="458"/>
      <c r="TQU129" s="458"/>
      <c r="TQV129" s="459"/>
      <c r="TQW129" s="458"/>
      <c r="TQX129" s="458"/>
      <c r="TQY129" s="458"/>
      <c r="TQZ129" s="459"/>
      <c r="TRA129" s="458"/>
      <c r="TRB129" s="458"/>
      <c r="TRC129" s="458"/>
      <c r="TRD129" s="459"/>
      <c r="TRE129" s="458"/>
      <c r="TRF129" s="458"/>
      <c r="TRG129" s="458"/>
      <c r="TRH129" s="459"/>
      <c r="TRI129" s="458"/>
      <c r="TRJ129" s="458"/>
      <c r="TRK129" s="458"/>
      <c r="TRL129" s="459"/>
      <c r="TRM129" s="458"/>
      <c r="TRN129" s="458"/>
      <c r="TRO129" s="458"/>
      <c r="TRP129" s="459"/>
      <c r="TRQ129" s="458"/>
      <c r="TRR129" s="458"/>
      <c r="TRS129" s="458"/>
      <c r="TRT129" s="459"/>
      <c r="TRU129" s="458"/>
      <c r="TRV129" s="458"/>
      <c r="TRW129" s="458"/>
      <c r="TRX129" s="459"/>
      <c r="TRY129" s="458"/>
      <c r="TRZ129" s="458"/>
      <c r="TSA129" s="458"/>
      <c r="TSB129" s="459"/>
      <c r="TSC129" s="458"/>
      <c r="TSD129" s="458"/>
      <c r="TSE129" s="458"/>
      <c r="TSF129" s="459"/>
      <c r="TSG129" s="458"/>
      <c r="TSH129" s="458"/>
      <c r="TSI129" s="458"/>
      <c r="TSJ129" s="459"/>
      <c r="TSK129" s="458"/>
      <c r="TSL129" s="458"/>
      <c r="TSM129" s="458"/>
      <c r="TSN129" s="459"/>
      <c r="TSO129" s="458"/>
      <c r="TSP129" s="458"/>
      <c r="TSQ129" s="458"/>
      <c r="TSR129" s="459"/>
      <c r="TSS129" s="458"/>
      <c r="TST129" s="458"/>
      <c r="TSU129" s="458"/>
      <c r="TSV129" s="459"/>
      <c r="TSW129" s="458"/>
      <c r="TSX129" s="458"/>
      <c r="TSY129" s="458"/>
      <c r="TSZ129" s="459"/>
      <c r="TTA129" s="458"/>
      <c r="TTB129" s="458"/>
      <c r="TTC129" s="458"/>
      <c r="TTD129" s="459"/>
      <c r="TTE129" s="458"/>
      <c r="TTF129" s="458"/>
      <c r="TTG129" s="458"/>
      <c r="TTH129" s="459"/>
      <c r="TTI129" s="458"/>
      <c r="TTJ129" s="458"/>
      <c r="TTK129" s="458"/>
      <c r="TTL129" s="459"/>
      <c r="TTM129" s="458"/>
      <c r="TTN129" s="458"/>
      <c r="TTO129" s="458"/>
      <c r="TTP129" s="459"/>
      <c r="TTQ129" s="458"/>
      <c r="TTR129" s="458"/>
      <c r="TTS129" s="458"/>
      <c r="TTT129" s="459"/>
      <c r="TTU129" s="458"/>
      <c r="TTV129" s="458"/>
      <c r="TTW129" s="458"/>
      <c r="TTX129" s="459"/>
      <c r="TTY129" s="458"/>
      <c r="TTZ129" s="458"/>
      <c r="TUA129" s="458"/>
      <c r="TUB129" s="459"/>
      <c r="TUC129" s="458"/>
      <c r="TUD129" s="458"/>
      <c r="TUE129" s="458"/>
      <c r="TUF129" s="459"/>
      <c r="TUG129" s="458"/>
      <c r="TUH129" s="458"/>
      <c r="TUI129" s="458"/>
      <c r="TUJ129" s="459"/>
      <c r="TUK129" s="458"/>
      <c r="TUL129" s="458"/>
      <c r="TUM129" s="458"/>
      <c r="TUN129" s="459"/>
      <c r="TUO129" s="458"/>
      <c r="TUP129" s="458"/>
      <c r="TUQ129" s="458"/>
      <c r="TUR129" s="459"/>
      <c r="TUS129" s="458"/>
      <c r="TUT129" s="458"/>
      <c r="TUU129" s="458"/>
      <c r="TUV129" s="459"/>
      <c r="TUW129" s="458"/>
      <c r="TUX129" s="458"/>
      <c r="TUY129" s="458"/>
      <c r="TUZ129" s="459"/>
      <c r="TVA129" s="458"/>
      <c r="TVB129" s="458"/>
      <c r="TVC129" s="458"/>
      <c r="TVD129" s="459"/>
      <c r="TVE129" s="458"/>
      <c r="TVF129" s="458"/>
      <c r="TVG129" s="458"/>
      <c r="TVH129" s="459"/>
      <c r="TVI129" s="458"/>
      <c r="TVJ129" s="458"/>
      <c r="TVK129" s="458"/>
      <c r="TVL129" s="459"/>
      <c r="TVM129" s="458"/>
      <c r="TVN129" s="458"/>
      <c r="TVO129" s="458"/>
      <c r="TVP129" s="459"/>
      <c r="TVQ129" s="458"/>
      <c r="TVR129" s="458"/>
      <c r="TVS129" s="458"/>
      <c r="TVT129" s="459"/>
      <c r="TVU129" s="458"/>
      <c r="TVV129" s="458"/>
      <c r="TVW129" s="458"/>
      <c r="TVX129" s="459"/>
      <c r="TVY129" s="458"/>
      <c r="TVZ129" s="458"/>
      <c r="TWA129" s="458"/>
      <c r="TWB129" s="459"/>
      <c r="TWC129" s="458"/>
      <c r="TWD129" s="458"/>
      <c r="TWE129" s="458"/>
      <c r="TWF129" s="459"/>
      <c r="TWG129" s="458"/>
      <c r="TWH129" s="458"/>
      <c r="TWI129" s="458"/>
      <c r="TWJ129" s="459"/>
      <c r="TWK129" s="458"/>
      <c r="TWL129" s="458"/>
      <c r="TWM129" s="458"/>
      <c r="TWN129" s="459"/>
      <c r="TWO129" s="458"/>
      <c r="TWP129" s="458"/>
      <c r="TWQ129" s="458"/>
      <c r="TWR129" s="459"/>
      <c r="TWS129" s="458"/>
      <c r="TWT129" s="458"/>
      <c r="TWU129" s="458"/>
      <c r="TWV129" s="459"/>
      <c r="TWW129" s="458"/>
      <c r="TWX129" s="458"/>
      <c r="TWY129" s="458"/>
      <c r="TWZ129" s="459"/>
      <c r="TXA129" s="458"/>
      <c r="TXB129" s="458"/>
      <c r="TXC129" s="458"/>
      <c r="TXD129" s="459"/>
      <c r="TXE129" s="458"/>
      <c r="TXF129" s="458"/>
      <c r="TXG129" s="458"/>
      <c r="TXH129" s="459"/>
      <c r="TXI129" s="458"/>
      <c r="TXJ129" s="458"/>
      <c r="TXK129" s="458"/>
      <c r="TXL129" s="459"/>
      <c r="TXM129" s="458"/>
      <c r="TXN129" s="458"/>
      <c r="TXO129" s="458"/>
      <c r="TXP129" s="459"/>
      <c r="TXQ129" s="458"/>
      <c r="TXR129" s="458"/>
      <c r="TXS129" s="458"/>
      <c r="TXT129" s="459"/>
      <c r="TXU129" s="458"/>
      <c r="TXV129" s="458"/>
      <c r="TXW129" s="458"/>
      <c r="TXX129" s="459"/>
      <c r="TXY129" s="458"/>
      <c r="TXZ129" s="458"/>
      <c r="TYA129" s="458"/>
      <c r="TYB129" s="459"/>
      <c r="TYC129" s="458"/>
      <c r="TYD129" s="458"/>
      <c r="TYE129" s="458"/>
      <c r="TYF129" s="459"/>
      <c r="TYG129" s="458"/>
      <c r="TYH129" s="458"/>
      <c r="TYI129" s="458"/>
      <c r="TYJ129" s="459"/>
      <c r="TYK129" s="458"/>
      <c r="TYL129" s="458"/>
      <c r="TYM129" s="458"/>
      <c r="TYN129" s="459"/>
      <c r="TYO129" s="458"/>
      <c r="TYP129" s="458"/>
      <c r="TYQ129" s="458"/>
      <c r="TYR129" s="459"/>
      <c r="TYS129" s="458"/>
      <c r="TYT129" s="458"/>
      <c r="TYU129" s="458"/>
      <c r="TYV129" s="459"/>
      <c r="TYW129" s="458"/>
      <c r="TYX129" s="458"/>
      <c r="TYY129" s="458"/>
      <c r="TYZ129" s="459"/>
      <c r="TZA129" s="458"/>
      <c r="TZB129" s="458"/>
      <c r="TZC129" s="458"/>
      <c r="TZD129" s="459"/>
      <c r="TZE129" s="458"/>
      <c r="TZF129" s="458"/>
      <c r="TZG129" s="458"/>
      <c r="TZH129" s="459"/>
      <c r="TZI129" s="458"/>
      <c r="TZJ129" s="458"/>
      <c r="TZK129" s="458"/>
      <c r="TZL129" s="459"/>
      <c r="TZM129" s="458"/>
      <c r="TZN129" s="458"/>
      <c r="TZO129" s="458"/>
      <c r="TZP129" s="459"/>
      <c r="TZQ129" s="458"/>
      <c r="TZR129" s="458"/>
      <c r="TZS129" s="458"/>
      <c r="TZT129" s="459"/>
      <c r="TZU129" s="458"/>
      <c r="TZV129" s="458"/>
      <c r="TZW129" s="458"/>
      <c r="TZX129" s="459"/>
      <c r="TZY129" s="458"/>
      <c r="TZZ129" s="458"/>
      <c r="UAA129" s="458"/>
      <c r="UAB129" s="459"/>
      <c r="UAC129" s="458"/>
      <c r="UAD129" s="458"/>
      <c r="UAE129" s="458"/>
      <c r="UAF129" s="459"/>
      <c r="UAG129" s="458"/>
      <c r="UAH129" s="458"/>
      <c r="UAI129" s="458"/>
      <c r="UAJ129" s="459"/>
      <c r="UAK129" s="458"/>
      <c r="UAL129" s="458"/>
      <c r="UAM129" s="458"/>
      <c r="UAN129" s="459"/>
      <c r="UAO129" s="458"/>
      <c r="UAP129" s="458"/>
      <c r="UAQ129" s="458"/>
      <c r="UAR129" s="459"/>
      <c r="UAS129" s="458"/>
      <c r="UAT129" s="458"/>
      <c r="UAU129" s="458"/>
      <c r="UAV129" s="459"/>
      <c r="UAW129" s="458"/>
      <c r="UAX129" s="458"/>
      <c r="UAY129" s="458"/>
      <c r="UAZ129" s="459"/>
      <c r="UBA129" s="458"/>
      <c r="UBB129" s="458"/>
      <c r="UBC129" s="458"/>
      <c r="UBD129" s="459"/>
      <c r="UBE129" s="458"/>
      <c r="UBF129" s="458"/>
      <c r="UBG129" s="458"/>
      <c r="UBH129" s="459"/>
      <c r="UBI129" s="458"/>
      <c r="UBJ129" s="458"/>
      <c r="UBK129" s="458"/>
      <c r="UBL129" s="459"/>
      <c r="UBM129" s="458"/>
      <c r="UBN129" s="458"/>
      <c r="UBO129" s="458"/>
      <c r="UBP129" s="459"/>
      <c r="UBQ129" s="458"/>
      <c r="UBR129" s="458"/>
      <c r="UBS129" s="458"/>
      <c r="UBT129" s="459"/>
      <c r="UBU129" s="458"/>
      <c r="UBV129" s="458"/>
      <c r="UBW129" s="458"/>
      <c r="UBX129" s="459"/>
      <c r="UBY129" s="458"/>
      <c r="UBZ129" s="458"/>
      <c r="UCA129" s="458"/>
      <c r="UCB129" s="459"/>
      <c r="UCC129" s="458"/>
      <c r="UCD129" s="458"/>
      <c r="UCE129" s="458"/>
      <c r="UCF129" s="459"/>
      <c r="UCG129" s="458"/>
      <c r="UCH129" s="458"/>
      <c r="UCI129" s="458"/>
      <c r="UCJ129" s="459"/>
      <c r="UCK129" s="458"/>
      <c r="UCL129" s="458"/>
      <c r="UCM129" s="458"/>
      <c r="UCN129" s="459"/>
      <c r="UCO129" s="458"/>
      <c r="UCP129" s="458"/>
      <c r="UCQ129" s="458"/>
      <c r="UCR129" s="459"/>
      <c r="UCS129" s="458"/>
      <c r="UCT129" s="458"/>
      <c r="UCU129" s="458"/>
      <c r="UCV129" s="459"/>
      <c r="UCW129" s="458"/>
      <c r="UCX129" s="458"/>
      <c r="UCY129" s="458"/>
      <c r="UCZ129" s="459"/>
      <c r="UDA129" s="458"/>
      <c r="UDB129" s="458"/>
      <c r="UDC129" s="458"/>
      <c r="UDD129" s="459"/>
      <c r="UDE129" s="458"/>
      <c r="UDF129" s="458"/>
      <c r="UDG129" s="458"/>
      <c r="UDH129" s="459"/>
      <c r="UDI129" s="458"/>
      <c r="UDJ129" s="458"/>
      <c r="UDK129" s="458"/>
      <c r="UDL129" s="459"/>
      <c r="UDM129" s="458"/>
      <c r="UDN129" s="458"/>
      <c r="UDO129" s="458"/>
      <c r="UDP129" s="459"/>
      <c r="UDQ129" s="458"/>
      <c r="UDR129" s="458"/>
      <c r="UDS129" s="458"/>
      <c r="UDT129" s="459"/>
      <c r="UDU129" s="458"/>
      <c r="UDV129" s="458"/>
      <c r="UDW129" s="458"/>
      <c r="UDX129" s="459"/>
      <c r="UDY129" s="458"/>
      <c r="UDZ129" s="458"/>
      <c r="UEA129" s="458"/>
      <c r="UEB129" s="459"/>
      <c r="UEC129" s="458"/>
      <c r="UED129" s="458"/>
      <c r="UEE129" s="458"/>
      <c r="UEF129" s="459"/>
      <c r="UEG129" s="458"/>
      <c r="UEH129" s="458"/>
      <c r="UEI129" s="458"/>
      <c r="UEJ129" s="459"/>
      <c r="UEK129" s="458"/>
      <c r="UEL129" s="458"/>
      <c r="UEM129" s="458"/>
      <c r="UEN129" s="459"/>
      <c r="UEO129" s="458"/>
      <c r="UEP129" s="458"/>
      <c r="UEQ129" s="458"/>
      <c r="UER129" s="459"/>
      <c r="UES129" s="458"/>
      <c r="UET129" s="458"/>
      <c r="UEU129" s="458"/>
      <c r="UEV129" s="459"/>
      <c r="UEW129" s="458"/>
      <c r="UEX129" s="458"/>
      <c r="UEY129" s="458"/>
      <c r="UEZ129" s="459"/>
      <c r="UFA129" s="458"/>
      <c r="UFB129" s="458"/>
      <c r="UFC129" s="458"/>
      <c r="UFD129" s="459"/>
      <c r="UFE129" s="458"/>
      <c r="UFF129" s="458"/>
      <c r="UFG129" s="458"/>
      <c r="UFH129" s="459"/>
      <c r="UFI129" s="458"/>
      <c r="UFJ129" s="458"/>
      <c r="UFK129" s="458"/>
      <c r="UFL129" s="459"/>
      <c r="UFM129" s="458"/>
      <c r="UFN129" s="458"/>
      <c r="UFO129" s="458"/>
      <c r="UFP129" s="459"/>
      <c r="UFQ129" s="458"/>
      <c r="UFR129" s="458"/>
      <c r="UFS129" s="458"/>
      <c r="UFT129" s="459"/>
      <c r="UFU129" s="458"/>
      <c r="UFV129" s="458"/>
      <c r="UFW129" s="458"/>
      <c r="UFX129" s="459"/>
      <c r="UFY129" s="458"/>
      <c r="UFZ129" s="458"/>
      <c r="UGA129" s="458"/>
      <c r="UGB129" s="459"/>
      <c r="UGC129" s="458"/>
      <c r="UGD129" s="458"/>
      <c r="UGE129" s="458"/>
      <c r="UGF129" s="459"/>
      <c r="UGG129" s="458"/>
      <c r="UGH129" s="458"/>
      <c r="UGI129" s="458"/>
      <c r="UGJ129" s="459"/>
      <c r="UGK129" s="458"/>
      <c r="UGL129" s="458"/>
      <c r="UGM129" s="458"/>
      <c r="UGN129" s="459"/>
      <c r="UGO129" s="458"/>
      <c r="UGP129" s="458"/>
      <c r="UGQ129" s="458"/>
      <c r="UGR129" s="459"/>
      <c r="UGS129" s="458"/>
      <c r="UGT129" s="458"/>
      <c r="UGU129" s="458"/>
      <c r="UGV129" s="459"/>
      <c r="UGW129" s="458"/>
      <c r="UGX129" s="458"/>
      <c r="UGY129" s="458"/>
      <c r="UGZ129" s="459"/>
      <c r="UHA129" s="458"/>
      <c r="UHB129" s="458"/>
      <c r="UHC129" s="458"/>
      <c r="UHD129" s="459"/>
      <c r="UHE129" s="458"/>
      <c r="UHF129" s="458"/>
      <c r="UHG129" s="458"/>
      <c r="UHH129" s="459"/>
      <c r="UHI129" s="458"/>
      <c r="UHJ129" s="458"/>
      <c r="UHK129" s="458"/>
      <c r="UHL129" s="459"/>
      <c r="UHM129" s="458"/>
      <c r="UHN129" s="458"/>
      <c r="UHO129" s="458"/>
      <c r="UHP129" s="459"/>
      <c r="UHQ129" s="458"/>
      <c r="UHR129" s="458"/>
      <c r="UHS129" s="458"/>
      <c r="UHT129" s="459"/>
      <c r="UHU129" s="458"/>
      <c r="UHV129" s="458"/>
      <c r="UHW129" s="458"/>
      <c r="UHX129" s="459"/>
      <c r="UHY129" s="458"/>
      <c r="UHZ129" s="458"/>
      <c r="UIA129" s="458"/>
      <c r="UIB129" s="459"/>
      <c r="UIC129" s="458"/>
      <c r="UID129" s="458"/>
      <c r="UIE129" s="458"/>
      <c r="UIF129" s="459"/>
      <c r="UIG129" s="458"/>
      <c r="UIH129" s="458"/>
      <c r="UII129" s="458"/>
      <c r="UIJ129" s="459"/>
      <c r="UIK129" s="458"/>
      <c r="UIL129" s="458"/>
      <c r="UIM129" s="458"/>
      <c r="UIN129" s="459"/>
      <c r="UIO129" s="458"/>
      <c r="UIP129" s="458"/>
      <c r="UIQ129" s="458"/>
      <c r="UIR129" s="459"/>
      <c r="UIS129" s="458"/>
      <c r="UIT129" s="458"/>
      <c r="UIU129" s="458"/>
      <c r="UIV129" s="459"/>
      <c r="UIW129" s="458"/>
      <c r="UIX129" s="458"/>
      <c r="UIY129" s="458"/>
      <c r="UIZ129" s="459"/>
      <c r="UJA129" s="458"/>
      <c r="UJB129" s="458"/>
      <c r="UJC129" s="458"/>
      <c r="UJD129" s="459"/>
      <c r="UJE129" s="458"/>
      <c r="UJF129" s="458"/>
      <c r="UJG129" s="458"/>
      <c r="UJH129" s="459"/>
      <c r="UJI129" s="458"/>
      <c r="UJJ129" s="458"/>
      <c r="UJK129" s="458"/>
      <c r="UJL129" s="459"/>
      <c r="UJM129" s="458"/>
      <c r="UJN129" s="458"/>
      <c r="UJO129" s="458"/>
      <c r="UJP129" s="459"/>
      <c r="UJQ129" s="458"/>
      <c r="UJR129" s="458"/>
      <c r="UJS129" s="458"/>
      <c r="UJT129" s="459"/>
      <c r="UJU129" s="458"/>
      <c r="UJV129" s="458"/>
      <c r="UJW129" s="458"/>
      <c r="UJX129" s="459"/>
      <c r="UJY129" s="458"/>
      <c r="UJZ129" s="458"/>
      <c r="UKA129" s="458"/>
      <c r="UKB129" s="459"/>
      <c r="UKC129" s="458"/>
      <c r="UKD129" s="458"/>
      <c r="UKE129" s="458"/>
      <c r="UKF129" s="459"/>
      <c r="UKG129" s="458"/>
      <c r="UKH129" s="458"/>
      <c r="UKI129" s="458"/>
      <c r="UKJ129" s="459"/>
      <c r="UKK129" s="458"/>
      <c r="UKL129" s="458"/>
      <c r="UKM129" s="458"/>
      <c r="UKN129" s="459"/>
      <c r="UKO129" s="458"/>
      <c r="UKP129" s="458"/>
      <c r="UKQ129" s="458"/>
      <c r="UKR129" s="459"/>
      <c r="UKS129" s="458"/>
      <c r="UKT129" s="458"/>
      <c r="UKU129" s="458"/>
      <c r="UKV129" s="459"/>
      <c r="UKW129" s="458"/>
      <c r="UKX129" s="458"/>
      <c r="UKY129" s="458"/>
      <c r="UKZ129" s="459"/>
      <c r="ULA129" s="458"/>
      <c r="ULB129" s="458"/>
      <c r="ULC129" s="458"/>
      <c r="ULD129" s="459"/>
      <c r="ULE129" s="458"/>
      <c r="ULF129" s="458"/>
      <c r="ULG129" s="458"/>
      <c r="ULH129" s="459"/>
      <c r="ULI129" s="458"/>
      <c r="ULJ129" s="458"/>
      <c r="ULK129" s="458"/>
      <c r="ULL129" s="459"/>
      <c r="ULM129" s="458"/>
      <c r="ULN129" s="458"/>
      <c r="ULO129" s="458"/>
      <c r="ULP129" s="459"/>
      <c r="ULQ129" s="458"/>
      <c r="ULR129" s="458"/>
      <c r="ULS129" s="458"/>
      <c r="ULT129" s="459"/>
      <c r="ULU129" s="458"/>
      <c r="ULV129" s="458"/>
      <c r="ULW129" s="458"/>
      <c r="ULX129" s="459"/>
      <c r="ULY129" s="458"/>
      <c r="ULZ129" s="458"/>
      <c r="UMA129" s="458"/>
      <c r="UMB129" s="459"/>
      <c r="UMC129" s="458"/>
      <c r="UMD129" s="458"/>
      <c r="UME129" s="458"/>
      <c r="UMF129" s="459"/>
      <c r="UMG129" s="458"/>
      <c r="UMH129" s="458"/>
      <c r="UMI129" s="458"/>
      <c r="UMJ129" s="459"/>
      <c r="UMK129" s="458"/>
      <c r="UML129" s="458"/>
      <c r="UMM129" s="458"/>
      <c r="UMN129" s="459"/>
      <c r="UMO129" s="458"/>
      <c r="UMP129" s="458"/>
      <c r="UMQ129" s="458"/>
      <c r="UMR129" s="459"/>
      <c r="UMS129" s="458"/>
      <c r="UMT129" s="458"/>
      <c r="UMU129" s="458"/>
      <c r="UMV129" s="459"/>
      <c r="UMW129" s="458"/>
      <c r="UMX129" s="458"/>
      <c r="UMY129" s="458"/>
      <c r="UMZ129" s="459"/>
      <c r="UNA129" s="458"/>
      <c r="UNB129" s="458"/>
      <c r="UNC129" s="458"/>
      <c r="UND129" s="459"/>
      <c r="UNE129" s="458"/>
      <c r="UNF129" s="458"/>
      <c r="UNG129" s="458"/>
      <c r="UNH129" s="459"/>
      <c r="UNI129" s="458"/>
      <c r="UNJ129" s="458"/>
      <c r="UNK129" s="458"/>
      <c r="UNL129" s="459"/>
      <c r="UNM129" s="458"/>
      <c r="UNN129" s="458"/>
      <c r="UNO129" s="458"/>
      <c r="UNP129" s="459"/>
      <c r="UNQ129" s="458"/>
      <c r="UNR129" s="458"/>
      <c r="UNS129" s="458"/>
      <c r="UNT129" s="459"/>
      <c r="UNU129" s="458"/>
      <c r="UNV129" s="458"/>
      <c r="UNW129" s="458"/>
      <c r="UNX129" s="459"/>
      <c r="UNY129" s="458"/>
      <c r="UNZ129" s="458"/>
      <c r="UOA129" s="458"/>
      <c r="UOB129" s="459"/>
      <c r="UOC129" s="458"/>
      <c r="UOD129" s="458"/>
      <c r="UOE129" s="458"/>
      <c r="UOF129" s="459"/>
      <c r="UOG129" s="458"/>
      <c r="UOH129" s="458"/>
      <c r="UOI129" s="458"/>
      <c r="UOJ129" s="459"/>
      <c r="UOK129" s="458"/>
      <c r="UOL129" s="458"/>
      <c r="UOM129" s="458"/>
      <c r="UON129" s="459"/>
      <c r="UOO129" s="458"/>
      <c r="UOP129" s="458"/>
      <c r="UOQ129" s="458"/>
      <c r="UOR129" s="459"/>
      <c r="UOS129" s="458"/>
      <c r="UOT129" s="458"/>
      <c r="UOU129" s="458"/>
      <c r="UOV129" s="459"/>
      <c r="UOW129" s="458"/>
      <c r="UOX129" s="458"/>
      <c r="UOY129" s="458"/>
      <c r="UOZ129" s="459"/>
      <c r="UPA129" s="458"/>
      <c r="UPB129" s="458"/>
      <c r="UPC129" s="458"/>
      <c r="UPD129" s="459"/>
      <c r="UPE129" s="458"/>
      <c r="UPF129" s="458"/>
      <c r="UPG129" s="458"/>
      <c r="UPH129" s="459"/>
      <c r="UPI129" s="458"/>
      <c r="UPJ129" s="458"/>
      <c r="UPK129" s="458"/>
      <c r="UPL129" s="459"/>
      <c r="UPM129" s="458"/>
      <c r="UPN129" s="458"/>
      <c r="UPO129" s="458"/>
      <c r="UPP129" s="459"/>
      <c r="UPQ129" s="458"/>
      <c r="UPR129" s="458"/>
      <c r="UPS129" s="458"/>
      <c r="UPT129" s="459"/>
      <c r="UPU129" s="458"/>
      <c r="UPV129" s="458"/>
      <c r="UPW129" s="458"/>
      <c r="UPX129" s="459"/>
      <c r="UPY129" s="458"/>
      <c r="UPZ129" s="458"/>
      <c r="UQA129" s="458"/>
      <c r="UQB129" s="459"/>
      <c r="UQC129" s="458"/>
      <c r="UQD129" s="458"/>
      <c r="UQE129" s="458"/>
      <c r="UQF129" s="459"/>
      <c r="UQG129" s="458"/>
      <c r="UQH129" s="458"/>
      <c r="UQI129" s="458"/>
      <c r="UQJ129" s="459"/>
      <c r="UQK129" s="458"/>
      <c r="UQL129" s="458"/>
      <c r="UQM129" s="458"/>
      <c r="UQN129" s="459"/>
      <c r="UQO129" s="458"/>
      <c r="UQP129" s="458"/>
      <c r="UQQ129" s="458"/>
      <c r="UQR129" s="459"/>
      <c r="UQS129" s="458"/>
      <c r="UQT129" s="458"/>
      <c r="UQU129" s="458"/>
      <c r="UQV129" s="459"/>
      <c r="UQW129" s="458"/>
      <c r="UQX129" s="458"/>
      <c r="UQY129" s="458"/>
      <c r="UQZ129" s="459"/>
      <c r="URA129" s="458"/>
      <c r="URB129" s="458"/>
      <c r="URC129" s="458"/>
      <c r="URD129" s="459"/>
      <c r="URE129" s="458"/>
      <c r="URF129" s="458"/>
      <c r="URG129" s="458"/>
      <c r="URH129" s="459"/>
      <c r="URI129" s="458"/>
      <c r="URJ129" s="458"/>
      <c r="URK129" s="458"/>
      <c r="URL129" s="459"/>
      <c r="URM129" s="458"/>
      <c r="URN129" s="458"/>
      <c r="URO129" s="458"/>
      <c r="URP129" s="459"/>
      <c r="URQ129" s="458"/>
      <c r="URR129" s="458"/>
      <c r="URS129" s="458"/>
      <c r="URT129" s="459"/>
      <c r="URU129" s="458"/>
      <c r="URV129" s="458"/>
      <c r="URW129" s="458"/>
      <c r="URX129" s="459"/>
      <c r="URY129" s="458"/>
      <c r="URZ129" s="458"/>
      <c r="USA129" s="458"/>
      <c r="USB129" s="459"/>
      <c r="USC129" s="458"/>
      <c r="USD129" s="458"/>
      <c r="USE129" s="458"/>
      <c r="USF129" s="459"/>
      <c r="USG129" s="458"/>
      <c r="USH129" s="458"/>
      <c r="USI129" s="458"/>
      <c r="USJ129" s="459"/>
      <c r="USK129" s="458"/>
      <c r="USL129" s="458"/>
      <c r="USM129" s="458"/>
      <c r="USN129" s="459"/>
      <c r="USO129" s="458"/>
      <c r="USP129" s="458"/>
      <c r="USQ129" s="458"/>
      <c r="USR129" s="459"/>
      <c r="USS129" s="458"/>
      <c r="UST129" s="458"/>
      <c r="USU129" s="458"/>
      <c r="USV129" s="459"/>
      <c r="USW129" s="458"/>
      <c r="USX129" s="458"/>
      <c r="USY129" s="458"/>
      <c r="USZ129" s="459"/>
      <c r="UTA129" s="458"/>
      <c r="UTB129" s="458"/>
      <c r="UTC129" s="458"/>
      <c r="UTD129" s="459"/>
      <c r="UTE129" s="458"/>
      <c r="UTF129" s="458"/>
      <c r="UTG129" s="458"/>
      <c r="UTH129" s="459"/>
      <c r="UTI129" s="458"/>
      <c r="UTJ129" s="458"/>
      <c r="UTK129" s="458"/>
      <c r="UTL129" s="459"/>
      <c r="UTM129" s="458"/>
      <c r="UTN129" s="458"/>
      <c r="UTO129" s="458"/>
      <c r="UTP129" s="459"/>
      <c r="UTQ129" s="458"/>
      <c r="UTR129" s="458"/>
      <c r="UTS129" s="458"/>
      <c r="UTT129" s="459"/>
      <c r="UTU129" s="458"/>
      <c r="UTV129" s="458"/>
      <c r="UTW129" s="458"/>
      <c r="UTX129" s="459"/>
      <c r="UTY129" s="458"/>
      <c r="UTZ129" s="458"/>
      <c r="UUA129" s="458"/>
      <c r="UUB129" s="459"/>
      <c r="UUC129" s="458"/>
      <c r="UUD129" s="458"/>
      <c r="UUE129" s="458"/>
      <c r="UUF129" s="459"/>
      <c r="UUG129" s="458"/>
      <c r="UUH129" s="458"/>
      <c r="UUI129" s="458"/>
      <c r="UUJ129" s="459"/>
      <c r="UUK129" s="458"/>
      <c r="UUL129" s="458"/>
      <c r="UUM129" s="458"/>
      <c r="UUN129" s="459"/>
      <c r="UUO129" s="458"/>
      <c r="UUP129" s="458"/>
      <c r="UUQ129" s="458"/>
      <c r="UUR129" s="459"/>
      <c r="UUS129" s="458"/>
      <c r="UUT129" s="458"/>
      <c r="UUU129" s="458"/>
      <c r="UUV129" s="459"/>
      <c r="UUW129" s="458"/>
      <c r="UUX129" s="458"/>
      <c r="UUY129" s="458"/>
      <c r="UUZ129" s="459"/>
      <c r="UVA129" s="458"/>
      <c r="UVB129" s="458"/>
      <c r="UVC129" s="458"/>
      <c r="UVD129" s="459"/>
      <c r="UVE129" s="458"/>
      <c r="UVF129" s="458"/>
      <c r="UVG129" s="458"/>
      <c r="UVH129" s="459"/>
      <c r="UVI129" s="458"/>
      <c r="UVJ129" s="458"/>
      <c r="UVK129" s="458"/>
      <c r="UVL129" s="459"/>
      <c r="UVM129" s="458"/>
      <c r="UVN129" s="458"/>
      <c r="UVO129" s="458"/>
      <c r="UVP129" s="459"/>
      <c r="UVQ129" s="458"/>
      <c r="UVR129" s="458"/>
      <c r="UVS129" s="458"/>
      <c r="UVT129" s="459"/>
      <c r="UVU129" s="458"/>
      <c r="UVV129" s="458"/>
      <c r="UVW129" s="458"/>
      <c r="UVX129" s="459"/>
      <c r="UVY129" s="458"/>
      <c r="UVZ129" s="458"/>
      <c r="UWA129" s="458"/>
      <c r="UWB129" s="459"/>
      <c r="UWC129" s="458"/>
      <c r="UWD129" s="458"/>
      <c r="UWE129" s="458"/>
      <c r="UWF129" s="459"/>
      <c r="UWG129" s="458"/>
      <c r="UWH129" s="458"/>
      <c r="UWI129" s="458"/>
      <c r="UWJ129" s="459"/>
      <c r="UWK129" s="458"/>
      <c r="UWL129" s="458"/>
      <c r="UWM129" s="458"/>
      <c r="UWN129" s="459"/>
      <c r="UWO129" s="458"/>
      <c r="UWP129" s="458"/>
      <c r="UWQ129" s="458"/>
      <c r="UWR129" s="459"/>
      <c r="UWS129" s="458"/>
      <c r="UWT129" s="458"/>
      <c r="UWU129" s="458"/>
      <c r="UWV129" s="459"/>
      <c r="UWW129" s="458"/>
      <c r="UWX129" s="458"/>
      <c r="UWY129" s="458"/>
      <c r="UWZ129" s="459"/>
      <c r="UXA129" s="458"/>
      <c r="UXB129" s="458"/>
      <c r="UXC129" s="458"/>
      <c r="UXD129" s="459"/>
      <c r="UXE129" s="458"/>
      <c r="UXF129" s="458"/>
      <c r="UXG129" s="458"/>
      <c r="UXH129" s="459"/>
      <c r="UXI129" s="458"/>
      <c r="UXJ129" s="458"/>
      <c r="UXK129" s="458"/>
      <c r="UXL129" s="459"/>
      <c r="UXM129" s="458"/>
      <c r="UXN129" s="458"/>
      <c r="UXO129" s="458"/>
      <c r="UXP129" s="459"/>
      <c r="UXQ129" s="458"/>
      <c r="UXR129" s="458"/>
      <c r="UXS129" s="458"/>
      <c r="UXT129" s="459"/>
      <c r="UXU129" s="458"/>
      <c r="UXV129" s="458"/>
      <c r="UXW129" s="458"/>
      <c r="UXX129" s="459"/>
      <c r="UXY129" s="458"/>
      <c r="UXZ129" s="458"/>
      <c r="UYA129" s="458"/>
      <c r="UYB129" s="459"/>
      <c r="UYC129" s="458"/>
      <c r="UYD129" s="458"/>
      <c r="UYE129" s="458"/>
      <c r="UYF129" s="459"/>
      <c r="UYG129" s="458"/>
      <c r="UYH129" s="458"/>
      <c r="UYI129" s="458"/>
      <c r="UYJ129" s="459"/>
      <c r="UYK129" s="458"/>
      <c r="UYL129" s="458"/>
      <c r="UYM129" s="458"/>
      <c r="UYN129" s="459"/>
      <c r="UYO129" s="458"/>
      <c r="UYP129" s="458"/>
      <c r="UYQ129" s="458"/>
      <c r="UYR129" s="459"/>
      <c r="UYS129" s="458"/>
      <c r="UYT129" s="458"/>
      <c r="UYU129" s="458"/>
      <c r="UYV129" s="459"/>
      <c r="UYW129" s="458"/>
      <c r="UYX129" s="458"/>
      <c r="UYY129" s="458"/>
      <c r="UYZ129" s="459"/>
      <c r="UZA129" s="458"/>
      <c r="UZB129" s="458"/>
      <c r="UZC129" s="458"/>
      <c r="UZD129" s="459"/>
      <c r="UZE129" s="458"/>
      <c r="UZF129" s="458"/>
      <c r="UZG129" s="458"/>
      <c r="UZH129" s="459"/>
      <c r="UZI129" s="458"/>
      <c r="UZJ129" s="458"/>
      <c r="UZK129" s="458"/>
      <c r="UZL129" s="459"/>
      <c r="UZM129" s="458"/>
      <c r="UZN129" s="458"/>
      <c r="UZO129" s="458"/>
      <c r="UZP129" s="459"/>
      <c r="UZQ129" s="458"/>
      <c r="UZR129" s="458"/>
      <c r="UZS129" s="458"/>
      <c r="UZT129" s="459"/>
      <c r="UZU129" s="458"/>
      <c r="UZV129" s="458"/>
      <c r="UZW129" s="458"/>
      <c r="UZX129" s="459"/>
      <c r="UZY129" s="458"/>
      <c r="UZZ129" s="458"/>
      <c r="VAA129" s="458"/>
      <c r="VAB129" s="459"/>
      <c r="VAC129" s="458"/>
      <c r="VAD129" s="458"/>
      <c r="VAE129" s="458"/>
      <c r="VAF129" s="459"/>
      <c r="VAG129" s="458"/>
      <c r="VAH129" s="458"/>
      <c r="VAI129" s="458"/>
      <c r="VAJ129" s="459"/>
      <c r="VAK129" s="458"/>
      <c r="VAL129" s="458"/>
      <c r="VAM129" s="458"/>
      <c r="VAN129" s="459"/>
      <c r="VAO129" s="458"/>
      <c r="VAP129" s="458"/>
      <c r="VAQ129" s="458"/>
      <c r="VAR129" s="459"/>
      <c r="VAS129" s="458"/>
      <c r="VAT129" s="458"/>
      <c r="VAU129" s="458"/>
      <c r="VAV129" s="459"/>
      <c r="VAW129" s="458"/>
      <c r="VAX129" s="458"/>
      <c r="VAY129" s="458"/>
      <c r="VAZ129" s="459"/>
      <c r="VBA129" s="458"/>
      <c r="VBB129" s="458"/>
      <c r="VBC129" s="458"/>
      <c r="VBD129" s="459"/>
      <c r="VBE129" s="458"/>
      <c r="VBF129" s="458"/>
      <c r="VBG129" s="458"/>
      <c r="VBH129" s="459"/>
      <c r="VBI129" s="458"/>
      <c r="VBJ129" s="458"/>
      <c r="VBK129" s="458"/>
      <c r="VBL129" s="459"/>
      <c r="VBM129" s="458"/>
      <c r="VBN129" s="458"/>
      <c r="VBO129" s="458"/>
      <c r="VBP129" s="459"/>
      <c r="VBQ129" s="458"/>
      <c r="VBR129" s="458"/>
      <c r="VBS129" s="458"/>
      <c r="VBT129" s="459"/>
      <c r="VBU129" s="458"/>
      <c r="VBV129" s="458"/>
      <c r="VBW129" s="458"/>
      <c r="VBX129" s="459"/>
      <c r="VBY129" s="458"/>
      <c r="VBZ129" s="458"/>
      <c r="VCA129" s="458"/>
      <c r="VCB129" s="459"/>
      <c r="VCC129" s="458"/>
      <c r="VCD129" s="458"/>
      <c r="VCE129" s="458"/>
      <c r="VCF129" s="459"/>
      <c r="VCG129" s="458"/>
      <c r="VCH129" s="458"/>
      <c r="VCI129" s="458"/>
      <c r="VCJ129" s="459"/>
      <c r="VCK129" s="458"/>
      <c r="VCL129" s="458"/>
      <c r="VCM129" s="458"/>
      <c r="VCN129" s="459"/>
      <c r="VCO129" s="458"/>
      <c r="VCP129" s="458"/>
      <c r="VCQ129" s="458"/>
      <c r="VCR129" s="459"/>
      <c r="VCS129" s="458"/>
      <c r="VCT129" s="458"/>
      <c r="VCU129" s="458"/>
      <c r="VCV129" s="459"/>
      <c r="VCW129" s="458"/>
      <c r="VCX129" s="458"/>
      <c r="VCY129" s="458"/>
      <c r="VCZ129" s="459"/>
      <c r="VDA129" s="458"/>
      <c r="VDB129" s="458"/>
      <c r="VDC129" s="458"/>
      <c r="VDD129" s="459"/>
      <c r="VDE129" s="458"/>
      <c r="VDF129" s="458"/>
      <c r="VDG129" s="458"/>
      <c r="VDH129" s="459"/>
      <c r="VDI129" s="458"/>
      <c r="VDJ129" s="458"/>
      <c r="VDK129" s="458"/>
      <c r="VDL129" s="459"/>
      <c r="VDM129" s="458"/>
      <c r="VDN129" s="458"/>
      <c r="VDO129" s="458"/>
      <c r="VDP129" s="459"/>
      <c r="VDQ129" s="458"/>
      <c r="VDR129" s="458"/>
      <c r="VDS129" s="458"/>
      <c r="VDT129" s="459"/>
      <c r="VDU129" s="458"/>
      <c r="VDV129" s="458"/>
      <c r="VDW129" s="458"/>
      <c r="VDX129" s="459"/>
      <c r="VDY129" s="458"/>
      <c r="VDZ129" s="458"/>
      <c r="VEA129" s="458"/>
      <c r="VEB129" s="459"/>
      <c r="VEC129" s="458"/>
      <c r="VED129" s="458"/>
      <c r="VEE129" s="458"/>
      <c r="VEF129" s="459"/>
      <c r="VEG129" s="458"/>
      <c r="VEH129" s="458"/>
      <c r="VEI129" s="458"/>
      <c r="VEJ129" s="459"/>
      <c r="VEK129" s="458"/>
      <c r="VEL129" s="458"/>
      <c r="VEM129" s="458"/>
      <c r="VEN129" s="459"/>
      <c r="VEO129" s="458"/>
      <c r="VEP129" s="458"/>
      <c r="VEQ129" s="458"/>
      <c r="VER129" s="459"/>
      <c r="VES129" s="458"/>
      <c r="VET129" s="458"/>
      <c r="VEU129" s="458"/>
      <c r="VEV129" s="459"/>
      <c r="VEW129" s="458"/>
      <c r="VEX129" s="458"/>
      <c r="VEY129" s="458"/>
      <c r="VEZ129" s="459"/>
      <c r="VFA129" s="458"/>
      <c r="VFB129" s="458"/>
      <c r="VFC129" s="458"/>
      <c r="VFD129" s="459"/>
      <c r="VFE129" s="458"/>
      <c r="VFF129" s="458"/>
      <c r="VFG129" s="458"/>
      <c r="VFH129" s="459"/>
      <c r="VFI129" s="458"/>
      <c r="VFJ129" s="458"/>
      <c r="VFK129" s="458"/>
      <c r="VFL129" s="459"/>
      <c r="VFM129" s="458"/>
      <c r="VFN129" s="458"/>
      <c r="VFO129" s="458"/>
      <c r="VFP129" s="459"/>
      <c r="VFQ129" s="458"/>
      <c r="VFR129" s="458"/>
      <c r="VFS129" s="458"/>
      <c r="VFT129" s="459"/>
      <c r="VFU129" s="458"/>
      <c r="VFV129" s="458"/>
      <c r="VFW129" s="458"/>
      <c r="VFX129" s="459"/>
      <c r="VFY129" s="458"/>
      <c r="VFZ129" s="458"/>
      <c r="VGA129" s="458"/>
      <c r="VGB129" s="459"/>
      <c r="VGC129" s="458"/>
      <c r="VGD129" s="458"/>
      <c r="VGE129" s="458"/>
      <c r="VGF129" s="459"/>
      <c r="VGG129" s="458"/>
      <c r="VGH129" s="458"/>
      <c r="VGI129" s="458"/>
      <c r="VGJ129" s="459"/>
      <c r="VGK129" s="458"/>
      <c r="VGL129" s="458"/>
      <c r="VGM129" s="458"/>
      <c r="VGN129" s="459"/>
      <c r="VGO129" s="458"/>
      <c r="VGP129" s="458"/>
      <c r="VGQ129" s="458"/>
      <c r="VGR129" s="459"/>
      <c r="VGS129" s="458"/>
      <c r="VGT129" s="458"/>
      <c r="VGU129" s="458"/>
      <c r="VGV129" s="459"/>
      <c r="VGW129" s="458"/>
      <c r="VGX129" s="458"/>
      <c r="VGY129" s="458"/>
      <c r="VGZ129" s="459"/>
      <c r="VHA129" s="458"/>
      <c r="VHB129" s="458"/>
      <c r="VHC129" s="458"/>
      <c r="VHD129" s="459"/>
      <c r="VHE129" s="458"/>
      <c r="VHF129" s="458"/>
      <c r="VHG129" s="458"/>
      <c r="VHH129" s="459"/>
      <c r="VHI129" s="458"/>
      <c r="VHJ129" s="458"/>
      <c r="VHK129" s="458"/>
      <c r="VHL129" s="459"/>
      <c r="VHM129" s="458"/>
      <c r="VHN129" s="458"/>
      <c r="VHO129" s="458"/>
      <c r="VHP129" s="459"/>
      <c r="VHQ129" s="458"/>
      <c r="VHR129" s="458"/>
      <c r="VHS129" s="458"/>
      <c r="VHT129" s="459"/>
      <c r="VHU129" s="458"/>
      <c r="VHV129" s="458"/>
      <c r="VHW129" s="458"/>
      <c r="VHX129" s="459"/>
      <c r="VHY129" s="458"/>
      <c r="VHZ129" s="458"/>
      <c r="VIA129" s="458"/>
      <c r="VIB129" s="459"/>
      <c r="VIC129" s="458"/>
      <c r="VID129" s="458"/>
      <c r="VIE129" s="458"/>
      <c r="VIF129" s="459"/>
      <c r="VIG129" s="458"/>
      <c r="VIH129" s="458"/>
      <c r="VII129" s="458"/>
      <c r="VIJ129" s="459"/>
      <c r="VIK129" s="458"/>
      <c r="VIL129" s="458"/>
      <c r="VIM129" s="458"/>
      <c r="VIN129" s="459"/>
      <c r="VIO129" s="458"/>
      <c r="VIP129" s="458"/>
      <c r="VIQ129" s="458"/>
      <c r="VIR129" s="459"/>
      <c r="VIS129" s="458"/>
      <c r="VIT129" s="458"/>
      <c r="VIU129" s="458"/>
      <c r="VIV129" s="459"/>
      <c r="VIW129" s="458"/>
      <c r="VIX129" s="458"/>
      <c r="VIY129" s="458"/>
      <c r="VIZ129" s="459"/>
      <c r="VJA129" s="458"/>
      <c r="VJB129" s="458"/>
      <c r="VJC129" s="458"/>
      <c r="VJD129" s="459"/>
      <c r="VJE129" s="458"/>
      <c r="VJF129" s="458"/>
      <c r="VJG129" s="458"/>
      <c r="VJH129" s="459"/>
      <c r="VJI129" s="458"/>
      <c r="VJJ129" s="458"/>
      <c r="VJK129" s="458"/>
      <c r="VJL129" s="459"/>
      <c r="VJM129" s="458"/>
      <c r="VJN129" s="458"/>
      <c r="VJO129" s="458"/>
      <c r="VJP129" s="459"/>
      <c r="VJQ129" s="458"/>
      <c r="VJR129" s="458"/>
      <c r="VJS129" s="458"/>
      <c r="VJT129" s="459"/>
      <c r="VJU129" s="458"/>
      <c r="VJV129" s="458"/>
      <c r="VJW129" s="458"/>
      <c r="VJX129" s="459"/>
      <c r="VJY129" s="458"/>
      <c r="VJZ129" s="458"/>
      <c r="VKA129" s="458"/>
      <c r="VKB129" s="459"/>
      <c r="VKC129" s="458"/>
      <c r="VKD129" s="458"/>
      <c r="VKE129" s="458"/>
      <c r="VKF129" s="459"/>
      <c r="VKG129" s="458"/>
      <c r="VKH129" s="458"/>
      <c r="VKI129" s="458"/>
      <c r="VKJ129" s="459"/>
      <c r="VKK129" s="458"/>
      <c r="VKL129" s="458"/>
      <c r="VKM129" s="458"/>
      <c r="VKN129" s="459"/>
      <c r="VKO129" s="458"/>
      <c r="VKP129" s="458"/>
      <c r="VKQ129" s="458"/>
      <c r="VKR129" s="459"/>
      <c r="VKS129" s="458"/>
      <c r="VKT129" s="458"/>
      <c r="VKU129" s="458"/>
      <c r="VKV129" s="459"/>
      <c r="VKW129" s="458"/>
      <c r="VKX129" s="458"/>
      <c r="VKY129" s="458"/>
      <c r="VKZ129" s="459"/>
      <c r="VLA129" s="458"/>
      <c r="VLB129" s="458"/>
      <c r="VLC129" s="458"/>
      <c r="VLD129" s="459"/>
      <c r="VLE129" s="458"/>
      <c r="VLF129" s="458"/>
      <c r="VLG129" s="458"/>
      <c r="VLH129" s="459"/>
      <c r="VLI129" s="458"/>
      <c r="VLJ129" s="458"/>
      <c r="VLK129" s="458"/>
      <c r="VLL129" s="459"/>
      <c r="VLM129" s="458"/>
      <c r="VLN129" s="458"/>
      <c r="VLO129" s="458"/>
      <c r="VLP129" s="459"/>
      <c r="VLQ129" s="458"/>
      <c r="VLR129" s="458"/>
      <c r="VLS129" s="458"/>
      <c r="VLT129" s="459"/>
      <c r="VLU129" s="458"/>
      <c r="VLV129" s="458"/>
      <c r="VLW129" s="458"/>
      <c r="VLX129" s="459"/>
      <c r="VLY129" s="458"/>
      <c r="VLZ129" s="458"/>
      <c r="VMA129" s="458"/>
      <c r="VMB129" s="459"/>
      <c r="VMC129" s="458"/>
      <c r="VMD129" s="458"/>
      <c r="VME129" s="458"/>
      <c r="VMF129" s="459"/>
      <c r="VMG129" s="458"/>
      <c r="VMH129" s="458"/>
      <c r="VMI129" s="458"/>
      <c r="VMJ129" s="459"/>
      <c r="VMK129" s="458"/>
      <c r="VML129" s="458"/>
      <c r="VMM129" s="458"/>
      <c r="VMN129" s="459"/>
      <c r="VMO129" s="458"/>
      <c r="VMP129" s="458"/>
      <c r="VMQ129" s="458"/>
      <c r="VMR129" s="459"/>
      <c r="VMS129" s="458"/>
      <c r="VMT129" s="458"/>
      <c r="VMU129" s="458"/>
      <c r="VMV129" s="459"/>
      <c r="VMW129" s="458"/>
      <c r="VMX129" s="458"/>
      <c r="VMY129" s="458"/>
      <c r="VMZ129" s="459"/>
      <c r="VNA129" s="458"/>
      <c r="VNB129" s="458"/>
      <c r="VNC129" s="458"/>
      <c r="VND129" s="459"/>
      <c r="VNE129" s="458"/>
      <c r="VNF129" s="458"/>
      <c r="VNG129" s="458"/>
      <c r="VNH129" s="459"/>
      <c r="VNI129" s="458"/>
      <c r="VNJ129" s="458"/>
      <c r="VNK129" s="458"/>
      <c r="VNL129" s="459"/>
      <c r="VNM129" s="458"/>
      <c r="VNN129" s="458"/>
      <c r="VNO129" s="458"/>
      <c r="VNP129" s="459"/>
      <c r="VNQ129" s="458"/>
      <c r="VNR129" s="458"/>
      <c r="VNS129" s="458"/>
      <c r="VNT129" s="459"/>
      <c r="VNU129" s="458"/>
      <c r="VNV129" s="458"/>
      <c r="VNW129" s="458"/>
      <c r="VNX129" s="459"/>
      <c r="VNY129" s="458"/>
      <c r="VNZ129" s="458"/>
      <c r="VOA129" s="458"/>
      <c r="VOB129" s="459"/>
      <c r="VOC129" s="458"/>
      <c r="VOD129" s="458"/>
      <c r="VOE129" s="458"/>
      <c r="VOF129" s="459"/>
      <c r="VOG129" s="458"/>
      <c r="VOH129" s="458"/>
      <c r="VOI129" s="458"/>
      <c r="VOJ129" s="459"/>
      <c r="VOK129" s="458"/>
      <c r="VOL129" s="458"/>
      <c r="VOM129" s="458"/>
      <c r="VON129" s="459"/>
      <c r="VOO129" s="458"/>
      <c r="VOP129" s="458"/>
      <c r="VOQ129" s="458"/>
      <c r="VOR129" s="459"/>
      <c r="VOS129" s="458"/>
      <c r="VOT129" s="458"/>
      <c r="VOU129" s="458"/>
      <c r="VOV129" s="459"/>
      <c r="VOW129" s="458"/>
      <c r="VOX129" s="458"/>
      <c r="VOY129" s="458"/>
      <c r="VOZ129" s="459"/>
      <c r="VPA129" s="458"/>
      <c r="VPB129" s="458"/>
      <c r="VPC129" s="458"/>
      <c r="VPD129" s="459"/>
      <c r="VPE129" s="458"/>
      <c r="VPF129" s="458"/>
      <c r="VPG129" s="458"/>
      <c r="VPH129" s="459"/>
      <c r="VPI129" s="458"/>
      <c r="VPJ129" s="458"/>
      <c r="VPK129" s="458"/>
      <c r="VPL129" s="459"/>
      <c r="VPM129" s="458"/>
      <c r="VPN129" s="458"/>
      <c r="VPO129" s="458"/>
      <c r="VPP129" s="459"/>
      <c r="VPQ129" s="458"/>
      <c r="VPR129" s="458"/>
      <c r="VPS129" s="458"/>
      <c r="VPT129" s="459"/>
      <c r="VPU129" s="458"/>
      <c r="VPV129" s="458"/>
      <c r="VPW129" s="458"/>
      <c r="VPX129" s="459"/>
      <c r="VPY129" s="458"/>
      <c r="VPZ129" s="458"/>
      <c r="VQA129" s="458"/>
      <c r="VQB129" s="459"/>
      <c r="VQC129" s="458"/>
      <c r="VQD129" s="458"/>
      <c r="VQE129" s="458"/>
      <c r="VQF129" s="459"/>
      <c r="VQG129" s="458"/>
      <c r="VQH129" s="458"/>
      <c r="VQI129" s="458"/>
      <c r="VQJ129" s="459"/>
      <c r="VQK129" s="458"/>
      <c r="VQL129" s="458"/>
      <c r="VQM129" s="458"/>
      <c r="VQN129" s="459"/>
      <c r="VQO129" s="458"/>
      <c r="VQP129" s="458"/>
      <c r="VQQ129" s="458"/>
      <c r="VQR129" s="459"/>
      <c r="VQS129" s="458"/>
      <c r="VQT129" s="458"/>
      <c r="VQU129" s="458"/>
      <c r="VQV129" s="459"/>
      <c r="VQW129" s="458"/>
      <c r="VQX129" s="458"/>
      <c r="VQY129" s="458"/>
      <c r="VQZ129" s="459"/>
      <c r="VRA129" s="458"/>
      <c r="VRB129" s="458"/>
      <c r="VRC129" s="458"/>
      <c r="VRD129" s="459"/>
      <c r="VRE129" s="458"/>
      <c r="VRF129" s="458"/>
      <c r="VRG129" s="458"/>
      <c r="VRH129" s="459"/>
      <c r="VRI129" s="458"/>
      <c r="VRJ129" s="458"/>
      <c r="VRK129" s="458"/>
      <c r="VRL129" s="459"/>
      <c r="VRM129" s="458"/>
      <c r="VRN129" s="458"/>
      <c r="VRO129" s="458"/>
      <c r="VRP129" s="459"/>
      <c r="VRQ129" s="458"/>
      <c r="VRR129" s="458"/>
      <c r="VRS129" s="458"/>
      <c r="VRT129" s="459"/>
      <c r="VRU129" s="458"/>
      <c r="VRV129" s="458"/>
      <c r="VRW129" s="458"/>
      <c r="VRX129" s="459"/>
      <c r="VRY129" s="458"/>
      <c r="VRZ129" s="458"/>
      <c r="VSA129" s="458"/>
      <c r="VSB129" s="459"/>
      <c r="VSC129" s="458"/>
      <c r="VSD129" s="458"/>
      <c r="VSE129" s="458"/>
      <c r="VSF129" s="459"/>
      <c r="VSG129" s="458"/>
      <c r="VSH129" s="458"/>
      <c r="VSI129" s="458"/>
      <c r="VSJ129" s="459"/>
      <c r="VSK129" s="458"/>
      <c r="VSL129" s="458"/>
      <c r="VSM129" s="458"/>
      <c r="VSN129" s="459"/>
      <c r="VSO129" s="458"/>
      <c r="VSP129" s="458"/>
      <c r="VSQ129" s="458"/>
      <c r="VSR129" s="459"/>
      <c r="VSS129" s="458"/>
      <c r="VST129" s="458"/>
      <c r="VSU129" s="458"/>
      <c r="VSV129" s="459"/>
      <c r="VSW129" s="458"/>
      <c r="VSX129" s="458"/>
      <c r="VSY129" s="458"/>
      <c r="VSZ129" s="459"/>
      <c r="VTA129" s="458"/>
      <c r="VTB129" s="458"/>
      <c r="VTC129" s="458"/>
      <c r="VTD129" s="459"/>
      <c r="VTE129" s="458"/>
      <c r="VTF129" s="458"/>
      <c r="VTG129" s="458"/>
      <c r="VTH129" s="459"/>
      <c r="VTI129" s="458"/>
      <c r="VTJ129" s="458"/>
      <c r="VTK129" s="458"/>
      <c r="VTL129" s="459"/>
      <c r="VTM129" s="458"/>
      <c r="VTN129" s="458"/>
      <c r="VTO129" s="458"/>
      <c r="VTP129" s="459"/>
      <c r="VTQ129" s="458"/>
      <c r="VTR129" s="458"/>
      <c r="VTS129" s="458"/>
      <c r="VTT129" s="459"/>
      <c r="VTU129" s="458"/>
      <c r="VTV129" s="458"/>
      <c r="VTW129" s="458"/>
      <c r="VTX129" s="459"/>
      <c r="VTY129" s="458"/>
      <c r="VTZ129" s="458"/>
      <c r="VUA129" s="458"/>
      <c r="VUB129" s="459"/>
      <c r="VUC129" s="458"/>
      <c r="VUD129" s="458"/>
      <c r="VUE129" s="458"/>
      <c r="VUF129" s="459"/>
      <c r="VUG129" s="458"/>
      <c r="VUH129" s="458"/>
      <c r="VUI129" s="458"/>
      <c r="VUJ129" s="459"/>
      <c r="VUK129" s="458"/>
      <c r="VUL129" s="458"/>
      <c r="VUM129" s="458"/>
      <c r="VUN129" s="459"/>
      <c r="VUO129" s="458"/>
      <c r="VUP129" s="458"/>
      <c r="VUQ129" s="458"/>
      <c r="VUR129" s="459"/>
      <c r="VUS129" s="458"/>
      <c r="VUT129" s="458"/>
      <c r="VUU129" s="458"/>
      <c r="VUV129" s="459"/>
      <c r="VUW129" s="458"/>
      <c r="VUX129" s="458"/>
      <c r="VUY129" s="458"/>
      <c r="VUZ129" s="459"/>
      <c r="VVA129" s="458"/>
      <c r="VVB129" s="458"/>
      <c r="VVC129" s="458"/>
      <c r="VVD129" s="459"/>
      <c r="VVE129" s="458"/>
      <c r="VVF129" s="458"/>
      <c r="VVG129" s="458"/>
      <c r="VVH129" s="459"/>
      <c r="VVI129" s="458"/>
      <c r="VVJ129" s="458"/>
      <c r="VVK129" s="458"/>
      <c r="VVL129" s="459"/>
      <c r="VVM129" s="458"/>
      <c r="VVN129" s="458"/>
      <c r="VVO129" s="458"/>
      <c r="VVP129" s="459"/>
      <c r="VVQ129" s="458"/>
      <c r="VVR129" s="458"/>
      <c r="VVS129" s="458"/>
      <c r="VVT129" s="459"/>
      <c r="VVU129" s="458"/>
      <c r="VVV129" s="458"/>
      <c r="VVW129" s="458"/>
      <c r="VVX129" s="459"/>
      <c r="VVY129" s="458"/>
      <c r="VVZ129" s="458"/>
      <c r="VWA129" s="458"/>
      <c r="VWB129" s="459"/>
      <c r="VWC129" s="458"/>
      <c r="VWD129" s="458"/>
      <c r="VWE129" s="458"/>
      <c r="VWF129" s="459"/>
      <c r="VWG129" s="458"/>
      <c r="VWH129" s="458"/>
      <c r="VWI129" s="458"/>
      <c r="VWJ129" s="459"/>
      <c r="VWK129" s="458"/>
      <c r="VWL129" s="458"/>
      <c r="VWM129" s="458"/>
      <c r="VWN129" s="459"/>
      <c r="VWO129" s="458"/>
      <c r="VWP129" s="458"/>
      <c r="VWQ129" s="458"/>
      <c r="VWR129" s="459"/>
      <c r="VWS129" s="458"/>
      <c r="VWT129" s="458"/>
      <c r="VWU129" s="458"/>
      <c r="VWV129" s="459"/>
      <c r="VWW129" s="458"/>
      <c r="VWX129" s="458"/>
      <c r="VWY129" s="458"/>
      <c r="VWZ129" s="459"/>
      <c r="VXA129" s="458"/>
      <c r="VXB129" s="458"/>
      <c r="VXC129" s="458"/>
      <c r="VXD129" s="459"/>
      <c r="VXE129" s="458"/>
      <c r="VXF129" s="458"/>
      <c r="VXG129" s="458"/>
      <c r="VXH129" s="459"/>
      <c r="VXI129" s="458"/>
      <c r="VXJ129" s="458"/>
      <c r="VXK129" s="458"/>
      <c r="VXL129" s="459"/>
      <c r="VXM129" s="458"/>
      <c r="VXN129" s="458"/>
      <c r="VXO129" s="458"/>
      <c r="VXP129" s="459"/>
      <c r="VXQ129" s="458"/>
      <c r="VXR129" s="458"/>
      <c r="VXS129" s="458"/>
      <c r="VXT129" s="459"/>
      <c r="VXU129" s="458"/>
      <c r="VXV129" s="458"/>
      <c r="VXW129" s="458"/>
      <c r="VXX129" s="459"/>
      <c r="VXY129" s="458"/>
      <c r="VXZ129" s="458"/>
      <c r="VYA129" s="458"/>
      <c r="VYB129" s="459"/>
      <c r="VYC129" s="458"/>
      <c r="VYD129" s="458"/>
      <c r="VYE129" s="458"/>
      <c r="VYF129" s="459"/>
      <c r="VYG129" s="458"/>
      <c r="VYH129" s="458"/>
      <c r="VYI129" s="458"/>
      <c r="VYJ129" s="459"/>
      <c r="VYK129" s="458"/>
      <c r="VYL129" s="458"/>
      <c r="VYM129" s="458"/>
      <c r="VYN129" s="459"/>
      <c r="VYO129" s="458"/>
      <c r="VYP129" s="458"/>
      <c r="VYQ129" s="458"/>
      <c r="VYR129" s="459"/>
      <c r="VYS129" s="458"/>
      <c r="VYT129" s="458"/>
      <c r="VYU129" s="458"/>
      <c r="VYV129" s="459"/>
      <c r="VYW129" s="458"/>
      <c r="VYX129" s="458"/>
      <c r="VYY129" s="458"/>
      <c r="VYZ129" s="459"/>
      <c r="VZA129" s="458"/>
      <c r="VZB129" s="458"/>
      <c r="VZC129" s="458"/>
      <c r="VZD129" s="459"/>
      <c r="VZE129" s="458"/>
      <c r="VZF129" s="458"/>
      <c r="VZG129" s="458"/>
      <c r="VZH129" s="459"/>
      <c r="VZI129" s="458"/>
      <c r="VZJ129" s="458"/>
      <c r="VZK129" s="458"/>
      <c r="VZL129" s="459"/>
      <c r="VZM129" s="458"/>
      <c r="VZN129" s="458"/>
      <c r="VZO129" s="458"/>
      <c r="VZP129" s="459"/>
      <c r="VZQ129" s="458"/>
      <c r="VZR129" s="458"/>
      <c r="VZS129" s="458"/>
      <c r="VZT129" s="459"/>
      <c r="VZU129" s="458"/>
      <c r="VZV129" s="458"/>
      <c r="VZW129" s="458"/>
      <c r="VZX129" s="459"/>
      <c r="VZY129" s="458"/>
      <c r="VZZ129" s="458"/>
      <c r="WAA129" s="458"/>
      <c r="WAB129" s="459"/>
      <c r="WAC129" s="458"/>
      <c r="WAD129" s="458"/>
      <c r="WAE129" s="458"/>
      <c r="WAF129" s="459"/>
      <c r="WAG129" s="458"/>
      <c r="WAH129" s="458"/>
      <c r="WAI129" s="458"/>
      <c r="WAJ129" s="459"/>
      <c r="WAK129" s="458"/>
      <c r="WAL129" s="458"/>
      <c r="WAM129" s="458"/>
      <c r="WAN129" s="459"/>
      <c r="WAO129" s="458"/>
      <c r="WAP129" s="458"/>
      <c r="WAQ129" s="458"/>
      <c r="WAR129" s="459"/>
      <c r="WAS129" s="458"/>
      <c r="WAT129" s="458"/>
      <c r="WAU129" s="458"/>
      <c r="WAV129" s="459"/>
      <c r="WAW129" s="458"/>
      <c r="WAX129" s="458"/>
      <c r="WAY129" s="458"/>
      <c r="WAZ129" s="459"/>
      <c r="WBA129" s="458"/>
      <c r="WBB129" s="458"/>
      <c r="WBC129" s="458"/>
      <c r="WBD129" s="459"/>
      <c r="WBE129" s="458"/>
      <c r="WBF129" s="458"/>
      <c r="WBG129" s="458"/>
      <c r="WBH129" s="459"/>
      <c r="WBI129" s="458"/>
      <c r="WBJ129" s="458"/>
      <c r="WBK129" s="458"/>
      <c r="WBL129" s="459"/>
      <c r="WBM129" s="458"/>
      <c r="WBN129" s="458"/>
      <c r="WBO129" s="458"/>
      <c r="WBP129" s="459"/>
      <c r="WBQ129" s="458"/>
      <c r="WBR129" s="458"/>
      <c r="WBS129" s="458"/>
      <c r="WBT129" s="459"/>
      <c r="WBU129" s="458"/>
      <c r="WBV129" s="458"/>
      <c r="WBW129" s="458"/>
      <c r="WBX129" s="459"/>
      <c r="WBY129" s="458"/>
      <c r="WBZ129" s="458"/>
      <c r="WCA129" s="458"/>
      <c r="WCB129" s="459"/>
      <c r="WCC129" s="458"/>
      <c r="WCD129" s="458"/>
      <c r="WCE129" s="458"/>
      <c r="WCF129" s="459"/>
      <c r="WCG129" s="458"/>
      <c r="WCH129" s="458"/>
      <c r="WCI129" s="458"/>
      <c r="WCJ129" s="459"/>
      <c r="WCK129" s="458"/>
      <c r="WCL129" s="458"/>
      <c r="WCM129" s="458"/>
      <c r="WCN129" s="459"/>
      <c r="WCO129" s="458"/>
      <c r="WCP129" s="458"/>
      <c r="WCQ129" s="458"/>
      <c r="WCR129" s="459"/>
      <c r="WCS129" s="458"/>
      <c r="WCT129" s="458"/>
      <c r="WCU129" s="458"/>
      <c r="WCV129" s="459"/>
      <c r="WCW129" s="458"/>
      <c r="WCX129" s="458"/>
      <c r="WCY129" s="458"/>
      <c r="WCZ129" s="459"/>
      <c r="WDA129" s="458"/>
      <c r="WDB129" s="458"/>
      <c r="WDC129" s="458"/>
      <c r="WDD129" s="459"/>
      <c r="WDE129" s="458"/>
      <c r="WDF129" s="458"/>
      <c r="WDG129" s="458"/>
      <c r="WDH129" s="459"/>
      <c r="WDI129" s="458"/>
      <c r="WDJ129" s="458"/>
      <c r="WDK129" s="458"/>
      <c r="WDL129" s="459"/>
      <c r="WDM129" s="458"/>
      <c r="WDN129" s="458"/>
      <c r="WDO129" s="458"/>
      <c r="WDP129" s="459"/>
      <c r="WDQ129" s="458"/>
      <c r="WDR129" s="458"/>
      <c r="WDS129" s="458"/>
      <c r="WDT129" s="459"/>
      <c r="WDU129" s="458"/>
      <c r="WDV129" s="458"/>
      <c r="WDW129" s="458"/>
      <c r="WDX129" s="459"/>
      <c r="WDY129" s="458"/>
      <c r="WDZ129" s="458"/>
      <c r="WEA129" s="458"/>
      <c r="WEB129" s="459"/>
      <c r="WEC129" s="458"/>
      <c r="WED129" s="458"/>
      <c r="WEE129" s="458"/>
      <c r="WEF129" s="459"/>
      <c r="WEG129" s="458"/>
      <c r="WEH129" s="458"/>
      <c r="WEI129" s="458"/>
      <c r="WEJ129" s="459"/>
      <c r="WEK129" s="458"/>
      <c r="WEL129" s="458"/>
      <c r="WEM129" s="458"/>
      <c r="WEN129" s="459"/>
      <c r="WEO129" s="458"/>
      <c r="WEP129" s="458"/>
      <c r="WEQ129" s="458"/>
      <c r="WER129" s="459"/>
      <c r="WES129" s="458"/>
      <c r="WET129" s="458"/>
      <c r="WEU129" s="458"/>
      <c r="WEV129" s="459"/>
      <c r="WEW129" s="458"/>
      <c r="WEX129" s="458"/>
      <c r="WEY129" s="458"/>
      <c r="WEZ129" s="459"/>
      <c r="WFA129" s="458"/>
      <c r="WFB129" s="458"/>
      <c r="WFC129" s="458"/>
      <c r="WFD129" s="459"/>
      <c r="WFE129" s="458"/>
      <c r="WFF129" s="458"/>
      <c r="WFG129" s="458"/>
      <c r="WFH129" s="459"/>
      <c r="WFI129" s="458"/>
      <c r="WFJ129" s="458"/>
      <c r="WFK129" s="458"/>
      <c r="WFL129" s="459"/>
      <c r="WFM129" s="458"/>
      <c r="WFN129" s="458"/>
      <c r="WFO129" s="458"/>
      <c r="WFP129" s="459"/>
      <c r="WFQ129" s="458"/>
      <c r="WFR129" s="458"/>
      <c r="WFS129" s="458"/>
      <c r="WFT129" s="459"/>
      <c r="WFU129" s="458"/>
      <c r="WFV129" s="458"/>
      <c r="WFW129" s="458"/>
      <c r="WFX129" s="459"/>
      <c r="WFY129" s="458"/>
      <c r="WFZ129" s="458"/>
      <c r="WGA129" s="458"/>
      <c r="WGB129" s="459"/>
      <c r="WGC129" s="458"/>
      <c r="WGD129" s="458"/>
      <c r="WGE129" s="458"/>
      <c r="WGF129" s="459"/>
      <c r="WGG129" s="458"/>
      <c r="WGH129" s="458"/>
      <c r="WGI129" s="458"/>
      <c r="WGJ129" s="459"/>
      <c r="WGK129" s="458"/>
      <c r="WGL129" s="458"/>
      <c r="WGM129" s="458"/>
      <c r="WGN129" s="459"/>
      <c r="WGO129" s="458"/>
      <c r="WGP129" s="458"/>
      <c r="WGQ129" s="458"/>
      <c r="WGR129" s="459"/>
      <c r="WGS129" s="458"/>
      <c r="WGT129" s="458"/>
      <c r="WGU129" s="458"/>
      <c r="WGV129" s="459"/>
      <c r="WGW129" s="458"/>
      <c r="WGX129" s="458"/>
      <c r="WGY129" s="458"/>
      <c r="WGZ129" s="459"/>
      <c r="WHA129" s="458"/>
      <c r="WHB129" s="458"/>
      <c r="WHC129" s="458"/>
      <c r="WHD129" s="459"/>
      <c r="WHE129" s="458"/>
      <c r="WHF129" s="458"/>
      <c r="WHG129" s="458"/>
      <c r="WHH129" s="459"/>
      <c r="WHI129" s="458"/>
      <c r="WHJ129" s="458"/>
      <c r="WHK129" s="458"/>
      <c r="WHL129" s="459"/>
      <c r="WHM129" s="458"/>
      <c r="WHN129" s="458"/>
      <c r="WHO129" s="458"/>
      <c r="WHP129" s="459"/>
      <c r="WHQ129" s="458"/>
      <c r="WHR129" s="458"/>
      <c r="WHS129" s="458"/>
      <c r="WHT129" s="459"/>
      <c r="WHU129" s="458"/>
      <c r="WHV129" s="458"/>
      <c r="WHW129" s="458"/>
      <c r="WHX129" s="459"/>
      <c r="WHY129" s="458"/>
      <c r="WHZ129" s="458"/>
      <c r="WIA129" s="458"/>
      <c r="WIB129" s="459"/>
      <c r="WIC129" s="458"/>
      <c r="WID129" s="458"/>
      <c r="WIE129" s="458"/>
      <c r="WIF129" s="459"/>
      <c r="WIG129" s="458"/>
      <c r="WIH129" s="458"/>
      <c r="WII129" s="458"/>
      <c r="WIJ129" s="459"/>
      <c r="WIK129" s="458"/>
      <c r="WIL129" s="458"/>
      <c r="WIM129" s="458"/>
      <c r="WIN129" s="459"/>
      <c r="WIO129" s="458"/>
      <c r="WIP129" s="458"/>
      <c r="WIQ129" s="458"/>
      <c r="WIR129" s="459"/>
      <c r="WIS129" s="458"/>
      <c r="WIT129" s="458"/>
      <c r="WIU129" s="458"/>
      <c r="WIV129" s="459"/>
      <c r="WIW129" s="458"/>
      <c r="WIX129" s="458"/>
      <c r="WIY129" s="458"/>
      <c r="WIZ129" s="459"/>
      <c r="WJA129" s="458"/>
      <c r="WJB129" s="458"/>
      <c r="WJC129" s="458"/>
      <c r="WJD129" s="459"/>
      <c r="WJE129" s="458"/>
      <c r="WJF129" s="458"/>
      <c r="WJG129" s="458"/>
      <c r="WJH129" s="459"/>
      <c r="WJI129" s="458"/>
      <c r="WJJ129" s="458"/>
      <c r="WJK129" s="458"/>
      <c r="WJL129" s="459"/>
      <c r="WJM129" s="458"/>
      <c r="WJN129" s="458"/>
      <c r="WJO129" s="458"/>
      <c r="WJP129" s="459"/>
      <c r="WJQ129" s="458"/>
      <c r="WJR129" s="458"/>
      <c r="WJS129" s="458"/>
      <c r="WJT129" s="459"/>
      <c r="WJU129" s="458"/>
      <c r="WJV129" s="458"/>
      <c r="WJW129" s="458"/>
      <c r="WJX129" s="459"/>
      <c r="WJY129" s="458"/>
      <c r="WJZ129" s="458"/>
      <c r="WKA129" s="458"/>
      <c r="WKB129" s="459"/>
      <c r="WKC129" s="458"/>
      <c r="WKD129" s="458"/>
      <c r="WKE129" s="458"/>
      <c r="WKF129" s="459"/>
      <c r="WKG129" s="458"/>
      <c r="WKH129" s="458"/>
      <c r="WKI129" s="458"/>
      <c r="WKJ129" s="459"/>
      <c r="WKK129" s="458"/>
      <c r="WKL129" s="458"/>
      <c r="WKM129" s="458"/>
      <c r="WKN129" s="459"/>
      <c r="WKO129" s="458"/>
      <c r="WKP129" s="458"/>
      <c r="WKQ129" s="458"/>
      <c r="WKR129" s="459"/>
      <c r="WKS129" s="458"/>
      <c r="WKT129" s="458"/>
      <c r="WKU129" s="458"/>
      <c r="WKV129" s="459"/>
      <c r="WKW129" s="458"/>
      <c r="WKX129" s="458"/>
      <c r="WKY129" s="458"/>
      <c r="WKZ129" s="459"/>
      <c r="WLA129" s="458"/>
      <c r="WLB129" s="458"/>
      <c r="WLC129" s="458"/>
      <c r="WLD129" s="459"/>
      <c r="WLE129" s="458"/>
      <c r="WLF129" s="458"/>
      <c r="WLG129" s="458"/>
      <c r="WLH129" s="459"/>
      <c r="WLI129" s="458"/>
      <c r="WLJ129" s="458"/>
      <c r="WLK129" s="458"/>
      <c r="WLL129" s="459"/>
      <c r="WLM129" s="458"/>
      <c r="WLN129" s="458"/>
      <c r="WLO129" s="458"/>
      <c r="WLP129" s="459"/>
      <c r="WLQ129" s="458"/>
      <c r="WLR129" s="458"/>
      <c r="WLS129" s="458"/>
      <c r="WLT129" s="459"/>
      <c r="WLU129" s="458"/>
      <c r="WLV129" s="458"/>
      <c r="WLW129" s="458"/>
      <c r="WLX129" s="459"/>
      <c r="WLY129" s="458"/>
      <c r="WLZ129" s="458"/>
      <c r="WMA129" s="458"/>
      <c r="WMB129" s="459"/>
      <c r="WMC129" s="458"/>
      <c r="WMD129" s="458"/>
      <c r="WME129" s="458"/>
      <c r="WMF129" s="459"/>
      <c r="WMG129" s="458"/>
      <c r="WMH129" s="458"/>
      <c r="WMI129" s="458"/>
      <c r="WMJ129" s="459"/>
      <c r="WMK129" s="458"/>
      <c r="WML129" s="458"/>
      <c r="WMM129" s="458"/>
      <c r="WMN129" s="459"/>
      <c r="WMO129" s="458"/>
      <c r="WMP129" s="458"/>
      <c r="WMQ129" s="458"/>
      <c r="WMR129" s="459"/>
      <c r="WMS129" s="458"/>
      <c r="WMT129" s="458"/>
      <c r="WMU129" s="458"/>
      <c r="WMV129" s="459"/>
      <c r="WMW129" s="458"/>
      <c r="WMX129" s="458"/>
      <c r="WMY129" s="458"/>
      <c r="WMZ129" s="459"/>
      <c r="WNA129" s="458"/>
      <c r="WNB129" s="458"/>
      <c r="WNC129" s="458"/>
      <c r="WND129" s="459"/>
      <c r="WNE129" s="458"/>
      <c r="WNF129" s="458"/>
      <c r="WNG129" s="458"/>
      <c r="WNH129" s="459"/>
      <c r="WNI129" s="458"/>
      <c r="WNJ129" s="458"/>
      <c r="WNK129" s="458"/>
      <c r="WNL129" s="459"/>
      <c r="WNM129" s="458"/>
      <c r="WNN129" s="458"/>
      <c r="WNO129" s="458"/>
      <c r="WNP129" s="459"/>
      <c r="WNQ129" s="458"/>
      <c r="WNR129" s="458"/>
      <c r="WNS129" s="458"/>
      <c r="WNT129" s="459"/>
      <c r="WNU129" s="458"/>
      <c r="WNV129" s="458"/>
      <c r="WNW129" s="458"/>
      <c r="WNX129" s="459"/>
      <c r="WNY129" s="458"/>
      <c r="WNZ129" s="458"/>
      <c r="WOA129" s="458"/>
      <c r="WOB129" s="459"/>
      <c r="WOC129" s="458"/>
      <c r="WOD129" s="458"/>
      <c r="WOE129" s="458"/>
      <c r="WOF129" s="459"/>
      <c r="WOG129" s="458"/>
      <c r="WOH129" s="458"/>
      <c r="WOI129" s="458"/>
      <c r="WOJ129" s="459"/>
      <c r="WOK129" s="458"/>
      <c r="WOL129" s="458"/>
      <c r="WOM129" s="458"/>
      <c r="WON129" s="459"/>
      <c r="WOO129" s="458"/>
      <c r="WOP129" s="458"/>
      <c r="WOQ129" s="458"/>
      <c r="WOR129" s="459"/>
      <c r="WOS129" s="458"/>
      <c r="WOT129" s="458"/>
      <c r="WOU129" s="458"/>
      <c r="WOV129" s="459"/>
      <c r="WOW129" s="458"/>
      <c r="WOX129" s="458"/>
      <c r="WOY129" s="458"/>
      <c r="WOZ129" s="459"/>
      <c r="WPA129" s="458"/>
      <c r="WPB129" s="458"/>
      <c r="WPC129" s="458"/>
      <c r="WPD129" s="459"/>
      <c r="WPE129" s="458"/>
      <c r="WPF129" s="458"/>
      <c r="WPG129" s="458"/>
      <c r="WPH129" s="459"/>
      <c r="WPI129" s="458"/>
      <c r="WPJ129" s="458"/>
      <c r="WPK129" s="458"/>
      <c r="WPL129" s="459"/>
      <c r="WPM129" s="458"/>
      <c r="WPN129" s="458"/>
      <c r="WPO129" s="458"/>
      <c r="WPP129" s="459"/>
      <c r="WPQ129" s="458"/>
      <c r="WPR129" s="458"/>
      <c r="WPS129" s="458"/>
      <c r="WPT129" s="459"/>
      <c r="WPU129" s="458"/>
      <c r="WPV129" s="458"/>
      <c r="WPW129" s="458"/>
      <c r="WPX129" s="459"/>
      <c r="WPY129" s="458"/>
      <c r="WPZ129" s="458"/>
      <c r="WQA129" s="458"/>
      <c r="WQB129" s="459"/>
      <c r="WQC129" s="458"/>
      <c r="WQD129" s="458"/>
      <c r="WQE129" s="458"/>
      <c r="WQF129" s="459"/>
      <c r="WQG129" s="458"/>
      <c r="WQH129" s="458"/>
      <c r="WQI129" s="458"/>
      <c r="WQJ129" s="459"/>
      <c r="WQK129" s="458"/>
      <c r="WQL129" s="458"/>
      <c r="WQM129" s="458"/>
      <c r="WQN129" s="459"/>
      <c r="WQO129" s="458"/>
      <c r="WQP129" s="458"/>
      <c r="WQQ129" s="458"/>
      <c r="WQR129" s="459"/>
      <c r="WQS129" s="458"/>
      <c r="WQT129" s="458"/>
      <c r="WQU129" s="458"/>
      <c r="WQV129" s="459"/>
      <c r="WQW129" s="458"/>
      <c r="WQX129" s="458"/>
      <c r="WQY129" s="458"/>
      <c r="WQZ129" s="459"/>
      <c r="WRA129" s="458"/>
      <c r="WRB129" s="458"/>
      <c r="WRC129" s="458"/>
      <c r="WRD129" s="459"/>
      <c r="WRE129" s="458"/>
      <c r="WRF129" s="458"/>
      <c r="WRG129" s="458"/>
      <c r="WRH129" s="459"/>
      <c r="WRI129" s="458"/>
      <c r="WRJ129" s="458"/>
      <c r="WRK129" s="458"/>
      <c r="WRL129" s="459"/>
      <c r="WRM129" s="458"/>
      <c r="WRN129" s="458"/>
      <c r="WRO129" s="458"/>
      <c r="WRP129" s="459"/>
      <c r="WRQ129" s="458"/>
      <c r="WRR129" s="458"/>
      <c r="WRS129" s="458"/>
      <c r="WRT129" s="459"/>
      <c r="WRU129" s="458"/>
      <c r="WRV129" s="458"/>
      <c r="WRW129" s="458"/>
      <c r="WRX129" s="459"/>
      <c r="WRY129" s="458"/>
      <c r="WRZ129" s="458"/>
      <c r="WSA129" s="458"/>
      <c r="WSB129" s="459"/>
      <c r="WSC129" s="458"/>
      <c r="WSD129" s="458"/>
      <c r="WSE129" s="458"/>
      <c r="WSF129" s="459"/>
      <c r="WSG129" s="458"/>
      <c r="WSH129" s="458"/>
      <c r="WSI129" s="458"/>
      <c r="WSJ129" s="459"/>
      <c r="WSK129" s="458"/>
      <c r="WSL129" s="458"/>
      <c r="WSM129" s="458"/>
      <c r="WSN129" s="459"/>
      <c r="WSO129" s="458"/>
      <c r="WSP129" s="458"/>
      <c r="WSQ129" s="458"/>
      <c r="WSR129" s="459"/>
      <c r="WSS129" s="458"/>
      <c r="WST129" s="458"/>
      <c r="WSU129" s="458"/>
      <c r="WSV129" s="459"/>
      <c r="WSW129" s="458"/>
      <c r="WSX129" s="458"/>
      <c r="WSY129" s="458"/>
      <c r="WSZ129" s="459"/>
      <c r="WTA129" s="458"/>
      <c r="WTB129" s="458"/>
      <c r="WTC129" s="458"/>
      <c r="WTD129" s="459"/>
      <c r="WTE129" s="458"/>
      <c r="WTF129" s="458"/>
      <c r="WTG129" s="458"/>
      <c r="WTH129" s="459"/>
      <c r="WTI129" s="458"/>
      <c r="WTJ129" s="458"/>
      <c r="WTK129" s="458"/>
      <c r="WTL129" s="459"/>
      <c r="WTM129" s="458"/>
      <c r="WTN129" s="458"/>
      <c r="WTO129" s="458"/>
      <c r="WTP129" s="459"/>
      <c r="WTQ129" s="458"/>
      <c r="WTR129" s="458"/>
      <c r="WTS129" s="458"/>
      <c r="WTT129" s="459"/>
      <c r="WTU129" s="458"/>
      <c r="WTV129" s="458"/>
      <c r="WTW129" s="458"/>
      <c r="WTX129" s="459"/>
      <c r="WTY129" s="458"/>
      <c r="WTZ129" s="458"/>
      <c r="WUA129" s="458"/>
      <c r="WUB129" s="459"/>
      <c r="WUC129" s="458"/>
      <c r="WUD129" s="458"/>
      <c r="WUE129" s="458"/>
      <c r="WUF129" s="459"/>
      <c r="WUG129" s="458"/>
      <c r="WUH129" s="458"/>
      <c r="WUI129" s="458"/>
      <c r="WUJ129" s="459"/>
      <c r="WUK129" s="458"/>
      <c r="WUL129" s="458"/>
      <c r="WUM129" s="458"/>
      <c r="WUN129" s="459"/>
      <c r="WUO129" s="458"/>
      <c r="WUP129" s="458"/>
      <c r="WUQ129" s="458"/>
      <c r="WUR129" s="459"/>
      <c r="WUS129" s="458"/>
      <c r="WUT129" s="458"/>
      <c r="WUU129" s="458"/>
      <c r="WUV129" s="459"/>
      <c r="WUW129" s="458"/>
      <c r="WUX129" s="458"/>
      <c r="WUY129" s="458"/>
      <c r="WUZ129" s="459"/>
      <c r="WVA129" s="458"/>
      <c r="WVB129" s="458"/>
      <c r="WVC129" s="458"/>
      <c r="WVD129" s="459"/>
      <c r="WVE129" s="458"/>
      <c r="WVF129" s="458"/>
      <c r="WVG129" s="458"/>
      <c r="WVH129" s="459"/>
      <c r="WVI129" s="458"/>
      <c r="WVJ129" s="458"/>
      <c r="WVK129" s="458"/>
      <c r="WVL129" s="459"/>
      <c r="WVM129" s="458"/>
      <c r="WVN129" s="458"/>
      <c r="WVO129" s="458"/>
      <c r="WVP129" s="459"/>
      <c r="WVQ129" s="458"/>
      <c r="WVR129" s="458"/>
      <c r="WVS129" s="458"/>
      <c r="WVT129" s="459"/>
      <c r="WVU129" s="458"/>
      <c r="WVV129" s="458"/>
      <c r="WVW129" s="458"/>
      <c r="WVX129" s="459"/>
      <c r="WVY129" s="458"/>
      <c r="WVZ129" s="458"/>
      <c r="WWA129" s="458"/>
      <c r="WWB129" s="459"/>
      <c r="WWC129" s="458"/>
      <c r="WWD129" s="458"/>
      <c r="WWE129" s="458"/>
      <c r="WWF129" s="459"/>
      <c r="WWG129" s="458"/>
      <c r="WWH129" s="458"/>
      <c r="WWI129" s="458"/>
      <c r="WWJ129" s="459"/>
      <c r="WWK129" s="458"/>
      <c r="WWL129" s="458"/>
      <c r="WWM129" s="458"/>
      <c r="WWN129" s="459"/>
      <c r="WWO129" s="458"/>
      <c r="WWP129" s="458"/>
      <c r="WWQ129" s="458"/>
      <c r="WWR129" s="459"/>
      <c r="WWS129" s="458"/>
      <c r="WWT129" s="458"/>
      <c r="WWU129" s="458"/>
      <c r="WWV129" s="459"/>
      <c r="WWW129" s="458"/>
      <c r="WWX129" s="458"/>
      <c r="WWY129" s="458"/>
      <c r="WWZ129" s="459"/>
      <c r="WXA129" s="458"/>
      <c r="WXB129" s="458"/>
      <c r="WXC129" s="458"/>
      <c r="WXD129" s="459"/>
      <c r="WXE129" s="458"/>
      <c r="WXF129" s="458"/>
      <c r="WXG129" s="458"/>
      <c r="WXH129" s="459"/>
      <c r="WXI129" s="458"/>
      <c r="WXJ129" s="458"/>
      <c r="WXK129" s="458"/>
      <c r="WXL129" s="459"/>
      <c r="WXM129" s="458"/>
      <c r="WXN129" s="458"/>
      <c r="WXO129" s="458"/>
      <c r="WXP129" s="459"/>
      <c r="WXQ129" s="458"/>
      <c r="WXR129" s="458"/>
      <c r="WXS129" s="458"/>
      <c r="WXT129" s="459"/>
      <c r="WXU129" s="458"/>
      <c r="WXV129" s="458"/>
      <c r="WXW129" s="458"/>
      <c r="WXX129" s="459"/>
      <c r="WXY129" s="458"/>
      <c r="WXZ129" s="458"/>
      <c r="WYA129" s="458"/>
      <c r="WYB129" s="459"/>
      <c r="WYC129" s="458"/>
      <c r="WYD129" s="458"/>
      <c r="WYE129" s="458"/>
      <c r="WYF129" s="459"/>
      <c r="WYG129" s="458"/>
      <c r="WYH129" s="458"/>
      <c r="WYI129" s="458"/>
      <c r="WYJ129" s="459"/>
      <c r="WYK129" s="458"/>
      <c r="WYL129" s="458"/>
      <c r="WYM129" s="458"/>
      <c r="WYN129" s="459"/>
      <c r="WYO129" s="458"/>
      <c r="WYP129" s="458"/>
      <c r="WYQ129" s="458"/>
      <c r="WYR129" s="459"/>
      <c r="WYS129" s="458"/>
      <c r="WYT129" s="458"/>
      <c r="WYU129" s="458"/>
      <c r="WYV129" s="459"/>
      <c r="WYW129" s="458"/>
      <c r="WYX129" s="458"/>
      <c r="WYY129" s="458"/>
      <c r="WYZ129" s="459"/>
      <c r="WZA129" s="458"/>
      <c r="WZB129" s="458"/>
      <c r="WZC129" s="458"/>
      <c r="WZD129" s="459"/>
      <c r="WZE129" s="458"/>
      <c r="WZF129" s="458"/>
      <c r="WZG129" s="458"/>
      <c r="WZH129" s="459"/>
      <c r="WZI129" s="458"/>
      <c r="WZJ129" s="458"/>
      <c r="WZK129" s="458"/>
      <c r="WZL129" s="459"/>
      <c r="WZM129" s="458"/>
      <c r="WZN129" s="458"/>
      <c r="WZO129" s="458"/>
      <c r="WZP129" s="459"/>
      <c r="WZQ129" s="458"/>
      <c r="WZR129" s="458"/>
      <c r="WZS129" s="458"/>
      <c r="WZT129" s="459"/>
      <c r="WZU129" s="458"/>
      <c r="WZV129" s="458"/>
      <c r="WZW129" s="458"/>
      <c r="WZX129" s="459"/>
      <c r="WZY129" s="458"/>
      <c r="WZZ129" s="458"/>
      <c r="XAA129" s="458"/>
      <c r="XAB129" s="459"/>
      <c r="XAC129" s="458"/>
      <c r="XAD129" s="458"/>
      <c r="XAE129" s="458"/>
      <c r="XAF129" s="459"/>
      <c r="XAG129" s="458"/>
      <c r="XAH129" s="458"/>
      <c r="XAI129" s="458"/>
      <c r="XAJ129" s="459"/>
      <c r="XAK129" s="458"/>
      <c r="XAL129" s="458"/>
      <c r="XAM129" s="458"/>
      <c r="XAN129" s="459"/>
      <c r="XAO129" s="458"/>
      <c r="XAP129" s="458"/>
      <c r="XAQ129" s="458"/>
      <c r="XAR129" s="459"/>
      <c r="XAS129" s="458"/>
      <c r="XAT129" s="458"/>
      <c r="XAU129" s="458"/>
      <c r="XAV129" s="459"/>
      <c r="XAW129" s="458"/>
      <c r="XAX129" s="458"/>
      <c r="XAY129" s="458"/>
      <c r="XAZ129" s="459"/>
      <c r="XBA129" s="458"/>
      <c r="XBB129" s="458"/>
      <c r="XBC129" s="458"/>
      <c r="XBD129" s="459"/>
      <c r="XBE129" s="458"/>
      <c r="XBF129" s="458"/>
      <c r="XBG129" s="458"/>
      <c r="XBH129" s="459"/>
      <c r="XBI129" s="458"/>
      <c r="XBJ129" s="458"/>
      <c r="XBK129" s="458"/>
      <c r="XBL129" s="459"/>
      <c r="XBM129" s="458"/>
      <c r="XBN129" s="458"/>
      <c r="XBO129" s="458"/>
      <c r="XBP129" s="459"/>
      <c r="XBQ129" s="458"/>
      <c r="XBR129" s="458"/>
      <c r="XBS129" s="458"/>
      <c r="XBT129" s="459"/>
      <c r="XBU129" s="458"/>
      <c r="XBV129" s="458"/>
      <c r="XBW129" s="458"/>
      <c r="XBX129" s="459"/>
      <c r="XBY129" s="458"/>
      <c r="XBZ129" s="458"/>
      <c r="XCA129" s="458"/>
      <c r="XCB129" s="459"/>
      <c r="XCC129" s="458"/>
      <c r="XCD129" s="458"/>
      <c r="XCE129" s="458"/>
      <c r="XCF129" s="459"/>
      <c r="XCG129" s="458"/>
      <c r="XCH129" s="458"/>
      <c r="XCI129" s="458"/>
      <c r="XCJ129" s="459"/>
      <c r="XCK129" s="458"/>
      <c r="XCL129" s="458"/>
      <c r="XCM129" s="458"/>
      <c r="XCN129" s="459"/>
      <c r="XCO129" s="458"/>
      <c r="XCP129" s="458"/>
      <c r="XCQ129" s="458"/>
      <c r="XCR129" s="459"/>
      <c r="XCS129" s="458"/>
      <c r="XCT129" s="458"/>
      <c r="XCU129" s="458"/>
      <c r="XCV129" s="459"/>
      <c r="XCW129" s="458"/>
      <c r="XCX129" s="458"/>
      <c r="XCY129" s="458"/>
      <c r="XCZ129" s="459"/>
      <c r="XDA129" s="458"/>
      <c r="XDB129" s="458"/>
      <c r="XDC129" s="458"/>
      <c r="XDD129" s="459"/>
      <c r="XDE129" s="458"/>
      <c r="XDF129" s="458"/>
      <c r="XDG129" s="458"/>
      <c r="XDH129" s="459"/>
      <c r="XDI129" s="458"/>
      <c r="XDJ129" s="458"/>
      <c r="XDK129" s="458"/>
      <c r="XDL129" s="459"/>
      <c r="XDM129" s="458"/>
      <c r="XDN129" s="458"/>
      <c r="XDO129" s="458"/>
      <c r="XDP129" s="459"/>
      <c r="XDQ129" s="458"/>
      <c r="XDR129" s="458"/>
      <c r="XDS129" s="458"/>
      <c r="XDT129" s="459"/>
      <c r="XDU129" s="458"/>
      <c r="XDV129" s="458"/>
      <c r="XDW129" s="458"/>
      <c r="XDX129" s="459"/>
      <c r="XDY129" s="458"/>
      <c r="XDZ129" s="458"/>
      <c r="XEA129" s="458"/>
      <c r="XEB129" s="459"/>
      <c r="XEC129" s="458"/>
      <c r="XED129" s="458"/>
      <c r="XEE129" s="458"/>
      <c r="XEF129" s="459"/>
      <c r="XEG129" s="458"/>
      <c r="XEH129" s="458"/>
      <c r="XEI129" s="458"/>
      <c r="XEJ129" s="459"/>
      <c r="XEK129" s="458"/>
      <c r="XEL129" s="458"/>
      <c r="XEM129" s="458"/>
      <c r="XEN129" s="459"/>
      <c r="XEO129" s="458"/>
      <c r="XEP129" s="458"/>
      <c r="XEQ129" s="458"/>
      <c r="XER129" s="459"/>
      <c r="XES129" s="458"/>
      <c r="XET129" s="458"/>
      <c r="XEU129" s="458"/>
      <c r="XEV129" s="459"/>
      <c r="XEW129" s="459"/>
      <c r="XEX129" s="459"/>
      <c r="XEY129" s="459"/>
    </row>
    <row r="130" spans="1:16379" s="26" customFormat="1" ht="25.5" customHeight="1">
      <c r="A130" s="456" t="s">
        <v>641</v>
      </c>
      <c r="B130" s="457"/>
      <c r="C130" s="457"/>
      <c r="D130" s="457"/>
      <c r="E130" s="458"/>
      <c r="F130" s="458"/>
      <c r="G130" s="458"/>
      <c r="H130" s="458"/>
      <c r="I130" s="458"/>
      <c r="J130" s="458"/>
      <c r="K130" s="458"/>
      <c r="L130" s="458"/>
      <c r="M130" s="458"/>
      <c r="N130" s="458"/>
      <c r="O130" s="458"/>
      <c r="P130" s="458"/>
      <c r="Q130" s="458"/>
      <c r="R130" s="458"/>
      <c r="S130" s="458"/>
      <c r="T130" s="458"/>
      <c r="U130" s="458"/>
      <c r="V130" s="458"/>
      <c r="W130" s="458"/>
      <c r="X130" s="458"/>
      <c r="Y130" s="458"/>
      <c r="Z130" s="458"/>
      <c r="AA130" s="458"/>
      <c r="AB130" s="458"/>
      <c r="AC130" s="458"/>
      <c r="AD130" s="458"/>
      <c r="AE130" s="458"/>
      <c r="AF130" s="458"/>
      <c r="AG130" s="458"/>
      <c r="AH130" s="458"/>
      <c r="AI130" s="458"/>
      <c r="AJ130" s="458"/>
      <c r="AK130" s="458"/>
      <c r="AL130" s="458"/>
      <c r="AM130" s="458"/>
      <c r="AN130" s="458"/>
      <c r="AO130" s="458"/>
      <c r="AP130" s="458"/>
      <c r="AQ130" s="458"/>
      <c r="AR130" s="458"/>
      <c r="AS130" s="458"/>
      <c r="AT130" s="458"/>
      <c r="AU130" s="458"/>
      <c r="AV130" s="458"/>
      <c r="AW130" s="458"/>
      <c r="AX130" s="164"/>
      <c r="AY130" s="163"/>
      <c r="AZ130" s="165"/>
      <c r="BA130" s="165"/>
      <c r="BB130" s="165"/>
      <c r="BC130" s="165"/>
      <c r="BD130" s="163"/>
      <c r="BE130" s="165"/>
      <c r="BF130" s="165"/>
      <c r="BG130" s="165"/>
      <c r="BH130" s="163"/>
      <c r="BI130" s="165"/>
      <c r="BJ130" s="165"/>
      <c r="BK130" s="165"/>
      <c r="BL130" s="148"/>
      <c r="BM130" s="150"/>
      <c r="BN130" s="150"/>
      <c r="BO130" s="150"/>
      <c r="BP130" s="148"/>
      <c r="BQ130" s="150"/>
      <c r="BR130" s="150"/>
      <c r="BS130" s="150"/>
      <c r="BT130" s="148"/>
      <c r="BU130" s="150"/>
      <c r="BV130" s="150"/>
      <c r="BW130" s="150"/>
      <c r="BX130" s="148"/>
      <c r="BY130" s="150"/>
      <c r="BZ130" s="150"/>
      <c r="CA130" s="150"/>
      <c r="CB130" s="148"/>
      <c r="CC130" s="150"/>
      <c r="CD130" s="150"/>
      <c r="CE130" s="150"/>
      <c r="CF130" s="148"/>
      <c r="CG130" s="150"/>
      <c r="CH130" s="150"/>
      <c r="CI130" s="150"/>
      <c r="CJ130" s="148"/>
      <c r="CK130" s="150"/>
      <c r="CL130" s="150"/>
      <c r="CM130" s="150"/>
      <c r="CN130" s="148"/>
      <c r="CO130" s="150"/>
      <c r="CP130" s="150"/>
      <c r="CQ130" s="150"/>
      <c r="CR130" s="148"/>
      <c r="CS130" s="150"/>
      <c r="CT130" s="150"/>
      <c r="CU130" s="150"/>
      <c r="CV130" s="148"/>
      <c r="CW130" s="150"/>
      <c r="CX130" s="150"/>
      <c r="CY130" s="150"/>
      <c r="CZ130" s="148"/>
      <c r="DA130" s="150"/>
      <c r="DB130" s="150"/>
      <c r="DC130" s="150"/>
      <c r="DD130" s="148"/>
      <c r="DE130" s="150"/>
      <c r="DF130" s="150"/>
      <c r="DG130" s="150"/>
      <c r="DH130" s="148"/>
      <c r="DI130" s="150"/>
      <c r="DJ130" s="150"/>
      <c r="DK130" s="150"/>
      <c r="DL130" s="148"/>
      <c r="DM130" s="150"/>
      <c r="DN130" s="150"/>
      <c r="DO130" s="150"/>
      <c r="DP130" s="148"/>
      <c r="DQ130" s="150"/>
      <c r="DR130" s="150"/>
      <c r="DS130" s="150"/>
      <c r="DT130" s="148"/>
      <c r="DU130" s="150"/>
      <c r="DV130" s="150"/>
      <c r="DW130" s="150"/>
      <c r="DX130" s="148"/>
      <c r="DY130" s="150"/>
      <c r="DZ130" s="150"/>
      <c r="EA130" s="150"/>
      <c r="EB130" s="148"/>
      <c r="EC130" s="150"/>
      <c r="ED130" s="150"/>
      <c r="EE130" s="150"/>
      <c r="EF130" s="148"/>
      <c r="EG130" s="150"/>
      <c r="EH130" s="150"/>
      <c r="EI130" s="150"/>
      <c r="EJ130" s="148"/>
      <c r="EK130" s="150"/>
      <c r="EL130" s="150"/>
      <c r="EM130" s="150"/>
      <c r="EN130" s="148"/>
      <c r="EO130" s="150"/>
      <c r="EP130" s="150"/>
      <c r="EQ130" s="150"/>
      <c r="ER130" s="148"/>
      <c r="ES130" s="150"/>
      <c r="ET130" s="150"/>
      <c r="EU130" s="150"/>
      <c r="EV130" s="148"/>
      <c r="EW130" s="150"/>
      <c r="EX130" s="150"/>
      <c r="EY130" s="150"/>
      <c r="EZ130" s="148"/>
      <c r="FA130" s="150"/>
      <c r="FB130" s="150"/>
      <c r="FC130" s="150"/>
      <c r="FD130" s="148"/>
      <c r="FE130" s="150"/>
      <c r="FF130" s="150"/>
      <c r="FG130" s="150"/>
      <c r="FH130" s="148"/>
      <c r="FI130" s="150"/>
      <c r="FJ130" s="150"/>
      <c r="FK130" s="150"/>
      <c r="FL130" s="148"/>
      <c r="FM130" s="150"/>
      <c r="FN130" s="150"/>
      <c r="FO130" s="150"/>
      <c r="FP130" s="148"/>
      <c r="FQ130" s="150"/>
      <c r="FR130" s="150"/>
      <c r="FS130" s="150"/>
      <c r="FT130" s="148"/>
      <c r="FU130" s="150"/>
      <c r="FV130" s="150"/>
      <c r="FW130" s="150"/>
      <c r="FX130" s="148"/>
      <c r="FY130" s="150"/>
      <c r="FZ130" s="150"/>
      <c r="GA130" s="150"/>
      <c r="GB130" s="148"/>
      <c r="GC130" s="150"/>
      <c r="GD130" s="150"/>
      <c r="GE130" s="150"/>
      <c r="GF130" s="148"/>
      <c r="GG130" s="150"/>
      <c r="GH130" s="150"/>
      <c r="GI130" s="150"/>
      <c r="GJ130" s="148"/>
      <c r="GK130" s="150"/>
      <c r="GL130" s="150"/>
      <c r="GM130" s="150"/>
      <c r="GN130" s="148"/>
      <c r="GO130" s="150"/>
      <c r="GP130" s="150"/>
      <c r="GQ130" s="150"/>
      <c r="GR130" s="148"/>
      <c r="GS130" s="150"/>
      <c r="GT130" s="150"/>
      <c r="GU130" s="150"/>
      <c r="GV130" s="148"/>
      <c r="GW130" s="150"/>
      <c r="GX130" s="150"/>
      <c r="GY130" s="150"/>
      <c r="GZ130" s="148"/>
      <c r="HA130" s="150"/>
      <c r="HB130" s="150"/>
      <c r="HC130" s="150"/>
      <c r="HD130" s="148"/>
      <c r="HE130" s="150"/>
      <c r="HF130" s="150"/>
      <c r="HG130" s="150"/>
      <c r="HH130" s="148"/>
      <c r="HI130" s="150"/>
      <c r="HJ130" s="150"/>
      <c r="HK130" s="150"/>
      <c r="HL130" s="148"/>
      <c r="HM130" s="150"/>
      <c r="HN130" s="150"/>
      <c r="HO130" s="150"/>
      <c r="HP130" s="148"/>
      <c r="HQ130" s="150"/>
      <c r="HR130" s="150"/>
      <c r="HS130" s="150"/>
      <c r="HT130" s="148"/>
      <c r="HU130" s="150"/>
      <c r="HV130" s="150"/>
      <c r="HW130" s="150"/>
      <c r="HX130" s="148"/>
      <c r="HY130" s="150"/>
      <c r="HZ130" s="150"/>
      <c r="IA130" s="150"/>
      <c r="IB130" s="148"/>
      <c r="IC130" s="150"/>
      <c r="ID130" s="150"/>
      <c r="IE130" s="150"/>
      <c r="IF130" s="148"/>
      <c r="IG130" s="150"/>
      <c r="IH130" s="150"/>
      <c r="II130" s="150"/>
      <c r="IJ130" s="148"/>
      <c r="IK130" s="150"/>
      <c r="IL130" s="150"/>
      <c r="IM130" s="150"/>
      <c r="IN130" s="148"/>
      <c r="IO130" s="150"/>
      <c r="IP130" s="150"/>
      <c r="IQ130" s="150"/>
      <c r="IR130" s="148"/>
      <c r="IS130" s="150"/>
      <c r="IT130" s="150"/>
      <c r="IU130" s="150"/>
      <c r="IV130" s="148"/>
      <c r="IW130" s="150"/>
      <c r="IX130" s="150"/>
      <c r="IY130" s="150"/>
      <c r="IZ130" s="148"/>
      <c r="JA130" s="150"/>
      <c r="JB130" s="150"/>
      <c r="JC130" s="150"/>
      <c r="JD130" s="148"/>
      <c r="JE130" s="150"/>
      <c r="JF130" s="150"/>
      <c r="JG130" s="150"/>
      <c r="JH130" s="148"/>
      <c r="JI130" s="150"/>
      <c r="JJ130" s="150"/>
      <c r="JK130" s="150"/>
      <c r="JL130" s="148"/>
      <c r="JM130" s="150"/>
      <c r="JN130" s="150"/>
      <c r="JO130" s="150"/>
      <c r="JP130" s="148"/>
      <c r="JQ130" s="150"/>
      <c r="JR130" s="150"/>
      <c r="JS130" s="150"/>
      <c r="JT130" s="148"/>
      <c r="JU130" s="150"/>
      <c r="JV130" s="150"/>
      <c r="JW130" s="150"/>
      <c r="JX130" s="148"/>
      <c r="JY130" s="150"/>
      <c r="JZ130" s="150"/>
      <c r="KA130" s="150"/>
      <c r="KB130" s="148"/>
      <c r="KC130" s="150"/>
      <c r="KD130" s="150"/>
      <c r="KE130" s="150"/>
      <c r="KF130" s="148"/>
      <c r="KG130" s="150"/>
      <c r="KH130" s="150"/>
      <c r="KI130" s="150"/>
      <c r="KJ130" s="148"/>
      <c r="KK130" s="150"/>
      <c r="KL130" s="150"/>
      <c r="KM130" s="150"/>
      <c r="KN130" s="148"/>
      <c r="KO130" s="150"/>
      <c r="KP130" s="150"/>
      <c r="KQ130" s="150"/>
      <c r="KR130" s="148"/>
      <c r="KS130" s="150"/>
      <c r="KT130" s="150"/>
      <c r="KU130" s="150"/>
      <c r="KV130" s="148"/>
      <c r="KW130" s="150"/>
      <c r="KX130" s="150"/>
      <c r="KY130" s="150"/>
      <c r="KZ130" s="148"/>
      <c r="LA130" s="150"/>
      <c r="LB130" s="150"/>
      <c r="LC130" s="150"/>
      <c r="LD130" s="148"/>
      <c r="LE130" s="150"/>
      <c r="LF130" s="150"/>
      <c r="LG130" s="150"/>
      <c r="LH130" s="148"/>
      <c r="LI130" s="150"/>
      <c r="LJ130" s="150"/>
      <c r="LK130" s="150"/>
      <c r="LL130" s="148"/>
      <c r="LM130" s="150"/>
      <c r="LN130" s="150"/>
      <c r="LO130" s="150"/>
      <c r="LP130" s="148"/>
      <c r="LQ130" s="150"/>
      <c r="LR130" s="150"/>
      <c r="LS130" s="150"/>
      <c r="LT130" s="148"/>
      <c r="LU130" s="150"/>
      <c r="LV130" s="150"/>
      <c r="LW130" s="150"/>
      <c r="LX130" s="148"/>
      <c r="LY130" s="150"/>
      <c r="LZ130" s="150"/>
      <c r="MA130" s="150"/>
      <c r="MB130" s="148"/>
      <c r="MC130" s="150"/>
      <c r="MD130" s="150"/>
      <c r="ME130" s="150"/>
      <c r="MF130" s="148"/>
      <c r="MG130" s="150"/>
      <c r="MH130" s="150"/>
      <c r="MI130" s="150"/>
      <c r="MJ130" s="148"/>
      <c r="MK130" s="150"/>
      <c r="ML130" s="150"/>
      <c r="MM130" s="150"/>
      <c r="MN130" s="148"/>
      <c r="MO130" s="150"/>
      <c r="MP130" s="150"/>
      <c r="MQ130" s="150"/>
      <c r="MR130" s="148"/>
      <c r="MS130" s="150"/>
      <c r="MT130" s="150"/>
      <c r="MU130" s="150"/>
      <c r="MV130" s="148"/>
      <c r="MW130" s="150"/>
      <c r="MX130" s="150"/>
      <c r="MY130" s="150"/>
      <c r="MZ130" s="148"/>
      <c r="NA130" s="150"/>
      <c r="NB130" s="150"/>
      <c r="NC130" s="150"/>
      <c r="ND130" s="148"/>
      <c r="NE130" s="150"/>
      <c r="NF130" s="150"/>
      <c r="NG130" s="150"/>
      <c r="NH130" s="148"/>
      <c r="NI130" s="150"/>
      <c r="NJ130" s="150"/>
      <c r="NK130" s="150"/>
      <c r="NL130" s="148"/>
      <c r="NM130" s="150"/>
      <c r="NN130" s="150"/>
      <c r="NO130" s="150"/>
      <c r="NP130" s="148"/>
      <c r="NQ130" s="150"/>
      <c r="NR130" s="150"/>
      <c r="NS130" s="150"/>
      <c r="NT130" s="148"/>
      <c r="NU130" s="150"/>
      <c r="NV130" s="150"/>
      <c r="NW130" s="150"/>
      <c r="NX130" s="148"/>
      <c r="NY130" s="150"/>
      <c r="NZ130" s="150"/>
      <c r="OA130" s="150"/>
      <c r="OB130" s="148"/>
      <c r="OC130" s="150"/>
      <c r="OD130" s="150"/>
      <c r="OE130" s="150"/>
      <c r="OF130" s="148"/>
      <c r="OG130" s="150"/>
      <c r="OH130" s="150"/>
      <c r="OI130" s="150"/>
      <c r="OJ130" s="148"/>
      <c r="OK130" s="150"/>
      <c r="OL130" s="150"/>
      <c r="OM130" s="150"/>
      <c r="ON130" s="148"/>
      <c r="OO130" s="150"/>
      <c r="OP130" s="150"/>
      <c r="OQ130" s="150"/>
      <c r="OR130" s="148"/>
      <c r="OS130" s="150"/>
      <c r="OT130" s="150"/>
      <c r="OU130" s="150"/>
      <c r="OV130" s="148"/>
      <c r="OW130" s="150"/>
      <c r="OX130" s="150"/>
      <c r="OY130" s="150"/>
      <c r="OZ130" s="148"/>
      <c r="PA130" s="150"/>
      <c r="PB130" s="150"/>
      <c r="PC130" s="150"/>
      <c r="PD130" s="148"/>
      <c r="PE130" s="150"/>
      <c r="PF130" s="150"/>
      <c r="PG130" s="150"/>
      <c r="PH130" s="148"/>
      <c r="PI130" s="150"/>
      <c r="PJ130" s="150"/>
      <c r="PK130" s="150"/>
      <c r="PL130" s="148"/>
      <c r="PM130" s="150"/>
      <c r="PN130" s="150"/>
      <c r="PO130" s="150"/>
      <c r="PP130" s="148"/>
      <c r="PQ130" s="150"/>
      <c r="PR130" s="150"/>
      <c r="PS130" s="150"/>
      <c r="PT130" s="148"/>
      <c r="PU130" s="150"/>
      <c r="PV130" s="150"/>
      <c r="PW130" s="150"/>
      <c r="PX130" s="148"/>
      <c r="PY130" s="150"/>
      <c r="PZ130" s="150"/>
      <c r="QA130" s="150"/>
      <c r="QB130" s="148"/>
      <c r="QC130" s="150"/>
      <c r="QD130" s="150"/>
      <c r="QE130" s="150"/>
      <c r="QF130" s="148"/>
      <c r="QG130" s="150"/>
      <c r="QH130" s="150"/>
      <c r="QI130" s="150"/>
      <c r="QJ130" s="148"/>
      <c r="QK130" s="150"/>
      <c r="QL130" s="150"/>
      <c r="QM130" s="150"/>
      <c r="QN130" s="148"/>
      <c r="QO130" s="150"/>
      <c r="QP130" s="150"/>
      <c r="QQ130" s="150"/>
      <c r="QR130" s="148"/>
      <c r="QS130" s="150"/>
      <c r="QT130" s="150"/>
      <c r="QU130" s="150"/>
      <c r="QV130" s="148"/>
      <c r="QW130" s="150"/>
      <c r="QX130" s="150"/>
      <c r="QY130" s="150"/>
      <c r="QZ130" s="148"/>
      <c r="RA130" s="150"/>
      <c r="RB130" s="150"/>
      <c r="RC130" s="150"/>
      <c r="RD130" s="148"/>
      <c r="RE130" s="150"/>
      <c r="RF130" s="150"/>
      <c r="RG130" s="150"/>
      <c r="RH130" s="148"/>
      <c r="RI130" s="150"/>
      <c r="RJ130" s="150"/>
      <c r="RK130" s="150"/>
      <c r="RL130" s="148"/>
      <c r="RM130" s="150"/>
      <c r="RN130" s="150"/>
      <c r="RO130" s="150"/>
      <c r="RP130" s="148"/>
      <c r="RQ130" s="150"/>
      <c r="RR130" s="150"/>
      <c r="RS130" s="150"/>
      <c r="RT130" s="148"/>
      <c r="RU130" s="150"/>
      <c r="RV130" s="150"/>
      <c r="RW130" s="150"/>
      <c r="RX130" s="148"/>
      <c r="RY130" s="150"/>
      <c r="RZ130" s="150"/>
      <c r="SA130" s="150"/>
      <c r="SB130" s="148"/>
      <c r="SC130" s="150"/>
      <c r="SD130" s="150"/>
      <c r="SE130" s="150"/>
      <c r="SF130" s="148"/>
      <c r="SG130" s="150"/>
      <c r="SH130" s="150"/>
      <c r="SI130" s="150"/>
      <c r="SJ130" s="148"/>
      <c r="SK130" s="150"/>
      <c r="SL130" s="150"/>
      <c r="SM130" s="150"/>
      <c r="SN130" s="148"/>
      <c r="SO130" s="150"/>
      <c r="SP130" s="150"/>
      <c r="SQ130" s="150"/>
      <c r="SR130" s="148"/>
      <c r="SS130" s="150"/>
      <c r="ST130" s="150"/>
      <c r="SU130" s="150"/>
      <c r="SV130" s="148"/>
      <c r="SW130" s="150"/>
      <c r="SX130" s="150"/>
      <c r="SY130" s="150"/>
      <c r="SZ130" s="148"/>
      <c r="TA130" s="150"/>
      <c r="TB130" s="150"/>
      <c r="TC130" s="150"/>
      <c r="TD130" s="148"/>
      <c r="TE130" s="150"/>
      <c r="TF130" s="150"/>
      <c r="TG130" s="150"/>
      <c r="TH130" s="148"/>
      <c r="TI130" s="150"/>
      <c r="TJ130" s="150"/>
      <c r="TK130" s="150"/>
      <c r="TL130" s="148"/>
      <c r="TM130" s="150"/>
      <c r="TN130" s="150"/>
      <c r="TO130" s="150"/>
      <c r="TP130" s="148"/>
      <c r="TQ130" s="150"/>
      <c r="TR130" s="150"/>
      <c r="TS130" s="150"/>
      <c r="TT130" s="148"/>
      <c r="TU130" s="150"/>
      <c r="TV130" s="150"/>
      <c r="TW130" s="150"/>
      <c r="TX130" s="148"/>
      <c r="TY130" s="150"/>
      <c r="TZ130" s="150"/>
      <c r="UA130" s="150"/>
      <c r="UB130" s="148"/>
      <c r="UC130" s="150"/>
      <c r="UD130" s="150"/>
      <c r="UE130" s="150"/>
      <c r="UF130" s="148"/>
      <c r="UG130" s="150"/>
      <c r="UH130" s="150"/>
      <c r="UI130" s="150"/>
      <c r="UJ130" s="148"/>
      <c r="UK130" s="150"/>
      <c r="UL130" s="150"/>
      <c r="UM130" s="150"/>
      <c r="UN130" s="148"/>
      <c r="UO130" s="150"/>
      <c r="UP130" s="150"/>
      <c r="UQ130" s="150"/>
      <c r="UR130" s="148"/>
      <c r="US130" s="150"/>
      <c r="UT130" s="150"/>
      <c r="UU130" s="150"/>
      <c r="UV130" s="148"/>
      <c r="UW130" s="150"/>
      <c r="UX130" s="150"/>
      <c r="UY130" s="150"/>
      <c r="UZ130" s="148"/>
      <c r="VA130" s="150"/>
      <c r="VB130" s="150"/>
      <c r="VC130" s="150"/>
      <c r="VD130" s="148"/>
      <c r="VE130" s="150"/>
      <c r="VF130" s="150"/>
      <c r="VG130" s="150"/>
      <c r="VH130" s="148"/>
      <c r="VI130" s="150"/>
      <c r="VJ130" s="150"/>
      <c r="VK130" s="150"/>
      <c r="VL130" s="148"/>
      <c r="VM130" s="150"/>
      <c r="VN130" s="150"/>
      <c r="VO130" s="150"/>
      <c r="VP130" s="148"/>
      <c r="VQ130" s="150"/>
      <c r="VR130" s="150"/>
      <c r="VS130" s="150"/>
      <c r="VT130" s="148"/>
      <c r="VU130" s="150"/>
      <c r="VV130" s="150"/>
      <c r="VW130" s="150"/>
      <c r="VX130" s="148"/>
      <c r="VY130" s="150"/>
      <c r="VZ130" s="150"/>
      <c r="WA130" s="150"/>
      <c r="WB130" s="148"/>
      <c r="WC130" s="150"/>
      <c r="WD130" s="150"/>
      <c r="WE130" s="150"/>
      <c r="WF130" s="148"/>
      <c r="WG130" s="150"/>
      <c r="WH130" s="150"/>
      <c r="WI130" s="150"/>
      <c r="WJ130" s="148"/>
      <c r="WK130" s="150"/>
      <c r="WL130" s="150"/>
      <c r="WM130" s="150"/>
      <c r="WN130" s="148"/>
      <c r="WO130" s="150"/>
      <c r="WP130" s="150"/>
      <c r="WQ130" s="150"/>
      <c r="WR130" s="148"/>
      <c r="WS130" s="150"/>
      <c r="WT130" s="150"/>
      <c r="WU130" s="150"/>
      <c r="WV130" s="148"/>
      <c r="WW130" s="150"/>
      <c r="WX130" s="150"/>
      <c r="WY130" s="150"/>
      <c r="WZ130" s="148"/>
      <c r="XA130" s="150"/>
      <c r="XB130" s="150"/>
      <c r="XC130" s="150"/>
      <c r="XD130" s="148"/>
      <c r="XE130" s="150"/>
      <c r="XF130" s="150"/>
      <c r="XG130" s="150"/>
      <c r="XH130" s="148"/>
      <c r="XI130" s="150"/>
      <c r="XJ130" s="150"/>
      <c r="XK130" s="150"/>
      <c r="XL130" s="148"/>
      <c r="XM130" s="150"/>
      <c r="XN130" s="150"/>
      <c r="XO130" s="150"/>
      <c r="XP130" s="148"/>
      <c r="XQ130" s="150"/>
      <c r="XR130" s="150"/>
      <c r="XS130" s="150"/>
      <c r="XT130" s="148"/>
      <c r="XU130" s="150"/>
      <c r="XV130" s="150"/>
      <c r="XW130" s="150"/>
      <c r="XX130" s="148"/>
      <c r="XY130" s="150"/>
      <c r="XZ130" s="150"/>
      <c r="YA130" s="150"/>
      <c r="YB130" s="148"/>
      <c r="YC130" s="150"/>
      <c r="YD130" s="150"/>
      <c r="YE130" s="150"/>
      <c r="YF130" s="148"/>
      <c r="YG130" s="150"/>
      <c r="YH130" s="150"/>
      <c r="YI130" s="150"/>
      <c r="YJ130" s="148"/>
      <c r="YK130" s="150"/>
      <c r="YL130" s="150"/>
      <c r="YM130" s="150"/>
      <c r="YN130" s="148"/>
      <c r="YO130" s="150"/>
      <c r="YP130" s="150"/>
      <c r="YQ130" s="150"/>
      <c r="YR130" s="148"/>
      <c r="YS130" s="150"/>
      <c r="YT130" s="150"/>
      <c r="YU130" s="150"/>
      <c r="YV130" s="148"/>
      <c r="YW130" s="150"/>
      <c r="YX130" s="150"/>
      <c r="YY130" s="150"/>
      <c r="YZ130" s="148"/>
      <c r="ZA130" s="150"/>
      <c r="ZB130" s="150"/>
      <c r="ZC130" s="150"/>
      <c r="ZD130" s="148"/>
      <c r="ZE130" s="150"/>
      <c r="ZF130" s="150"/>
      <c r="ZG130" s="150"/>
      <c r="ZH130" s="148"/>
      <c r="ZI130" s="150"/>
      <c r="ZJ130" s="150"/>
      <c r="ZK130" s="150"/>
      <c r="ZL130" s="148"/>
      <c r="ZM130" s="150"/>
      <c r="ZN130" s="150"/>
      <c r="ZO130" s="150"/>
      <c r="ZP130" s="148"/>
      <c r="ZQ130" s="150"/>
      <c r="ZR130" s="150"/>
      <c r="ZS130" s="150"/>
      <c r="ZT130" s="148"/>
      <c r="ZU130" s="150"/>
      <c r="ZV130" s="150"/>
      <c r="ZW130" s="150"/>
      <c r="ZX130" s="148"/>
      <c r="ZY130" s="150"/>
      <c r="ZZ130" s="150"/>
      <c r="AAA130" s="150"/>
      <c r="AAB130" s="148"/>
      <c r="AAC130" s="150"/>
      <c r="AAD130" s="150"/>
      <c r="AAE130" s="150"/>
      <c r="AAF130" s="148"/>
      <c r="AAG130" s="150"/>
      <c r="AAH130" s="150"/>
      <c r="AAI130" s="150"/>
      <c r="AAJ130" s="148"/>
      <c r="AAK130" s="150"/>
      <c r="AAL130" s="150"/>
      <c r="AAM130" s="150"/>
      <c r="AAN130" s="148"/>
      <c r="AAO130" s="150"/>
      <c r="AAP130" s="150"/>
      <c r="AAQ130" s="150"/>
      <c r="AAR130" s="148"/>
      <c r="AAS130" s="150"/>
      <c r="AAT130" s="150"/>
      <c r="AAU130" s="150"/>
      <c r="AAV130" s="148"/>
      <c r="AAW130" s="150"/>
      <c r="AAX130" s="150"/>
      <c r="AAY130" s="150"/>
      <c r="AAZ130" s="148"/>
      <c r="ABA130" s="150"/>
      <c r="ABB130" s="150"/>
      <c r="ABC130" s="150"/>
      <c r="ABD130" s="148"/>
      <c r="ABE130" s="150"/>
      <c r="ABF130" s="150"/>
      <c r="ABG130" s="150"/>
      <c r="ABH130" s="148"/>
      <c r="ABI130" s="150"/>
      <c r="ABJ130" s="150"/>
      <c r="ABK130" s="150"/>
      <c r="ABL130" s="148"/>
      <c r="ABM130" s="150"/>
      <c r="ABN130" s="150"/>
      <c r="ABO130" s="150"/>
      <c r="ABP130" s="148"/>
      <c r="ABQ130" s="150"/>
      <c r="ABR130" s="150"/>
      <c r="ABS130" s="150"/>
      <c r="ABT130" s="148"/>
      <c r="ABU130" s="150"/>
      <c r="ABV130" s="150"/>
      <c r="ABW130" s="150"/>
      <c r="ABX130" s="148"/>
      <c r="ABY130" s="150"/>
      <c r="ABZ130" s="150"/>
      <c r="ACA130" s="150"/>
      <c r="ACB130" s="148"/>
      <c r="ACC130" s="150"/>
      <c r="ACD130" s="150"/>
      <c r="ACE130" s="150"/>
      <c r="ACF130" s="148"/>
      <c r="ACG130" s="150"/>
      <c r="ACH130" s="150"/>
      <c r="ACI130" s="150"/>
      <c r="ACJ130" s="148"/>
      <c r="ACK130" s="150"/>
      <c r="ACL130" s="150"/>
      <c r="ACM130" s="150"/>
      <c r="ACN130" s="148"/>
      <c r="ACO130" s="150"/>
      <c r="ACP130" s="150"/>
      <c r="ACQ130" s="150"/>
      <c r="ACR130" s="148"/>
      <c r="ACS130" s="150"/>
      <c r="ACT130" s="150"/>
      <c r="ACU130" s="150"/>
      <c r="ACV130" s="148"/>
      <c r="ACW130" s="150"/>
      <c r="ACX130" s="150"/>
      <c r="ACY130" s="150"/>
      <c r="ACZ130" s="148"/>
      <c r="ADA130" s="150"/>
      <c r="ADB130" s="150"/>
      <c r="ADC130" s="150"/>
      <c r="ADD130" s="148"/>
      <c r="ADE130" s="150"/>
      <c r="ADF130" s="150"/>
      <c r="ADG130" s="150"/>
      <c r="ADH130" s="148"/>
      <c r="ADI130" s="150"/>
      <c r="ADJ130" s="150"/>
      <c r="ADK130" s="150"/>
      <c r="ADL130" s="148"/>
      <c r="ADM130" s="150"/>
      <c r="ADN130" s="150"/>
      <c r="ADO130" s="150"/>
      <c r="ADP130" s="148"/>
      <c r="ADQ130" s="150"/>
      <c r="ADR130" s="150"/>
      <c r="ADS130" s="150"/>
      <c r="ADT130" s="148"/>
      <c r="ADU130" s="150"/>
      <c r="ADV130" s="150"/>
      <c r="ADW130" s="150"/>
      <c r="ADX130" s="148"/>
      <c r="ADY130" s="150"/>
      <c r="ADZ130" s="150"/>
      <c r="AEA130" s="150"/>
      <c r="AEB130" s="148"/>
      <c r="AEC130" s="150"/>
      <c r="AED130" s="150"/>
      <c r="AEE130" s="150"/>
      <c r="AEF130" s="148"/>
      <c r="AEG130" s="150"/>
      <c r="AEH130" s="150"/>
      <c r="AEI130" s="150"/>
      <c r="AEJ130" s="148"/>
      <c r="AEK130" s="150"/>
      <c r="AEL130" s="150"/>
      <c r="AEM130" s="150"/>
      <c r="AEN130" s="148"/>
      <c r="AEO130" s="150"/>
      <c r="AEP130" s="150"/>
      <c r="AEQ130" s="150"/>
      <c r="AER130" s="148"/>
      <c r="AES130" s="150"/>
      <c r="AET130" s="150"/>
      <c r="AEU130" s="150"/>
      <c r="AEV130" s="148"/>
      <c r="AEW130" s="150"/>
      <c r="AEX130" s="150"/>
      <c r="AEY130" s="150"/>
      <c r="AEZ130" s="148"/>
      <c r="AFA130" s="150"/>
      <c r="AFB130" s="150"/>
      <c r="AFC130" s="150"/>
      <c r="AFD130" s="148"/>
      <c r="AFE130" s="150"/>
      <c r="AFF130" s="150"/>
      <c r="AFG130" s="150"/>
      <c r="AFH130" s="148"/>
      <c r="AFI130" s="150"/>
      <c r="AFJ130" s="150"/>
      <c r="AFK130" s="150"/>
      <c r="AFL130" s="148"/>
      <c r="AFM130" s="150"/>
      <c r="AFN130" s="150"/>
      <c r="AFO130" s="150"/>
      <c r="AFP130" s="148"/>
      <c r="AFQ130" s="150"/>
      <c r="AFR130" s="150"/>
      <c r="AFS130" s="150"/>
      <c r="AFT130" s="148"/>
      <c r="AFU130" s="150"/>
      <c r="AFV130" s="150"/>
      <c r="AFW130" s="150"/>
      <c r="AFX130" s="148"/>
      <c r="AFY130" s="150"/>
      <c r="AFZ130" s="150"/>
      <c r="AGA130" s="150"/>
      <c r="AGB130" s="148"/>
      <c r="AGC130" s="150"/>
      <c r="AGD130" s="150"/>
      <c r="AGE130" s="150"/>
      <c r="AGF130" s="148"/>
      <c r="AGG130" s="150"/>
      <c r="AGH130" s="150"/>
      <c r="AGI130" s="150"/>
      <c r="AGJ130" s="148"/>
      <c r="AGK130" s="150"/>
      <c r="AGL130" s="150"/>
      <c r="AGM130" s="150"/>
      <c r="AGN130" s="148"/>
      <c r="AGO130" s="150"/>
      <c r="AGP130" s="150"/>
      <c r="AGQ130" s="150"/>
      <c r="AGR130" s="148"/>
      <c r="AGS130" s="150"/>
      <c r="AGT130" s="150"/>
      <c r="AGU130" s="150"/>
      <c r="AGV130" s="148"/>
      <c r="AGW130" s="150"/>
      <c r="AGX130" s="150"/>
      <c r="AGY130" s="150"/>
      <c r="AGZ130" s="148"/>
      <c r="AHA130" s="150"/>
      <c r="AHB130" s="150"/>
      <c r="AHC130" s="150"/>
      <c r="AHD130" s="148"/>
      <c r="AHE130" s="150"/>
      <c r="AHF130" s="150"/>
      <c r="AHG130" s="150"/>
      <c r="AHH130" s="148"/>
      <c r="AHI130" s="150"/>
      <c r="AHJ130" s="150"/>
      <c r="AHK130" s="150"/>
      <c r="AHL130" s="148"/>
      <c r="AHM130" s="150"/>
      <c r="AHN130" s="150"/>
      <c r="AHO130" s="150"/>
      <c r="AHP130" s="148"/>
      <c r="AHQ130" s="150"/>
      <c r="AHR130" s="150"/>
      <c r="AHS130" s="150"/>
      <c r="AHT130" s="148"/>
      <c r="AHU130" s="150"/>
      <c r="AHV130" s="150"/>
      <c r="AHW130" s="150"/>
      <c r="AHX130" s="148"/>
      <c r="AHY130" s="150"/>
      <c r="AHZ130" s="150"/>
      <c r="AIA130" s="150"/>
      <c r="AIB130" s="148"/>
      <c r="AIC130" s="150"/>
      <c r="AID130" s="150"/>
      <c r="AIE130" s="150"/>
      <c r="AIF130" s="148"/>
      <c r="AIG130" s="150"/>
      <c r="AIH130" s="150"/>
      <c r="AII130" s="150"/>
      <c r="AIJ130" s="148"/>
      <c r="AIK130" s="150"/>
      <c r="AIL130" s="150"/>
      <c r="AIM130" s="150"/>
      <c r="AIN130" s="148"/>
      <c r="AIO130" s="150"/>
      <c r="AIP130" s="150"/>
      <c r="AIQ130" s="150"/>
      <c r="AIR130" s="148"/>
      <c r="AIS130" s="150"/>
      <c r="AIT130" s="150"/>
      <c r="AIU130" s="150"/>
      <c r="AIV130" s="148"/>
      <c r="AIW130" s="150"/>
      <c r="AIX130" s="150"/>
      <c r="AIY130" s="150"/>
      <c r="AIZ130" s="148"/>
      <c r="AJA130" s="150"/>
      <c r="AJB130" s="150"/>
      <c r="AJC130" s="150"/>
      <c r="AJD130" s="148"/>
      <c r="AJE130" s="150"/>
      <c r="AJF130" s="150"/>
      <c r="AJG130" s="150"/>
      <c r="AJH130" s="148"/>
      <c r="AJI130" s="150"/>
      <c r="AJJ130" s="150"/>
      <c r="AJK130" s="150"/>
      <c r="AJL130" s="148"/>
      <c r="AJM130" s="150"/>
      <c r="AJN130" s="150"/>
      <c r="AJO130" s="150"/>
      <c r="AJP130" s="148"/>
      <c r="AJQ130" s="150"/>
      <c r="AJR130" s="150"/>
      <c r="AJS130" s="150"/>
      <c r="AJT130" s="148"/>
      <c r="AJU130" s="150"/>
      <c r="AJV130" s="150"/>
      <c r="AJW130" s="150"/>
      <c r="AJX130" s="148"/>
      <c r="AJY130" s="150"/>
      <c r="AJZ130" s="150"/>
      <c r="AKA130" s="150"/>
      <c r="AKB130" s="148"/>
      <c r="AKC130" s="150"/>
      <c r="AKD130" s="150"/>
      <c r="AKE130" s="150"/>
      <c r="AKF130" s="148"/>
      <c r="AKG130" s="150"/>
      <c r="AKH130" s="150"/>
      <c r="AKI130" s="150"/>
      <c r="AKJ130" s="148"/>
      <c r="AKK130" s="150"/>
      <c r="AKL130" s="150"/>
      <c r="AKM130" s="150"/>
      <c r="AKN130" s="148"/>
      <c r="AKO130" s="150"/>
      <c r="AKP130" s="150"/>
      <c r="AKQ130" s="150"/>
      <c r="AKR130" s="148"/>
      <c r="AKS130" s="150"/>
      <c r="AKT130" s="150"/>
      <c r="AKU130" s="150"/>
      <c r="AKV130" s="148"/>
      <c r="AKW130" s="150"/>
      <c r="AKX130" s="150"/>
      <c r="AKY130" s="150"/>
      <c r="AKZ130" s="148"/>
      <c r="ALA130" s="150"/>
      <c r="ALB130" s="150"/>
      <c r="ALC130" s="150"/>
      <c r="ALD130" s="148"/>
      <c r="ALE130" s="150"/>
      <c r="ALF130" s="150"/>
      <c r="ALG130" s="150"/>
      <c r="ALH130" s="148"/>
      <c r="ALI130" s="150"/>
      <c r="ALJ130" s="150"/>
      <c r="ALK130" s="150"/>
      <c r="ALL130" s="148"/>
      <c r="ALM130" s="150"/>
      <c r="ALN130" s="150"/>
      <c r="ALO130" s="150"/>
      <c r="ALP130" s="148"/>
      <c r="ALQ130" s="150"/>
      <c r="ALR130" s="150"/>
      <c r="ALS130" s="150"/>
      <c r="ALT130" s="148"/>
      <c r="ALU130" s="150"/>
      <c r="ALV130" s="150"/>
      <c r="ALW130" s="150"/>
      <c r="ALX130" s="148"/>
      <c r="ALY130" s="150"/>
      <c r="ALZ130" s="150"/>
      <c r="AMA130" s="150"/>
      <c r="AMB130" s="148"/>
      <c r="AMC130" s="150"/>
      <c r="AMD130" s="150"/>
      <c r="AME130" s="150"/>
      <c r="AMF130" s="148"/>
      <c r="AMG130" s="150"/>
      <c r="AMH130" s="150"/>
      <c r="AMI130" s="150"/>
      <c r="AMJ130" s="148"/>
      <c r="AMK130" s="150"/>
      <c r="AML130" s="150"/>
      <c r="AMM130" s="150"/>
      <c r="AMN130" s="148"/>
      <c r="AMO130" s="150"/>
      <c r="AMP130" s="150"/>
      <c r="AMQ130" s="150"/>
      <c r="AMR130" s="148"/>
      <c r="AMS130" s="150"/>
      <c r="AMT130" s="150"/>
      <c r="AMU130" s="150"/>
      <c r="AMV130" s="148"/>
      <c r="AMW130" s="150"/>
      <c r="AMX130" s="150"/>
      <c r="AMY130" s="150"/>
      <c r="AMZ130" s="148"/>
      <c r="ANA130" s="150"/>
      <c r="ANB130" s="150"/>
      <c r="ANC130" s="150"/>
      <c r="AND130" s="148"/>
      <c r="ANE130" s="150"/>
      <c r="ANF130" s="150"/>
      <c r="ANG130" s="150"/>
      <c r="ANH130" s="148"/>
      <c r="ANI130" s="150"/>
      <c r="ANJ130" s="150"/>
      <c r="ANK130" s="150"/>
      <c r="ANL130" s="148"/>
      <c r="ANM130" s="150"/>
      <c r="ANN130" s="150"/>
      <c r="ANO130" s="150"/>
      <c r="ANP130" s="148"/>
      <c r="ANQ130" s="150"/>
      <c r="ANR130" s="150"/>
      <c r="ANS130" s="150"/>
      <c r="ANT130" s="148"/>
      <c r="ANU130" s="150"/>
      <c r="ANV130" s="150"/>
      <c r="ANW130" s="150"/>
      <c r="ANX130" s="148"/>
      <c r="ANY130" s="150"/>
      <c r="ANZ130" s="150"/>
      <c r="AOA130" s="150"/>
      <c r="AOB130" s="148"/>
      <c r="AOC130" s="150"/>
      <c r="AOD130" s="150"/>
      <c r="AOE130" s="150"/>
      <c r="AOF130" s="148"/>
      <c r="AOG130" s="150"/>
      <c r="AOH130" s="150"/>
      <c r="AOI130" s="150"/>
      <c r="AOJ130" s="148"/>
      <c r="AOK130" s="150"/>
      <c r="AOL130" s="150"/>
      <c r="AOM130" s="150"/>
      <c r="AON130" s="148"/>
      <c r="AOO130" s="150"/>
      <c r="AOP130" s="150"/>
      <c r="AOQ130" s="150"/>
      <c r="AOR130" s="148"/>
      <c r="AOS130" s="150"/>
      <c r="AOT130" s="150"/>
      <c r="AOU130" s="150"/>
      <c r="AOV130" s="148"/>
      <c r="AOW130" s="150"/>
      <c r="AOX130" s="150"/>
      <c r="AOY130" s="150"/>
      <c r="AOZ130" s="148"/>
      <c r="APA130" s="150"/>
      <c r="APB130" s="150"/>
      <c r="APC130" s="150"/>
      <c r="APD130" s="148"/>
      <c r="APE130" s="150"/>
      <c r="APF130" s="150"/>
      <c r="APG130" s="150"/>
      <c r="APH130" s="148"/>
      <c r="API130" s="150"/>
      <c r="APJ130" s="150"/>
      <c r="APK130" s="150"/>
      <c r="APL130" s="148"/>
      <c r="APM130" s="150"/>
      <c r="APN130" s="150"/>
      <c r="APO130" s="150"/>
      <c r="APP130" s="148"/>
      <c r="APQ130" s="150"/>
      <c r="APR130" s="150"/>
      <c r="APS130" s="150"/>
      <c r="APT130" s="148"/>
      <c r="APU130" s="150"/>
      <c r="APV130" s="150"/>
      <c r="APW130" s="150"/>
      <c r="APX130" s="148"/>
      <c r="APY130" s="150"/>
      <c r="APZ130" s="150"/>
      <c r="AQA130" s="150"/>
      <c r="AQB130" s="148"/>
      <c r="AQC130" s="150"/>
      <c r="AQD130" s="150"/>
      <c r="AQE130" s="150"/>
      <c r="AQF130" s="148"/>
      <c r="AQG130" s="150"/>
      <c r="AQH130" s="150"/>
      <c r="AQI130" s="150"/>
      <c r="AQJ130" s="148"/>
      <c r="AQK130" s="150"/>
      <c r="AQL130" s="150"/>
      <c r="AQM130" s="150"/>
      <c r="AQN130" s="148"/>
      <c r="AQO130" s="150"/>
      <c r="AQP130" s="150"/>
      <c r="AQQ130" s="150"/>
      <c r="AQR130" s="148"/>
      <c r="AQS130" s="150"/>
      <c r="AQT130" s="150"/>
      <c r="AQU130" s="150"/>
      <c r="AQV130" s="148"/>
      <c r="AQW130" s="150"/>
      <c r="AQX130" s="150"/>
      <c r="AQY130" s="150"/>
      <c r="AQZ130" s="148"/>
      <c r="ARA130" s="150"/>
      <c r="ARB130" s="150"/>
      <c r="ARC130" s="150"/>
      <c r="ARD130" s="148"/>
      <c r="ARE130" s="150"/>
      <c r="ARF130" s="150"/>
      <c r="ARG130" s="150"/>
      <c r="ARH130" s="148"/>
      <c r="ARI130" s="150"/>
      <c r="ARJ130" s="150"/>
      <c r="ARK130" s="150"/>
      <c r="ARL130" s="148"/>
      <c r="ARM130" s="150"/>
      <c r="ARN130" s="150"/>
      <c r="ARO130" s="150"/>
      <c r="ARP130" s="148"/>
      <c r="ARQ130" s="150"/>
      <c r="ARR130" s="150"/>
      <c r="ARS130" s="150"/>
      <c r="ART130" s="148"/>
      <c r="ARU130" s="150"/>
      <c r="ARV130" s="150"/>
      <c r="ARW130" s="150"/>
      <c r="ARX130" s="148"/>
      <c r="ARY130" s="150"/>
      <c r="ARZ130" s="150"/>
      <c r="ASA130" s="150"/>
      <c r="ASB130" s="148"/>
      <c r="ASC130" s="150"/>
      <c r="ASD130" s="150"/>
      <c r="ASE130" s="150"/>
      <c r="ASF130" s="148"/>
      <c r="ASG130" s="150"/>
      <c r="ASH130" s="150"/>
      <c r="ASI130" s="150"/>
      <c r="ASJ130" s="148"/>
      <c r="ASK130" s="150"/>
      <c r="ASL130" s="150"/>
      <c r="ASM130" s="150"/>
      <c r="ASN130" s="148"/>
      <c r="ASO130" s="150"/>
      <c r="ASP130" s="150"/>
      <c r="ASQ130" s="150"/>
      <c r="ASR130" s="148"/>
      <c r="ASS130" s="150"/>
      <c r="AST130" s="150"/>
      <c r="ASU130" s="150"/>
      <c r="ASV130" s="148"/>
      <c r="ASW130" s="150"/>
      <c r="ASX130" s="150"/>
      <c r="ASY130" s="150"/>
      <c r="ASZ130" s="148"/>
      <c r="ATA130" s="150"/>
      <c r="ATB130" s="150"/>
      <c r="ATC130" s="150"/>
      <c r="ATD130" s="148"/>
      <c r="ATE130" s="150"/>
      <c r="ATF130" s="150"/>
      <c r="ATG130" s="150"/>
      <c r="ATH130" s="148"/>
      <c r="ATI130" s="150"/>
      <c r="ATJ130" s="150"/>
      <c r="ATK130" s="150"/>
      <c r="ATL130" s="148"/>
      <c r="ATM130" s="150"/>
      <c r="ATN130" s="150"/>
      <c r="ATO130" s="150"/>
      <c r="ATP130" s="148"/>
      <c r="ATQ130" s="150"/>
      <c r="ATR130" s="150"/>
      <c r="ATS130" s="150"/>
      <c r="ATT130" s="148"/>
      <c r="ATU130" s="150"/>
      <c r="ATV130" s="150"/>
      <c r="ATW130" s="150"/>
      <c r="ATX130" s="148"/>
      <c r="ATY130" s="150"/>
      <c r="ATZ130" s="150"/>
      <c r="AUA130" s="150"/>
      <c r="AUB130" s="148"/>
      <c r="AUC130" s="150"/>
      <c r="AUD130" s="150"/>
      <c r="AUE130" s="150"/>
      <c r="AUF130" s="148"/>
      <c r="AUG130" s="150"/>
      <c r="AUH130" s="150"/>
      <c r="AUI130" s="150"/>
      <c r="AUJ130" s="148"/>
      <c r="AUK130" s="150"/>
      <c r="AUL130" s="150"/>
      <c r="AUM130" s="150"/>
      <c r="AUN130" s="148"/>
      <c r="AUO130" s="150"/>
      <c r="AUP130" s="150"/>
      <c r="AUQ130" s="150"/>
      <c r="AUR130" s="148"/>
      <c r="AUS130" s="150"/>
      <c r="AUT130" s="150"/>
      <c r="AUU130" s="150"/>
      <c r="AUV130" s="148"/>
      <c r="AUW130" s="150"/>
      <c r="AUX130" s="150"/>
      <c r="AUY130" s="150"/>
      <c r="AUZ130" s="148"/>
      <c r="AVA130" s="150"/>
      <c r="AVB130" s="150"/>
      <c r="AVC130" s="150"/>
      <c r="AVD130" s="148"/>
      <c r="AVE130" s="150"/>
      <c r="AVF130" s="150"/>
      <c r="AVG130" s="150"/>
      <c r="AVH130" s="148"/>
      <c r="AVI130" s="150"/>
      <c r="AVJ130" s="150"/>
      <c r="AVK130" s="150"/>
      <c r="AVL130" s="148"/>
      <c r="AVM130" s="150"/>
      <c r="AVN130" s="150"/>
      <c r="AVO130" s="150"/>
      <c r="AVP130" s="148"/>
      <c r="AVQ130" s="150"/>
      <c r="AVR130" s="150"/>
      <c r="AVS130" s="150"/>
      <c r="AVT130" s="148"/>
      <c r="AVU130" s="150"/>
      <c r="AVV130" s="150"/>
      <c r="AVW130" s="150"/>
      <c r="AVX130" s="148"/>
      <c r="AVY130" s="150"/>
      <c r="AVZ130" s="150"/>
      <c r="AWA130" s="150"/>
      <c r="AWB130" s="148"/>
      <c r="AWC130" s="150"/>
      <c r="AWD130" s="150"/>
      <c r="AWE130" s="150"/>
      <c r="AWF130" s="148"/>
      <c r="AWG130" s="150"/>
      <c r="AWH130" s="150"/>
      <c r="AWI130" s="150"/>
      <c r="AWJ130" s="148"/>
      <c r="AWK130" s="150"/>
      <c r="AWL130" s="150"/>
      <c r="AWM130" s="150"/>
      <c r="AWN130" s="148"/>
      <c r="AWO130" s="150"/>
      <c r="AWP130" s="150"/>
      <c r="AWQ130" s="150"/>
      <c r="AWR130" s="148"/>
      <c r="AWS130" s="150"/>
      <c r="AWT130" s="150"/>
      <c r="AWU130" s="150"/>
      <c r="AWV130" s="148"/>
      <c r="AWW130" s="150"/>
      <c r="AWX130" s="150"/>
      <c r="AWY130" s="150"/>
      <c r="AWZ130" s="148"/>
      <c r="AXA130" s="150"/>
      <c r="AXB130" s="150"/>
      <c r="AXC130" s="150"/>
      <c r="AXD130" s="148"/>
      <c r="AXE130" s="150"/>
      <c r="AXF130" s="150"/>
      <c r="AXG130" s="150"/>
      <c r="AXH130" s="148"/>
      <c r="AXI130" s="150"/>
      <c r="AXJ130" s="150"/>
      <c r="AXK130" s="150"/>
      <c r="AXL130" s="148"/>
      <c r="AXM130" s="150"/>
      <c r="AXN130" s="150"/>
      <c r="AXO130" s="150"/>
      <c r="AXP130" s="148"/>
      <c r="AXQ130" s="150"/>
      <c r="AXR130" s="150"/>
      <c r="AXS130" s="150"/>
      <c r="AXT130" s="148"/>
      <c r="AXU130" s="150"/>
      <c r="AXV130" s="150"/>
      <c r="AXW130" s="150"/>
      <c r="AXX130" s="148"/>
      <c r="AXY130" s="150"/>
      <c r="AXZ130" s="150"/>
      <c r="AYA130" s="150"/>
      <c r="AYB130" s="148"/>
      <c r="AYC130" s="150"/>
      <c r="AYD130" s="150"/>
      <c r="AYE130" s="150"/>
      <c r="AYF130" s="148"/>
      <c r="AYG130" s="150"/>
      <c r="AYH130" s="150"/>
      <c r="AYI130" s="150"/>
      <c r="AYJ130" s="148"/>
      <c r="AYK130" s="150"/>
      <c r="AYL130" s="150"/>
      <c r="AYM130" s="150"/>
      <c r="AYN130" s="148"/>
      <c r="AYO130" s="150"/>
      <c r="AYP130" s="150"/>
      <c r="AYQ130" s="150"/>
      <c r="AYR130" s="148"/>
      <c r="AYS130" s="150"/>
      <c r="AYT130" s="150"/>
      <c r="AYU130" s="150"/>
      <c r="AYV130" s="148"/>
      <c r="AYW130" s="150"/>
      <c r="AYX130" s="150"/>
      <c r="AYY130" s="150"/>
      <c r="AYZ130" s="148"/>
      <c r="AZA130" s="150"/>
      <c r="AZB130" s="150"/>
      <c r="AZC130" s="150"/>
      <c r="AZD130" s="148"/>
      <c r="AZE130" s="150"/>
      <c r="AZF130" s="150"/>
      <c r="AZG130" s="150"/>
      <c r="AZH130" s="148"/>
      <c r="AZI130" s="150"/>
      <c r="AZJ130" s="150"/>
      <c r="AZK130" s="150"/>
      <c r="AZL130" s="148"/>
      <c r="AZM130" s="150"/>
      <c r="AZN130" s="150"/>
      <c r="AZO130" s="150"/>
      <c r="AZP130" s="148"/>
      <c r="AZQ130" s="150"/>
      <c r="AZR130" s="150"/>
      <c r="AZS130" s="150"/>
      <c r="AZT130" s="148"/>
      <c r="AZU130" s="150"/>
      <c r="AZV130" s="150"/>
      <c r="AZW130" s="150"/>
      <c r="AZX130" s="148"/>
      <c r="AZY130" s="150"/>
      <c r="AZZ130" s="150"/>
      <c r="BAA130" s="150"/>
      <c r="BAB130" s="148"/>
      <c r="BAC130" s="150"/>
      <c r="BAD130" s="150"/>
      <c r="BAE130" s="150"/>
      <c r="BAF130" s="148"/>
      <c r="BAG130" s="150"/>
      <c r="BAH130" s="150"/>
      <c r="BAI130" s="150"/>
      <c r="BAJ130" s="148"/>
      <c r="BAK130" s="150"/>
      <c r="BAL130" s="150"/>
      <c r="BAM130" s="150"/>
      <c r="BAN130" s="148"/>
      <c r="BAO130" s="150"/>
      <c r="BAP130" s="150"/>
      <c r="BAQ130" s="150"/>
      <c r="BAR130" s="148"/>
      <c r="BAS130" s="150"/>
      <c r="BAT130" s="150"/>
      <c r="BAU130" s="150"/>
      <c r="BAV130" s="148"/>
      <c r="BAW130" s="150"/>
      <c r="BAX130" s="150"/>
      <c r="BAY130" s="150"/>
      <c r="BAZ130" s="148"/>
      <c r="BBA130" s="150"/>
      <c r="BBB130" s="150"/>
      <c r="BBC130" s="150"/>
      <c r="BBD130" s="148"/>
      <c r="BBE130" s="150"/>
      <c r="BBF130" s="150"/>
      <c r="BBG130" s="150"/>
      <c r="BBH130" s="148"/>
      <c r="BBI130" s="150"/>
      <c r="BBJ130" s="150"/>
      <c r="BBK130" s="150"/>
      <c r="BBL130" s="148"/>
      <c r="BBM130" s="150"/>
      <c r="BBN130" s="150"/>
      <c r="BBO130" s="150"/>
      <c r="BBP130" s="148"/>
      <c r="BBQ130" s="150"/>
      <c r="BBR130" s="150"/>
      <c r="BBS130" s="150"/>
      <c r="BBT130" s="148"/>
      <c r="BBU130" s="150"/>
      <c r="BBV130" s="150"/>
      <c r="BBW130" s="150"/>
      <c r="BBX130" s="148"/>
      <c r="BBY130" s="150"/>
      <c r="BBZ130" s="150"/>
      <c r="BCA130" s="150"/>
      <c r="BCB130" s="148"/>
      <c r="BCC130" s="150"/>
      <c r="BCD130" s="150"/>
      <c r="BCE130" s="150"/>
      <c r="BCF130" s="148"/>
      <c r="BCG130" s="150"/>
      <c r="BCH130" s="150"/>
      <c r="BCI130" s="150"/>
      <c r="BCJ130" s="148"/>
      <c r="BCK130" s="150"/>
      <c r="BCL130" s="150"/>
      <c r="BCM130" s="150"/>
      <c r="BCN130" s="148"/>
      <c r="BCO130" s="150"/>
      <c r="BCP130" s="150"/>
      <c r="BCQ130" s="150"/>
      <c r="BCR130" s="148"/>
      <c r="BCS130" s="150"/>
      <c r="BCT130" s="150"/>
      <c r="BCU130" s="150"/>
      <c r="BCV130" s="148"/>
      <c r="BCW130" s="150"/>
      <c r="BCX130" s="150"/>
      <c r="BCY130" s="150"/>
      <c r="BCZ130" s="148"/>
      <c r="BDA130" s="150"/>
      <c r="BDB130" s="150"/>
      <c r="BDC130" s="150"/>
      <c r="BDD130" s="148"/>
      <c r="BDE130" s="150"/>
      <c r="BDF130" s="150"/>
      <c r="BDG130" s="150"/>
      <c r="BDH130" s="148"/>
      <c r="BDI130" s="150"/>
      <c r="BDJ130" s="150"/>
      <c r="BDK130" s="150"/>
      <c r="BDL130" s="148"/>
      <c r="BDM130" s="150"/>
      <c r="BDN130" s="150"/>
      <c r="BDO130" s="150"/>
      <c r="BDP130" s="148"/>
      <c r="BDQ130" s="150"/>
      <c r="BDR130" s="150"/>
      <c r="BDS130" s="150"/>
      <c r="BDT130" s="148"/>
      <c r="BDU130" s="150"/>
      <c r="BDV130" s="150"/>
      <c r="BDW130" s="150"/>
      <c r="BDX130" s="148"/>
      <c r="BDY130" s="150"/>
      <c r="BDZ130" s="150"/>
      <c r="BEA130" s="150"/>
      <c r="BEB130" s="148"/>
      <c r="BEC130" s="150"/>
      <c r="BED130" s="150"/>
      <c r="BEE130" s="150"/>
      <c r="BEF130" s="148"/>
      <c r="BEG130" s="150"/>
      <c r="BEH130" s="150"/>
      <c r="BEI130" s="150"/>
      <c r="BEJ130" s="148"/>
      <c r="BEK130" s="150"/>
      <c r="BEL130" s="150"/>
      <c r="BEM130" s="150"/>
      <c r="BEN130" s="148"/>
      <c r="BEO130" s="150"/>
      <c r="BEP130" s="150"/>
      <c r="BEQ130" s="150"/>
      <c r="BER130" s="148"/>
      <c r="BES130" s="150"/>
      <c r="BET130" s="150"/>
      <c r="BEU130" s="150"/>
      <c r="BEV130" s="148"/>
      <c r="BEW130" s="150"/>
      <c r="BEX130" s="150"/>
      <c r="BEY130" s="150"/>
      <c r="BEZ130" s="148"/>
      <c r="BFA130" s="150"/>
      <c r="BFB130" s="150"/>
      <c r="BFC130" s="150"/>
      <c r="BFD130" s="148"/>
      <c r="BFE130" s="150"/>
      <c r="BFF130" s="150"/>
      <c r="BFG130" s="150"/>
      <c r="BFH130" s="148"/>
      <c r="BFI130" s="150"/>
      <c r="BFJ130" s="150"/>
      <c r="BFK130" s="150"/>
      <c r="BFL130" s="148"/>
      <c r="BFM130" s="150"/>
      <c r="BFN130" s="150"/>
      <c r="BFO130" s="150"/>
      <c r="BFP130" s="148"/>
      <c r="BFQ130" s="150"/>
      <c r="BFR130" s="150"/>
      <c r="BFS130" s="150"/>
      <c r="BFT130" s="148"/>
      <c r="BFU130" s="150"/>
      <c r="BFV130" s="150"/>
      <c r="BFW130" s="150"/>
      <c r="BFX130" s="148"/>
      <c r="BFY130" s="150"/>
      <c r="BFZ130" s="150"/>
      <c r="BGA130" s="150"/>
      <c r="BGB130" s="148"/>
      <c r="BGC130" s="150"/>
      <c r="BGD130" s="150"/>
      <c r="BGE130" s="150"/>
      <c r="BGF130" s="148"/>
      <c r="BGG130" s="150"/>
      <c r="BGH130" s="150"/>
      <c r="BGI130" s="150"/>
      <c r="BGJ130" s="148"/>
      <c r="BGK130" s="150"/>
      <c r="BGL130" s="150"/>
      <c r="BGM130" s="150"/>
      <c r="BGN130" s="148"/>
      <c r="BGO130" s="150"/>
      <c r="BGP130" s="150"/>
      <c r="BGQ130" s="150"/>
      <c r="BGR130" s="148"/>
      <c r="BGS130" s="150"/>
      <c r="BGT130" s="150"/>
      <c r="BGU130" s="150"/>
      <c r="BGV130" s="148"/>
      <c r="BGW130" s="150"/>
      <c r="BGX130" s="150"/>
      <c r="BGY130" s="150"/>
      <c r="BGZ130" s="148"/>
      <c r="BHA130" s="150"/>
      <c r="BHB130" s="150"/>
      <c r="BHC130" s="150"/>
      <c r="BHD130" s="148"/>
      <c r="BHE130" s="150"/>
      <c r="BHF130" s="150"/>
      <c r="BHG130" s="150"/>
      <c r="BHH130" s="148"/>
      <c r="BHI130" s="150"/>
      <c r="BHJ130" s="150"/>
      <c r="BHK130" s="150"/>
      <c r="BHL130" s="148"/>
      <c r="BHM130" s="150"/>
      <c r="BHN130" s="150"/>
      <c r="BHO130" s="150"/>
      <c r="BHP130" s="148"/>
      <c r="BHQ130" s="150"/>
      <c r="BHR130" s="150"/>
      <c r="BHS130" s="150"/>
      <c r="BHT130" s="148"/>
      <c r="BHU130" s="150"/>
      <c r="BHV130" s="150"/>
      <c r="BHW130" s="150"/>
      <c r="BHX130" s="148"/>
      <c r="BHY130" s="150"/>
      <c r="BHZ130" s="150"/>
      <c r="BIA130" s="150"/>
      <c r="BIB130" s="148"/>
      <c r="BIC130" s="150"/>
      <c r="BID130" s="150"/>
      <c r="BIE130" s="150"/>
      <c r="BIF130" s="148"/>
      <c r="BIG130" s="150"/>
      <c r="BIH130" s="150"/>
      <c r="BII130" s="150"/>
      <c r="BIJ130" s="148"/>
      <c r="BIK130" s="150"/>
      <c r="BIL130" s="150"/>
      <c r="BIM130" s="150"/>
      <c r="BIN130" s="148"/>
      <c r="BIO130" s="150"/>
      <c r="BIP130" s="150"/>
      <c r="BIQ130" s="150"/>
      <c r="BIR130" s="148"/>
      <c r="BIS130" s="150"/>
      <c r="BIT130" s="150"/>
      <c r="BIU130" s="150"/>
      <c r="BIV130" s="148"/>
      <c r="BIW130" s="150"/>
      <c r="BIX130" s="150"/>
      <c r="BIY130" s="150"/>
      <c r="BIZ130" s="148"/>
      <c r="BJA130" s="150"/>
      <c r="BJB130" s="150"/>
      <c r="BJC130" s="150"/>
      <c r="BJD130" s="148"/>
      <c r="BJE130" s="150"/>
      <c r="BJF130" s="150"/>
      <c r="BJG130" s="150"/>
      <c r="BJH130" s="148"/>
      <c r="BJI130" s="150"/>
      <c r="BJJ130" s="150"/>
      <c r="BJK130" s="150"/>
      <c r="BJL130" s="148"/>
      <c r="BJM130" s="150"/>
      <c r="BJN130" s="150"/>
      <c r="BJO130" s="150"/>
      <c r="BJP130" s="148"/>
      <c r="BJQ130" s="150"/>
      <c r="BJR130" s="150"/>
      <c r="BJS130" s="150"/>
      <c r="BJT130" s="148"/>
      <c r="BJU130" s="150"/>
      <c r="BJV130" s="150"/>
      <c r="BJW130" s="150"/>
      <c r="BJX130" s="148"/>
      <c r="BJY130" s="150"/>
      <c r="BJZ130" s="150"/>
      <c r="BKA130" s="150"/>
      <c r="BKB130" s="148"/>
      <c r="BKC130" s="150"/>
      <c r="BKD130" s="150"/>
      <c r="BKE130" s="150"/>
      <c r="BKF130" s="148"/>
      <c r="BKG130" s="150"/>
      <c r="BKH130" s="150"/>
      <c r="BKI130" s="150"/>
      <c r="BKJ130" s="148"/>
      <c r="BKK130" s="150"/>
      <c r="BKL130" s="150"/>
      <c r="BKM130" s="150"/>
      <c r="BKN130" s="148"/>
      <c r="BKO130" s="150"/>
      <c r="BKP130" s="150"/>
      <c r="BKQ130" s="150"/>
      <c r="BKR130" s="148"/>
      <c r="BKS130" s="150"/>
      <c r="BKT130" s="150"/>
      <c r="BKU130" s="150"/>
      <c r="BKV130" s="148"/>
      <c r="BKW130" s="150"/>
      <c r="BKX130" s="150"/>
      <c r="BKY130" s="150"/>
      <c r="BKZ130" s="148"/>
      <c r="BLA130" s="150"/>
      <c r="BLB130" s="150"/>
      <c r="BLC130" s="150"/>
      <c r="BLD130" s="148"/>
      <c r="BLE130" s="150"/>
      <c r="BLF130" s="150"/>
      <c r="BLG130" s="150"/>
      <c r="BLH130" s="148"/>
      <c r="BLI130" s="150"/>
      <c r="BLJ130" s="150"/>
      <c r="BLK130" s="150"/>
      <c r="BLL130" s="148"/>
      <c r="BLM130" s="150"/>
      <c r="BLN130" s="150"/>
      <c r="BLO130" s="150"/>
      <c r="BLP130" s="148"/>
      <c r="BLQ130" s="150"/>
      <c r="BLR130" s="150"/>
      <c r="BLS130" s="150"/>
      <c r="BLT130" s="148"/>
      <c r="BLU130" s="150"/>
      <c r="BLV130" s="150"/>
      <c r="BLW130" s="150"/>
      <c r="BLX130" s="148"/>
      <c r="BLY130" s="150"/>
      <c r="BLZ130" s="150"/>
      <c r="BMA130" s="150"/>
      <c r="BMB130" s="148"/>
      <c r="BMC130" s="150"/>
      <c r="BMD130" s="150"/>
      <c r="BME130" s="150"/>
      <c r="BMF130" s="148"/>
      <c r="BMG130" s="150"/>
      <c r="BMH130" s="150"/>
      <c r="BMI130" s="150"/>
      <c r="BMJ130" s="148"/>
      <c r="BMK130" s="150"/>
      <c r="BML130" s="150"/>
      <c r="BMM130" s="150"/>
      <c r="BMN130" s="148"/>
      <c r="BMO130" s="150"/>
      <c r="BMP130" s="150"/>
      <c r="BMQ130" s="150"/>
      <c r="BMR130" s="148"/>
      <c r="BMS130" s="150"/>
      <c r="BMT130" s="150"/>
      <c r="BMU130" s="150"/>
      <c r="BMV130" s="148"/>
      <c r="BMW130" s="150"/>
      <c r="BMX130" s="150"/>
      <c r="BMY130" s="150"/>
      <c r="BMZ130" s="148"/>
      <c r="BNA130" s="150"/>
      <c r="BNB130" s="150"/>
      <c r="BNC130" s="150"/>
      <c r="BND130" s="148"/>
      <c r="BNE130" s="150"/>
      <c r="BNF130" s="150"/>
      <c r="BNG130" s="150"/>
      <c r="BNH130" s="148"/>
      <c r="BNI130" s="150"/>
      <c r="BNJ130" s="150"/>
      <c r="BNK130" s="150"/>
      <c r="BNL130" s="148"/>
      <c r="BNM130" s="150"/>
      <c r="BNN130" s="150"/>
      <c r="BNO130" s="150"/>
      <c r="BNP130" s="148"/>
      <c r="BNQ130" s="150"/>
      <c r="BNR130" s="150"/>
      <c r="BNS130" s="150"/>
      <c r="BNT130" s="148"/>
      <c r="BNU130" s="150"/>
      <c r="BNV130" s="150"/>
      <c r="BNW130" s="150"/>
      <c r="BNX130" s="148"/>
      <c r="BNY130" s="150"/>
      <c r="BNZ130" s="150"/>
      <c r="BOA130" s="150"/>
      <c r="BOB130" s="148"/>
      <c r="BOC130" s="150"/>
      <c r="BOD130" s="150"/>
      <c r="BOE130" s="150"/>
      <c r="BOF130" s="148"/>
      <c r="BOG130" s="150"/>
      <c r="BOH130" s="150"/>
      <c r="BOI130" s="150"/>
      <c r="BOJ130" s="148"/>
      <c r="BOK130" s="150"/>
      <c r="BOL130" s="150"/>
      <c r="BOM130" s="150"/>
      <c r="BON130" s="148"/>
      <c r="BOO130" s="150"/>
      <c r="BOP130" s="150"/>
      <c r="BOQ130" s="150"/>
      <c r="BOR130" s="148"/>
      <c r="BOS130" s="150"/>
      <c r="BOT130" s="150"/>
      <c r="BOU130" s="150"/>
      <c r="BOV130" s="148"/>
      <c r="BOW130" s="150"/>
      <c r="BOX130" s="150"/>
      <c r="BOY130" s="150"/>
      <c r="BOZ130" s="148"/>
      <c r="BPA130" s="150"/>
      <c r="BPB130" s="150"/>
      <c r="BPC130" s="150"/>
      <c r="BPD130" s="148"/>
      <c r="BPE130" s="150"/>
      <c r="BPF130" s="150"/>
      <c r="BPG130" s="150"/>
      <c r="BPH130" s="148"/>
      <c r="BPI130" s="150"/>
      <c r="BPJ130" s="150"/>
      <c r="BPK130" s="150"/>
      <c r="BPL130" s="148"/>
      <c r="BPM130" s="150"/>
      <c r="BPN130" s="150"/>
      <c r="BPO130" s="150"/>
      <c r="BPP130" s="148"/>
      <c r="BPQ130" s="150"/>
      <c r="BPR130" s="150"/>
      <c r="BPS130" s="150"/>
      <c r="BPT130" s="148"/>
      <c r="BPU130" s="150"/>
      <c r="BPV130" s="150"/>
      <c r="BPW130" s="150"/>
      <c r="BPX130" s="148"/>
      <c r="BPY130" s="150"/>
      <c r="BPZ130" s="150"/>
      <c r="BQA130" s="150"/>
      <c r="BQB130" s="148"/>
      <c r="BQC130" s="150"/>
      <c r="BQD130" s="150"/>
      <c r="BQE130" s="150"/>
      <c r="BQF130" s="148"/>
      <c r="BQG130" s="150"/>
      <c r="BQH130" s="150"/>
      <c r="BQI130" s="150"/>
      <c r="BQJ130" s="148"/>
      <c r="BQK130" s="150"/>
      <c r="BQL130" s="150"/>
      <c r="BQM130" s="150"/>
      <c r="BQN130" s="148"/>
      <c r="BQO130" s="150"/>
      <c r="BQP130" s="150"/>
      <c r="BQQ130" s="150"/>
      <c r="BQR130" s="148"/>
      <c r="BQS130" s="150"/>
      <c r="BQT130" s="150"/>
      <c r="BQU130" s="150"/>
      <c r="BQV130" s="148"/>
      <c r="BQW130" s="150"/>
      <c r="BQX130" s="150"/>
      <c r="BQY130" s="150"/>
      <c r="BQZ130" s="148"/>
      <c r="BRA130" s="150"/>
      <c r="BRB130" s="150"/>
      <c r="BRC130" s="150"/>
      <c r="BRD130" s="148"/>
      <c r="BRE130" s="150"/>
      <c r="BRF130" s="150"/>
      <c r="BRG130" s="150"/>
      <c r="BRH130" s="148"/>
      <c r="BRI130" s="150"/>
      <c r="BRJ130" s="150"/>
      <c r="BRK130" s="150"/>
      <c r="BRL130" s="148"/>
      <c r="BRM130" s="150"/>
      <c r="BRN130" s="150"/>
      <c r="BRO130" s="150"/>
      <c r="BRP130" s="148"/>
      <c r="BRQ130" s="150"/>
      <c r="BRR130" s="150"/>
      <c r="BRS130" s="150"/>
      <c r="BRT130" s="148"/>
      <c r="BRU130" s="150"/>
      <c r="BRV130" s="150"/>
      <c r="BRW130" s="150"/>
      <c r="BRX130" s="148"/>
      <c r="BRY130" s="150"/>
      <c r="BRZ130" s="150"/>
      <c r="BSA130" s="150"/>
      <c r="BSB130" s="148"/>
      <c r="BSC130" s="150"/>
      <c r="BSD130" s="150"/>
      <c r="BSE130" s="150"/>
      <c r="BSF130" s="148"/>
      <c r="BSG130" s="150"/>
      <c r="BSH130" s="150"/>
      <c r="BSI130" s="150"/>
      <c r="BSJ130" s="148"/>
      <c r="BSK130" s="150"/>
      <c r="BSL130" s="150"/>
      <c r="BSM130" s="150"/>
      <c r="BSN130" s="148"/>
      <c r="BSO130" s="150"/>
      <c r="BSP130" s="150"/>
      <c r="BSQ130" s="150"/>
      <c r="BSR130" s="148"/>
      <c r="BSS130" s="150"/>
      <c r="BST130" s="150"/>
      <c r="BSU130" s="150"/>
      <c r="BSV130" s="148"/>
      <c r="BSW130" s="150"/>
      <c r="BSX130" s="150"/>
      <c r="BSY130" s="150"/>
      <c r="BSZ130" s="148"/>
      <c r="BTA130" s="150"/>
      <c r="BTB130" s="150"/>
      <c r="BTC130" s="150"/>
      <c r="BTD130" s="148"/>
      <c r="BTE130" s="150"/>
      <c r="BTF130" s="150"/>
      <c r="BTG130" s="150"/>
      <c r="BTH130" s="148"/>
      <c r="BTI130" s="150"/>
      <c r="BTJ130" s="150"/>
      <c r="BTK130" s="150"/>
      <c r="BTL130" s="148"/>
      <c r="BTM130" s="150"/>
      <c r="BTN130" s="150"/>
      <c r="BTO130" s="150"/>
      <c r="BTP130" s="148"/>
      <c r="BTQ130" s="150"/>
      <c r="BTR130" s="150"/>
      <c r="BTS130" s="150"/>
      <c r="BTT130" s="148"/>
      <c r="BTU130" s="150"/>
      <c r="BTV130" s="150"/>
      <c r="BTW130" s="150"/>
      <c r="BTX130" s="148"/>
      <c r="BTY130" s="150"/>
      <c r="BTZ130" s="150"/>
      <c r="BUA130" s="150"/>
      <c r="BUB130" s="148"/>
      <c r="BUC130" s="150"/>
      <c r="BUD130" s="150"/>
      <c r="BUE130" s="150"/>
      <c r="BUF130" s="148"/>
      <c r="BUG130" s="150"/>
      <c r="BUH130" s="150"/>
      <c r="BUI130" s="150"/>
      <c r="BUJ130" s="148"/>
      <c r="BUK130" s="150"/>
      <c r="BUL130" s="150"/>
      <c r="BUM130" s="150"/>
      <c r="BUN130" s="148"/>
      <c r="BUO130" s="150"/>
      <c r="BUP130" s="150"/>
      <c r="BUQ130" s="150"/>
      <c r="BUR130" s="148"/>
      <c r="BUS130" s="150"/>
      <c r="BUT130" s="150"/>
      <c r="BUU130" s="150"/>
      <c r="BUV130" s="148"/>
      <c r="BUW130" s="150"/>
      <c r="BUX130" s="150"/>
      <c r="BUY130" s="150"/>
      <c r="BUZ130" s="148"/>
      <c r="BVA130" s="150"/>
      <c r="BVB130" s="150"/>
      <c r="BVC130" s="150"/>
      <c r="BVD130" s="148"/>
      <c r="BVE130" s="150"/>
      <c r="BVF130" s="150"/>
      <c r="BVG130" s="150"/>
      <c r="BVH130" s="148"/>
      <c r="BVI130" s="150"/>
      <c r="BVJ130" s="150"/>
      <c r="BVK130" s="150"/>
      <c r="BVL130" s="148"/>
      <c r="BVM130" s="150"/>
      <c r="BVN130" s="150"/>
      <c r="BVO130" s="150"/>
      <c r="BVP130" s="148"/>
      <c r="BVQ130" s="150"/>
      <c r="BVR130" s="150"/>
      <c r="BVS130" s="150"/>
      <c r="BVT130" s="148"/>
      <c r="BVU130" s="150"/>
      <c r="BVV130" s="150"/>
      <c r="BVW130" s="150"/>
      <c r="BVX130" s="148"/>
      <c r="BVY130" s="150"/>
      <c r="BVZ130" s="150"/>
      <c r="BWA130" s="150"/>
      <c r="BWB130" s="148"/>
      <c r="BWC130" s="150"/>
      <c r="BWD130" s="150"/>
      <c r="BWE130" s="150"/>
      <c r="BWF130" s="148"/>
      <c r="BWG130" s="150"/>
      <c r="BWH130" s="150"/>
      <c r="BWI130" s="150"/>
      <c r="BWJ130" s="148"/>
      <c r="BWK130" s="150"/>
      <c r="BWL130" s="150"/>
      <c r="BWM130" s="150"/>
      <c r="BWN130" s="148"/>
      <c r="BWO130" s="150"/>
      <c r="BWP130" s="150"/>
      <c r="BWQ130" s="150"/>
      <c r="BWR130" s="148"/>
      <c r="BWS130" s="150"/>
      <c r="BWT130" s="150"/>
      <c r="BWU130" s="150"/>
      <c r="BWV130" s="148"/>
      <c r="BWW130" s="150"/>
      <c r="BWX130" s="150"/>
      <c r="BWY130" s="150"/>
      <c r="BWZ130" s="148"/>
      <c r="BXA130" s="150"/>
      <c r="BXB130" s="150"/>
      <c r="BXC130" s="150"/>
      <c r="BXD130" s="148"/>
      <c r="BXE130" s="150"/>
      <c r="BXF130" s="150"/>
      <c r="BXG130" s="150"/>
      <c r="BXH130" s="148"/>
      <c r="BXI130" s="150"/>
      <c r="BXJ130" s="150"/>
      <c r="BXK130" s="150"/>
      <c r="BXL130" s="148"/>
      <c r="BXM130" s="150"/>
      <c r="BXN130" s="150"/>
      <c r="BXO130" s="150"/>
      <c r="BXP130" s="148"/>
      <c r="BXQ130" s="150"/>
      <c r="BXR130" s="150"/>
      <c r="BXS130" s="150"/>
      <c r="BXT130" s="148"/>
      <c r="BXU130" s="150"/>
      <c r="BXV130" s="150"/>
      <c r="BXW130" s="150"/>
      <c r="BXX130" s="148"/>
      <c r="BXY130" s="150"/>
      <c r="BXZ130" s="150"/>
      <c r="BYA130" s="150"/>
      <c r="BYB130" s="148"/>
      <c r="BYC130" s="150"/>
      <c r="BYD130" s="150"/>
      <c r="BYE130" s="150"/>
      <c r="BYF130" s="148"/>
      <c r="BYG130" s="150"/>
      <c r="BYH130" s="150"/>
      <c r="BYI130" s="150"/>
      <c r="BYJ130" s="148"/>
      <c r="BYK130" s="150"/>
      <c r="BYL130" s="150"/>
      <c r="BYM130" s="150"/>
      <c r="BYN130" s="148"/>
      <c r="BYO130" s="150"/>
      <c r="BYP130" s="150"/>
      <c r="BYQ130" s="150"/>
      <c r="BYR130" s="148"/>
      <c r="BYS130" s="150"/>
      <c r="BYT130" s="150"/>
      <c r="BYU130" s="150"/>
      <c r="BYV130" s="148"/>
      <c r="BYW130" s="150"/>
      <c r="BYX130" s="150"/>
      <c r="BYY130" s="150"/>
      <c r="BYZ130" s="148"/>
      <c r="BZA130" s="150"/>
      <c r="BZB130" s="150"/>
      <c r="BZC130" s="150"/>
      <c r="BZD130" s="148"/>
      <c r="BZE130" s="150"/>
      <c r="BZF130" s="150"/>
      <c r="BZG130" s="150"/>
      <c r="BZH130" s="148"/>
      <c r="BZI130" s="150"/>
      <c r="BZJ130" s="150"/>
      <c r="BZK130" s="150"/>
      <c r="BZL130" s="148"/>
      <c r="BZM130" s="150"/>
      <c r="BZN130" s="150"/>
      <c r="BZO130" s="150"/>
      <c r="BZP130" s="148"/>
      <c r="BZQ130" s="150"/>
      <c r="BZR130" s="150"/>
      <c r="BZS130" s="150"/>
      <c r="BZT130" s="148"/>
      <c r="BZU130" s="150"/>
      <c r="BZV130" s="150"/>
      <c r="BZW130" s="150"/>
      <c r="BZX130" s="148"/>
      <c r="BZY130" s="150"/>
      <c r="BZZ130" s="150"/>
      <c r="CAA130" s="150"/>
      <c r="CAB130" s="148"/>
      <c r="CAC130" s="150"/>
      <c r="CAD130" s="150"/>
      <c r="CAE130" s="150"/>
      <c r="CAF130" s="148"/>
      <c r="CAG130" s="150"/>
      <c r="CAH130" s="150"/>
      <c r="CAI130" s="150"/>
      <c r="CAJ130" s="148"/>
      <c r="CAK130" s="150"/>
      <c r="CAL130" s="150"/>
      <c r="CAM130" s="150"/>
      <c r="CAN130" s="148"/>
      <c r="CAO130" s="150"/>
      <c r="CAP130" s="150"/>
      <c r="CAQ130" s="150"/>
      <c r="CAR130" s="148"/>
      <c r="CAS130" s="150"/>
      <c r="CAT130" s="150"/>
      <c r="CAU130" s="150"/>
      <c r="CAV130" s="148"/>
      <c r="CAW130" s="150"/>
      <c r="CAX130" s="150"/>
      <c r="CAY130" s="150"/>
      <c r="CAZ130" s="148"/>
      <c r="CBA130" s="150"/>
      <c r="CBB130" s="150"/>
      <c r="CBC130" s="150"/>
      <c r="CBD130" s="148"/>
      <c r="CBE130" s="150"/>
      <c r="CBF130" s="150"/>
      <c r="CBG130" s="150"/>
      <c r="CBH130" s="148"/>
      <c r="CBI130" s="150"/>
      <c r="CBJ130" s="150"/>
      <c r="CBK130" s="150"/>
      <c r="CBL130" s="148"/>
      <c r="CBM130" s="150"/>
      <c r="CBN130" s="150"/>
      <c r="CBO130" s="150"/>
      <c r="CBP130" s="148"/>
      <c r="CBQ130" s="150"/>
      <c r="CBR130" s="150"/>
      <c r="CBS130" s="150"/>
      <c r="CBT130" s="148"/>
      <c r="CBU130" s="150"/>
      <c r="CBV130" s="150"/>
      <c r="CBW130" s="150"/>
      <c r="CBX130" s="148"/>
      <c r="CBY130" s="150"/>
      <c r="CBZ130" s="150"/>
      <c r="CCA130" s="150"/>
      <c r="CCB130" s="148"/>
      <c r="CCC130" s="150"/>
      <c r="CCD130" s="150"/>
      <c r="CCE130" s="150"/>
      <c r="CCF130" s="148"/>
      <c r="CCG130" s="150"/>
      <c r="CCH130" s="150"/>
      <c r="CCI130" s="150"/>
      <c r="CCJ130" s="148"/>
      <c r="CCK130" s="150"/>
      <c r="CCL130" s="150"/>
      <c r="CCM130" s="150"/>
      <c r="CCN130" s="148"/>
      <c r="CCO130" s="150"/>
      <c r="CCP130" s="150"/>
      <c r="CCQ130" s="150"/>
      <c r="CCR130" s="148"/>
      <c r="CCS130" s="150"/>
      <c r="CCT130" s="150"/>
      <c r="CCU130" s="150"/>
      <c r="CCV130" s="148"/>
      <c r="CCW130" s="150"/>
      <c r="CCX130" s="150"/>
      <c r="CCY130" s="150"/>
      <c r="CCZ130" s="148"/>
      <c r="CDA130" s="150"/>
      <c r="CDB130" s="150"/>
      <c r="CDC130" s="150"/>
      <c r="CDD130" s="148"/>
      <c r="CDE130" s="150"/>
      <c r="CDF130" s="150"/>
      <c r="CDG130" s="150"/>
      <c r="CDH130" s="148"/>
      <c r="CDI130" s="150"/>
      <c r="CDJ130" s="150"/>
      <c r="CDK130" s="150"/>
      <c r="CDL130" s="148"/>
      <c r="CDM130" s="150"/>
      <c r="CDN130" s="150"/>
      <c r="CDO130" s="150"/>
      <c r="CDP130" s="148"/>
      <c r="CDQ130" s="150"/>
      <c r="CDR130" s="150"/>
      <c r="CDS130" s="150"/>
      <c r="CDT130" s="148"/>
      <c r="CDU130" s="150"/>
      <c r="CDV130" s="150"/>
      <c r="CDW130" s="150"/>
      <c r="CDX130" s="148"/>
      <c r="CDY130" s="150"/>
      <c r="CDZ130" s="150"/>
      <c r="CEA130" s="150"/>
      <c r="CEB130" s="148"/>
      <c r="CEC130" s="150"/>
      <c r="CED130" s="150"/>
      <c r="CEE130" s="150"/>
      <c r="CEF130" s="148"/>
      <c r="CEG130" s="150"/>
      <c r="CEH130" s="150"/>
      <c r="CEI130" s="150"/>
      <c r="CEJ130" s="148"/>
      <c r="CEK130" s="150"/>
      <c r="CEL130" s="150"/>
      <c r="CEM130" s="150"/>
      <c r="CEN130" s="148"/>
      <c r="CEO130" s="150"/>
      <c r="CEP130" s="150"/>
      <c r="CEQ130" s="150"/>
      <c r="CER130" s="148"/>
      <c r="CES130" s="150"/>
      <c r="CET130" s="150"/>
      <c r="CEU130" s="150"/>
      <c r="CEV130" s="148"/>
      <c r="CEW130" s="150"/>
      <c r="CEX130" s="150"/>
      <c r="CEY130" s="150"/>
      <c r="CEZ130" s="148"/>
      <c r="CFA130" s="150"/>
      <c r="CFB130" s="150"/>
      <c r="CFC130" s="150"/>
      <c r="CFD130" s="148"/>
      <c r="CFE130" s="150"/>
      <c r="CFF130" s="150"/>
      <c r="CFG130" s="150"/>
      <c r="CFH130" s="148"/>
      <c r="CFI130" s="150"/>
      <c r="CFJ130" s="150"/>
      <c r="CFK130" s="150"/>
      <c r="CFL130" s="148"/>
      <c r="CFM130" s="150"/>
      <c r="CFN130" s="150"/>
      <c r="CFO130" s="150"/>
      <c r="CFP130" s="148"/>
      <c r="CFQ130" s="150"/>
      <c r="CFR130" s="150"/>
      <c r="CFS130" s="150"/>
      <c r="CFT130" s="148"/>
      <c r="CFU130" s="150"/>
      <c r="CFV130" s="150"/>
      <c r="CFW130" s="150"/>
      <c r="CFX130" s="148"/>
      <c r="CFY130" s="150"/>
      <c r="CFZ130" s="150"/>
      <c r="CGA130" s="150"/>
      <c r="CGB130" s="148"/>
      <c r="CGC130" s="150"/>
      <c r="CGD130" s="150"/>
      <c r="CGE130" s="150"/>
      <c r="CGF130" s="148"/>
      <c r="CGG130" s="150"/>
      <c r="CGH130" s="150"/>
      <c r="CGI130" s="150"/>
      <c r="CGJ130" s="148"/>
      <c r="CGK130" s="150"/>
      <c r="CGL130" s="150"/>
      <c r="CGM130" s="150"/>
      <c r="CGN130" s="148"/>
      <c r="CGO130" s="150"/>
      <c r="CGP130" s="150"/>
      <c r="CGQ130" s="150"/>
      <c r="CGR130" s="148"/>
      <c r="CGS130" s="150"/>
      <c r="CGT130" s="150"/>
      <c r="CGU130" s="150"/>
      <c r="CGV130" s="148"/>
      <c r="CGW130" s="150"/>
      <c r="CGX130" s="150"/>
      <c r="CGY130" s="150"/>
      <c r="CGZ130" s="148"/>
      <c r="CHA130" s="150"/>
      <c r="CHB130" s="150"/>
      <c r="CHC130" s="150"/>
      <c r="CHD130" s="148"/>
      <c r="CHE130" s="150"/>
      <c r="CHF130" s="150"/>
      <c r="CHG130" s="150"/>
      <c r="CHH130" s="148"/>
      <c r="CHI130" s="150"/>
      <c r="CHJ130" s="150"/>
      <c r="CHK130" s="150"/>
      <c r="CHL130" s="148"/>
      <c r="CHM130" s="150"/>
      <c r="CHN130" s="150"/>
      <c r="CHO130" s="150"/>
      <c r="CHP130" s="148"/>
      <c r="CHQ130" s="150"/>
      <c r="CHR130" s="150"/>
      <c r="CHS130" s="150"/>
      <c r="CHT130" s="148"/>
      <c r="CHU130" s="150"/>
      <c r="CHV130" s="150"/>
      <c r="CHW130" s="150"/>
      <c r="CHX130" s="148"/>
      <c r="CHY130" s="150"/>
      <c r="CHZ130" s="150"/>
      <c r="CIA130" s="150"/>
      <c r="CIB130" s="148"/>
      <c r="CIC130" s="150"/>
      <c r="CID130" s="150"/>
      <c r="CIE130" s="150"/>
      <c r="CIF130" s="148"/>
      <c r="CIG130" s="150"/>
      <c r="CIH130" s="150"/>
      <c r="CII130" s="150"/>
      <c r="CIJ130" s="148"/>
      <c r="CIK130" s="150"/>
      <c r="CIL130" s="150"/>
      <c r="CIM130" s="150"/>
      <c r="CIN130" s="148"/>
      <c r="CIO130" s="150"/>
      <c r="CIP130" s="150"/>
      <c r="CIQ130" s="150"/>
      <c r="CIR130" s="148"/>
      <c r="CIS130" s="150"/>
      <c r="CIT130" s="150"/>
      <c r="CIU130" s="150"/>
      <c r="CIV130" s="148"/>
      <c r="CIW130" s="150"/>
      <c r="CIX130" s="150"/>
      <c r="CIY130" s="150"/>
      <c r="CIZ130" s="148"/>
      <c r="CJA130" s="150"/>
      <c r="CJB130" s="150"/>
      <c r="CJC130" s="150"/>
      <c r="CJD130" s="148"/>
      <c r="CJE130" s="150"/>
      <c r="CJF130" s="150"/>
      <c r="CJG130" s="150"/>
      <c r="CJH130" s="148"/>
      <c r="CJI130" s="150"/>
      <c r="CJJ130" s="150"/>
      <c r="CJK130" s="150"/>
      <c r="CJL130" s="148"/>
      <c r="CJM130" s="150"/>
      <c r="CJN130" s="150"/>
      <c r="CJO130" s="150"/>
      <c r="CJP130" s="148"/>
      <c r="CJQ130" s="150"/>
      <c r="CJR130" s="150"/>
      <c r="CJS130" s="150"/>
      <c r="CJT130" s="148"/>
      <c r="CJU130" s="150"/>
      <c r="CJV130" s="150"/>
      <c r="CJW130" s="150"/>
      <c r="CJX130" s="148"/>
      <c r="CJY130" s="150"/>
      <c r="CJZ130" s="150"/>
      <c r="CKA130" s="150"/>
      <c r="CKB130" s="148"/>
      <c r="CKC130" s="150"/>
      <c r="CKD130" s="150"/>
      <c r="CKE130" s="150"/>
      <c r="CKF130" s="148"/>
      <c r="CKG130" s="150"/>
      <c r="CKH130" s="150"/>
      <c r="CKI130" s="150"/>
      <c r="CKJ130" s="148"/>
      <c r="CKK130" s="150"/>
      <c r="CKL130" s="150"/>
      <c r="CKM130" s="150"/>
      <c r="CKN130" s="148"/>
      <c r="CKO130" s="150"/>
      <c r="CKP130" s="150"/>
      <c r="CKQ130" s="150"/>
      <c r="CKR130" s="148"/>
      <c r="CKS130" s="150"/>
      <c r="CKT130" s="150"/>
      <c r="CKU130" s="150"/>
      <c r="CKV130" s="148"/>
      <c r="CKW130" s="150"/>
      <c r="CKX130" s="150"/>
      <c r="CKY130" s="150"/>
      <c r="CKZ130" s="148"/>
      <c r="CLA130" s="150"/>
      <c r="CLB130" s="150"/>
      <c r="CLC130" s="150"/>
      <c r="CLD130" s="148"/>
      <c r="CLE130" s="150"/>
      <c r="CLF130" s="150"/>
      <c r="CLG130" s="150"/>
      <c r="CLH130" s="148"/>
      <c r="CLI130" s="150"/>
      <c r="CLJ130" s="150"/>
      <c r="CLK130" s="150"/>
      <c r="CLL130" s="148"/>
      <c r="CLM130" s="150"/>
      <c r="CLN130" s="150"/>
      <c r="CLO130" s="150"/>
      <c r="CLP130" s="148"/>
      <c r="CLQ130" s="150"/>
      <c r="CLR130" s="150"/>
      <c r="CLS130" s="150"/>
      <c r="CLT130" s="148"/>
      <c r="CLU130" s="150"/>
      <c r="CLV130" s="150"/>
      <c r="CLW130" s="150"/>
      <c r="CLX130" s="148"/>
      <c r="CLY130" s="150"/>
      <c r="CLZ130" s="150"/>
      <c r="CMA130" s="150"/>
      <c r="CMB130" s="148"/>
      <c r="CMC130" s="150"/>
      <c r="CMD130" s="150"/>
      <c r="CME130" s="150"/>
      <c r="CMF130" s="148"/>
      <c r="CMG130" s="150"/>
      <c r="CMH130" s="150"/>
      <c r="CMI130" s="150"/>
      <c r="CMJ130" s="148"/>
      <c r="CMK130" s="150"/>
      <c r="CML130" s="150"/>
      <c r="CMM130" s="150"/>
      <c r="CMN130" s="148"/>
      <c r="CMO130" s="150"/>
      <c r="CMP130" s="150"/>
      <c r="CMQ130" s="150"/>
      <c r="CMR130" s="148"/>
      <c r="CMS130" s="150"/>
      <c r="CMT130" s="150"/>
      <c r="CMU130" s="150"/>
      <c r="CMV130" s="148"/>
      <c r="CMW130" s="150"/>
      <c r="CMX130" s="150"/>
      <c r="CMY130" s="150"/>
      <c r="CMZ130" s="148"/>
      <c r="CNA130" s="150"/>
      <c r="CNB130" s="150"/>
      <c r="CNC130" s="150"/>
      <c r="CND130" s="148"/>
      <c r="CNE130" s="150"/>
      <c r="CNF130" s="150"/>
      <c r="CNG130" s="150"/>
      <c r="CNH130" s="148"/>
      <c r="CNI130" s="150"/>
      <c r="CNJ130" s="150"/>
      <c r="CNK130" s="150"/>
      <c r="CNL130" s="148"/>
      <c r="CNM130" s="150"/>
      <c r="CNN130" s="150"/>
      <c r="CNO130" s="150"/>
      <c r="CNP130" s="148"/>
      <c r="CNQ130" s="150"/>
      <c r="CNR130" s="150"/>
      <c r="CNS130" s="150"/>
      <c r="CNT130" s="148"/>
      <c r="CNU130" s="150"/>
      <c r="CNV130" s="150"/>
      <c r="CNW130" s="150"/>
      <c r="CNX130" s="148"/>
      <c r="CNY130" s="150"/>
      <c r="CNZ130" s="150"/>
      <c r="COA130" s="150"/>
      <c r="COB130" s="148"/>
      <c r="COC130" s="150"/>
      <c r="COD130" s="150"/>
      <c r="COE130" s="150"/>
      <c r="COF130" s="148"/>
      <c r="COG130" s="150"/>
      <c r="COH130" s="150"/>
      <c r="COI130" s="150"/>
      <c r="COJ130" s="148"/>
      <c r="COK130" s="150"/>
      <c r="COL130" s="150"/>
      <c r="COM130" s="150"/>
      <c r="CON130" s="148"/>
      <c r="COO130" s="150"/>
      <c r="COP130" s="150"/>
      <c r="COQ130" s="150"/>
      <c r="COR130" s="148"/>
      <c r="COS130" s="150"/>
      <c r="COT130" s="150"/>
      <c r="COU130" s="150"/>
      <c r="COV130" s="148"/>
      <c r="COW130" s="150"/>
      <c r="COX130" s="150"/>
      <c r="COY130" s="150"/>
      <c r="COZ130" s="148"/>
      <c r="CPA130" s="150"/>
      <c r="CPB130" s="150"/>
      <c r="CPC130" s="150"/>
      <c r="CPD130" s="148"/>
      <c r="CPE130" s="150"/>
      <c r="CPF130" s="150"/>
      <c r="CPG130" s="150"/>
      <c r="CPH130" s="148"/>
      <c r="CPI130" s="150"/>
      <c r="CPJ130" s="150"/>
      <c r="CPK130" s="150"/>
      <c r="CPL130" s="148"/>
      <c r="CPM130" s="150"/>
      <c r="CPN130" s="150"/>
      <c r="CPO130" s="150"/>
      <c r="CPP130" s="148"/>
      <c r="CPQ130" s="150"/>
      <c r="CPR130" s="150"/>
      <c r="CPS130" s="150"/>
      <c r="CPT130" s="148"/>
      <c r="CPU130" s="150"/>
      <c r="CPV130" s="150"/>
      <c r="CPW130" s="150"/>
      <c r="CPX130" s="148"/>
      <c r="CPY130" s="150"/>
      <c r="CPZ130" s="150"/>
      <c r="CQA130" s="150"/>
      <c r="CQB130" s="148"/>
      <c r="CQC130" s="150"/>
      <c r="CQD130" s="150"/>
      <c r="CQE130" s="150"/>
      <c r="CQF130" s="148"/>
      <c r="CQG130" s="150"/>
      <c r="CQH130" s="150"/>
      <c r="CQI130" s="150"/>
      <c r="CQJ130" s="148"/>
      <c r="CQK130" s="150"/>
      <c r="CQL130" s="150"/>
      <c r="CQM130" s="150"/>
      <c r="CQN130" s="148"/>
      <c r="CQO130" s="150"/>
      <c r="CQP130" s="150"/>
      <c r="CQQ130" s="150"/>
      <c r="CQR130" s="148"/>
      <c r="CQS130" s="150"/>
      <c r="CQT130" s="150"/>
      <c r="CQU130" s="150"/>
      <c r="CQV130" s="148"/>
      <c r="CQW130" s="150"/>
      <c r="CQX130" s="150"/>
      <c r="CQY130" s="150"/>
      <c r="CQZ130" s="148"/>
      <c r="CRA130" s="150"/>
      <c r="CRB130" s="150"/>
      <c r="CRC130" s="150"/>
      <c r="CRD130" s="148"/>
      <c r="CRE130" s="150"/>
      <c r="CRF130" s="150"/>
      <c r="CRG130" s="150"/>
      <c r="CRH130" s="148"/>
      <c r="CRI130" s="150"/>
      <c r="CRJ130" s="150"/>
      <c r="CRK130" s="150"/>
      <c r="CRL130" s="148"/>
      <c r="CRM130" s="150"/>
      <c r="CRN130" s="150"/>
      <c r="CRO130" s="150"/>
      <c r="CRP130" s="148"/>
      <c r="CRQ130" s="150"/>
      <c r="CRR130" s="150"/>
      <c r="CRS130" s="150"/>
      <c r="CRT130" s="148"/>
      <c r="CRU130" s="150"/>
      <c r="CRV130" s="150"/>
      <c r="CRW130" s="150"/>
      <c r="CRX130" s="148"/>
      <c r="CRY130" s="150"/>
      <c r="CRZ130" s="150"/>
      <c r="CSA130" s="150"/>
      <c r="CSB130" s="148"/>
      <c r="CSC130" s="150"/>
      <c r="CSD130" s="150"/>
      <c r="CSE130" s="150"/>
      <c r="CSF130" s="148"/>
      <c r="CSG130" s="150"/>
      <c r="CSH130" s="150"/>
      <c r="CSI130" s="150"/>
      <c r="CSJ130" s="148"/>
      <c r="CSK130" s="150"/>
      <c r="CSL130" s="150"/>
      <c r="CSM130" s="150"/>
      <c r="CSN130" s="148"/>
      <c r="CSO130" s="150"/>
      <c r="CSP130" s="150"/>
      <c r="CSQ130" s="150"/>
      <c r="CSR130" s="148"/>
      <c r="CSS130" s="150"/>
      <c r="CST130" s="150"/>
      <c r="CSU130" s="150"/>
      <c r="CSV130" s="148"/>
      <c r="CSW130" s="150"/>
      <c r="CSX130" s="150"/>
      <c r="CSY130" s="150"/>
      <c r="CSZ130" s="148"/>
      <c r="CTA130" s="150"/>
      <c r="CTB130" s="150"/>
      <c r="CTC130" s="150"/>
      <c r="CTD130" s="148"/>
      <c r="CTE130" s="150"/>
      <c r="CTF130" s="150"/>
      <c r="CTG130" s="150"/>
      <c r="CTH130" s="148"/>
      <c r="CTI130" s="150"/>
      <c r="CTJ130" s="150"/>
      <c r="CTK130" s="150"/>
      <c r="CTL130" s="148"/>
      <c r="CTM130" s="150"/>
      <c r="CTN130" s="150"/>
      <c r="CTO130" s="150"/>
      <c r="CTP130" s="148"/>
      <c r="CTQ130" s="150"/>
      <c r="CTR130" s="150"/>
      <c r="CTS130" s="150"/>
      <c r="CTT130" s="148"/>
      <c r="CTU130" s="150"/>
      <c r="CTV130" s="150"/>
      <c r="CTW130" s="150"/>
      <c r="CTX130" s="148"/>
      <c r="CTY130" s="150"/>
      <c r="CTZ130" s="150"/>
      <c r="CUA130" s="150"/>
      <c r="CUB130" s="148"/>
      <c r="CUC130" s="150"/>
      <c r="CUD130" s="150"/>
      <c r="CUE130" s="150"/>
      <c r="CUF130" s="148"/>
      <c r="CUG130" s="150"/>
      <c r="CUH130" s="150"/>
      <c r="CUI130" s="150"/>
      <c r="CUJ130" s="148"/>
      <c r="CUK130" s="150"/>
      <c r="CUL130" s="150"/>
      <c r="CUM130" s="150"/>
      <c r="CUN130" s="148"/>
      <c r="CUO130" s="150"/>
      <c r="CUP130" s="150"/>
      <c r="CUQ130" s="150"/>
      <c r="CUR130" s="148"/>
      <c r="CUS130" s="150"/>
      <c r="CUT130" s="150"/>
      <c r="CUU130" s="150"/>
      <c r="CUV130" s="148"/>
      <c r="CUW130" s="150"/>
      <c r="CUX130" s="150"/>
      <c r="CUY130" s="150"/>
      <c r="CUZ130" s="148"/>
      <c r="CVA130" s="150"/>
      <c r="CVB130" s="150"/>
      <c r="CVC130" s="150"/>
      <c r="CVD130" s="148"/>
      <c r="CVE130" s="150"/>
      <c r="CVF130" s="150"/>
      <c r="CVG130" s="150"/>
      <c r="CVH130" s="148"/>
      <c r="CVI130" s="150"/>
      <c r="CVJ130" s="150"/>
      <c r="CVK130" s="150"/>
      <c r="CVL130" s="148"/>
      <c r="CVM130" s="150"/>
      <c r="CVN130" s="150"/>
      <c r="CVO130" s="150"/>
      <c r="CVP130" s="148"/>
      <c r="CVQ130" s="150"/>
      <c r="CVR130" s="150"/>
      <c r="CVS130" s="150"/>
      <c r="CVT130" s="148"/>
      <c r="CVU130" s="150"/>
      <c r="CVV130" s="150"/>
      <c r="CVW130" s="150"/>
      <c r="CVX130" s="148"/>
      <c r="CVY130" s="150"/>
      <c r="CVZ130" s="150"/>
      <c r="CWA130" s="150"/>
      <c r="CWB130" s="148"/>
      <c r="CWC130" s="150"/>
      <c r="CWD130" s="150"/>
      <c r="CWE130" s="150"/>
      <c r="CWF130" s="148"/>
      <c r="CWG130" s="150"/>
      <c r="CWH130" s="150"/>
      <c r="CWI130" s="150"/>
      <c r="CWJ130" s="148"/>
      <c r="CWK130" s="150"/>
      <c r="CWL130" s="150"/>
      <c r="CWM130" s="150"/>
      <c r="CWN130" s="148"/>
      <c r="CWO130" s="150"/>
      <c r="CWP130" s="150"/>
      <c r="CWQ130" s="150"/>
      <c r="CWR130" s="148"/>
      <c r="CWS130" s="150"/>
      <c r="CWT130" s="150"/>
      <c r="CWU130" s="150"/>
      <c r="CWV130" s="148"/>
      <c r="CWW130" s="150"/>
      <c r="CWX130" s="150"/>
      <c r="CWY130" s="150"/>
      <c r="CWZ130" s="148"/>
      <c r="CXA130" s="150"/>
      <c r="CXB130" s="150"/>
      <c r="CXC130" s="150"/>
      <c r="CXD130" s="148"/>
      <c r="CXE130" s="150"/>
      <c r="CXF130" s="150"/>
      <c r="CXG130" s="150"/>
      <c r="CXH130" s="148"/>
      <c r="CXI130" s="150"/>
      <c r="CXJ130" s="150"/>
      <c r="CXK130" s="150"/>
      <c r="CXL130" s="148"/>
      <c r="CXM130" s="150"/>
      <c r="CXN130" s="150"/>
      <c r="CXO130" s="150"/>
      <c r="CXP130" s="148"/>
      <c r="CXQ130" s="150"/>
      <c r="CXR130" s="150"/>
      <c r="CXS130" s="150"/>
      <c r="CXT130" s="148"/>
      <c r="CXU130" s="150"/>
      <c r="CXV130" s="150"/>
      <c r="CXW130" s="150"/>
      <c r="CXX130" s="148"/>
      <c r="CXY130" s="150"/>
      <c r="CXZ130" s="150"/>
      <c r="CYA130" s="150"/>
      <c r="CYB130" s="148"/>
      <c r="CYC130" s="150"/>
      <c r="CYD130" s="150"/>
      <c r="CYE130" s="150"/>
      <c r="CYF130" s="148"/>
      <c r="CYG130" s="150"/>
      <c r="CYH130" s="150"/>
      <c r="CYI130" s="150"/>
      <c r="CYJ130" s="148"/>
      <c r="CYK130" s="150"/>
      <c r="CYL130" s="150"/>
      <c r="CYM130" s="150"/>
      <c r="CYN130" s="148"/>
      <c r="CYO130" s="150"/>
      <c r="CYP130" s="150"/>
      <c r="CYQ130" s="150"/>
      <c r="CYR130" s="148"/>
      <c r="CYS130" s="150"/>
      <c r="CYT130" s="150"/>
      <c r="CYU130" s="150"/>
      <c r="CYV130" s="148"/>
      <c r="CYW130" s="150"/>
      <c r="CYX130" s="150"/>
      <c r="CYY130" s="150"/>
      <c r="CYZ130" s="148"/>
      <c r="CZA130" s="150"/>
      <c r="CZB130" s="150"/>
      <c r="CZC130" s="150"/>
      <c r="CZD130" s="148"/>
      <c r="CZE130" s="150"/>
      <c r="CZF130" s="150"/>
      <c r="CZG130" s="150"/>
      <c r="CZH130" s="148"/>
      <c r="CZI130" s="150"/>
      <c r="CZJ130" s="150"/>
      <c r="CZK130" s="150"/>
      <c r="CZL130" s="148"/>
      <c r="CZM130" s="150"/>
      <c r="CZN130" s="150"/>
      <c r="CZO130" s="150"/>
      <c r="CZP130" s="148"/>
      <c r="CZQ130" s="150"/>
      <c r="CZR130" s="150"/>
      <c r="CZS130" s="150"/>
      <c r="CZT130" s="148"/>
      <c r="CZU130" s="150"/>
      <c r="CZV130" s="150"/>
      <c r="CZW130" s="150"/>
      <c r="CZX130" s="148"/>
      <c r="CZY130" s="150"/>
      <c r="CZZ130" s="150"/>
      <c r="DAA130" s="150"/>
      <c r="DAB130" s="148"/>
      <c r="DAC130" s="150"/>
      <c r="DAD130" s="150"/>
      <c r="DAE130" s="150"/>
      <c r="DAF130" s="148"/>
      <c r="DAG130" s="150"/>
      <c r="DAH130" s="150"/>
      <c r="DAI130" s="150"/>
      <c r="DAJ130" s="148"/>
      <c r="DAK130" s="150"/>
      <c r="DAL130" s="150"/>
      <c r="DAM130" s="150"/>
      <c r="DAN130" s="148"/>
      <c r="DAO130" s="150"/>
      <c r="DAP130" s="150"/>
      <c r="DAQ130" s="150"/>
      <c r="DAR130" s="148"/>
      <c r="DAS130" s="150"/>
      <c r="DAT130" s="150"/>
      <c r="DAU130" s="150"/>
      <c r="DAV130" s="148"/>
      <c r="DAW130" s="150"/>
      <c r="DAX130" s="150"/>
      <c r="DAY130" s="150"/>
      <c r="DAZ130" s="148"/>
      <c r="DBA130" s="150"/>
      <c r="DBB130" s="150"/>
      <c r="DBC130" s="150"/>
      <c r="DBD130" s="148"/>
      <c r="DBE130" s="150"/>
      <c r="DBF130" s="150"/>
      <c r="DBG130" s="150"/>
      <c r="DBH130" s="148"/>
      <c r="DBI130" s="150"/>
      <c r="DBJ130" s="150"/>
      <c r="DBK130" s="150"/>
      <c r="DBL130" s="148"/>
      <c r="DBM130" s="150"/>
      <c r="DBN130" s="150"/>
      <c r="DBO130" s="150"/>
      <c r="DBP130" s="148"/>
      <c r="DBQ130" s="150"/>
      <c r="DBR130" s="150"/>
      <c r="DBS130" s="150"/>
      <c r="DBT130" s="148"/>
      <c r="DBU130" s="150"/>
      <c r="DBV130" s="150"/>
      <c r="DBW130" s="150"/>
      <c r="DBX130" s="148"/>
      <c r="DBY130" s="150"/>
      <c r="DBZ130" s="150"/>
      <c r="DCA130" s="150"/>
      <c r="DCB130" s="148"/>
      <c r="DCC130" s="150"/>
      <c r="DCD130" s="150"/>
      <c r="DCE130" s="150"/>
      <c r="DCF130" s="148"/>
      <c r="DCG130" s="150"/>
      <c r="DCH130" s="150"/>
      <c r="DCI130" s="150"/>
      <c r="DCJ130" s="148"/>
      <c r="DCK130" s="150"/>
      <c r="DCL130" s="150"/>
      <c r="DCM130" s="150"/>
      <c r="DCN130" s="148"/>
      <c r="DCO130" s="150"/>
      <c r="DCP130" s="150"/>
      <c r="DCQ130" s="150"/>
      <c r="DCR130" s="148"/>
      <c r="DCS130" s="150"/>
      <c r="DCT130" s="150"/>
      <c r="DCU130" s="150"/>
      <c r="DCV130" s="148"/>
      <c r="DCW130" s="150"/>
      <c r="DCX130" s="150"/>
      <c r="DCY130" s="150"/>
      <c r="DCZ130" s="148"/>
      <c r="DDA130" s="150"/>
      <c r="DDB130" s="150"/>
      <c r="DDC130" s="150"/>
      <c r="DDD130" s="148"/>
      <c r="DDE130" s="150"/>
      <c r="DDF130" s="150"/>
      <c r="DDG130" s="150"/>
      <c r="DDH130" s="148"/>
      <c r="DDI130" s="150"/>
      <c r="DDJ130" s="150"/>
      <c r="DDK130" s="150"/>
      <c r="DDL130" s="148"/>
      <c r="DDM130" s="150"/>
      <c r="DDN130" s="150"/>
      <c r="DDO130" s="150"/>
      <c r="DDP130" s="148"/>
      <c r="DDQ130" s="150"/>
      <c r="DDR130" s="150"/>
      <c r="DDS130" s="150"/>
      <c r="DDT130" s="148"/>
      <c r="DDU130" s="150"/>
      <c r="DDV130" s="150"/>
      <c r="DDW130" s="150"/>
      <c r="DDX130" s="148"/>
      <c r="DDY130" s="150"/>
      <c r="DDZ130" s="150"/>
      <c r="DEA130" s="150"/>
      <c r="DEB130" s="148"/>
      <c r="DEC130" s="150"/>
      <c r="DED130" s="150"/>
      <c r="DEE130" s="150"/>
      <c r="DEF130" s="148"/>
      <c r="DEG130" s="150"/>
      <c r="DEH130" s="150"/>
      <c r="DEI130" s="150"/>
      <c r="DEJ130" s="148"/>
      <c r="DEK130" s="150"/>
      <c r="DEL130" s="150"/>
      <c r="DEM130" s="150"/>
      <c r="DEN130" s="148"/>
      <c r="DEO130" s="150"/>
      <c r="DEP130" s="150"/>
      <c r="DEQ130" s="150"/>
      <c r="DER130" s="148"/>
      <c r="DES130" s="150"/>
      <c r="DET130" s="150"/>
      <c r="DEU130" s="150"/>
      <c r="DEV130" s="148"/>
      <c r="DEW130" s="150"/>
      <c r="DEX130" s="150"/>
      <c r="DEY130" s="150"/>
      <c r="DEZ130" s="148"/>
      <c r="DFA130" s="150"/>
      <c r="DFB130" s="150"/>
      <c r="DFC130" s="150"/>
      <c r="DFD130" s="148"/>
      <c r="DFE130" s="150"/>
      <c r="DFF130" s="150"/>
      <c r="DFG130" s="150"/>
      <c r="DFH130" s="148"/>
      <c r="DFI130" s="150"/>
      <c r="DFJ130" s="150"/>
      <c r="DFK130" s="150"/>
      <c r="DFL130" s="148"/>
      <c r="DFM130" s="150"/>
      <c r="DFN130" s="150"/>
      <c r="DFO130" s="150"/>
      <c r="DFP130" s="148"/>
      <c r="DFQ130" s="150"/>
      <c r="DFR130" s="150"/>
      <c r="DFS130" s="150"/>
      <c r="DFT130" s="148"/>
      <c r="DFU130" s="150"/>
      <c r="DFV130" s="150"/>
      <c r="DFW130" s="150"/>
      <c r="DFX130" s="148"/>
      <c r="DFY130" s="150"/>
      <c r="DFZ130" s="150"/>
      <c r="DGA130" s="150"/>
      <c r="DGB130" s="148"/>
      <c r="DGC130" s="150"/>
      <c r="DGD130" s="150"/>
      <c r="DGE130" s="150"/>
      <c r="DGF130" s="148"/>
      <c r="DGG130" s="150"/>
      <c r="DGH130" s="150"/>
      <c r="DGI130" s="150"/>
      <c r="DGJ130" s="148"/>
      <c r="DGK130" s="150"/>
      <c r="DGL130" s="150"/>
      <c r="DGM130" s="150"/>
      <c r="DGN130" s="148"/>
      <c r="DGO130" s="150"/>
      <c r="DGP130" s="150"/>
      <c r="DGQ130" s="150"/>
      <c r="DGR130" s="148"/>
      <c r="DGS130" s="150"/>
      <c r="DGT130" s="150"/>
      <c r="DGU130" s="150"/>
      <c r="DGV130" s="148"/>
      <c r="DGW130" s="150"/>
      <c r="DGX130" s="150"/>
      <c r="DGY130" s="150"/>
      <c r="DGZ130" s="148"/>
      <c r="DHA130" s="150"/>
      <c r="DHB130" s="150"/>
      <c r="DHC130" s="150"/>
      <c r="DHD130" s="148"/>
      <c r="DHE130" s="150"/>
      <c r="DHF130" s="150"/>
      <c r="DHG130" s="150"/>
      <c r="DHH130" s="148"/>
      <c r="DHI130" s="150"/>
      <c r="DHJ130" s="150"/>
      <c r="DHK130" s="150"/>
      <c r="DHL130" s="148"/>
      <c r="DHM130" s="150"/>
      <c r="DHN130" s="150"/>
      <c r="DHO130" s="150"/>
      <c r="DHP130" s="148"/>
      <c r="DHQ130" s="150"/>
      <c r="DHR130" s="150"/>
      <c r="DHS130" s="150"/>
      <c r="DHT130" s="148"/>
      <c r="DHU130" s="150"/>
      <c r="DHV130" s="150"/>
      <c r="DHW130" s="150"/>
      <c r="DHX130" s="148"/>
      <c r="DHY130" s="150"/>
      <c r="DHZ130" s="150"/>
      <c r="DIA130" s="150"/>
      <c r="DIB130" s="148"/>
      <c r="DIC130" s="150"/>
      <c r="DID130" s="150"/>
      <c r="DIE130" s="150"/>
      <c r="DIF130" s="148"/>
      <c r="DIG130" s="150"/>
      <c r="DIH130" s="150"/>
      <c r="DII130" s="150"/>
      <c r="DIJ130" s="148"/>
      <c r="DIK130" s="150"/>
      <c r="DIL130" s="150"/>
      <c r="DIM130" s="150"/>
      <c r="DIN130" s="148"/>
      <c r="DIO130" s="150"/>
      <c r="DIP130" s="150"/>
      <c r="DIQ130" s="150"/>
      <c r="DIR130" s="148"/>
      <c r="DIS130" s="150"/>
      <c r="DIT130" s="150"/>
      <c r="DIU130" s="150"/>
      <c r="DIV130" s="148"/>
      <c r="DIW130" s="150"/>
      <c r="DIX130" s="150"/>
      <c r="DIY130" s="150"/>
      <c r="DIZ130" s="148"/>
      <c r="DJA130" s="150"/>
      <c r="DJB130" s="150"/>
      <c r="DJC130" s="150"/>
      <c r="DJD130" s="148"/>
      <c r="DJE130" s="150"/>
      <c r="DJF130" s="150"/>
      <c r="DJG130" s="150"/>
      <c r="DJH130" s="148"/>
      <c r="DJI130" s="150"/>
      <c r="DJJ130" s="150"/>
      <c r="DJK130" s="150"/>
      <c r="DJL130" s="148"/>
      <c r="DJM130" s="150"/>
      <c r="DJN130" s="150"/>
      <c r="DJO130" s="150"/>
      <c r="DJP130" s="148"/>
      <c r="DJQ130" s="150"/>
      <c r="DJR130" s="150"/>
      <c r="DJS130" s="150"/>
      <c r="DJT130" s="148"/>
      <c r="DJU130" s="150"/>
      <c r="DJV130" s="150"/>
      <c r="DJW130" s="150"/>
      <c r="DJX130" s="148"/>
      <c r="DJY130" s="150"/>
      <c r="DJZ130" s="150"/>
      <c r="DKA130" s="150"/>
      <c r="DKB130" s="148"/>
      <c r="DKC130" s="150"/>
      <c r="DKD130" s="150"/>
      <c r="DKE130" s="150"/>
      <c r="DKF130" s="148"/>
      <c r="DKG130" s="150"/>
      <c r="DKH130" s="150"/>
      <c r="DKI130" s="150"/>
      <c r="DKJ130" s="148"/>
      <c r="DKK130" s="150"/>
      <c r="DKL130" s="150"/>
      <c r="DKM130" s="150"/>
      <c r="DKN130" s="148"/>
      <c r="DKO130" s="150"/>
      <c r="DKP130" s="150"/>
      <c r="DKQ130" s="150"/>
      <c r="DKR130" s="148"/>
      <c r="DKS130" s="150"/>
      <c r="DKT130" s="150"/>
      <c r="DKU130" s="150"/>
      <c r="DKV130" s="148"/>
      <c r="DKW130" s="150"/>
      <c r="DKX130" s="150"/>
      <c r="DKY130" s="150"/>
      <c r="DKZ130" s="148"/>
      <c r="DLA130" s="150"/>
      <c r="DLB130" s="150"/>
      <c r="DLC130" s="150"/>
      <c r="DLD130" s="148"/>
      <c r="DLE130" s="150"/>
      <c r="DLF130" s="150"/>
      <c r="DLG130" s="150"/>
      <c r="DLH130" s="148"/>
      <c r="DLI130" s="150"/>
      <c r="DLJ130" s="150"/>
      <c r="DLK130" s="150"/>
      <c r="DLL130" s="148"/>
      <c r="DLM130" s="150"/>
      <c r="DLN130" s="150"/>
      <c r="DLO130" s="150"/>
      <c r="DLP130" s="148"/>
      <c r="DLQ130" s="150"/>
      <c r="DLR130" s="150"/>
      <c r="DLS130" s="150"/>
      <c r="DLT130" s="148"/>
      <c r="DLU130" s="150"/>
      <c r="DLV130" s="150"/>
      <c r="DLW130" s="150"/>
      <c r="DLX130" s="148"/>
      <c r="DLY130" s="150"/>
      <c r="DLZ130" s="150"/>
      <c r="DMA130" s="150"/>
      <c r="DMB130" s="148"/>
      <c r="DMC130" s="150"/>
      <c r="DMD130" s="150"/>
      <c r="DME130" s="150"/>
      <c r="DMF130" s="148"/>
      <c r="DMG130" s="150"/>
      <c r="DMH130" s="150"/>
      <c r="DMI130" s="150"/>
      <c r="DMJ130" s="148"/>
      <c r="DMK130" s="150"/>
      <c r="DML130" s="150"/>
      <c r="DMM130" s="150"/>
      <c r="DMN130" s="148"/>
      <c r="DMO130" s="150"/>
      <c r="DMP130" s="150"/>
      <c r="DMQ130" s="150"/>
      <c r="DMR130" s="148"/>
      <c r="DMS130" s="150"/>
      <c r="DMT130" s="150"/>
      <c r="DMU130" s="150"/>
      <c r="DMV130" s="148"/>
      <c r="DMW130" s="150"/>
      <c r="DMX130" s="150"/>
      <c r="DMY130" s="150"/>
      <c r="DMZ130" s="148"/>
      <c r="DNA130" s="150"/>
      <c r="DNB130" s="150"/>
      <c r="DNC130" s="150"/>
      <c r="DND130" s="148"/>
      <c r="DNE130" s="150"/>
      <c r="DNF130" s="150"/>
      <c r="DNG130" s="150"/>
      <c r="DNH130" s="148"/>
      <c r="DNI130" s="150"/>
      <c r="DNJ130" s="150"/>
      <c r="DNK130" s="150"/>
      <c r="DNL130" s="148"/>
      <c r="DNM130" s="150"/>
      <c r="DNN130" s="150"/>
      <c r="DNO130" s="150"/>
      <c r="DNP130" s="148"/>
      <c r="DNQ130" s="150"/>
      <c r="DNR130" s="150"/>
      <c r="DNS130" s="150"/>
      <c r="DNT130" s="148"/>
      <c r="DNU130" s="150"/>
      <c r="DNV130" s="150"/>
      <c r="DNW130" s="150"/>
      <c r="DNX130" s="148"/>
      <c r="DNY130" s="150"/>
      <c r="DNZ130" s="150"/>
      <c r="DOA130" s="150"/>
      <c r="DOB130" s="148"/>
      <c r="DOC130" s="150"/>
      <c r="DOD130" s="150"/>
      <c r="DOE130" s="150"/>
      <c r="DOF130" s="148"/>
      <c r="DOG130" s="150"/>
      <c r="DOH130" s="150"/>
      <c r="DOI130" s="150"/>
      <c r="DOJ130" s="148"/>
      <c r="DOK130" s="150"/>
      <c r="DOL130" s="150"/>
      <c r="DOM130" s="150"/>
      <c r="DON130" s="148"/>
      <c r="DOO130" s="150"/>
      <c r="DOP130" s="150"/>
      <c r="DOQ130" s="150"/>
      <c r="DOR130" s="148"/>
      <c r="DOS130" s="150"/>
      <c r="DOT130" s="150"/>
      <c r="DOU130" s="150"/>
      <c r="DOV130" s="148"/>
      <c r="DOW130" s="150"/>
      <c r="DOX130" s="150"/>
      <c r="DOY130" s="150"/>
      <c r="DOZ130" s="148"/>
      <c r="DPA130" s="150"/>
      <c r="DPB130" s="150"/>
      <c r="DPC130" s="150"/>
      <c r="DPD130" s="148"/>
      <c r="DPE130" s="150"/>
      <c r="DPF130" s="150"/>
      <c r="DPG130" s="150"/>
      <c r="DPH130" s="148"/>
      <c r="DPI130" s="150"/>
      <c r="DPJ130" s="150"/>
      <c r="DPK130" s="150"/>
      <c r="DPL130" s="148"/>
      <c r="DPM130" s="150"/>
      <c r="DPN130" s="150"/>
      <c r="DPO130" s="150"/>
      <c r="DPP130" s="148"/>
      <c r="DPQ130" s="150"/>
      <c r="DPR130" s="150"/>
      <c r="DPS130" s="150"/>
      <c r="DPT130" s="148"/>
      <c r="DPU130" s="150"/>
      <c r="DPV130" s="150"/>
      <c r="DPW130" s="150"/>
      <c r="DPX130" s="148"/>
      <c r="DPY130" s="150"/>
      <c r="DPZ130" s="150"/>
      <c r="DQA130" s="150"/>
      <c r="DQB130" s="148"/>
      <c r="DQC130" s="150"/>
      <c r="DQD130" s="150"/>
      <c r="DQE130" s="150"/>
      <c r="DQF130" s="148"/>
      <c r="DQG130" s="150"/>
      <c r="DQH130" s="150"/>
      <c r="DQI130" s="150"/>
      <c r="DQJ130" s="148"/>
      <c r="DQK130" s="150"/>
      <c r="DQL130" s="150"/>
      <c r="DQM130" s="150"/>
      <c r="DQN130" s="148"/>
      <c r="DQO130" s="150"/>
      <c r="DQP130" s="150"/>
      <c r="DQQ130" s="150"/>
      <c r="DQR130" s="148"/>
      <c r="DQS130" s="150"/>
      <c r="DQT130" s="150"/>
      <c r="DQU130" s="150"/>
      <c r="DQV130" s="148"/>
      <c r="DQW130" s="150"/>
      <c r="DQX130" s="150"/>
      <c r="DQY130" s="150"/>
      <c r="DQZ130" s="148"/>
      <c r="DRA130" s="150"/>
      <c r="DRB130" s="150"/>
      <c r="DRC130" s="150"/>
      <c r="DRD130" s="148"/>
      <c r="DRE130" s="150"/>
      <c r="DRF130" s="150"/>
      <c r="DRG130" s="150"/>
      <c r="DRH130" s="148"/>
      <c r="DRI130" s="150"/>
      <c r="DRJ130" s="150"/>
      <c r="DRK130" s="150"/>
      <c r="DRL130" s="148"/>
      <c r="DRM130" s="150"/>
      <c r="DRN130" s="150"/>
      <c r="DRO130" s="150"/>
      <c r="DRP130" s="148"/>
      <c r="DRQ130" s="150"/>
      <c r="DRR130" s="150"/>
      <c r="DRS130" s="150"/>
      <c r="DRT130" s="148"/>
      <c r="DRU130" s="150"/>
      <c r="DRV130" s="150"/>
      <c r="DRW130" s="150"/>
      <c r="DRX130" s="148"/>
      <c r="DRY130" s="150"/>
      <c r="DRZ130" s="150"/>
      <c r="DSA130" s="150"/>
      <c r="DSB130" s="148"/>
      <c r="DSC130" s="150"/>
      <c r="DSD130" s="150"/>
      <c r="DSE130" s="150"/>
      <c r="DSF130" s="148"/>
      <c r="DSG130" s="150"/>
      <c r="DSH130" s="150"/>
      <c r="DSI130" s="150"/>
      <c r="DSJ130" s="148"/>
      <c r="DSK130" s="150"/>
      <c r="DSL130" s="150"/>
      <c r="DSM130" s="150"/>
      <c r="DSN130" s="148"/>
      <c r="DSO130" s="150"/>
      <c r="DSP130" s="150"/>
      <c r="DSQ130" s="150"/>
      <c r="DSR130" s="148"/>
      <c r="DSS130" s="150"/>
      <c r="DST130" s="150"/>
      <c r="DSU130" s="150"/>
      <c r="DSV130" s="148"/>
      <c r="DSW130" s="150"/>
      <c r="DSX130" s="150"/>
      <c r="DSY130" s="150"/>
      <c r="DSZ130" s="148"/>
      <c r="DTA130" s="150"/>
      <c r="DTB130" s="150"/>
      <c r="DTC130" s="150"/>
      <c r="DTD130" s="148"/>
      <c r="DTE130" s="150"/>
      <c r="DTF130" s="150"/>
      <c r="DTG130" s="150"/>
      <c r="DTH130" s="148"/>
      <c r="DTI130" s="150"/>
      <c r="DTJ130" s="150"/>
      <c r="DTK130" s="150"/>
      <c r="DTL130" s="148"/>
      <c r="DTM130" s="150"/>
      <c r="DTN130" s="150"/>
      <c r="DTO130" s="150"/>
      <c r="DTP130" s="148"/>
      <c r="DTQ130" s="150"/>
      <c r="DTR130" s="150"/>
      <c r="DTS130" s="150"/>
      <c r="DTT130" s="148"/>
      <c r="DTU130" s="150"/>
      <c r="DTV130" s="150"/>
      <c r="DTW130" s="150"/>
      <c r="DTX130" s="148"/>
      <c r="DTY130" s="150"/>
      <c r="DTZ130" s="150"/>
      <c r="DUA130" s="150"/>
      <c r="DUB130" s="148"/>
      <c r="DUC130" s="150"/>
      <c r="DUD130" s="150"/>
      <c r="DUE130" s="150"/>
      <c r="DUF130" s="148"/>
      <c r="DUG130" s="150"/>
      <c r="DUH130" s="150"/>
      <c r="DUI130" s="150"/>
      <c r="DUJ130" s="148"/>
      <c r="DUK130" s="150"/>
      <c r="DUL130" s="150"/>
      <c r="DUM130" s="150"/>
      <c r="DUN130" s="148"/>
      <c r="DUO130" s="150"/>
      <c r="DUP130" s="150"/>
      <c r="DUQ130" s="150"/>
      <c r="DUR130" s="148"/>
      <c r="DUS130" s="150"/>
      <c r="DUT130" s="150"/>
      <c r="DUU130" s="150"/>
      <c r="DUV130" s="148"/>
      <c r="DUW130" s="150"/>
      <c r="DUX130" s="150"/>
      <c r="DUY130" s="150"/>
      <c r="DUZ130" s="148"/>
      <c r="DVA130" s="150"/>
      <c r="DVB130" s="150"/>
      <c r="DVC130" s="150"/>
      <c r="DVD130" s="148"/>
      <c r="DVE130" s="150"/>
      <c r="DVF130" s="150"/>
      <c r="DVG130" s="150"/>
      <c r="DVH130" s="148"/>
      <c r="DVI130" s="150"/>
      <c r="DVJ130" s="150"/>
      <c r="DVK130" s="150"/>
      <c r="DVL130" s="148"/>
      <c r="DVM130" s="150"/>
      <c r="DVN130" s="150"/>
      <c r="DVO130" s="150"/>
      <c r="DVP130" s="148"/>
      <c r="DVQ130" s="150"/>
      <c r="DVR130" s="150"/>
      <c r="DVS130" s="150"/>
      <c r="DVT130" s="148"/>
      <c r="DVU130" s="150"/>
      <c r="DVV130" s="150"/>
      <c r="DVW130" s="150"/>
      <c r="DVX130" s="148"/>
      <c r="DVY130" s="150"/>
      <c r="DVZ130" s="150"/>
      <c r="DWA130" s="150"/>
      <c r="DWB130" s="148"/>
      <c r="DWC130" s="150"/>
      <c r="DWD130" s="150"/>
      <c r="DWE130" s="150"/>
      <c r="DWF130" s="148"/>
      <c r="DWG130" s="150"/>
      <c r="DWH130" s="150"/>
      <c r="DWI130" s="150"/>
      <c r="DWJ130" s="148"/>
      <c r="DWK130" s="150"/>
      <c r="DWL130" s="150"/>
      <c r="DWM130" s="150"/>
      <c r="DWN130" s="148"/>
      <c r="DWO130" s="150"/>
      <c r="DWP130" s="150"/>
      <c r="DWQ130" s="150"/>
      <c r="DWR130" s="148"/>
      <c r="DWS130" s="150"/>
      <c r="DWT130" s="150"/>
      <c r="DWU130" s="150"/>
      <c r="DWV130" s="148"/>
      <c r="DWW130" s="150"/>
      <c r="DWX130" s="150"/>
      <c r="DWY130" s="150"/>
      <c r="DWZ130" s="148"/>
      <c r="DXA130" s="150"/>
      <c r="DXB130" s="150"/>
      <c r="DXC130" s="150"/>
      <c r="DXD130" s="148"/>
      <c r="DXE130" s="150"/>
      <c r="DXF130" s="150"/>
      <c r="DXG130" s="150"/>
      <c r="DXH130" s="148"/>
      <c r="DXI130" s="150"/>
      <c r="DXJ130" s="150"/>
      <c r="DXK130" s="150"/>
      <c r="DXL130" s="148"/>
      <c r="DXM130" s="150"/>
      <c r="DXN130" s="150"/>
      <c r="DXO130" s="150"/>
      <c r="DXP130" s="148"/>
      <c r="DXQ130" s="150"/>
      <c r="DXR130" s="150"/>
      <c r="DXS130" s="150"/>
      <c r="DXT130" s="148"/>
      <c r="DXU130" s="150"/>
      <c r="DXV130" s="150"/>
      <c r="DXW130" s="150"/>
      <c r="DXX130" s="148"/>
      <c r="DXY130" s="150"/>
      <c r="DXZ130" s="150"/>
      <c r="DYA130" s="150"/>
      <c r="DYB130" s="148"/>
      <c r="DYC130" s="150"/>
      <c r="DYD130" s="150"/>
      <c r="DYE130" s="150"/>
      <c r="DYF130" s="148"/>
      <c r="DYG130" s="150"/>
      <c r="DYH130" s="150"/>
      <c r="DYI130" s="150"/>
      <c r="DYJ130" s="148"/>
      <c r="DYK130" s="150"/>
      <c r="DYL130" s="150"/>
      <c r="DYM130" s="150"/>
      <c r="DYN130" s="148"/>
      <c r="DYO130" s="150"/>
      <c r="DYP130" s="150"/>
      <c r="DYQ130" s="150"/>
      <c r="DYR130" s="148"/>
      <c r="DYS130" s="150"/>
      <c r="DYT130" s="150"/>
      <c r="DYU130" s="150"/>
      <c r="DYV130" s="148"/>
      <c r="DYW130" s="150"/>
      <c r="DYX130" s="150"/>
      <c r="DYY130" s="150"/>
      <c r="DYZ130" s="148"/>
      <c r="DZA130" s="150"/>
      <c r="DZB130" s="150"/>
      <c r="DZC130" s="150"/>
      <c r="DZD130" s="148"/>
      <c r="DZE130" s="150"/>
      <c r="DZF130" s="150"/>
      <c r="DZG130" s="150"/>
      <c r="DZH130" s="148"/>
      <c r="DZI130" s="150"/>
      <c r="DZJ130" s="150"/>
      <c r="DZK130" s="150"/>
      <c r="DZL130" s="148"/>
      <c r="DZM130" s="150"/>
      <c r="DZN130" s="150"/>
      <c r="DZO130" s="150"/>
      <c r="DZP130" s="148"/>
      <c r="DZQ130" s="150"/>
      <c r="DZR130" s="150"/>
      <c r="DZS130" s="150"/>
      <c r="DZT130" s="148"/>
      <c r="DZU130" s="150"/>
      <c r="DZV130" s="150"/>
      <c r="DZW130" s="150"/>
      <c r="DZX130" s="148"/>
      <c r="DZY130" s="150"/>
      <c r="DZZ130" s="150"/>
      <c r="EAA130" s="150"/>
      <c r="EAB130" s="148"/>
      <c r="EAC130" s="150"/>
      <c r="EAD130" s="150"/>
      <c r="EAE130" s="150"/>
      <c r="EAF130" s="148"/>
      <c r="EAG130" s="150"/>
      <c r="EAH130" s="150"/>
      <c r="EAI130" s="150"/>
      <c r="EAJ130" s="148"/>
      <c r="EAK130" s="150"/>
      <c r="EAL130" s="150"/>
      <c r="EAM130" s="150"/>
      <c r="EAN130" s="148"/>
      <c r="EAO130" s="150"/>
      <c r="EAP130" s="150"/>
      <c r="EAQ130" s="150"/>
      <c r="EAR130" s="148"/>
      <c r="EAS130" s="150"/>
      <c r="EAT130" s="150"/>
      <c r="EAU130" s="150"/>
      <c r="EAV130" s="148"/>
      <c r="EAW130" s="150"/>
      <c r="EAX130" s="150"/>
      <c r="EAY130" s="150"/>
      <c r="EAZ130" s="148"/>
      <c r="EBA130" s="150"/>
      <c r="EBB130" s="150"/>
      <c r="EBC130" s="150"/>
      <c r="EBD130" s="148"/>
      <c r="EBE130" s="150"/>
      <c r="EBF130" s="150"/>
      <c r="EBG130" s="150"/>
      <c r="EBH130" s="148"/>
      <c r="EBI130" s="150"/>
      <c r="EBJ130" s="150"/>
      <c r="EBK130" s="150"/>
      <c r="EBL130" s="148"/>
      <c r="EBM130" s="150"/>
      <c r="EBN130" s="150"/>
      <c r="EBO130" s="150"/>
      <c r="EBP130" s="148"/>
      <c r="EBQ130" s="150"/>
      <c r="EBR130" s="150"/>
      <c r="EBS130" s="150"/>
      <c r="EBT130" s="148"/>
      <c r="EBU130" s="150"/>
      <c r="EBV130" s="150"/>
      <c r="EBW130" s="150"/>
      <c r="EBX130" s="148"/>
      <c r="EBY130" s="150"/>
      <c r="EBZ130" s="150"/>
      <c r="ECA130" s="150"/>
      <c r="ECB130" s="148"/>
      <c r="ECC130" s="150"/>
      <c r="ECD130" s="150"/>
      <c r="ECE130" s="150"/>
      <c r="ECF130" s="148"/>
      <c r="ECG130" s="150"/>
      <c r="ECH130" s="150"/>
      <c r="ECI130" s="150"/>
      <c r="ECJ130" s="148"/>
      <c r="ECK130" s="150"/>
      <c r="ECL130" s="150"/>
      <c r="ECM130" s="150"/>
      <c r="ECN130" s="148"/>
      <c r="ECO130" s="150"/>
      <c r="ECP130" s="150"/>
      <c r="ECQ130" s="150"/>
      <c r="ECR130" s="148"/>
      <c r="ECS130" s="150"/>
      <c r="ECT130" s="150"/>
      <c r="ECU130" s="150"/>
      <c r="ECV130" s="148"/>
      <c r="ECW130" s="150"/>
      <c r="ECX130" s="150"/>
      <c r="ECY130" s="150"/>
      <c r="ECZ130" s="148"/>
      <c r="EDA130" s="150"/>
      <c r="EDB130" s="150"/>
      <c r="EDC130" s="150"/>
      <c r="EDD130" s="148"/>
      <c r="EDE130" s="150"/>
      <c r="EDF130" s="150"/>
      <c r="EDG130" s="150"/>
      <c r="EDH130" s="148"/>
      <c r="EDI130" s="150"/>
      <c r="EDJ130" s="150"/>
      <c r="EDK130" s="150"/>
      <c r="EDL130" s="148"/>
      <c r="EDM130" s="150"/>
      <c r="EDN130" s="150"/>
      <c r="EDO130" s="150"/>
      <c r="EDP130" s="148"/>
      <c r="EDQ130" s="150"/>
      <c r="EDR130" s="150"/>
      <c r="EDS130" s="150"/>
      <c r="EDT130" s="148"/>
      <c r="EDU130" s="150"/>
      <c r="EDV130" s="150"/>
      <c r="EDW130" s="150"/>
      <c r="EDX130" s="148"/>
      <c r="EDY130" s="150"/>
      <c r="EDZ130" s="150"/>
      <c r="EEA130" s="150"/>
      <c r="EEB130" s="148"/>
      <c r="EEC130" s="150"/>
      <c r="EED130" s="150"/>
      <c r="EEE130" s="150"/>
      <c r="EEF130" s="148"/>
      <c r="EEG130" s="150"/>
      <c r="EEH130" s="150"/>
      <c r="EEI130" s="150"/>
      <c r="EEJ130" s="148"/>
      <c r="EEK130" s="150"/>
      <c r="EEL130" s="150"/>
      <c r="EEM130" s="150"/>
      <c r="EEN130" s="148"/>
      <c r="EEO130" s="150"/>
      <c r="EEP130" s="150"/>
      <c r="EEQ130" s="150"/>
      <c r="EER130" s="148"/>
      <c r="EES130" s="150"/>
      <c r="EET130" s="150"/>
      <c r="EEU130" s="150"/>
      <c r="EEV130" s="148"/>
      <c r="EEW130" s="150"/>
      <c r="EEX130" s="150"/>
      <c r="EEY130" s="150"/>
      <c r="EEZ130" s="148"/>
      <c r="EFA130" s="150"/>
      <c r="EFB130" s="150"/>
      <c r="EFC130" s="150"/>
      <c r="EFD130" s="148"/>
      <c r="EFE130" s="150"/>
      <c r="EFF130" s="150"/>
      <c r="EFG130" s="150"/>
      <c r="EFH130" s="148"/>
      <c r="EFI130" s="150"/>
      <c r="EFJ130" s="150"/>
      <c r="EFK130" s="150"/>
      <c r="EFL130" s="148"/>
      <c r="EFM130" s="150"/>
      <c r="EFN130" s="150"/>
      <c r="EFO130" s="150"/>
      <c r="EFP130" s="148"/>
      <c r="EFQ130" s="150"/>
      <c r="EFR130" s="150"/>
      <c r="EFS130" s="150"/>
      <c r="EFT130" s="148"/>
      <c r="EFU130" s="150"/>
      <c r="EFV130" s="150"/>
      <c r="EFW130" s="150"/>
      <c r="EFX130" s="148"/>
      <c r="EFY130" s="150"/>
      <c r="EFZ130" s="150"/>
      <c r="EGA130" s="150"/>
      <c r="EGB130" s="148"/>
      <c r="EGC130" s="150"/>
      <c r="EGD130" s="150"/>
      <c r="EGE130" s="150"/>
      <c r="EGF130" s="148"/>
      <c r="EGG130" s="150"/>
      <c r="EGH130" s="150"/>
      <c r="EGI130" s="150"/>
      <c r="EGJ130" s="148"/>
      <c r="EGK130" s="150"/>
      <c r="EGL130" s="150"/>
      <c r="EGM130" s="150"/>
      <c r="EGN130" s="148"/>
      <c r="EGO130" s="150"/>
      <c r="EGP130" s="150"/>
      <c r="EGQ130" s="150"/>
      <c r="EGR130" s="148"/>
      <c r="EGS130" s="150"/>
      <c r="EGT130" s="150"/>
      <c r="EGU130" s="150"/>
      <c r="EGV130" s="148"/>
      <c r="EGW130" s="150"/>
      <c r="EGX130" s="150"/>
      <c r="EGY130" s="150"/>
      <c r="EGZ130" s="148"/>
      <c r="EHA130" s="150"/>
      <c r="EHB130" s="150"/>
      <c r="EHC130" s="150"/>
      <c r="EHD130" s="148"/>
      <c r="EHE130" s="150"/>
      <c r="EHF130" s="150"/>
      <c r="EHG130" s="150"/>
      <c r="EHH130" s="148"/>
      <c r="EHI130" s="150"/>
      <c r="EHJ130" s="150"/>
      <c r="EHK130" s="150"/>
      <c r="EHL130" s="148"/>
      <c r="EHM130" s="150"/>
      <c r="EHN130" s="150"/>
      <c r="EHO130" s="150"/>
      <c r="EHP130" s="148"/>
      <c r="EHQ130" s="150"/>
      <c r="EHR130" s="150"/>
      <c r="EHS130" s="150"/>
      <c r="EHT130" s="148"/>
      <c r="EHU130" s="150"/>
      <c r="EHV130" s="150"/>
      <c r="EHW130" s="150"/>
      <c r="EHX130" s="148"/>
      <c r="EHY130" s="150"/>
      <c r="EHZ130" s="150"/>
      <c r="EIA130" s="150"/>
      <c r="EIB130" s="148"/>
      <c r="EIC130" s="150"/>
      <c r="EID130" s="150"/>
      <c r="EIE130" s="150"/>
      <c r="EIF130" s="148"/>
      <c r="EIG130" s="150"/>
      <c r="EIH130" s="150"/>
      <c r="EII130" s="150"/>
      <c r="EIJ130" s="148"/>
      <c r="EIK130" s="150"/>
      <c r="EIL130" s="150"/>
      <c r="EIM130" s="150"/>
      <c r="EIN130" s="148"/>
      <c r="EIO130" s="150"/>
      <c r="EIP130" s="150"/>
      <c r="EIQ130" s="150"/>
      <c r="EIR130" s="148"/>
      <c r="EIS130" s="150"/>
      <c r="EIT130" s="150"/>
      <c r="EIU130" s="150"/>
      <c r="EIV130" s="148"/>
      <c r="EIW130" s="150"/>
      <c r="EIX130" s="150"/>
      <c r="EIY130" s="150"/>
      <c r="EIZ130" s="148"/>
      <c r="EJA130" s="150"/>
      <c r="EJB130" s="150"/>
      <c r="EJC130" s="150"/>
      <c r="EJD130" s="148"/>
      <c r="EJE130" s="150"/>
      <c r="EJF130" s="150"/>
      <c r="EJG130" s="150"/>
      <c r="EJH130" s="148"/>
      <c r="EJI130" s="150"/>
      <c r="EJJ130" s="150"/>
      <c r="EJK130" s="150"/>
      <c r="EJL130" s="148"/>
      <c r="EJM130" s="150"/>
      <c r="EJN130" s="150"/>
      <c r="EJO130" s="150"/>
      <c r="EJP130" s="148"/>
      <c r="EJQ130" s="150"/>
      <c r="EJR130" s="150"/>
      <c r="EJS130" s="150"/>
      <c r="EJT130" s="148"/>
      <c r="EJU130" s="150"/>
      <c r="EJV130" s="150"/>
      <c r="EJW130" s="150"/>
      <c r="EJX130" s="148"/>
      <c r="EJY130" s="150"/>
      <c r="EJZ130" s="150"/>
      <c r="EKA130" s="150"/>
      <c r="EKB130" s="148"/>
      <c r="EKC130" s="150"/>
      <c r="EKD130" s="150"/>
      <c r="EKE130" s="150"/>
      <c r="EKF130" s="148"/>
      <c r="EKG130" s="150"/>
      <c r="EKH130" s="150"/>
      <c r="EKI130" s="150"/>
      <c r="EKJ130" s="148"/>
      <c r="EKK130" s="150"/>
      <c r="EKL130" s="150"/>
      <c r="EKM130" s="150"/>
      <c r="EKN130" s="148"/>
      <c r="EKO130" s="150"/>
      <c r="EKP130" s="150"/>
      <c r="EKQ130" s="150"/>
      <c r="EKR130" s="148"/>
      <c r="EKS130" s="150"/>
      <c r="EKT130" s="150"/>
      <c r="EKU130" s="150"/>
      <c r="EKV130" s="148"/>
      <c r="EKW130" s="150"/>
      <c r="EKX130" s="150"/>
      <c r="EKY130" s="150"/>
      <c r="EKZ130" s="148"/>
      <c r="ELA130" s="150"/>
      <c r="ELB130" s="150"/>
      <c r="ELC130" s="150"/>
      <c r="ELD130" s="148"/>
      <c r="ELE130" s="150"/>
      <c r="ELF130" s="150"/>
      <c r="ELG130" s="150"/>
      <c r="ELH130" s="148"/>
      <c r="ELI130" s="150"/>
      <c r="ELJ130" s="150"/>
      <c r="ELK130" s="150"/>
      <c r="ELL130" s="148"/>
      <c r="ELM130" s="150"/>
      <c r="ELN130" s="150"/>
      <c r="ELO130" s="150"/>
      <c r="ELP130" s="148"/>
      <c r="ELQ130" s="150"/>
      <c r="ELR130" s="150"/>
      <c r="ELS130" s="150"/>
      <c r="ELT130" s="148"/>
      <c r="ELU130" s="150"/>
      <c r="ELV130" s="150"/>
      <c r="ELW130" s="150"/>
      <c r="ELX130" s="148"/>
      <c r="ELY130" s="150"/>
      <c r="ELZ130" s="150"/>
      <c r="EMA130" s="150"/>
      <c r="EMB130" s="148"/>
      <c r="EMC130" s="150"/>
      <c r="EMD130" s="150"/>
      <c r="EME130" s="150"/>
      <c r="EMF130" s="148"/>
      <c r="EMG130" s="150"/>
      <c r="EMH130" s="150"/>
      <c r="EMI130" s="150"/>
      <c r="EMJ130" s="148"/>
      <c r="EMK130" s="150"/>
      <c r="EML130" s="150"/>
      <c r="EMM130" s="150"/>
      <c r="EMN130" s="148"/>
      <c r="EMO130" s="150"/>
      <c r="EMP130" s="150"/>
      <c r="EMQ130" s="150"/>
      <c r="EMR130" s="148"/>
      <c r="EMS130" s="150"/>
      <c r="EMT130" s="150"/>
      <c r="EMU130" s="150"/>
      <c r="EMV130" s="148"/>
      <c r="EMW130" s="150"/>
      <c r="EMX130" s="150"/>
      <c r="EMY130" s="150"/>
      <c r="EMZ130" s="148"/>
      <c r="ENA130" s="150"/>
      <c r="ENB130" s="150"/>
      <c r="ENC130" s="150"/>
      <c r="END130" s="148"/>
      <c r="ENE130" s="150"/>
      <c r="ENF130" s="150"/>
      <c r="ENG130" s="150"/>
      <c r="ENH130" s="148"/>
      <c r="ENI130" s="150"/>
      <c r="ENJ130" s="150"/>
      <c r="ENK130" s="150"/>
      <c r="ENL130" s="148"/>
      <c r="ENM130" s="150"/>
      <c r="ENN130" s="150"/>
      <c r="ENO130" s="150"/>
      <c r="ENP130" s="148"/>
      <c r="ENQ130" s="150"/>
      <c r="ENR130" s="150"/>
      <c r="ENS130" s="150"/>
      <c r="ENT130" s="148"/>
      <c r="ENU130" s="150"/>
      <c r="ENV130" s="150"/>
      <c r="ENW130" s="150"/>
      <c r="ENX130" s="148"/>
      <c r="ENY130" s="150"/>
      <c r="ENZ130" s="150"/>
      <c r="EOA130" s="150"/>
      <c r="EOB130" s="148"/>
      <c r="EOC130" s="150"/>
      <c r="EOD130" s="150"/>
      <c r="EOE130" s="150"/>
      <c r="EOF130" s="148"/>
      <c r="EOG130" s="150"/>
      <c r="EOH130" s="150"/>
      <c r="EOI130" s="150"/>
      <c r="EOJ130" s="148"/>
      <c r="EOK130" s="150"/>
      <c r="EOL130" s="150"/>
      <c r="EOM130" s="150"/>
      <c r="EON130" s="148"/>
      <c r="EOO130" s="150"/>
      <c r="EOP130" s="150"/>
      <c r="EOQ130" s="150"/>
      <c r="EOR130" s="148"/>
      <c r="EOS130" s="150"/>
      <c r="EOT130" s="150"/>
      <c r="EOU130" s="150"/>
      <c r="EOV130" s="148"/>
      <c r="EOW130" s="150"/>
      <c r="EOX130" s="150"/>
      <c r="EOY130" s="150"/>
      <c r="EOZ130" s="148"/>
      <c r="EPA130" s="150"/>
      <c r="EPB130" s="150"/>
      <c r="EPC130" s="150"/>
      <c r="EPD130" s="148"/>
      <c r="EPE130" s="150"/>
      <c r="EPF130" s="150"/>
      <c r="EPG130" s="150"/>
      <c r="EPH130" s="148"/>
      <c r="EPI130" s="150"/>
      <c r="EPJ130" s="150"/>
      <c r="EPK130" s="150"/>
      <c r="EPL130" s="148"/>
      <c r="EPM130" s="150"/>
      <c r="EPN130" s="150"/>
      <c r="EPO130" s="150"/>
      <c r="EPP130" s="148"/>
      <c r="EPQ130" s="150"/>
      <c r="EPR130" s="150"/>
      <c r="EPS130" s="150"/>
      <c r="EPT130" s="148"/>
      <c r="EPU130" s="150"/>
      <c r="EPV130" s="150"/>
      <c r="EPW130" s="150"/>
      <c r="EPX130" s="148"/>
      <c r="EPY130" s="150"/>
      <c r="EPZ130" s="150"/>
      <c r="EQA130" s="150"/>
      <c r="EQB130" s="148"/>
      <c r="EQC130" s="150"/>
      <c r="EQD130" s="150"/>
      <c r="EQE130" s="150"/>
      <c r="EQF130" s="148"/>
      <c r="EQG130" s="150"/>
      <c r="EQH130" s="150"/>
      <c r="EQI130" s="150"/>
      <c r="EQJ130" s="148"/>
      <c r="EQK130" s="150"/>
      <c r="EQL130" s="150"/>
      <c r="EQM130" s="150"/>
      <c r="EQN130" s="148"/>
      <c r="EQO130" s="150"/>
      <c r="EQP130" s="150"/>
      <c r="EQQ130" s="150"/>
      <c r="EQR130" s="148"/>
      <c r="EQS130" s="150"/>
      <c r="EQT130" s="150"/>
      <c r="EQU130" s="150"/>
      <c r="EQV130" s="148"/>
      <c r="EQW130" s="150"/>
      <c r="EQX130" s="150"/>
      <c r="EQY130" s="150"/>
      <c r="EQZ130" s="148"/>
      <c r="ERA130" s="150"/>
      <c r="ERB130" s="150"/>
      <c r="ERC130" s="150"/>
      <c r="ERD130" s="148"/>
      <c r="ERE130" s="150"/>
      <c r="ERF130" s="150"/>
      <c r="ERG130" s="150"/>
      <c r="ERH130" s="148"/>
      <c r="ERI130" s="150"/>
      <c r="ERJ130" s="150"/>
      <c r="ERK130" s="150"/>
      <c r="ERL130" s="148"/>
      <c r="ERM130" s="150"/>
      <c r="ERN130" s="150"/>
      <c r="ERO130" s="150"/>
      <c r="ERP130" s="148"/>
      <c r="ERQ130" s="150"/>
      <c r="ERR130" s="150"/>
      <c r="ERS130" s="150"/>
      <c r="ERT130" s="148"/>
      <c r="ERU130" s="150"/>
      <c r="ERV130" s="150"/>
      <c r="ERW130" s="150"/>
      <c r="ERX130" s="148"/>
      <c r="ERY130" s="150"/>
      <c r="ERZ130" s="150"/>
      <c r="ESA130" s="150"/>
      <c r="ESB130" s="148"/>
      <c r="ESC130" s="150"/>
      <c r="ESD130" s="150"/>
      <c r="ESE130" s="150"/>
      <c r="ESF130" s="148"/>
      <c r="ESG130" s="150"/>
      <c r="ESH130" s="150"/>
      <c r="ESI130" s="150"/>
      <c r="ESJ130" s="148"/>
      <c r="ESK130" s="150"/>
      <c r="ESL130" s="150"/>
      <c r="ESM130" s="150"/>
      <c r="ESN130" s="148"/>
      <c r="ESO130" s="150"/>
      <c r="ESP130" s="150"/>
      <c r="ESQ130" s="150"/>
      <c r="ESR130" s="148"/>
      <c r="ESS130" s="150"/>
      <c r="EST130" s="150"/>
      <c r="ESU130" s="150"/>
      <c r="ESV130" s="148"/>
      <c r="ESW130" s="150"/>
      <c r="ESX130" s="150"/>
      <c r="ESY130" s="150"/>
      <c r="ESZ130" s="148"/>
      <c r="ETA130" s="150"/>
      <c r="ETB130" s="150"/>
      <c r="ETC130" s="150"/>
      <c r="ETD130" s="148"/>
      <c r="ETE130" s="150"/>
      <c r="ETF130" s="150"/>
      <c r="ETG130" s="150"/>
      <c r="ETH130" s="148"/>
      <c r="ETI130" s="150"/>
      <c r="ETJ130" s="150"/>
      <c r="ETK130" s="150"/>
      <c r="ETL130" s="148"/>
      <c r="ETM130" s="150"/>
      <c r="ETN130" s="150"/>
      <c r="ETO130" s="150"/>
      <c r="ETP130" s="148"/>
      <c r="ETQ130" s="150"/>
      <c r="ETR130" s="150"/>
      <c r="ETS130" s="150"/>
      <c r="ETT130" s="148"/>
      <c r="ETU130" s="150"/>
      <c r="ETV130" s="150"/>
      <c r="ETW130" s="150"/>
      <c r="ETX130" s="148"/>
      <c r="ETY130" s="150"/>
      <c r="ETZ130" s="150"/>
      <c r="EUA130" s="150"/>
      <c r="EUB130" s="148"/>
      <c r="EUC130" s="150"/>
      <c r="EUD130" s="150"/>
      <c r="EUE130" s="150"/>
      <c r="EUF130" s="148"/>
      <c r="EUG130" s="150"/>
      <c r="EUH130" s="150"/>
      <c r="EUI130" s="150"/>
      <c r="EUJ130" s="148"/>
      <c r="EUK130" s="150"/>
      <c r="EUL130" s="150"/>
      <c r="EUM130" s="150"/>
      <c r="EUN130" s="148"/>
      <c r="EUO130" s="150"/>
      <c r="EUP130" s="150"/>
      <c r="EUQ130" s="150"/>
      <c r="EUR130" s="148"/>
      <c r="EUS130" s="150"/>
      <c r="EUT130" s="150"/>
      <c r="EUU130" s="150"/>
      <c r="EUV130" s="148"/>
      <c r="EUW130" s="150"/>
      <c r="EUX130" s="150"/>
      <c r="EUY130" s="150"/>
      <c r="EUZ130" s="148"/>
      <c r="EVA130" s="150"/>
      <c r="EVB130" s="150"/>
      <c r="EVC130" s="150"/>
      <c r="EVD130" s="148"/>
      <c r="EVE130" s="150"/>
      <c r="EVF130" s="150"/>
      <c r="EVG130" s="150"/>
      <c r="EVH130" s="148"/>
      <c r="EVI130" s="150"/>
      <c r="EVJ130" s="150"/>
      <c r="EVK130" s="150"/>
      <c r="EVL130" s="148"/>
      <c r="EVM130" s="150"/>
      <c r="EVN130" s="150"/>
      <c r="EVO130" s="150"/>
      <c r="EVP130" s="148"/>
      <c r="EVQ130" s="150"/>
      <c r="EVR130" s="150"/>
      <c r="EVS130" s="150"/>
      <c r="EVT130" s="148"/>
      <c r="EVU130" s="150"/>
      <c r="EVV130" s="150"/>
      <c r="EVW130" s="150"/>
      <c r="EVX130" s="148"/>
      <c r="EVY130" s="150"/>
      <c r="EVZ130" s="150"/>
      <c r="EWA130" s="150"/>
      <c r="EWB130" s="148"/>
      <c r="EWC130" s="150"/>
      <c r="EWD130" s="150"/>
      <c r="EWE130" s="150"/>
      <c r="EWF130" s="148"/>
      <c r="EWG130" s="150"/>
      <c r="EWH130" s="150"/>
      <c r="EWI130" s="150"/>
      <c r="EWJ130" s="148"/>
      <c r="EWK130" s="150"/>
      <c r="EWL130" s="150"/>
      <c r="EWM130" s="150"/>
      <c r="EWN130" s="148"/>
      <c r="EWO130" s="150"/>
      <c r="EWP130" s="150"/>
      <c r="EWQ130" s="150"/>
      <c r="EWR130" s="148"/>
      <c r="EWS130" s="150"/>
      <c r="EWT130" s="150"/>
      <c r="EWU130" s="150"/>
      <c r="EWV130" s="148"/>
      <c r="EWW130" s="150"/>
      <c r="EWX130" s="150"/>
      <c r="EWY130" s="150"/>
      <c r="EWZ130" s="148"/>
      <c r="EXA130" s="150"/>
      <c r="EXB130" s="150"/>
      <c r="EXC130" s="150"/>
      <c r="EXD130" s="148"/>
      <c r="EXE130" s="150"/>
      <c r="EXF130" s="150"/>
      <c r="EXG130" s="150"/>
      <c r="EXH130" s="148"/>
      <c r="EXI130" s="150"/>
      <c r="EXJ130" s="150"/>
      <c r="EXK130" s="150"/>
      <c r="EXL130" s="148"/>
      <c r="EXM130" s="150"/>
      <c r="EXN130" s="150"/>
      <c r="EXO130" s="150"/>
      <c r="EXP130" s="148"/>
      <c r="EXQ130" s="150"/>
      <c r="EXR130" s="150"/>
      <c r="EXS130" s="150"/>
      <c r="EXT130" s="148"/>
      <c r="EXU130" s="150"/>
      <c r="EXV130" s="150"/>
      <c r="EXW130" s="150"/>
      <c r="EXX130" s="148"/>
      <c r="EXY130" s="150"/>
      <c r="EXZ130" s="150"/>
      <c r="EYA130" s="150"/>
      <c r="EYB130" s="148"/>
      <c r="EYC130" s="150"/>
      <c r="EYD130" s="150"/>
      <c r="EYE130" s="150"/>
      <c r="EYF130" s="148"/>
      <c r="EYG130" s="150"/>
      <c r="EYH130" s="150"/>
      <c r="EYI130" s="150"/>
      <c r="EYJ130" s="148"/>
      <c r="EYK130" s="150"/>
      <c r="EYL130" s="150"/>
      <c r="EYM130" s="150"/>
      <c r="EYN130" s="148"/>
      <c r="EYO130" s="150"/>
      <c r="EYP130" s="150"/>
      <c r="EYQ130" s="150"/>
      <c r="EYR130" s="148"/>
      <c r="EYS130" s="150"/>
      <c r="EYT130" s="150"/>
      <c r="EYU130" s="150"/>
      <c r="EYV130" s="148"/>
      <c r="EYW130" s="150"/>
      <c r="EYX130" s="150"/>
      <c r="EYY130" s="150"/>
      <c r="EYZ130" s="148"/>
      <c r="EZA130" s="150"/>
      <c r="EZB130" s="150"/>
      <c r="EZC130" s="150"/>
      <c r="EZD130" s="148"/>
      <c r="EZE130" s="150"/>
      <c r="EZF130" s="150"/>
      <c r="EZG130" s="150"/>
      <c r="EZH130" s="148"/>
      <c r="EZI130" s="150"/>
      <c r="EZJ130" s="150"/>
      <c r="EZK130" s="150"/>
      <c r="EZL130" s="148"/>
      <c r="EZM130" s="150"/>
      <c r="EZN130" s="150"/>
      <c r="EZO130" s="150"/>
      <c r="EZP130" s="148"/>
      <c r="EZQ130" s="150"/>
      <c r="EZR130" s="150"/>
      <c r="EZS130" s="150"/>
      <c r="EZT130" s="148"/>
      <c r="EZU130" s="150"/>
      <c r="EZV130" s="150"/>
      <c r="EZW130" s="150"/>
      <c r="EZX130" s="148"/>
      <c r="EZY130" s="150"/>
      <c r="EZZ130" s="150"/>
      <c r="FAA130" s="150"/>
      <c r="FAB130" s="148"/>
      <c r="FAC130" s="150"/>
      <c r="FAD130" s="150"/>
      <c r="FAE130" s="150"/>
      <c r="FAF130" s="148"/>
      <c r="FAG130" s="150"/>
      <c r="FAH130" s="150"/>
      <c r="FAI130" s="150"/>
      <c r="FAJ130" s="148"/>
      <c r="FAK130" s="150"/>
      <c r="FAL130" s="150"/>
      <c r="FAM130" s="150"/>
      <c r="FAN130" s="148"/>
      <c r="FAO130" s="150"/>
      <c r="FAP130" s="150"/>
      <c r="FAQ130" s="150"/>
      <c r="FAR130" s="148"/>
      <c r="FAS130" s="150"/>
      <c r="FAT130" s="150"/>
      <c r="FAU130" s="150"/>
      <c r="FAV130" s="148"/>
      <c r="FAW130" s="150"/>
      <c r="FAX130" s="150"/>
      <c r="FAY130" s="150"/>
      <c r="FAZ130" s="148"/>
      <c r="FBA130" s="150"/>
      <c r="FBB130" s="150"/>
      <c r="FBC130" s="150"/>
      <c r="FBD130" s="148"/>
      <c r="FBE130" s="150"/>
      <c r="FBF130" s="150"/>
      <c r="FBG130" s="150"/>
      <c r="FBH130" s="148"/>
      <c r="FBI130" s="150"/>
      <c r="FBJ130" s="150"/>
      <c r="FBK130" s="150"/>
      <c r="FBL130" s="148"/>
      <c r="FBM130" s="150"/>
      <c r="FBN130" s="150"/>
      <c r="FBO130" s="150"/>
      <c r="FBP130" s="148"/>
      <c r="FBQ130" s="150"/>
      <c r="FBR130" s="150"/>
      <c r="FBS130" s="150"/>
      <c r="FBT130" s="148"/>
      <c r="FBU130" s="150"/>
      <c r="FBV130" s="150"/>
      <c r="FBW130" s="150"/>
      <c r="FBX130" s="148"/>
      <c r="FBY130" s="150"/>
      <c r="FBZ130" s="150"/>
      <c r="FCA130" s="150"/>
      <c r="FCB130" s="148"/>
      <c r="FCC130" s="150"/>
      <c r="FCD130" s="150"/>
      <c r="FCE130" s="150"/>
      <c r="FCF130" s="148"/>
      <c r="FCG130" s="150"/>
      <c r="FCH130" s="150"/>
      <c r="FCI130" s="150"/>
      <c r="FCJ130" s="148"/>
      <c r="FCK130" s="150"/>
      <c r="FCL130" s="150"/>
      <c r="FCM130" s="150"/>
      <c r="FCN130" s="148"/>
      <c r="FCO130" s="150"/>
      <c r="FCP130" s="150"/>
      <c r="FCQ130" s="150"/>
      <c r="FCR130" s="148"/>
      <c r="FCS130" s="150"/>
      <c r="FCT130" s="150"/>
      <c r="FCU130" s="150"/>
      <c r="FCV130" s="148"/>
      <c r="FCW130" s="150"/>
      <c r="FCX130" s="150"/>
      <c r="FCY130" s="150"/>
      <c r="FCZ130" s="148"/>
      <c r="FDA130" s="150"/>
      <c r="FDB130" s="150"/>
      <c r="FDC130" s="150"/>
      <c r="FDD130" s="148"/>
      <c r="FDE130" s="150"/>
      <c r="FDF130" s="150"/>
      <c r="FDG130" s="150"/>
      <c r="FDH130" s="148"/>
      <c r="FDI130" s="150"/>
      <c r="FDJ130" s="150"/>
      <c r="FDK130" s="150"/>
      <c r="FDL130" s="148"/>
      <c r="FDM130" s="150"/>
      <c r="FDN130" s="150"/>
      <c r="FDO130" s="150"/>
      <c r="FDP130" s="148"/>
      <c r="FDQ130" s="150"/>
      <c r="FDR130" s="150"/>
      <c r="FDS130" s="150"/>
      <c r="FDT130" s="148"/>
      <c r="FDU130" s="150"/>
      <c r="FDV130" s="150"/>
      <c r="FDW130" s="150"/>
      <c r="FDX130" s="148"/>
      <c r="FDY130" s="150"/>
      <c r="FDZ130" s="150"/>
      <c r="FEA130" s="150"/>
      <c r="FEB130" s="148"/>
      <c r="FEC130" s="150"/>
      <c r="FED130" s="150"/>
      <c r="FEE130" s="150"/>
      <c r="FEF130" s="148"/>
      <c r="FEG130" s="150"/>
      <c r="FEH130" s="150"/>
      <c r="FEI130" s="150"/>
      <c r="FEJ130" s="148"/>
      <c r="FEK130" s="150"/>
      <c r="FEL130" s="150"/>
      <c r="FEM130" s="150"/>
      <c r="FEN130" s="148"/>
      <c r="FEO130" s="150"/>
      <c r="FEP130" s="150"/>
      <c r="FEQ130" s="150"/>
      <c r="FER130" s="148"/>
      <c r="FES130" s="150"/>
      <c r="FET130" s="150"/>
      <c r="FEU130" s="150"/>
      <c r="FEV130" s="148"/>
      <c r="FEW130" s="150"/>
      <c r="FEX130" s="150"/>
      <c r="FEY130" s="150"/>
      <c r="FEZ130" s="148"/>
      <c r="FFA130" s="150"/>
      <c r="FFB130" s="150"/>
      <c r="FFC130" s="150"/>
      <c r="FFD130" s="148"/>
      <c r="FFE130" s="150"/>
      <c r="FFF130" s="150"/>
      <c r="FFG130" s="150"/>
      <c r="FFH130" s="148"/>
      <c r="FFI130" s="150"/>
      <c r="FFJ130" s="150"/>
      <c r="FFK130" s="150"/>
      <c r="FFL130" s="148"/>
      <c r="FFM130" s="150"/>
      <c r="FFN130" s="150"/>
      <c r="FFO130" s="150"/>
      <c r="FFP130" s="148"/>
      <c r="FFQ130" s="150"/>
      <c r="FFR130" s="150"/>
      <c r="FFS130" s="150"/>
      <c r="FFT130" s="148"/>
      <c r="FFU130" s="150"/>
      <c r="FFV130" s="150"/>
      <c r="FFW130" s="150"/>
      <c r="FFX130" s="148"/>
      <c r="FFY130" s="150"/>
      <c r="FFZ130" s="150"/>
      <c r="FGA130" s="150"/>
      <c r="FGB130" s="148"/>
      <c r="FGC130" s="150"/>
      <c r="FGD130" s="150"/>
      <c r="FGE130" s="150"/>
      <c r="FGF130" s="148"/>
      <c r="FGG130" s="150"/>
      <c r="FGH130" s="150"/>
      <c r="FGI130" s="150"/>
      <c r="FGJ130" s="148"/>
      <c r="FGK130" s="150"/>
      <c r="FGL130" s="150"/>
      <c r="FGM130" s="150"/>
      <c r="FGN130" s="148"/>
      <c r="FGO130" s="150"/>
      <c r="FGP130" s="150"/>
      <c r="FGQ130" s="150"/>
      <c r="FGR130" s="148"/>
      <c r="FGS130" s="150"/>
      <c r="FGT130" s="150"/>
      <c r="FGU130" s="150"/>
      <c r="FGV130" s="148"/>
      <c r="FGW130" s="150"/>
      <c r="FGX130" s="150"/>
      <c r="FGY130" s="150"/>
      <c r="FGZ130" s="148"/>
      <c r="FHA130" s="150"/>
      <c r="FHB130" s="150"/>
      <c r="FHC130" s="150"/>
      <c r="FHD130" s="148"/>
      <c r="FHE130" s="150"/>
      <c r="FHF130" s="150"/>
      <c r="FHG130" s="150"/>
      <c r="FHH130" s="148"/>
      <c r="FHI130" s="150"/>
      <c r="FHJ130" s="150"/>
      <c r="FHK130" s="150"/>
      <c r="FHL130" s="148"/>
      <c r="FHM130" s="150"/>
      <c r="FHN130" s="150"/>
      <c r="FHO130" s="150"/>
      <c r="FHP130" s="148"/>
      <c r="FHQ130" s="150"/>
      <c r="FHR130" s="150"/>
      <c r="FHS130" s="150"/>
      <c r="FHT130" s="148"/>
      <c r="FHU130" s="150"/>
      <c r="FHV130" s="150"/>
      <c r="FHW130" s="150"/>
      <c r="FHX130" s="148"/>
      <c r="FHY130" s="150"/>
      <c r="FHZ130" s="150"/>
      <c r="FIA130" s="150"/>
      <c r="FIB130" s="148"/>
      <c r="FIC130" s="150"/>
      <c r="FID130" s="150"/>
      <c r="FIE130" s="150"/>
      <c r="FIF130" s="148"/>
      <c r="FIG130" s="150"/>
      <c r="FIH130" s="150"/>
      <c r="FII130" s="150"/>
      <c r="FIJ130" s="148"/>
      <c r="FIK130" s="150"/>
      <c r="FIL130" s="150"/>
      <c r="FIM130" s="150"/>
      <c r="FIN130" s="148"/>
      <c r="FIO130" s="150"/>
      <c r="FIP130" s="150"/>
      <c r="FIQ130" s="150"/>
      <c r="FIR130" s="148"/>
      <c r="FIS130" s="150"/>
      <c r="FIT130" s="150"/>
      <c r="FIU130" s="150"/>
      <c r="FIV130" s="148"/>
      <c r="FIW130" s="150"/>
      <c r="FIX130" s="150"/>
      <c r="FIY130" s="150"/>
      <c r="FIZ130" s="148"/>
      <c r="FJA130" s="150"/>
      <c r="FJB130" s="150"/>
      <c r="FJC130" s="150"/>
      <c r="FJD130" s="148"/>
      <c r="FJE130" s="150"/>
      <c r="FJF130" s="150"/>
      <c r="FJG130" s="150"/>
      <c r="FJH130" s="148"/>
      <c r="FJI130" s="150"/>
      <c r="FJJ130" s="150"/>
      <c r="FJK130" s="150"/>
      <c r="FJL130" s="148"/>
      <c r="FJM130" s="150"/>
      <c r="FJN130" s="150"/>
      <c r="FJO130" s="150"/>
      <c r="FJP130" s="148"/>
      <c r="FJQ130" s="150"/>
      <c r="FJR130" s="150"/>
      <c r="FJS130" s="150"/>
      <c r="FJT130" s="148"/>
      <c r="FJU130" s="150"/>
      <c r="FJV130" s="150"/>
      <c r="FJW130" s="150"/>
      <c r="FJX130" s="148"/>
      <c r="FJY130" s="150"/>
      <c r="FJZ130" s="150"/>
      <c r="FKA130" s="150"/>
      <c r="FKB130" s="148"/>
      <c r="FKC130" s="150"/>
      <c r="FKD130" s="150"/>
      <c r="FKE130" s="150"/>
      <c r="FKF130" s="148"/>
      <c r="FKG130" s="150"/>
      <c r="FKH130" s="150"/>
      <c r="FKI130" s="150"/>
      <c r="FKJ130" s="148"/>
      <c r="FKK130" s="150"/>
      <c r="FKL130" s="150"/>
      <c r="FKM130" s="150"/>
      <c r="FKN130" s="148"/>
      <c r="FKO130" s="150"/>
      <c r="FKP130" s="150"/>
      <c r="FKQ130" s="150"/>
      <c r="FKR130" s="148"/>
      <c r="FKS130" s="150"/>
      <c r="FKT130" s="150"/>
      <c r="FKU130" s="150"/>
      <c r="FKV130" s="148"/>
      <c r="FKW130" s="150"/>
      <c r="FKX130" s="150"/>
      <c r="FKY130" s="150"/>
      <c r="FKZ130" s="148"/>
      <c r="FLA130" s="150"/>
      <c r="FLB130" s="150"/>
      <c r="FLC130" s="150"/>
      <c r="FLD130" s="148"/>
      <c r="FLE130" s="150"/>
      <c r="FLF130" s="150"/>
      <c r="FLG130" s="150"/>
      <c r="FLH130" s="148"/>
      <c r="FLI130" s="150"/>
      <c r="FLJ130" s="150"/>
      <c r="FLK130" s="150"/>
      <c r="FLL130" s="148"/>
      <c r="FLM130" s="150"/>
      <c r="FLN130" s="150"/>
      <c r="FLO130" s="150"/>
      <c r="FLP130" s="148"/>
      <c r="FLQ130" s="150"/>
      <c r="FLR130" s="150"/>
      <c r="FLS130" s="150"/>
      <c r="FLT130" s="148"/>
      <c r="FLU130" s="150"/>
      <c r="FLV130" s="150"/>
      <c r="FLW130" s="150"/>
      <c r="FLX130" s="148"/>
      <c r="FLY130" s="150"/>
      <c r="FLZ130" s="150"/>
      <c r="FMA130" s="150"/>
      <c r="FMB130" s="148"/>
      <c r="FMC130" s="150"/>
      <c r="FMD130" s="150"/>
      <c r="FME130" s="150"/>
      <c r="FMF130" s="148"/>
      <c r="FMG130" s="150"/>
      <c r="FMH130" s="150"/>
      <c r="FMI130" s="150"/>
      <c r="FMJ130" s="148"/>
      <c r="FMK130" s="150"/>
      <c r="FML130" s="150"/>
      <c r="FMM130" s="150"/>
      <c r="FMN130" s="148"/>
      <c r="FMO130" s="150"/>
      <c r="FMP130" s="150"/>
      <c r="FMQ130" s="150"/>
      <c r="FMR130" s="148"/>
      <c r="FMS130" s="150"/>
      <c r="FMT130" s="150"/>
      <c r="FMU130" s="150"/>
      <c r="FMV130" s="148"/>
      <c r="FMW130" s="150"/>
      <c r="FMX130" s="150"/>
      <c r="FMY130" s="150"/>
      <c r="FMZ130" s="148"/>
      <c r="FNA130" s="150"/>
      <c r="FNB130" s="150"/>
      <c r="FNC130" s="150"/>
      <c r="FND130" s="148"/>
      <c r="FNE130" s="150"/>
      <c r="FNF130" s="150"/>
      <c r="FNG130" s="150"/>
      <c r="FNH130" s="148"/>
      <c r="FNI130" s="150"/>
      <c r="FNJ130" s="150"/>
      <c r="FNK130" s="150"/>
      <c r="FNL130" s="148"/>
      <c r="FNM130" s="150"/>
      <c r="FNN130" s="150"/>
      <c r="FNO130" s="150"/>
      <c r="FNP130" s="148"/>
      <c r="FNQ130" s="150"/>
      <c r="FNR130" s="150"/>
      <c r="FNS130" s="150"/>
      <c r="FNT130" s="148"/>
      <c r="FNU130" s="150"/>
      <c r="FNV130" s="150"/>
      <c r="FNW130" s="150"/>
      <c r="FNX130" s="148"/>
      <c r="FNY130" s="150"/>
      <c r="FNZ130" s="150"/>
      <c r="FOA130" s="150"/>
      <c r="FOB130" s="148"/>
      <c r="FOC130" s="150"/>
      <c r="FOD130" s="150"/>
      <c r="FOE130" s="150"/>
      <c r="FOF130" s="148"/>
      <c r="FOG130" s="150"/>
      <c r="FOH130" s="150"/>
      <c r="FOI130" s="150"/>
      <c r="FOJ130" s="148"/>
      <c r="FOK130" s="150"/>
      <c r="FOL130" s="150"/>
      <c r="FOM130" s="150"/>
      <c r="FON130" s="148"/>
      <c r="FOO130" s="150"/>
      <c r="FOP130" s="150"/>
      <c r="FOQ130" s="150"/>
      <c r="FOR130" s="148"/>
      <c r="FOS130" s="150"/>
      <c r="FOT130" s="150"/>
      <c r="FOU130" s="150"/>
      <c r="FOV130" s="148"/>
      <c r="FOW130" s="150"/>
      <c r="FOX130" s="150"/>
      <c r="FOY130" s="150"/>
      <c r="FOZ130" s="148"/>
      <c r="FPA130" s="150"/>
      <c r="FPB130" s="150"/>
      <c r="FPC130" s="150"/>
      <c r="FPD130" s="148"/>
      <c r="FPE130" s="150"/>
      <c r="FPF130" s="150"/>
      <c r="FPG130" s="150"/>
      <c r="FPH130" s="148"/>
      <c r="FPI130" s="150"/>
      <c r="FPJ130" s="150"/>
      <c r="FPK130" s="150"/>
      <c r="FPL130" s="148"/>
      <c r="FPM130" s="150"/>
      <c r="FPN130" s="150"/>
      <c r="FPO130" s="150"/>
      <c r="FPP130" s="148"/>
      <c r="FPQ130" s="150"/>
      <c r="FPR130" s="150"/>
      <c r="FPS130" s="150"/>
      <c r="FPT130" s="148"/>
      <c r="FPU130" s="150"/>
      <c r="FPV130" s="150"/>
      <c r="FPW130" s="150"/>
      <c r="FPX130" s="148"/>
      <c r="FPY130" s="150"/>
      <c r="FPZ130" s="150"/>
      <c r="FQA130" s="150"/>
      <c r="FQB130" s="148"/>
      <c r="FQC130" s="150"/>
      <c r="FQD130" s="150"/>
      <c r="FQE130" s="150"/>
      <c r="FQF130" s="148"/>
      <c r="FQG130" s="150"/>
      <c r="FQH130" s="150"/>
      <c r="FQI130" s="150"/>
      <c r="FQJ130" s="148"/>
      <c r="FQK130" s="150"/>
      <c r="FQL130" s="150"/>
      <c r="FQM130" s="150"/>
      <c r="FQN130" s="148"/>
      <c r="FQO130" s="150"/>
      <c r="FQP130" s="150"/>
      <c r="FQQ130" s="150"/>
      <c r="FQR130" s="148"/>
      <c r="FQS130" s="150"/>
      <c r="FQT130" s="150"/>
      <c r="FQU130" s="150"/>
      <c r="FQV130" s="148"/>
      <c r="FQW130" s="150"/>
      <c r="FQX130" s="150"/>
      <c r="FQY130" s="150"/>
      <c r="FQZ130" s="148"/>
      <c r="FRA130" s="150"/>
      <c r="FRB130" s="150"/>
      <c r="FRC130" s="150"/>
      <c r="FRD130" s="148"/>
      <c r="FRE130" s="150"/>
      <c r="FRF130" s="150"/>
      <c r="FRG130" s="150"/>
      <c r="FRH130" s="148"/>
      <c r="FRI130" s="150"/>
      <c r="FRJ130" s="150"/>
      <c r="FRK130" s="150"/>
      <c r="FRL130" s="148"/>
      <c r="FRM130" s="150"/>
      <c r="FRN130" s="150"/>
      <c r="FRO130" s="150"/>
      <c r="FRP130" s="148"/>
      <c r="FRQ130" s="150"/>
      <c r="FRR130" s="150"/>
      <c r="FRS130" s="150"/>
      <c r="FRT130" s="148"/>
      <c r="FRU130" s="150"/>
      <c r="FRV130" s="150"/>
      <c r="FRW130" s="150"/>
      <c r="FRX130" s="148"/>
      <c r="FRY130" s="150"/>
      <c r="FRZ130" s="150"/>
      <c r="FSA130" s="150"/>
      <c r="FSB130" s="148"/>
      <c r="FSC130" s="150"/>
      <c r="FSD130" s="150"/>
      <c r="FSE130" s="150"/>
      <c r="FSF130" s="148"/>
      <c r="FSG130" s="150"/>
      <c r="FSH130" s="150"/>
      <c r="FSI130" s="150"/>
      <c r="FSJ130" s="148"/>
      <c r="FSK130" s="150"/>
      <c r="FSL130" s="150"/>
      <c r="FSM130" s="150"/>
      <c r="FSN130" s="148"/>
      <c r="FSO130" s="150"/>
      <c r="FSP130" s="150"/>
      <c r="FSQ130" s="150"/>
      <c r="FSR130" s="148"/>
      <c r="FSS130" s="150"/>
      <c r="FST130" s="150"/>
      <c r="FSU130" s="150"/>
      <c r="FSV130" s="148"/>
      <c r="FSW130" s="150"/>
      <c r="FSX130" s="150"/>
      <c r="FSY130" s="150"/>
      <c r="FSZ130" s="148"/>
      <c r="FTA130" s="150"/>
      <c r="FTB130" s="150"/>
      <c r="FTC130" s="150"/>
      <c r="FTD130" s="148"/>
      <c r="FTE130" s="150"/>
      <c r="FTF130" s="150"/>
      <c r="FTG130" s="150"/>
      <c r="FTH130" s="148"/>
      <c r="FTI130" s="150"/>
      <c r="FTJ130" s="150"/>
      <c r="FTK130" s="150"/>
      <c r="FTL130" s="148"/>
      <c r="FTM130" s="150"/>
      <c r="FTN130" s="150"/>
      <c r="FTO130" s="150"/>
      <c r="FTP130" s="148"/>
      <c r="FTQ130" s="150"/>
      <c r="FTR130" s="150"/>
      <c r="FTS130" s="150"/>
      <c r="FTT130" s="148"/>
      <c r="FTU130" s="150"/>
      <c r="FTV130" s="150"/>
      <c r="FTW130" s="150"/>
      <c r="FTX130" s="148"/>
      <c r="FTY130" s="150"/>
      <c r="FTZ130" s="150"/>
      <c r="FUA130" s="150"/>
      <c r="FUB130" s="148"/>
      <c r="FUC130" s="150"/>
      <c r="FUD130" s="150"/>
      <c r="FUE130" s="150"/>
      <c r="FUF130" s="148"/>
      <c r="FUG130" s="150"/>
      <c r="FUH130" s="150"/>
      <c r="FUI130" s="150"/>
      <c r="FUJ130" s="148"/>
      <c r="FUK130" s="150"/>
      <c r="FUL130" s="150"/>
      <c r="FUM130" s="150"/>
      <c r="FUN130" s="148"/>
      <c r="FUO130" s="150"/>
      <c r="FUP130" s="150"/>
      <c r="FUQ130" s="150"/>
      <c r="FUR130" s="148"/>
      <c r="FUS130" s="150"/>
      <c r="FUT130" s="150"/>
      <c r="FUU130" s="150"/>
      <c r="FUV130" s="148"/>
      <c r="FUW130" s="150"/>
      <c r="FUX130" s="150"/>
      <c r="FUY130" s="150"/>
      <c r="FUZ130" s="148"/>
      <c r="FVA130" s="150"/>
      <c r="FVB130" s="150"/>
      <c r="FVC130" s="150"/>
      <c r="FVD130" s="148"/>
      <c r="FVE130" s="150"/>
      <c r="FVF130" s="150"/>
      <c r="FVG130" s="150"/>
      <c r="FVH130" s="148"/>
      <c r="FVI130" s="150"/>
      <c r="FVJ130" s="150"/>
      <c r="FVK130" s="150"/>
      <c r="FVL130" s="148"/>
      <c r="FVM130" s="150"/>
      <c r="FVN130" s="150"/>
      <c r="FVO130" s="150"/>
      <c r="FVP130" s="148"/>
      <c r="FVQ130" s="150"/>
      <c r="FVR130" s="150"/>
      <c r="FVS130" s="150"/>
      <c r="FVT130" s="148"/>
      <c r="FVU130" s="150"/>
      <c r="FVV130" s="150"/>
      <c r="FVW130" s="150"/>
      <c r="FVX130" s="148"/>
      <c r="FVY130" s="150"/>
      <c r="FVZ130" s="150"/>
      <c r="FWA130" s="150"/>
      <c r="FWB130" s="148"/>
      <c r="FWC130" s="150"/>
      <c r="FWD130" s="150"/>
      <c r="FWE130" s="150"/>
      <c r="FWF130" s="148"/>
      <c r="FWG130" s="150"/>
      <c r="FWH130" s="150"/>
      <c r="FWI130" s="150"/>
      <c r="FWJ130" s="148"/>
      <c r="FWK130" s="150"/>
      <c r="FWL130" s="150"/>
      <c r="FWM130" s="150"/>
      <c r="FWN130" s="148"/>
      <c r="FWO130" s="150"/>
      <c r="FWP130" s="150"/>
      <c r="FWQ130" s="150"/>
      <c r="FWR130" s="148"/>
      <c r="FWS130" s="150"/>
      <c r="FWT130" s="150"/>
      <c r="FWU130" s="150"/>
      <c r="FWV130" s="148"/>
      <c r="FWW130" s="150"/>
      <c r="FWX130" s="150"/>
      <c r="FWY130" s="150"/>
      <c r="FWZ130" s="148"/>
      <c r="FXA130" s="150"/>
      <c r="FXB130" s="150"/>
      <c r="FXC130" s="150"/>
      <c r="FXD130" s="148"/>
      <c r="FXE130" s="150"/>
      <c r="FXF130" s="150"/>
      <c r="FXG130" s="150"/>
      <c r="FXH130" s="148"/>
      <c r="FXI130" s="150"/>
      <c r="FXJ130" s="150"/>
      <c r="FXK130" s="150"/>
      <c r="FXL130" s="148"/>
      <c r="FXM130" s="150"/>
      <c r="FXN130" s="150"/>
      <c r="FXO130" s="150"/>
      <c r="FXP130" s="148"/>
      <c r="FXQ130" s="150"/>
      <c r="FXR130" s="150"/>
      <c r="FXS130" s="150"/>
      <c r="FXT130" s="148"/>
      <c r="FXU130" s="150"/>
      <c r="FXV130" s="150"/>
      <c r="FXW130" s="150"/>
      <c r="FXX130" s="148"/>
      <c r="FXY130" s="150"/>
      <c r="FXZ130" s="150"/>
      <c r="FYA130" s="150"/>
      <c r="FYB130" s="148"/>
      <c r="FYC130" s="150"/>
      <c r="FYD130" s="150"/>
      <c r="FYE130" s="150"/>
      <c r="FYF130" s="148"/>
      <c r="FYG130" s="150"/>
      <c r="FYH130" s="150"/>
      <c r="FYI130" s="150"/>
      <c r="FYJ130" s="148"/>
      <c r="FYK130" s="150"/>
      <c r="FYL130" s="150"/>
      <c r="FYM130" s="150"/>
      <c r="FYN130" s="148"/>
      <c r="FYO130" s="150"/>
      <c r="FYP130" s="150"/>
      <c r="FYQ130" s="150"/>
      <c r="FYR130" s="148"/>
      <c r="FYS130" s="150"/>
      <c r="FYT130" s="150"/>
      <c r="FYU130" s="150"/>
      <c r="FYV130" s="148"/>
      <c r="FYW130" s="150"/>
      <c r="FYX130" s="150"/>
      <c r="FYY130" s="150"/>
      <c r="FYZ130" s="148"/>
      <c r="FZA130" s="150"/>
      <c r="FZB130" s="150"/>
      <c r="FZC130" s="150"/>
      <c r="FZD130" s="148"/>
      <c r="FZE130" s="150"/>
      <c r="FZF130" s="150"/>
      <c r="FZG130" s="150"/>
      <c r="FZH130" s="148"/>
      <c r="FZI130" s="150"/>
      <c r="FZJ130" s="150"/>
      <c r="FZK130" s="150"/>
      <c r="FZL130" s="148"/>
      <c r="FZM130" s="150"/>
      <c r="FZN130" s="150"/>
      <c r="FZO130" s="150"/>
      <c r="FZP130" s="148"/>
      <c r="FZQ130" s="150"/>
      <c r="FZR130" s="150"/>
      <c r="FZS130" s="150"/>
      <c r="FZT130" s="148"/>
      <c r="FZU130" s="150"/>
      <c r="FZV130" s="150"/>
      <c r="FZW130" s="150"/>
      <c r="FZX130" s="148"/>
      <c r="FZY130" s="150"/>
      <c r="FZZ130" s="150"/>
      <c r="GAA130" s="150"/>
      <c r="GAB130" s="148"/>
      <c r="GAC130" s="150"/>
      <c r="GAD130" s="150"/>
      <c r="GAE130" s="150"/>
      <c r="GAF130" s="148"/>
      <c r="GAG130" s="150"/>
      <c r="GAH130" s="150"/>
      <c r="GAI130" s="150"/>
      <c r="GAJ130" s="148"/>
      <c r="GAK130" s="150"/>
      <c r="GAL130" s="150"/>
      <c r="GAM130" s="150"/>
      <c r="GAN130" s="148"/>
      <c r="GAO130" s="150"/>
      <c r="GAP130" s="150"/>
      <c r="GAQ130" s="150"/>
      <c r="GAR130" s="148"/>
      <c r="GAS130" s="150"/>
      <c r="GAT130" s="150"/>
      <c r="GAU130" s="150"/>
      <c r="GAV130" s="148"/>
      <c r="GAW130" s="150"/>
      <c r="GAX130" s="150"/>
      <c r="GAY130" s="150"/>
      <c r="GAZ130" s="148"/>
      <c r="GBA130" s="150"/>
      <c r="GBB130" s="150"/>
      <c r="GBC130" s="150"/>
      <c r="GBD130" s="148"/>
      <c r="GBE130" s="150"/>
      <c r="GBF130" s="150"/>
      <c r="GBG130" s="150"/>
      <c r="GBH130" s="148"/>
      <c r="GBI130" s="150"/>
      <c r="GBJ130" s="150"/>
      <c r="GBK130" s="150"/>
      <c r="GBL130" s="148"/>
      <c r="GBM130" s="150"/>
      <c r="GBN130" s="150"/>
      <c r="GBO130" s="150"/>
      <c r="GBP130" s="148"/>
      <c r="GBQ130" s="150"/>
      <c r="GBR130" s="150"/>
      <c r="GBS130" s="150"/>
      <c r="GBT130" s="148"/>
      <c r="GBU130" s="150"/>
      <c r="GBV130" s="150"/>
      <c r="GBW130" s="150"/>
      <c r="GBX130" s="148"/>
      <c r="GBY130" s="150"/>
      <c r="GBZ130" s="150"/>
      <c r="GCA130" s="150"/>
      <c r="GCB130" s="148"/>
      <c r="GCC130" s="150"/>
      <c r="GCD130" s="150"/>
      <c r="GCE130" s="150"/>
      <c r="GCF130" s="148"/>
      <c r="GCG130" s="150"/>
      <c r="GCH130" s="150"/>
      <c r="GCI130" s="150"/>
      <c r="GCJ130" s="148"/>
      <c r="GCK130" s="150"/>
      <c r="GCL130" s="150"/>
      <c r="GCM130" s="150"/>
      <c r="GCN130" s="148"/>
      <c r="GCO130" s="150"/>
      <c r="GCP130" s="150"/>
      <c r="GCQ130" s="150"/>
      <c r="GCR130" s="148"/>
      <c r="GCS130" s="150"/>
      <c r="GCT130" s="150"/>
      <c r="GCU130" s="150"/>
      <c r="GCV130" s="148"/>
      <c r="GCW130" s="150"/>
      <c r="GCX130" s="150"/>
      <c r="GCY130" s="150"/>
      <c r="GCZ130" s="148"/>
      <c r="GDA130" s="150"/>
      <c r="GDB130" s="150"/>
      <c r="GDC130" s="150"/>
      <c r="GDD130" s="148"/>
      <c r="GDE130" s="150"/>
      <c r="GDF130" s="150"/>
      <c r="GDG130" s="150"/>
      <c r="GDH130" s="148"/>
      <c r="GDI130" s="150"/>
      <c r="GDJ130" s="150"/>
      <c r="GDK130" s="150"/>
      <c r="GDL130" s="148"/>
      <c r="GDM130" s="150"/>
      <c r="GDN130" s="150"/>
      <c r="GDO130" s="150"/>
      <c r="GDP130" s="148"/>
      <c r="GDQ130" s="150"/>
      <c r="GDR130" s="150"/>
      <c r="GDS130" s="150"/>
      <c r="GDT130" s="148"/>
      <c r="GDU130" s="150"/>
      <c r="GDV130" s="150"/>
      <c r="GDW130" s="150"/>
      <c r="GDX130" s="148"/>
      <c r="GDY130" s="150"/>
      <c r="GDZ130" s="150"/>
      <c r="GEA130" s="150"/>
      <c r="GEB130" s="148"/>
      <c r="GEC130" s="150"/>
      <c r="GED130" s="150"/>
      <c r="GEE130" s="150"/>
      <c r="GEF130" s="148"/>
      <c r="GEG130" s="150"/>
      <c r="GEH130" s="150"/>
      <c r="GEI130" s="150"/>
      <c r="GEJ130" s="148"/>
      <c r="GEK130" s="150"/>
      <c r="GEL130" s="150"/>
      <c r="GEM130" s="150"/>
      <c r="GEN130" s="148"/>
      <c r="GEO130" s="150"/>
      <c r="GEP130" s="150"/>
      <c r="GEQ130" s="150"/>
      <c r="GER130" s="148"/>
      <c r="GES130" s="150"/>
      <c r="GET130" s="150"/>
      <c r="GEU130" s="150"/>
      <c r="GEV130" s="148"/>
      <c r="GEW130" s="150"/>
      <c r="GEX130" s="150"/>
      <c r="GEY130" s="150"/>
      <c r="GEZ130" s="148"/>
      <c r="GFA130" s="150"/>
      <c r="GFB130" s="150"/>
      <c r="GFC130" s="150"/>
      <c r="GFD130" s="148"/>
      <c r="GFE130" s="150"/>
      <c r="GFF130" s="150"/>
      <c r="GFG130" s="150"/>
      <c r="GFH130" s="148"/>
      <c r="GFI130" s="150"/>
      <c r="GFJ130" s="150"/>
      <c r="GFK130" s="150"/>
      <c r="GFL130" s="148"/>
      <c r="GFM130" s="150"/>
      <c r="GFN130" s="150"/>
      <c r="GFO130" s="150"/>
      <c r="GFP130" s="148"/>
      <c r="GFQ130" s="150"/>
      <c r="GFR130" s="150"/>
      <c r="GFS130" s="150"/>
      <c r="GFT130" s="148"/>
      <c r="GFU130" s="150"/>
      <c r="GFV130" s="150"/>
      <c r="GFW130" s="150"/>
      <c r="GFX130" s="148"/>
      <c r="GFY130" s="150"/>
      <c r="GFZ130" s="150"/>
      <c r="GGA130" s="150"/>
      <c r="GGB130" s="148"/>
      <c r="GGC130" s="150"/>
      <c r="GGD130" s="150"/>
      <c r="GGE130" s="150"/>
      <c r="GGF130" s="148"/>
      <c r="GGG130" s="150"/>
      <c r="GGH130" s="150"/>
      <c r="GGI130" s="150"/>
      <c r="GGJ130" s="148"/>
      <c r="GGK130" s="150"/>
      <c r="GGL130" s="150"/>
      <c r="GGM130" s="150"/>
      <c r="GGN130" s="148"/>
      <c r="GGO130" s="150"/>
      <c r="GGP130" s="150"/>
      <c r="GGQ130" s="150"/>
      <c r="GGR130" s="148"/>
      <c r="GGS130" s="150"/>
      <c r="GGT130" s="150"/>
      <c r="GGU130" s="150"/>
      <c r="GGV130" s="148"/>
      <c r="GGW130" s="150"/>
      <c r="GGX130" s="150"/>
      <c r="GGY130" s="150"/>
      <c r="GGZ130" s="148"/>
      <c r="GHA130" s="150"/>
      <c r="GHB130" s="150"/>
      <c r="GHC130" s="150"/>
      <c r="GHD130" s="148"/>
      <c r="GHE130" s="150"/>
      <c r="GHF130" s="150"/>
      <c r="GHG130" s="150"/>
      <c r="GHH130" s="148"/>
      <c r="GHI130" s="150"/>
      <c r="GHJ130" s="150"/>
      <c r="GHK130" s="150"/>
      <c r="GHL130" s="148"/>
      <c r="GHM130" s="150"/>
      <c r="GHN130" s="150"/>
      <c r="GHO130" s="150"/>
      <c r="GHP130" s="148"/>
      <c r="GHQ130" s="150"/>
      <c r="GHR130" s="150"/>
      <c r="GHS130" s="150"/>
      <c r="GHT130" s="148"/>
      <c r="GHU130" s="150"/>
      <c r="GHV130" s="150"/>
      <c r="GHW130" s="150"/>
      <c r="GHX130" s="148"/>
      <c r="GHY130" s="150"/>
      <c r="GHZ130" s="150"/>
      <c r="GIA130" s="150"/>
      <c r="GIB130" s="148"/>
      <c r="GIC130" s="150"/>
      <c r="GID130" s="150"/>
      <c r="GIE130" s="150"/>
      <c r="GIF130" s="148"/>
      <c r="GIG130" s="150"/>
      <c r="GIH130" s="150"/>
      <c r="GII130" s="150"/>
      <c r="GIJ130" s="148"/>
      <c r="GIK130" s="150"/>
      <c r="GIL130" s="150"/>
      <c r="GIM130" s="150"/>
      <c r="GIN130" s="148"/>
      <c r="GIO130" s="150"/>
      <c r="GIP130" s="150"/>
      <c r="GIQ130" s="150"/>
      <c r="GIR130" s="148"/>
      <c r="GIS130" s="150"/>
      <c r="GIT130" s="150"/>
      <c r="GIU130" s="150"/>
      <c r="GIV130" s="148"/>
      <c r="GIW130" s="150"/>
      <c r="GIX130" s="150"/>
      <c r="GIY130" s="150"/>
      <c r="GIZ130" s="148"/>
      <c r="GJA130" s="150"/>
      <c r="GJB130" s="150"/>
      <c r="GJC130" s="150"/>
      <c r="GJD130" s="148"/>
      <c r="GJE130" s="150"/>
      <c r="GJF130" s="150"/>
      <c r="GJG130" s="150"/>
      <c r="GJH130" s="148"/>
      <c r="GJI130" s="150"/>
      <c r="GJJ130" s="150"/>
      <c r="GJK130" s="150"/>
      <c r="GJL130" s="148"/>
      <c r="GJM130" s="150"/>
      <c r="GJN130" s="150"/>
      <c r="GJO130" s="150"/>
      <c r="GJP130" s="148"/>
      <c r="GJQ130" s="150"/>
      <c r="GJR130" s="150"/>
      <c r="GJS130" s="150"/>
      <c r="GJT130" s="148"/>
      <c r="GJU130" s="150"/>
      <c r="GJV130" s="150"/>
      <c r="GJW130" s="150"/>
      <c r="GJX130" s="148"/>
      <c r="GJY130" s="150"/>
      <c r="GJZ130" s="150"/>
      <c r="GKA130" s="150"/>
      <c r="GKB130" s="148"/>
      <c r="GKC130" s="150"/>
      <c r="GKD130" s="150"/>
      <c r="GKE130" s="150"/>
      <c r="GKF130" s="148"/>
      <c r="GKG130" s="150"/>
      <c r="GKH130" s="150"/>
      <c r="GKI130" s="150"/>
      <c r="GKJ130" s="148"/>
      <c r="GKK130" s="150"/>
      <c r="GKL130" s="150"/>
      <c r="GKM130" s="150"/>
      <c r="GKN130" s="148"/>
      <c r="GKO130" s="150"/>
      <c r="GKP130" s="150"/>
      <c r="GKQ130" s="150"/>
      <c r="GKR130" s="148"/>
      <c r="GKS130" s="150"/>
      <c r="GKT130" s="150"/>
      <c r="GKU130" s="150"/>
      <c r="GKV130" s="148"/>
      <c r="GKW130" s="150"/>
      <c r="GKX130" s="150"/>
      <c r="GKY130" s="150"/>
      <c r="GKZ130" s="148"/>
      <c r="GLA130" s="150"/>
      <c r="GLB130" s="150"/>
      <c r="GLC130" s="150"/>
      <c r="GLD130" s="148"/>
      <c r="GLE130" s="150"/>
      <c r="GLF130" s="150"/>
      <c r="GLG130" s="150"/>
      <c r="GLH130" s="148"/>
      <c r="GLI130" s="150"/>
      <c r="GLJ130" s="150"/>
      <c r="GLK130" s="150"/>
      <c r="GLL130" s="148"/>
      <c r="GLM130" s="150"/>
      <c r="GLN130" s="150"/>
      <c r="GLO130" s="150"/>
      <c r="GLP130" s="148"/>
      <c r="GLQ130" s="150"/>
      <c r="GLR130" s="150"/>
      <c r="GLS130" s="150"/>
      <c r="GLT130" s="148"/>
      <c r="GLU130" s="150"/>
      <c r="GLV130" s="150"/>
      <c r="GLW130" s="150"/>
      <c r="GLX130" s="148"/>
      <c r="GLY130" s="150"/>
      <c r="GLZ130" s="150"/>
      <c r="GMA130" s="150"/>
      <c r="GMB130" s="148"/>
      <c r="GMC130" s="150"/>
      <c r="GMD130" s="150"/>
      <c r="GME130" s="150"/>
      <c r="GMF130" s="148"/>
      <c r="GMG130" s="150"/>
      <c r="GMH130" s="150"/>
      <c r="GMI130" s="150"/>
      <c r="GMJ130" s="148"/>
      <c r="GMK130" s="150"/>
      <c r="GML130" s="150"/>
      <c r="GMM130" s="150"/>
      <c r="GMN130" s="148"/>
      <c r="GMO130" s="150"/>
      <c r="GMP130" s="150"/>
      <c r="GMQ130" s="150"/>
      <c r="GMR130" s="148"/>
      <c r="GMS130" s="150"/>
      <c r="GMT130" s="150"/>
      <c r="GMU130" s="150"/>
      <c r="GMV130" s="148"/>
      <c r="GMW130" s="150"/>
      <c r="GMX130" s="150"/>
      <c r="GMY130" s="150"/>
      <c r="GMZ130" s="148"/>
      <c r="GNA130" s="150"/>
      <c r="GNB130" s="150"/>
      <c r="GNC130" s="150"/>
      <c r="GND130" s="148"/>
      <c r="GNE130" s="150"/>
      <c r="GNF130" s="150"/>
      <c r="GNG130" s="150"/>
      <c r="GNH130" s="148"/>
      <c r="GNI130" s="150"/>
      <c r="GNJ130" s="150"/>
      <c r="GNK130" s="150"/>
      <c r="GNL130" s="148"/>
      <c r="GNM130" s="150"/>
      <c r="GNN130" s="150"/>
      <c r="GNO130" s="150"/>
      <c r="GNP130" s="148"/>
      <c r="GNQ130" s="150"/>
      <c r="GNR130" s="150"/>
      <c r="GNS130" s="150"/>
      <c r="GNT130" s="148"/>
      <c r="GNU130" s="150"/>
      <c r="GNV130" s="150"/>
      <c r="GNW130" s="150"/>
      <c r="GNX130" s="148"/>
      <c r="GNY130" s="150"/>
      <c r="GNZ130" s="150"/>
      <c r="GOA130" s="150"/>
      <c r="GOB130" s="148"/>
      <c r="GOC130" s="150"/>
      <c r="GOD130" s="150"/>
      <c r="GOE130" s="150"/>
      <c r="GOF130" s="148"/>
      <c r="GOG130" s="150"/>
      <c r="GOH130" s="150"/>
      <c r="GOI130" s="150"/>
      <c r="GOJ130" s="148"/>
      <c r="GOK130" s="150"/>
      <c r="GOL130" s="150"/>
      <c r="GOM130" s="150"/>
      <c r="GON130" s="148"/>
      <c r="GOO130" s="150"/>
      <c r="GOP130" s="150"/>
      <c r="GOQ130" s="150"/>
      <c r="GOR130" s="148"/>
      <c r="GOS130" s="150"/>
      <c r="GOT130" s="150"/>
      <c r="GOU130" s="150"/>
      <c r="GOV130" s="148"/>
      <c r="GOW130" s="150"/>
      <c r="GOX130" s="150"/>
      <c r="GOY130" s="150"/>
      <c r="GOZ130" s="148"/>
      <c r="GPA130" s="150"/>
      <c r="GPB130" s="150"/>
      <c r="GPC130" s="150"/>
      <c r="GPD130" s="148"/>
      <c r="GPE130" s="150"/>
      <c r="GPF130" s="150"/>
      <c r="GPG130" s="150"/>
      <c r="GPH130" s="148"/>
      <c r="GPI130" s="150"/>
      <c r="GPJ130" s="150"/>
      <c r="GPK130" s="150"/>
      <c r="GPL130" s="148"/>
      <c r="GPM130" s="150"/>
      <c r="GPN130" s="150"/>
      <c r="GPO130" s="150"/>
      <c r="GPP130" s="148"/>
      <c r="GPQ130" s="150"/>
      <c r="GPR130" s="150"/>
      <c r="GPS130" s="150"/>
      <c r="GPT130" s="148"/>
      <c r="GPU130" s="150"/>
      <c r="GPV130" s="150"/>
      <c r="GPW130" s="150"/>
      <c r="GPX130" s="148"/>
      <c r="GPY130" s="150"/>
      <c r="GPZ130" s="150"/>
      <c r="GQA130" s="150"/>
      <c r="GQB130" s="148"/>
      <c r="GQC130" s="150"/>
      <c r="GQD130" s="150"/>
      <c r="GQE130" s="150"/>
      <c r="GQF130" s="148"/>
      <c r="GQG130" s="150"/>
      <c r="GQH130" s="150"/>
      <c r="GQI130" s="150"/>
      <c r="GQJ130" s="148"/>
      <c r="GQK130" s="150"/>
      <c r="GQL130" s="150"/>
      <c r="GQM130" s="150"/>
      <c r="GQN130" s="148"/>
      <c r="GQO130" s="150"/>
      <c r="GQP130" s="150"/>
      <c r="GQQ130" s="150"/>
      <c r="GQR130" s="148"/>
      <c r="GQS130" s="150"/>
      <c r="GQT130" s="150"/>
      <c r="GQU130" s="150"/>
      <c r="GQV130" s="148"/>
      <c r="GQW130" s="150"/>
      <c r="GQX130" s="150"/>
      <c r="GQY130" s="150"/>
      <c r="GQZ130" s="148"/>
      <c r="GRA130" s="150"/>
      <c r="GRB130" s="150"/>
      <c r="GRC130" s="150"/>
      <c r="GRD130" s="148"/>
      <c r="GRE130" s="150"/>
      <c r="GRF130" s="150"/>
      <c r="GRG130" s="150"/>
      <c r="GRH130" s="148"/>
      <c r="GRI130" s="150"/>
      <c r="GRJ130" s="150"/>
      <c r="GRK130" s="150"/>
      <c r="GRL130" s="148"/>
      <c r="GRM130" s="150"/>
      <c r="GRN130" s="150"/>
      <c r="GRO130" s="150"/>
      <c r="GRP130" s="148"/>
      <c r="GRQ130" s="150"/>
      <c r="GRR130" s="150"/>
      <c r="GRS130" s="150"/>
      <c r="GRT130" s="148"/>
      <c r="GRU130" s="150"/>
      <c r="GRV130" s="150"/>
      <c r="GRW130" s="150"/>
      <c r="GRX130" s="148"/>
      <c r="GRY130" s="150"/>
      <c r="GRZ130" s="150"/>
      <c r="GSA130" s="150"/>
      <c r="GSB130" s="148"/>
      <c r="GSC130" s="150"/>
      <c r="GSD130" s="150"/>
      <c r="GSE130" s="150"/>
      <c r="GSF130" s="148"/>
      <c r="GSG130" s="150"/>
      <c r="GSH130" s="150"/>
      <c r="GSI130" s="150"/>
      <c r="GSJ130" s="148"/>
      <c r="GSK130" s="150"/>
      <c r="GSL130" s="150"/>
      <c r="GSM130" s="150"/>
      <c r="GSN130" s="148"/>
      <c r="GSO130" s="150"/>
      <c r="GSP130" s="150"/>
      <c r="GSQ130" s="150"/>
      <c r="GSR130" s="148"/>
      <c r="GSS130" s="150"/>
      <c r="GST130" s="150"/>
      <c r="GSU130" s="150"/>
      <c r="GSV130" s="148"/>
      <c r="GSW130" s="150"/>
      <c r="GSX130" s="150"/>
      <c r="GSY130" s="150"/>
      <c r="GSZ130" s="148"/>
      <c r="GTA130" s="150"/>
      <c r="GTB130" s="150"/>
      <c r="GTC130" s="150"/>
      <c r="GTD130" s="148"/>
      <c r="GTE130" s="150"/>
      <c r="GTF130" s="150"/>
      <c r="GTG130" s="150"/>
      <c r="GTH130" s="148"/>
      <c r="GTI130" s="150"/>
      <c r="GTJ130" s="150"/>
      <c r="GTK130" s="150"/>
      <c r="GTL130" s="148"/>
      <c r="GTM130" s="150"/>
      <c r="GTN130" s="150"/>
      <c r="GTO130" s="150"/>
      <c r="GTP130" s="148"/>
      <c r="GTQ130" s="150"/>
      <c r="GTR130" s="150"/>
      <c r="GTS130" s="150"/>
      <c r="GTT130" s="148"/>
      <c r="GTU130" s="150"/>
      <c r="GTV130" s="150"/>
      <c r="GTW130" s="150"/>
      <c r="GTX130" s="148"/>
      <c r="GTY130" s="150"/>
      <c r="GTZ130" s="150"/>
      <c r="GUA130" s="150"/>
      <c r="GUB130" s="148"/>
      <c r="GUC130" s="150"/>
      <c r="GUD130" s="150"/>
      <c r="GUE130" s="150"/>
      <c r="GUF130" s="148"/>
      <c r="GUG130" s="150"/>
      <c r="GUH130" s="150"/>
      <c r="GUI130" s="150"/>
      <c r="GUJ130" s="148"/>
      <c r="GUK130" s="150"/>
      <c r="GUL130" s="150"/>
      <c r="GUM130" s="150"/>
      <c r="GUN130" s="148"/>
      <c r="GUO130" s="150"/>
      <c r="GUP130" s="150"/>
      <c r="GUQ130" s="150"/>
      <c r="GUR130" s="148"/>
      <c r="GUS130" s="150"/>
      <c r="GUT130" s="150"/>
      <c r="GUU130" s="150"/>
      <c r="GUV130" s="148"/>
      <c r="GUW130" s="150"/>
      <c r="GUX130" s="150"/>
      <c r="GUY130" s="150"/>
      <c r="GUZ130" s="148"/>
      <c r="GVA130" s="150"/>
      <c r="GVB130" s="150"/>
      <c r="GVC130" s="150"/>
      <c r="GVD130" s="148"/>
      <c r="GVE130" s="150"/>
      <c r="GVF130" s="150"/>
      <c r="GVG130" s="150"/>
      <c r="GVH130" s="148"/>
      <c r="GVI130" s="150"/>
      <c r="GVJ130" s="150"/>
      <c r="GVK130" s="150"/>
      <c r="GVL130" s="148"/>
      <c r="GVM130" s="150"/>
      <c r="GVN130" s="150"/>
      <c r="GVO130" s="150"/>
      <c r="GVP130" s="148"/>
      <c r="GVQ130" s="150"/>
      <c r="GVR130" s="150"/>
      <c r="GVS130" s="150"/>
      <c r="GVT130" s="148"/>
      <c r="GVU130" s="150"/>
      <c r="GVV130" s="150"/>
      <c r="GVW130" s="150"/>
      <c r="GVX130" s="148"/>
      <c r="GVY130" s="150"/>
      <c r="GVZ130" s="150"/>
      <c r="GWA130" s="150"/>
      <c r="GWB130" s="148"/>
      <c r="GWC130" s="150"/>
      <c r="GWD130" s="150"/>
      <c r="GWE130" s="150"/>
      <c r="GWF130" s="148"/>
      <c r="GWG130" s="150"/>
      <c r="GWH130" s="150"/>
      <c r="GWI130" s="150"/>
      <c r="GWJ130" s="148"/>
      <c r="GWK130" s="150"/>
      <c r="GWL130" s="150"/>
      <c r="GWM130" s="150"/>
      <c r="GWN130" s="148"/>
      <c r="GWO130" s="150"/>
      <c r="GWP130" s="150"/>
      <c r="GWQ130" s="150"/>
      <c r="GWR130" s="148"/>
      <c r="GWS130" s="150"/>
      <c r="GWT130" s="150"/>
      <c r="GWU130" s="150"/>
      <c r="GWV130" s="148"/>
      <c r="GWW130" s="150"/>
      <c r="GWX130" s="150"/>
      <c r="GWY130" s="150"/>
      <c r="GWZ130" s="148"/>
      <c r="GXA130" s="150"/>
      <c r="GXB130" s="150"/>
      <c r="GXC130" s="150"/>
      <c r="GXD130" s="148"/>
      <c r="GXE130" s="150"/>
      <c r="GXF130" s="150"/>
      <c r="GXG130" s="150"/>
      <c r="GXH130" s="148"/>
      <c r="GXI130" s="150"/>
      <c r="GXJ130" s="150"/>
      <c r="GXK130" s="150"/>
      <c r="GXL130" s="148"/>
      <c r="GXM130" s="150"/>
      <c r="GXN130" s="150"/>
      <c r="GXO130" s="150"/>
      <c r="GXP130" s="148"/>
      <c r="GXQ130" s="150"/>
      <c r="GXR130" s="150"/>
      <c r="GXS130" s="150"/>
      <c r="GXT130" s="148"/>
      <c r="GXU130" s="150"/>
      <c r="GXV130" s="150"/>
      <c r="GXW130" s="150"/>
      <c r="GXX130" s="148"/>
      <c r="GXY130" s="150"/>
      <c r="GXZ130" s="150"/>
      <c r="GYA130" s="150"/>
      <c r="GYB130" s="148"/>
      <c r="GYC130" s="150"/>
      <c r="GYD130" s="150"/>
      <c r="GYE130" s="150"/>
      <c r="GYF130" s="148"/>
      <c r="GYG130" s="150"/>
      <c r="GYH130" s="150"/>
      <c r="GYI130" s="150"/>
      <c r="GYJ130" s="148"/>
      <c r="GYK130" s="150"/>
      <c r="GYL130" s="150"/>
      <c r="GYM130" s="150"/>
      <c r="GYN130" s="148"/>
      <c r="GYO130" s="150"/>
      <c r="GYP130" s="150"/>
      <c r="GYQ130" s="150"/>
      <c r="GYR130" s="148"/>
      <c r="GYS130" s="150"/>
      <c r="GYT130" s="150"/>
      <c r="GYU130" s="150"/>
      <c r="GYV130" s="148"/>
      <c r="GYW130" s="150"/>
      <c r="GYX130" s="150"/>
      <c r="GYY130" s="150"/>
      <c r="GYZ130" s="148"/>
      <c r="GZA130" s="150"/>
      <c r="GZB130" s="150"/>
      <c r="GZC130" s="150"/>
      <c r="GZD130" s="148"/>
      <c r="GZE130" s="150"/>
      <c r="GZF130" s="150"/>
      <c r="GZG130" s="150"/>
      <c r="GZH130" s="148"/>
      <c r="GZI130" s="150"/>
      <c r="GZJ130" s="150"/>
      <c r="GZK130" s="150"/>
      <c r="GZL130" s="148"/>
      <c r="GZM130" s="150"/>
      <c r="GZN130" s="150"/>
      <c r="GZO130" s="150"/>
      <c r="GZP130" s="148"/>
      <c r="GZQ130" s="150"/>
      <c r="GZR130" s="150"/>
      <c r="GZS130" s="150"/>
      <c r="GZT130" s="148"/>
      <c r="GZU130" s="150"/>
      <c r="GZV130" s="150"/>
      <c r="GZW130" s="150"/>
      <c r="GZX130" s="148"/>
      <c r="GZY130" s="150"/>
      <c r="GZZ130" s="150"/>
      <c r="HAA130" s="150"/>
      <c r="HAB130" s="148"/>
      <c r="HAC130" s="150"/>
      <c r="HAD130" s="150"/>
      <c r="HAE130" s="150"/>
      <c r="HAF130" s="148"/>
      <c r="HAG130" s="150"/>
      <c r="HAH130" s="150"/>
      <c r="HAI130" s="150"/>
      <c r="HAJ130" s="148"/>
      <c r="HAK130" s="150"/>
      <c r="HAL130" s="150"/>
      <c r="HAM130" s="150"/>
      <c r="HAN130" s="148"/>
      <c r="HAO130" s="150"/>
      <c r="HAP130" s="150"/>
      <c r="HAQ130" s="150"/>
      <c r="HAR130" s="148"/>
      <c r="HAS130" s="150"/>
      <c r="HAT130" s="150"/>
      <c r="HAU130" s="150"/>
      <c r="HAV130" s="148"/>
      <c r="HAW130" s="150"/>
      <c r="HAX130" s="150"/>
      <c r="HAY130" s="150"/>
      <c r="HAZ130" s="148"/>
      <c r="HBA130" s="150"/>
      <c r="HBB130" s="150"/>
      <c r="HBC130" s="150"/>
      <c r="HBD130" s="148"/>
      <c r="HBE130" s="150"/>
      <c r="HBF130" s="150"/>
      <c r="HBG130" s="150"/>
      <c r="HBH130" s="148"/>
      <c r="HBI130" s="150"/>
      <c r="HBJ130" s="150"/>
      <c r="HBK130" s="150"/>
      <c r="HBL130" s="148"/>
      <c r="HBM130" s="150"/>
      <c r="HBN130" s="150"/>
      <c r="HBO130" s="150"/>
      <c r="HBP130" s="148"/>
      <c r="HBQ130" s="150"/>
      <c r="HBR130" s="150"/>
      <c r="HBS130" s="150"/>
      <c r="HBT130" s="148"/>
      <c r="HBU130" s="150"/>
      <c r="HBV130" s="150"/>
      <c r="HBW130" s="150"/>
      <c r="HBX130" s="148"/>
      <c r="HBY130" s="150"/>
      <c r="HBZ130" s="150"/>
      <c r="HCA130" s="150"/>
      <c r="HCB130" s="148"/>
      <c r="HCC130" s="150"/>
      <c r="HCD130" s="150"/>
      <c r="HCE130" s="150"/>
      <c r="HCF130" s="148"/>
      <c r="HCG130" s="150"/>
      <c r="HCH130" s="150"/>
      <c r="HCI130" s="150"/>
      <c r="HCJ130" s="148"/>
      <c r="HCK130" s="150"/>
      <c r="HCL130" s="150"/>
      <c r="HCM130" s="150"/>
      <c r="HCN130" s="148"/>
      <c r="HCO130" s="150"/>
      <c r="HCP130" s="150"/>
      <c r="HCQ130" s="150"/>
      <c r="HCR130" s="148"/>
      <c r="HCS130" s="150"/>
      <c r="HCT130" s="150"/>
      <c r="HCU130" s="150"/>
      <c r="HCV130" s="148"/>
      <c r="HCW130" s="150"/>
      <c r="HCX130" s="150"/>
      <c r="HCY130" s="150"/>
      <c r="HCZ130" s="148"/>
      <c r="HDA130" s="150"/>
      <c r="HDB130" s="150"/>
      <c r="HDC130" s="150"/>
      <c r="HDD130" s="148"/>
      <c r="HDE130" s="150"/>
      <c r="HDF130" s="150"/>
      <c r="HDG130" s="150"/>
      <c r="HDH130" s="148"/>
      <c r="HDI130" s="150"/>
      <c r="HDJ130" s="150"/>
      <c r="HDK130" s="150"/>
      <c r="HDL130" s="148"/>
      <c r="HDM130" s="150"/>
      <c r="HDN130" s="150"/>
      <c r="HDO130" s="150"/>
      <c r="HDP130" s="148"/>
      <c r="HDQ130" s="150"/>
      <c r="HDR130" s="150"/>
      <c r="HDS130" s="150"/>
      <c r="HDT130" s="148"/>
      <c r="HDU130" s="150"/>
      <c r="HDV130" s="150"/>
      <c r="HDW130" s="150"/>
      <c r="HDX130" s="148"/>
      <c r="HDY130" s="150"/>
      <c r="HDZ130" s="150"/>
      <c r="HEA130" s="150"/>
      <c r="HEB130" s="148"/>
      <c r="HEC130" s="150"/>
      <c r="HED130" s="150"/>
      <c r="HEE130" s="150"/>
      <c r="HEF130" s="148"/>
      <c r="HEG130" s="150"/>
      <c r="HEH130" s="150"/>
      <c r="HEI130" s="150"/>
      <c r="HEJ130" s="148"/>
      <c r="HEK130" s="150"/>
      <c r="HEL130" s="150"/>
      <c r="HEM130" s="150"/>
      <c r="HEN130" s="148"/>
      <c r="HEO130" s="150"/>
      <c r="HEP130" s="150"/>
      <c r="HEQ130" s="150"/>
      <c r="HER130" s="148"/>
      <c r="HES130" s="150"/>
      <c r="HET130" s="150"/>
      <c r="HEU130" s="150"/>
      <c r="HEV130" s="148"/>
      <c r="HEW130" s="150"/>
      <c r="HEX130" s="150"/>
      <c r="HEY130" s="150"/>
      <c r="HEZ130" s="148"/>
      <c r="HFA130" s="150"/>
      <c r="HFB130" s="150"/>
      <c r="HFC130" s="150"/>
      <c r="HFD130" s="148"/>
      <c r="HFE130" s="150"/>
      <c r="HFF130" s="150"/>
      <c r="HFG130" s="150"/>
      <c r="HFH130" s="148"/>
      <c r="HFI130" s="150"/>
      <c r="HFJ130" s="150"/>
      <c r="HFK130" s="150"/>
      <c r="HFL130" s="148"/>
      <c r="HFM130" s="150"/>
      <c r="HFN130" s="150"/>
      <c r="HFO130" s="150"/>
      <c r="HFP130" s="148"/>
      <c r="HFQ130" s="150"/>
      <c r="HFR130" s="150"/>
      <c r="HFS130" s="150"/>
      <c r="HFT130" s="148"/>
      <c r="HFU130" s="150"/>
      <c r="HFV130" s="150"/>
      <c r="HFW130" s="150"/>
      <c r="HFX130" s="148"/>
      <c r="HFY130" s="150"/>
      <c r="HFZ130" s="150"/>
      <c r="HGA130" s="150"/>
      <c r="HGB130" s="148"/>
      <c r="HGC130" s="150"/>
      <c r="HGD130" s="150"/>
      <c r="HGE130" s="150"/>
      <c r="HGF130" s="148"/>
      <c r="HGG130" s="150"/>
      <c r="HGH130" s="150"/>
      <c r="HGI130" s="150"/>
      <c r="HGJ130" s="148"/>
      <c r="HGK130" s="150"/>
      <c r="HGL130" s="150"/>
      <c r="HGM130" s="150"/>
      <c r="HGN130" s="148"/>
      <c r="HGO130" s="150"/>
      <c r="HGP130" s="150"/>
      <c r="HGQ130" s="150"/>
      <c r="HGR130" s="148"/>
      <c r="HGS130" s="150"/>
      <c r="HGT130" s="150"/>
      <c r="HGU130" s="150"/>
      <c r="HGV130" s="148"/>
      <c r="HGW130" s="150"/>
      <c r="HGX130" s="150"/>
      <c r="HGY130" s="150"/>
      <c r="HGZ130" s="148"/>
      <c r="HHA130" s="150"/>
      <c r="HHB130" s="150"/>
      <c r="HHC130" s="150"/>
      <c r="HHD130" s="148"/>
      <c r="HHE130" s="150"/>
      <c r="HHF130" s="150"/>
      <c r="HHG130" s="150"/>
      <c r="HHH130" s="148"/>
      <c r="HHI130" s="150"/>
      <c r="HHJ130" s="150"/>
      <c r="HHK130" s="150"/>
      <c r="HHL130" s="148"/>
      <c r="HHM130" s="150"/>
      <c r="HHN130" s="150"/>
      <c r="HHO130" s="150"/>
      <c r="HHP130" s="148"/>
      <c r="HHQ130" s="150"/>
      <c r="HHR130" s="150"/>
      <c r="HHS130" s="150"/>
      <c r="HHT130" s="148"/>
      <c r="HHU130" s="150"/>
      <c r="HHV130" s="150"/>
      <c r="HHW130" s="150"/>
      <c r="HHX130" s="148"/>
      <c r="HHY130" s="150"/>
      <c r="HHZ130" s="150"/>
      <c r="HIA130" s="150"/>
      <c r="HIB130" s="148"/>
      <c r="HIC130" s="150"/>
      <c r="HID130" s="150"/>
      <c r="HIE130" s="150"/>
      <c r="HIF130" s="148"/>
      <c r="HIG130" s="150"/>
      <c r="HIH130" s="150"/>
      <c r="HII130" s="150"/>
      <c r="HIJ130" s="148"/>
      <c r="HIK130" s="150"/>
      <c r="HIL130" s="150"/>
      <c r="HIM130" s="150"/>
      <c r="HIN130" s="148"/>
      <c r="HIO130" s="150"/>
      <c r="HIP130" s="150"/>
      <c r="HIQ130" s="150"/>
      <c r="HIR130" s="148"/>
      <c r="HIS130" s="150"/>
      <c r="HIT130" s="150"/>
      <c r="HIU130" s="150"/>
      <c r="HIV130" s="148"/>
      <c r="HIW130" s="150"/>
      <c r="HIX130" s="150"/>
      <c r="HIY130" s="150"/>
      <c r="HIZ130" s="148"/>
      <c r="HJA130" s="150"/>
      <c r="HJB130" s="150"/>
      <c r="HJC130" s="150"/>
      <c r="HJD130" s="148"/>
      <c r="HJE130" s="150"/>
      <c r="HJF130" s="150"/>
      <c r="HJG130" s="150"/>
      <c r="HJH130" s="148"/>
      <c r="HJI130" s="150"/>
      <c r="HJJ130" s="150"/>
      <c r="HJK130" s="150"/>
      <c r="HJL130" s="148"/>
      <c r="HJM130" s="150"/>
      <c r="HJN130" s="150"/>
      <c r="HJO130" s="150"/>
      <c r="HJP130" s="148"/>
      <c r="HJQ130" s="150"/>
      <c r="HJR130" s="150"/>
      <c r="HJS130" s="150"/>
      <c r="HJT130" s="148"/>
      <c r="HJU130" s="150"/>
      <c r="HJV130" s="150"/>
      <c r="HJW130" s="150"/>
      <c r="HJX130" s="148"/>
      <c r="HJY130" s="150"/>
      <c r="HJZ130" s="150"/>
      <c r="HKA130" s="150"/>
      <c r="HKB130" s="148"/>
      <c r="HKC130" s="150"/>
      <c r="HKD130" s="150"/>
      <c r="HKE130" s="150"/>
      <c r="HKF130" s="148"/>
      <c r="HKG130" s="150"/>
      <c r="HKH130" s="150"/>
      <c r="HKI130" s="150"/>
      <c r="HKJ130" s="148"/>
      <c r="HKK130" s="150"/>
      <c r="HKL130" s="150"/>
      <c r="HKM130" s="150"/>
      <c r="HKN130" s="148"/>
      <c r="HKO130" s="150"/>
      <c r="HKP130" s="150"/>
      <c r="HKQ130" s="150"/>
      <c r="HKR130" s="148"/>
      <c r="HKS130" s="150"/>
      <c r="HKT130" s="150"/>
      <c r="HKU130" s="150"/>
      <c r="HKV130" s="148"/>
      <c r="HKW130" s="150"/>
      <c r="HKX130" s="150"/>
      <c r="HKY130" s="150"/>
      <c r="HKZ130" s="148"/>
      <c r="HLA130" s="150"/>
      <c r="HLB130" s="150"/>
      <c r="HLC130" s="150"/>
      <c r="HLD130" s="148"/>
      <c r="HLE130" s="150"/>
      <c r="HLF130" s="150"/>
      <c r="HLG130" s="150"/>
      <c r="HLH130" s="148"/>
      <c r="HLI130" s="150"/>
      <c r="HLJ130" s="150"/>
      <c r="HLK130" s="150"/>
      <c r="HLL130" s="148"/>
      <c r="HLM130" s="150"/>
      <c r="HLN130" s="150"/>
      <c r="HLO130" s="150"/>
      <c r="HLP130" s="148"/>
      <c r="HLQ130" s="150"/>
      <c r="HLR130" s="150"/>
      <c r="HLS130" s="150"/>
      <c r="HLT130" s="148"/>
      <c r="HLU130" s="150"/>
      <c r="HLV130" s="150"/>
      <c r="HLW130" s="150"/>
      <c r="HLX130" s="148"/>
      <c r="HLY130" s="150"/>
      <c r="HLZ130" s="150"/>
      <c r="HMA130" s="150"/>
      <c r="HMB130" s="148"/>
      <c r="HMC130" s="150"/>
      <c r="HMD130" s="150"/>
      <c r="HME130" s="150"/>
      <c r="HMF130" s="148"/>
      <c r="HMG130" s="150"/>
      <c r="HMH130" s="150"/>
      <c r="HMI130" s="150"/>
      <c r="HMJ130" s="148"/>
      <c r="HMK130" s="150"/>
      <c r="HML130" s="150"/>
      <c r="HMM130" s="150"/>
      <c r="HMN130" s="148"/>
      <c r="HMO130" s="150"/>
      <c r="HMP130" s="150"/>
      <c r="HMQ130" s="150"/>
      <c r="HMR130" s="148"/>
      <c r="HMS130" s="150"/>
      <c r="HMT130" s="150"/>
      <c r="HMU130" s="150"/>
      <c r="HMV130" s="148"/>
      <c r="HMW130" s="150"/>
      <c r="HMX130" s="150"/>
      <c r="HMY130" s="150"/>
      <c r="HMZ130" s="148"/>
      <c r="HNA130" s="150"/>
      <c r="HNB130" s="150"/>
      <c r="HNC130" s="150"/>
      <c r="HND130" s="148"/>
      <c r="HNE130" s="150"/>
      <c r="HNF130" s="150"/>
      <c r="HNG130" s="150"/>
      <c r="HNH130" s="148"/>
      <c r="HNI130" s="150"/>
      <c r="HNJ130" s="150"/>
      <c r="HNK130" s="150"/>
      <c r="HNL130" s="148"/>
      <c r="HNM130" s="150"/>
      <c r="HNN130" s="150"/>
      <c r="HNO130" s="150"/>
      <c r="HNP130" s="148"/>
      <c r="HNQ130" s="150"/>
      <c r="HNR130" s="150"/>
      <c r="HNS130" s="150"/>
      <c r="HNT130" s="148"/>
      <c r="HNU130" s="150"/>
      <c r="HNV130" s="150"/>
      <c r="HNW130" s="150"/>
      <c r="HNX130" s="148"/>
      <c r="HNY130" s="150"/>
      <c r="HNZ130" s="150"/>
      <c r="HOA130" s="150"/>
      <c r="HOB130" s="148"/>
      <c r="HOC130" s="150"/>
      <c r="HOD130" s="150"/>
      <c r="HOE130" s="150"/>
      <c r="HOF130" s="148"/>
      <c r="HOG130" s="150"/>
      <c r="HOH130" s="150"/>
      <c r="HOI130" s="150"/>
      <c r="HOJ130" s="148"/>
      <c r="HOK130" s="150"/>
      <c r="HOL130" s="150"/>
      <c r="HOM130" s="150"/>
      <c r="HON130" s="148"/>
      <c r="HOO130" s="150"/>
      <c r="HOP130" s="150"/>
      <c r="HOQ130" s="150"/>
      <c r="HOR130" s="148"/>
      <c r="HOS130" s="150"/>
      <c r="HOT130" s="150"/>
      <c r="HOU130" s="150"/>
      <c r="HOV130" s="148"/>
      <c r="HOW130" s="150"/>
      <c r="HOX130" s="150"/>
      <c r="HOY130" s="150"/>
      <c r="HOZ130" s="148"/>
      <c r="HPA130" s="150"/>
      <c r="HPB130" s="150"/>
      <c r="HPC130" s="150"/>
      <c r="HPD130" s="148"/>
      <c r="HPE130" s="150"/>
      <c r="HPF130" s="150"/>
      <c r="HPG130" s="150"/>
      <c r="HPH130" s="148"/>
      <c r="HPI130" s="150"/>
      <c r="HPJ130" s="150"/>
      <c r="HPK130" s="150"/>
      <c r="HPL130" s="148"/>
      <c r="HPM130" s="150"/>
      <c r="HPN130" s="150"/>
      <c r="HPO130" s="150"/>
      <c r="HPP130" s="148"/>
      <c r="HPQ130" s="150"/>
      <c r="HPR130" s="150"/>
      <c r="HPS130" s="150"/>
      <c r="HPT130" s="148"/>
      <c r="HPU130" s="150"/>
      <c r="HPV130" s="150"/>
      <c r="HPW130" s="150"/>
      <c r="HPX130" s="148"/>
      <c r="HPY130" s="150"/>
      <c r="HPZ130" s="150"/>
      <c r="HQA130" s="150"/>
      <c r="HQB130" s="148"/>
      <c r="HQC130" s="150"/>
      <c r="HQD130" s="150"/>
      <c r="HQE130" s="150"/>
      <c r="HQF130" s="148"/>
      <c r="HQG130" s="150"/>
      <c r="HQH130" s="150"/>
      <c r="HQI130" s="150"/>
      <c r="HQJ130" s="148"/>
      <c r="HQK130" s="150"/>
      <c r="HQL130" s="150"/>
      <c r="HQM130" s="150"/>
      <c r="HQN130" s="148"/>
      <c r="HQO130" s="150"/>
      <c r="HQP130" s="150"/>
      <c r="HQQ130" s="150"/>
      <c r="HQR130" s="148"/>
      <c r="HQS130" s="150"/>
      <c r="HQT130" s="150"/>
      <c r="HQU130" s="150"/>
      <c r="HQV130" s="148"/>
      <c r="HQW130" s="150"/>
      <c r="HQX130" s="150"/>
      <c r="HQY130" s="150"/>
      <c r="HQZ130" s="148"/>
      <c r="HRA130" s="150"/>
      <c r="HRB130" s="150"/>
      <c r="HRC130" s="150"/>
      <c r="HRD130" s="148"/>
      <c r="HRE130" s="150"/>
      <c r="HRF130" s="150"/>
      <c r="HRG130" s="150"/>
      <c r="HRH130" s="148"/>
      <c r="HRI130" s="150"/>
      <c r="HRJ130" s="150"/>
      <c r="HRK130" s="150"/>
      <c r="HRL130" s="148"/>
      <c r="HRM130" s="150"/>
      <c r="HRN130" s="150"/>
      <c r="HRO130" s="150"/>
      <c r="HRP130" s="148"/>
      <c r="HRQ130" s="150"/>
      <c r="HRR130" s="150"/>
      <c r="HRS130" s="150"/>
      <c r="HRT130" s="148"/>
      <c r="HRU130" s="150"/>
      <c r="HRV130" s="150"/>
      <c r="HRW130" s="150"/>
      <c r="HRX130" s="148"/>
      <c r="HRY130" s="150"/>
      <c r="HRZ130" s="150"/>
      <c r="HSA130" s="150"/>
      <c r="HSB130" s="148"/>
      <c r="HSC130" s="150"/>
      <c r="HSD130" s="150"/>
      <c r="HSE130" s="150"/>
      <c r="HSF130" s="148"/>
      <c r="HSG130" s="150"/>
      <c r="HSH130" s="150"/>
      <c r="HSI130" s="150"/>
      <c r="HSJ130" s="148"/>
      <c r="HSK130" s="150"/>
      <c r="HSL130" s="150"/>
      <c r="HSM130" s="150"/>
      <c r="HSN130" s="148"/>
      <c r="HSO130" s="150"/>
      <c r="HSP130" s="150"/>
      <c r="HSQ130" s="150"/>
      <c r="HSR130" s="148"/>
      <c r="HSS130" s="150"/>
      <c r="HST130" s="150"/>
      <c r="HSU130" s="150"/>
      <c r="HSV130" s="148"/>
      <c r="HSW130" s="150"/>
      <c r="HSX130" s="150"/>
      <c r="HSY130" s="150"/>
      <c r="HSZ130" s="148"/>
      <c r="HTA130" s="150"/>
      <c r="HTB130" s="150"/>
      <c r="HTC130" s="150"/>
      <c r="HTD130" s="148"/>
      <c r="HTE130" s="150"/>
      <c r="HTF130" s="150"/>
      <c r="HTG130" s="150"/>
      <c r="HTH130" s="148"/>
      <c r="HTI130" s="150"/>
      <c r="HTJ130" s="150"/>
      <c r="HTK130" s="150"/>
      <c r="HTL130" s="148"/>
      <c r="HTM130" s="150"/>
      <c r="HTN130" s="150"/>
      <c r="HTO130" s="150"/>
      <c r="HTP130" s="148"/>
      <c r="HTQ130" s="150"/>
      <c r="HTR130" s="150"/>
      <c r="HTS130" s="150"/>
      <c r="HTT130" s="148"/>
      <c r="HTU130" s="150"/>
      <c r="HTV130" s="150"/>
      <c r="HTW130" s="150"/>
      <c r="HTX130" s="148"/>
      <c r="HTY130" s="150"/>
      <c r="HTZ130" s="150"/>
      <c r="HUA130" s="150"/>
      <c r="HUB130" s="148"/>
      <c r="HUC130" s="150"/>
      <c r="HUD130" s="150"/>
      <c r="HUE130" s="150"/>
      <c r="HUF130" s="148"/>
      <c r="HUG130" s="150"/>
      <c r="HUH130" s="150"/>
      <c r="HUI130" s="150"/>
      <c r="HUJ130" s="148"/>
      <c r="HUK130" s="150"/>
      <c r="HUL130" s="150"/>
      <c r="HUM130" s="150"/>
      <c r="HUN130" s="148"/>
      <c r="HUO130" s="150"/>
      <c r="HUP130" s="150"/>
      <c r="HUQ130" s="150"/>
      <c r="HUR130" s="148"/>
      <c r="HUS130" s="150"/>
      <c r="HUT130" s="150"/>
      <c r="HUU130" s="150"/>
      <c r="HUV130" s="148"/>
      <c r="HUW130" s="150"/>
      <c r="HUX130" s="150"/>
      <c r="HUY130" s="150"/>
      <c r="HUZ130" s="148"/>
      <c r="HVA130" s="150"/>
      <c r="HVB130" s="150"/>
      <c r="HVC130" s="150"/>
      <c r="HVD130" s="148"/>
      <c r="HVE130" s="150"/>
      <c r="HVF130" s="150"/>
      <c r="HVG130" s="150"/>
      <c r="HVH130" s="148"/>
      <c r="HVI130" s="150"/>
      <c r="HVJ130" s="150"/>
      <c r="HVK130" s="150"/>
      <c r="HVL130" s="148"/>
      <c r="HVM130" s="150"/>
      <c r="HVN130" s="150"/>
      <c r="HVO130" s="150"/>
      <c r="HVP130" s="148"/>
      <c r="HVQ130" s="150"/>
      <c r="HVR130" s="150"/>
      <c r="HVS130" s="150"/>
      <c r="HVT130" s="148"/>
      <c r="HVU130" s="150"/>
      <c r="HVV130" s="150"/>
      <c r="HVW130" s="150"/>
      <c r="HVX130" s="148"/>
      <c r="HVY130" s="150"/>
      <c r="HVZ130" s="150"/>
      <c r="HWA130" s="150"/>
      <c r="HWB130" s="148"/>
      <c r="HWC130" s="150"/>
      <c r="HWD130" s="150"/>
      <c r="HWE130" s="150"/>
      <c r="HWF130" s="148"/>
      <c r="HWG130" s="150"/>
      <c r="HWH130" s="150"/>
      <c r="HWI130" s="150"/>
      <c r="HWJ130" s="148"/>
      <c r="HWK130" s="150"/>
      <c r="HWL130" s="150"/>
      <c r="HWM130" s="150"/>
      <c r="HWN130" s="148"/>
      <c r="HWO130" s="150"/>
      <c r="HWP130" s="150"/>
      <c r="HWQ130" s="150"/>
      <c r="HWR130" s="148"/>
      <c r="HWS130" s="150"/>
      <c r="HWT130" s="150"/>
      <c r="HWU130" s="150"/>
      <c r="HWV130" s="148"/>
      <c r="HWW130" s="150"/>
      <c r="HWX130" s="150"/>
      <c r="HWY130" s="150"/>
      <c r="HWZ130" s="148"/>
      <c r="HXA130" s="150"/>
      <c r="HXB130" s="150"/>
      <c r="HXC130" s="150"/>
      <c r="HXD130" s="148"/>
      <c r="HXE130" s="150"/>
      <c r="HXF130" s="150"/>
      <c r="HXG130" s="150"/>
      <c r="HXH130" s="148"/>
      <c r="HXI130" s="150"/>
      <c r="HXJ130" s="150"/>
      <c r="HXK130" s="150"/>
      <c r="HXL130" s="148"/>
      <c r="HXM130" s="150"/>
      <c r="HXN130" s="150"/>
      <c r="HXO130" s="150"/>
      <c r="HXP130" s="148"/>
      <c r="HXQ130" s="150"/>
      <c r="HXR130" s="150"/>
      <c r="HXS130" s="150"/>
      <c r="HXT130" s="148"/>
      <c r="HXU130" s="150"/>
      <c r="HXV130" s="150"/>
      <c r="HXW130" s="150"/>
      <c r="HXX130" s="148"/>
      <c r="HXY130" s="150"/>
      <c r="HXZ130" s="150"/>
      <c r="HYA130" s="150"/>
      <c r="HYB130" s="148"/>
      <c r="HYC130" s="150"/>
      <c r="HYD130" s="150"/>
      <c r="HYE130" s="150"/>
      <c r="HYF130" s="148"/>
      <c r="HYG130" s="150"/>
      <c r="HYH130" s="150"/>
      <c r="HYI130" s="150"/>
      <c r="HYJ130" s="148"/>
      <c r="HYK130" s="150"/>
      <c r="HYL130" s="150"/>
      <c r="HYM130" s="150"/>
      <c r="HYN130" s="148"/>
      <c r="HYO130" s="150"/>
      <c r="HYP130" s="150"/>
      <c r="HYQ130" s="150"/>
      <c r="HYR130" s="148"/>
      <c r="HYS130" s="150"/>
      <c r="HYT130" s="150"/>
      <c r="HYU130" s="150"/>
      <c r="HYV130" s="148"/>
      <c r="HYW130" s="150"/>
      <c r="HYX130" s="150"/>
      <c r="HYY130" s="150"/>
      <c r="HYZ130" s="148"/>
      <c r="HZA130" s="150"/>
      <c r="HZB130" s="150"/>
      <c r="HZC130" s="150"/>
      <c r="HZD130" s="148"/>
      <c r="HZE130" s="150"/>
      <c r="HZF130" s="150"/>
      <c r="HZG130" s="150"/>
      <c r="HZH130" s="148"/>
      <c r="HZI130" s="150"/>
      <c r="HZJ130" s="150"/>
      <c r="HZK130" s="150"/>
      <c r="HZL130" s="148"/>
      <c r="HZM130" s="150"/>
      <c r="HZN130" s="150"/>
      <c r="HZO130" s="150"/>
      <c r="HZP130" s="148"/>
      <c r="HZQ130" s="150"/>
      <c r="HZR130" s="150"/>
      <c r="HZS130" s="150"/>
      <c r="HZT130" s="148"/>
      <c r="HZU130" s="150"/>
      <c r="HZV130" s="150"/>
      <c r="HZW130" s="150"/>
      <c r="HZX130" s="148"/>
      <c r="HZY130" s="150"/>
      <c r="HZZ130" s="150"/>
      <c r="IAA130" s="150"/>
      <c r="IAB130" s="148"/>
      <c r="IAC130" s="150"/>
      <c r="IAD130" s="150"/>
      <c r="IAE130" s="150"/>
      <c r="IAF130" s="148"/>
      <c r="IAG130" s="150"/>
      <c r="IAH130" s="150"/>
      <c r="IAI130" s="150"/>
      <c r="IAJ130" s="148"/>
      <c r="IAK130" s="150"/>
      <c r="IAL130" s="150"/>
      <c r="IAM130" s="150"/>
      <c r="IAN130" s="148"/>
      <c r="IAO130" s="150"/>
      <c r="IAP130" s="150"/>
      <c r="IAQ130" s="150"/>
      <c r="IAR130" s="148"/>
      <c r="IAS130" s="150"/>
      <c r="IAT130" s="150"/>
      <c r="IAU130" s="150"/>
      <c r="IAV130" s="148"/>
      <c r="IAW130" s="150"/>
      <c r="IAX130" s="150"/>
      <c r="IAY130" s="150"/>
      <c r="IAZ130" s="148"/>
      <c r="IBA130" s="150"/>
      <c r="IBB130" s="150"/>
      <c r="IBC130" s="150"/>
      <c r="IBD130" s="148"/>
      <c r="IBE130" s="150"/>
      <c r="IBF130" s="150"/>
      <c r="IBG130" s="150"/>
      <c r="IBH130" s="148"/>
      <c r="IBI130" s="150"/>
      <c r="IBJ130" s="150"/>
      <c r="IBK130" s="150"/>
      <c r="IBL130" s="148"/>
      <c r="IBM130" s="150"/>
      <c r="IBN130" s="150"/>
      <c r="IBO130" s="150"/>
      <c r="IBP130" s="148"/>
      <c r="IBQ130" s="150"/>
      <c r="IBR130" s="150"/>
      <c r="IBS130" s="150"/>
      <c r="IBT130" s="148"/>
      <c r="IBU130" s="150"/>
      <c r="IBV130" s="150"/>
      <c r="IBW130" s="150"/>
      <c r="IBX130" s="148"/>
      <c r="IBY130" s="150"/>
      <c r="IBZ130" s="150"/>
      <c r="ICA130" s="150"/>
      <c r="ICB130" s="148"/>
      <c r="ICC130" s="150"/>
      <c r="ICD130" s="150"/>
      <c r="ICE130" s="150"/>
      <c r="ICF130" s="148"/>
      <c r="ICG130" s="150"/>
      <c r="ICH130" s="150"/>
      <c r="ICI130" s="150"/>
      <c r="ICJ130" s="148"/>
      <c r="ICK130" s="150"/>
      <c r="ICL130" s="150"/>
      <c r="ICM130" s="150"/>
      <c r="ICN130" s="148"/>
      <c r="ICO130" s="150"/>
      <c r="ICP130" s="150"/>
      <c r="ICQ130" s="150"/>
      <c r="ICR130" s="148"/>
      <c r="ICS130" s="150"/>
      <c r="ICT130" s="150"/>
      <c r="ICU130" s="150"/>
      <c r="ICV130" s="148"/>
      <c r="ICW130" s="150"/>
      <c r="ICX130" s="150"/>
      <c r="ICY130" s="150"/>
      <c r="ICZ130" s="148"/>
      <c r="IDA130" s="150"/>
      <c r="IDB130" s="150"/>
      <c r="IDC130" s="150"/>
      <c r="IDD130" s="148"/>
      <c r="IDE130" s="150"/>
      <c r="IDF130" s="150"/>
      <c r="IDG130" s="150"/>
      <c r="IDH130" s="148"/>
      <c r="IDI130" s="150"/>
      <c r="IDJ130" s="150"/>
      <c r="IDK130" s="150"/>
      <c r="IDL130" s="148"/>
      <c r="IDM130" s="150"/>
      <c r="IDN130" s="150"/>
      <c r="IDO130" s="150"/>
      <c r="IDP130" s="148"/>
      <c r="IDQ130" s="150"/>
      <c r="IDR130" s="150"/>
      <c r="IDS130" s="150"/>
      <c r="IDT130" s="148"/>
      <c r="IDU130" s="150"/>
      <c r="IDV130" s="150"/>
      <c r="IDW130" s="150"/>
      <c r="IDX130" s="148"/>
      <c r="IDY130" s="150"/>
      <c r="IDZ130" s="150"/>
      <c r="IEA130" s="150"/>
      <c r="IEB130" s="148"/>
      <c r="IEC130" s="150"/>
      <c r="IED130" s="150"/>
      <c r="IEE130" s="150"/>
      <c r="IEF130" s="148"/>
      <c r="IEG130" s="150"/>
      <c r="IEH130" s="150"/>
      <c r="IEI130" s="150"/>
      <c r="IEJ130" s="148"/>
      <c r="IEK130" s="150"/>
      <c r="IEL130" s="150"/>
      <c r="IEM130" s="150"/>
      <c r="IEN130" s="148"/>
      <c r="IEO130" s="150"/>
      <c r="IEP130" s="150"/>
      <c r="IEQ130" s="150"/>
      <c r="IER130" s="148"/>
      <c r="IES130" s="150"/>
      <c r="IET130" s="150"/>
      <c r="IEU130" s="150"/>
      <c r="IEV130" s="148"/>
      <c r="IEW130" s="150"/>
      <c r="IEX130" s="150"/>
      <c r="IEY130" s="150"/>
      <c r="IEZ130" s="148"/>
      <c r="IFA130" s="150"/>
      <c r="IFB130" s="150"/>
      <c r="IFC130" s="150"/>
      <c r="IFD130" s="148"/>
      <c r="IFE130" s="150"/>
      <c r="IFF130" s="150"/>
      <c r="IFG130" s="150"/>
      <c r="IFH130" s="148"/>
      <c r="IFI130" s="150"/>
      <c r="IFJ130" s="150"/>
      <c r="IFK130" s="150"/>
      <c r="IFL130" s="148"/>
      <c r="IFM130" s="150"/>
      <c r="IFN130" s="150"/>
      <c r="IFO130" s="150"/>
      <c r="IFP130" s="148"/>
      <c r="IFQ130" s="150"/>
      <c r="IFR130" s="150"/>
      <c r="IFS130" s="150"/>
      <c r="IFT130" s="148"/>
      <c r="IFU130" s="150"/>
      <c r="IFV130" s="150"/>
      <c r="IFW130" s="150"/>
      <c r="IFX130" s="148"/>
      <c r="IFY130" s="150"/>
      <c r="IFZ130" s="150"/>
      <c r="IGA130" s="150"/>
      <c r="IGB130" s="148"/>
      <c r="IGC130" s="150"/>
      <c r="IGD130" s="150"/>
      <c r="IGE130" s="150"/>
      <c r="IGF130" s="148"/>
      <c r="IGG130" s="150"/>
      <c r="IGH130" s="150"/>
      <c r="IGI130" s="150"/>
      <c r="IGJ130" s="148"/>
      <c r="IGK130" s="150"/>
      <c r="IGL130" s="150"/>
      <c r="IGM130" s="150"/>
      <c r="IGN130" s="148"/>
      <c r="IGO130" s="150"/>
      <c r="IGP130" s="150"/>
      <c r="IGQ130" s="150"/>
      <c r="IGR130" s="148"/>
      <c r="IGS130" s="150"/>
      <c r="IGT130" s="150"/>
      <c r="IGU130" s="150"/>
      <c r="IGV130" s="148"/>
      <c r="IGW130" s="150"/>
      <c r="IGX130" s="150"/>
      <c r="IGY130" s="150"/>
      <c r="IGZ130" s="148"/>
      <c r="IHA130" s="150"/>
      <c r="IHB130" s="150"/>
      <c r="IHC130" s="150"/>
      <c r="IHD130" s="148"/>
      <c r="IHE130" s="150"/>
      <c r="IHF130" s="150"/>
      <c r="IHG130" s="150"/>
      <c r="IHH130" s="148"/>
      <c r="IHI130" s="150"/>
      <c r="IHJ130" s="150"/>
      <c r="IHK130" s="150"/>
      <c r="IHL130" s="148"/>
      <c r="IHM130" s="150"/>
      <c r="IHN130" s="150"/>
      <c r="IHO130" s="150"/>
      <c r="IHP130" s="148"/>
      <c r="IHQ130" s="150"/>
      <c r="IHR130" s="150"/>
      <c r="IHS130" s="150"/>
      <c r="IHT130" s="148"/>
      <c r="IHU130" s="150"/>
      <c r="IHV130" s="150"/>
      <c r="IHW130" s="150"/>
      <c r="IHX130" s="148"/>
      <c r="IHY130" s="150"/>
      <c r="IHZ130" s="150"/>
      <c r="IIA130" s="150"/>
      <c r="IIB130" s="148"/>
      <c r="IIC130" s="150"/>
      <c r="IID130" s="150"/>
      <c r="IIE130" s="150"/>
      <c r="IIF130" s="148"/>
      <c r="IIG130" s="150"/>
      <c r="IIH130" s="150"/>
      <c r="III130" s="150"/>
      <c r="IIJ130" s="148"/>
      <c r="IIK130" s="150"/>
      <c r="IIL130" s="150"/>
      <c r="IIM130" s="150"/>
      <c r="IIN130" s="148"/>
      <c r="IIO130" s="150"/>
      <c r="IIP130" s="150"/>
      <c r="IIQ130" s="150"/>
      <c r="IIR130" s="148"/>
      <c r="IIS130" s="150"/>
      <c r="IIT130" s="150"/>
      <c r="IIU130" s="150"/>
      <c r="IIV130" s="148"/>
      <c r="IIW130" s="150"/>
      <c r="IIX130" s="150"/>
      <c r="IIY130" s="150"/>
      <c r="IIZ130" s="148"/>
      <c r="IJA130" s="150"/>
      <c r="IJB130" s="150"/>
      <c r="IJC130" s="150"/>
      <c r="IJD130" s="148"/>
      <c r="IJE130" s="150"/>
      <c r="IJF130" s="150"/>
      <c r="IJG130" s="150"/>
      <c r="IJH130" s="148"/>
      <c r="IJI130" s="150"/>
      <c r="IJJ130" s="150"/>
      <c r="IJK130" s="150"/>
      <c r="IJL130" s="148"/>
      <c r="IJM130" s="150"/>
      <c r="IJN130" s="150"/>
      <c r="IJO130" s="150"/>
      <c r="IJP130" s="148"/>
      <c r="IJQ130" s="150"/>
      <c r="IJR130" s="150"/>
      <c r="IJS130" s="150"/>
      <c r="IJT130" s="148"/>
      <c r="IJU130" s="150"/>
      <c r="IJV130" s="150"/>
      <c r="IJW130" s="150"/>
      <c r="IJX130" s="148"/>
      <c r="IJY130" s="150"/>
      <c r="IJZ130" s="150"/>
      <c r="IKA130" s="150"/>
      <c r="IKB130" s="148"/>
      <c r="IKC130" s="150"/>
      <c r="IKD130" s="150"/>
      <c r="IKE130" s="150"/>
      <c r="IKF130" s="148"/>
      <c r="IKG130" s="150"/>
      <c r="IKH130" s="150"/>
      <c r="IKI130" s="150"/>
      <c r="IKJ130" s="148"/>
      <c r="IKK130" s="150"/>
      <c r="IKL130" s="150"/>
      <c r="IKM130" s="150"/>
      <c r="IKN130" s="148"/>
      <c r="IKO130" s="150"/>
      <c r="IKP130" s="150"/>
      <c r="IKQ130" s="150"/>
      <c r="IKR130" s="148"/>
      <c r="IKS130" s="150"/>
      <c r="IKT130" s="150"/>
      <c r="IKU130" s="150"/>
      <c r="IKV130" s="148"/>
      <c r="IKW130" s="150"/>
      <c r="IKX130" s="150"/>
      <c r="IKY130" s="150"/>
      <c r="IKZ130" s="148"/>
      <c r="ILA130" s="150"/>
      <c r="ILB130" s="150"/>
      <c r="ILC130" s="150"/>
      <c r="ILD130" s="148"/>
      <c r="ILE130" s="150"/>
      <c r="ILF130" s="150"/>
      <c r="ILG130" s="150"/>
      <c r="ILH130" s="148"/>
      <c r="ILI130" s="150"/>
      <c r="ILJ130" s="150"/>
      <c r="ILK130" s="150"/>
      <c r="ILL130" s="148"/>
      <c r="ILM130" s="150"/>
      <c r="ILN130" s="150"/>
      <c r="ILO130" s="150"/>
      <c r="ILP130" s="148"/>
      <c r="ILQ130" s="150"/>
      <c r="ILR130" s="150"/>
      <c r="ILS130" s="150"/>
      <c r="ILT130" s="148"/>
      <c r="ILU130" s="150"/>
      <c r="ILV130" s="150"/>
      <c r="ILW130" s="150"/>
      <c r="ILX130" s="148"/>
      <c r="ILY130" s="150"/>
      <c r="ILZ130" s="150"/>
      <c r="IMA130" s="150"/>
      <c r="IMB130" s="148"/>
      <c r="IMC130" s="150"/>
      <c r="IMD130" s="150"/>
      <c r="IME130" s="150"/>
      <c r="IMF130" s="148"/>
      <c r="IMG130" s="150"/>
      <c r="IMH130" s="150"/>
      <c r="IMI130" s="150"/>
      <c r="IMJ130" s="148"/>
      <c r="IMK130" s="150"/>
      <c r="IML130" s="150"/>
      <c r="IMM130" s="150"/>
      <c r="IMN130" s="148"/>
      <c r="IMO130" s="150"/>
      <c r="IMP130" s="150"/>
      <c r="IMQ130" s="150"/>
      <c r="IMR130" s="148"/>
      <c r="IMS130" s="150"/>
      <c r="IMT130" s="150"/>
      <c r="IMU130" s="150"/>
      <c r="IMV130" s="148"/>
      <c r="IMW130" s="150"/>
      <c r="IMX130" s="150"/>
      <c r="IMY130" s="150"/>
      <c r="IMZ130" s="148"/>
      <c r="INA130" s="150"/>
      <c r="INB130" s="150"/>
      <c r="INC130" s="150"/>
      <c r="IND130" s="148"/>
      <c r="INE130" s="150"/>
      <c r="INF130" s="150"/>
      <c r="ING130" s="150"/>
      <c r="INH130" s="148"/>
      <c r="INI130" s="150"/>
      <c r="INJ130" s="150"/>
      <c r="INK130" s="150"/>
      <c r="INL130" s="148"/>
      <c r="INM130" s="150"/>
      <c r="INN130" s="150"/>
      <c r="INO130" s="150"/>
      <c r="INP130" s="148"/>
      <c r="INQ130" s="150"/>
      <c r="INR130" s="150"/>
      <c r="INS130" s="150"/>
      <c r="INT130" s="148"/>
      <c r="INU130" s="150"/>
      <c r="INV130" s="150"/>
      <c r="INW130" s="150"/>
      <c r="INX130" s="148"/>
      <c r="INY130" s="150"/>
      <c r="INZ130" s="150"/>
      <c r="IOA130" s="150"/>
      <c r="IOB130" s="148"/>
      <c r="IOC130" s="150"/>
      <c r="IOD130" s="150"/>
      <c r="IOE130" s="150"/>
      <c r="IOF130" s="148"/>
      <c r="IOG130" s="150"/>
      <c r="IOH130" s="150"/>
      <c r="IOI130" s="150"/>
      <c r="IOJ130" s="148"/>
      <c r="IOK130" s="150"/>
      <c r="IOL130" s="150"/>
      <c r="IOM130" s="150"/>
      <c r="ION130" s="148"/>
      <c r="IOO130" s="150"/>
      <c r="IOP130" s="150"/>
      <c r="IOQ130" s="150"/>
      <c r="IOR130" s="148"/>
      <c r="IOS130" s="150"/>
      <c r="IOT130" s="150"/>
      <c r="IOU130" s="150"/>
      <c r="IOV130" s="148"/>
      <c r="IOW130" s="150"/>
      <c r="IOX130" s="150"/>
      <c r="IOY130" s="150"/>
      <c r="IOZ130" s="148"/>
      <c r="IPA130" s="150"/>
      <c r="IPB130" s="150"/>
      <c r="IPC130" s="150"/>
      <c r="IPD130" s="148"/>
      <c r="IPE130" s="150"/>
      <c r="IPF130" s="150"/>
      <c r="IPG130" s="150"/>
      <c r="IPH130" s="148"/>
      <c r="IPI130" s="150"/>
      <c r="IPJ130" s="150"/>
      <c r="IPK130" s="150"/>
      <c r="IPL130" s="148"/>
      <c r="IPM130" s="150"/>
      <c r="IPN130" s="150"/>
      <c r="IPO130" s="150"/>
      <c r="IPP130" s="148"/>
      <c r="IPQ130" s="150"/>
      <c r="IPR130" s="150"/>
      <c r="IPS130" s="150"/>
      <c r="IPT130" s="148"/>
      <c r="IPU130" s="150"/>
      <c r="IPV130" s="150"/>
      <c r="IPW130" s="150"/>
      <c r="IPX130" s="148"/>
      <c r="IPY130" s="150"/>
      <c r="IPZ130" s="150"/>
      <c r="IQA130" s="150"/>
      <c r="IQB130" s="148"/>
      <c r="IQC130" s="150"/>
      <c r="IQD130" s="150"/>
      <c r="IQE130" s="150"/>
      <c r="IQF130" s="148"/>
      <c r="IQG130" s="150"/>
      <c r="IQH130" s="150"/>
      <c r="IQI130" s="150"/>
      <c r="IQJ130" s="148"/>
      <c r="IQK130" s="150"/>
      <c r="IQL130" s="150"/>
      <c r="IQM130" s="150"/>
      <c r="IQN130" s="148"/>
      <c r="IQO130" s="150"/>
      <c r="IQP130" s="150"/>
      <c r="IQQ130" s="150"/>
      <c r="IQR130" s="148"/>
      <c r="IQS130" s="150"/>
      <c r="IQT130" s="150"/>
      <c r="IQU130" s="150"/>
      <c r="IQV130" s="148"/>
      <c r="IQW130" s="150"/>
      <c r="IQX130" s="150"/>
      <c r="IQY130" s="150"/>
      <c r="IQZ130" s="148"/>
      <c r="IRA130" s="150"/>
      <c r="IRB130" s="150"/>
      <c r="IRC130" s="150"/>
      <c r="IRD130" s="148"/>
      <c r="IRE130" s="150"/>
      <c r="IRF130" s="150"/>
      <c r="IRG130" s="150"/>
      <c r="IRH130" s="148"/>
      <c r="IRI130" s="150"/>
      <c r="IRJ130" s="150"/>
      <c r="IRK130" s="150"/>
      <c r="IRL130" s="148"/>
      <c r="IRM130" s="150"/>
      <c r="IRN130" s="150"/>
      <c r="IRO130" s="150"/>
      <c r="IRP130" s="148"/>
      <c r="IRQ130" s="150"/>
      <c r="IRR130" s="150"/>
      <c r="IRS130" s="150"/>
      <c r="IRT130" s="148"/>
      <c r="IRU130" s="150"/>
      <c r="IRV130" s="150"/>
      <c r="IRW130" s="150"/>
      <c r="IRX130" s="148"/>
      <c r="IRY130" s="150"/>
      <c r="IRZ130" s="150"/>
      <c r="ISA130" s="150"/>
      <c r="ISB130" s="148"/>
      <c r="ISC130" s="150"/>
      <c r="ISD130" s="150"/>
      <c r="ISE130" s="150"/>
      <c r="ISF130" s="148"/>
      <c r="ISG130" s="150"/>
      <c r="ISH130" s="150"/>
      <c r="ISI130" s="150"/>
      <c r="ISJ130" s="148"/>
      <c r="ISK130" s="150"/>
      <c r="ISL130" s="150"/>
      <c r="ISM130" s="150"/>
      <c r="ISN130" s="148"/>
      <c r="ISO130" s="150"/>
      <c r="ISP130" s="150"/>
      <c r="ISQ130" s="150"/>
      <c r="ISR130" s="148"/>
      <c r="ISS130" s="150"/>
      <c r="IST130" s="150"/>
      <c r="ISU130" s="150"/>
      <c r="ISV130" s="148"/>
      <c r="ISW130" s="150"/>
      <c r="ISX130" s="150"/>
      <c r="ISY130" s="150"/>
      <c r="ISZ130" s="148"/>
      <c r="ITA130" s="150"/>
      <c r="ITB130" s="150"/>
      <c r="ITC130" s="150"/>
      <c r="ITD130" s="148"/>
      <c r="ITE130" s="150"/>
      <c r="ITF130" s="150"/>
      <c r="ITG130" s="150"/>
      <c r="ITH130" s="148"/>
      <c r="ITI130" s="150"/>
      <c r="ITJ130" s="150"/>
      <c r="ITK130" s="150"/>
      <c r="ITL130" s="148"/>
      <c r="ITM130" s="150"/>
      <c r="ITN130" s="150"/>
      <c r="ITO130" s="150"/>
      <c r="ITP130" s="148"/>
      <c r="ITQ130" s="150"/>
      <c r="ITR130" s="150"/>
      <c r="ITS130" s="150"/>
      <c r="ITT130" s="148"/>
      <c r="ITU130" s="150"/>
      <c r="ITV130" s="150"/>
      <c r="ITW130" s="150"/>
      <c r="ITX130" s="148"/>
      <c r="ITY130" s="150"/>
      <c r="ITZ130" s="150"/>
      <c r="IUA130" s="150"/>
      <c r="IUB130" s="148"/>
      <c r="IUC130" s="150"/>
      <c r="IUD130" s="150"/>
      <c r="IUE130" s="150"/>
      <c r="IUF130" s="148"/>
      <c r="IUG130" s="150"/>
      <c r="IUH130" s="150"/>
      <c r="IUI130" s="150"/>
      <c r="IUJ130" s="148"/>
      <c r="IUK130" s="150"/>
      <c r="IUL130" s="150"/>
      <c r="IUM130" s="150"/>
      <c r="IUN130" s="148"/>
      <c r="IUO130" s="150"/>
      <c r="IUP130" s="150"/>
      <c r="IUQ130" s="150"/>
      <c r="IUR130" s="148"/>
      <c r="IUS130" s="150"/>
      <c r="IUT130" s="150"/>
      <c r="IUU130" s="150"/>
      <c r="IUV130" s="148"/>
      <c r="IUW130" s="150"/>
      <c r="IUX130" s="150"/>
      <c r="IUY130" s="150"/>
      <c r="IUZ130" s="148"/>
      <c r="IVA130" s="150"/>
      <c r="IVB130" s="150"/>
      <c r="IVC130" s="150"/>
      <c r="IVD130" s="148"/>
      <c r="IVE130" s="150"/>
      <c r="IVF130" s="150"/>
      <c r="IVG130" s="150"/>
      <c r="IVH130" s="148"/>
      <c r="IVI130" s="150"/>
      <c r="IVJ130" s="150"/>
      <c r="IVK130" s="150"/>
      <c r="IVL130" s="148"/>
      <c r="IVM130" s="150"/>
      <c r="IVN130" s="150"/>
      <c r="IVO130" s="150"/>
      <c r="IVP130" s="148"/>
      <c r="IVQ130" s="150"/>
      <c r="IVR130" s="150"/>
      <c r="IVS130" s="150"/>
      <c r="IVT130" s="148"/>
      <c r="IVU130" s="150"/>
      <c r="IVV130" s="150"/>
      <c r="IVW130" s="150"/>
      <c r="IVX130" s="148"/>
      <c r="IVY130" s="150"/>
      <c r="IVZ130" s="150"/>
      <c r="IWA130" s="150"/>
      <c r="IWB130" s="148"/>
      <c r="IWC130" s="150"/>
      <c r="IWD130" s="150"/>
      <c r="IWE130" s="150"/>
      <c r="IWF130" s="148"/>
      <c r="IWG130" s="150"/>
      <c r="IWH130" s="150"/>
      <c r="IWI130" s="150"/>
      <c r="IWJ130" s="148"/>
      <c r="IWK130" s="150"/>
      <c r="IWL130" s="150"/>
      <c r="IWM130" s="150"/>
      <c r="IWN130" s="148"/>
      <c r="IWO130" s="150"/>
      <c r="IWP130" s="150"/>
      <c r="IWQ130" s="150"/>
      <c r="IWR130" s="148"/>
      <c r="IWS130" s="150"/>
      <c r="IWT130" s="150"/>
      <c r="IWU130" s="150"/>
      <c r="IWV130" s="148"/>
      <c r="IWW130" s="150"/>
      <c r="IWX130" s="150"/>
      <c r="IWY130" s="150"/>
      <c r="IWZ130" s="148"/>
      <c r="IXA130" s="150"/>
      <c r="IXB130" s="150"/>
      <c r="IXC130" s="150"/>
      <c r="IXD130" s="148"/>
      <c r="IXE130" s="150"/>
      <c r="IXF130" s="150"/>
      <c r="IXG130" s="150"/>
      <c r="IXH130" s="148"/>
      <c r="IXI130" s="150"/>
      <c r="IXJ130" s="150"/>
      <c r="IXK130" s="150"/>
      <c r="IXL130" s="148"/>
      <c r="IXM130" s="150"/>
      <c r="IXN130" s="150"/>
      <c r="IXO130" s="150"/>
      <c r="IXP130" s="148"/>
      <c r="IXQ130" s="150"/>
      <c r="IXR130" s="150"/>
      <c r="IXS130" s="150"/>
      <c r="IXT130" s="148"/>
      <c r="IXU130" s="150"/>
      <c r="IXV130" s="150"/>
      <c r="IXW130" s="150"/>
      <c r="IXX130" s="148"/>
      <c r="IXY130" s="150"/>
      <c r="IXZ130" s="150"/>
      <c r="IYA130" s="150"/>
      <c r="IYB130" s="148"/>
      <c r="IYC130" s="150"/>
      <c r="IYD130" s="150"/>
      <c r="IYE130" s="150"/>
      <c r="IYF130" s="148"/>
      <c r="IYG130" s="150"/>
      <c r="IYH130" s="150"/>
      <c r="IYI130" s="150"/>
      <c r="IYJ130" s="148"/>
      <c r="IYK130" s="150"/>
      <c r="IYL130" s="150"/>
      <c r="IYM130" s="150"/>
      <c r="IYN130" s="148"/>
      <c r="IYO130" s="150"/>
      <c r="IYP130" s="150"/>
      <c r="IYQ130" s="150"/>
      <c r="IYR130" s="148"/>
      <c r="IYS130" s="150"/>
      <c r="IYT130" s="150"/>
      <c r="IYU130" s="150"/>
      <c r="IYV130" s="148"/>
      <c r="IYW130" s="150"/>
      <c r="IYX130" s="150"/>
      <c r="IYY130" s="150"/>
      <c r="IYZ130" s="148"/>
      <c r="IZA130" s="150"/>
      <c r="IZB130" s="150"/>
      <c r="IZC130" s="150"/>
      <c r="IZD130" s="148"/>
      <c r="IZE130" s="150"/>
      <c r="IZF130" s="150"/>
      <c r="IZG130" s="150"/>
      <c r="IZH130" s="148"/>
      <c r="IZI130" s="150"/>
      <c r="IZJ130" s="150"/>
      <c r="IZK130" s="150"/>
      <c r="IZL130" s="148"/>
      <c r="IZM130" s="150"/>
      <c r="IZN130" s="150"/>
      <c r="IZO130" s="150"/>
      <c r="IZP130" s="148"/>
      <c r="IZQ130" s="150"/>
      <c r="IZR130" s="150"/>
      <c r="IZS130" s="150"/>
      <c r="IZT130" s="148"/>
      <c r="IZU130" s="150"/>
      <c r="IZV130" s="150"/>
      <c r="IZW130" s="150"/>
      <c r="IZX130" s="148"/>
      <c r="IZY130" s="150"/>
      <c r="IZZ130" s="150"/>
      <c r="JAA130" s="150"/>
      <c r="JAB130" s="148"/>
      <c r="JAC130" s="150"/>
      <c r="JAD130" s="150"/>
      <c r="JAE130" s="150"/>
      <c r="JAF130" s="148"/>
      <c r="JAG130" s="150"/>
      <c r="JAH130" s="150"/>
      <c r="JAI130" s="150"/>
      <c r="JAJ130" s="148"/>
      <c r="JAK130" s="150"/>
      <c r="JAL130" s="150"/>
      <c r="JAM130" s="150"/>
      <c r="JAN130" s="148"/>
      <c r="JAO130" s="150"/>
      <c r="JAP130" s="150"/>
      <c r="JAQ130" s="150"/>
      <c r="JAR130" s="148"/>
      <c r="JAS130" s="150"/>
      <c r="JAT130" s="150"/>
      <c r="JAU130" s="150"/>
      <c r="JAV130" s="148"/>
      <c r="JAW130" s="150"/>
      <c r="JAX130" s="150"/>
      <c r="JAY130" s="150"/>
      <c r="JAZ130" s="148"/>
      <c r="JBA130" s="150"/>
      <c r="JBB130" s="150"/>
      <c r="JBC130" s="150"/>
      <c r="JBD130" s="148"/>
      <c r="JBE130" s="150"/>
      <c r="JBF130" s="150"/>
      <c r="JBG130" s="150"/>
      <c r="JBH130" s="148"/>
      <c r="JBI130" s="150"/>
      <c r="JBJ130" s="150"/>
      <c r="JBK130" s="150"/>
      <c r="JBL130" s="148"/>
      <c r="JBM130" s="150"/>
      <c r="JBN130" s="150"/>
      <c r="JBO130" s="150"/>
      <c r="JBP130" s="148"/>
      <c r="JBQ130" s="150"/>
      <c r="JBR130" s="150"/>
      <c r="JBS130" s="150"/>
      <c r="JBT130" s="148"/>
      <c r="JBU130" s="150"/>
      <c r="JBV130" s="150"/>
      <c r="JBW130" s="150"/>
      <c r="JBX130" s="148"/>
      <c r="JBY130" s="150"/>
      <c r="JBZ130" s="150"/>
      <c r="JCA130" s="150"/>
      <c r="JCB130" s="148"/>
      <c r="JCC130" s="150"/>
      <c r="JCD130" s="150"/>
      <c r="JCE130" s="150"/>
      <c r="JCF130" s="148"/>
      <c r="JCG130" s="150"/>
      <c r="JCH130" s="150"/>
      <c r="JCI130" s="150"/>
      <c r="JCJ130" s="148"/>
      <c r="JCK130" s="150"/>
      <c r="JCL130" s="150"/>
      <c r="JCM130" s="150"/>
      <c r="JCN130" s="148"/>
      <c r="JCO130" s="150"/>
      <c r="JCP130" s="150"/>
      <c r="JCQ130" s="150"/>
      <c r="JCR130" s="148"/>
      <c r="JCS130" s="150"/>
      <c r="JCT130" s="150"/>
      <c r="JCU130" s="150"/>
      <c r="JCV130" s="148"/>
      <c r="JCW130" s="150"/>
      <c r="JCX130" s="150"/>
      <c r="JCY130" s="150"/>
      <c r="JCZ130" s="148"/>
      <c r="JDA130" s="150"/>
      <c r="JDB130" s="150"/>
      <c r="JDC130" s="150"/>
      <c r="JDD130" s="148"/>
      <c r="JDE130" s="150"/>
      <c r="JDF130" s="150"/>
      <c r="JDG130" s="150"/>
      <c r="JDH130" s="148"/>
      <c r="JDI130" s="150"/>
      <c r="JDJ130" s="150"/>
      <c r="JDK130" s="150"/>
      <c r="JDL130" s="148"/>
      <c r="JDM130" s="150"/>
      <c r="JDN130" s="150"/>
      <c r="JDO130" s="150"/>
      <c r="JDP130" s="148"/>
      <c r="JDQ130" s="150"/>
      <c r="JDR130" s="150"/>
      <c r="JDS130" s="150"/>
      <c r="JDT130" s="148"/>
      <c r="JDU130" s="150"/>
      <c r="JDV130" s="150"/>
      <c r="JDW130" s="150"/>
      <c r="JDX130" s="148"/>
      <c r="JDY130" s="150"/>
      <c r="JDZ130" s="150"/>
      <c r="JEA130" s="150"/>
      <c r="JEB130" s="148"/>
      <c r="JEC130" s="150"/>
      <c r="JED130" s="150"/>
      <c r="JEE130" s="150"/>
      <c r="JEF130" s="148"/>
      <c r="JEG130" s="150"/>
      <c r="JEH130" s="150"/>
      <c r="JEI130" s="150"/>
      <c r="JEJ130" s="148"/>
      <c r="JEK130" s="150"/>
      <c r="JEL130" s="150"/>
      <c r="JEM130" s="150"/>
      <c r="JEN130" s="148"/>
      <c r="JEO130" s="150"/>
      <c r="JEP130" s="150"/>
      <c r="JEQ130" s="150"/>
      <c r="JER130" s="148"/>
      <c r="JES130" s="150"/>
      <c r="JET130" s="150"/>
      <c r="JEU130" s="150"/>
      <c r="JEV130" s="148"/>
      <c r="JEW130" s="150"/>
      <c r="JEX130" s="150"/>
      <c r="JEY130" s="150"/>
      <c r="JEZ130" s="148"/>
      <c r="JFA130" s="150"/>
      <c r="JFB130" s="150"/>
      <c r="JFC130" s="150"/>
      <c r="JFD130" s="148"/>
      <c r="JFE130" s="150"/>
      <c r="JFF130" s="150"/>
      <c r="JFG130" s="150"/>
      <c r="JFH130" s="148"/>
      <c r="JFI130" s="150"/>
      <c r="JFJ130" s="150"/>
      <c r="JFK130" s="150"/>
      <c r="JFL130" s="148"/>
      <c r="JFM130" s="150"/>
      <c r="JFN130" s="150"/>
      <c r="JFO130" s="150"/>
      <c r="JFP130" s="148"/>
      <c r="JFQ130" s="150"/>
      <c r="JFR130" s="150"/>
      <c r="JFS130" s="150"/>
      <c r="JFT130" s="148"/>
      <c r="JFU130" s="150"/>
      <c r="JFV130" s="150"/>
      <c r="JFW130" s="150"/>
      <c r="JFX130" s="148"/>
      <c r="JFY130" s="150"/>
      <c r="JFZ130" s="150"/>
      <c r="JGA130" s="150"/>
      <c r="JGB130" s="148"/>
      <c r="JGC130" s="150"/>
      <c r="JGD130" s="150"/>
      <c r="JGE130" s="150"/>
      <c r="JGF130" s="148"/>
      <c r="JGG130" s="150"/>
      <c r="JGH130" s="150"/>
      <c r="JGI130" s="150"/>
      <c r="JGJ130" s="148"/>
      <c r="JGK130" s="150"/>
      <c r="JGL130" s="150"/>
      <c r="JGM130" s="150"/>
      <c r="JGN130" s="148"/>
      <c r="JGO130" s="150"/>
      <c r="JGP130" s="150"/>
      <c r="JGQ130" s="150"/>
      <c r="JGR130" s="148"/>
      <c r="JGS130" s="150"/>
      <c r="JGT130" s="150"/>
      <c r="JGU130" s="150"/>
      <c r="JGV130" s="148"/>
      <c r="JGW130" s="150"/>
      <c r="JGX130" s="150"/>
      <c r="JGY130" s="150"/>
      <c r="JGZ130" s="148"/>
      <c r="JHA130" s="150"/>
      <c r="JHB130" s="150"/>
      <c r="JHC130" s="150"/>
      <c r="JHD130" s="148"/>
      <c r="JHE130" s="150"/>
      <c r="JHF130" s="150"/>
      <c r="JHG130" s="150"/>
      <c r="JHH130" s="148"/>
      <c r="JHI130" s="150"/>
      <c r="JHJ130" s="150"/>
      <c r="JHK130" s="150"/>
      <c r="JHL130" s="148"/>
      <c r="JHM130" s="150"/>
      <c r="JHN130" s="150"/>
      <c r="JHO130" s="150"/>
      <c r="JHP130" s="148"/>
      <c r="JHQ130" s="150"/>
      <c r="JHR130" s="150"/>
      <c r="JHS130" s="150"/>
      <c r="JHT130" s="148"/>
      <c r="JHU130" s="150"/>
      <c r="JHV130" s="150"/>
      <c r="JHW130" s="150"/>
      <c r="JHX130" s="148"/>
      <c r="JHY130" s="150"/>
      <c r="JHZ130" s="150"/>
      <c r="JIA130" s="150"/>
      <c r="JIB130" s="148"/>
      <c r="JIC130" s="150"/>
      <c r="JID130" s="150"/>
      <c r="JIE130" s="150"/>
      <c r="JIF130" s="148"/>
      <c r="JIG130" s="150"/>
      <c r="JIH130" s="150"/>
      <c r="JII130" s="150"/>
      <c r="JIJ130" s="148"/>
      <c r="JIK130" s="150"/>
      <c r="JIL130" s="150"/>
      <c r="JIM130" s="150"/>
      <c r="JIN130" s="148"/>
      <c r="JIO130" s="150"/>
      <c r="JIP130" s="150"/>
      <c r="JIQ130" s="150"/>
      <c r="JIR130" s="148"/>
      <c r="JIS130" s="150"/>
      <c r="JIT130" s="150"/>
      <c r="JIU130" s="150"/>
      <c r="JIV130" s="148"/>
      <c r="JIW130" s="150"/>
      <c r="JIX130" s="150"/>
      <c r="JIY130" s="150"/>
      <c r="JIZ130" s="148"/>
      <c r="JJA130" s="150"/>
      <c r="JJB130" s="150"/>
      <c r="JJC130" s="150"/>
      <c r="JJD130" s="148"/>
      <c r="JJE130" s="150"/>
      <c r="JJF130" s="150"/>
      <c r="JJG130" s="150"/>
      <c r="JJH130" s="148"/>
      <c r="JJI130" s="150"/>
      <c r="JJJ130" s="150"/>
      <c r="JJK130" s="150"/>
      <c r="JJL130" s="148"/>
      <c r="JJM130" s="150"/>
      <c r="JJN130" s="150"/>
      <c r="JJO130" s="150"/>
      <c r="JJP130" s="148"/>
      <c r="JJQ130" s="150"/>
      <c r="JJR130" s="150"/>
      <c r="JJS130" s="150"/>
      <c r="JJT130" s="148"/>
      <c r="JJU130" s="150"/>
      <c r="JJV130" s="150"/>
      <c r="JJW130" s="150"/>
      <c r="JJX130" s="148"/>
      <c r="JJY130" s="150"/>
      <c r="JJZ130" s="150"/>
      <c r="JKA130" s="150"/>
      <c r="JKB130" s="148"/>
      <c r="JKC130" s="150"/>
      <c r="JKD130" s="150"/>
      <c r="JKE130" s="150"/>
      <c r="JKF130" s="148"/>
      <c r="JKG130" s="150"/>
      <c r="JKH130" s="150"/>
      <c r="JKI130" s="150"/>
      <c r="JKJ130" s="148"/>
      <c r="JKK130" s="150"/>
      <c r="JKL130" s="150"/>
      <c r="JKM130" s="150"/>
      <c r="JKN130" s="148"/>
      <c r="JKO130" s="150"/>
      <c r="JKP130" s="150"/>
      <c r="JKQ130" s="150"/>
      <c r="JKR130" s="148"/>
      <c r="JKS130" s="150"/>
      <c r="JKT130" s="150"/>
      <c r="JKU130" s="150"/>
      <c r="JKV130" s="148"/>
      <c r="JKW130" s="150"/>
      <c r="JKX130" s="150"/>
      <c r="JKY130" s="150"/>
      <c r="JKZ130" s="148"/>
      <c r="JLA130" s="150"/>
      <c r="JLB130" s="150"/>
      <c r="JLC130" s="150"/>
      <c r="JLD130" s="148"/>
      <c r="JLE130" s="150"/>
      <c r="JLF130" s="150"/>
      <c r="JLG130" s="150"/>
      <c r="JLH130" s="148"/>
      <c r="JLI130" s="150"/>
      <c r="JLJ130" s="150"/>
      <c r="JLK130" s="150"/>
      <c r="JLL130" s="148"/>
      <c r="JLM130" s="150"/>
      <c r="JLN130" s="150"/>
      <c r="JLO130" s="150"/>
      <c r="JLP130" s="148"/>
      <c r="JLQ130" s="150"/>
      <c r="JLR130" s="150"/>
      <c r="JLS130" s="150"/>
      <c r="JLT130" s="148"/>
      <c r="JLU130" s="150"/>
      <c r="JLV130" s="150"/>
      <c r="JLW130" s="150"/>
      <c r="JLX130" s="148"/>
      <c r="JLY130" s="150"/>
      <c r="JLZ130" s="150"/>
      <c r="JMA130" s="150"/>
      <c r="JMB130" s="148"/>
      <c r="JMC130" s="150"/>
      <c r="JMD130" s="150"/>
      <c r="JME130" s="150"/>
      <c r="JMF130" s="148"/>
      <c r="JMG130" s="150"/>
      <c r="JMH130" s="150"/>
      <c r="JMI130" s="150"/>
      <c r="JMJ130" s="148"/>
      <c r="JMK130" s="150"/>
      <c r="JML130" s="150"/>
      <c r="JMM130" s="150"/>
      <c r="JMN130" s="148"/>
      <c r="JMO130" s="150"/>
      <c r="JMP130" s="150"/>
      <c r="JMQ130" s="150"/>
      <c r="JMR130" s="148"/>
      <c r="JMS130" s="150"/>
      <c r="JMT130" s="150"/>
      <c r="JMU130" s="150"/>
      <c r="JMV130" s="148"/>
      <c r="JMW130" s="150"/>
      <c r="JMX130" s="150"/>
      <c r="JMY130" s="150"/>
      <c r="JMZ130" s="148"/>
      <c r="JNA130" s="150"/>
      <c r="JNB130" s="150"/>
      <c r="JNC130" s="150"/>
      <c r="JND130" s="148"/>
      <c r="JNE130" s="150"/>
      <c r="JNF130" s="150"/>
      <c r="JNG130" s="150"/>
      <c r="JNH130" s="148"/>
      <c r="JNI130" s="150"/>
      <c r="JNJ130" s="150"/>
      <c r="JNK130" s="150"/>
      <c r="JNL130" s="148"/>
      <c r="JNM130" s="150"/>
      <c r="JNN130" s="150"/>
      <c r="JNO130" s="150"/>
      <c r="JNP130" s="148"/>
      <c r="JNQ130" s="150"/>
      <c r="JNR130" s="150"/>
      <c r="JNS130" s="150"/>
      <c r="JNT130" s="148"/>
      <c r="JNU130" s="150"/>
      <c r="JNV130" s="150"/>
      <c r="JNW130" s="150"/>
      <c r="JNX130" s="148"/>
      <c r="JNY130" s="150"/>
      <c r="JNZ130" s="150"/>
      <c r="JOA130" s="150"/>
      <c r="JOB130" s="148"/>
      <c r="JOC130" s="150"/>
      <c r="JOD130" s="150"/>
      <c r="JOE130" s="150"/>
      <c r="JOF130" s="148"/>
      <c r="JOG130" s="150"/>
      <c r="JOH130" s="150"/>
      <c r="JOI130" s="150"/>
      <c r="JOJ130" s="148"/>
      <c r="JOK130" s="150"/>
      <c r="JOL130" s="150"/>
      <c r="JOM130" s="150"/>
      <c r="JON130" s="148"/>
      <c r="JOO130" s="150"/>
      <c r="JOP130" s="150"/>
      <c r="JOQ130" s="150"/>
      <c r="JOR130" s="148"/>
      <c r="JOS130" s="150"/>
      <c r="JOT130" s="150"/>
      <c r="JOU130" s="150"/>
      <c r="JOV130" s="148"/>
      <c r="JOW130" s="150"/>
      <c r="JOX130" s="150"/>
      <c r="JOY130" s="150"/>
      <c r="JOZ130" s="148"/>
      <c r="JPA130" s="150"/>
      <c r="JPB130" s="150"/>
      <c r="JPC130" s="150"/>
      <c r="JPD130" s="148"/>
      <c r="JPE130" s="150"/>
      <c r="JPF130" s="150"/>
      <c r="JPG130" s="150"/>
      <c r="JPH130" s="148"/>
      <c r="JPI130" s="150"/>
      <c r="JPJ130" s="150"/>
      <c r="JPK130" s="150"/>
      <c r="JPL130" s="148"/>
      <c r="JPM130" s="150"/>
      <c r="JPN130" s="150"/>
      <c r="JPO130" s="150"/>
      <c r="JPP130" s="148"/>
      <c r="JPQ130" s="150"/>
      <c r="JPR130" s="150"/>
      <c r="JPS130" s="150"/>
      <c r="JPT130" s="148"/>
      <c r="JPU130" s="150"/>
      <c r="JPV130" s="150"/>
      <c r="JPW130" s="150"/>
      <c r="JPX130" s="148"/>
      <c r="JPY130" s="150"/>
      <c r="JPZ130" s="150"/>
      <c r="JQA130" s="150"/>
      <c r="JQB130" s="148"/>
      <c r="JQC130" s="150"/>
      <c r="JQD130" s="150"/>
      <c r="JQE130" s="150"/>
      <c r="JQF130" s="148"/>
      <c r="JQG130" s="150"/>
      <c r="JQH130" s="150"/>
      <c r="JQI130" s="150"/>
      <c r="JQJ130" s="148"/>
      <c r="JQK130" s="150"/>
      <c r="JQL130" s="150"/>
      <c r="JQM130" s="150"/>
      <c r="JQN130" s="148"/>
      <c r="JQO130" s="150"/>
      <c r="JQP130" s="150"/>
      <c r="JQQ130" s="150"/>
      <c r="JQR130" s="148"/>
      <c r="JQS130" s="150"/>
      <c r="JQT130" s="150"/>
      <c r="JQU130" s="150"/>
      <c r="JQV130" s="148"/>
      <c r="JQW130" s="150"/>
      <c r="JQX130" s="150"/>
      <c r="JQY130" s="150"/>
      <c r="JQZ130" s="148"/>
      <c r="JRA130" s="150"/>
      <c r="JRB130" s="150"/>
      <c r="JRC130" s="150"/>
      <c r="JRD130" s="148"/>
      <c r="JRE130" s="150"/>
      <c r="JRF130" s="150"/>
      <c r="JRG130" s="150"/>
      <c r="JRH130" s="148"/>
      <c r="JRI130" s="150"/>
      <c r="JRJ130" s="150"/>
      <c r="JRK130" s="150"/>
      <c r="JRL130" s="148"/>
      <c r="JRM130" s="150"/>
      <c r="JRN130" s="150"/>
      <c r="JRO130" s="150"/>
      <c r="JRP130" s="148"/>
      <c r="JRQ130" s="150"/>
      <c r="JRR130" s="150"/>
      <c r="JRS130" s="150"/>
      <c r="JRT130" s="148"/>
      <c r="JRU130" s="150"/>
      <c r="JRV130" s="150"/>
      <c r="JRW130" s="150"/>
      <c r="JRX130" s="148"/>
      <c r="JRY130" s="150"/>
      <c r="JRZ130" s="150"/>
      <c r="JSA130" s="150"/>
      <c r="JSB130" s="148"/>
      <c r="JSC130" s="150"/>
      <c r="JSD130" s="150"/>
      <c r="JSE130" s="150"/>
      <c r="JSF130" s="148"/>
      <c r="JSG130" s="150"/>
      <c r="JSH130" s="150"/>
      <c r="JSI130" s="150"/>
      <c r="JSJ130" s="148"/>
      <c r="JSK130" s="150"/>
      <c r="JSL130" s="150"/>
      <c r="JSM130" s="150"/>
      <c r="JSN130" s="148"/>
      <c r="JSO130" s="150"/>
      <c r="JSP130" s="150"/>
      <c r="JSQ130" s="150"/>
      <c r="JSR130" s="148"/>
      <c r="JSS130" s="150"/>
      <c r="JST130" s="150"/>
      <c r="JSU130" s="150"/>
      <c r="JSV130" s="148"/>
      <c r="JSW130" s="150"/>
      <c r="JSX130" s="150"/>
      <c r="JSY130" s="150"/>
      <c r="JSZ130" s="148"/>
      <c r="JTA130" s="150"/>
      <c r="JTB130" s="150"/>
      <c r="JTC130" s="150"/>
      <c r="JTD130" s="148"/>
      <c r="JTE130" s="150"/>
      <c r="JTF130" s="150"/>
      <c r="JTG130" s="150"/>
      <c r="JTH130" s="148"/>
      <c r="JTI130" s="150"/>
      <c r="JTJ130" s="150"/>
      <c r="JTK130" s="150"/>
      <c r="JTL130" s="148"/>
      <c r="JTM130" s="150"/>
      <c r="JTN130" s="150"/>
      <c r="JTO130" s="150"/>
      <c r="JTP130" s="148"/>
      <c r="JTQ130" s="150"/>
      <c r="JTR130" s="150"/>
      <c r="JTS130" s="150"/>
      <c r="JTT130" s="148"/>
      <c r="JTU130" s="150"/>
      <c r="JTV130" s="150"/>
      <c r="JTW130" s="150"/>
      <c r="JTX130" s="148"/>
      <c r="JTY130" s="150"/>
      <c r="JTZ130" s="150"/>
      <c r="JUA130" s="150"/>
      <c r="JUB130" s="148"/>
      <c r="JUC130" s="150"/>
      <c r="JUD130" s="150"/>
      <c r="JUE130" s="150"/>
      <c r="JUF130" s="148"/>
      <c r="JUG130" s="150"/>
      <c r="JUH130" s="150"/>
      <c r="JUI130" s="150"/>
      <c r="JUJ130" s="148"/>
      <c r="JUK130" s="150"/>
      <c r="JUL130" s="150"/>
      <c r="JUM130" s="150"/>
      <c r="JUN130" s="148"/>
      <c r="JUO130" s="150"/>
      <c r="JUP130" s="150"/>
      <c r="JUQ130" s="150"/>
      <c r="JUR130" s="148"/>
      <c r="JUS130" s="150"/>
      <c r="JUT130" s="150"/>
      <c r="JUU130" s="150"/>
      <c r="JUV130" s="148"/>
      <c r="JUW130" s="150"/>
      <c r="JUX130" s="150"/>
      <c r="JUY130" s="150"/>
      <c r="JUZ130" s="148"/>
      <c r="JVA130" s="150"/>
      <c r="JVB130" s="150"/>
      <c r="JVC130" s="150"/>
      <c r="JVD130" s="148"/>
      <c r="JVE130" s="150"/>
      <c r="JVF130" s="150"/>
      <c r="JVG130" s="150"/>
      <c r="JVH130" s="148"/>
      <c r="JVI130" s="150"/>
      <c r="JVJ130" s="150"/>
      <c r="JVK130" s="150"/>
      <c r="JVL130" s="148"/>
      <c r="JVM130" s="150"/>
      <c r="JVN130" s="150"/>
      <c r="JVO130" s="150"/>
      <c r="JVP130" s="148"/>
      <c r="JVQ130" s="150"/>
      <c r="JVR130" s="150"/>
      <c r="JVS130" s="150"/>
      <c r="JVT130" s="148"/>
      <c r="JVU130" s="150"/>
      <c r="JVV130" s="150"/>
      <c r="JVW130" s="150"/>
      <c r="JVX130" s="148"/>
      <c r="JVY130" s="150"/>
      <c r="JVZ130" s="150"/>
      <c r="JWA130" s="150"/>
      <c r="JWB130" s="148"/>
      <c r="JWC130" s="150"/>
      <c r="JWD130" s="150"/>
      <c r="JWE130" s="150"/>
      <c r="JWF130" s="148"/>
      <c r="JWG130" s="150"/>
      <c r="JWH130" s="150"/>
      <c r="JWI130" s="150"/>
      <c r="JWJ130" s="148"/>
      <c r="JWK130" s="150"/>
      <c r="JWL130" s="150"/>
      <c r="JWM130" s="150"/>
      <c r="JWN130" s="148"/>
      <c r="JWO130" s="150"/>
      <c r="JWP130" s="150"/>
      <c r="JWQ130" s="150"/>
      <c r="JWR130" s="148"/>
      <c r="JWS130" s="150"/>
      <c r="JWT130" s="150"/>
      <c r="JWU130" s="150"/>
      <c r="JWV130" s="148"/>
      <c r="JWW130" s="150"/>
      <c r="JWX130" s="150"/>
      <c r="JWY130" s="150"/>
      <c r="JWZ130" s="148"/>
      <c r="JXA130" s="150"/>
      <c r="JXB130" s="150"/>
      <c r="JXC130" s="150"/>
      <c r="JXD130" s="148"/>
      <c r="JXE130" s="150"/>
      <c r="JXF130" s="150"/>
      <c r="JXG130" s="150"/>
      <c r="JXH130" s="148"/>
      <c r="JXI130" s="150"/>
      <c r="JXJ130" s="150"/>
      <c r="JXK130" s="150"/>
      <c r="JXL130" s="148"/>
      <c r="JXM130" s="150"/>
      <c r="JXN130" s="150"/>
      <c r="JXO130" s="150"/>
      <c r="JXP130" s="148"/>
      <c r="JXQ130" s="150"/>
      <c r="JXR130" s="150"/>
      <c r="JXS130" s="150"/>
      <c r="JXT130" s="148"/>
      <c r="JXU130" s="150"/>
      <c r="JXV130" s="150"/>
      <c r="JXW130" s="150"/>
      <c r="JXX130" s="148"/>
      <c r="JXY130" s="150"/>
      <c r="JXZ130" s="150"/>
      <c r="JYA130" s="150"/>
      <c r="JYB130" s="148"/>
      <c r="JYC130" s="150"/>
      <c r="JYD130" s="150"/>
      <c r="JYE130" s="150"/>
      <c r="JYF130" s="148"/>
      <c r="JYG130" s="150"/>
      <c r="JYH130" s="150"/>
      <c r="JYI130" s="150"/>
      <c r="JYJ130" s="148"/>
      <c r="JYK130" s="150"/>
      <c r="JYL130" s="150"/>
      <c r="JYM130" s="150"/>
      <c r="JYN130" s="148"/>
      <c r="JYO130" s="150"/>
      <c r="JYP130" s="150"/>
      <c r="JYQ130" s="150"/>
      <c r="JYR130" s="148"/>
      <c r="JYS130" s="150"/>
      <c r="JYT130" s="150"/>
      <c r="JYU130" s="150"/>
      <c r="JYV130" s="148"/>
      <c r="JYW130" s="150"/>
      <c r="JYX130" s="150"/>
      <c r="JYY130" s="150"/>
      <c r="JYZ130" s="148"/>
      <c r="JZA130" s="150"/>
      <c r="JZB130" s="150"/>
      <c r="JZC130" s="150"/>
      <c r="JZD130" s="148"/>
      <c r="JZE130" s="150"/>
      <c r="JZF130" s="150"/>
      <c r="JZG130" s="150"/>
      <c r="JZH130" s="148"/>
      <c r="JZI130" s="150"/>
      <c r="JZJ130" s="150"/>
      <c r="JZK130" s="150"/>
      <c r="JZL130" s="148"/>
      <c r="JZM130" s="150"/>
      <c r="JZN130" s="150"/>
      <c r="JZO130" s="150"/>
      <c r="JZP130" s="148"/>
      <c r="JZQ130" s="150"/>
      <c r="JZR130" s="150"/>
      <c r="JZS130" s="150"/>
      <c r="JZT130" s="148"/>
      <c r="JZU130" s="150"/>
      <c r="JZV130" s="150"/>
      <c r="JZW130" s="150"/>
      <c r="JZX130" s="148"/>
      <c r="JZY130" s="150"/>
      <c r="JZZ130" s="150"/>
      <c r="KAA130" s="150"/>
      <c r="KAB130" s="148"/>
      <c r="KAC130" s="150"/>
      <c r="KAD130" s="150"/>
      <c r="KAE130" s="150"/>
      <c r="KAF130" s="148"/>
      <c r="KAG130" s="150"/>
      <c r="KAH130" s="150"/>
      <c r="KAI130" s="150"/>
      <c r="KAJ130" s="148"/>
      <c r="KAK130" s="150"/>
      <c r="KAL130" s="150"/>
      <c r="KAM130" s="150"/>
      <c r="KAN130" s="148"/>
      <c r="KAO130" s="150"/>
      <c r="KAP130" s="150"/>
      <c r="KAQ130" s="150"/>
      <c r="KAR130" s="148"/>
      <c r="KAS130" s="150"/>
      <c r="KAT130" s="150"/>
      <c r="KAU130" s="150"/>
      <c r="KAV130" s="148"/>
      <c r="KAW130" s="150"/>
      <c r="KAX130" s="150"/>
      <c r="KAY130" s="150"/>
      <c r="KAZ130" s="148"/>
      <c r="KBA130" s="150"/>
      <c r="KBB130" s="150"/>
      <c r="KBC130" s="150"/>
      <c r="KBD130" s="148"/>
      <c r="KBE130" s="150"/>
      <c r="KBF130" s="150"/>
      <c r="KBG130" s="150"/>
      <c r="KBH130" s="148"/>
      <c r="KBI130" s="150"/>
      <c r="KBJ130" s="150"/>
      <c r="KBK130" s="150"/>
      <c r="KBL130" s="148"/>
      <c r="KBM130" s="150"/>
      <c r="KBN130" s="150"/>
      <c r="KBO130" s="150"/>
      <c r="KBP130" s="148"/>
      <c r="KBQ130" s="150"/>
      <c r="KBR130" s="150"/>
      <c r="KBS130" s="150"/>
      <c r="KBT130" s="148"/>
      <c r="KBU130" s="150"/>
      <c r="KBV130" s="150"/>
      <c r="KBW130" s="150"/>
      <c r="KBX130" s="148"/>
      <c r="KBY130" s="150"/>
      <c r="KBZ130" s="150"/>
      <c r="KCA130" s="150"/>
      <c r="KCB130" s="148"/>
      <c r="KCC130" s="150"/>
      <c r="KCD130" s="150"/>
      <c r="KCE130" s="150"/>
      <c r="KCF130" s="148"/>
      <c r="KCG130" s="150"/>
      <c r="KCH130" s="150"/>
      <c r="KCI130" s="150"/>
      <c r="KCJ130" s="148"/>
      <c r="KCK130" s="150"/>
      <c r="KCL130" s="150"/>
      <c r="KCM130" s="150"/>
      <c r="KCN130" s="148"/>
      <c r="KCO130" s="150"/>
      <c r="KCP130" s="150"/>
      <c r="KCQ130" s="150"/>
      <c r="KCR130" s="148"/>
      <c r="KCS130" s="150"/>
      <c r="KCT130" s="150"/>
      <c r="KCU130" s="150"/>
      <c r="KCV130" s="148"/>
      <c r="KCW130" s="150"/>
      <c r="KCX130" s="150"/>
      <c r="KCY130" s="150"/>
      <c r="KCZ130" s="148"/>
      <c r="KDA130" s="150"/>
      <c r="KDB130" s="150"/>
      <c r="KDC130" s="150"/>
      <c r="KDD130" s="148"/>
      <c r="KDE130" s="150"/>
      <c r="KDF130" s="150"/>
      <c r="KDG130" s="150"/>
      <c r="KDH130" s="148"/>
      <c r="KDI130" s="150"/>
      <c r="KDJ130" s="150"/>
      <c r="KDK130" s="150"/>
      <c r="KDL130" s="148"/>
      <c r="KDM130" s="150"/>
      <c r="KDN130" s="150"/>
      <c r="KDO130" s="150"/>
      <c r="KDP130" s="148"/>
      <c r="KDQ130" s="150"/>
      <c r="KDR130" s="150"/>
      <c r="KDS130" s="150"/>
      <c r="KDT130" s="148"/>
      <c r="KDU130" s="150"/>
      <c r="KDV130" s="150"/>
      <c r="KDW130" s="150"/>
      <c r="KDX130" s="148"/>
      <c r="KDY130" s="150"/>
      <c r="KDZ130" s="150"/>
      <c r="KEA130" s="150"/>
      <c r="KEB130" s="148"/>
      <c r="KEC130" s="150"/>
      <c r="KED130" s="150"/>
      <c r="KEE130" s="150"/>
      <c r="KEF130" s="148"/>
      <c r="KEG130" s="150"/>
      <c r="KEH130" s="150"/>
      <c r="KEI130" s="150"/>
      <c r="KEJ130" s="148"/>
      <c r="KEK130" s="150"/>
      <c r="KEL130" s="150"/>
      <c r="KEM130" s="150"/>
      <c r="KEN130" s="148"/>
      <c r="KEO130" s="150"/>
      <c r="KEP130" s="150"/>
      <c r="KEQ130" s="150"/>
      <c r="KER130" s="148"/>
      <c r="KES130" s="150"/>
      <c r="KET130" s="150"/>
      <c r="KEU130" s="150"/>
      <c r="KEV130" s="148"/>
      <c r="KEW130" s="150"/>
      <c r="KEX130" s="150"/>
      <c r="KEY130" s="150"/>
      <c r="KEZ130" s="148"/>
      <c r="KFA130" s="150"/>
      <c r="KFB130" s="150"/>
      <c r="KFC130" s="150"/>
      <c r="KFD130" s="148"/>
      <c r="KFE130" s="150"/>
      <c r="KFF130" s="150"/>
      <c r="KFG130" s="150"/>
      <c r="KFH130" s="148"/>
      <c r="KFI130" s="150"/>
      <c r="KFJ130" s="150"/>
      <c r="KFK130" s="150"/>
      <c r="KFL130" s="148"/>
      <c r="KFM130" s="150"/>
      <c r="KFN130" s="150"/>
      <c r="KFO130" s="150"/>
      <c r="KFP130" s="148"/>
      <c r="KFQ130" s="150"/>
      <c r="KFR130" s="150"/>
      <c r="KFS130" s="150"/>
      <c r="KFT130" s="148"/>
      <c r="KFU130" s="150"/>
      <c r="KFV130" s="150"/>
      <c r="KFW130" s="150"/>
      <c r="KFX130" s="148"/>
      <c r="KFY130" s="150"/>
      <c r="KFZ130" s="150"/>
      <c r="KGA130" s="150"/>
      <c r="KGB130" s="148"/>
      <c r="KGC130" s="150"/>
      <c r="KGD130" s="150"/>
      <c r="KGE130" s="150"/>
      <c r="KGF130" s="148"/>
      <c r="KGG130" s="150"/>
      <c r="KGH130" s="150"/>
      <c r="KGI130" s="150"/>
      <c r="KGJ130" s="148"/>
      <c r="KGK130" s="150"/>
      <c r="KGL130" s="150"/>
      <c r="KGM130" s="150"/>
      <c r="KGN130" s="148"/>
      <c r="KGO130" s="150"/>
      <c r="KGP130" s="150"/>
      <c r="KGQ130" s="150"/>
      <c r="KGR130" s="148"/>
      <c r="KGS130" s="150"/>
      <c r="KGT130" s="150"/>
      <c r="KGU130" s="150"/>
      <c r="KGV130" s="148"/>
      <c r="KGW130" s="150"/>
      <c r="KGX130" s="150"/>
      <c r="KGY130" s="150"/>
      <c r="KGZ130" s="148"/>
      <c r="KHA130" s="150"/>
      <c r="KHB130" s="150"/>
      <c r="KHC130" s="150"/>
      <c r="KHD130" s="148"/>
      <c r="KHE130" s="150"/>
      <c r="KHF130" s="150"/>
      <c r="KHG130" s="150"/>
      <c r="KHH130" s="148"/>
      <c r="KHI130" s="150"/>
      <c r="KHJ130" s="150"/>
      <c r="KHK130" s="150"/>
      <c r="KHL130" s="148"/>
      <c r="KHM130" s="150"/>
      <c r="KHN130" s="150"/>
      <c r="KHO130" s="150"/>
      <c r="KHP130" s="148"/>
      <c r="KHQ130" s="150"/>
      <c r="KHR130" s="150"/>
      <c r="KHS130" s="150"/>
      <c r="KHT130" s="148"/>
      <c r="KHU130" s="150"/>
      <c r="KHV130" s="150"/>
      <c r="KHW130" s="150"/>
      <c r="KHX130" s="148"/>
      <c r="KHY130" s="150"/>
      <c r="KHZ130" s="150"/>
      <c r="KIA130" s="150"/>
      <c r="KIB130" s="148"/>
      <c r="KIC130" s="150"/>
      <c r="KID130" s="150"/>
      <c r="KIE130" s="150"/>
      <c r="KIF130" s="148"/>
      <c r="KIG130" s="150"/>
      <c r="KIH130" s="150"/>
      <c r="KII130" s="150"/>
      <c r="KIJ130" s="148"/>
      <c r="KIK130" s="150"/>
      <c r="KIL130" s="150"/>
      <c r="KIM130" s="150"/>
      <c r="KIN130" s="148"/>
      <c r="KIO130" s="150"/>
      <c r="KIP130" s="150"/>
      <c r="KIQ130" s="150"/>
      <c r="KIR130" s="148"/>
      <c r="KIS130" s="150"/>
      <c r="KIT130" s="150"/>
      <c r="KIU130" s="150"/>
      <c r="KIV130" s="148"/>
      <c r="KIW130" s="150"/>
      <c r="KIX130" s="150"/>
      <c r="KIY130" s="150"/>
      <c r="KIZ130" s="148"/>
      <c r="KJA130" s="150"/>
      <c r="KJB130" s="150"/>
      <c r="KJC130" s="150"/>
      <c r="KJD130" s="148"/>
      <c r="KJE130" s="150"/>
      <c r="KJF130" s="150"/>
      <c r="KJG130" s="150"/>
      <c r="KJH130" s="148"/>
      <c r="KJI130" s="150"/>
      <c r="KJJ130" s="150"/>
      <c r="KJK130" s="150"/>
      <c r="KJL130" s="148"/>
      <c r="KJM130" s="150"/>
      <c r="KJN130" s="150"/>
      <c r="KJO130" s="150"/>
      <c r="KJP130" s="148"/>
      <c r="KJQ130" s="150"/>
      <c r="KJR130" s="150"/>
      <c r="KJS130" s="150"/>
      <c r="KJT130" s="148"/>
      <c r="KJU130" s="150"/>
      <c r="KJV130" s="150"/>
      <c r="KJW130" s="150"/>
      <c r="KJX130" s="148"/>
      <c r="KJY130" s="150"/>
      <c r="KJZ130" s="150"/>
      <c r="KKA130" s="150"/>
      <c r="KKB130" s="148"/>
      <c r="KKC130" s="150"/>
      <c r="KKD130" s="150"/>
      <c r="KKE130" s="150"/>
      <c r="KKF130" s="148"/>
      <c r="KKG130" s="150"/>
      <c r="KKH130" s="150"/>
      <c r="KKI130" s="150"/>
      <c r="KKJ130" s="148"/>
      <c r="KKK130" s="150"/>
      <c r="KKL130" s="150"/>
      <c r="KKM130" s="150"/>
      <c r="KKN130" s="148"/>
      <c r="KKO130" s="150"/>
      <c r="KKP130" s="150"/>
      <c r="KKQ130" s="150"/>
      <c r="KKR130" s="148"/>
      <c r="KKS130" s="150"/>
      <c r="KKT130" s="150"/>
      <c r="KKU130" s="150"/>
      <c r="KKV130" s="148"/>
      <c r="KKW130" s="150"/>
      <c r="KKX130" s="150"/>
      <c r="KKY130" s="150"/>
      <c r="KKZ130" s="148"/>
      <c r="KLA130" s="150"/>
      <c r="KLB130" s="150"/>
      <c r="KLC130" s="150"/>
      <c r="KLD130" s="148"/>
      <c r="KLE130" s="150"/>
      <c r="KLF130" s="150"/>
      <c r="KLG130" s="150"/>
      <c r="KLH130" s="148"/>
      <c r="KLI130" s="150"/>
      <c r="KLJ130" s="150"/>
      <c r="KLK130" s="150"/>
      <c r="KLL130" s="148"/>
      <c r="KLM130" s="150"/>
      <c r="KLN130" s="150"/>
      <c r="KLO130" s="150"/>
      <c r="KLP130" s="148"/>
      <c r="KLQ130" s="150"/>
      <c r="KLR130" s="150"/>
      <c r="KLS130" s="150"/>
      <c r="KLT130" s="148"/>
      <c r="KLU130" s="150"/>
      <c r="KLV130" s="150"/>
      <c r="KLW130" s="150"/>
      <c r="KLX130" s="148"/>
      <c r="KLY130" s="150"/>
      <c r="KLZ130" s="150"/>
      <c r="KMA130" s="150"/>
      <c r="KMB130" s="148"/>
      <c r="KMC130" s="150"/>
      <c r="KMD130" s="150"/>
      <c r="KME130" s="150"/>
      <c r="KMF130" s="148"/>
      <c r="KMG130" s="150"/>
      <c r="KMH130" s="150"/>
      <c r="KMI130" s="150"/>
      <c r="KMJ130" s="148"/>
      <c r="KMK130" s="150"/>
      <c r="KML130" s="150"/>
      <c r="KMM130" s="150"/>
      <c r="KMN130" s="148"/>
      <c r="KMO130" s="150"/>
      <c r="KMP130" s="150"/>
      <c r="KMQ130" s="150"/>
      <c r="KMR130" s="148"/>
      <c r="KMS130" s="150"/>
      <c r="KMT130" s="150"/>
      <c r="KMU130" s="150"/>
      <c r="KMV130" s="148"/>
      <c r="KMW130" s="150"/>
      <c r="KMX130" s="150"/>
      <c r="KMY130" s="150"/>
      <c r="KMZ130" s="148"/>
      <c r="KNA130" s="150"/>
      <c r="KNB130" s="150"/>
      <c r="KNC130" s="150"/>
      <c r="KND130" s="148"/>
      <c r="KNE130" s="150"/>
      <c r="KNF130" s="150"/>
      <c r="KNG130" s="150"/>
      <c r="KNH130" s="148"/>
      <c r="KNI130" s="150"/>
      <c r="KNJ130" s="150"/>
      <c r="KNK130" s="150"/>
      <c r="KNL130" s="148"/>
      <c r="KNM130" s="150"/>
      <c r="KNN130" s="150"/>
      <c r="KNO130" s="150"/>
      <c r="KNP130" s="148"/>
      <c r="KNQ130" s="150"/>
      <c r="KNR130" s="150"/>
      <c r="KNS130" s="150"/>
      <c r="KNT130" s="148"/>
      <c r="KNU130" s="150"/>
      <c r="KNV130" s="150"/>
      <c r="KNW130" s="150"/>
      <c r="KNX130" s="148"/>
      <c r="KNY130" s="150"/>
      <c r="KNZ130" s="150"/>
      <c r="KOA130" s="150"/>
      <c r="KOB130" s="148"/>
      <c r="KOC130" s="150"/>
      <c r="KOD130" s="150"/>
      <c r="KOE130" s="150"/>
      <c r="KOF130" s="148"/>
      <c r="KOG130" s="150"/>
      <c r="KOH130" s="150"/>
      <c r="KOI130" s="150"/>
      <c r="KOJ130" s="148"/>
      <c r="KOK130" s="150"/>
      <c r="KOL130" s="150"/>
      <c r="KOM130" s="150"/>
      <c r="KON130" s="148"/>
      <c r="KOO130" s="150"/>
      <c r="KOP130" s="150"/>
      <c r="KOQ130" s="150"/>
      <c r="KOR130" s="148"/>
      <c r="KOS130" s="150"/>
      <c r="KOT130" s="150"/>
      <c r="KOU130" s="150"/>
      <c r="KOV130" s="148"/>
      <c r="KOW130" s="150"/>
      <c r="KOX130" s="150"/>
      <c r="KOY130" s="150"/>
      <c r="KOZ130" s="148"/>
      <c r="KPA130" s="150"/>
      <c r="KPB130" s="150"/>
      <c r="KPC130" s="150"/>
      <c r="KPD130" s="148"/>
      <c r="KPE130" s="150"/>
      <c r="KPF130" s="150"/>
      <c r="KPG130" s="150"/>
      <c r="KPH130" s="148"/>
      <c r="KPI130" s="150"/>
      <c r="KPJ130" s="150"/>
      <c r="KPK130" s="150"/>
      <c r="KPL130" s="148"/>
      <c r="KPM130" s="150"/>
      <c r="KPN130" s="150"/>
      <c r="KPO130" s="150"/>
      <c r="KPP130" s="148"/>
      <c r="KPQ130" s="150"/>
      <c r="KPR130" s="150"/>
      <c r="KPS130" s="150"/>
      <c r="KPT130" s="148"/>
      <c r="KPU130" s="150"/>
      <c r="KPV130" s="150"/>
      <c r="KPW130" s="150"/>
      <c r="KPX130" s="148"/>
      <c r="KPY130" s="150"/>
      <c r="KPZ130" s="150"/>
      <c r="KQA130" s="150"/>
      <c r="KQB130" s="148"/>
      <c r="KQC130" s="150"/>
      <c r="KQD130" s="150"/>
      <c r="KQE130" s="150"/>
      <c r="KQF130" s="148"/>
      <c r="KQG130" s="150"/>
      <c r="KQH130" s="150"/>
      <c r="KQI130" s="150"/>
      <c r="KQJ130" s="148"/>
      <c r="KQK130" s="150"/>
      <c r="KQL130" s="150"/>
      <c r="KQM130" s="150"/>
      <c r="KQN130" s="148"/>
      <c r="KQO130" s="150"/>
      <c r="KQP130" s="150"/>
      <c r="KQQ130" s="150"/>
      <c r="KQR130" s="148"/>
      <c r="KQS130" s="150"/>
      <c r="KQT130" s="150"/>
      <c r="KQU130" s="150"/>
      <c r="KQV130" s="148"/>
      <c r="KQW130" s="150"/>
      <c r="KQX130" s="150"/>
      <c r="KQY130" s="150"/>
      <c r="KQZ130" s="148"/>
      <c r="KRA130" s="150"/>
      <c r="KRB130" s="150"/>
      <c r="KRC130" s="150"/>
      <c r="KRD130" s="148"/>
      <c r="KRE130" s="150"/>
      <c r="KRF130" s="150"/>
      <c r="KRG130" s="150"/>
      <c r="KRH130" s="148"/>
      <c r="KRI130" s="150"/>
      <c r="KRJ130" s="150"/>
      <c r="KRK130" s="150"/>
      <c r="KRL130" s="148"/>
      <c r="KRM130" s="150"/>
      <c r="KRN130" s="150"/>
      <c r="KRO130" s="150"/>
      <c r="KRP130" s="148"/>
      <c r="KRQ130" s="150"/>
      <c r="KRR130" s="150"/>
      <c r="KRS130" s="150"/>
      <c r="KRT130" s="148"/>
      <c r="KRU130" s="150"/>
      <c r="KRV130" s="150"/>
      <c r="KRW130" s="150"/>
      <c r="KRX130" s="148"/>
      <c r="KRY130" s="150"/>
      <c r="KRZ130" s="150"/>
      <c r="KSA130" s="150"/>
      <c r="KSB130" s="148"/>
      <c r="KSC130" s="150"/>
      <c r="KSD130" s="150"/>
      <c r="KSE130" s="150"/>
      <c r="KSF130" s="148"/>
      <c r="KSG130" s="150"/>
      <c r="KSH130" s="150"/>
      <c r="KSI130" s="150"/>
      <c r="KSJ130" s="148"/>
      <c r="KSK130" s="150"/>
      <c r="KSL130" s="150"/>
      <c r="KSM130" s="150"/>
      <c r="KSN130" s="148"/>
      <c r="KSO130" s="150"/>
      <c r="KSP130" s="150"/>
      <c r="KSQ130" s="150"/>
      <c r="KSR130" s="148"/>
      <c r="KSS130" s="150"/>
      <c r="KST130" s="150"/>
      <c r="KSU130" s="150"/>
      <c r="KSV130" s="148"/>
      <c r="KSW130" s="150"/>
      <c r="KSX130" s="150"/>
      <c r="KSY130" s="150"/>
      <c r="KSZ130" s="148"/>
      <c r="KTA130" s="150"/>
      <c r="KTB130" s="150"/>
      <c r="KTC130" s="150"/>
      <c r="KTD130" s="148"/>
      <c r="KTE130" s="150"/>
      <c r="KTF130" s="150"/>
      <c r="KTG130" s="150"/>
      <c r="KTH130" s="148"/>
      <c r="KTI130" s="150"/>
      <c r="KTJ130" s="150"/>
      <c r="KTK130" s="150"/>
      <c r="KTL130" s="148"/>
      <c r="KTM130" s="150"/>
      <c r="KTN130" s="150"/>
      <c r="KTO130" s="150"/>
      <c r="KTP130" s="148"/>
      <c r="KTQ130" s="150"/>
      <c r="KTR130" s="150"/>
      <c r="KTS130" s="150"/>
      <c r="KTT130" s="148"/>
      <c r="KTU130" s="150"/>
      <c r="KTV130" s="150"/>
      <c r="KTW130" s="150"/>
      <c r="KTX130" s="148"/>
      <c r="KTY130" s="150"/>
      <c r="KTZ130" s="150"/>
      <c r="KUA130" s="150"/>
      <c r="KUB130" s="148"/>
      <c r="KUC130" s="150"/>
      <c r="KUD130" s="150"/>
      <c r="KUE130" s="150"/>
      <c r="KUF130" s="148"/>
      <c r="KUG130" s="150"/>
      <c r="KUH130" s="150"/>
      <c r="KUI130" s="150"/>
      <c r="KUJ130" s="148"/>
      <c r="KUK130" s="150"/>
      <c r="KUL130" s="150"/>
      <c r="KUM130" s="150"/>
      <c r="KUN130" s="148"/>
      <c r="KUO130" s="150"/>
      <c r="KUP130" s="150"/>
      <c r="KUQ130" s="150"/>
      <c r="KUR130" s="148"/>
      <c r="KUS130" s="150"/>
      <c r="KUT130" s="150"/>
      <c r="KUU130" s="150"/>
      <c r="KUV130" s="148"/>
      <c r="KUW130" s="150"/>
      <c r="KUX130" s="150"/>
      <c r="KUY130" s="150"/>
      <c r="KUZ130" s="148"/>
      <c r="KVA130" s="150"/>
      <c r="KVB130" s="150"/>
      <c r="KVC130" s="150"/>
      <c r="KVD130" s="148"/>
      <c r="KVE130" s="150"/>
      <c r="KVF130" s="150"/>
      <c r="KVG130" s="150"/>
      <c r="KVH130" s="148"/>
      <c r="KVI130" s="150"/>
      <c r="KVJ130" s="150"/>
      <c r="KVK130" s="150"/>
      <c r="KVL130" s="148"/>
      <c r="KVM130" s="150"/>
      <c r="KVN130" s="150"/>
      <c r="KVO130" s="150"/>
      <c r="KVP130" s="148"/>
      <c r="KVQ130" s="150"/>
      <c r="KVR130" s="150"/>
      <c r="KVS130" s="150"/>
      <c r="KVT130" s="148"/>
      <c r="KVU130" s="150"/>
      <c r="KVV130" s="150"/>
      <c r="KVW130" s="150"/>
      <c r="KVX130" s="148"/>
      <c r="KVY130" s="150"/>
      <c r="KVZ130" s="150"/>
      <c r="KWA130" s="150"/>
      <c r="KWB130" s="148"/>
      <c r="KWC130" s="150"/>
      <c r="KWD130" s="150"/>
      <c r="KWE130" s="150"/>
      <c r="KWF130" s="148"/>
      <c r="KWG130" s="150"/>
      <c r="KWH130" s="150"/>
      <c r="KWI130" s="150"/>
      <c r="KWJ130" s="148"/>
      <c r="KWK130" s="150"/>
      <c r="KWL130" s="150"/>
      <c r="KWM130" s="150"/>
      <c r="KWN130" s="148"/>
      <c r="KWO130" s="150"/>
      <c r="KWP130" s="150"/>
      <c r="KWQ130" s="150"/>
      <c r="KWR130" s="148"/>
      <c r="KWS130" s="150"/>
      <c r="KWT130" s="150"/>
      <c r="KWU130" s="150"/>
      <c r="KWV130" s="148"/>
      <c r="KWW130" s="150"/>
      <c r="KWX130" s="150"/>
      <c r="KWY130" s="150"/>
      <c r="KWZ130" s="148"/>
      <c r="KXA130" s="150"/>
      <c r="KXB130" s="150"/>
      <c r="KXC130" s="150"/>
      <c r="KXD130" s="148"/>
      <c r="KXE130" s="150"/>
      <c r="KXF130" s="150"/>
      <c r="KXG130" s="150"/>
      <c r="KXH130" s="148"/>
      <c r="KXI130" s="150"/>
      <c r="KXJ130" s="150"/>
      <c r="KXK130" s="150"/>
      <c r="KXL130" s="148"/>
      <c r="KXM130" s="150"/>
      <c r="KXN130" s="150"/>
      <c r="KXO130" s="150"/>
      <c r="KXP130" s="148"/>
      <c r="KXQ130" s="150"/>
      <c r="KXR130" s="150"/>
      <c r="KXS130" s="150"/>
      <c r="KXT130" s="148"/>
      <c r="KXU130" s="150"/>
      <c r="KXV130" s="150"/>
      <c r="KXW130" s="150"/>
      <c r="KXX130" s="148"/>
      <c r="KXY130" s="150"/>
      <c r="KXZ130" s="150"/>
      <c r="KYA130" s="150"/>
      <c r="KYB130" s="148"/>
      <c r="KYC130" s="150"/>
      <c r="KYD130" s="150"/>
      <c r="KYE130" s="150"/>
      <c r="KYF130" s="148"/>
      <c r="KYG130" s="150"/>
      <c r="KYH130" s="150"/>
      <c r="KYI130" s="150"/>
      <c r="KYJ130" s="148"/>
      <c r="KYK130" s="150"/>
      <c r="KYL130" s="150"/>
      <c r="KYM130" s="150"/>
      <c r="KYN130" s="148"/>
      <c r="KYO130" s="150"/>
      <c r="KYP130" s="150"/>
      <c r="KYQ130" s="150"/>
      <c r="KYR130" s="148"/>
      <c r="KYS130" s="150"/>
      <c r="KYT130" s="150"/>
      <c r="KYU130" s="150"/>
      <c r="KYV130" s="148"/>
      <c r="KYW130" s="150"/>
      <c r="KYX130" s="150"/>
      <c r="KYY130" s="150"/>
      <c r="KYZ130" s="148"/>
      <c r="KZA130" s="150"/>
      <c r="KZB130" s="150"/>
      <c r="KZC130" s="150"/>
      <c r="KZD130" s="148"/>
      <c r="KZE130" s="150"/>
      <c r="KZF130" s="150"/>
      <c r="KZG130" s="150"/>
      <c r="KZH130" s="148"/>
      <c r="KZI130" s="150"/>
      <c r="KZJ130" s="150"/>
      <c r="KZK130" s="150"/>
      <c r="KZL130" s="148"/>
      <c r="KZM130" s="150"/>
      <c r="KZN130" s="150"/>
      <c r="KZO130" s="150"/>
      <c r="KZP130" s="148"/>
      <c r="KZQ130" s="150"/>
      <c r="KZR130" s="150"/>
      <c r="KZS130" s="150"/>
      <c r="KZT130" s="148"/>
      <c r="KZU130" s="150"/>
      <c r="KZV130" s="150"/>
      <c r="KZW130" s="150"/>
      <c r="KZX130" s="148"/>
      <c r="KZY130" s="150"/>
      <c r="KZZ130" s="150"/>
      <c r="LAA130" s="150"/>
      <c r="LAB130" s="148"/>
      <c r="LAC130" s="150"/>
      <c r="LAD130" s="150"/>
      <c r="LAE130" s="150"/>
      <c r="LAF130" s="148"/>
      <c r="LAG130" s="150"/>
      <c r="LAH130" s="150"/>
      <c r="LAI130" s="150"/>
      <c r="LAJ130" s="148"/>
      <c r="LAK130" s="150"/>
      <c r="LAL130" s="150"/>
      <c r="LAM130" s="150"/>
      <c r="LAN130" s="148"/>
      <c r="LAO130" s="150"/>
      <c r="LAP130" s="150"/>
      <c r="LAQ130" s="150"/>
      <c r="LAR130" s="148"/>
      <c r="LAS130" s="150"/>
      <c r="LAT130" s="150"/>
      <c r="LAU130" s="150"/>
      <c r="LAV130" s="148"/>
      <c r="LAW130" s="150"/>
      <c r="LAX130" s="150"/>
      <c r="LAY130" s="150"/>
      <c r="LAZ130" s="148"/>
      <c r="LBA130" s="150"/>
      <c r="LBB130" s="150"/>
      <c r="LBC130" s="150"/>
      <c r="LBD130" s="148"/>
      <c r="LBE130" s="150"/>
      <c r="LBF130" s="150"/>
      <c r="LBG130" s="150"/>
      <c r="LBH130" s="148"/>
      <c r="LBI130" s="150"/>
      <c r="LBJ130" s="150"/>
      <c r="LBK130" s="150"/>
      <c r="LBL130" s="148"/>
      <c r="LBM130" s="150"/>
      <c r="LBN130" s="150"/>
      <c r="LBO130" s="150"/>
      <c r="LBP130" s="148"/>
      <c r="LBQ130" s="150"/>
      <c r="LBR130" s="150"/>
      <c r="LBS130" s="150"/>
      <c r="LBT130" s="148"/>
      <c r="LBU130" s="150"/>
      <c r="LBV130" s="150"/>
      <c r="LBW130" s="150"/>
      <c r="LBX130" s="148"/>
      <c r="LBY130" s="150"/>
      <c r="LBZ130" s="150"/>
      <c r="LCA130" s="150"/>
      <c r="LCB130" s="148"/>
      <c r="LCC130" s="150"/>
      <c r="LCD130" s="150"/>
      <c r="LCE130" s="150"/>
      <c r="LCF130" s="148"/>
      <c r="LCG130" s="150"/>
      <c r="LCH130" s="150"/>
      <c r="LCI130" s="150"/>
      <c r="LCJ130" s="148"/>
      <c r="LCK130" s="150"/>
      <c r="LCL130" s="150"/>
      <c r="LCM130" s="150"/>
      <c r="LCN130" s="148"/>
      <c r="LCO130" s="150"/>
      <c r="LCP130" s="150"/>
      <c r="LCQ130" s="150"/>
      <c r="LCR130" s="148"/>
      <c r="LCS130" s="150"/>
      <c r="LCT130" s="150"/>
      <c r="LCU130" s="150"/>
      <c r="LCV130" s="148"/>
      <c r="LCW130" s="150"/>
      <c r="LCX130" s="150"/>
      <c r="LCY130" s="150"/>
      <c r="LCZ130" s="148"/>
      <c r="LDA130" s="150"/>
      <c r="LDB130" s="150"/>
      <c r="LDC130" s="150"/>
      <c r="LDD130" s="148"/>
      <c r="LDE130" s="150"/>
      <c r="LDF130" s="150"/>
      <c r="LDG130" s="150"/>
      <c r="LDH130" s="148"/>
      <c r="LDI130" s="150"/>
      <c r="LDJ130" s="150"/>
      <c r="LDK130" s="150"/>
      <c r="LDL130" s="148"/>
      <c r="LDM130" s="150"/>
      <c r="LDN130" s="150"/>
      <c r="LDO130" s="150"/>
      <c r="LDP130" s="148"/>
      <c r="LDQ130" s="150"/>
      <c r="LDR130" s="150"/>
      <c r="LDS130" s="150"/>
      <c r="LDT130" s="148"/>
      <c r="LDU130" s="150"/>
      <c r="LDV130" s="150"/>
      <c r="LDW130" s="150"/>
      <c r="LDX130" s="148"/>
      <c r="LDY130" s="150"/>
      <c r="LDZ130" s="150"/>
      <c r="LEA130" s="150"/>
      <c r="LEB130" s="148"/>
      <c r="LEC130" s="150"/>
      <c r="LED130" s="150"/>
      <c r="LEE130" s="150"/>
      <c r="LEF130" s="148"/>
      <c r="LEG130" s="150"/>
      <c r="LEH130" s="150"/>
      <c r="LEI130" s="150"/>
      <c r="LEJ130" s="148"/>
      <c r="LEK130" s="150"/>
      <c r="LEL130" s="150"/>
      <c r="LEM130" s="150"/>
      <c r="LEN130" s="148"/>
      <c r="LEO130" s="150"/>
      <c r="LEP130" s="150"/>
      <c r="LEQ130" s="150"/>
      <c r="LER130" s="148"/>
      <c r="LES130" s="150"/>
      <c r="LET130" s="150"/>
      <c r="LEU130" s="150"/>
      <c r="LEV130" s="148"/>
      <c r="LEW130" s="150"/>
      <c r="LEX130" s="150"/>
      <c r="LEY130" s="150"/>
      <c r="LEZ130" s="148"/>
      <c r="LFA130" s="150"/>
      <c r="LFB130" s="150"/>
      <c r="LFC130" s="150"/>
      <c r="LFD130" s="148"/>
      <c r="LFE130" s="150"/>
      <c r="LFF130" s="150"/>
      <c r="LFG130" s="150"/>
      <c r="LFH130" s="148"/>
      <c r="LFI130" s="150"/>
      <c r="LFJ130" s="150"/>
      <c r="LFK130" s="150"/>
      <c r="LFL130" s="148"/>
      <c r="LFM130" s="150"/>
      <c r="LFN130" s="150"/>
      <c r="LFO130" s="150"/>
      <c r="LFP130" s="148"/>
      <c r="LFQ130" s="150"/>
      <c r="LFR130" s="150"/>
      <c r="LFS130" s="150"/>
      <c r="LFT130" s="148"/>
      <c r="LFU130" s="150"/>
      <c r="LFV130" s="150"/>
      <c r="LFW130" s="150"/>
      <c r="LFX130" s="148"/>
      <c r="LFY130" s="150"/>
      <c r="LFZ130" s="150"/>
      <c r="LGA130" s="150"/>
      <c r="LGB130" s="148"/>
      <c r="LGC130" s="150"/>
      <c r="LGD130" s="150"/>
      <c r="LGE130" s="150"/>
      <c r="LGF130" s="148"/>
      <c r="LGG130" s="150"/>
      <c r="LGH130" s="150"/>
      <c r="LGI130" s="150"/>
      <c r="LGJ130" s="148"/>
      <c r="LGK130" s="150"/>
      <c r="LGL130" s="150"/>
      <c r="LGM130" s="150"/>
      <c r="LGN130" s="148"/>
      <c r="LGO130" s="150"/>
      <c r="LGP130" s="150"/>
      <c r="LGQ130" s="150"/>
      <c r="LGR130" s="148"/>
      <c r="LGS130" s="150"/>
      <c r="LGT130" s="150"/>
      <c r="LGU130" s="150"/>
      <c r="LGV130" s="148"/>
      <c r="LGW130" s="150"/>
      <c r="LGX130" s="150"/>
      <c r="LGY130" s="150"/>
      <c r="LGZ130" s="148"/>
      <c r="LHA130" s="150"/>
      <c r="LHB130" s="150"/>
      <c r="LHC130" s="150"/>
      <c r="LHD130" s="148"/>
      <c r="LHE130" s="150"/>
      <c r="LHF130" s="150"/>
      <c r="LHG130" s="150"/>
      <c r="LHH130" s="148"/>
      <c r="LHI130" s="150"/>
      <c r="LHJ130" s="150"/>
      <c r="LHK130" s="150"/>
      <c r="LHL130" s="148"/>
      <c r="LHM130" s="150"/>
      <c r="LHN130" s="150"/>
      <c r="LHO130" s="150"/>
      <c r="LHP130" s="148"/>
      <c r="LHQ130" s="150"/>
      <c r="LHR130" s="150"/>
      <c r="LHS130" s="150"/>
      <c r="LHT130" s="148"/>
      <c r="LHU130" s="150"/>
      <c r="LHV130" s="150"/>
      <c r="LHW130" s="150"/>
      <c r="LHX130" s="148"/>
      <c r="LHY130" s="150"/>
      <c r="LHZ130" s="150"/>
      <c r="LIA130" s="150"/>
      <c r="LIB130" s="148"/>
      <c r="LIC130" s="150"/>
      <c r="LID130" s="150"/>
      <c r="LIE130" s="150"/>
      <c r="LIF130" s="148"/>
      <c r="LIG130" s="150"/>
      <c r="LIH130" s="150"/>
      <c r="LII130" s="150"/>
      <c r="LIJ130" s="148"/>
      <c r="LIK130" s="150"/>
      <c r="LIL130" s="150"/>
      <c r="LIM130" s="150"/>
      <c r="LIN130" s="148"/>
      <c r="LIO130" s="150"/>
      <c r="LIP130" s="150"/>
      <c r="LIQ130" s="150"/>
      <c r="LIR130" s="148"/>
      <c r="LIS130" s="150"/>
      <c r="LIT130" s="150"/>
      <c r="LIU130" s="150"/>
      <c r="LIV130" s="148"/>
      <c r="LIW130" s="150"/>
      <c r="LIX130" s="150"/>
      <c r="LIY130" s="150"/>
      <c r="LIZ130" s="148"/>
      <c r="LJA130" s="150"/>
      <c r="LJB130" s="150"/>
      <c r="LJC130" s="150"/>
      <c r="LJD130" s="148"/>
      <c r="LJE130" s="150"/>
      <c r="LJF130" s="150"/>
      <c r="LJG130" s="150"/>
      <c r="LJH130" s="148"/>
      <c r="LJI130" s="150"/>
      <c r="LJJ130" s="150"/>
      <c r="LJK130" s="150"/>
      <c r="LJL130" s="148"/>
      <c r="LJM130" s="150"/>
      <c r="LJN130" s="150"/>
      <c r="LJO130" s="150"/>
      <c r="LJP130" s="148"/>
      <c r="LJQ130" s="150"/>
      <c r="LJR130" s="150"/>
      <c r="LJS130" s="150"/>
      <c r="LJT130" s="148"/>
      <c r="LJU130" s="150"/>
      <c r="LJV130" s="150"/>
      <c r="LJW130" s="150"/>
      <c r="LJX130" s="148"/>
      <c r="LJY130" s="150"/>
      <c r="LJZ130" s="150"/>
      <c r="LKA130" s="150"/>
      <c r="LKB130" s="148"/>
      <c r="LKC130" s="150"/>
      <c r="LKD130" s="150"/>
      <c r="LKE130" s="150"/>
      <c r="LKF130" s="148"/>
      <c r="LKG130" s="150"/>
      <c r="LKH130" s="150"/>
      <c r="LKI130" s="150"/>
      <c r="LKJ130" s="148"/>
      <c r="LKK130" s="150"/>
      <c r="LKL130" s="150"/>
      <c r="LKM130" s="150"/>
      <c r="LKN130" s="148"/>
      <c r="LKO130" s="150"/>
      <c r="LKP130" s="150"/>
      <c r="LKQ130" s="150"/>
      <c r="LKR130" s="148"/>
      <c r="LKS130" s="150"/>
      <c r="LKT130" s="150"/>
      <c r="LKU130" s="150"/>
      <c r="LKV130" s="148"/>
      <c r="LKW130" s="150"/>
      <c r="LKX130" s="150"/>
      <c r="LKY130" s="150"/>
      <c r="LKZ130" s="148"/>
      <c r="LLA130" s="150"/>
      <c r="LLB130" s="150"/>
      <c r="LLC130" s="150"/>
      <c r="LLD130" s="148"/>
      <c r="LLE130" s="150"/>
      <c r="LLF130" s="150"/>
      <c r="LLG130" s="150"/>
      <c r="LLH130" s="148"/>
      <c r="LLI130" s="150"/>
      <c r="LLJ130" s="150"/>
      <c r="LLK130" s="150"/>
      <c r="LLL130" s="148"/>
      <c r="LLM130" s="150"/>
      <c r="LLN130" s="150"/>
      <c r="LLO130" s="150"/>
      <c r="LLP130" s="148"/>
      <c r="LLQ130" s="150"/>
      <c r="LLR130" s="150"/>
      <c r="LLS130" s="150"/>
      <c r="LLT130" s="148"/>
      <c r="LLU130" s="150"/>
      <c r="LLV130" s="150"/>
      <c r="LLW130" s="150"/>
      <c r="LLX130" s="148"/>
      <c r="LLY130" s="150"/>
      <c r="LLZ130" s="150"/>
      <c r="LMA130" s="150"/>
      <c r="LMB130" s="148"/>
      <c r="LMC130" s="150"/>
      <c r="LMD130" s="150"/>
      <c r="LME130" s="150"/>
      <c r="LMF130" s="148"/>
      <c r="LMG130" s="150"/>
      <c r="LMH130" s="150"/>
      <c r="LMI130" s="150"/>
      <c r="LMJ130" s="148"/>
      <c r="LMK130" s="150"/>
      <c r="LML130" s="150"/>
      <c r="LMM130" s="150"/>
      <c r="LMN130" s="148"/>
      <c r="LMO130" s="150"/>
      <c r="LMP130" s="150"/>
      <c r="LMQ130" s="150"/>
      <c r="LMR130" s="148"/>
      <c r="LMS130" s="150"/>
      <c r="LMT130" s="150"/>
      <c r="LMU130" s="150"/>
      <c r="LMV130" s="148"/>
      <c r="LMW130" s="150"/>
      <c r="LMX130" s="150"/>
      <c r="LMY130" s="150"/>
      <c r="LMZ130" s="148"/>
      <c r="LNA130" s="150"/>
      <c r="LNB130" s="150"/>
      <c r="LNC130" s="150"/>
      <c r="LND130" s="148"/>
      <c r="LNE130" s="150"/>
      <c r="LNF130" s="150"/>
      <c r="LNG130" s="150"/>
      <c r="LNH130" s="148"/>
      <c r="LNI130" s="150"/>
      <c r="LNJ130" s="150"/>
      <c r="LNK130" s="150"/>
      <c r="LNL130" s="148"/>
      <c r="LNM130" s="150"/>
      <c r="LNN130" s="150"/>
      <c r="LNO130" s="150"/>
      <c r="LNP130" s="148"/>
      <c r="LNQ130" s="150"/>
      <c r="LNR130" s="150"/>
      <c r="LNS130" s="150"/>
      <c r="LNT130" s="148"/>
      <c r="LNU130" s="150"/>
      <c r="LNV130" s="150"/>
      <c r="LNW130" s="150"/>
      <c r="LNX130" s="148"/>
      <c r="LNY130" s="150"/>
      <c r="LNZ130" s="150"/>
      <c r="LOA130" s="150"/>
      <c r="LOB130" s="148"/>
      <c r="LOC130" s="150"/>
      <c r="LOD130" s="150"/>
      <c r="LOE130" s="150"/>
      <c r="LOF130" s="148"/>
      <c r="LOG130" s="150"/>
      <c r="LOH130" s="150"/>
      <c r="LOI130" s="150"/>
      <c r="LOJ130" s="148"/>
      <c r="LOK130" s="150"/>
      <c r="LOL130" s="150"/>
      <c r="LOM130" s="150"/>
      <c r="LON130" s="148"/>
      <c r="LOO130" s="150"/>
      <c r="LOP130" s="150"/>
      <c r="LOQ130" s="150"/>
      <c r="LOR130" s="148"/>
      <c r="LOS130" s="150"/>
      <c r="LOT130" s="150"/>
      <c r="LOU130" s="150"/>
      <c r="LOV130" s="148"/>
      <c r="LOW130" s="150"/>
      <c r="LOX130" s="150"/>
      <c r="LOY130" s="150"/>
      <c r="LOZ130" s="148"/>
      <c r="LPA130" s="150"/>
      <c r="LPB130" s="150"/>
      <c r="LPC130" s="150"/>
      <c r="LPD130" s="148"/>
      <c r="LPE130" s="150"/>
      <c r="LPF130" s="150"/>
      <c r="LPG130" s="150"/>
      <c r="LPH130" s="148"/>
      <c r="LPI130" s="150"/>
      <c r="LPJ130" s="150"/>
      <c r="LPK130" s="150"/>
      <c r="LPL130" s="148"/>
      <c r="LPM130" s="150"/>
      <c r="LPN130" s="150"/>
      <c r="LPO130" s="150"/>
      <c r="LPP130" s="148"/>
      <c r="LPQ130" s="150"/>
      <c r="LPR130" s="150"/>
      <c r="LPS130" s="150"/>
      <c r="LPT130" s="148"/>
      <c r="LPU130" s="150"/>
      <c r="LPV130" s="150"/>
      <c r="LPW130" s="150"/>
      <c r="LPX130" s="148"/>
      <c r="LPY130" s="150"/>
      <c r="LPZ130" s="150"/>
      <c r="LQA130" s="150"/>
      <c r="LQB130" s="148"/>
      <c r="LQC130" s="150"/>
      <c r="LQD130" s="150"/>
      <c r="LQE130" s="150"/>
      <c r="LQF130" s="148"/>
      <c r="LQG130" s="150"/>
      <c r="LQH130" s="150"/>
      <c r="LQI130" s="150"/>
      <c r="LQJ130" s="148"/>
      <c r="LQK130" s="150"/>
      <c r="LQL130" s="150"/>
      <c r="LQM130" s="150"/>
      <c r="LQN130" s="148"/>
      <c r="LQO130" s="150"/>
      <c r="LQP130" s="150"/>
      <c r="LQQ130" s="150"/>
      <c r="LQR130" s="148"/>
      <c r="LQS130" s="150"/>
      <c r="LQT130" s="150"/>
      <c r="LQU130" s="150"/>
      <c r="LQV130" s="148"/>
      <c r="LQW130" s="150"/>
      <c r="LQX130" s="150"/>
      <c r="LQY130" s="150"/>
      <c r="LQZ130" s="148"/>
      <c r="LRA130" s="150"/>
      <c r="LRB130" s="150"/>
      <c r="LRC130" s="150"/>
      <c r="LRD130" s="148"/>
      <c r="LRE130" s="150"/>
      <c r="LRF130" s="150"/>
      <c r="LRG130" s="150"/>
      <c r="LRH130" s="148"/>
      <c r="LRI130" s="150"/>
      <c r="LRJ130" s="150"/>
      <c r="LRK130" s="150"/>
      <c r="LRL130" s="148"/>
      <c r="LRM130" s="150"/>
      <c r="LRN130" s="150"/>
      <c r="LRO130" s="150"/>
      <c r="LRP130" s="148"/>
      <c r="LRQ130" s="150"/>
      <c r="LRR130" s="150"/>
      <c r="LRS130" s="150"/>
      <c r="LRT130" s="148"/>
      <c r="LRU130" s="150"/>
      <c r="LRV130" s="150"/>
      <c r="LRW130" s="150"/>
      <c r="LRX130" s="148"/>
      <c r="LRY130" s="150"/>
      <c r="LRZ130" s="150"/>
      <c r="LSA130" s="150"/>
      <c r="LSB130" s="148"/>
      <c r="LSC130" s="150"/>
      <c r="LSD130" s="150"/>
      <c r="LSE130" s="150"/>
      <c r="LSF130" s="148"/>
      <c r="LSG130" s="150"/>
      <c r="LSH130" s="150"/>
      <c r="LSI130" s="150"/>
      <c r="LSJ130" s="148"/>
      <c r="LSK130" s="150"/>
      <c r="LSL130" s="150"/>
      <c r="LSM130" s="150"/>
      <c r="LSN130" s="148"/>
      <c r="LSO130" s="150"/>
      <c r="LSP130" s="150"/>
      <c r="LSQ130" s="150"/>
      <c r="LSR130" s="148"/>
      <c r="LSS130" s="150"/>
      <c r="LST130" s="150"/>
      <c r="LSU130" s="150"/>
      <c r="LSV130" s="148"/>
      <c r="LSW130" s="150"/>
      <c r="LSX130" s="150"/>
      <c r="LSY130" s="150"/>
      <c r="LSZ130" s="148"/>
      <c r="LTA130" s="150"/>
      <c r="LTB130" s="150"/>
      <c r="LTC130" s="150"/>
      <c r="LTD130" s="148"/>
      <c r="LTE130" s="150"/>
      <c r="LTF130" s="150"/>
      <c r="LTG130" s="150"/>
      <c r="LTH130" s="148"/>
      <c r="LTI130" s="150"/>
      <c r="LTJ130" s="150"/>
      <c r="LTK130" s="150"/>
      <c r="LTL130" s="148"/>
      <c r="LTM130" s="150"/>
      <c r="LTN130" s="150"/>
      <c r="LTO130" s="150"/>
      <c r="LTP130" s="148"/>
      <c r="LTQ130" s="150"/>
      <c r="LTR130" s="150"/>
      <c r="LTS130" s="150"/>
      <c r="LTT130" s="148"/>
      <c r="LTU130" s="150"/>
      <c r="LTV130" s="150"/>
      <c r="LTW130" s="150"/>
      <c r="LTX130" s="148"/>
      <c r="LTY130" s="150"/>
      <c r="LTZ130" s="150"/>
      <c r="LUA130" s="150"/>
      <c r="LUB130" s="148"/>
      <c r="LUC130" s="150"/>
      <c r="LUD130" s="150"/>
      <c r="LUE130" s="150"/>
      <c r="LUF130" s="148"/>
      <c r="LUG130" s="150"/>
      <c r="LUH130" s="150"/>
      <c r="LUI130" s="150"/>
      <c r="LUJ130" s="148"/>
      <c r="LUK130" s="150"/>
      <c r="LUL130" s="150"/>
      <c r="LUM130" s="150"/>
      <c r="LUN130" s="148"/>
      <c r="LUO130" s="150"/>
      <c r="LUP130" s="150"/>
      <c r="LUQ130" s="150"/>
      <c r="LUR130" s="148"/>
      <c r="LUS130" s="150"/>
      <c r="LUT130" s="150"/>
      <c r="LUU130" s="150"/>
      <c r="LUV130" s="148"/>
      <c r="LUW130" s="150"/>
      <c r="LUX130" s="150"/>
      <c r="LUY130" s="150"/>
      <c r="LUZ130" s="148"/>
      <c r="LVA130" s="150"/>
      <c r="LVB130" s="150"/>
      <c r="LVC130" s="150"/>
      <c r="LVD130" s="148"/>
      <c r="LVE130" s="150"/>
      <c r="LVF130" s="150"/>
      <c r="LVG130" s="150"/>
      <c r="LVH130" s="148"/>
      <c r="LVI130" s="150"/>
      <c r="LVJ130" s="150"/>
      <c r="LVK130" s="150"/>
      <c r="LVL130" s="148"/>
      <c r="LVM130" s="150"/>
      <c r="LVN130" s="150"/>
      <c r="LVO130" s="150"/>
      <c r="LVP130" s="148"/>
      <c r="LVQ130" s="150"/>
      <c r="LVR130" s="150"/>
      <c r="LVS130" s="150"/>
      <c r="LVT130" s="148"/>
      <c r="LVU130" s="150"/>
      <c r="LVV130" s="150"/>
      <c r="LVW130" s="150"/>
      <c r="LVX130" s="148"/>
      <c r="LVY130" s="150"/>
      <c r="LVZ130" s="150"/>
      <c r="LWA130" s="150"/>
      <c r="LWB130" s="148"/>
      <c r="LWC130" s="150"/>
      <c r="LWD130" s="150"/>
      <c r="LWE130" s="150"/>
      <c r="LWF130" s="148"/>
      <c r="LWG130" s="150"/>
      <c r="LWH130" s="150"/>
      <c r="LWI130" s="150"/>
      <c r="LWJ130" s="148"/>
      <c r="LWK130" s="150"/>
      <c r="LWL130" s="150"/>
      <c r="LWM130" s="150"/>
      <c r="LWN130" s="148"/>
      <c r="LWO130" s="150"/>
      <c r="LWP130" s="150"/>
      <c r="LWQ130" s="150"/>
      <c r="LWR130" s="148"/>
      <c r="LWS130" s="150"/>
      <c r="LWT130" s="150"/>
      <c r="LWU130" s="150"/>
      <c r="LWV130" s="148"/>
      <c r="LWW130" s="150"/>
      <c r="LWX130" s="150"/>
      <c r="LWY130" s="150"/>
      <c r="LWZ130" s="148"/>
      <c r="LXA130" s="150"/>
      <c r="LXB130" s="150"/>
      <c r="LXC130" s="150"/>
      <c r="LXD130" s="148"/>
      <c r="LXE130" s="150"/>
      <c r="LXF130" s="150"/>
      <c r="LXG130" s="150"/>
      <c r="LXH130" s="148"/>
      <c r="LXI130" s="150"/>
      <c r="LXJ130" s="150"/>
      <c r="LXK130" s="150"/>
      <c r="LXL130" s="148"/>
      <c r="LXM130" s="150"/>
      <c r="LXN130" s="150"/>
      <c r="LXO130" s="150"/>
      <c r="LXP130" s="148"/>
      <c r="LXQ130" s="150"/>
      <c r="LXR130" s="150"/>
      <c r="LXS130" s="150"/>
      <c r="LXT130" s="148"/>
      <c r="LXU130" s="150"/>
      <c r="LXV130" s="150"/>
      <c r="LXW130" s="150"/>
      <c r="LXX130" s="148"/>
      <c r="LXY130" s="150"/>
      <c r="LXZ130" s="150"/>
      <c r="LYA130" s="150"/>
      <c r="LYB130" s="148"/>
      <c r="LYC130" s="150"/>
      <c r="LYD130" s="150"/>
      <c r="LYE130" s="150"/>
      <c r="LYF130" s="148"/>
      <c r="LYG130" s="150"/>
      <c r="LYH130" s="150"/>
      <c r="LYI130" s="150"/>
      <c r="LYJ130" s="148"/>
      <c r="LYK130" s="150"/>
      <c r="LYL130" s="150"/>
      <c r="LYM130" s="150"/>
      <c r="LYN130" s="148"/>
      <c r="LYO130" s="150"/>
      <c r="LYP130" s="150"/>
      <c r="LYQ130" s="150"/>
      <c r="LYR130" s="148"/>
      <c r="LYS130" s="150"/>
      <c r="LYT130" s="150"/>
      <c r="LYU130" s="150"/>
      <c r="LYV130" s="148"/>
      <c r="LYW130" s="150"/>
      <c r="LYX130" s="150"/>
      <c r="LYY130" s="150"/>
      <c r="LYZ130" s="148"/>
      <c r="LZA130" s="150"/>
      <c r="LZB130" s="150"/>
      <c r="LZC130" s="150"/>
      <c r="LZD130" s="148"/>
      <c r="LZE130" s="150"/>
      <c r="LZF130" s="150"/>
      <c r="LZG130" s="150"/>
      <c r="LZH130" s="148"/>
      <c r="LZI130" s="150"/>
      <c r="LZJ130" s="150"/>
      <c r="LZK130" s="150"/>
      <c r="LZL130" s="148"/>
      <c r="LZM130" s="150"/>
      <c r="LZN130" s="150"/>
      <c r="LZO130" s="150"/>
      <c r="LZP130" s="148"/>
      <c r="LZQ130" s="150"/>
      <c r="LZR130" s="150"/>
      <c r="LZS130" s="150"/>
      <c r="LZT130" s="148"/>
      <c r="LZU130" s="150"/>
      <c r="LZV130" s="150"/>
      <c r="LZW130" s="150"/>
      <c r="LZX130" s="148"/>
      <c r="LZY130" s="150"/>
      <c r="LZZ130" s="150"/>
      <c r="MAA130" s="150"/>
      <c r="MAB130" s="148"/>
      <c r="MAC130" s="150"/>
      <c r="MAD130" s="150"/>
      <c r="MAE130" s="150"/>
      <c r="MAF130" s="148"/>
      <c r="MAG130" s="150"/>
      <c r="MAH130" s="150"/>
      <c r="MAI130" s="150"/>
      <c r="MAJ130" s="148"/>
      <c r="MAK130" s="150"/>
      <c r="MAL130" s="150"/>
      <c r="MAM130" s="150"/>
      <c r="MAN130" s="148"/>
      <c r="MAO130" s="150"/>
      <c r="MAP130" s="150"/>
      <c r="MAQ130" s="150"/>
      <c r="MAR130" s="148"/>
      <c r="MAS130" s="150"/>
      <c r="MAT130" s="150"/>
      <c r="MAU130" s="150"/>
      <c r="MAV130" s="148"/>
      <c r="MAW130" s="150"/>
      <c r="MAX130" s="150"/>
      <c r="MAY130" s="150"/>
      <c r="MAZ130" s="148"/>
      <c r="MBA130" s="150"/>
      <c r="MBB130" s="150"/>
      <c r="MBC130" s="150"/>
      <c r="MBD130" s="148"/>
      <c r="MBE130" s="150"/>
      <c r="MBF130" s="150"/>
      <c r="MBG130" s="150"/>
      <c r="MBH130" s="148"/>
      <c r="MBI130" s="150"/>
      <c r="MBJ130" s="150"/>
      <c r="MBK130" s="150"/>
      <c r="MBL130" s="148"/>
      <c r="MBM130" s="150"/>
      <c r="MBN130" s="150"/>
      <c r="MBO130" s="150"/>
      <c r="MBP130" s="148"/>
      <c r="MBQ130" s="150"/>
      <c r="MBR130" s="150"/>
      <c r="MBS130" s="150"/>
      <c r="MBT130" s="148"/>
      <c r="MBU130" s="150"/>
      <c r="MBV130" s="150"/>
      <c r="MBW130" s="150"/>
      <c r="MBX130" s="148"/>
      <c r="MBY130" s="150"/>
      <c r="MBZ130" s="150"/>
      <c r="MCA130" s="150"/>
      <c r="MCB130" s="148"/>
      <c r="MCC130" s="150"/>
      <c r="MCD130" s="150"/>
      <c r="MCE130" s="150"/>
      <c r="MCF130" s="148"/>
      <c r="MCG130" s="150"/>
      <c r="MCH130" s="150"/>
      <c r="MCI130" s="150"/>
      <c r="MCJ130" s="148"/>
      <c r="MCK130" s="150"/>
      <c r="MCL130" s="150"/>
      <c r="MCM130" s="150"/>
      <c r="MCN130" s="148"/>
      <c r="MCO130" s="150"/>
      <c r="MCP130" s="150"/>
      <c r="MCQ130" s="150"/>
      <c r="MCR130" s="148"/>
      <c r="MCS130" s="150"/>
      <c r="MCT130" s="150"/>
      <c r="MCU130" s="150"/>
      <c r="MCV130" s="148"/>
      <c r="MCW130" s="150"/>
      <c r="MCX130" s="150"/>
      <c r="MCY130" s="150"/>
      <c r="MCZ130" s="148"/>
      <c r="MDA130" s="150"/>
      <c r="MDB130" s="150"/>
      <c r="MDC130" s="150"/>
      <c r="MDD130" s="148"/>
      <c r="MDE130" s="150"/>
      <c r="MDF130" s="150"/>
      <c r="MDG130" s="150"/>
      <c r="MDH130" s="148"/>
      <c r="MDI130" s="150"/>
      <c r="MDJ130" s="150"/>
      <c r="MDK130" s="150"/>
      <c r="MDL130" s="148"/>
      <c r="MDM130" s="150"/>
      <c r="MDN130" s="150"/>
      <c r="MDO130" s="150"/>
      <c r="MDP130" s="148"/>
      <c r="MDQ130" s="150"/>
      <c r="MDR130" s="150"/>
      <c r="MDS130" s="150"/>
      <c r="MDT130" s="148"/>
      <c r="MDU130" s="150"/>
      <c r="MDV130" s="150"/>
      <c r="MDW130" s="150"/>
      <c r="MDX130" s="148"/>
      <c r="MDY130" s="150"/>
      <c r="MDZ130" s="150"/>
      <c r="MEA130" s="150"/>
      <c r="MEB130" s="148"/>
      <c r="MEC130" s="150"/>
      <c r="MED130" s="150"/>
      <c r="MEE130" s="150"/>
      <c r="MEF130" s="148"/>
      <c r="MEG130" s="150"/>
      <c r="MEH130" s="150"/>
      <c r="MEI130" s="150"/>
      <c r="MEJ130" s="148"/>
      <c r="MEK130" s="150"/>
      <c r="MEL130" s="150"/>
      <c r="MEM130" s="150"/>
      <c r="MEN130" s="148"/>
      <c r="MEO130" s="150"/>
      <c r="MEP130" s="150"/>
      <c r="MEQ130" s="150"/>
      <c r="MER130" s="148"/>
      <c r="MES130" s="150"/>
      <c r="MET130" s="150"/>
      <c r="MEU130" s="150"/>
      <c r="MEV130" s="148"/>
      <c r="MEW130" s="150"/>
      <c r="MEX130" s="150"/>
      <c r="MEY130" s="150"/>
      <c r="MEZ130" s="148"/>
      <c r="MFA130" s="150"/>
      <c r="MFB130" s="150"/>
      <c r="MFC130" s="150"/>
      <c r="MFD130" s="148"/>
      <c r="MFE130" s="150"/>
      <c r="MFF130" s="150"/>
      <c r="MFG130" s="150"/>
      <c r="MFH130" s="148"/>
      <c r="MFI130" s="150"/>
      <c r="MFJ130" s="150"/>
      <c r="MFK130" s="150"/>
      <c r="MFL130" s="148"/>
      <c r="MFM130" s="150"/>
      <c r="MFN130" s="150"/>
      <c r="MFO130" s="150"/>
      <c r="MFP130" s="148"/>
      <c r="MFQ130" s="150"/>
      <c r="MFR130" s="150"/>
      <c r="MFS130" s="150"/>
      <c r="MFT130" s="148"/>
      <c r="MFU130" s="150"/>
      <c r="MFV130" s="150"/>
      <c r="MFW130" s="150"/>
      <c r="MFX130" s="148"/>
      <c r="MFY130" s="150"/>
      <c r="MFZ130" s="150"/>
      <c r="MGA130" s="150"/>
      <c r="MGB130" s="148"/>
      <c r="MGC130" s="150"/>
      <c r="MGD130" s="150"/>
      <c r="MGE130" s="150"/>
      <c r="MGF130" s="148"/>
      <c r="MGG130" s="150"/>
      <c r="MGH130" s="150"/>
      <c r="MGI130" s="150"/>
      <c r="MGJ130" s="148"/>
      <c r="MGK130" s="150"/>
      <c r="MGL130" s="150"/>
      <c r="MGM130" s="150"/>
      <c r="MGN130" s="148"/>
      <c r="MGO130" s="150"/>
      <c r="MGP130" s="150"/>
      <c r="MGQ130" s="150"/>
      <c r="MGR130" s="148"/>
      <c r="MGS130" s="150"/>
      <c r="MGT130" s="150"/>
      <c r="MGU130" s="150"/>
      <c r="MGV130" s="148"/>
      <c r="MGW130" s="150"/>
      <c r="MGX130" s="150"/>
      <c r="MGY130" s="150"/>
      <c r="MGZ130" s="148"/>
      <c r="MHA130" s="150"/>
      <c r="MHB130" s="150"/>
      <c r="MHC130" s="150"/>
      <c r="MHD130" s="148"/>
      <c r="MHE130" s="150"/>
      <c r="MHF130" s="150"/>
      <c r="MHG130" s="150"/>
      <c r="MHH130" s="148"/>
      <c r="MHI130" s="150"/>
      <c r="MHJ130" s="150"/>
      <c r="MHK130" s="150"/>
      <c r="MHL130" s="148"/>
      <c r="MHM130" s="150"/>
      <c r="MHN130" s="150"/>
      <c r="MHO130" s="150"/>
      <c r="MHP130" s="148"/>
      <c r="MHQ130" s="150"/>
      <c r="MHR130" s="150"/>
      <c r="MHS130" s="150"/>
      <c r="MHT130" s="148"/>
      <c r="MHU130" s="150"/>
      <c r="MHV130" s="150"/>
      <c r="MHW130" s="150"/>
      <c r="MHX130" s="148"/>
      <c r="MHY130" s="150"/>
      <c r="MHZ130" s="150"/>
      <c r="MIA130" s="150"/>
      <c r="MIB130" s="148"/>
      <c r="MIC130" s="150"/>
      <c r="MID130" s="150"/>
      <c r="MIE130" s="150"/>
      <c r="MIF130" s="148"/>
      <c r="MIG130" s="150"/>
      <c r="MIH130" s="150"/>
      <c r="MII130" s="150"/>
      <c r="MIJ130" s="148"/>
      <c r="MIK130" s="150"/>
      <c r="MIL130" s="150"/>
      <c r="MIM130" s="150"/>
      <c r="MIN130" s="148"/>
      <c r="MIO130" s="150"/>
      <c r="MIP130" s="150"/>
      <c r="MIQ130" s="150"/>
      <c r="MIR130" s="148"/>
      <c r="MIS130" s="150"/>
      <c r="MIT130" s="150"/>
      <c r="MIU130" s="150"/>
      <c r="MIV130" s="148"/>
      <c r="MIW130" s="150"/>
      <c r="MIX130" s="150"/>
      <c r="MIY130" s="150"/>
      <c r="MIZ130" s="148"/>
      <c r="MJA130" s="150"/>
      <c r="MJB130" s="150"/>
      <c r="MJC130" s="150"/>
      <c r="MJD130" s="148"/>
      <c r="MJE130" s="150"/>
      <c r="MJF130" s="150"/>
      <c r="MJG130" s="150"/>
      <c r="MJH130" s="148"/>
      <c r="MJI130" s="150"/>
      <c r="MJJ130" s="150"/>
      <c r="MJK130" s="150"/>
      <c r="MJL130" s="148"/>
      <c r="MJM130" s="150"/>
      <c r="MJN130" s="150"/>
      <c r="MJO130" s="150"/>
      <c r="MJP130" s="148"/>
      <c r="MJQ130" s="150"/>
      <c r="MJR130" s="150"/>
      <c r="MJS130" s="150"/>
      <c r="MJT130" s="148"/>
      <c r="MJU130" s="150"/>
      <c r="MJV130" s="150"/>
      <c r="MJW130" s="150"/>
      <c r="MJX130" s="148"/>
      <c r="MJY130" s="150"/>
      <c r="MJZ130" s="150"/>
      <c r="MKA130" s="150"/>
      <c r="MKB130" s="148"/>
      <c r="MKC130" s="150"/>
      <c r="MKD130" s="150"/>
      <c r="MKE130" s="150"/>
      <c r="MKF130" s="148"/>
      <c r="MKG130" s="150"/>
      <c r="MKH130" s="150"/>
      <c r="MKI130" s="150"/>
      <c r="MKJ130" s="148"/>
      <c r="MKK130" s="150"/>
      <c r="MKL130" s="150"/>
      <c r="MKM130" s="150"/>
      <c r="MKN130" s="148"/>
      <c r="MKO130" s="150"/>
      <c r="MKP130" s="150"/>
      <c r="MKQ130" s="150"/>
      <c r="MKR130" s="148"/>
      <c r="MKS130" s="150"/>
      <c r="MKT130" s="150"/>
      <c r="MKU130" s="150"/>
      <c r="MKV130" s="148"/>
      <c r="MKW130" s="150"/>
      <c r="MKX130" s="150"/>
      <c r="MKY130" s="150"/>
      <c r="MKZ130" s="148"/>
      <c r="MLA130" s="150"/>
      <c r="MLB130" s="150"/>
      <c r="MLC130" s="150"/>
      <c r="MLD130" s="148"/>
      <c r="MLE130" s="150"/>
      <c r="MLF130" s="150"/>
      <c r="MLG130" s="150"/>
      <c r="MLH130" s="148"/>
      <c r="MLI130" s="150"/>
      <c r="MLJ130" s="150"/>
      <c r="MLK130" s="150"/>
      <c r="MLL130" s="148"/>
      <c r="MLM130" s="150"/>
      <c r="MLN130" s="150"/>
      <c r="MLO130" s="150"/>
      <c r="MLP130" s="148"/>
      <c r="MLQ130" s="150"/>
      <c r="MLR130" s="150"/>
      <c r="MLS130" s="150"/>
      <c r="MLT130" s="148"/>
      <c r="MLU130" s="150"/>
      <c r="MLV130" s="150"/>
      <c r="MLW130" s="150"/>
      <c r="MLX130" s="148"/>
      <c r="MLY130" s="150"/>
      <c r="MLZ130" s="150"/>
      <c r="MMA130" s="150"/>
      <c r="MMB130" s="148"/>
      <c r="MMC130" s="150"/>
      <c r="MMD130" s="150"/>
      <c r="MME130" s="150"/>
      <c r="MMF130" s="148"/>
      <c r="MMG130" s="150"/>
      <c r="MMH130" s="150"/>
      <c r="MMI130" s="150"/>
      <c r="MMJ130" s="148"/>
      <c r="MMK130" s="150"/>
      <c r="MML130" s="150"/>
      <c r="MMM130" s="150"/>
      <c r="MMN130" s="148"/>
      <c r="MMO130" s="150"/>
      <c r="MMP130" s="150"/>
      <c r="MMQ130" s="150"/>
      <c r="MMR130" s="148"/>
      <c r="MMS130" s="150"/>
      <c r="MMT130" s="150"/>
      <c r="MMU130" s="150"/>
      <c r="MMV130" s="148"/>
      <c r="MMW130" s="150"/>
      <c r="MMX130" s="150"/>
      <c r="MMY130" s="150"/>
      <c r="MMZ130" s="148"/>
      <c r="MNA130" s="150"/>
      <c r="MNB130" s="150"/>
      <c r="MNC130" s="150"/>
      <c r="MND130" s="148"/>
      <c r="MNE130" s="150"/>
      <c r="MNF130" s="150"/>
      <c r="MNG130" s="150"/>
      <c r="MNH130" s="148"/>
      <c r="MNI130" s="150"/>
      <c r="MNJ130" s="150"/>
      <c r="MNK130" s="150"/>
      <c r="MNL130" s="148"/>
      <c r="MNM130" s="150"/>
      <c r="MNN130" s="150"/>
      <c r="MNO130" s="150"/>
      <c r="MNP130" s="148"/>
      <c r="MNQ130" s="150"/>
      <c r="MNR130" s="150"/>
      <c r="MNS130" s="150"/>
      <c r="MNT130" s="148"/>
      <c r="MNU130" s="150"/>
      <c r="MNV130" s="150"/>
      <c r="MNW130" s="150"/>
      <c r="MNX130" s="148"/>
      <c r="MNY130" s="150"/>
      <c r="MNZ130" s="150"/>
      <c r="MOA130" s="150"/>
      <c r="MOB130" s="148"/>
      <c r="MOC130" s="150"/>
      <c r="MOD130" s="150"/>
      <c r="MOE130" s="150"/>
      <c r="MOF130" s="148"/>
      <c r="MOG130" s="150"/>
      <c r="MOH130" s="150"/>
      <c r="MOI130" s="150"/>
      <c r="MOJ130" s="148"/>
      <c r="MOK130" s="150"/>
      <c r="MOL130" s="150"/>
      <c r="MOM130" s="150"/>
      <c r="MON130" s="148"/>
      <c r="MOO130" s="150"/>
      <c r="MOP130" s="150"/>
      <c r="MOQ130" s="150"/>
      <c r="MOR130" s="148"/>
      <c r="MOS130" s="150"/>
      <c r="MOT130" s="150"/>
      <c r="MOU130" s="150"/>
      <c r="MOV130" s="148"/>
      <c r="MOW130" s="150"/>
      <c r="MOX130" s="150"/>
      <c r="MOY130" s="150"/>
      <c r="MOZ130" s="148"/>
      <c r="MPA130" s="150"/>
      <c r="MPB130" s="150"/>
      <c r="MPC130" s="150"/>
      <c r="MPD130" s="148"/>
      <c r="MPE130" s="150"/>
      <c r="MPF130" s="150"/>
      <c r="MPG130" s="150"/>
      <c r="MPH130" s="148"/>
      <c r="MPI130" s="150"/>
      <c r="MPJ130" s="150"/>
      <c r="MPK130" s="150"/>
      <c r="MPL130" s="148"/>
      <c r="MPM130" s="150"/>
      <c r="MPN130" s="150"/>
      <c r="MPO130" s="150"/>
      <c r="MPP130" s="148"/>
      <c r="MPQ130" s="150"/>
      <c r="MPR130" s="150"/>
      <c r="MPS130" s="150"/>
      <c r="MPT130" s="148"/>
      <c r="MPU130" s="150"/>
      <c r="MPV130" s="150"/>
      <c r="MPW130" s="150"/>
      <c r="MPX130" s="148"/>
      <c r="MPY130" s="150"/>
      <c r="MPZ130" s="150"/>
      <c r="MQA130" s="150"/>
      <c r="MQB130" s="148"/>
      <c r="MQC130" s="150"/>
      <c r="MQD130" s="150"/>
      <c r="MQE130" s="150"/>
      <c r="MQF130" s="148"/>
      <c r="MQG130" s="150"/>
      <c r="MQH130" s="150"/>
      <c r="MQI130" s="150"/>
      <c r="MQJ130" s="148"/>
      <c r="MQK130" s="150"/>
      <c r="MQL130" s="150"/>
      <c r="MQM130" s="150"/>
      <c r="MQN130" s="148"/>
      <c r="MQO130" s="150"/>
      <c r="MQP130" s="150"/>
      <c r="MQQ130" s="150"/>
      <c r="MQR130" s="148"/>
      <c r="MQS130" s="150"/>
      <c r="MQT130" s="150"/>
      <c r="MQU130" s="150"/>
      <c r="MQV130" s="148"/>
      <c r="MQW130" s="150"/>
      <c r="MQX130" s="150"/>
      <c r="MQY130" s="150"/>
      <c r="MQZ130" s="148"/>
      <c r="MRA130" s="150"/>
      <c r="MRB130" s="150"/>
      <c r="MRC130" s="150"/>
      <c r="MRD130" s="148"/>
      <c r="MRE130" s="150"/>
      <c r="MRF130" s="150"/>
      <c r="MRG130" s="150"/>
      <c r="MRH130" s="148"/>
      <c r="MRI130" s="150"/>
      <c r="MRJ130" s="150"/>
      <c r="MRK130" s="150"/>
      <c r="MRL130" s="148"/>
      <c r="MRM130" s="150"/>
      <c r="MRN130" s="150"/>
      <c r="MRO130" s="150"/>
      <c r="MRP130" s="148"/>
      <c r="MRQ130" s="150"/>
      <c r="MRR130" s="150"/>
      <c r="MRS130" s="150"/>
      <c r="MRT130" s="148"/>
      <c r="MRU130" s="150"/>
      <c r="MRV130" s="150"/>
      <c r="MRW130" s="150"/>
      <c r="MRX130" s="148"/>
      <c r="MRY130" s="150"/>
      <c r="MRZ130" s="150"/>
      <c r="MSA130" s="150"/>
      <c r="MSB130" s="148"/>
      <c r="MSC130" s="150"/>
      <c r="MSD130" s="150"/>
      <c r="MSE130" s="150"/>
      <c r="MSF130" s="148"/>
      <c r="MSG130" s="150"/>
      <c r="MSH130" s="150"/>
      <c r="MSI130" s="150"/>
      <c r="MSJ130" s="148"/>
      <c r="MSK130" s="150"/>
      <c r="MSL130" s="150"/>
      <c r="MSM130" s="150"/>
      <c r="MSN130" s="148"/>
      <c r="MSO130" s="150"/>
      <c r="MSP130" s="150"/>
      <c r="MSQ130" s="150"/>
      <c r="MSR130" s="148"/>
      <c r="MSS130" s="150"/>
      <c r="MST130" s="150"/>
      <c r="MSU130" s="150"/>
      <c r="MSV130" s="148"/>
      <c r="MSW130" s="150"/>
      <c r="MSX130" s="150"/>
      <c r="MSY130" s="150"/>
      <c r="MSZ130" s="148"/>
      <c r="MTA130" s="150"/>
      <c r="MTB130" s="150"/>
      <c r="MTC130" s="150"/>
      <c r="MTD130" s="148"/>
      <c r="MTE130" s="150"/>
      <c r="MTF130" s="150"/>
      <c r="MTG130" s="150"/>
      <c r="MTH130" s="148"/>
      <c r="MTI130" s="150"/>
      <c r="MTJ130" s="150"/>
      <c r="MTK130" s="150"/>
      <c r="MTL130" s="148"/>
      <c r="MTM130" s="150"/>
      <c r="MTN130" s="150"/>
      <c r="MTO130" s="150"/>
      <c r="MTP130" s="148"/>
      <c r="MTQ130" s="150"/>
      <c r="MTR130" s="150"/>
      <c r="MTS130" s="150"/>
      <c r="MTT130" s="148"/>
      <c r="MTU130" s="150"/>
      <c r="MTV130" s="150"/>
      <c r="MTW130" s="150"/>
      <c r="MTX130" s="148"/>
      <c r="MTY130" s="150"/>
      <c r="MTZ130" s="150"/>
      <c r="MUA130" s="150"/>
      <c r="MUB130" s="148"/>
      <c r="MUC130" s="150"/>
      <c r="MUD130" s="150"/>
      <c r="MUE130" s="150"/>
      <c r="MUF130" s="148"/>
      <c r="MUG130" s="150"/>
      <c r="MUH130" s="150"/>
      <c r="MUI130" s="150"/>
      <c r="MUJ130" s="148"/>
      <c r="MUK130" s="150"/>
      <c r="MUL130" s="150"/>
      <c r="MUM130" s="150"/>
      <c r="MUN130" s="148"/>
      <c r="MUO130" s="150"/>
      <c r="MUP130" s="150"/>
      <c r="MUQ130" s="150"/>
      <c r="MUR130" s="148"/>
      <c r="MUS130" s="150"/>
      <c r="MUT130" s="150"/>
      <c r="MUU130" s="150"/>
      <c r="MUV130" s="148"/>
      <c r="MUW130" s="150"/>
      <c r="MUX130" s="150"/>
      <c r="MUY130" s="150"/>
      <c r="MUZ130" s="148"/>
      <c r="MVA130" s="150"/>
      <c r="MVB130" s="150"/>
      <c r="MVC130" s="150"/>
      <c r="MVD130" s="148"/>
      <c r="MVE130" s="150"/>
      <c r="MVF130" s="150"/>
      <c r="MVG130" s="150"/>
      <c r="MVH130" s="148"/>
      <c r="MVI130" s="150"/>
      <c r="MVJ130" s="150"/>
      <c r="MVK130" s="150"/>
      <c r="MVL130" s="148"/>
      <c r="MVM130" s="150"/>
      <c r="MVN130" s="150"/>
      <c r="MVO130" s="150"/>
      <c r="MVP130" s="148"/>
      <c r="MVQ130" s="150"/>
      <c r="MVR130" s="150"/>
      <c r="MVS130" s="150"/>
      <c r="MVT130" s="148"/>
      <c r="MVU130" s="150"/>
      <c r="MVV130" s="150"/>
      <c r="MVW130" s="150"/>
      <c r="MVX130" s="148"/>
      <c r="MVY130" s="150"/>
      <c r="MVZ130" s="150"/>
      <c r="MWA130" s="150"/>
      <c r="MWB130" s="148"/>
      <c r="MWC130" s="150"/>
      <c r="MWD130" s="150"/>
      <c r="MWE130" s="150"/>
      <c r="MWF130" s="148"/>
      <c r="MWG130" s="150"/>
      <c r="MWH130" s="150"/>
      <c r="MWI130" s="150"/>
      <c r="MWJ130" s="148"/>
      <c r="MWK130" s="150"/>
      <c r="MWL130" s="150"/>
      <c r="MWM130" s="150"/>
      <c r="MWN130" s="148"/>
      <c r="MWO130" s="150"/>
      <c r="MWP130" s="150"/>
      <c r="MWQ130" s="150"/>
      <c r="MWR130" s="148"/>
      <c r="MWS130" s="150"/>
      <c r="MWT130" s="150"/>
      <c r="MWU130" s="150"/>
      <c r="MWV130" s="148"/>
      <c r="MWW130" s="150"/>
      <c r="MWX130" s="150"/>
      <c r="MWY130" s="150"/>
      <c r="MWZ130" s="148"/>
      <c r="MXA130" s="150"/>
      <c r="MXB130" s="150"/>
      <c r="MXC130" s="150"/>
      <c r="MXD130" s="148"/>
      <c r="MXE130" s="150"/>
      <c r="MXF130" s="150"/>
      <c r="MXG130" s="150"/>
      <c r="MXH130" s="148"/>
      <c r="MXI130" s="150"/>
      <c r="MXJ130" s="150"/>
      <c r="MXK130" s="150"/>
      <c r="MXL130" s="148"/>
      <c r="MXM130" s="150"/>
      <c r="MXN130" s="150"/>
      <c r="MXO130" s="150"/>
      <c r="MXP130" s="148"/>
      <c r="MXQ130" s="150"/>
      <c r="MXR130" s="150"/>
      <c r="MXS130" s="150"/>
      <c r="MXT130" s="148"/>
      <c r="MXU130" s="150"/>
      <c r="MXV130" s="150"/>
      <c r="MXW130" s="150"/>
      <c r="MXX130" s="148"/>
      <c r="MXY130" s="150"/>
      <c r="MXZ130" s="150"/>
      <c r="MYA130" s="150"/>
      <c r="MYB130" s="148"/>
      <c r="MYC130" s="150"/>
      <c r="MYD130" s="150"/>
      <c r="MYE130" s="150"/>
      <c r="MYF130" s="148"/>
      <c r="MYG130" s="150"/>
      <c r="MYH130" s="150"/>
      <c r="MYI130" s="150"/>
      <c r="MYJ130" s="148"/>
      <c r="MYK130" s="150"/>
      <c r="MYL130" s="150"/>
      <c r="MYM130" s="150"/>
      <c r="MYN130" s="148"/>
      <c r="MYO130" s="150"/>
      <c r="MYP130" s="150"/>
      <c r="MYQ130" s="150"/>
      <c r="MYR130" s="148"/>
      <c r="MYS130" s="150"/>
      <c r="MYT130" s="150"/>
      <c r="MYU130" s="150"/>
      <c r="MYV130" s="148"/>
      <c r="MYW130" s="150"/>
      <c r="MYX130" s="150"/>
      <c r="MYY130" s="150"/>
      <c r="MYZ130" s="148"/>
      <c r="MZA130" s="150"/>
      <c r="MZB130" s="150"/>
      <c r="MZC130" s="150"/>
      <c r="MZD130" s="148"/>
      <c r="MZE130" s="150"/>
      <c r="MZF130" s="150"/>
      <c r="MZG130" s="150"/>
      <c r="MZH130" s="148"/>
      <c r="MZI130" s="150"/>
      <c r="MZJ130" s="150"/>
      <c r="MZK130" s="150"/>
      <c r="MZL130" s="148"/>
      <c r="MZM130" s="150"/>
      <c r="MZN130" s="150"/>
      <c r="MZO130" s="150"/>
      <c r="MZP130" s="148"/>
      <c r="MZQ130" s="150"/>
      <c r="MZR130" s="150"/>
      <c r="MZS130" s="150"/>
      <c r="MZT130" s="148"/>
      <c r="MZU130" s="150"/>
      <c r="MZV130" s="150"/>
      <c r="MZW130" s="150"/>
      <c r="MZX130" s="148"/>
      <c r="MZY130" s="150"/>
      <c r="MZZ130" s="150"/>
      <c r="NAA130" s="150"/>
      <c r="NAB130" s="148"/>
      <c r="NAC130" s="150"/>
      <c r="NAD130" s="150"/>
      <c r="NAE130" s="150"/>
      <c r="NAF130" s="148"/>
      <c r="NAG130" s="150"/>
      <c r="NAH130" s="150"/>
      <c r="NAI130" s="150"/>
      <c r="NAJ130" s="148"/>
      <c r="NAK130" s="150"/>
      <c r="NAL130" s="150"/>
      <c r="NAM130" s="150"/>
      <c r="NAN130" s="148"/>
      <c r="NAO130" s="150"/>
      <c r="NAP130" s="150"/>
      <c r="NAQ130" s="150"/>
      <c r="NAR130" s="148"/>
      <c r="NAS130" s="150"/>
      <c r="NAT130" s="150"/>
      <c r="NAU130" s="150"/>
      <c r="NAV130" s="148"/>
      <c r="NAW130" s="150"/>
      <c r="NAX130" s="150"/>
      <c r="NAY130" s="150"/>
      <c r="NAZ130" s="148"/>
      <c r="NBA130" s="150"/>
      <c r="NBB130" s="150"/>
      <c r="NBC130" s="150"/>
      <c r="NBD130" s="148"/>
      <c r="NBE130" s="150"/>
      <c r="NBF130" s="150"/>
      <c r="NBG130" s="150"/>
      <c r="NBH130" s="148"/>
      <c r="NBI130" s="150"/>
      <c r="NBJ130" s="150"/>
      <c r="NBK130" s="150"/>
      <c r="NBL130" s="148"/>
      <c r="NBM130" s="150"/>
      <c r="NBN130" s="150"/>
      <c r="NBO130" s="150"/>
      <c r="NBP130" s="148"/>
      <c r="NBQ130" s="150"/>
      <c r="NBR130" s="150"/>
      <c r="NBS130" s="150"/>
      <c r="NBT130" s="148"/>
      <c r="NBU130" s="150"/>
      <c r="NBV130" s="150"/>
      <c r="NBW130" s="150"/>
      <c r="NBX130" s="148"/>
      <c r="NBY130" s="150"/>
      <c r="NBZ130" s="150"/>
      <c r="NCA130" s="150"/>
      <c r="NCB130" s="148"/>
      <c r="NCC130" s="150"/>
      <c r="NCD130" s="150"/>
      <c r="NCE130" s="150"/>
      <c r="NCF130" s="148"/>
      <c r="NCG130" s="150"/>
      <c r="NCH130" s="150"/>
      <c r="NCI130" s="150"/>
      <c r="NCJ130" s="148"/>
      <c r="NCK130" s="150"/>
      <c r="NCL130" s="150"/>
      <c r="NCM130" s="150"/>
      <c r="NCN130" s="148"/>
      <c r="NCO130" s="150"/>
      <c r="NCP130" s="150"/>
      <c r="NCQ130" s="150"/>
      <c r="NCR130" s="148"/>
      <c r="NCS130" s="150"/>
      <c r="NCT130" s="150"/>
      <c r="NCU130" s="150"/>
      <c r="NCV130" s="148"/>
      <c r="NCW130" s="150"/>
      <c r="NCX130" s="150"/>
      <c r="NCY130" s="150"/>
      <c r="NCZ130" s="148"/>
      <c r="NDA130" s="150"/>
      <c r="NDB130" s="150"/>
      <c r="NDC130" s="150"/>
      <c r="NDD130" s="148"/>
      <c r="NDE130" s="150"/>
      <c r="NDF130" s="150"/>
      <c r="NDG130" s="150"/>
      <c r="NDH130" s="148"/>
      <c r="NDI130" s="150"/>
      <c r="NDJ130" s="150"/>
      <c r="NDK130" s="150"/>
      <c r="NDL130" s="148"/>
      <c r="NDM130" s="150"/>
      <c r="NDN130" s="150"/>
      <c r="NDO130" s="150"/>
      <c r="NDP130" s="148"/>
      <c r="NDQ130" s="150"/>
      <c r="NDR130" s="150"/>
      <c r="NDS130" s="150"/>
      <c r="NDT130" s="148"/>
      <c r="NDU130" s="150"/>
      <c r="NDV130" s="150"/>
      <c r="NDW130" s="150"/>
      <c r="NDX130" s="148"/>
      <c r="NDY130" s="150"/>
      <c r="NDZ130" s="150"/>
      <c r="NEA130" s="150"/>
      <c r="NEB130" s="148"/>
      <c r="NEC130" s="150"/>
      <c r="NED130" s="150"/>
      <c r="NEE130" s="150"/>
      <c r="NEF130" s="148"/>
      <c r="NEG130" s="150"/>
      <c r="NEH130" s="150"/>
      <c r="NEI130" s="150"/>
      <c r="NEJ130" s="148"/>
      <c r="NEK130" s="150"/>
      <c r="NEL130" s="150"/>
      <c r="NEM130" s="150"/>
      <c r="NEN130" s="148"/>
      <c r="NEO130" s="150"/>
      <c r="NEP130" s="150"/>
      <c r="NEQ130" s="150"/>
      <c r="NER130" s="148"/>
      <c r="NES130" s="150"/>
      <c r="NET130" s="150"/>
      <c r="NEU130" s="150"/>
      <c r="NEV130" s="148"/>
      <c r="NEW130" s="150"/>
      <c r="NEX130" s="150"/>
      <c r="NEY130" s="150"/>
      <c r="NEZ130" s="148"/>
      <c r="NFA130" s="150"/>
      <c r="NFB130" s="150"/>
      <c r="NFC130" s="150"/>
      <c r="NFD130" s="148"/>
      <c r="NFE130" s="150"/>
      <c r="NFF130" s="150"/>
      <c r="NFG130" s="150"/>
      <c r="NFH130" s="148"/>
      <c r="NFI130" s="150"/>
      <c r="NFJ130" s="150"/>
      <c r="NFK130" s="150"/>
      <c r="NFL130" s="148"/>
      <c r="NFM130" s="150"/>
      <c r="NFN130" s="150"/>
      <c r="NFO130" s="150"/>
      <c r="NFP130" s="148"/>
      <c r="NFQ130" s="150"/>
      <c r="NFR130" s="150"/>
      <c r="NFS130" s="150"/>
      <c r="NFT130" s="148"/>
      <c r="NFU130" s="150"/>
      <c r="NFV130" s="150"/>
      <c r="NFW130" s="150"/>
      <c r="NFX130" s="148"/>
      <c r="NFY130" s="150"/>
      <c r="NFZ130" s="150"/>
      <c r="NGA130" s="150"/>
      <c r="NGB130" s="148"/>
      <c r="NGC130" s="150"/>
      <c r="NGD130" s="150"/>
      <c r="NGE130" s="150"/>
      <c r="NGF130" s="148"/>
      <c r="NGG130" s="150"/>
      <c r="NGH130" s="150"/>
      <c r="NGI130" s="150"/>
      <c r="NGJ130" s="148"/>
      <c r="NGK130" s="150"/>
      <c r="NGL130" s="150"/>
      <c r="NGM130" s="150"/>
      <c r="NGN130" s="148"/>
      <c r="NGO130" s="150"/>
      <c r="NGP130" s="150"/>
      <c r="NGQ130" s="150"/>
      <c r="NGR130" s="148"/>
      <c r="NGS130" s="150"/>
      <c r="NGT130" s="150"/>
      <c r="NGU130" s="150"/>
      <c r="NGV130" s="148"/>
      <c r="NGW130" s="150"/>
      <c r="NGX130" s="150"/>
      <c r="NGY130" s="150"/>
      <c r="NGZ130" s="148"/>
      <c r="NHA130" s="150"/>
      <c r="NHB130" s="150"/>
      <c r="NHC130" s="150"/>
      <c r="NHD130" s="148"/>
      <c r="NHE130" s="150"/>
      <c r="NHF130" s="150"/>
      <c r="NHG130" s="150"/>
      <c r="NHH130" s="148"/>
      <c r="NHI130" s="150"/>
      <c r="NHJ130" s="150"/>
      <c r="NHK130" s="150"/>
      <c r="NHL130" s="148"/>
      <c r="NHM130" s="150"/>
      <c r="NHN130" s="150"/>
      <c r="NHO130" s="150"/>
      <c r="NHP130" s="148"/>
      <c r="NHQ130" s="150"/>
      <c r="NHR130" s="150"/>
      <c r="NHS130" s="150"/>
      <c r="NHT130" s="148"/>
      <c r="NHU130" s="150"/>
      <c r="NHV130" s="150"/>
      <c r="NHW130" s="150"/>
      <c r="NHX130" s="148"/>
      <c r="NHY130" s="150"/>
      <c r="NHZ130" s="150"/>
      <c r="NIA130" s="150"/>
      <c r="NIB130" s="148"/>
      <c r="NIC130" s="150"/>
      <c r="NID130" s="150"/>
      <c r="NIE130" s="150"/>
      <c r="NIF130" s="148"/>
      <c r="NIG130" s="150"/>
      <c r="NIH130" s="150"/>
      <c r="NII130" s="150"/>
      <c r="NIJ130" s="148"/>
      <c r="NIK130" s="150"/>
      <c r="NIL130" s="150"/>
      <c r="NIM130" s="150"/>
      <c r="NIN130" s="148"/>
      <c r="NIO130" s="150"/>
      <c r="NIP130" s="150"/>
      <c r="NIQ130" s="150"/>
      <c r="NIR130" s="148"/>
      <c r="NIS130" s="150"/>
      <c r="NIT130" s="150"/>
      <c r="NIU130" s="150"/>
      <c r="NIV130" s="148"/>
      <c r="NIW130" s="150"/>
      <c r="NIX130" s="150"/>
      <c r="NIY130" s="150"/>
      <c r="NIZ130" s="148"/>
      <c r="NJA130" s="150"/>
      <c r="NJB130" s="150"/>
      <c r="NJC130" s="150"/>
      <c r="NJD130" s="148"/>
      <c r="NJE130" s="150"/>
      <c r="NJF130" s="150"/>
      <c r="NJG130" s="150"/>
      <c r="NJH130" s="148"/>
      <c r="NJI130" s="150"/>
      <c r="NJJ130" s="150"/>
      <c r="NJK130" s="150"/>
      <c r="NJL130" s="148"/>
      <c r="NJM130" s="150"/>
      <c r="NJN130" s="150"/>
      <c r="NJO130" s="150"/>
      <c r="NJP130" s="148"/>
      <c r="NJQ130" s="150"/>
      <c r="NJR130" s="150"/>
      <c r="NJS130" s="150"/>
      <c r="NJT130" s="148"/>
      <c r="NJU130" s="150"/>
      <c r="NJV130" s="150"/>
      <c r="NJW130" s="150"/>
      <c r="NJX130" s="148"/>
      <c r="NJY130" s="150"/>
      <c r="NJZ130" s="150"/>
      <c r="NKA130" s="150"/>
      <c r="NKB130" s="148"/>
      <c r="NKC130" s="150"/>
      <c r="NKD130" s="150"/>
      <c r="NKE130" s="150"/>
      <c r="NKF130" s="148"/>
      <c r="NKG130" s="150"/>
      <c r="NKH130" s="150"/>
      <c r="NKI130" s="150"/>
      <c r="NKJ130" s="148"/>
      <c r="NKK130" s="150"/>
      <c r="NKL130" s="150"/>
      <c r="NKM130" s="150"/>
      <c r="NKN130" s="148"/>
      <c r="NKO130" s="150"/>
      <c r="NKP130" s="150"/>
      <c r="NKQ130" s="150"/>
      <c r="NKR130" s="148"/>
      <c r="NKS130" s="150"/>
      <c r="NKT130" s="150"/>
      <c r="NKU130" s="150"/>
      <c r="NKV130" s="148"/>
      <c r="NKW130" s="150"/>
      <c r="NKX130" s="150"/>
      <c r="NKY130" s="150"/>
      <c r="NKZ130" s="148"/>
      <c r="NLA130" s="150"/>
      <c r="NLB130" s="150"/>
      <c r="NLC130" s="150"/>
      <c r="NLD130" s="148"/>
      <c r="NLE130" s="150"/>
      <c r="NLF130" s="150"/>
      <c r="NLG130" s="150"/>
      <c r="NLH130" s="148"/>
      <c r="NLI130" s="150"/>
      <c r="NLJ130" s="150"/>
      <c r="NLK130" s="150"/>
      <c r="NLL130" s="148"/>
      <c r="NLM130" s="150"/>
      <c r="NLN130" s="150"/>
      <c r="NLO130" s="150"/>
      <c r="NLP130" s="148"/>
      <c r="NLQ130" s="150"/>
      <c r="NLR130" s="150"/>
      <c r="NLS130" s="150"/>
      <c r="NLT130" s="148"/>
      <c r="NLU130" s="150"/>
      <c r="NLV130" s="150"/>
      <c r="NLW130" s="150"/>
      <c r="NLX130" s="148"/>
      <c r="NLY130" s="150"/>
      <c r="NLZ130" s="150"/>
      <c r="NMA130" s="150"/>
      <c r="NMB130" s="148"/>
      <c r="NMC130" s="150"/>
      <c r="NMD130" s="150"/>
      <c r="NME130" s="150"/>
      <c r="NMF130" s="148"/>
      <c r="NMG130" s="150"/>
      <c r="NMH130" s="150"/>
      <c r="NMI130" s="150"/>
      <c r="NMJ130" s="148"/>
      <c r="NMK130" s="150"/>
      <c r="NML130" s="150"/>
      <c r="NMM130" s="150"/>
      <c r="NMN130" s="148"/>
      <c r="NMO130" s="150"/>
      <c r="NMP130" s="150"/>
      <c r="NMQ130" s="150"/>
      <c r="NMR130" s="148"/>
      <c r="NMS130" s="150"/>
      <c r="NMT130" s="150"/>
      <c r="NMU130" s="150"/>
      <c r="NMV130" s="148"/>
      <c r="NMW130" s="150"/>
      <c r="NMX130" s="150"/>
      <c r="NMY130" s="150"/>
      <c r="NMZ130" s="148"/>
      <c r="NNA130" s="150"/>
      <c r="NNB130" s="150"/>
      <c r="NNC130" s="150"/>
      <c r="NND130" s="148"/>
      <c r="NNE130" s="150"/>
      <c r="NNF130" s="150"/>
      <c r="NNG130" s="150"/>
      <c r="NNH130" s="148"/>
      <c r="NNI130" s="150"/>
      <c r="NNJ130" s="150"/>
      <c r="NNK130" s="150"/>
      <c r="NNL130" s="148"/>
      <c r="NNM130" s="150"/>
      <c r="NNN130" s="150"/>
      <c r="NNO130" s="150"/>
      <c r="NNP130" s="148"/>
      <c r="NNQ130" s="150"/>
      <c r="NNR130" s="150"/>
      <c r="NNS130" s="150"/>
      <c r="NNT130" s="148"/>
      <c r="NNU130" s="150"/>
      <c r="NNV130" s="150"/>
      <c r="NNW130" s="150"/>
      <c r="NNX130" s="148"/>
      <c r="NNY130" s="150"/>
      <c r="NNZ130" s="150"/>
      <c r="NOA130" s="150"/>
      <c r="NOB130" s="148"/>
      <c r="NOC130" s="150"/>
      <c r="NOD130" s="150"/>
      <c r="NOE130" s="150"/>
      <c r="NOF130" s="148"/>
      <c r="NOG130" s="150"/>
      <c r="NOH130" s="150"/>
      <c r="NOI130" s="150"/>
      <c r="NOJ130" s="148"/>
      <c r="NOK130" s="150"/>
      <c r="NOL130" s="150"/>
      <c r="NOM130" s="150"/>
      <c r="NON130" s="148"/>
      <c r="NOO130" s="150"/>
      <c r="NOP130" s="150"/>
      <c r="NOQ130" s="150"/>
      <c r="NOR130" s="148"/>
      <c r="NOS130" s="150"/>
      <c r="NOT130" s="150"/>
      <c r="NOU130" s="150"/>
      <c r="NOV130" s="148"/>
      <c r="NOW130" s="150"/>
      <c r="NOX130" s="150"/>
      <c r="NOY130" s="150"/>
      <c r="NOZ130" s="148"/>
      <c r="NPA130" s="150"/>
      <c r="NPB130" s="150"/>
      <c r="NPC130" s="150"/>
      <c r="NPD130" s="148"/>
      <c r="NPE130" s="150"/>
      <c r="NPF130" s="150"/>
      <c r="NPG130" s="150"/>
      <c r="NPH130" s="148"/>
      <c r="NPI130" s="150"/>
      <c r="NPJ130" s="150"/>
      <c r="NPK130" s="150"/>
      <c r="NPL130" s="148"/>
      <c r="NPM130" s="150"/>
      <c r="NPN130" s="150"/>
      <c r="NPO130" s="150"/>
      <c r="NPP130" s="148"/>
      <c r="NPQ130" s="150"/>
      <c r="NPR130" s="150"/>
      <c r="NPS130" s="150"/>
      <c r="NPT130" s="148"/>
      <c r="NPU130" s="150"/>
      <c r="NPV130" s="150"/>
      <c r="NPW130" s="150"/>
      <c r="NPX130" s="148"/>
      <c r="NPY130" s="150"/>
      <c r="NPZ130" s="150"/>
      <c r="NQA130" s="150"/>
      <c r="NQB130" s="148"/>
      <c r="NQC130" s="150"/>
      <c r="NQD130" s="150"/>
      <c r="NQE130" s="150"/>
      <c r="NQF130" s="148"/>
      <c r="NQG130" s="150"/>
      <c r="NQH130" s="150"/>
      <c r="NQI130" s="150"/>
      <c r="NQJ130" s="148"/>
      <c r="NQK130" s="150"/>
      <c r="NQL130" s="150"/>
      <c r="NQM130" s="150"/>
      <c r="NQN130" s="148"/>
      <c r="NQO130" s="150"/>
      <c r="NQP130" s="150"/>
      <c r="NQQ130" s="150"/>
      <c r="NQR130" s="148"/>
      <c r="NQS130" s="150"/>
      <c r="NQT130" s="150"/>
      <c r="NQU130" s="150"/>
      <c r="NQV130" s="148"/>
      <c r="NQW130" s="150"/>
      <c r="NQX130" s="150"/>
      <c r="NQY130" s="150"/>
      <c r="NQZ130" s="148"/>
      <c r="NRA130" s="150"/>
      <c r="NRB130" s="150"/>
      <c r="NRC130" s="150"/>
      <c r="NRD130" s="148"/>
      <c r="NRE130" s="150"/>
      <c r="NRF130" s="150"/>
      <c r="NRG130" s="150"/>
      <c r="NRH130" s="148"/>
      <c r="NRI130" s="150"/>
      <c r="NRJ130" s="150"/>
      <c r="NRK130" s="150"/>
      <c r="NRL130" s="148"/>
      <c r="NRM130" s="150"/>
      <c r="NRN130" s="150"/>
      <c r="NRO130" s="150"/>
      <c r="NRP130" s="148"/>
      <c r="NRQ130" s="150"/>
      <c r="NRR130" s="150"/>
      <c r="NRS130" s="150"/>
      <c r="NRT130" s="148"/>
      <c r="NRU130" s="150"/>
      <c r="NRV130" s="150"/>
      <c r="NRW130" s="150"/>
      <c r="NRX130" s="148"/>
      <c r="NRY130" s="150"/>
      <c r="NRZ130" s="150"/>
      <c r="NSA130" s="150"/>
      <c r="NSB130" s="148"/>
      <c r="NSC130" s="150"/>
      <c r="NSD130" s="150"/>
      <c r="NSE130" s="150"/>
      <c r="NSF130" s="148"/>
      <c r="NSG130" s="150"/>
      <c r="NSH130" s="150"/>
      <c r="NSI130" s="150"/>
      <c r="NSJ130" s="148"/>
      <c r="NSK130" s="150"/>
      <c r="NSL130" s="150"/>
      <c r="NSM130" s="150"/>
      <c r="NSN130" s="148"/>
      <c r="NSO130" s="150"/>
      <c r="NSP130" s="150"/>
      <c r="NSQ130" s="150"/>
      <c r="NSR130" s="148"/>
      <c r="NSS130" s="150"/>
      <c r="NST130" s="150"/>
      <c r="NSU130" s="150"/>
      <c r="NSV130" s="148"/>
      <c r="NSW130" s="150"/>
      <c r="NSX130" s="150"/>
      <c r="NSY130" s="150"/>
      <c r="NSZ130" s="148"/>
      <c r="NTA130" s="150"/>
      <c r="NTB130" s="150"/>
      <c r="NTC130" s="150"/>
      <c r="NTD130" s="148"/>
      <c r="NTE130" s="150"/>
      <c r="NTF130" s="150"/>
      <c r="NTG130" s="150"/>
      <c r="NTH130" s="148"/>
      <c r="NTI130" s="150"/>
      <c r="NTJ130" s="150"/>
      <c r="NTK130" s="150"/>
      <c r="NTL130" s="148"/>
      <c r="NTM130" s="150"/>
      <c r="NTN130" s="150"/>
      <c r="NTO130" s="150"/>
      <c r="NTP130" s="148"/>
      <c r="NTQ130" s="150"/>
      <c r="NTR130" s="150"/>
      <c r="NTS130" s="150"/>
      <c r="NTT130" s="148"/>
      <c r="NTU130" s="150"/>
      <c r="NTV130" s="150"/>
      <c r="NTW130" s="150"/>
      <c r="NTX130" s="148"/>
      <c r="NTY130" s="150"/>
      <c r="NTZ130" s="150"/>
      <c r="NUA130" s="150"/>
      <c r="NUB130" s="148"/>
      <c r="NUC130" s="150"/>
      <c r="NUD130" s="150"/>
      <c r="NUE130" s="150"/>
      <c r="NUF130" s="148"/>
      <c r="NUG130" s="150"/>
      <c r="NUH130" s="150"/>
      <c r="NUI130" s="150"/>
      <c r="NUJ130" s="148"/>
      <c r="NUK130" s="150"/>
      <c r="NUL130" s="150"/>
      <c r="NUM130" s="150"/>
      <c r="NUN130" s="148"/>
      <c r="NUO130" s="150"/>
      <c r="NUP130" s="150"/>
      <c r="NUQ130" s="150"/>
      <c r="NUR130" s="148"/>
      <c r="NUS130" s="150"/>
      <c r="NUT130" s="150"/>
      <c r="NUU130" s="150"/>
      <c r="NUV130" s="148"/>
      <c r="NUW130" s="150"/>
      <c r="NUX130" s="150"/>
      <c r="NUY130" s="150"/>
      <c r="NUZ130" s="148"/>
      <c r="NVA130" s="150"/>
      <c r="NVB130" s="150"/>
      <c r="NVC130" s="150"/>
      <c r="NVD130" s="148"/>
      <c r="NVE130" s="150"/>
      <c r="NVF130" s="150"/>
      <c r="NVG130" s="150"/>
      <c r="NVH130" s="148"/>
      <c r="NVI130" s="150"/>
      <c r="NVJ130" s="150"/>
      <c r="NVK130" s="150"/>
      <c r="NVL130" s="148"/>
      <c r="NVM130" s="150"/>
      <c r="NVN130" s="150"/>
      <c r="NVO130" s="150"/>
      <c r="NVP130" s="148"/>
      <c r="NVQ130" s="150"/>
      <c r="NVR130" s="150"/>
      <c r="NVS130" s="150"/>
      <c r="NVT130" s="148"/>
      <c r="NVU130" s="150"/>
      <c r="NVV130" s="150"/>
      <c r="NVW130" s="150"/>
      <c r="NVX130" s="148"/>
      <c r="NVY130" s="150"/>
      <c r="NVZ130" s="150"/>
      <c r="NWA130" s="150"/>
      <c r="NWB130" s="148"/>
      <c r="NWC130" s="150"/>
      <c r="NWD130" s="150"/>
      <c r="NWE130" s="150"/>
      <c r="NWF130" s="148"/>
      <c r="NWG130" s="150"/>
      <c r="NWH130" s="150"/>
      <c r="NWI130" s="150"/>
      <c r="NWJ130" s="148"/>
      <c r="NWK130" s="150"/>
      <c r="NWL130" s="150"/>
      <c r="NWM130" s="150"/>
      <c r="NWN130" s="148"/>
      <c r="NWO130" s="150"/>
      <c r="NWP130" s="150"/>
      <c r="NWQ130" s="150"/>
      <c r="NWR130" s="148"/>
      <c r="NWS130" s="150"/>
      <c r="NWT130" s="150"/>
      <c r="NWU130" s="150"/>
      <c r="NWV130" s="148"/>
      <c r="NWW130" s="150"/>
      <c r="NWX130" s="150"/>
      <c r="NWY130" s="150"/>
      <c r="NWZ130" s="148"/>
      <c r="NXA130" s="150"/>
      <c r="NXB130" s="150"/>
      <c r="NXC130" s="150"/>
      <c r="NXD130" s="148"/>
      <c r="NXE130" s="150"/>
      <c r="NXF130" s="150"/>
      <c r="NXG130" s="150"/>
      <c r="NXH130" s="148"/>
      <c r="NXI130" s="150"/>
      <c r="NXJ130" s="150"/>
      <c r="NXK130" s="150"/>
      <c r="NXL130" s="148"/>
      <c r="NXM130" s="150"/>
      <c r="NXN130" s="150"/>
      <c r="NXO130" s="150"/>
      <c r="NXP130" s="148"/>
      <c r="NXQ130" s="150"/>
      <c r="NXR130" s="150"/>
      <c r="NXS130" s="150"/>
      <c r="NXT130" s="148"/>
      <c r="NXU130" s="150"/>
      <c r="NXV130" s="150"/>
      <c r="NXW130" s="150"/>
      <c r="NXX130" s="148"/>
      <c r="NXY130" s="150"/>
      <c r="NXZ130" s="150"/>
      <c r="NYA130" s="150"/>
      <c r="NYB130" s="148"/>
      <c r="NYC130" s="150"/>
      <c r="NYD130" s="150"/>
      <c r="NYE130" s="150"/>
      <c r="NYF130" s="148"/>
      <c r="NYG130" s="150"/>
      <c r="NYH130" s="150"/>
      <c r="NYI130" s="150"/>
      <c r="NYJ130" s="148"/>
      <c r="NYK130" s="150"/>
      <c r="NYL130" s="150"/>
      <c r="NYM130" s="150"/>
      <c r="NYN130" s="148"/>
      <c r="NYO130" s="150"/>
      <c r="NYP130" s="150"/>
      <c r="NYQ130" s="150"/>
      <c r="NYR130" s="148"/>
      <c r="NYS130" s="150"/>
      <c r="NYT130" s="150"/>
      <c r="NYU130" s="150"/>
      <c r="NYV130" s="148"/>
      <c r="NYW130" s="150"/>
      <c r="NYX130" s="150"/>
      <c r="NYY130" s="150"/>
      <c r="NYZ130" s="148"/>
      <c r="NZA130" s="150"/>
      <c r="NZB130" s="150"/>
      <c r="NZC130" s="150"/>
      <c r="NZD130" s="148"/>
      <c r="NZE130" s="150"/>
      <c r="NZF130" s="150"/>
      <c r="NZG130" s="150"/>
      <c r="NZH130" s="148"/>
      <c r="NZI130" s="150"/>
      <c r="NZJ130" s="150"/>
      <c r="NZK130" s="150"/>
      <c r="NZL130" s="148"/>
      <c r="NZM130" s="150"/>
      <c r="NZN130" s="150"/>
      <c r="NZO130" s="150"/>
      <c r="NZP130" s="148"/>
      <c r="NZQ130" s="150"/>
      <c r="NZR130" s="150"/>
      <c r="NZS130" s="150"/>
      <c r="NZT130" s="148"/>
      <c r="NZU130" s="150"/>
      <c r="NZV130" s="150"/>
      <c r="NZW130" s="150"/>
      <c r="NZX130" s="148"/>
      <c r="NZY130" s="150"/>
      <c r="NZZ130" s="150"/>
      <c r="OAA130" s="150"/>
      <c r="OAB130" s="148"/>
      <c r="OAC130" s="150"/>
      <c r="OAD130" s="150"/>
      <c r="OAE130" s="150"/>
      <c r="OAF130" s="148"/>
      <c r="OAG130" s="150"/>
      <c r="OAH130" s="150"/>
      <c r="OAI130" s="150"/>
      <c r="OAJ130" s="148"/>
      <c r="OAK130" s="150"/>
      <c r="OAL130" s="150"/>
      <c r="OAM130" s="150"/>
      <c r="OAN130" s="148"/>
      <c r="OAO130" s="150"/>
      <c r="OAP130" s="150"/>
      <c r="OAQ130" s="150"/>
      <c r="OAR130" s="148"/>
      <c r="OAS130" s="150"/>
      <c r="OAT130" s="150"/>
      <c r="OAU130" s="150"/>
      <c r="OAV130" s="148"/>
      <c r="OAW130" s="150"/>
      <c r="OAX130" s="150"/>
      <c r="OAY130" s="150"/>
      <c r="OAZ130" s="148"/>
      <c r="OBA130" s="150"/>
      <c r="OBB130" s="150"/>
      <c r="OBC130" s="150"/>
      <c r="OBD130" s="148"/>
      <c r="OBE130" s="150"/>
      <c r="OBF130" s="150"/>
      <c r="OBG130" s="150"/>
      <c r="OBH130" s="148"/>
      <c r="OBI130" s="150"/>
      <c r="OBJ130" s="150"/>
      <c r="OBK130" s="150"/>
      <c r="OBL130" s="148"/>
      <c r="OBM130" s="150"/>
      <c r="OBN130" s="150"/>
      <c r="OBO130" s="150"/>
      <c r="OBP130" s="148"/>
      <c r="OBQ130" s="150"/>
      <c r="OBR130" s="150"/>
      <c r="OBS130" s="150"/>
      <c r="OBT130" s="148"/>
      <c r="OBU130" s="150"/>
      <c r="OBV130" s="150"/>
      <c r="OBW130" s="150"/>
      <c r="OBX130" s="148"/>
      <c r="OBY130" s="150"/>
      <c r="OBZ130" s="150"/>
      <c r="OCA130" s="150"/>
      <c r="OCB130" s="148"/>
      <c r="OCC130" s="150"/>
      <c r="OCD130" s="150"/>
      <c r="OCE130" s="150"/>
      <c r="OCF130" s="148"/>
      <c r="OCG130" s="150"/>
      <c r="OCH130" s="150"/>
      <c r="OCI130" s="150"/>
      <c r="OCJ130" s="148"/>
      <c r="OCK130" s="150"/>
      <c r="OCL130" s="150"/>
      <c r="OCM130" s="150"/>
      <c r="OCN130" s="148"/>
      <c r="OCO130" s="150"/>
      <c r="OCP130" s="150"/>
      <c r="OCQ130" s="150"/>
      <c r="OCR130" s="148"/>
      <c r="OCS130" s="150"/>
      <c r="OCT130" s="150"/>
      <c r="OCU130" s="150"/>
      <c r="OCV130" s="148"/>
      <c r="OCW130" s="150"/>
      <c r="OCX130" s="150"/>
      <c r="OCY130" s="150"/>
      <c r="OCZ130" s="148"/>
      <c r="ODA130" s="150"/>
      <c r="ODB130" s="150"/>
      <c r="ODC130" s="150"/>
      <c r="ODD130" s="148"/>
      <c r="ODE130" s="150"/>
      <c r="ODF130" s="150"/>
      <c r="ODG130" s="150"/>
      <c r="ODH130" s="148"/>
      <c r="ODI130" s="150"/>
      <c r="ODJ130" s="150"/>
      <c r="ODK130" s="150"/>
      <c r="ODL130" s="148"/>
      <c r="ODM130" s="150"/>
      <c r="ODN130" s="150"/>
      <c r="ODO130" s="150"/>
      <c r="ODP130" s="148"/>
      <c r="ODQ130" s="150"/>
      <c r="ODR130" s="150"/>
      <c r="ODS130" s="150"/>
      <c r="ODT130" s="148"/>
      <c r="ODU130" s="150"/>
      <c r="ODV130" s="150"/>
      <c r="ODW130" s="150"/>
      <c r="ODX130" s="148"/>
      <c r="ODY130" s="150"/>
      <c r="ODZ130" s="150"/>
      <c r="OEA130" s="150"/>
      <c r="OEB130" s="148"/>
      <c r="OEC130" s="150"/>
      <c r="OED130" s="150"/>
      <c r="OEE130" s="150"/>
      <c r="OEF130" s="148"/>
      <c r="OEG130" s="150"/>
      <c r="OEH130" s="150"/>
      <c r="OEI130" s="150"/>
      <c r="OEJ130" s="148"/>
      <c r="OEK130" s="150"/>
      <c r="OEL130" s="150"/>
      <c r="OEM130" s="150"/>
      <c r="OEN130" s="148"/>
      <c r="OEO130" s="150"/>
      <c r="OEP130" s="150"/>
      <c r="OEQ130" s="150"/>
      <c r="OER130" s="148"/>
      <c r="OES130" s="150"/>
      <c r="OET130" s="150"/>
      <c r="OEU130" s="150"/>
      <c r="OEV130" s="148"/>
      <c r="OEW130" s="150"/>
      <c r="OEX130" s="150"/>
      <c r="OEY130" s="150"/>
      <c r="OEZ130" s="148"/>
      <c r="OFA130" s="150"/>
      <c r="OFB130" s="150"/>
      <c r="OFC130" s="150"/>
      <c r="OFD130" s="148"/>
      <c r="OFE130" s="150"/>
      <c r="OFF130" s="150"/>
      <c r="OFG130" s="150"/>
      <c r="OFH130" s="148"/>
      <c r="OFI130" s="150"/>
      <c r="OFJ130" s="150"/>
      <c r="OFK130" s="150"/>
      <c r="OFL130" s="148"/>
      <c r="OFM130" s="150"/>
      <c r="OFN130" s="150"/>
      <c r="OFO130" s="150"/>
      <c r="OFP130" s="148"/>
      <c r="OFQ130" s="150"/>
      <c r="OFR130" s="150"/>
      <c r="OFS130" s="150"/>
      <c r="OFT130" s="148"/>
      <c r="OFU130" s="150"/>
      <c r="OFV130" s="150"/>
      <c r="OFW130" s="150"/>
      <c r="OFX130" s="148"/>
      <c r="OFY130" s="150"/>
      <c r="OFZ130" s="150"/>
      <c r="OGA130" s="150"/>
      <c r="OGB130" s="148"/>
      <c r="OGC130" s="150"/>
      <c r="OGD130" s="150"/>
      <c r="OGE130" s="150"/>
      <c r="OGF130" s="148"/>
      <c r="OGG130" s="150"/>
      <c r="OGH130" s="150"/>
      <c r="OGI130" s="150"/>
      <c r="OGJ130" s="148"/>
      <c r="OGK130" s="150"/>
      <c r="OGL130" s="150"/>
      <c r="OGM130" s="150"/>
      <c r="OGN130" s="148"/>
      <c r="OGO130" s="150"/>
      <c r="OGP130" s="150"/>
      <c r="OGQ130" s="150"/>
      <c r="OGR130" s="148"/>
      <c r="OGS130" s="150"/>
      <c r="OGT130" s="150"/>
      <c r="OGU130" s="150"/>
      <c r="OGV130" s="148"/>
      <c r="OGW130" s="150"/>
      <c r="OGX130" s="150"/>
      <c r="OGY130" s="150"/>
      <c r="OGZ130" s="148"/>
      <c r="OHA130" s="150"/>
      <c r="OHB130" s="150"/>
      <c r="OHC130" s="150"/>
      <c r="OHD130" s="148"/>
      <c r="OHE130" s="150"/>
      <c r="OHF130" s="150"/>
      <c r="OHG130" s="150"/>
      <c r="OHH130" s="148"/>
      <c r="OHI130" s="150"/>
      <c r="OHJ130" s="150"/>
      <c r="OHK130" s="150"/>
      <c r="OHL130" s="148"/>
      <c r="OHM130" s="150"/>
      <c r="OHN130" s="150"/>
      <c r="OHO130" s="150"/>
      <c r="OHP130" s="148"/>
      <c r="OHQ130" s="150"/>
      <c r="OHR130" s="150"/>
      <c r="OHS130" s="150"/>
      <c r="OHT130" s="148"/>
      <c r="OHU130" s="150"/>
      <c r="OHV130" s="150"/>
      <c r="OHW130" s="150"/>
      <c r="OHX130" s="148"/>
      <c r="OHY130" s="150"/>
      <c r="OHZ130" s="150"/>
      <c r="OIA130" s="150"/>
      <c r="OIB130" s="148"/>
      <c r="OIC130" s="150"/>
      <c r="OID130" s="150"/>
      <c r="OIE130" s="150"/>
      <c r="OIF130" s="148"/>
      <c r="OIG130" s="150"/>
      <c r="OIH130" s="150"/>
      <c r="OII130" s="150"/>
      <c r="OIJ130" s="148"/>
      <c r="OIK130" s="150"/>
      <c r="OIL130" s="150"/>
      <c r="OIM130" s="150"/>
      <c r="OIN130" s="148"/>
      <c r="OIO130" s="150"/>
      <c r="OIP130" s="150"/>
      <c r="OIQ130" s="150"/>
      <c r="OIR130" s="148"/>
      <c r="OIS130" s="150"/>
      <c r="OIT130" s="150"/>
      <c r="OIU130" s="150"/>
      <c r="OIV130" s="148"/>
      <c r="OIW130" s="150"/>
      <c r="OIX130" s="150"/>
      <c r="OIY130" s="150"/>
      <c r="OIZ130" s="148"/>
      <c r="OJA130" s="150"/>
      <c r="OJB130" s="150"/>
      <c r="OJC130" s="150"/>
      <c r="OJD130" s="148"/>
      <c r="OJE130" s="150"/>
      <c r="OJF130" s="150"/>
      <c r="OJG130" s="150"/>
      <c r="OJH130" s="148"/>
      <c r="OJI130" s="150"/>
      <c r="OJJ130" s="150"/>
      <c r="OJK130" s="150"/>
      <c r="OJL130" s="148"/>
      <c r="OJM130" s="150"/>
      <c r="OJN130" s="150"/>
      <c r="OJO130" s="150"/>
      <c r="OJP130" s="148"/>
      <c r="OJQ130" s="150"/>
      <c r="OJR130" s="150"/>
      <c r="OJS130" s="150"/>
      <c r="OJT130" s="148"/>
      <c r="OJU130" s="150"/>
      <c r="OJV130" s="150"/>
      <c r="OJW130" s="150"/>
      <c r="OJX130" s="148"/>
      <c r="OJY130" s="150"/>
      <c r="OJZ130" s="150"/>
      <c r="OKA130" s="150"/>
      <c r="OKB130" s="148"/>
      <c r="OKC130" s="150"/>
      <c r="OKD130" s="150"/>
      <c r="OKE130" s="150"/>
      <c r="OKF130" s="148"/>
      <c r="OKG130" s="150"/>
      <c r="OKH130" s="150"/>
      <c r="OKI130" s="150"/>
      <c r="OKJ130" s="148"/>
      <c r="OKK130" s="150"/>
      <c r="OKL130" s="150"/>
      <c r="OKM130" s="150"/>
      <c r="OKN130" s="148"/>
      <c r="OKO130" s="150"/>
      <c r="OKP130" s="150"/>
      <c r="OKQ130" s="150"/>
      <c r="OKR130" s="148"/>
      <c r="OKS130" s="150"/>
      <c r="OKT130" s="150"/>
      <c r="OKU130" s="150"/>
      <c r="OKV130" s="148"/>
      <c r="OKW130" s="150"/>
      <c r="OKX130" s="150"/>
      <c r="OKY130" s="150"/>
      <c r="OKZ130" s="148"/>
      <c r="OLA130" s="150"/>
      <c r="OLB130" s="150"/>
      <c r="OLC130" s="150"/>
      <c r="OLD130" s="148"/>
      <c r="OLE130" s="150"/>
      <c r="OLF130" s="150"/>
      <c r="OLG130" s="150"/>
      <c r="OLH130" s="148"/>
      <c r="OLI130" s="150"/>
      <c r="OLJ130" s="150"/>
      <c r="OLK130" s="150"/>
      <c r="OLL130" s="148"/>
      <c r="OLM130" s="150"/>
      <c r="OLN130" s="150"/>
      <c r="OLO130" s="150"/>
      <c r="OLP130" s="148"/>
      <c r="OLQ130" s="150"/>
      <c r="OLR130" s="150"/>
      <c r="OLS130" s="150"/>
      <c r="OLT130" s="148"/>
      <c r="OLU130" s="150"/>
      <c r="OLV130" s="150"/>
      <c r="OLW130" s="150"/>
      <c r="OLX130" s="148"/>
      <c r="OLY130" s="150"/>
      <c r="OLZ130" s="150"/>
      <c r="OMA130" s="150"/>
      <c r="OMB130" s="148"/>
      <c r="OMC130" s="150"/>
      <c r="OMD130" s="150"/>
      <c r="OME130" s="150"/>
      <c r="OMF130" s="148"/>
      <c r="OMG130" s="150"/>
      <c r="OMH130" s="150"/>
      <c r="OMI130" s="150"/>
      <c r="OMJ130" s="148"/>
      <c r="OMK130" s="150"/>
      <c r="OML130" s="150"/>
      <c r="OMM130" s="150"/>
      <c r="OMN130" s="148"/>
      <c r="OMO130" s="150"/>
      <c r="OMP130" s="150"/>
      <c r="OMQ130" s="150"/>
      <c r="OMR130" s="148"/>
      <c r="OMS130" s="150"/>
      <c r="OMT130" s="150"/>
      <c r="OMU130" s="150"/>
      <c r="OMV130" s="148"/>
      <c r="OMW130" s="150"/>
      <c r="OMX130" s="150"/>
      <c r="OMY130" s="150"/>
      <c r="OMZ130" s="148"/>
      <c r="ONA130" s="150"/>
      <c r="ONB130" s="150"/>
      <c r="ONC130" s="150"/>
      <c r="OND130" s="148"/>
      <c r="ONE130" s="150"/>
      <c r="ONF130" s="150"/>
      <c r="ONG130" s="150"/>
      <c r="ONH130" s="148"/>
      <c r="ONI130" s="150"/>
      <c r="ONJ130" s="150"/>
      <c r="ONK130" s="150"/>
      <c r="ONL130" s="148"/>
      <c r="ONM130" s="150"/>
      <c r="ONN130" s="150"/>
      <c r="ONO130" s="150"/>
      <c r="ONP130" s="148"/>
      <c r="ONQ130" s="150"/>
      <c r="ONR130" s="150"/>
      <c r="ONS130" s="150"/>
      <c r="ONT130" s="148"/>
      <c r="ONU130" s="150"/>
      <c r="ONV130" s="150"/>
      <c r="ONW130" s="150"/>
      <c r="ONX130" s="148"/>
      <c r="ONY130" s="150"/>
      <c r="ONZ130" s="150"/>
      <c r="OOA130" s="150"/>
      <c r="OOB130" s="148"/>
      <c r="OOC130" s="150"/>
      <c r="OOD130" s="150"/>
      <c r="OOE130" s="150"/>
      <c r="OOF130" s="148"/>
      <c r="OOG130" s="150"/>
      <c r="OOH130" s="150"/>
      <c r="OOI130" s="150"/>
      <c r="OOJ130" s="148"/>
      <c r="OOK130" s="150"/>
      <c r="OOL130" s="150"/>
      <c r="OOM130" s="150"/>
      <c r="OON130" s="148"/>
      <c r="OOO130" s="150"/>
      <c r="OOP130" s="150"/>
      <c r="OOQ130" s="150"/>
      <c r="OOR130" s="148"/>
      <c r="OOS130" s="150"/>
      <c r="OOT130" s="150"/>
      <c r="OOU130" s="150"/>
      <c r="OOV130" s="148"/>
      <c r="OOW130" s="150"/>
      <c r="OOX130" s="150"/>
      <c r="OOY130" s="150"/>
      <c r="OOZ130" s="148"/>
      <c r="OPA130" s="150"/>
      <c r="OPB130" s="150"/>
      <c r="OPC130" s="150"/>
      <c r="OPD130" s="148"/>
      <c r="OPE130" s="150"/>
      <c r="OPF130" s="150"/>
      <c r="OPG130" s="150"/>
      <c r="OPH130" s="148"/>
      <c r="OPI130" s="150"/>
      <c r="OPJ130" s="150"/>
      <c r="OPK130" s="150"/>
      <c r="OPL130" s="148"/>
      <c r="OPM130" s="150"/>
      <c r="OPN130" s="150"/>
      <c r="OPO130" s="150"/>
      <c r="OPP130" s="148"/>
      <c r="OPQ130" s="150"/>
      <c r="OPR130" s="150"/>
      <c r="OPS130" s="150"/>
      <c r="OPT130" s="148"/>
      <c r="OPU130" s="150"/>
      <c r="OPV130" s="150"/>
      <c r="OPW130" s="150"/>
      <c r="OPX130" s="148"/>
      <c r="OPY130" s="150"/>
      <c r="OPZ130" s="150"/>
      <c r="OQA130" s="150"/>
      <c r="OQB130" s="148"/>
      <c r="OQC130" s="150"/>
      <c r="OQD130" s="150"/>
      <c r="OQE130" s="150"/>
      <c r="OQF130" s="148"/>
      <c r="OQG130" s="150"/>
      <c r="OQH130" s="150"/>
      <c r="OQI130" s="150"/>
      <c r="OQJ130" s="148"/>
      <c r="OQK130" s="150"/>
      <c r="OQL130" s="150"/>
      <c r="OQM130" s="150"/>
      <c r="OQN130" s="148"/>
      <c r="OQO130" s="150"/>
      <c r="OQP130" s="150"/>
      <c r="OQQ130" s="150"/>
      <c r="OQR130" s="148"/>
      <c r="OQS130" s="150"/>
      <c r="OQT130" s="150"/>
      <c r="OQU130" s="150"/>
      <c r="OQV130" s="148"/>
      <c r="OQW130" s="150"/>
      <c r="OQX130" s="150"/>
      <c r="OQY130" s="150"/>
      <c r="OQZ130" s="148"/>
      <c r="ORA130" s="150"/>
      <c r="ORB130" s="150"/>
      <c r="ORC130" s="150"/>
      <c r="ORD130" s="148"/>
      <c r="ORE130" s="150"/>
      <c r="ORF130" s="150"/>
      <c r="ORG130" s="150"/>
      <c r="ORH130" s="148"/>
      <c r="ORI130" s="150"/>
      <c r="ORJ130" s="150"/>
      <c r="ORK130" s="150"/>
      <c r="ORL130" s="148"/>
      <c r="ORM130" s="150"/>
      <c r="ORN130" s="150"/>
      <c r="ORO130" s="150"/>
      <c r="ORP130" s="148"/>
      <c r="ORQ130" s="150"/>
      <c r="ORR130" s="150"/>
      <c r="ORS130" s="150"/>
      <c r="ORT130" s="148"/>
      <c r="ORU130" s="150"/>
      <c r="ORV130" s="150"/>
      <c r="ORW130" s="150"/>
      <c r="ORX130" s="148"/>
      <c r="ORY130" s="150"/>
      <c r="ORZ130" s="150"/>
      <c r="OSA130" s="150"/>
      <c r="OSB130" s="148"/>
      <c r="OSC130" s="150"/>
      <c r="OSD130" s="150"/>
      <c r="OSE130" s="150"/>
      <c r="OSF130" s="148"/>
      <c r="OSG130" s="150"/>
      <c r="OSH130" s="150"/>
      <c r="OSI130" s="150"/>
      <c r="OSJ130" s="148"/>
      <c r="OSK130" s="150"/>
      <c r="OSL130" s="150"/>
      <c r="OSM130" s="150"/>
      <c r="OSN130" s="148"/>
      <c r="OSO130" s="150"/>
      <c r="OSP130" s="150"/>
      <c r="OSQ130" s="150"/>
      <c r="OSR130" s="148"/>
      <c r="OSS130" s="150"/>
      <c r="OST130" s="150"/>
      <c r="OSU130" s="150"/>
      <c r="OSV130" s="148"/>
      <c r="OSW130" s="150"/>
      <c r="OSX130" s="150"/>
      <c r="OSY130" s="150"/>
      <c r="OSZ130" s="148"/>
      <c r="OTA130" s="150"/>
      <c r="OTB130" s="150"/>
      <c r="OTC130" s="150"/>
      <c r="OTD130" s="148"/>
      <c r="OTE130" s="150"/>
      <c r="OTF130" s="150"/>
      <c r="OTG130" s="150"/>
      <c r="OTH130" s="148"/>
      <c r="OTI130" s="150"/>
      <c r="OTJ130" s="150"/>
      <c r="OTK130" s="150"/>
      <c r="OTL130" s="148"/>
      <c r="OTM130" s="150"/>
      <c r="OTN130" s="150"/>
      <c r="OTO130" s="150"/>
      <c r="OTP130" s="148"/>
      <c r="OTQ130" s="150"/>
      <c r="OTR130" s="150"/>
      <c r="OTS130" s="150"/>
      <c r="OTT130" s="148"/>
      <c r="OTU130" s="150"/>
      <c r="OTV130" s="150"/>
      <c r="OTW130" s="150"/>
      <c r="OTX130" s="148"/>
      <c r="OTY130" s="150"/>
      <c r="OTZ130" s="150"/>
      <c r="OUA130" s="150"/>
      <c r="OUB130" s="148"/>
      <c r="OUC130" s="150"/>
      <c r="OUD130" s="150"/>
      <c r="OUE130" s="150"/>
      <c r="OUF130" s="148"/>
      <c r="OUG130" s="150"/>
      <c r="OUH130" s="150"/>
      <c r="OUI130" s="150"/>
      <c r="OUJ130" s="148"/>
      <c r="OUK130" s="150"/>
      <c r="OUL130" s="150"/>
      <c r="OUM130" s="150"/>
      <c r="OUN130" s="148"/>
      <c r="OUO130" s="150"/>
      <c r="OUP130" s="150"/>
      <c r="OUQ130" s="150"/>
      <c r="OUR130" s="148"/>
      <c r="OUS130" s="150"/>
      <c r="OUT130" s="150"/>
      <c r="OUU130" s="150"/>
      <c r="OUV130" s="148"/>
      <c r="OUW130" s="150"/>
      <c r="OUX130" s="150"/>
      <c r="OUY130" s="150"/>
      <c r="OUZ130" s="148"/>
      <c r="OVA130" s="150"/>
      <c r="OVB130" s="150"/>
      <c r="OVC130" s="150"/>
      <c r="OVD130" s="148"/>
      <c r="OVE130" s="150"/>
      <c r="OVF130" s="150"/>
      <c r="OVG130" s="150"/>
      <c r="OVH130" s="148"/>
      <c r="OVI130" s="150"/>
      <c r="OVJ130" s="150"/>
      <c r="OVK130" s="150"/>
      <c r="OVL130" s="148"/>
      <c r="OVM130" s="150"/>
      <c r="OVN130" s="150"/>
      <c r="OVO130" s="150"/>
      <c r="OVP130" s="148"/>
      <c r="OVQ130" s="150"/>
      <c r="OVR130" s="150"/>
      <c r="OVS130" s="150"/>
      <c r="OVT130" s="148"/>
      <c r="OVU130" s="150"/>
      <c r="OVV130" s="150"/>
      <c r="OVW130" s="150"/>
      <c r="OVX130" s="148"/>
      <c r="OVY130" s="150"/>
      <c r="OVZ130" s="150"/>
      <c r="OWA130" s="150"/>
      <c r="OWB130" s="148"/>
      <c r="OWC130" s="150"/>
      <c r="OWD130" s="150"/>
      <c r="OWE130" s="150"/>
      <c r="OWF130" s="148"/>
      <c r="OWG130" s="150"/>
      <c r="OWH130" s="150"/>
      <c r="OWI130" s="150"/>
      <c r="OWJ130" s="148"/>
      <c r="OWK130" s="150"/>
      <c r="OWL130" s="150"/>
      <c r="OWM130" s="150"/>
      <c r="OWN130" s="148"/>
      <c r="OWO130" s="150"/>
      <c r="OWP130" s="150"/>
      <c r="OWQ130" s="150"/>
      <c r="OWR130" s="148"/>
      <c r="OWS130" s="150"/>
      <c r="OWT130" s="150"/>
      <c r="OWU130" s="150"/>
      <c r="OWV130" s="148"/>
      <c r="OWW130" s="150"/>
      <c r="OWX130" s="150"/>
      <c r="OWY130" s="150"/>
      <c r="OWZ130" s="148"/>
      <c r="OXA130" s="150"/>
      <c r="OXB130" s="150"/>
      <c r="OXC130" s="150"/>
      <c r="OXD130" s="148"/>
      <c r="OXE130" s="150"/>
      <c r="OXF130" s="150"/>
      <c r="OXG130" s="150"/>
      <c r="OXH130" s="148"/>
      <c r="OXI130" s="150"/>
      <c r="OXJ130" s="150"/>
      <c r="OXK130" s="150"/>
      <c r="OXL130" s="148"/>
      <c r="OXM130" s="150"/>
      <c r="OXN130" s="150"/>
      <c r="OXO130" s="150"/>
      <c r="OXP130" s="148"/>
      <c r="OXQ130" s="150"/>
      <c r="OXR130" s="150"/>
      <c r="OXS130" s="150"/>
      <c r="OXT130" s="148"/>
      <c r="OXU130" s="150"/>
      <c r="OXV130" s="150"/>
      <c r="OXW130" s="150"/>
      <c r="OXX130" s="148"/>
      <c r="OXY130" s="150"/>
      <c r="OXZ130" s="150"/>
      <c r="OYA130" s="150"/>
      <c r="OYB130" s="148"/>
      <c r="OYC130" s="150"/>
      <c r="OYD130" s="150"/>
      <c r="OYE130" s="150"/>
      <c r="OYF130" s="148"/>
      <c r="OYG130" s="150"/>
      <c r="OYH130" s="150"/>
      <c r="OYI130" s="150"/>
      <c r="OYJ130" s="148"/>
      <c r="OYK130" s="150"/>
      <c r="OYL130" s="150"/>
      <c r="OYM130" s="150"/>
      <c r="OYN130" s="148"/>
      <c r="OYO130" s="150"/>
      <c r="OYP130" s="150"/>
      <c r="OYQ130" s="150"/>
      <c r="OYR130" s="148"/>
      <c r="OYS130" s="150"/>
      <c r="OYT130" s="150"/>
      <c r="OYU130" s="150"/>
      <c r="OYV130" s="148"/>
      <c r="OYW130" s="150"/>
      <c r="OYX130" s="150"/>
      <c r="OYY130" s="150"/>
      <c r="OYZ130" s="148"/>
      <c r="OZA130" s="150"/>
      <c r="OZB130" s="150"/>
      <c r="OZC130" s="150"/>
      <c r="OZD130" s="148"/>
      <c r="OZE130" s="150"/>
      <c r="OZF130" s="150"/>
      <c r="OZG130" s="150"/>
      <c r="OZH130" s="148"/>
      <c r="OZI130" s="150"/>
      <c r="OZJ130" s="150"/>
      <c r="OZK130" s="150"/>
      <c r="OZL130" s="148"/>
      <c r="OZM130" s="150"/>
      <c r="OZN130" s="150"/>
      <c r="OZO130" s="150"/>
      <c r="OZP130" s="148"/>
      <c r="OZQ130" s="150"/>
      <c r="OZR130" s="150"/>
      <c r="OZS130" s="150"/>
      <c r="OZT130" s="148"/>
      <c r="OZU130" s="150"/>
      <c r="OZV130" s="150"/>
      <c r="OZW130" s="150"/>
      <c r="OZX130" s="148"/>
      <c r="OZY130" s="150"/>
      <c r="OZZ130" s="150"/>
      <c r="PAA130" s="150"/>
      <c r="PAB130" s="148"/>
      <c r="PAC130" s="150"/>
      <c r="PAD130" s="150"/>
      <c r="PAE130" s="150"/>
      <c r="PAF130" s="148"/>
      <c r="PAG130" s="150"/>
      <c r="PAH130" s="150"/>
      <c r="PAI130" s="150"/>
      <c r="PAJ130" s="148"/>
      <c r="PAK130" s="150"/>
      <c r="PAL130" s="150"/>
      <c r="PAM130" s="150"/>
      <c r="PAN130" s="148"/>
      <c r="PAO130" s="150"/>
      <c r="PAP130" s="150"/>
      <c r="PAQ130" s="150"/>
      <c r="PAR130" s="148"/>
      <c r="PAS130" s="150"/>
      <c r="PAT130" s="150"/>
      <c r="PAU130" s="150"/>
      <c r="PAV130" s="148"/>
      <c r="PAW130" s="150"/>
      <c r="PAX130" s="150"/>
      <c r="PAY130" s="150"/>
      <c r="PAZ130" s="148"/>
      <c r="PBA130" s="150"/>
      <c r="PBB130" s="150"/>
      <c r="PBC130" s="150"/>
      <c r="PBD130" s="148"/>
      <c r="PBE130" s="150"/>
      <c r="PBF130" s="150"/>
      <c r="PBG130" s="150"/>
      <c r="PBH130" s="148"/>
      <c r="PBI130" s="150"/>
      <c r="PBJ130" s="150"/>
      <c r="PBK130" s="150"/>
      <c r="PBL130" s="148"/>
      <c r="PBM130" s="150"/>
      <c r="PBN130" s="150"/>
      <c r="PBO130" s="150"/>
      <c r="PBP130" s="148"/>
      <c r="PBQ130" s="150"/>
      <c r="PBR130" s="150"/>
      <c r="PBS130" s="150"/>
      <c r="PBT130" s="148"/>
      <c r="PBU130" s="150"/>
      <c r="PBV130" s="150"/>
      <c r="PBW130" s="150"/>
      <c r="PBX130" s="148"/>
      <c r="PBY130" s="150"/>
      <c r="PBZ130" s="150"/>
      <c r="PCA130" s="150"/>
      <c r="PCB130" s="148"/>
      <c r="PCC130" s="150"/>
      <c r="PCD130" s="150"/>
      <c r="PCE130" s="150"/>
      <c r="PCF130" s="148"/>
      <c r="PCG130" s="150"/>
      <c r="PCH130" s="150"/>
      <c r="PCI130" s="150"/>
      <c r="PCJ130" s="148"/>
      <c r="PCK130" s="150"/>
      <c r="PCL130" s="150"/>
      <c r="PCM130" s="150"/>
      <c r="PCN130" s="148"/>
      <c r="PCO130" s="150"/>
      <c r="PCP130" s="150"/>
      <c r="PCQ130" s="150"/>
      <c r="PCR130" s="148"/>
      <c r="PCS130" s="150"/>
      <c r="PCT130" s="150"/>
      <c r="PCU130" s="150"/>
      <c r="PCV130" s="148"/>
      <c r="PCW130" s="150"/>
      <c r="PCX130" s="150"/>
      <c r="PCY130" s="150"/>
      <c r="PCZ130" s="148"/>
      <c r="PDA130" s="150"/>
      <c r="PDB130" s="150"/>
      <c r="PDC130" s="150"/>
      <c r="PDD130" s="148"/>
      <c r="PDE130" s="150"/>
      <c r="PDF130" s="150"/>
      <c r="PDG130" s="150"/>
      <c r="PDH130" s="148"/>
      <c r="PDI130" s="150"/>
      <c r="PDJ130" s="150"/>
      <c r="PDK130" s="150"/>
      <c r="PDL130" s="148"/>
      <c r="PDM130" s="150"/>
      <c r="PDN130" s="150"/>
      <c r="PDO130" s="150"/>
      <c r="PDP130" s="148"/>
      <c r="PDQ130" s="150"/>
      <c r="PDR130" s="150"/>
      <c r="PDS130" s="150"/>
      <c r="PDT130" s="148"/>
      <c r="PDU130" s="150"/>
      <c r="PDV130" s="150"/>
      <c r="PDW130" s="150"/>
      <c r="PDX130" s="148"/>
      <c r="PDY130" s="150"/>
      <c r="PDZ130" s="150"/>
      <c r="PEA130" s="150"/>
      <c r="PEB130" s="148"/>
      <c r="PEC130" s="150"/>
      <c r="PED130" s="150"/>
      <c r="PEE130" s="150"/>
      <c r="PEF130" s="148"/>
      <c r="PEG130" s="150"/>
      <c r="PEH130" s="150"/>
      <c r="PEI130" s="150"/>
      <c r="PEJ130" s="148"/>
      <c r="PEK130" s="150"/>
      <c r="PEL130" s="150"/>
      <c r="PEM130" s="150"/>
      <c r="PEN130" s="148"/>
      <c r="PEO130" s="150"/>
      <c r="PEP130" s="150"/>
      <c r="PEQ130" s="150"/>
      <c r="PER130" s="148"/>
      <c r="PES130" s="150"/>
      <c r="PET130" s="150"/>
      <c r="PEU130" s="150"/>
      <c r="PEV130" s="148"/>
      <c r="PEW130" s="150"/>
      <c r="PEX130" s="150"/>
      <c r="PEY130" s="150"/>
      <c r="PEZ130" s="148"/>
      <c r="PFA130" s="150"/>
      <c r="PFB130" s="150"/>
      <c r="PFC130" s="150"/>
      <c r="PFD130" s="148"/>
      <c r="PFE130" s="150"/>
      <c r="PFF130" s="150"/>
      <c r="PFG130" s="150"/>
      <c r="PFH130" s="148"/>
      <c r="PFI130" s="150"/>
      <c r="PFJ130" s="150"/>
      <c r="PFK130" s="150"/>
      <c r="PFL130" s="148"/>
      <c r="PFM130" s="150"/>
      <c r="PFN130" s="150"/>
      <c r="PFO130" s="150"/>
      <c r="PFP130" s="148"/>
      <c r="PFQ130" s="150"/>
      <c r="PFR130" s="150"/>
      <c r="PFS130" s="150"/>
      <c r="PFT130" s="148"/>
      <c r="PFU130" s="150"/>
      <c r="PFV130" s="150"/>
      <c r="PFW130" s="150"/>
      <c r="PFX130" s="148"/>
      <c r="PFY130" s="150"/>
      <c r="PFZ130" s="150"/>
      <c r="PGA130" s="150"/>
      <c r="PGB130" s="148"/>
      <c r="PGC130" s="150"/>
      <c r="PGD130" s="150"/>
      <c r="PGE130" s="150"/>
      <c r="PGF130" s="148"/>
      <c r="PGG130" s="150"/>
      <c r="PGH130" s="150"/>
      <c r="PGI130" s="150"/>
      <c r="PGJ130" s="148"/>
      <c r="PGK130" s="150"/>
      <c r="PGL130" s="150"/>
      <c r="PGM130" s="150"/>
      <c r="PGN130" s="148"/>
      <c r="PGO130" s="150"/>
      <c r="PGP130" s="150"/>
      <c r="PGQ130" s="150"/>
      <c r="PGR130" s="148"/>
      <c r="PGS130" s="150"/>
      <c r="PGT130" s="150"/>
      <c r="PGU130" s="150"/>
      <c r="PGV130" s="148"/>
      <c r="PGW130" s="150"/>
      <c r="PGX130" s="150"/>
      <c r="PGY130" s="150"/>
      <c r="PGZ130" s="148"/>
      <c r="PHA130" s="150"/>
      <c r="PHB130" s="150"/>
      <c r="PHC130" s="150"/>
      <c r="PHD130" s="148"/>
      <c r="PHE130" s="150"/>
      <c r="PHF130" s="150"/>
      <c r="PHG130" s="150"/>
      <c r="PHH130" s="148"/>
      <c r="PHI130" s="150"/>
      <c r="PHJ130" s="150"/>
      <c r="PHK130" s="150"/>
      <c r="PHL130" s="148"/>
      <c r="PHM130" s="150"/>
      <c r="PHN130" s="150"/>
      <c r="PHO130" s="150"/>
      <c r="PHP130" s="148"/>
      <c r="PHQ130" s="150"/>
      <c r="PHR130" s="150"/>
      <c r="PHS130" s="150"/>
      <c r="PHT130" s="148"/>
      <c r="PHU130" s="150"/>
      <c r="PHV130" s="150"/>
      <c r="PHW130" s="150"/>
      <c r="PHX130" s="148"/>
      <c r="PHY130" s="150"/>
      <c r="PHZ130" s="150"/>
      <c r="PIA130" s="150"/>
      <c r="PIB130" s="148"/>
      <c r="PIC130" s="150"/>
      <c r="PID130" s="150"/>
      <c r="PIE130" s="150"/>
      <c r="PIF130" s="148"/>
      <c r="PIG130" s="150"/>
      <c r="PIH130" s="150"/>
      <c r="PII130" s="150"/>
      <c r="PIJ130" s="148"/>
      <c r="PIK130" s="150"/>
      <c r="PIL130" s="150"/>
      <c r="PIM130" s="150"/>
      <c r="PIN130" s="148"/>
      <c r="PIO130" s="150"/>
      <c r="PIP130" s="150"/>
      <c r="PIQ130" s="150"/>
      <c r="PIR130" s="148"/>
      <c r="PIS130" s="150"/>
      <c r="PIT130" s="150"/>
      <c r="PIU130" s="150"/>
      <c r="PIV130" s="148"/>
      <c r="PIW130" s="150"/>
      <c r="PIX130" s="150"/>
      <c r="PIY130" s="150"/>
      <c r="PIZ130" s="148"/>
      <c r="PJA130" s="150"/>
      <c r="PJB130" s="150"/>
      <c r="PJC130" s="150"/>
      <c r="PJD130" s="148"/>
      <c r="PJE130" s="150"/>
      <c r="PJF130" s="150"/>
      <c r="PJG130" s="150"/>
      <c r="PJH130" s="148"/>
      <c r="PJI130" s="150"/>
      <c r="PJJ130" s="150"/>
      <c r="PJK130" s="150"/>
      <c r="PJL130" s="148"/>
      <c r="PJM130" s="150"/>
      <c r="PJN130" s="150"/>
      <c r="PJO130" s="150"/>
      <c r="PJP130" s="148"/>
      <c r="PJQ130" s="150"/>
      <c r="PJR130" s="150"/>
      <c r="PJS130" s="150"/>
      <c r="PJT130" s="148"/>
      <c r="PJU130" s="150"/>
      <c r="PJV130" s="150"/>
      <c r="PJW130" s="150"/>
      <c r="PJX130" s="148"/>
      <c r="PJY130" s="150"/>
      <c r="PJZ130" s="150"/>
      <c r="PKA130" s="150"/>
      <c r="PKB130" s="148"/>
      <c r="PKC130" s="150"/>
      <c r="PKD130" s="150"/>
      <c r="PKE130" s="150"/>
      <c r="PKF130" s="148"/>
      <c r="PKG130" s="150"/>
      <c r="PKH130" s="150"/>
      <c r="PKI130" s="150"/>
      <c r="PKJ130" s="148"/>
      <c r="PKK130" s="150"/>
      <c r="PKL130" s="150"/>
      <c r="PKM130" s="150"/>
      <c r="PKN130" s="148"/>
      <c r="PKO130" s="150"/>
      <c r="PKP130" s="150"/>
      <c r="PKQ130" s="150"/>
      <c r="PKR130" s="148"/>
      <c r="PKS130" s="150"/>
      <c r="PKT130" s="150"/>
      <c r="PKU130" s="150"/>
      <c r="PKV130" s="148"/>
      <c r="PKW130" s="150"/>
      <c r="PKX130" s="150"/>
      <c r="PKY130" s="150"/>
      <c r="PKZ130" s="148"/>
      <c r="PLA130" s="150"/>
      <c r="PLB130" s="150"/>
      <c r="PLC130" s="150"/>
      <c r="PLD130" s="148"/>
      <c r="PLE130" s="150"/>
      <c r="PLF130" s="150"/>
      <c r="PLG130" s="150"/>
      <c r="PLH130" s="148"/>
      <c r="PLI130" s="150"/>
      <c r="PLJ130" s="150"/>
      <c r="PLK130" s="150"/>
      <c r="PLL130" s="148"/>
      <c r="PLM130" s="150"/>
      <c r="PLN130" s="150"/>
      <c r="PLO130" s="150"/>
      <c r="PLP130" s="148"/>
      <c r="PLQ130" s="150"/>
      <c r="PLR130" s="150"/>
      <c r="PLS130" s="150"/>
      <c r="PLT130" s="148"/>
      <c r="PLU130" s="150"/>
      <c r="PLV130" s="150"/>
      <c r="PLW130" s="150"/>
      <c r="PLX130" s="148"/>
      <c r="PLY130" s="150"/>
      <c r="PLZ130" s="150"/>
      <c r="PMA130" s="150"/>
      <c r="PMB130" s="148"/>
      <c r="PMC130" s="150"/>
      <c r="PMD130" s="150"/>
      <c r="PME130" s="150"/>
      <c r="PMF130" s="148"/>
      <c r="PMG130" s="150"/>
      <c r="PMH130" s="150"/>
      <c r="PMI130" s="150"/>
      <c r="PMJ130" s="148"/>
      <c r="PMK130" s="150"/>
      <c r="PML130" s="150"/>
      <c r="PMM130" s="150"/>
      <c r="PMN130" s="148"/>
      <c r="PMO130" s="150"/>
      <c r="PMP130" s="150"/>
      <c r="PMQ130" s="150"/>
      <c r="PMR130" s="148"/>
      <c r="PMS130" s="150"/>
      <c r="PMT130" s="150"/>
      <c r="PMU130" s="150"/>
      <c r="PMV130" s="148"/>
      <c r="PMW130" s="150"/>
      <c r="PMX130" s="150"/>
      <c r="PMY130" s="150"/>
      <c r="PMZ130" s="148"/>
      <c r="PNA130" s="150"/>
      <c r="PNB130" s="150"/>
      <c r="PNC130" s="150"/>
      <c r="PND130" s="148"/>
      <c r="PNE130" s="150"/>
      <c r="PNF130" s="150"/>
      <c r="PNG130" s="150"/>
      <c r="PNH130" s="148"/>
      <c r="PNI130" s="150"/>
      <c r="PNJ130" s="150"/>
      <c r="PNK130" s="150"/>
      <c r="PNL130" s="148"/>
      <c r="PNM130" s="150"/>
      <c r="PNN130" s="150"/>
      <c r="PNO130" s="150"/>
      <c r="PNP130" s="148"/>
      <c r="PNQ130" s="150"/>
      <c r="PNR130" s="150"/>
      <c r="PNS130" s="150"/>
      <c r="PNT130" s="148"/>
      <c r="PNU130" s="150"/>
      <c r="PNV130" s="150"/>
      <c r="PNW130" s="150"/>
      <c r="PNX130" s="148"/>
      <c r="PNY130" s="150"/>
      <c r="PNZ130" s="150"/>
      <c r="POA130" s="150"/>
      <c r="POB130" s="148"/>
      <c r="POC130" s="150"/>
      <c r="POD130" s="150"/>
      <c r="POE130" s="150"/>
      <c r="POF130" s="148"/>
      <c r="POG130" s="150"/>
      <c r="POH130" s="150"/>
      <c r="POI130" s="150"/>
      <c r="POJ130" s="148"/>
      <c r="POK130" s="150"/>
      <c r="POL130" s="150"/>
      <c r="POM130" s="150"/>
      <c r="PON130" s="148"/>
      <c r="POO130" s="150"/>
      <c r="POP130" s="150"/>
      <c r="POQ130" s="150"/>
      <c r="POR130" s="148"/>
      <c r="POS130" s="150"/>
      <c r="POT130" s="150"/>
      <c r="POU130" s="150"/>
      <c r="POV130" s="148"/>
      <c r="POW130" s="150"/>
      <c r="POX130" s="150"/>
      <c r="POY130" s="150"/>
      <c r="POZ130" s="148"/>
      <c r="PPA130" s="150"/>
      <c r="PPB130" s="150"/>
      <c r="PPC130" s="150"/>
      <c r="PPD130" s="148"/>
      <c r="PPE130" s="150"/>
      <c r="PPF130" s="150"/>
      <c r="PPG130" s="150"/>
      <c r="PPH130" s="148"/>
      <c r="PPI130" s="150"/>
      <c r="PPJ130" s="150"/>
      <c r="PPK130" s="150"/>
      <c r="PPL130" s="148"/>
      <c r="PPM130" s="150"/>
      <c r="PPN130" s="150"/>
      <c r="PPO130" s="150"/>
      <c r="PPP130" s="148"/>
      <c r="PPQ130" s="150"/>
      <c r="PPR130" s="150"/>
      <c r="PPS130" s="150"/>
      <c r="PPT130" s="148"/>
      <c r="PPU130" s="150"/>
      <c r="PPV130" s="150"/>
      <c r="PPW130" s="150"/>
      <c r="PPX130" s="148"/>
      <c r="PPY130" s="150"/>
      <c r="PPZ130" s="150"/>
      <c r="PQA130" s="150"/>
      <c r="PQB130" s="148"/>
      <c r="PQC130" s="150"/>
      <c r="PQD130" s="150"/>
      <c r="PQE130" s="150"/>
      <c r="PQF130" s="148"/>
      <c r="PQG130" s="150"/>
      <c r="PQH130" s="150"/>
      <c r="PQI130" s="150"/>
      <c r="PQJ130" s="148"/>
      <c r="PQK130" s="150"/>
      <c r="PQL130" s="150"/>
      <c r="PQM130" s="150"/>
      <c r="PQN130" s="148"/>
      <c r="PQO130" s="150"/>
      <c r="PQP130" s="150"/>
      <c r="PQQ130" s="150"/>
      <c r="PQR130" s="148"/>
      <c r="PQS130" s="150"/>
      <c r="PQT130" s="150"/>
      <c r="PQU130" s="150"/>
      <c r="PQV130" s="148"/>
      <c r="PQW130" s="150"/>
      <c r="PQX130" s="150"/>
      <c r="PQY130" s="150"/>
      <c r="PQZ130" s="148"/>
      <c r="PRA130" s="150"/>
      <c r="PRB130" s="150"/>
      <c r="PRC130" s="150"/>
      <c r="PRD130" s="148"/>
      <c r="PRE130" s="150"/>
      <c r="PRF130" s="150"/>
      <c r="PRG130" s="150"/>
      <c r="PRH130" s="148"/>
      <c r="PRI130" s="150"/>
      <c r="PRJ130" s="150"/>
      <c r="PRK130" s="150"/>
      <c r="PRL130" s="148"/>
      <c r="PRM130" s="150"/>
      <c r="PRN130" s="150"/>
      <c r="PRO130" s="150"/>
      <c r="PRP130" s="148"/>
      <c r="PRQ130" s="150"/>
      <c r="PRR130" s="150"/>
      <c r="PRS130" s="150"/>
      <c r="PRT130" s="148"/>
      <c r="PRU130" s="150"/>
      <c r="PRV130" s="150"/>
      <c r="PRW130" s="150"/>
      <c r="PRX130" s="148"/>
      <c r="PRY130" s="150"/>
      <c r="PRZ130" s="150"/>
      <c r="PSA130" s="150"/>
      <c r="PSB130" s="148"/>
      <c r="PSC130" s="150"/>
      <c r="PSD130" s="150"/>
      <c r="PSE130" s="150"/>
      <c r="PSF130" s="148"/>
      <c r="PSG130" s="150"/>
      <c r="PSH130" s="150"/>
      <c r="PSI130" s="150"/>
      <c r="PSJ130" s="148"/>
      <c r="PSK130" s="150"/>
      <c r="PSL130" s="150"/>
      <c r="PSM130" s="150"/>
      <c r="PSN130" s="148"/>
      <c r="PSO130" s="150"/>
      <c r="PSP130" s="150"/>
      <c r="PSQ130" s="150"/>
      <c r="PSR130" s="148"/>
      <c r="PSS130" s="150"/>
      <c r="PST130" s="150"/>
      <c r="PSU130" s="150"/>
      <c r="PSV130" s="148"/>
      <c r="PSW130" s="150"/>
      <c r="PSX130" s="150"/>
      <c r="PSY130" s="150"/>
      <c r="PSZ130" s="148"/>
      <c r="PTA130" s="150"/>
      <c r="PTB130" s="150"/>
      <c r="PTC130" s="150"/>
      <c r="PTD130" s="148"/>
      <c r="PTE130" s="150"/>
      <c r="PTF130" s="150"/>
      <c r="PTG130" s="150"/>
      <c r="PTH130" s="148"/>
      <c r="PTI130" s="150"/>
      <c r="PTJ130" s="150"/>
      <c r="PTK130" s="150"/>
      <c r="PTL130" s="148"/>
      <c r="PTM130" s="150"/>
      <c r="PTN130" s="150"/>
      <c r="PTO130" s="150"/>
      <c r="PTP130" s="148"/>
      <c r="PTQ130" s="150"/>
      <c r="PTR130" s="150"/>
      <c r="PTS130" s="150"/>
      <c r="PTT130" s="148"/>
      <c r="PTU130" s="150"/>
      <c r="PTV130" s="150"/>
      <c r="PTW130" s="150"/>
      <c r="PTX130" s="148"/>
      <c r="PTY130" s="150"/>
      <c r="PTZ130" s="150"/>
      <c r="PUA130" s="150"/>
      <c r="PUB130" s="148"/>
      <c r="PUC130" s="150"/>
      <c r="PUD130" s="150"/>
      <c r="PUE130" s="150"/>
      <c r="PUF130" s="148"/>
      <c r="PUG130" s="150"/>
      <c r="PUH130" s="150"/>
      <c r="PUI130" s="150"/>
      <c r="PUJ130" s="148"/>
      <c r="PUK130" s="150"/>
      <c r="PUL130" s="150"/>
      <c r="PUM130" s="150"/>
      <c r="PUN130" s="148"/>
      <c r="PUO130" s="150"/>
      <c r="PUP130" s="150"/>
      <c r="PUQ130" s="150"/>
      <c r="PUR130" s="148"/>
      <c r="PUS130" s="150"/>
      <c r="PUT130" s="150"/>
      <c r="PUU130" s="150"/>
      <c r="PUV130" s="148"/>
      <c r="PUW130" s="150"/>
      <c r="PUX130" s="150"/>
      <c r="PUY130" s="150"/>
      <c r="PUZ130" s="148"/>
      <c r="PVA130" s="150"/>
      <c r="PVB130" s="150"/>
      <c r="PVC130" s="150"/>
      <c r="PVD130" s="148"/>
      <c r="PVE130" s="150"/>
      <c r="PVF130" s="150"/>
      <c r="PVG130" s="150"/>
      <c r="PVH130" s="148"/>
      <c r="PVI130" s="150"/>
      <c r="PVJ130" s="150"/>
      <c r="PVK130" s="150"/>
      <c r="PVL130" s="148"/>
      <c r="PVM130" s="150"/>
      <c r="PVN130" s="150"/>
      <c r="PVO130" s="150"/>
      <c r="PVP130" s="148"/>
      <c r="PVQ130" s="150"/>
      <c r="PVR130" s="150"/>
      <c r="PVS130" s="150"/>
      <c r="PVT130" s="148"/>
      <c r="PVU130" s="150"/>
      <c r="PVV130" s="150"/>
      <c r="PVW130" s="150"/>
      <c r="PVX130" s="148"/>
      <c r="PVY130" s="150"/>
      <c r="PVZ130" s="150"/>
      <c r="PWA130" s="150"/>
      <c r="PWB130" s="148"/>
      <c r="PWC130" s="150"/>
      <c r="PWD130" s="150"/>
      <c r="PWE130" s="150"/>
      <c r="PWF130" s="148"/>
      <c r="PWG130" s="150"/>
      <c r="PWH130" s="150"/>
      <c r="PWI130" s="150"/>
      <c r="PWJ130" s="148"/>
      <c r="PWK130" s="150"/>
      <c r="PWL130" s="150"/>
      <c r="PWM130" s="150"/>
      <c r="PWN130" s="148"/>
      <c r="PWO130" s="150"/>
      <c r="PWP130" s="150"/>
      <c r="PWQ130" s="150"/>
      <c r="PWR130" s="148"/>
      <c r="PWS130" s="150"/>
      <c r="PWT130" s="150"/>
      <c r="PWU130" s="150"/>
      <c r="PWV130" s="148"/>
      <c r="PWW130" s="150"/>
      <c r="PWX130" s="150"/>
      <c r="PWY130" s="150"/>
      <c r="PWZ130" s="148"/>
      <c r="PXA130" s="150"/>
      <c r="PXB130" s="150"/>
      <c r="PXC130" s="150"/>
      <c r="PXD130" s="148"/>
      <c r="PXE130" s="150"/>
      <c r="PXF130" s="150"/>
      <c r="PXG130" s="150"/>
      <c r="PXH130" s="148"/>
      <c r="PXI130" s="150"/>
      <c r="PXJ130" s="150"/>
      <c r="PXK130" s="150"/>
      <c r="PXL130" s="148"/>
      <c r="PXM130" s="150"/>
      <c r="PXN130" s="150"/>
      <c r="PXO130" s="150"/>
      <c r="PXP130" s="148"/>
      <c r="PXQ130" s="150"/>
      <c r="PXR130" s="150"/>
      <c r="PXS130" s="150"/>
      <c r="PXT130" s="148"/>
      <c r="PXU130" s="150"/>
      <c r="PXV130" s="150"/>
      <c r="PXW130" s="150"/>
      <c r="PXX130" s="148"/>
      <c r="PXY130" s="150"/>
      <c r="PXZ130" s="150"/>
      <c r="PYA130" s="150"/>
      <c r="PYB130" s="148"/>
      <c r="PYC130" s="150"/>
      <c r="PYD130" s="150"/>
      <c r="PYE130" s="150"/>
      <c r="PYF130" s="148"/>
      <c r="PYG130" s="150"/>
      <c r="PYH130" s="150"/>
      <c r="PYI130" s="150"/>
      <c r="PYJ130" s="148"/>
      <c r="PYK130" s="150"/>
      <c r="PYL130" s="150"/>
      <c r="PYM130" s="150"/>
      <c r="PYN130" s="148"/>
      <c r="PYO130" s="150"/>
      <c r="PYP130" s="150"/>
      <c r="PYQ130" s="150"/>
      <c r="PYR130" s="148"/>
      <c r="PYS130" s="150"/>
      <c r="PYT130" s="150"/>
      <c r="PYU130" s="150"/>
      <c r="PYV130" s="148"/>
      <c r="PYW130" s="150"/>
      <c r="PYX130" s="150"/>
      <c r="PYY130" s="150"/>
      <c r="PYZ130" s="148"/>
      <c r="PZA130" s="150"/>
      <c r="PZB130" s="150"/>
      <c r="PZC130" s="150"/>
      <c r="PZD130" s="148"/>
      <c r="PZE130" s="150"/>
      <c r="PZF130" s="150"/>
      <c r="PZG130" s="150"/>
      <c r="PZH130" s="148"/>
      <c r="PZI130" s="150"/>
      <c r="PZJ130" s="150"/>
      <c r="PZK130" s="150"/>
      <c r="PZL130" s="148"/>
      <c r="PZM130" s="150"/>
      <c r="PZN130" s="150"/>
      <c r="PZO130" s="150"/>
      <c r="PZP130" s="148"/>
      <c r="PZQ130" s="150"/>
      <c r="PZR130" s="150"/>
      <c r="PZS130" s="150"/>
      <c r="PZT130" s="148"/>
      <c r="PZU130" s="150"/>
      <c r="PZV130" s="150"/>
      <c r="PZW130" s="150"/>
      <c r="PZX130" s="148"/>
      <c r="PZY130" s="150"/>
      <c r="PZZ130" s="150"/>
      <c r="QAA130" s="150"/>
      <c r="QAB130" s="148"/>
      <c r="QAC130" s="150"/>
      <c r="QAD130" s="150"/>
      <c r="QAE130" s="150"/>
      <c r="QAF130" s="148"/>
      <c r="QAG130" s="150"/>
      <c r="QAH130" s="150"/>
      <c r="QAI130" s="150"/>
      <c r="QAJ130" s="148"/>
      <c r="QAK130" s="150"/>
      <c r="QAL130" s="150"/>
      <c r="QAM130" s="150"/>
      <c r="QAN130" s="148"/>
      <c r="QAO130" s="150"/>
      <c r="QAP130" s="150"/>
      <c r="QAQ130" s="150"/>
      <c r="QAR130" s="148"/>
      <c r="QAS130" s="150"/>
      <c r="QAT130" s="150"/>
      <c r="QAU130" s="150"/>
      <c r="QAV130" s="148"/>
      <c r="QAW130" s="150"/>
      <c r="QAX130" s="150"/>
      <c r="QAY130" s="150"/>
      <c r="QAZ130" s="148"/>
      <c r="QBA130" s="150"/>
      <c r="QBB130" s="150"/>
      <c r="QBC130" s="150"/>
      <c r="QBD130" s="148"/>
      <c r="QBE130" s="150"/>
      <c r="QBF130" s="150"/>
      <c r="QBG130" s="150"/>
      <c r="QBH130" s="148"/>
      <c r="QBI130" s="150"/>
      <c r="QBJ130" s="150"/>
      <c r="QBK130" s="150"/>
      <c r="QBL130" s="148"/>
      <c r="QBM130" s="150"/>
      <c r="QBN130" s="150"/>
      <c r="QBO130" s="150"/>
      <c r="QBP130" s="148"/>
      <c r="QBQ130" s="150"/>
      <c r="QBR130" s="150"/>
      <c r="QBS130" s="150"/>
      <c r="QBT130" s="148"/>
      <c r="QBU130" s="150"/>
      <c r="QBV130" s="150"/>
      <c r="QBW130" s="150"/>
      <c r="QBX130" s="148"/>
      <c r="QBY130" s="150"/>
      <c r="QBZ130" s="150"/>
      <c r="QCA130" s="150"/>
      <c r="QCB130" s="148"/>
      <c r="QCC130" s="150"/>
      <c r="QCD130" s="150"/>
      <c r="QCE130" s="150"/>
      <c r="QCF130" s="148"/>
      <c r="QCG130" s="150"/>
      <c r="QCH130" s="150"/>
      <c r="QCI130" s="150"/>
      <c r="QCJ130" s="148"/>
      <c r="QCK130" s="150"/>
      <c r="QCL130" s="150"/>
      <c r="QCM130" s="150"/>
      <c r="QCN130" s="148"/>
      <c r="QCO130" s="150"/>
      <c r="QCP130" s="150"/>
      <c r="QCQ130" s="150"/>
      <c r="QCR130" s="148"/>
      <c r="QCS130" s="150"/>
      <c r="QCT130" s="150"/>
      <c r="QCU130" s="150"/>
      <c r="QCV130" s="148"/>
      <c r="QCW130" s="150"/>
      <c r="QCX130" s="150"/>
      <c r="QCY130" s="150"/>
      <c r="QCZ130" s="148"/>
      <c r="QDA130" s="150"/>
      <c r="QDB130" s="150"/>
      <c r="QDC130" s="150"/>
      <c r="QDD130" s="148"/>
      <c r="QDE130" s="150"/>
      <c r="QDF130" s="150"/>
      <c r="QDG130" s="150"/>
      <c r="QDH130" s="148"/>
      <c r="QDI130" s="150"/>
      <c r="QDJ130" s="150"/>
      <c r="QDK130" s="150"/>
      <c r="QDL130" s="148"/>
      <c r="QDM130" s="150"/>
      <c r="QDN130" s="150"/>
      <c r="QDO130" s="150"/>
      <c r="QDP130" s="148"/>
      <c r="QDQ130" s="150"/>
      <c r="QDR130" s="150"/>
      <c r="QDS130" s="150"/>
      <c r="QDT130" s="148"/>
      <c r="QDU130" s="150"/>
      <c r="QDV130" s="150"/>
      <c r="QDW130" s="150"/>
      <c r="QDX130" s="148"/>
      <c r="QDY130" s="150"/>
      <c r="QDZ130" s="150"/>
      <c r="QEA130" s="150"/>
      <c r="QEB130" s="148"/>
      <c r="QEC130" s="150"/>
      <c r="QED130" s="150"/>
      <c r="QEE130" s="150"/>
      <c r="QEF130" s="148"/>
      <c r="QEG130" s="150"/>
      <c r="QEH130" s="150"/>
      <c r="QEI130" s="150"/>
      <c r="QEJ130" s="148"/>
      <c r="QEK130" s="150"/>
      <c r="QEL130" s="150"/>
      <c r="QEM130" s="150"/>
      <c r="QEN130" s="148"/>
      <c r="QEO130" s="150"/>
      <c r="QEP130" s="150"/>
      <c r="QEQ130" s="150"/>
      <c r="QER130" s="148"/>
      <c r="QES130" s="150"/>
      <c r="QET130" s="150"/>
      <c r="QEU130" s="150"/>
      <c r="QEV130" s="148"/>
      <c r="QEW130" s="150"/>
      <c r="QEX130" s="150"/>
      <c r="QEY130" s="150"/>
      <c r="QEZ130" s="148"/>
      <c r="QFA130" s="150"/>
      <c r="QFB130" s="150"/>
      <c r="QFC130" s="150"/>
      <c r="QFD130" s="148"/>
      <c r="QFE130" s="150"/>
      <c r="QFF130" s="150"/>
      <c r="QFG130" s="150"/>
      <c r="QFH130" s="148"/>
      <c r="QFI130" s="150"/>
      <c r="QFJ130" s="150"/>
      <c r="QFK130" s="150"/>
      <c r="QFL130" s="148"/>
      <c r="QFM130" s="150"/>
      <c r="QFN130" s="150"/>
      <c r="QFO130" s="150"/>
      <c r="QFP130" s="148"/>
      <c r="QFQ130" s="150"/>
      <c r="QFR130" s="150"/>
      <c r="QFS130" s="150"/>
      <c r="QFT130" s="148"/>
      <c r="QFU130" s="150"/>
      <c r="QFV130" s="150"/>
      <c r="QFW130" s="150"/>
      <c r="QFX130" s="148"/>
      <c r="QFY130" s="150"/>
      <c r="QFZ130" s="150"/>
      <c r="QGA130" s="150"/>
      <c r="QGB130" s="148"/>
      <c r="QGC130" s="150"/>
      <c r="QGD130" s="150"/>
      <c r="QGE130" s="150"/>
      <c r="QGF130" s="148"/>
      <c r="QGG130" s="150"/>
      <c r="QGH130" s="150"/>
      <c r="QGI130" s="150"/>
      <c r="QGJ130" s="148"/>
      <c r="QGK130" s="150"/>
      <c r="QGL130" s="150"/>
      <c r="QGM130" s="150"/>
      <c r="QGN130" s="148"/>
      <c r="QGO130" s="150"/>
      <c r="QGP130" s="150"/>
      <c r="QGQ130" s="150"/>
      <c r="QGR130" s="148"/>
      <c r="QGS130" s="150"/>
      <c r="QGT130" s="150"/>
      <c r="QGU130" s="150"/>
      <c r="QGV130" s="148"/>
      <c r="QGW130" s="150"/>
      <c r="QGX130" s="150"/>
      <c r="QGY130" s="150"/>
      <c r="QGZ130" s="148"/>
      <c r="QHA130" s="150"/>
      <c r="QHB130" s="150"/>
      <c r="QHC130" s="150"/>
      <c r="QHD130" s="148"/>
      <c r="QHE130" s="150"/>
      <c r="QHF130" s="150"/>
      <c r="QHG130" s="150"/>
      <c r="QHH130" s="148"/>
      <c r="QHI130" s="150"/>
      <c r="QHJ130" s="150"/>
      <c r="QHK130" s="150"/>
      <c r="QHL130" s="148"/>
      <c r="QHM130" s="150"/>
      <c r="QHN130" s="150"/>
      <c r="QHO130" s="150"/>
      <c r="QHP130" s="148"/>
      <c r="QHQ130" s="150"/>
      <c r="QHR130" s="150"/>
      <c r="QHS130" s="150"/>
      <c r="QHT130" s="148"/>
      <c r="QHU130" s="150"/>
      <c r="QHV130" s="150"/>
      <c r="QHW130" s="150"/>
      <c r="QHX130" s="148"/>
      <c r="QHY130" s="150"/>
      <c r="QHZ130" s="150"/>
      <c r="QIA130" s="150"/>
      <c r="QIB130" s="148"/>
      <c r="QIC130" s="150"/>
      <c r="QID130" s="150"/>
      <c r="QIE130" s="150"/>
      <c r="QIF130" s="148"/>
      <c r="QIG130" s="150"/>
      <c r="QIH130" s="150"/>
      <c r="QII130" s="150"/>
      <c r="QIJ130" s="148"/>
      <c r="QIK130" s="150"/>
      <c r="QIL130" s="150"/>
      <c r="QIM130" s="150"/>
      <c r="QIN130" s="148"/>
      <c r="QIO130" s="150"/>
      <c r="QIP130" s="150"/>
      <c r="QIQ130" s="150"/>
      <c r="QIR130" s="148"/>
      <c r="QIS130" s="150"/>
      <c r="QIT130" s="150"/>
      <c r="QIU130" s="150"/>
      <c r="QIV130" s="148"/>
      <c r="QIW130" s="150"/>
      <c r="QIX130" s="150"/>
      <c r="QIY130" s="150"/>
      <c r="QIZ130" s="148"/>
      <c r="QJA130" s="150"/>
      <c r="QJB130" s="150"/>
      <c r="QJC130" s="150"/>
      <c r="QJD130" s="148"/>
      <c r="QJE130" s="150"/>
      <c r="QJF130" s="150"/>
      <c r="QJG130" s="150"/>
      <c r="QJH130" s="148"/>
      <c r="QJI130" s="150"/>
      <c r="QJJ130" s="150"/>
      <c r="QJK130" s="150"/>
      <c r="QJL130" s="148"/>
      <c r="QJM130" s="150"/>
      <c r="QJN130" s="150"/>
      <c r="QJO130" s="150"/>
      <c r="QJP130" s="148"/>
      <c r="QJQ130" s="150"/>
      <c r="QJR130" s="150"/>
      <c r="QJS130" s="150"/>
      <c r="QJT130" s="148"/>
      <c r="QJU130" s="150"/>
      <c r="QJV130" s="150"/>
      <c r="QJW130" s="150"/>
      <c r="QJX130" s="148"/>
      <c r="QJY130" s="150"/>
      <c r="QJZ130" s="150"/>
      <c r="QKA130" s="150"/>
      <c r="QKB130" s="148"/>
      <c r="QKC130" s="150"/>
      <c r="QKD130" s="150"/>
      <c r="QKE130" s="150"/>
      <c r="QKF130" s="148"/>
      <c r="QKG130" s="150"/>
      <c r="QKH130" s="150"/>
      <c r="QKI130" s="150"/>
      <c r="QKJ130" s="148"/>
      <c r="QKK130" s="150"/>
      <c r="QKL130" s="150"/>
      <c r="QKM130" s="150"/>
      <c r="QKN130" s="148"/>
      <c r="QKO130" s="150"/>
      <c r="QKP130" s="150"/>
      <c r="QKQ130" s="150"/>
      <c r="QKR130" s="148"/>
      <c r="QKS130" s="150"/>
      <c r="QKT130" s="150"/>
      <c r="QKU130" s="150"/>
      <c r="QKV130" s="148"/>
      <c r="QKW130" s="150"/>
      <c r="QKX130" s="150"/>
      <c r="QKY130" s="150"/>
      <c r="QKZ130" s="148"/>
      <c r="QLA130" s="150"/>
      <c r="QLB130" s="150"/>
      <c r="QLC130" s="150"/>
      <c r="QLD130" s="148"/>
      <c r="QLE130" s="150"/>
      <c r="QLF130" s="150"/>
      <c r="QLG130" s="150"/>
      <c r="QLH130" s="148"/>
      <c r="QLI130" s="150"/>
      <c r="QLJ130" s="150"/>
      <c r="QLK130" s="150"/>
      <c r="QLL130" s="148"/>
      <c r="QLM130" s="150"/>
      <c r="QLN130" s="150"/>
      <c r="QLO130" s="150"/>
      <c r="QLP130" s="148"/>
      <c r="QLQ130" s="150"/>
      <c r="QLR130" s="150"/>
      <c r="QLS130" s="150"/>
      <c r="QLT130" s="148"/>
      <c r="QLU130" s="150"/>
      <c r="QLV130" s="150"/>
      <c r="QLW130" s="150"/>
      <c r="QLX130" s="148"/>
      <c r="QLY130" s="150"/>
      <c r="QLZ130" s="150"/>
      <c r="QMA130" s="150"/>
      <c r="QMB130" s="148"/>
      <c r="QMC130" s="150"/>
      <c r="QMD130" s="150"/>
      <c r="QME130" s="150"/>
      <c r="QMF130" s="148"/>
      <c r="QMG130" s="150"/>
      <c r="QMH130" s="150"/>
      <c r="QMI130" s="150"/>
      <c r="QMJ130" s="148"/>
      <c r="QMK130" s="150"/>
      <c r="QML130" s="150"/>
      <c r="QMM130" s="150"/>
      <c r="QMN130" s="148"/>
      <c r="QMO130" s="150"/>
      <c r="QMP130" s="150"/>
      <c r="QMQ130" s="150"/>
      <c r="QMR130" s="148"/>
      <c r="QMS130" s="150"/>
      <c r="QMT130" s="150"/>
      <c r="QMU130" s="150"/>
      <c r="QMV130" s="148"/>
      <c r="QMW130" s="150"/>
      <c r="QMX130" s="150"/>
      <c r="QMY130" s="150"/>
      <c r="QMZ130" s="148"/>
      <c r="QNA130" s="150"/>
      <c r="QNB130" s="150"/>
      <c r="QNC130" s="150"/>
      <c r="QND130" s="148"/>
      <c r="QNE130" s="150"/>
      <c r="QNF130" s="150"/>
      <c r="QNG130" s="150"/>
      <c r="QNH130" s="148"/>
      <c r="QNI130" s="150"/>
      <c r="QNJ130" s="150"/>
      <c r="QNK130" s="150"/>
      <c r="QNL130" s="148"/>
      <c r="QNM130" s="150"/>
      <c r="QNN130" s="150"/>
      <c r="QNO130" s="150"/>
      <c r="QNP130" s="148"/>
      <c r="QNQ130" s="150"/>
      <c r="QNR130" s="150"/>
      <c r="QNS130" s="150"/>
      <c r="QNT130" s="148"/>
      <c r="QNU130" s="150"/>
      <c r="QNV130" s="150"/>
      <c r="QNW130" s="150"/>
      <c r="QNX130" s="148"/>
      <c r="QNY130" s="150"/>
      <c r="QNZ130" s="150"/>
      <c r="QOA130" s="150"/>
      <c r="QOB130" s="148"/>
      <c r="QOC130" s="150"/>
      <c r="QOD130" s="150"/>
      <c r="QOE130" s="150"/>
      <c r="QOF130" s="148"/>
      <c r="QOG130" s="150"/>
      <c r="QOH130" s="150"/>
      <c r="QOI130" s="150"/>
      <c r="QOJ130" s="148"/>
      <c r="QOK130" s="150"/>
      <c r="QOL130" s="150"/>
      <c r="QOM130" s="150"/>
      <c r="QON130" s="148"/>
      <c r="QOO130" s="150"/>
      <c r="QOP130" s="150"/>
      <c r="QOQ130" s="150"/>
      <c r="QOR130" s="148"/>
      <c r="QOS130" s="150"/>
      <c r="QOT130" s="150"/>
      <c r="QOU130" s="150"/>
      <c r="QOV130" s="148"/>
      <c r="QOW130" s="150"/>
      <c r="QOX130" s="150"/>
      <c r="QOY130" s="150"/>
      <c r="QOZ130" s="148"/>
      <c r="QPA130" s="150"/>
      <c r="QPB130" s="150"/>
      <c r="QPC130" s="150"/>
      <c r="QPD130" s="148"/>
      <c r="QPE130" s="150"/>
      <c r="QPF130" s="150"/>
      <c r="QPG130" s="150"/>
      <c r="QPH130" s="148"/>
      <c r="QPI130" s="150"/>
      <c r="QPJ130" s="150"/>
      <c r="QPK130" s="150"/>
      <c r="QPL130" s="148"/>
      <c r="QPM130" s="150"/>
      <c r="QPN130" s="150"/>
      <c r="QPO130" s="150"/>
      <c r="QPP130" s="148"/>
      <c r="QPQ130" s="150"/>
      <c r="QPR130" s="150"/>
      <c r="QPS130" s="150"/>
      <c r="QPT130" s="148"/>
      <c r="QPU130" s="150"/>
      <c r="QPV130" s="150"/>
      <c r="QPW130" s="150"/>
      <c r="QPX130" s="148"/>
      <c r="QPY130" s="150"/>
      <c r="QPZ130" s="150"/>
      <c r="QQA130" s="150"/>
      <c r="QQB130" s="148"/>
      <c r="QQC130" s="150"/>
      <c r="QQD130" s="150"/>
      <c r="QQE130" s="150"/>
      <c r="QQF130" s="148"/>
      <c r="QQG130" s="150"/>
      <c r="QQH130" s="150"/>
      <c r="QQI130" s="150"/>
      <c r="QQJ130" s="148"/>
      <c r="QQK130" s="150"/>
      <c r="QQL130" s="150"/>
      <c r="QQM130" s="150"/>
      <c r="QQN130" s="148"/>
      <c r="QQO130" s="150"/>
      <c r="QQP130" s="150"/>
      <c r="QQQ130" s="150"/>
      <c r="QQR130" s="148"/>
      <c r="QQS130" s="150"/>
      <c r="QQT130" s="150"/>
      <c r="QQU130" s="150"/>
      <c r="QQV130" s="148"/>
      <c r="QQW130" s="150"/>
      <c r="QQX130" s="150"/>
      <c r="QQY130" s="150"/>
      <c r="QQZ130" s="148"/>
      <c r="QRA130" s="150"/>
      <c r="QRB130" s="150"/>
      <c r="QRC130" s="150"/>
      <c r="QRD130" s="148"/>
      <c r="QRE130" s="150"/>
      <c r="QRF130" s="150"/>
      <c r="QRG130" s="150"/>
      <c r="QRH130" s="148"/>
      <c r="QRI130" s="150"/>
      <c r="QRJ130" s="150"/>
      <c r="QRK130" s="150"/>
      <c r="QRL130" s="148"/>
      <c r="QRM130" s="150"/>
      <c r="QRN130" s="150"/>
      <c r="QRO130" s="150"/>
      <c r="QRP130" s="148"/>
      <c r="QRQ130" s="150"/>
      <c r="QRR130" s="150"/>
      <c r="QRS130" s="150"/>
      <c r="QRT130" s="148"/>
      <c r="QRU130" s="150"/>
      <c r="QRV130" s="150"/>
      <c r="QRW130" s="150"/>
      <c r="QRX130" s="148"/>
      <c r="QRY130" s="150"/>
      <c r="QRZ130" s="150"/>
      <c r="QSA130" s="150"/>
      <c r="QSB130" s="148"/>
      <c r="QSC130" s="150"/>
      <c r="QSD130" s="150"/>
      <c r="QSE130" s="150"/>
      <c r="QSF130" s="148"/>
      <c r="QSG130" s="150"/>
      <c r="QSH130" s="150"/>
      <c r="QSI130" s="150"/>
      <c r="QSJ130" s="148"/>
      <c r="QSK130" s="150"/>
      <c r="QSL130" s="150"/>
      <c r="QSM130" s="150"/>
      <c r="QSN130" s="148"/>
      <c r="QSO130" s="150"/>
      <c r="QSP130" s="150"/>
      <c r="QSQ130" s="150"/>
      <c r="QSR130" s="148"/>
      <c r="QSS130" s="150"/>
      <c r="QST130" s="150"/>
      <c r="QSU130" s="150"/>
      <c r="QSV130" s="148"/>
      <c r="QSW130" s="150"/>
      <c r="QSX130" s="150"/>
      <c r="QSY130" s="150"/>
      <c r="QSZ130" s="148"/>
      <c r="QTA130" s="150"/>
      <c r="QTB130" s="150"/>
      <c r="QTC130" s="150"/>
      <c r="QTD130" s="148"/>
      <c r="QTE130" s="150"/>
      <c r="QTF130" s="150"/>
      <c r="QTG130" s="150"/>
      <c r="QTH130" s="148"/>
      <c r="QTI130" s="150"/>
      <c r="QTJ130" s="150"/>
      <c r="QTK130" s="150"/>
      <c r="QTL130" s="148"/>
      <c r="QTM130" s="150"/>
      <c r="QTN130" s="150"/>
      <c r="QTO130" s="150"/>
      <c r="QTP130" s="148"/>
      <c r="QTQ130" s="150"/>
      <c r="QTR130" s="150"/>
      <c r="QTS130" s="150"/>
      <c r="QTT130" s="148"/>
      <c r="QTU130" s="150"/>
      <c r="QTV130" s="150"/>
      <c r="QTW130" s="150"/>
      <c r="QTX130" s="148"/>
      <c r="QTY130" s="150"/>
      <c r="QTZ130" s="150"/>
      <c r="QUA130" s="150"/>
      <c r="QUB130" s="148"/>
      <c r="QUC130" s="150"/>
      <c r="QUD130" s="150"/>
      <c r="QUE130" s="150"/>
      <c r="QUF130" s="148"/>
      <c r="QUG130" s="150"/>
      <c r="QUH130" s="150"/>
      <c r="QUI130" s="150"/>
      <c r="QUJ130" s="148"/>
      <c r="QUK130" s="150"/>
      <c r="QUL130" s="150"/>
      <c r="QUM130" s="150"/>
      <c r="QUN130" s="148"/>
      <c r="QUO130" s="150"/>
      <c r="QUP130" s="150"/>
      <c r="QUQ130" s="150"/>
      <c r="QUR130" s="148"/>
      <c r="QUS130" s="150"/>
      <c r="QUT130" s="150"/>
      <c r="QUU130" s="150"/>
      <c r="QUV130" s="148"/>
      <c r="QUW130" s="150"/>
      <c r="QUX130" s="150"/>
      <c r="QUY130" s="150"/>
      <c r="QUZ130" s="148"/>
      <c r="QVA130" s="150"/>
      <c r="QVB130" s="150"/>
      <c r="QVC130" s="150"/>
      <c r="QVD130" s="148"/>
      <c r="QVE130" s="150"/>
      <c r="QVF130" s="150"/>
      <c r="QVG130" s="150"/>
      <c r="QVH130" s="148"/>
      <c r="QVI130" s="150"/>
      <c r="QVJ130" s="150"/>
      <c r="QVK130" s="150"/>
      <c r="QVL130" s="148"/>
      <c r="QVM130" s="150"/>
      <c r="QVN130" s="150"/>
      <c r="QVO130" s="150"/>
      <c r="QVP130" s="148"/>
      <c r="QVQ130" s="150"/>
      <c r="QVR130" s="150"/>
      <c r="QVS130" s="150"/>
      <c r="QVT130" s="148"/>
      <c r="QVU130" s="150"/>
      <c r="QVV130" s="150"/>
      <c r="QVW130" s="150"/>
      <c r="QVX130" s="148"/>
      <c r="QVY130" s="150"/>
      <c r="QVZ130" s="150"/>
      <c r="QWA130" s="150"/>
      <c r="QWB130" s="148"/>
      <c r="QWC130" s="150"/>
      <c r="QWD130" s="150"/>
      <c r="QWE130" s="150"/>
      <c r="QWF130" s="148"/>
      <c r="QWG130" s="150"/>
      <c r="QWH130" s="150"/>
      <c r="QWI130" s="150"/>
      <c r="QWJ130" s="148"/>
      <c r="QWK130" s="150"/>
      <c r="QWL130" s="150"/>
      <c r="QWM130" s="150"/>
      <c r="QWN130" s="148"/>
      <c r="QWO130" s="150"/>
      <c r="QWP130" s="150"/>
      <c r="QWQ130" s="150"/>
      <c r="QWR130" s="148"/>
      <c r="QWS130" s="150"/>
      <c r="QWT130" s="150"/>
      <c r="QWU130" s="150"/>
      <c r="QWV130" s="148"/>
      <c r="QWW130" s="150"/>
      <c r="QWX130" s="150"/>
      <c r="QWY130" s="150"/>
      <c r="QWZ130" s="148"/>
      <c r="QXA130" s="150"/>
      <c r="QXB130" s="150"/>
      <c r="QXC130" s="150"/>
      <c r="QXD130" s="148"/>
      <c r="QXE130" s="150"/>
      <c r="QXF130" s="150"/>
      <c r="QXG130" s="150"/>
      <c r="QXH130" s="148"/>
      <c r="QXI130" s="150"/>
      <c r="QXJ130" s="150"/>
      <c r="QXK130" s="150"/>
      <c r="QXL130" s="148"/>
      <c r="QXM130" s="150"/>
      <c r="QXN130" s="150"/>
      <c r="QXO130" s="150"/>
      <c r="QXP130" s="148"/>
      <c r="QXQ130" s="150"/>
      <c r="QXR130" s="150"/>
      <c r="QXS130" s="150"/>
      <c r="QXT130" s="148"/>
      <c r="QXU130" s="150"/>
      <c r="QXV130" s="150"/>
      <c r="QXW130" s="150"/>
      <c r="QXX130" s="148"/>
      <c r="QXY130" s="150"/>
      <c r="QXZ130" s="150"/>
      <c r="QYA130" s="150"/>
      <c r="QYB130" s="148"/>
      <c r="QYC130" s="150"/>
      <c r="QYD130" s="150"/>
      <c r="QYE130" s="150"/>
      <c r="QYF130" s="148"/>
      <c r="QYG130" s="150"/>
      <c r="QYH130" s="150"/>
      <c r="QYI130" s="150"/>
      <c r="QYJ130" s="148"/>
      <c r="QYK130" s="150"/>
      <c r="QYL130" s="150"/>
      <c r="QYM130" s="150"/>
      <c r="QYN130" s="148"/>
      <c r="QYO130" s="150"/>
      <c r="QYP130" s="150"/>
      <c r="QYQ130" s="150"/>
      <c r="QYR130" s="148"/>
      <c r="QYS130" s="150"/>
      <c r="QYT130" s="150"/>
      <c r="QYU130" s="150"/>
      <c r="QYV130" s="148"/>
      <c r="QYW130" s="150"/>
      <c r="QYX130" s="150"/>
      <c r="QYY130" s="150"/>
      <c r="QYZ130" s="148"/>
      <c r="QZA130" s="150"/>
      <c r="QZB130" s="150"/>
      <c r="QZC130" s="150"/>
      <c r="QZD130" s="148"/>
      <c r="QZE130" s="150"/>
      <c r="QZF130" s="150"/>
      <c r="QZG130" s="150"/>
      <c r="QZH130" s="148"/>
      <c r="QZI130" s="150"/>
      <c r="QZJ130" s="150"/>
      <c r="QZK130" s="150"/>
      <c r="QZL130" s="148"/>
      <c r="QZM130" s="150"/>
      <c r="QZN130" s="150"/>
      <c r="QZO130" s="150"/>
      <c r="QZP130" s="148"/>
      <c r="QZQ130" s="150"/>
      <c r="QZR130" s="150"/>
      <c r="QZS130" s="150"/>
      <c r="QZT130" s="148"/>
      <c r="QZU130" s="150"/>
      <c r="QZV130" s="150"/>
      <c r="QZW130" s="150"/>
      <c r="QZX130" s="148"/>
      <c r="QZY130" s="150"/>
      <c r="QZZ130" s="150"/>
      <c r="RAA130" s="150"/>
      <c r="RAB130" s="148"/>
      <c r="RAC130" s="150"/>
      <c r="RAD130" s="150"/>
      <c r="RAE130" s="150"/>
      <c r="RAF130" s="148"/>
      <c r="RAG130" s="150"/>
      <c r="RAH130" s="150"/>
      <c r="RAI130" s="150"/>
      <c r="RAJ130" s="148"/>
      <c r="RAK130" s="150"/>
      <c r="RAL130" s="150"/>
      <c r="RAM130" s="150"/>
      <c r="RAN130" s="148"/>
      <c r="RAO130" s="150"/>
      <c r="RAP130" s="150"/>
      <c r="RAQ130" s="150"/>
      <c r="RAR130" s="148"/>
      <c r="RAS130" s="150"/>
      <c r="RAT130" s="150"/>
      <c r="RAU130" s="150"/>
      <c r="RAV130" s="148"/>
      <c r="RAW130" s="150"/>
      <c r="RAX130" s="150"/>
      <c r="RAY130" s="150"/>
      <c r="RAZ130" s="148"/>
      <c r="RBA130" s="150"/>
      <c r="RBB130" s="150"/>
      <c r="RBC130" s="150"/>
      <c r="RBD130" s="148"/>
      <c r="RBE130" s="150"/>
      <c r="RBF130" s="150"/>
      <c r="RBG130" s="150"/>
      <c r="RBH130" s="148"/>
      <c r="RBI130" s="150"/>
      <c r="RBJ130" s="150"/>
      <c r="RBK130" s="150"/>
      <c r="RBL130" s="148"/>
      <c r="RBM130" s="150"/>
      <c r="RBN130" s="150"/>
      <c r="RBO130" s="150"/>
      <c r="RBP130" s="148"/>
      <c r="RBQ130" s="150"/>
      <c r="RBR130" s="150"/>
      <c r="RBS130" s="150"/>
      <c r="RBT130" s="148"/>
      <c r="RBU130" s="150"/>
      <c r="RBV130" s="150"/>
      <c r="RBW130" s="150"/>
      <c r="RBX130" s="148"/>
      <c r="RBY130" s="150"/>
      <c r="RBZ130" s="150"/>
      <c r="RCA130" s="150"/>
      <c r="RCB130" s="148"/>
      <c r="RCC130" s="150"/>
      <c r="RCD130" s="150"/>
      <c r="RCE130" s="150"/>
      <c r="RCF130" s="148"/>
      <c r="RCG130" s="150"/>
      <c r="RCH130" s="150"/>
      <c r="RCI130" s="150"/>
      <c r="RCJ130" s="148"/>
      <c r="RCK130" s="150"/>
      <c r="RCL130" s="150"/>
      <c r="RCM130" s="150"/>
      <c r="RCN130" s="148"/>
      <c r="RCO130" s="150"/>
      <c r="RCP130" s="150"/>
      <c r="RCQ130" s="150"/>
      <c r="RCR130" s="148"/>
      <c r="RCS130" s="150"/>
      <c r="RCT130" s="150"/>
      <c r="RCU130" s="150"/>
      <c r="RCV130" s="148"/>
      <c r="RCW130" s="150"/>
      <c r="RCX130" s="150"/>
      <c r="RCY130" s="150"/>
      <c r="RCZ130" s="148"/>
      <c r="RDA130" s="150"/>
      <c r="RDB130" s="150"/>
      <c r="RDC130" s="150"/>
      <c r="RDD130" s="148"/>
      <c r="RDE130" s="150"/>
      <c r="RDF130" s="150"/>
      <c r="RDG130" s="150"/>
      <c r="RDH130" s="148"/>
      <c r="RDI130" s="150"/>
      <c r="RDJ130" s="150"/>
      <c r="RDK130" s="150"/>
      <c r="RDL130" s="148"/>
      <c r="RDM130" s="150"/>
      <c r="RDN130" s="150"/>
      <c r="RDO130" s="150"/>
      <c r="RDP130" s="148"/>
      <c r="RDQ130" s="150"/>
      <c r="RDR130" s="150"/>
      <c r="RDS130" s="150"/>
      <c r="RDT130" s="148"/>
      <c r="RDU130" s="150"/>
      <c r="RDV130" s="150"/>
      <c r="RDW130" s="150"/>
      <c r="RDX130" s="148"/>
      <c r="RDY130" s="150"/>
      <c r="RDZ130" s="150"/>
      <c r="REA130" s="150"/>
      <c r="REB130" s="148"/>
      <c r="REC130" s="150"/>
      <c r="RED130" s="150"/>
      <c r="REE130" s="150"/>
      <c r="REF130" s="148"/>
      <c r="REG130" s="150"/>
      <c r="REH130" s="150"/>
      <c r="REI130" s="150"/>
      <c r="REJ130" s="148"/>
      <c r="REK130" s="150"/>
      <c r="REL130" s="150"/>
      <c r="REM130" s="150"/>
      <c r="REN130" s="148"/>
      <c r="REO130" s="150"/>
      <c r="REP130" s="150"/>
      <c r="REQ130" s="150"/>
      <c r="RER130" s="148"/>
      <c r="RES130" s="150"/>
      <c r="RET130" s="150"/>
      <c r="REU130" s="150"/>
      <c r="REV130" s="148"/>
      <c r="REW130" s="150"/>
      <c r="REX130" s="150"/>
      <c r="REY130" s="150"/>
      <c r="REZ130" s="148"/>
      <c r="RFA130" s="150"/>
      <c r="RFB130" s="150"/>
      <c r="RFC130" s="150"/>
      <c r="RFD130" s="148"/>
      <c r="RFE130" s="150"/>
      <c r="RFF130" s="150"/>
      <c r="RFG130" s="150"/>
      <c r="RFH130" s="148"/>
      <c r="RFI130" s="150"/>
      <c r="RFJ130" s="150"/>
      <c r="RFK130" s="150"/>
      <c r="RFL130" s="148"/>
      <c r="RFM130" s="150"/>
      <c r="RFN130" s="150"/>
      <c r="RFO130" s="150"/>
      <c r="RFP130" s="148"/>
      <c r="RFQ130" s="150"/>
      <c r="RFR130" s="150"/>
      <c r="RFS130" s="150"/>
      <c r="RFT130" s="148"/>
      <c r="RFU130" s="150"/>
      <c r="RFV130" s="150"/>
      <c r="RFW130" s="150"/>
      <c r="RFX130" s="148"/>
      <c r="RFY130" s="150"/>
      <c r="RFZ130" s="150"/>
      <c r="RGA130" s="150"/>
      <c r="RGB130" s="148"/>
      <c r="RGC130" s="150"/>
      <c r="RGD130" s="150"/>
      <c r="RGE130" s="150"/>
      <c r="RGF130" s="148"/>
      <c r="RGG130" s="150"/>
      <c r="RGH130" s="150"/>
      <c r="RGI130" s="150"/>
      <c r="RGJ130" s="148"/>
      <c r="RGK130" s="150"/>
      <c r="RGL130" s="150"/>
      <c r="RGM130" s="150"/>
      <c r="RGN130" s="148"/>
      <c r="RGO130" s="150"/>
      <c r="RGP130" s="150"/>
      <c r="RGQ130" s="150"/>
      <c r="RGR130" s="148"/>
      <c r="RGS130" s="150"/>
      <c r="RGT130" s="150"/>
      <c r="RGU130" s="150"/>
      <c r="RGV130" s="148"/>
      <c r="RGW130" s="150"/>
      <c r="RGX130" s="150"/>
      <c r="RGY130" s="150"/>
      <c r="RGZ130" s="148"/>
      <c r="RHA130" s="150"/>
      <c r="RHB130" s="150"/>
      <c r="RHC130" s="150"/>
      <c r="RHD130" s="148"/>
      <c r="RHE130" s="150"/>
      <c r="RHF130" s="150"/>
      <c r="RHG130" s="150"/>
      <c r="RHH130" s="148"/>
      <c r="RHI130" s="150"/>
      <c r="RHJ130" s="150"/>
      <c r="RHK130" s="150"/>
      <c r="RHL130" s="148"/>
      <c r="RHM130" s="150"/>
      <c r="RHN130" s="150"/>
      <c r="RHO130" s="150"/>
      <c r="RHP130" s="148"/>
      <c r="RHQ130" s="150"/>
      <c r="RHR130" s="150"/>
      <c r="RHS130" s="150"/>
      <c r="RHT130" s="148"/>
      <c r="RHU130" s="150"/>
      <c r="RHV130" s="150"/>
      <c r="RHW130" s="150"/>
      <c r="RHX130" s="148"/>
      <c r="RHY130" s="150"/>
      <c r="RHZ130" s="150"/>
      <c r="RIA130" s="150"/>
      <c r="RIB130" s="148"/>
      <c r="RIC130" s="150"/>
      <c r="RID130" s="150"/>
      <c r="RIE130" s="150"/>
      <c r="RIF130" s="148"/>
      <c r="RIG130" s="150"/>
      <c r="RIH130" s="150"/>
      <c r="RII130" s="150"/>
      <c r="RIJ130" s="148"/>
      <c r="RIK130" s="150"/>
      <c r="RIL130" s="150"/>
      <c r="RIM130" s="150"/>
      <c r="RIN130" s="148"/>
      <c r="RIO130" s="150"/>
      <c r="RIP130" s="150"/>
      <c r="RIQ130" s="150"/>
      <c r="RIR130" s="148"/>
      <c r="RIS130" s="150"/>
      <c r="RIT130" s="150"/>
      <c r="RIU130" s="150"/>
      <c r="RIV130" s="148"/>
      <c r="RIW130" s="150"/>
      <c r="RIX130" s="150"/>
      <c r="RIY130" s="150"/>
      <c r="RIZ130" s="148"/>
      <c r="RJA130" s="150"/>
      <c r="RJB130" s="150"/>
      <c r="RJC130" s="150"/>
      <c r="RJD130" s="148"/>
      <c r="RJE130" s="150"/>
      <c r="RJF130" s="150"/>
      <c r="RJG130" s="150"/>
      <c r="RJH130" s="148"/>
      <c r="RJI130" s="150"/>
      <c r="RJJ130" s="150"/>
      <c r="RJK130" s="150"/>
      <c r="RJL130" s="148"/>
      <c r="RJM130" s="150"/>
      <c r="RJN130" s="150"/>
      <c r="RJO130" s="150"/>
      <c r="RJP130" s="148"/>
      <c r="RJQ130" s="150"/>
      <c r="RJR130" s="150"/>
      <c r="RJS130" s="150"/>
      <c r="RJT130" s="148"/>
      <c r="RJU130" s="150"/>
      <c r="RJV130" s="150"/>
      <c r="RJW130" s="150"/>
      <c r="RJX130" s="148"/>
      <c r="RJY130" s="150"/>
      <c r="RJZ130" s="150"/>
      <c r="RKA130" s="150"/>
      <c r="RKB130" s="148"/>
      <c r="RKC130" s="150"/>
      <c r="RKD130" s="150"/>
      <c r="RKE130" s="150"/>
      <c r="RKF130" s="148"/>
      <c r="RKG130" s="150"/>
      <c r="RKH130" s="150"/>
      <c r="RKI130" s="150"/>
      <c r="RKJ130" s="148"/>
      <c r="RKK130" s="150"/>
      <c r="RKL130" s="150"/>
      <c r="RKM130" s="150"/>
      <c r="RKN130" s="148"/>
      <c r="RKO130" s="150"/>
      <c r="RKP130" s="150"/>
      <c r="RKQ130" s="150"/>
      <c r="RKR130" s="148"/>
      <c r="RKS130" s="150"/>
      <c r="RKT130" s="150"/>
      <c r="RKU130" s="150"/>
      <c r="RKV130" s="148"/>
      <c r="RKW130" s="150"/>
      <c r="RKX130" s="150"/>
      <c r="RKY130" s="150"/>
      <c r="RKZ130" s="148"/>
      <c r="RLA130" s="150"/>
      <c r="RLB130" s="150"/>
      <c r="RLC130" s="150"/>
      <c r="RLD130" s="148"/>
      <c r="RLE130" s="150"/>
      <c r="RLF130" s="150"/>
      <c r="RLG130" s="150"/>
      <c r="RLH130" s="148"/>
      <c r="RLI130" s="150"/>
      <c r="RLJ130" s="150"/>
      <c r="RLK130" s="150"/>
      <c r="RLL130" s="148"/>
      <c r="RLM130" s="150"/>
      <c r="RLN130" s="150"/>
      <c r="RLO130" s="150"/>
      <c r="RLP130" s="148"/>
      <c r="RLQ130" s="150"/>
      <c r="RLR130" s="150"/>
      <c r="RLS130" s="150"/>
      <c r="RLT130" s="148"/>
      <c r="RLU130" s="150"/>
      <c r="RLV130" s="150"/>
      <c r="RLW130" s="150"/>
      <c r="RLX130" s="148"/>
      <c r="RLY130" s="150"/>
      <c r="RLZ130" s="150"/>
      <c r="RMA130" s="150"/>
      <c r="RMB130" s="148"/>
      <c r="RMC130" s="150"/>
      <c r="RMD130" s="150"/>
      <c r="RME130" s="150"/>
      <c r="RMF130" s="148"/>
      <c r="RMG130" s="150"/>
      <c r="RMH130" s="150"/>
      <c r="RMI130" s="150"/>
      <c r="RMJ130" s="148"/>
      <c r="RMK130" s="150"/>
      <c r="RML130" s="150"/>
      <c r="RMM130" s="150"/>
      <c r="RMN130" s="148"/>
      <c r="RMO130" s="150"/>
      <c r="RMP130" s="150"/>
      <c r="RMQ130" s="150"/>
      <c r="RMR130" s="148"/>
      <c r="RMS130" s="150"/>
      <c r="RMT130" s="150"/>
      <c r="RMU130" s="150"/>
      <c r="RMV130" s="148"/>
      <c r="RMW130" s="150"/>
      <c r="RMX130" s="150"/>
      <c r="RMY130" s="150"/>
      <c r="RMZ130" s="148"/>
      <c r="RNA130" s="150"/>
      <c r="RNB130" s="150"/>
      <c r="RNC130" s="150"/>
      <c r="RND130" s="148"/>
      <c r="RNE130" s="150"/>
      <c r="RNF130" s="150"/>
      <c r="RNG130" s="150"/>
      <c r="RNH130" s="148"/>
      <c r="RNI130" s="150"/>
      <c r="RNJ130" s="150"/>
      <c r="RNK130" s="150"/>
      <c r="RNL130" s="148"/>
      <c r="RNM130" s="150"/>
      <c r="RNN130" s="150"/>
      <c r="RNO130" s="150"/>
      <c r="RNP130" s="148"/>
      <c r="RNQ130" s="150"/>
      <c r="RNR130" s="150"/>
      <c r="RNS130" s="150"/>
      <c r="RNT130" s="148"/>
      <c r="RNU130" s="150"/>
      <c r="RNV130" s="150"/>
      <c r="RNW130" s="150"/>
      <c r="RNX130" s="148"/>
      <c r="RNY130" s="150"/>
      <c r="RNZ130" s="150"/>
      <c r="ROA130" s="150"/>
      <c r="ROB130" s="148"/>
      <c r="ROC130" s="150"/>
      <c r="ROD130" s="150"/>
      <c r="ROE130" s="150"/>
      <c r="ROF130" s="148"/>
      <c r="ROG130" s="150"/>
      <c r="ROH130" s="150"/>
      <c r="ROI130" s="150"/>
      <c r="ROJ130" s="148"/>
      <c r="ROK130" s="150"/>
      <c r="ROL130" s="150"/>
      <c r="ROM130" s="150"/>
      <c r="RON130" s="148"/>
      <c r="ROO130" s="150"/>
      <c r="ROP130" s="150"/>
      <c r="ROQ130" s="150"/>
      <c r="ROR130" s="148"/>
      <c r="ROS130" s="150"/>
      <c r="ROT130" s="150"/>
      <c r="ROU130" s="150"/>
      <c r="ROV130" s="148"/>
      <c r="ROW130" s="150"/>
      <c r="ROX130" s="150"/>
      <c r="ROY130" s="150"/>
      <c r="ROZ130" s="148"/>
      <c r="RPA130" s="150"/>
      <c r="RPB130" s="150"/>
      <c r="RPC130" s="150"/>
      <c r="RPD130" s="148"/>
      <c r="RPE130" s="150"/>
      <c r="RPF130" s="150"/>
      <c r="RPG130" s="150"/>
      <c r="RPH130" s="148"/>
      <c r="RPI130" s="150"/>
      <c r="RPJ130" s="150"/>
      <c r="RPK130" s="150"/>
      <c r="RPL130" s="148"/>
      <c r="RPM130" s="150"/>
      <c r="RPN130" s="150"/>
      <c r="RPO130" s="150"/>
      <c r="RPP130" s="148"/>
      <c r="RPQ130" s="150"/>
      <c r="RPR130" s="150"/>
      <c r="RPS130" s="150"/>
      <c r="RPT130" s="148"/>
      <c r="RPU130" s="150"/>
      <c r="RPV130" s="150"/>
      <c r="RPW130" s="150"/>
      <c r="RPX130" s="148"/>
      <c r="RPY130" s="150"/>
      <c r="RPZ130" s="150"/>
      <c r="RQA130" s="150"/>
      <c r="RQB130" s="148"/>
      <c r="RQC130" s="150"/>
      <c r="RQD130" s="150"/>
      <c r="RQE130" s="150"/>
      <c r="RQF130" s="148"/>
      <c r="RQG130" s="150"/>
      <c r="RQH130" s="150"/>
      <c r="RQI130" s="150"/>
      <c r="RQJ130" s="148"/>
      <c r="RQK130" s="150"/>
      <c r="RQL130" s="150"/>
      <c r="RQM130" s="150"/>
      <c r="RQN130" s="148"/>
      <c r="RQO130" s="150"/>
      <c r="RQP130" s="150"/>
      <c r="RQQ130" s="150"/>
      <c r="RQR130" s="148"/>
      <c r="RQS130" s="150"/>
      <c r="RQT130" s="150"/>
      <c r="RQU130" s="150"/>
      <c r="RQV130" s="148"/>
      <c r="RQW130" s="150"/>
      <c r="RQX130" s="150"/>
      <c r="RQY130" s="150"/>
      <c r="RQZ130" s="148"/>
      <c r="RRA130" s="150"/>
      <c r="RRB130" s="150"/>
      <c r="RRC130" s="150"/>
      <c r="RRD130" s="148"/>
      <c r="RRE130" s="150"/>
      <c r="RRF130" s="150"/>
      <c r="RRG130" s="150"/>
      <c r="RRH130" s="148"/>
      <c r="RRI130" s="150"/>
      <c r="RRJ130" s="150"/>
      <c r="RRK130" s="150"/>
      <c r="RRL130" s="148"/>
      <c r="RRM130" s="150"/>
      <c r="RRN130" s="150"/>
      <c r="RRO130" s="150"/>
      <c r="RRP130" s="148"/>
      <c r="RRQ130" s="150"/>
      <c r="RRR130" s="150"/>
      <c r="RRS130" s="150"/>
      <c r="RRT130" s="148"/>
      <c r="RRU130" s="150"/>
      <c r="RRV130" s="150"/>
      <c r="RRW130" s="150"/>
      <c r="RRX130" s="148"/>
      <c r="RRY130" s="150"/>
      <c r="RRZ130" s="150"/>
      <c r="RSA130" s="150"/>
      <c r="RSB130" s="148"/>
      <c r="RSC130" s="150"/>
      <c r="RSD130" s="150"/>
      <c r="RSE130" s="150"/>
      <c r="RSF130" s="148"/>
      <c r="RSG130" s="150"/>
      <c r="RSH130" s="150"/>
      <c r="RSI130" s="150"/>
      <c r="RSJ130" s="148"/>
      <c r="RSK130" s="150"/>
      <c r="RSL130" s="150"/>
      <c r="RSM130" s="150"/>
      <c r="RSN130" s="148"/>
      <c r="RSO130" s="150"/>
      <c r="RSP130" s="150"/>
      <c r="RSQ130" s="150"/>
      <c r="RSR130" s="148"/>
      <c r="RSS130" s="150"/>
      <c r="RST130" s="150"/>
      <c r="RSU130" s="150"/>
      <c r="RSV130" s="148"/>
      <c r="RSW130" s="150"/>
      <c r="RSX130" s="150"/>
      <c r="RSY130" s="150"/>
      <c r="RSZ130" s="148"/>
      <c r="RTA130" s="150"/>
      <c r="RTB130" s="150"/>
      <c r="RTC130" s="150"/>
      <c r="RTD130" s="148"/>
      <c r="RTE130" s="150"/>
      <c r="RTF130" s="150"/>
      <c r="RTG130" s="150"/>
      <c r="RTH130" s="148"/>
      <c r="RTI130" s="150"/>
      <c r="RTJ130" s="150"/>
      <c r="RTK130" s="150"/>
      <c r="RTL130" s="148"/>
      <c r="RTM130" s="150"/>
      <c r="RTN130" s="150"/>
      <c r="RTO130" s="150"/>
      <c r="RTP130" s="148"/>
      <c r="RTQ130" s="150"/>
      <c r="RTR130" s="150"/>
      <c r="RTS130" s="150"/>
      <c r="RTT130" s="148"/>
      <c r="RTU130" s="150"/>
      <c r="RTV130" s="150"/>
      <c r="RTW130" s="150"/>
      <c r="RTX130" s="148"/>
      <c r="RTY130" s="150"/>
      <c r="RTZ130" s="150"/>
      <c r="RUA130" s="150"/>
      <c r="RUB130" s="148"/>
      <c r="RUC130" s="150"/>
      <c r="RUD130" s="150"/>
      <c r="RUE130" s="150"/>
      <c r="RUF130" s="148"/>
      <c r="RUG130" s="150"/>
      <c r="RUH130" s="150"/>
      <c r="RUI130" s="150"/>
      <c r="RUJ130" s="148"/>
      <c r="RUK130" s="150"/>
      <c r="RUL130" s="150"/>
      <c r="RUM130" s="150"/>
      <c r="RUN130" s="148"/>
      <c r="RUO130" s="150"/>
      <c r="RUP130" s="150"/>
      <c r="RUQ130" s="150"/>
      <c r="RUR130" s="148"/>
      <c r="RUS130" s="150"/>
      <c r="RUT130" s="150"/>
      <c r="RUU130" s="150"/>
      <c r="RUV130" s="148"/>
      <c r="RUW130" s="150"/>
      <c r="RUX130" s="150"/>
      <c r="RUY130" s="150"/>
      <c r="RUZ130" s="148"/>
      <c r="RVA130" s="150"/>
      <c r="RVB130" s="150"/>
      <c r="RVC130" s="150"/>
      <c r="RVD130" s="148"/>
      <c r="RVE130" s="150"/>
      <c r="RVF130" s="150"/>
      <c r="RVG130" s="150"/>
      <c r="RVH130" s="148"/>
      <c r="RVI130" s="150"/>
      <c r="RVJ130" s="150"/>
      <c r="RVK130" s="150"/>
      <c r="RVL130" s="148"/>
      <c r="RVM130" s="150"/>
      <c r="RVN130" s="150"/>
      <c r="RVO130" s="150"/>
      <c r="RVP130" s="148"/>
      <c r="RVQ130" s="150"/>
      <c r="RVR130" s="150"/>
      <c r="RVS130" s="150"/>
      <c r="RVT130" s="148"/>
      <c r="RVU130" s="150"/>
      <c r="RVV130" s="150"/>
      <c r="RVW130" s="150"/>
      <c r="RVX130" s="148"/>
      <c r="RVY130" s="150"/>
      <c r="RVZ130" s="150"/>
      <c r="RWA130" s="150"/>
      <c r="RWB130" s="148"/>
      <c r="RWC130" s="150"/>
      <c r="RWD130" s="150"/>
      <c r="RWE130" s="150"/>
      <c r="RWF130" s="148"/>
      <c r="RWG130" s="150"/>
      <c r="RWH130" s="150"/>
      <c r="RWI130" s="150"/>
      <c r="RWJ130" s="148"/>
      <c r="RWK130" s="150"/>
      <c r="RWL130" s="150"/>
      <c r="RWM130" s="150"/>
      <c r="RWN130" s="148"/>
      <c r="RWO130" s="150"/>
      <c r="RWP130" s="150"/>
      <c r="RWQ130" s="150"/>
      <c r="RWR130" s="148"/>
      <c r="RWS130" s="150"/>
      <c r="RWT130" s="150"/>
      <c r="RWU130" s="150"/>
      <c r="RWV130" s="148"/>
      <c r="RWW130" s="150"/>
      <c r="RWX130" s="150"/>
      <c r="RWY130" s="150"/>
      <c r="RWZ130" s="148"/>
      <c r="RXA130" s="150"/>
      <c r="RXB130" s="150"/>
      <c r="RXC130" s="150"/>
      <c r="RXD130" s="148"/>
      <c r="RXE130" s="150"/>
      <c r="RXF130" s="150"/>
      <c r="RXG130" s="150"/>
      <c r="RXH130" s="148"/>
      <c r="RXI130" s="150"/>
      <c r="RXJ130" s="150"/>
      <c r="RXK130" s="150"/>
      <c r="RXL130" s="148"/>
      <c r="RXM130" s="150"/>
      <c r="RXN130" s="150"/>
      <c r="RXO130" s="150"/>
      <c r="RXP130" s="148"/>
      <c r="RXQ130" s="150"/>
      <c r="RXR130" s="150"/>
      <c r="RXS130" s="150"/>
      <c r="RXT130" s="148"/>
      <c r="RXU130" s="150"/>
      <c r="RXV130" s="150"/>
      <c r="RXW130" s="150"/>
      <c r="RXX130" s="148"/>
      <c r="RXY130" s="150"/>
      <c r="RXZ130" s="150"/>
      <c r="RYA130" s="150"/>
      <c r="RYB130" s="148"/>
      <c r="RYC130" s="150"/>
      <c r="RYD130" s="150"/>
      <c r="RYE130" s="150"/>
      <c r="RYF130" s="148"/>
      <c r="RYG130" s="150"/>
      <c r="RYH130" s="150"/>
      <c r="RYI130" s="150"/>
      <c r="RYJ130" s="148"/>
      <c r="RYK130" s="150"/>
      <c r="RYL130" s="150"/>
      <c r="RYM130" s="150"/>
      <c r="RYN130" s="148"/>
      <c r="RYO130" s="150"/>
      <c r="RYP130" s="150"/>
      <c r="RYQ130" s="150"/>
      <c r="RYR130" s="148"/>
      <c r="RYS130" s="150"/>
      <c r="RYT130" s="150"/>
      <c r="RYU130" s="150"/>
      <c r="RYV130" s="148"/>
      <c r="RYW130" s="150"/>
      <c r="RYX130" s="150"/>
      <c r="RYY130" s="150"/>
      <c r="RYZ130" s="148"/>
      <c r="RZA130" s="150"/>
      <c r="RZB130" s="150"/>
      <c r="RZC130" s="150"/>
      <c r="RZD130" s="148"/>
      <c r="RZE130" s="150"/>
      <c r="RZF130" s="150"/>
      <c r="RZG130" s="150"/>
      <c r="RZH130" s="148"/>
      <c r="RZI130" s="150"/>
      <c r="RZJ130" s="150"/>
      <c r="RZK130" s="150"/>
      <c r="RZL130" s="148"/>
      <c r="RZM130" s="150"/>
      <c r="RZN130" s="150"/>
      <c r="RZO130" s="150"/>
      <c r="RZP130" s="148"/>
      <c r="RZQ130" s="150"/>
      <c r="RZR130" s="150"/>
      <c r="RZS130" s="150"/>
      <c r="RZT130" s="148"/>
      <c r="RZU130" s="150"/>
      <c r="RZV130" s="150"/>
      <c r="RZW130" s="150"/>
      <c r="RZX130" s="148"/>
      <c r="RZY130" s="150"/>
      <c r="RZZ130" s="150"/>
      <c r="SAA130" s="150"/>
      <c r="SAB130" s="148"/>
      <c r="SAC130" s="150"/>
      <c r="SAD130" s="150"/>
      <c r="SAE130" s="150"/>
      <c r="SAF130" s="148"/>
      <c r="SAG130" s="150"/>
      <c r="SAH130" s="150"/>
      <c r="SAI130" s="150"/>
      <c r="SAJ130" s="148"/>
      <c r="SAK130" s="150"/>
      <c r="SAL130" s="150"/>
      <c r="SAM130" s="150"/>
      <c r="SAN130" s="148"/>
      <c r="SAO130" s="150"/>
      <c r="SAP130" s="150"/>
      <c r="SAQ130" s="150"/>
      <c r="SAR130" s="148"/>
      <c r="SAS130" s="150"/>
      <c r="SAT130" s="150"/>
      <c r="SAU130" s="150"/>
      <c r="SAV130" s="148"/>
      <c r="SAW130" s="150"/>
      <c r="SAX130" s="150"/>
      <c r="SAY130" s="150"/>
      <c r="SAZ130" s="148"/>
      <c r="SBA130" s="150"/>
      <c r="SBB130" s="150"/>
      <c r="SBC130" s="150"/>
      <c r="SBD130" s="148"/>
      <c r="SBE130" s="150"/>
      <c r="SBF130" s="150"/>
      <c r="SBG130" s="150"/>
      <c r="SBH130" s="148"/>
      <c r="SBI130" s="150"/>
      <c r="SBJ130" s="150"/>
      <c r="SBK130" s="150"/>
      <c r="SBL130" s="148"/>
      <c r="SBM130" s="150"/>
      <c r="SBN130" s="150"/>
      <c r="SBO130" s="150"/>
      <c r="SBP130" s="148"/>
      <c r="SBQ130" s="150"/>
      <c r="SBR130" s="150"/>
      <c r="SBS130" s="150"/>
      <c r="SBT130" s="148"/>
      <c r="SBU130" s="150"/>
      <c r="SBV130" s="150"/>
      <c r="SBW130" s="150"/>
      <c r="SBX130" s="148"/>
      <c r="SBY130" s="150"/>
      <c r="SBZ130" s="150"/>
      <c r="SCA130" s="150"/>
      <c r="SCB130" s="148"/>
      <c r="SCC130" s="150"/>
      <c r="SCD130" s="150"/>
      <c r="SCE130" s="150"/>
      <c r="SCF130" s="148"/>
      <c r="SCG130" s="150"/>
      <c r="SCH130" s="150"/>
      <c r="SCI130" s="150"/>
      <c r="SCJ130" s="148"/>
      <c r="SCK130" s="150"/>
      <c r="SCL130" s="150"/>
      <c r="SCM130" s="150"/>
      <c r="SCN130" s="148"/>
      <c r="SCO130" s="150"/>
      <c r="SCP130" s="150"/>
      <c r="SCQ130" s="150"/>
      <c r="SCR130" s="148"/>
      <c r="SCS130" s="150"/>
      <c r="SCT130" s="150"/>
      <c r="SCU130" s="150"/>
      <c r="SCV130" s="148"/>
      <c r="SCW130" s="150"/>
      <c r="SCX130" s="150"/>
      <c r="SCY130" s="150"/>
      <c r="SCZ130" s="148"/>
      <c r="SDA130" s="150"/>
      <c r="SDB130" s="150"/>
      <c r="SDC130" s="150"/>
      <c r="SDD130" s="148"/>
      <c r="SDE130" s="150"/>
      <c r="SDF130" s="150"/>
      <c r="SDG130" s="150"/>
      <c r="SDH130" s="148"/>
      <c r="SDI130" s="150"/>
      <c r="SDJ130" s="150"/>
      <c r="SDK130" s="150"/>
      <c r="SDL130" s="148"/>
      <c r="SDM130" s="150"/>
      <c r="SDN130" s="150"/>
      <c r="SDO130" s="150"/>
      <c r="SDP130" s="148"/>
      <c r="SDQ130" s="150"/>
      <c r="SDR130" s="150"/>
      <c r="SDS130" s="150"/>
      <c r="SDT130" s="148"/>
      <c r="SDU130" s="150"/>
      <c r="SDV130" s="150"/>
      <c r="SDW130" s="150"/>
      <c r="SDX130" s="148"/>
      <c r="SDY130" s="150"/>
      <c r="SDZ130" s="150"/>
      <c r="SEA130" s="150"/>
      <c r="SEB130" s="148"/>
      <c r="SEC130" s="150"/>
      <c r="SED130" s="150"/>
      <c r="SEE130" s="150"/>
      <c r="SEF130" s="148"/>
      <c r="SEG130" s="150"/>
      <c r="SEH130" s="150"/>
      <c r="SEI130" s="150"/>
      <c r="SEJ130" s="148"/>
      <c r="SEK130" s="150"/>
      <c r="SEL130" s="150"/>
      <c r="SEM130" s="150"/>
      <c r="SEN130" s="148"/>
      <c r="SEO130" s="150"/>
      <c r="SEP130" s="150"/>
      <c r="SEQ130" s="150"/>
      <c r="SER130" s="148"/>
      <c r="SES130" s="150"/>
      <c r="SET130" s="150"/>
      <c r="SEU130" s="150"/>
      <c r="SEV130" s="148"/>
      <c r="SEW130" s="150"/>
      <c r="SEX130" s="150"/>
      <c r="SEY130" s="150"/>
      <c r="SEZ130" s="148"/>
      <c r="SFA130" s="150"/>
      <c r="SFB130" s="150"/>
      <c r="SFC130" s="150"/>
      <c r="SFD130" s="148"/>
      <c r="SFE130" s="150"/>
      <c r="SFF130" s="150"/>
      <c r="SFG130" s="150"/>
      <c r="SFH130" s="148"/>
      <c r="SFI130" s="150"/>
      <c r="SFJ130" s="150"/>
      <c r="SFK130" s="150"/>
      <c r="SFL130" s="148"/>
      <c r="SFM130" s="150"/>
      <c r="SFN130" s="150"/>
      <c r="SFO130" s="150"/>
      <c r="SFP130" s="148"/>
      <c r="SFQ130" s="150"/>
      <c r="SFR130" s="150"/>
      <c r="SFS130" s="150"/>
      <c r="SFT130" s="148"/>
      <c r="SFU130" s="150"/>
      <c r="SFV130" s="150"/>
      <c r="SFW130" s="150"/>
      <c r="SFX130" s="148"/>
      <c r="SFY130" s="150"/>
      <c r="SFZ130" s="150"/>
      <c r="SGA130" s="150"/>
      <c r="SGB130" s="148"/>
      <c r="SGC130" s="150"/>
      <c r="SGD130" s="150"/>
      <c r="SGE130" s="150"/>
      <c r="SGF130" s="148"/>
      <c r="SGG130" s="150"/>
      <c r="SGH130" s="150"/>
      <c r="SGI130" s="150"/>
      <c r="SGJ130" s="148"/>
      <c r="SGK130" s="150"/>
      <c r="SGL130" s="150"/>
      <c r="SGM130" s="150"/>
      <c r="SGN130" s="148"/>
      <c r="SGO130" s="150"/>
      <c r="SGP130" s="150"/>
      <c r="SGQ130" s="150"/>
      <c r="SGR130" s="148"/>
      <c r="SGS130" s="150"/>
      <c r="SGT130" s="150"/>
      <c r="SGU130" s="150"/>
      <c r="SGV130" s="148"/>
      <c r="SGW130" s="150"/>
      <c r="SGX130" s="150"/>
      <c r="SGY130" s="150"/>
      <c r="SGZ130" s="148"/>
      <c r="SHA130" s="150"/>
      <c r="SHB130" s="150"/>
      <c r="SHC130" s="150"/>
      <c r="SHD130" s="148"/>
      <c r="SHE130" s="150"/>
      <c r="SHF130" s="150"/>
      <c r="SHG130" s="150"/>
      <c r="SHH130" s="148"/>
      <c r="SHI130" s="150"/>
      <c r="SHJ130" s="150"/>
      <c r="SHK130" s="150"/>
      <c r="SHL130" s="148"/>
      <c r="SHM130" s="150"/>
      <c r="SHN130" s="150"/>
      <c r="SHO130" s="150"/>
      <c r="SHP130" s="148"/>
      <c r="SHQ130" s="150"/>
      <c r="SHR130" s="150"/>
      <c r="SHS130" s="150"/>
      <c r="SHT130" s="148"/>
      <c r="SHU130" s="150"/>
      <c r="SHV130" s="150"/>
      <c r="SHW130" s="150"/>
      <c r="SHX130" s="148"/>
      <c r="SHY130" s="150"/>
      <c r="SHZ130" s="150"/>
      <c r="SIA130" s="150"/>
      <c r="SIB130" s="148"/>
      <c r="SIC130" s="150"/>
      <c r="SID130" s="150"/>
      <c r="SIE130" s="150"/>
      <c r="SIF130" s="148"/>
      <c r="SIG130" s="150"/>
      <c r="SIH130" s="150"/>
      <c r="SII130" s="150"/>
      <c r="SIJ130" s="148"/>
      <c r="SIK130" s="150"/>
      <c r="SIL130" s="150"/>
      <c r="SIM130" s="150"/>
      <c r="SIN130" s="148"/>
      <c r="SIO130" s="150"/>
      <c r="SIP130" s="150"/>
      <c r="SIQ130" s="150"/>
      <c r="SIR130" s="148"/>
      <c r="SIS130" s="150"/>
      <c r="SIT130" s="150"/>
      <c r="SIU130" s="150"/>
      <c r="SIV130" s="148"/>
      <c r="SIW130" s="150"/>
      <c r="SIX130" s="150"/>
      <c r="SIY130" s="150"/>
      <c r="SIZ130" s="148"/>
      <c r="SJA130" s="150"/>
      <c r="SJB130" s="150"/>
      <c r="SJC130" s="150"/>
      <c r="SJD130" s="148"/>
      <c r="SJE130" s="150"/>
      <c r="SJF130" s="150"/>
      <c r="SJG130" s="150"/>
      <c r="SJH130" s="148"/>
      <c r="SJI130" s="150"/>
      <c r="SJJ130" s="150"/>
      <c r="SJK130" s="150"/>
      <c r="SJL130" s="148"/>
      <c r="SJM130" s="150"/>
      <c r="SJN130" s="150"/>
      <c r="SJO130" s="150"/>
      <c r="SJP130" s="148"/>
      <c r="SJQ130" s="150"/>
      <c r="SJR130" s="150"/>
      <c r="SJS130" s="150"/>
      <c r="SJT130" s="148"/>
      <c r="SJU130" s="150"/>
      <c r="SJV130" s="150"/>
      <c r="SJW130" s="150"/>
      <c r="SJX130" s="148"/>
      <c r="SJY130" s="150"/>
      <c r="SJZ130" s="150"/>
      <c r="SKA130" s="150"/>
      <c r="SKB130" s="148"/>
      <c r="SKC130" s="150"/>
      <c r="SKD130" s="150"/>
      <c r="SKE130" s="150"/>
      <c r="SKF130" s="148"/>
      <c r="SKG130" s="150"/>
      <c r="SKH130" s="150"/>
      <c r="SKI130" s="150"/>
      <c r="SKJ130" s="148"/>
      <c r="SKK130" s="150"/>
      <c r="SKL130" s="150"/>
      <c r="SKM130" s="150"/>
      <c r="SKN130" s="148"/>
      <c r="SKO130" s="150"/>
      <c r="SKP130" s="150"/>
      <c r="SKQ130" s="150"/>
      <c r="SKR130" s="148"/>
      <c r="SKS130" s="150"/>
      <c r="SKT130" s="150"/>
      <c r="SKU130" s="150"/>
      <c r="SKV130" s="148"/>
      <c r="SKW130" s="150"/>
      <c r="SKX130" s="150"/>
      <c r="SKY130" s="150"/>
      <c r="SKZ130" s="148"/>
      <c r="SLA130" s="150"/>
      <c r="SLB130" s="150"/>
      <c r="SLC130" s="150"/>
      <c r="SLD130" s="148"/>
      <c r="SLE130" s="150"/>
      <c r="SLF130" s="150"/>
      <c r="SLG130" s="150"/>
      <c r="SLH130" s="148"/>
      <c r="SLI130" s="150"/>
      <c r="SLJ130" s="150"/>
      <c r="SLK130" s="150"/>
      <c r="SLL130" s="148"/>
      <c r="SLM130" s="150"/>
      <c r="SLN130" s="150"/>
      <c r="SLO130" s="150"/>
      <c r="SLP130" s="148"/>
      <c r="SLQ130" s="150"/>
      <c r="SLR130" s="150"/>
      <c r="SLS130" s="150"/>
      <c r="SLT130" s="148"/>
      <c r="SLU130" s="150"/>
      <c r="SLV130" s="150"/>
      <c r="SLW130" s="150"/>
      <c r="SLX130" s="148"/>
      <c r="SLY130" s="150"/>
      <c r="SLZ130" s="150"/>
      <c r="SMA130" s="150"/>
      <c r="SMB130" s="148"/>
      <c r="SMC130" s="150"/>
      <c r="SMD130" s="150"/>
      <c r="SME130" s="150"/>
      <c r="SMF130" s="148"/>
      <c r="SMG130" s="150"/>
      <c r="SMH130" s="150"/>
      <c r="SMI130" s="150"/>
      <c r="SMJ130" s="148"/>
      <c r="SMK130" s="150"/>
      <c r="SML130" s="150"/>
      <c r="SMM130" s="150"/>
      <c r="SMN130" s="148"/>
      <c r="SMO130" s="150"/>
      <c r="SMP130" s="150"/>
      <c r="SMQ130" s="150"/>
      <c r="SMR130" s="148"/>
      <c r="SMS130" s="150"/>
      <c r="SMT130" s="150"/>
      <c r="SMU130" s="150"/>
      <c r="SMV130" s="148"/>
      <c r="SMW130" s="150"/>
      <c r="SMX130" s="150"/>
      <c r="SMY130" s="150"/>
      <c r="SMZ130" s="148"/>
      <c r="SNA130" s="150"/>
      <c r="SNB130" s="150"/>
      <c r="SNC130" s="150"/>
      <c r="SND130" s="148"/>
      <c r="SNE130" s="150"/>
      <c r="SNF130" s="150"/>
      <c r="SNG130" s="150"/>
      <c r="SNH130" s="148"/>
      <c r="SNI130" s="150"/>
      <c r="SNJ130" s="150"/>
      <c r="SNK130" s="150"/>
      <c r="SNL130" s="148"/>
      <c r="SNM130" s="150"/>
      <c r="SNN130" s="150"/>
      <c r="SNO130" s="150"/>
      <c r="SNP130" s="148"/>
      <c r="SNQ130" s="150"/>
      <c r="SNR130" s="150"/>
      <c r="SNS130" s="150"/>
      <c r="SNT130" s="148"/>
      <c r="SNU130" s="150"/>
      <c r="SNV130" s="150"/>
      <c r="SNW130" s="150"/>
      <c r="SNX130" s="148"/>
      <c r="SNY130" s="150"/>
      <c r="SNZ130" s="150"/>
      <c r="SOA130" s="150"/>
      <c r="SOB130" s="148"/>
      <c r="SOC130" s="150"/>
      <c r="SOD130" s="150"/>
      <c r="SOE130" s="150"/>
      <c r="SOF130" s="148"/>
      <c r="SOG130" s="150"/>
      <c r="SOH130" s="150"/>
      <c r="SOI130" s="150"/>
      <c r="SOJ130" s="148"/>
      <c r="SOK130" s="150"/>
      <c r="SOL130" s="150"/>
      <c r="SOM130" s="150"/>
      <c r="SON130" s="148"/>
      <c r="SOO130" s="150"/>
      <c r="SOP130" s="150"/>
      <c r="SOQ130" s="150"/>
      <c r="SOR130" s="148"/>
      <c r="SOS130" s="150"/>
      <c r="SOT130" s="150"/>
      <c r="SOU130" s="150"/>
      <c r="SOV130" s="148"/>
      <c r="SOW130" s="150"/>
      <c r="SOX130" s="150"/>
      <c r="SOY130" s="150"/>
      <c r="SOZ130" s="148"/>
      <c r="SPA130" s="150"/>
      <c r="SPB130" s="150"/>
      <c r="SPC130" s="150"/>
      <c r="SPD130" s="148"/>
      <c r="SPE130" s="150"/>
      <c r="SPF130" s="150"/>
      <c r="SPG130" s="150"/>
      <c r="SPH130" s="148"/>
      <c r="SPI130" s="150"/>
      <c r="SPJ130" s="150"/>
      <c r="SPK130" s="150"/>
      <c r="SPL130" s="148"/>
      <c r="SPM130" s="150"/>
      <c r="SPN130" s="150"/>
      <c r="SPO130" s="150"/>
      <c r="SPP130" s="148"/>
      <c r="SPQ130" s="150"/>
      <c r="SPR130" s="150"/>
      <c r="SPS130" s="150"/>
      <c r="SPT130" s="148"/>
      <c r="SPU130" s="150"/>
      <c r="SPV130" s="150"/>
      <c r="SPW130" s="150"/>
      <c r="SPX130" s="148"/>
      <c r="SPY130" s="150"/>
      <c r="SPZ130" s="150"/>
      <c r="SQA130" s="150"/>
      <c r="SQB130" s="148"/>
      <c r="SQC130" s="150"/>
      <c r="SQD130" s="150"/>
      <c r="SQE130" s="150"/>
      <c r="SQF130" s="148"/>
      <c r="SQG130" s="150"/>
      <c r="SQH130" s="150"/>
      <c r="SQI130" s="150"/>
      <c r="SQJ130" s="148"/>
      <c r="SQK130" s="150"/>
      <c r="SQL130" s="150"/>
      <c r="SQM130" s="150"/>
      <c r="SQN130" s="148"/>
      <c r="SQO130" s="150"/>
      <c r="SQP130" s="150"/>
      <c r="SQQ130" s="150"/>
      <c r="SQR130" s="148"/>
      <c r="SQS130" s="150"/>
      <c r="SQT130" s="150"/>
      <c r="SQU130" s="150"/>
      <c r="SQV130" s="148"/>
      <c r="SQW130" s="150"/>
      <c r="SQX130" s="150"/>
      <c r="SQY130" s="150"/>
      <c r="SQZ130" s="148"/>
      <c r="SRA130" s="150"/>
      <c r="SRB130" s="150"/>
      <c r="SRC130" s="150"/>
      <c r="SRD130" s="148"/>
      <c r="SRE130" s="150"/>
      <c r="SRF130" s="150"/>
      <c r="SRG130" s="150"/>
      <c r="SRH130" s="148"/>
      <c r="SRI130" s="150"/>
      <c r="SRJ130" s="150"/>
      <c r="SRK130" s="150"/>
      <c r="SRL130" s="148"/>
      <c r="SRM130" s="150"/>
      <c r="SRN130" s="150"/>
      <c r="SRO130" s="150"/>
      <c r="SRP130" s="148"/>
      <c r="SRQ130" s="150"/>
      <c r="SRR130" s="150"/>
      <c r="SRS130" s="150"/>
      <c r="SRT130" s="148"/>
      <c r="SRU130" s="150"/>
      <c r="SRV130" s="150"/>
      <c r="SRW130" s="150"/>
      <c r="SRX130" s="148"/>
      <c r="SRY130" s="150"/>
      <c r="SRZ130" s="150"/>
      <c r="SSA130" s="150"/>
      <c r="SSB130" s="148"/>
      <c r="SSC130" s="150"/>
      <c r="SSD130" s="150"/>
      <c r="SSE130" s="150"/>
      <c r="SSF130" s="148"/>
      <c r="SSG130" s="150"/>
      <c r="SSH130" s="150"/>
      <c r="SSI130" s="150"/>
      <c r="SSJ130" s="148"/>
      <c r="SSK130" s="150"/>
      <c r="SSL130" s="150"/>
      <c r="SSM130" s="150"/>
      <c r="SSN130" s="148"/>
      <c r="SSO130" s="150"/>
      <c r="SSP130" s="150"/>
      <c r="SSQ130" s="150"/>
      <c r="SSR130" s="148"/>
      <c r="SSS130" s="150"/>
      <c r="SST130" s="150"/>
      <c r="SSU130" s="150"/>
      <c r="SSV130" s="148"/>
      <c r="SSW130" s="150"/>
      <c r="SSX130" s="150"/>
      <c r="SSY130" s="150"/>
      <c r="SSZ130" s="148"/>
      <c r="STA130" s="150"/>
      <c r="STB130" s="150"/>
      <c r="STC130" s="150"/>
      <c r="STD130" s="148"/>
      <c r="STE130" s="150"/>
      <c r="STF130" s="150"/>
      <c r="STG130" s="150"/>
      <c r="STH130" s="148"/>
      <c r="STI130" s="150"/>
      <c r="STJ130" s="150"/>
      <c r="STK130" s="150"/>
      <c r="STL130" s="148"/>
      <c r="STM130" s="150"/>
      <c r="STN130" s="150"/>
      <c r="STO130" s="150"/>
      <c r="STP130" s="148"/>
      <c r="STQ130" s="150"/>
      <c r="STR130" s="150"/>
      <c r="STS130" s="150"/>
      <c r="STT130" s="148"/>
      <c r="STU130" s="150"/>
      <c r="STV130" s="150"/>
      <c r="STW130" s="150"/>
      <c r="STX130" s="148"/>
      <c r="STY130" s="150"/>
      <c r="STZ130" s="150"/>
      <c r="SUA130" s="150"/>
      <c r="SUB130" s="148"/>
      <c r="SUC130" s="150"/>
      <c r="SUD130" s="150"/>
      <c r="SUE130" s="150"/>
      <c r="SUF130" s="148"/>
      <c r="SUG130" s="150"/>
      <c r="SUH130" s="150"/>
      <c r="SUI130" s="150"/>
      <c r="SUJ130" s="148"/>
      <c r="SUK130" s="150"/>
      <c r="SUL130" s="150"/>
      <c r="SUM130" s="150"/>
      <c r="SUN130" s="148"/>
      <c r="SUO130" s="150"/>
      <c r="SUP130" s="150"/>
      <c r="SUQ130" s="150"/>
      <c r="SUR130" s="148"/>
      <c r="SUS130" s="150"/>
      <c r="SUT130" s="150"/>
      <c r="SUU130" s="150"/>
      <c r="SUV130" s="148"/>
      <c r="SUW130" s="150"/>
      <c r="SUX130" s="150"/>
      <c r="SUY130" s="150"/>
      <c r="SUZ130" s="148"/>
      <c r="SVA130" s="150"/>
      <c r="SVB130" s="150"/>
      <c r="SVC130" s="150"/>
      <c r="SVD130" s="148"/>
      <c r="SVE130" s="150"/>
      <c r="SVF130" s="150"/>
      <c r="SVG130" s="150"/>
      <c r="SVH130" s="148"/>
      <c r="SVI130" s="150"/>
      <c r="SVJ130" s="150"/>
      <c r="SVK130" s="150"/>
      <c r="SVL130" s="148"/>
      <c r="SVM130" s="150"/>
      <c r="SVN130" s="150"/>
      <c r="SVO130" s="150"/>
      <c r="SVP130" s="148"/>
      <c r="SVQ130" s="150"/>
      <c r="SVR130" s="150"/>
      <c r="SVS130" s="150"/>
      <c r="SVT130" s="148"/>
      <c r="SVU130" s="150"/>
      <c r="SVV130" s="150"/>
      <c r="SVW130" s="150"/>
      <c r="SVX130" s="148"/>
      <c r="SVY130" s="150"/>
      <c r="SVZ130" s="150"/>
      <c r="SWA130" s="150"/>
      <c r="SWB130" s="148"/>
      <c r="SWC130" s="150"/>
      <c r="SWD130" s="150"/>
      <c r="SWE130" s="150"/>
      <c r="SWF130" s="148"/>
      <c r="SWG130" s="150"/>
      <c r="SWH130" s="150"/>
      <c r="SWI130" s="150"/>
      <c r="SWJ130" s="148"/>
      <c r="SWK130" s="150"/>
      <c r="SWL130" s="150"/>
      <c r="SWM130" s="150"/>
      <c r="SWN130" s="148"/>
      <c r="SWO130" s="150"/>
      <c r="SWP130" s="150"/>
      <c r="SWQ130" s="150"/>
      <c r="SWR130" s="148"/>
      <c r="SWS130" s="150"/>
      <c r="SWT130" s="150"/>
      <c r="SWU130" s="150"/>
      <c r="SWV130" s="148"/>
      <c r="SWW130" s="150"/>
      <c r="SWX130" s="150"/>
      <c r="SWY130" s="150"/>
      <c r="SWZ130" s="148"/>
      <c r="SXA130" s="150"/>
      <c r="SXB130" s="150"/>
      <c r="SXC130" s="150"/>
      <c r="SXD130" s="148"/>
      <c r="SXE130" s="150"/>
      <c r="SXF130" s="150"/>
      <c r="SXG130" s="150"/>
      <c r="SXH130" s="148"/>
      <c r="SXI130" s="150"/>
      <c r="SXJ130" s="150"/>
      <c r="SXK130" s="150"/>
      <c r="SXL130" s="148"/>
      <c r="SXM130" s="150"/>
      <c r="SXN130" s="150"/>
      <c r="SXO130" s="150"/>
      <c r="SXP130" s="148"/>
      <c r="SXQ130" s="150"/>
      <c r="SXR130" s="150"/>
      <c r="SXS130" s="150"/>
      <c r="SXT130" s="148"/>
      <c r="SXU130" s="150"/>
      <c r="SXV130" s="150"/>
      <c r="SXW130" s="150"/>
      <c r="SXX130" s="148"/>
      <c r="SXY130" s="150"/>
      <c r="SXZ130" s="150"/>
      <c r="SYA130" s="150"/>
      <c r="SYB130" s="148"/>
      <c r="SYC130" s="150"/>
      <c r="SYD130" s="150"/>
      <c r="SYE130" s="150"/>
      <c r="SYF130" s="148"/>
      <c r="SYG130" s="150"/>
      <c r="SYH130" s="150"/>
      <c r="SYI130" s="150"/>
      <c r="SYJ130" s="148"/>
      <c r="SYK130" s="150"/>
      <c r="SYL130" s="150"/>
      <c r="SYM130" s="150"/>
      <c r="SYN130" s="148"/>
      <c r="SYO130" s="150"/>
      <c r="SYP130" s="150"/>
      <c r="SYQ130" s="150"/>
      <c r="SYR130" s="148"/>
      <c r="SYS130" s="150"/>
      <c r="SYT130" s="150"/>
      <c r="SYU130" s="150"/>
      <c r="SYV130" s="148"/>
      <c r="SYW130" s="150"/>
      <c r="SYX130" s="150"/>
      <c r="SYY130" s="150"/>
      <c r="SYZ130" s="148"/>
      <c r="SZA130" s="150"/>
      <c r="SZB130" s="150"/>
      <c r="SZC130" s="150"/>
      <c r="SZD130" s="148"/>
      <c r="SZE130" s="150"/>
      <c r="SZF130" s="150"/>
      <c r="SZG130" s="150"/>
      <c r="SZH130" s="148"/>
      <c r="SZI130" s="150"/>
      <c r="SZJ130" s="150"/>
      <c r="SZK130" s="150"/>
      <c r="SZL130" s="148"/>
      <c r="SZM130" s="150"/>
      <c r="SZN130" s="150"/>
      <c r="SZO130" s="150"/>
      <c r="SZP130" s="148"/>
      <c r="SZQ130" s="150"/>
      <c r="SZR130" s="150"/>
      <c r="SZS130" s="150"/>
      <c r="SZT130" s="148"/>
      <c r="SZU130" s="150"/>
      <c r="SZV130" s="150"/>
      <c r="SZW130" s="150"/>
      <c r="SZX130" s="148"/>
      <c r="SZY130" s="150"/>
      <c r="SZZ130" s="150"/>
      <c r="TAA130" s="150"/>
      <c r="TAB130" s="148"/>
      <c r="TAC130" s="150"/>
      <c r="TAD130" s="150"/>
      <c r="TAE130" s="150"/>
      <c r="TAF130" s="148"/>
      <c r="TAG130" s="150"/>
      <c r="TAH130" s="150"/>
      <c r="TAI130" s="150"/>
      <c r="TAJ130" s="148"/>
      <c r="TAK130" s="150"/>
      <c r="TAL130" s="150"/>
      <c r="TAM130" s="150"/>
      <c r="TAN130" s="148"/>
      <c r="TAO130" s="150"/>
      <c r="TAP130" s="150"/>
      <c r="TAQ130" s="150"/>
      <c r="TAR130" s="148"/>
      <c r="TAS130" s="150"/>
      <c r="TAT130" s="150"/>
      <c r="TAU130" s="150"/>
      <c r="TAV130" s="148"/>
      <c r="TAW130" s="150"/>
      <c r="TAX130" s="150"/>
      <c r="TAY130" s="150"/>
      <c r="TAZ130" s="148"/>
      <c r="TBA130" s="150"/>
      <c r="TBB130" s="150"/>
      <c r="TBC130" s="150"/>
      <c r="TBD130" s="148"/>
      <c r="TBE130" s="150"/>
      <c r="TBF130" s="150"/>
      <c r="TBG130" s="150"/>
      <c r="TBH130" s="148"/>
      <c r="TBI130" s="150"/>
      <c r="TBJ130" s="150"/>
      <c r="TBK130" s="150"/>
      <c r="TBL130" s="148"/>
      <c r="TBM130" s="150"/>
      <c r="TBN130" s="150"/>
      <c r="TBO130" s="150"/>
      <c r="TBP130" s="148"/>
      <c r="TBQ130" s="150"/>
      <c r="TBR130" s="150"/>
      <c r="TBS130" s="150"/>
      <c r="TBT130" s="148"/>
      <c r="TBU130" s="150"/>
      <c r="TBV130" s="150"/>
      <c r="TBW130" s="150"/>
      <c r="TBX130" s="148"/>
      <c r="TBY130" s="150"/>
      <c r="TBZ130" s="150"/>
      <c r="TCA130" s="150"/>
      <c r="TCB130" s="148"/>
      <c r="TCC130" s="150"/>
      <c r="TCD130" s="150"/>
      <c r="TCE130" s="150"/>
      <c r="TCF130" s="148"/>
      <c r="TCG130" s="150"/>
      <c r="TCH130" s="150"/>
      <c r="TCI130" s="150"/>
      <c r="TCJ130" s="148"/>
      <c r="TCK130" s="150"/>
      <c r="TCL130" s="150"/>
      <c r="TCM130" s="150"/>
      <c r="TCN130" s="148"/>
      <c r="TCO130" s="150"/>
      <c r="TCP130" s="150"/>
      <c r="TCQ130" s="150"/>
      <c r="TCR130" s="148"/>
      <c r="TCS130" s="150"/>
      <c r="TCT130" s="150"/>
      <c r="TCU130" s="150"/>
      <c r="TCV130" s="148"/>
      <c r="TCW130" s="150"/>
      <c r="TCX130" s="150"/>
      <c r="TCY130" s="150"/>
      <c r="TCZ130" s="148"/>
      <c r="TDA130" s="150"/>
      <c r="TDB130" s="150"/>
      <c r="TDC130" s="150"/>
      <c r="TDD130" s="148"/>
      <c r="TDE130" s="150"/>
      <c r="TDF130" s="150"/>
      <c r="TDG130" s="150"/>
      <c r="TDH130" s="148"/>
      <c r="TDI130" s="150"/>
      <c r="TDJ130" s="150"/>
      <c r="TDK130" s="150"/>
      <c r="TDL130" s="148"/>
      <c r="TDM130" s="150"/>
      <c r="TDN130" s="150"/>
      <c r="TDO130" s="150"/>
      <c r="TDP130" s="148"/>
      <c r="TDQ130" s="150"/>
      <c r="TDR130" s="150"/>
      <c r="TDS130" s="150"/>
      <c r="TDT130" s="148"/>
      <c r="TDU130" s="150"/>
      <c r="TDV130" s="150"/>
      <c r="TDW130" s="150"/>
      <c r="TDX130" s="148"/>
      <c r="TDY130" s="150"/>
      <c r="TDZ130" s="150"/>
      <c r="TEA130" s="150"/>
      <c r="TEB130" s="148"/>
      <c r="TEC130" s="150"/>
      <c r="TED130" s="150"/>
      <c r="TEE130" s="150"/>
      <c r="TEF130" s="148"/>
      <c r="TEG130" s="150"/>
      <c r="TEH130" s="150"/>
      <c r="TEI130" s="150"/>
      <c r="TEJ130" s="148"/>
      <c r="TEK130" s="150"/>
      <c r="TEL130" s="150"/>
      <c r="TEM130" s="150"/>
      <c r="TEN130" s="148"/>
      <c r="TEO130" s="150"/>
      <c r="TEP130" s="150"/>
      <c r="TEQ130" s="150"/>
      <c r="TER130" s="148"/>
      <c r="TES130" s="150"/>
      <c r="TET130" s="150"/>
      <c r="TEU130" s="150"/>
      <c r="TEV130" s="148"/>
      <c r="TEW130" s="150"/>
      <c r="TEX130" s="150"/>
      <c r="TEY130" s="150"/>
      <c r="TEZ130" s="148"/>
      <c r="TFA130" s="150"/>
      <c r="TFB130" s="150"/>
      <c r="TFC130" s="150"/>
      <c r="TFD130" s="148"/>
      <c r="TFE130" s="150"/>
      <c r="TFF130" s="150"/>
      <c r="TFG130" s="150"/>
      <c r="TFH130" s="148"/>
      <c r="TFI130" s="150"/>
      <c r="TFJ130" s="150"/>
      <c r="TFK130" s="150"/>
      <c r="TFL130" s="148"/>
      <c r="TFM130" s="150"/>
      <c r="TFN130" s="150"/>
      <c r="TFO130" s="150"/>
      <c r="TFP130" s="148"/>
      <c r="TFQ130" s="150"/>
      <c r="TFR130" s="150"/>
      <c r="TFS130" s="150"/>
      <c r="TFT130" s="148"/>
      <c r="TFU130" s="150"/>
      <c r="TFV130" s="150"/>
      <c r="TFW130" s="150"/>
      <c r="TFX130" s="148"/>
      <c r="TFY130" s="150"/>
      <c r="TFZ130" s="150"/>
      <c r="TGA130" s="150"/>
      <c r="TGB130" s="148"/>
      <c r="TGC130" s="150"/>
      <c r="TGD130" s="150"/>
      <c r="TGE130" s="150"/>
      <c r="TGF130" s="148"/>
      <c r="TGG130" s="150"/>
      <c r="TGH130" s="150"/>
      <c r="TGI130" s="150"/>
      <c r="TGJ130" s="148"/>
      <c r="TGK130" s="150"/>
      <c r="TGL130" s="150"/>
      <c r="TGM130" s="150"/>
      <c r="TGN130" s="148"/>
      <c r="TGO130" s="150"/>
      <c r="TGP130" s="150"/>
      <c r="TGQ130" s="150"/>
      <c r="TGR130" s="148"/>
      <c r="TGS130" s="150"/>
      <c r="TGT130" s="150"/>
      <c r="TGU130" s="150"/>
      <c r="TGV130" s="148"/>
      <c r="TGW130" s="150"/>
      <c r="TGX130" s="150"/>
      <c r="TGY130" s="150"/>
      <c r="TGZ130" s="148"/>
      <c r="THA130" s="150"/>
      <c r="THB130" s="150"/>
      <c r="THC130" s="150"/>
      <c r="THD130" s="148"/>
      <c r="THE130" s="150"/>
      <c r="THF130" s="150"/>
      <c r="THG130" s="150"/>
      <c r="THH130" s="148"/>
      <c r="THI130" s="150"/>
      <c r="THJ130" s="150"/>
      <c r="THK130" s="150"/>
      <c r="THL130" s="148"/>
      <c r="THM130" s="150"/>
      <c r="THN130" s="150"/>
      <c r="THO130" s="150"/>
      <c r="THP130" s="148"/>
      <c r="THQ130" s="150"/>
      <c r="THR130" s="150"/>
      <c r="THS130" s="150"/>
      <c r="THT130" s="148"/>
      <c r="THU130" s="150"/>
      <c r="THV130" s="150"/>
      <c r="THW130" s="150"/>
      <c r="THX130" s="148"/>
      <c r="THY130" s="150"/>
      <c r="THZ130" s="150"/>
      <c r="TIA130" s="150"/>
      <c r="TIB130" s="148"/>
      <c r="TIC130" s="150"/>
      <c r="TID130" s="150"/>
      <c r="TIE130" s="150"/>
      <c r="TIF130" s="148"/>
      <c r="TIG130" s="150"/>
      <c r="TIH130" s="150"/>
      <c r="TII130" s="150"/>
      <c r="TIJ130" s="148"/>
      <c r="TIK130" s="150"/>
      <c r="TIL130" s="150"/>
      <c r="TIM130" s="150"/>
      <c r="TIN130" s="148"/>
      <c r="TIO130" s="150"/>
      <c r="TIP130" s="150"/>
      <c r="TIQ130" s="150"/>
      <c r="TIR130" s="148"/>
      <c r="TIS130" s="150"/>
      <c r="TIT130" s="150"/>
      <c r="TIU130" s="150"/>
      <c r="TIV130" s="148"/>
      <c r="TIW130" s="150"/>
      <c r="TIX130" s="150"/>
      <c r="TIY130" s="150"/>
      <c r="TIZ130" s="148"/>
      <c r="TJA130" s="150"/>
      <c r="TJB130" s="150"/>
      <c r="TJC130" s="150"/>
      <c r="TJD130" s="148"/>
      <c r="TJE130" s="150"/>
      <c r="TJF130" s="150"/>
      <c r="TJG130" s="150"/>
      <c r="TJH130" s="148"/>
      <c r="TJI130" s="150"/>
      <c r="TJJ130" s="150"/>
      <c r="TJK130" s="150"/>
      <c r="TJL130" s="148"/>
      <c r="TJM130" s="150"/>
      <c r="TJN130" s="150"/>
      <c r="TJO130" s="150"/>
      <c r="TJP130" s="148"/>
      <c r="TJQ130" s="150"/>
      <c r="TJR130" s="150"/>
      <c r="TJS130" s="150"/>
      <c r="TJT130" s="148"/>
      <c r="TJU130" s="150"/>
      <c r="TJV130" s="150"/>
      <c r="TJW130" s="150"/>
      <c r="TJX130" s="148"/>
      <c r="TJY130" s="150"/>
      <c r="TJZ130" s="150"/>
      <c r="TKA130" s="150"/>
      <c r="TKB130" s="148"/>
      <c r="TKC130" s="150"/>
      <c r="TKD130" s="150"/>
      <c r="TKE130" s="150"/>
      <c r="TKF130" s="148"/>
      <c r="TKG130" s="150"/>
      <c r="TKH130" s="150"/>
      <c r="TKI130" s="150"/>
      <c r="TKJ130" s="148"/>
      <c r="TKK130" s="150"/>
      <c r="TKL130" s="150"/>
      <c r="TKM130" s="150"/>
      <c r="TKN130" s="148"/>
      <c r="TKO130" s="150"/>
      <c r="TKP130" s="150"/>
      <c r="TKQ130" s="150"/>
      <c r="TKR130" s="148"/>
      <c r="TKS130" s="150"/>
      <c r="TKT130" s="150"/>
      <c r="TKU130" s="150"/>
      <c r="TKV130" s="148"/>
      <c r="TKW130" s="150"/>
      <c r="TKX130" s="150"/>
      <c r="TKY130" s="150"/>
      <c r="TKZ130" s="148"/>
      <c r="TLA130" s="150"/>
      <c r="TLB130" s="150"/>
      <c r="TLC130" s="150"/>
      <c r="TLD130" s="148"/>
      <c r="TLE130" s="150"/>
      <c r="TLF130" s="150"/>
      <c r="TLG130" s="150"/>
      <c r="TLH130" s="148"/>
      <c r="TLI130" s="150"/>
      <c r="TLJ130" s="150"/>
      <c r="TLK130" s="150"/>
      <c r="TLL130" s="148"/>
      <c r="TLM130" s="150"/>
      <c r="TLN130" s="150"/>
      <c r="TLO130" s="150"/>
      <c r="TLP130" s="148"/>
      <c r="TLQ130" s="150"/>
      <c r="TLR130" s="150"/>
      <c r="TLS130" s="150"/>
      <c r="TLT130" s="148"/>
      <c r="TLU130" s="150"/>
      <c r="TLV130" s="150"/>
      <c r="TLW130" s="150"/>
      <c r="TLX130" s="148"/>
      <c r="TLY130" s="150"/>
      <c r="TLZ130" s="150"/>
      <c r="TMA130" s="150"/>
      <c r="TMB130" s="148"/>
      <c r="TMC130" s="150"/>
      <c r="TMD130" s="150"/>
      <c r="TME130" s="150"/>
      <c r="TMF130" s="148"/>
      <c r="TMG130" s="150"/>
      <c r="TMH130" s="150"/>
      <c r="TMI130" s="150"/>
      <c r="TMJ130" s="148"/>
      <c r="TMK130" s="150"/>
      <c r="TML130" s="150"/>
      <c r="TMM130" s="150"/>
      <c r="TMN130" s="148"/>
      <c r="TMO130" s="150"/>
      <c r="TMP130" s="150"/>
      <c r="TMQ130" s="150"/>
      <c r="TMR130" s="148"/>
      <c r="TMS130" s="150"/>
      <c r="TMT130" s="150"/>
      <c r="TMU130" s="150"/>
      <c r="TMV130" s="148"/>
      <c r="TMW130" s="150"/>
      <c r="TMX130" s="150"/>
      <c r="TMY130" s="150"/>
      <c r="TMZ130" s="148"/>
      <c r="TNA130" s="150"/>
      <c r="TNB130" s="150"/>
      <c r="TNC130" s="150"/>
      <c r="TND130" s="148"/>
      <c r="TNE130" s="150"/>
      <c r="TNF130" s="150"/>
      <c r="TNG130" s="150"/>
      <c r="TNH130" s="148"/>
      <c r="TNI130" s="150"/>
      <c r="TNJ130" s="150"/>
      <c r="TNK130" s="150"/>
      <c r="TNL130" s="148"/>
      <c r="TNM130" s="150"/>
      <c r="TNN130" s="150"/>
      <c r="TNO130" s="150"/>
      <c r="TNP130" s="148"/>
      <c r="TNQ130" s="150"/>
      <c r="TNR130" s="150"/>
      <c r="TNS130" s="150"/>
      <c r="TNT130" s="148"/>
      <c r="TNU130" s="150"/>
      <c r="TNV130" s="150"/>
      <c r="TNW130" s="150"/>
      <c r="TNX130" s="148"/>
      <c r="TNY130" s="150"/>
      <c r="TNZ130" s="150"/>
      <c r="TOA130" s="150"/>
      <c r="TOB130" s="148"/>
      <c r="TOC130" s="150"/>
      <c r="TOD130" s="150"/>
      <c r="TOE130" s="150"/>
      <c r="TOF130" s="148"/>
      <c r="TOG130" s="150"/>
      <c r="TOH130" s="150"/>
      <c r="TOI130" s="150"/>
      <c r="TOJ130" s="148"/>
      <c r="TOK130" s="150"/>
      <c r="TOL130" s="150"/>
      <c r="TOM130" s="150"/>
      <c r="TON130" s="148"/>
      <c r="TOO130" s="150"/>
      <c r="TOP130" s="150"/>
      <c r="TOQ130" s="150"/>
      <c r="TOR130" s="148"/>
      <c r="TOS130" s="150"/>
      <c r="TOT130" s="150"/>
      <c r="TOU130" s="150"/>
      <c r="TOV130" s="148"/>
      <c r="TOW130" s="150"/>
      <c r="TOX130" s="150"/>
      <c r="TOY130" s="150"/>
      <c r="TOZ130" s="148"/>
      <c r="TPA130" s="150"/>
      <c r="TPB130" s="150"/>
      <c r="TPC130" s="150"/>
      <c r="TPD130" s="148"/>
      <c r="TPE130" s="150"/>
      <c r="TPF130" s="150"/>
      <c r="TPG130" s="150"/>
      <c r="TPH130" s="148"/>
      <c r="TPI130" s="150"/>
      <c r="TPJ130" s="150"/>
      <c r="TPK130" s="150"/>
      <c r="TPL130" s="148"/>
      <c r="TPM130" s="150"/>
      <c r="TPN130" s="150"/>
      <c r="TPO130" s="150"/>
      <c r="TPP130" s="148"/>
      <c r="TPQ130" s="150"/>
      <c r="TPR130" s="150"/>
      <c r="TPS130" s="150"/>
      <c r="TPT130" s="148"/>
      <c r="TPU130" s="150"/>
      <c r="TPV130" s="150"/>
      <c r="TPW130" s="150"/>
      <c r="TPX130" s="148"/>
      <c r="TPY130" s="150"/>
      <c r="TPZ130" s="150"/>
      <c r="TQA130" s="150"/>
      <c r="TQB130" s="148"/>
      <c r="TQC130" s="150"/>
      <c r="TQD130" s="150"/>
      <c r="TQE130" s="150"/>
      <c r="TQF130" s="148"/>
      <c r="TQG130" s="150"/>
      <c r="TQH130" s="150"/>
      <c r="TQI130" s="150"/>
      <c r="TQJ130" s="148"/>
      <c r="TQK130" s="150"/>
      <c r="TQL130" s="150"/>
      <c r="TQM130" s="150"/>
      <c r="TQN130" s="148"/>
      <c r="TQO130" s="150"/>
      <c r="TQP130" s="150"/>
      <c r="TQQ130" s="150"/>
      <c r="TQR130" s="148"/>
      <c r="TQS130" s="150"/>
      <c r="TQT130" s="150"/>
      <c r="TQU130" s="150"/>
      <c r="TQV130" s="148"/>
      <c r="TQW130" s="150"/>
      <c r="TQX130" s="150"/>
      <c r="TQY130" s="150"/>
      <c r="TQZ130" s="148"/>
      <c r="TRA130" s="150"/>
      <c r="TRB130" s="150"/>
      <c r="TRC130" s="150"/>
      <c r="TRD130" s="148"/>
      <c r="TRE130" s="150"/>
      <c r="TRF130" s="150"/>
      <c r="TRG130" s="150"/>
      <c r="TRH130" s="148"/>
      <c r="TRI130" s="150"/>
      <c r="TRJ130" s="150"/>
      <c r="TRK130" s="150"/>
      <c r="TRL130" s="148"/>
      <c r="TRM130" s="150"/>
      <c r="TRN130" s="150"/>
      <c r="TRO130" s="150"/>
      <c r="TRP130" s="148"/>
      <c r="TRQ130" s="150"/>
      <c r="TRR130" s="150"/>
      <c r="TRS130" s="150"/>
      <c r="TRT130" s="148"/>
      <c r="TRU130" s="150"/>
      <c r="TRV130" s="150"/>
      <c r="TRW130" s="150"/>
      <c r="TRX130" s="148"/>
      <c r="TRY130" s="150"/>
      <c r="TRZ130" s="150"/>
      <c r="TSA130" s="150"/>
      <c r="TSB130" s="148"/>
      <c r="TSC130" s="150"/>
      <c r="TSD130" s="150"/>
      <c r="TSE130" s="150"/>
      <c r="TSF130" s="148"/>
      <c r="TSG130" s="150"/>
      <c r="TSH130" s="150"/>
      <c r="TSI130" s="150"/>
      <c r="TSJ130" s="148"/>
      <c r="TSK130" s="150"/>
      <c r="TSL130" s="150"/>
      <c r="TSM130" s="150"/>
      <c r="TSN130" s="148"/>
      <c r="TSO130" s="150"/>
      <c r="TSP130" s="150"/>
      <c r="TSQ130" s="150"/>
      <c r="TSR130" s="148"/>
      <c r="TSS130" s="150"/>
      <c r="TST130" s="150"/>
      <c r="TSU130" s="150"/>
      <c r="TSV130" s="148"/>
      <c r="TSW130" s="150"/>
      <c r="TSX130" s="150"/>
      <c r="TSY130" s="150"/>
      <c r="TSZ130" s="148"/>
      <c r="TTA130" s="150"/>
      <c r="TTB130" s="150"/>
      <c r="TTC130" s="150"/>
      <c r="TTD130" s="148"/>
      <c r="TTE130" s="150"/>
      <c r="TTF130" s="150"/>
      <c r="TTG130" s="150"/>
      <c r="TTH130" s="148"/>
      <c r="TTI130" s="150"/>
      <c r="TTJ130" s="150"/>
      <c r="TTK130" s="150"/>
      <c r="TTL130" s="148"/>
      <c r="TTM130" s="150"/>
      <c r="TTN130" s="150"/>
      <c r="TTO130" s="150"/>
      <c r="TTP130" s="148"/>
      <c r="TTQ130" s="150"/>
      <c r="TTR130" s="150"/>
      <c r="TTS130" s="150"/>
      <c r="TTT130" s="148"/>
      <c r="TTU130" s="150"/>
      <c r="TTV130" s="150"/>
      <c r="TTW130" s="150"/>
      <c r="TTX130" s="148"/>
      <c r="TTY130" s="150"/>
      <c r="TTZ130" s="150"/>
      <c r="TUA130" s="150"/>
      <c r="TUB130" s="148"/>
      <c r="TUC130" s="150"/>
      <c r="TUD130" s="150"/>
      <c r="TUE130" s="150"/>
      <c r="TUF130" s="148"/>
      <c r="TUG130" s="150"/>
      <c r="TUH130" s="150"/>
      <c r="TUI130" s="150"/>
      <c r="TUJ130" s="148"/>
      <c r="TUK130" s="150"/>
      <c r="TUL130" s="150"/>
      <c r="TUM130" s="150"/>
      <c r="TUN130" s="148"/>
      <c r="TUO130" s="150"/>
      <c r="TUP130" s="150"/>
      <c r="TUQ130" s="150"/>
      <c r="TUR130" s="148"/>
      <c r="TUS130" s="150"/>
      <c r="TUT130" s="150"/>
      <c r="TUU130" s="150"/>
      <c r="TUV130" s="148"/>
      <c r="TUW130" s="150"/>
      <c r="TUX130" s="150"/>
      <c r="TUY130" s="150"/>
      <c r="TUZ130" s="148"/>
      <c r="TVA130" s="150"/>
      <c r="TVB130" s="150"/>
      <c r="TVC130" s="150"/>
      <c r="TVD130" s="148"/>
      <c r="TVE130" s="150"/>
      <c r="TVF130" s="150"/>
      <c r="TVG130" s="150"/>
      <c r="TVH130" s="148"/>
      <c r="TVI130" s="150"/>
      <c r="TVJ130" s="150"/>
      <c r="TVK130" s="150"/>
      <c r="TVL130" s="148"/>
      <c r="TVM130" s="150"/>
      <c r="TVN130" s="150"/>
      <c r="TVO130" s="150"/>
      <c r="TVP130" s="148"/>
      <c r="TVQ130" s="150"/>
      <c r="TVR130" s="150"/>
      <c r="TVS130" s="150"/>
      <c r="TVT130" s="148"/>
      <c r="TVU130" s="150"/>
      <c r="TVV130" s="150"/>
      <c r="TVW130" s="150"/>
      <c r="TVX130" s="148"/>
      <c r="TVY130" s="150"/>
      <c r="TVZ130" s="150"/>
      <c r="TWA130" s="150"/>
      <c r="TWB130" s="148"/>
      <c r="TWC130" s="150"/>
      <c r="TWD130" s="150"/>
      <c r="TWE130" s="150"/>
      <c r="TWF130" s="148"/>
      <c r="TWG130" s="150"/>
      <c r="TWH130" s="150"/>
      <c r="TWI130" s="150"/>
      <c r="TWJ130" s="148"/>
      <c r="TWK130" s="150"/>
      <c r="TWL130" s="150"/>
      <c r="TWM130" s="150"/>
      <c r="TWN130" s="148"/>
      <c r="TWO130" s="150"/>
      <c r="TWP130" s="150"/>
      <c r="TWQ130" s="150"/>
      <c r="TWR130" s="148"/>
      <c r="TWS130" s="150"/>
      <c r="TWT130" s="150"/>
      <c r="TWU130" s="150"/>
      <c r="TWV130" s="148"/>
      <c r="TWW130" s="150"/>
      <c r="TWX130" s="150"/>
      <c r="TWY130" s="150"/>
      <c r="TWZ130" s="148"/>
      <c r="TXA130" s="150"/>
      <c r="TXB130" s="150"/>
      <c r="TXC130" s="150"/>
      <c r="TXD130" s="148"/>
      <c r="TXE130" s="150"/>
      <c r="TXF130" s="150"/>
      <c r="TXG130" s="150"/>
      <c r="TXH130" s="148"/>
      <c r="TXI130" s="150"/>
      <c r="TXJ130" s="150"/>
      <c r="TXK130" s="150"/>
      <c r="TXL130" s="148"/>
      <c r="TXM130" s="150"/>
      <c r="TXN130" s="150"/>
      <c r="TXO130" s="150"/>
      <c r="TXP130" s="148"/>
      <c r="TXQ130" s="150"/>
      <c r="TXR130" s="150"/>
      <c r="TXS130" s="150"/>
      <c r="TXT130" s="148"/>
      <c r="TXU130" s="150"/>
      <c r="TXV130" s="150"/>
      <c r="TXW130" s="150"/>
      <c r="TXX130" s="148"/>
      <c r="TXY130" s="150"/>
      <c r="TXZ130" s="150"/>
      <c r="TYA130" s="150"/>
      <c r="TYB130" s="148"/>
      <c r="TYC130" s="150"/>
      <c r="TYD130" s="150"/>
      <c r="TYE130" s="150"/>
      <c r="TYF130" s="148"/>
      <c r="TYG130" s="150"/>
      <c r="TYH130" s="150"/>
      <c r="TYI130" s="150"/>
      <c r="TYJ130" s="148"/>
      <c r="TYK130" s="150"/>
      <c r="TYL130" s="150"/>
      <c r="TYM130" s="150"/>
      <c r="TYN130" s="148"/>
      <c r="TYO130" s="150"/>
      <c r="TYP130" s="150"/>
      <c r="TYQ130" s="150"/>
      <c r="TYR130" s="148"/>
      <c r="TYS130" s="150"/>
      <c r="TYT130" s="150"/>
      <c r="TYU130" s="150"/>
      <c r="TYV130" s="148"/>
      <c r="TYW130" s="150"/>
      <c r="TYX130" s="150"/>
      <c r="TYY130" s="150"/>
      <c r="TYZ130" s="148"/>
      <c r="TZA130" s="150"/>
      <c r="TZB130" s="150"/>
      <c r="TZC130" s="150"/>
      <c r="TZD130" s="148"/>
      <c r="TZE130" s="150"/>
      <c r="TZF130" s="150"/>
      <c r="TZG130" s="150"/>
      <c r="TZH130" s="148"/>
      <c r="TZI130" s="150"/>
      <c r="TZJ130" s="150"/>
      <c r="TZK130" s="150"/>
      <c r="TZL130" s="148"/>
      <c r="TZM130" s="150"/>
      <c r="TZN130" s="150"/>
      <c r="TZO130" s="150"/>
      <c r="TZP130" s="148"/>
      <c r="TZQ130" s="150"/>
      <c r="TZR130" s="150"/>
      <c r="TZS130" s="150"/>
      <c r="TZT130" s="148"/>
      <c r="TZU130" s="150"/>
      <c r="TZV130" s="150"/>
      <c r="TZW130" s="150"/>
      <c r="TZX130" s="148"/>
      <c r="TZY130" s="150"/>
      <c r="TZZ130" s="150"/>
      <c r="UAA130" s="150"/>
      <c r="UAB130" s="148"/>
      <c r="UAC130" s="150"/>
      <c r="UAD130" s="150"/>
      <c r="UAE130" s="150"/>
      <c r="UAF130" s="148"/>
      <c r="UAG130" s="150"/>
      <c r="UAH130" s="150"/>
      <c r="UAI130" s="150"/>
      <c r="UAJ130" s="148"/>
      <c r="UAK130" s="150"/>
      <c r="UAL130" s="150"/>
      <c r="UAM130" s="150"/>
      <c r="UAN130" s="148"/>
      <c r="UAO130" s="150"/>
      <c r="UAP130" s="150"/>
      <c r="UAQ130" s="150"/>
      <c r="UAR130" s="148"/>
      <c r="UAS130" s="150"/>
      <c r="UAT130" s="150"/>
      <c r="UAU130" s="150"/>
      <c r="UAV130" s="148"/>
      <c r="UAW130" s="150"/>
      <c r="UAX130" s="150"/>
      <c r="UAY130" s="150"/>
      <c r="UAZ130" s="148"/>
      <c r="UBA130" s="150"/>
      <c r="UBB130" s="150"/>
      <c r="UBC130" s="150"/>
      <c r="UBD130" s="148"/>
      <c r="UBE130" s="150"/>
      <c r="UBF130" s="150"/>
      <c r="UBG130" s="150"/>
      <c r="UBH130" s="148"/>
      <c r="UBI130" s="150"/>
      <c r="UBJ130" s="150"/>
      <c r="UBK130" s="150"/>
      <c r="UBL130" s="148"/>
      <c r="UBM130" s="150"/>
      <c r="UBN130" s="150"/>
      <c r="UBO130" s="150"/>
      <c r="UBP130" s="148"/>
      <c r="UBQ130" s="150"/>
      <c r="UBR130" s="150"/>
      <c r="UBS130" s="150"/>
      <c r="UBT130" s="148"/>
      <c r="UBU130" s="150"/>
      <c r="UBV130" s="150"/>
      <c r="UBW130" s="150"/>
      <c r="UBX130" s="148"/>
      <c r="UBY130" s="150"/>
      <c r="UBZ130" s="150"/>
      <c r="UCA130" s="150"/>
      <c r="UCB130" s="148"/>
      <c r="UCC130" s="150"/>
      <c r="UCD130" s="150"/>
      <c r="UCE130" s="150"/>
      <c r="UCF130" s="148"/>
      <c r="UCG130" s="150"/>
      <c r="UCH130" s="150"/>
      <c r="UCI130" s="150"/>
      <c r="UCJ130" s="148"/>
      <c r="UCK130" s="150"/>
      <c r="UCL130" s="150"/>
      <c r="UCM130" s="150"/>
      <c r="UCN130" s="148"/>
      <c r="UCO130" s="150"/>
      <c r="UCP130" s="150"/>
      <c r="UCQ130" s="150"/>
      <c r="UCR130" s="148"/>
      <c r="UCS130" s="150"/>
      <c r="UCT130" s="150"/>
      <c r="UCU130" s="150"/>
      <c r="UCV130" s="148"/>
      <c r="UCW130" s="150"/>
      <c r="UCX130" s="150"/>
      <c r="UCY130" s="150"/>
      <c r="UCZ130" s="148"/>
      <c r="UDA130" s="150"/>
      <c r="UDB130" s="150"/>
      <c r="UDC130" s="150"/>
      <c r="UDD130" s="148"/>
      <c r="UDE130" s="150"/>
      <c r="UDF130" s="150"/>
      <c r="UDG130" s="150"/>
      <c r="UDH130" s="148"/>
      <c r="UDI130" s="150"/>
      <c r="UDJ130" s="150"/>
      <c r="UDK130" s="150"/>
      <c r="UDL130" s="148"/>
      <c r="UDM130" s="150"/>
      <c r="UDN130" s="150"/>
      <c r="UDO130" s="150"/>
      <c r="UDP130" s="148"/>
      <c r="UDQ130" s="150"/>
      <c r="UDR130" s="150"/>
      <c r="UDS130" s="150"/>
      <c r="UDT130" s="148"/>
      <c r="UDU130" s="150"/>
      <c r="UDV130" s="150"/>
      <c r="UDW130" s="150"/>
      <c r="UDX130" s="148"/>
      <c r="UDY130" s="150"/>
      <c r="UDZ130" s="150"/>
      <c r="UEA130" s="150"/>
      <c r="UEB130" s="148"/>
      <c r="UEC130" s="150"/>
      <c r="UED130" s="150"/>
      <c r="UEE130" s="150"/>
      <c r="UEF130" s="148"/>
      <c r="UEG130" s="150"/>
      <c r="UEH130" s="150"/>
      <c r="UEI130" s="150"/>
      <c r="UEJ130" s="148"/>
      <c r="UEK130" s="150"/>
      <c r="UEL130" s="150"/>
      <c r="UEM130" s="150"/>
      <c r="UEN130" s="148"/>
      <c r="UEO130" s="150"/>
      <c r="UEP130" s="150"/>
      <c r="UEQ130" s="150"/>
      <c r="UER130" s="148"/>
      <c r="UES130" s="150"/>
      <c r="UET130" s="150"/>
      <c r="UEU130" s="150"/>
      <c r="UEV130" s="148"/>
      <c r="UEW130" s="150"/>
      <c r="UEX130" s="150"/>
      <c r="UEY130" s="150"/>
      <c r="UEZ130" s="148"/>
      <c r="UFA130" s="150"/>
      <c r="UFB130" s="150"/>
      <c r="UFC130" s="150"/>
      <c r="UFD130" s="148"/>
      <c r="UFE130" s="150"/>
      <c r="UFF130" s="150"/>
      <c r="UFG130" s="150"/>
      <c r="UFH130" s="148"/>
      <c r="UFI130" s="150"/>
      <c r="UFJ130" s="150"/>
      <c r="UFK130" s="150"/>
      <c r="UFL130" s="148"/>
      <c r="UFM130" s="150"/>
      <c r="UFN130" s="150"/>
      <c r="UFO130" s="150"/>
      <c r="UFP130" s="148"/>
      <c r="UFQ130" s="150"/>
      <c r="UFR130" s="150"/>
      <c r="UFS130" s="150"/>
      <c r="UFT130" s="148"/>
      <c r="UFU130" s="150"/>
      <c r="UFV130" s="150"/>
      <c r="UFW130" s="150"/>
      <c r="UFX130" s="148"/>
      <c r="UFY130" s="150"/>
      <c r="UFZ130" s="150"/>
      <c r="UGA130" s="150"/>
      <c r="UGB130" s="148"/>
      <c r="UGC130" s="150"/>
      <c r="UGD130" s="150"/>
      <c r="UGE130" s="150"/>
      <c r="UGF130" s="148"/>
      <c r="UGG130" s="150"/>
      <c r="UGH130" s="150"/>
      <c r="UGI130" s="150"/>
      <c r="UGJ130" s="148"/>
      <c r="UGK130" s="150"/>
      <c r="UGL130" s="150"/>
      <c r="UGM130" s="150"/>
      <c r="UGN130" s="148"/>
      <c r="UGO130" s="150"/>
      <c r="UGP130" s="150"/>
      <c r="UGQ130" s="150"/>
      <c r="UGR130" s="148"/>
      <c r="UGS130" s="150"/>
      <c r="UGT130" s="150"/>
      <c r="UGU130" s="150"/>
      <c r="UGV130" s="148"/>
      <c r="UGW130" s="150"/>
      <c r="UGX130" s="150"/>
      <c r="UGY130" s="150"/>
      <c r="UGZ130" s="148"/>
      <c r="UHA130" s="150"/>
      <c r="UHB130" s="150"/>
      <c r="UHC130" s="150"/>
      <c r="UHD130" s="148"/>
      <c r="UHE130" s="150"/>
      <c r="UHF130" s="150"/>
      <c r="UHG130" s="150"/>
      <c r="UHH130" s="148"/>
      <c r="UHI130" s="150"/>
      <c r="UHJ130" s="150"/>
      <c r="UHK130" s="150"/>
      <c r="UHL130" s="148"/>
      <c r="UHM130" s="150"/>
      <c r="UHN130" s="150"/>
      <c r="UHO130" s="150"/>
      <c r="UHP130" s="148"/>
      <c r="UHQ130" s="150"/>
      <c r="UHR130" s="150"/>
      <c r="UHS130" s="150"/>
      <c r="UHT130" s="148"/>
      <c r="UHU130" s="150"/>
      <c r="UHV130" s="150"/>
      <c r="UHW130" s="150"/>
      <c r="UHX130" s="148"/>
      <c r="UHY130" s="150"/>
      <c r="UHZ130" s="150"/>
      <c r="UIA130" s="150"/>
      <c r="UIB130" s="148"/>
      <c r="UIC130" s="150"/>
      <c r="UID130" s="150"/>
      <c r="UIE130" s="150"/>
      <c r="UIF130" s="148"/>
      <c r="UIG130" s="150"/>
      <c r="UIH130" s="150"/>
      <c r="UII130" s="150"/>
      <c r="UIJ130" s="148"/>
      <c r="UIK130" s="150"/>
      <c r="UIL130" s="150"/>
      <c r="UIM130" s="150"/>
      <c r="UIN130" s="148"/>
      <c r="UIO130" s="150"/>
      <c r="UIP130" s="150"/>
      <c r="UIQ130" s="150"/>
      <c r="UIR130" s="148"/>
      <c r="UIS130" s="150"/>
      <c r="UIT130" s="150"/>
      <c r="UIU130" s="150"/>
      <c r="UIV130" s="148"/>
      <c r="UIW130" s="150"/>
      <c r="UIX130" s="150"/>
      <c r="UIY130" s="150"/>
      <c r="UIZ130" s="148"/>
      <c r="UJA130" s="150"/>
      <c r="UJB130" s="150"/>
      <c r="UJC130" s="150"/>
      <c r="UJD130" s="148"/>
      <c r="UJE130" s="150"/>
      <c r="UJF130" s="150"/>
      <c r="UJG130" s="150"/>
      <c r="UJH130" s="148"/>
      <c r="UJI130" s="150"/>
      <c r="UJJ130" s="150"/>
      <c r="UJK130" s="150"/>
      <c r="UJL130" s="148"/>
      <c r="UJM130" s="150"/>
      <c r="UJN130" s="150"/>
      <c r="UJO130" s="150"/>
      <c r="UJP130" s="148"/>
      <c r="UJQ130" s="150"/>
      <c r="UJR130" s="150"/>
      <c r="UJS130" s="150"/>
      <c r="UJT130" s="148"/>
      <c r="UJU130" s="150"/>
      <c r="UJV130" s="150"/>
      <c r="UJW130" s="150"/>
      <c r="UJX130" s="148"/>
      <c r="UJY130" s="150"/>
      <c r="UJZ130" s="150"/>
      <c r="UKA130" s="150"/>
      <c r="UKB130" s="148"/>
      <c r="UKC130" s="150"/>
      <c r="UKD130" s="150"/>
      <c r="UKE130" s="150"/>
      <c r="UKF130" s="148"/>
      <c r="UKG130" s="150"/>
      <c r="UKH130" s="150"/>
      <c r="UKI130" s="150"/>
      <c r="UKJ130" s="148"/>
      <c r="UKK130" s="150"/>
      <c r="UKL130" s="150"/>
      <c r="UKM130" s="150"/>
      <c r="UKN130" s="148"/>
      <c r="UKO130" s="150"/>
      <c r="UKP130" s="150"/>
      <c r="UKQ130" s="150"/>
      <c r="UKR130" s="148"/>
      <c r="UKS130" s="150"/>
      <c r="UKT130" s="150"/>
      <c r="UKU130" s="150"/>
      <c r="UKV130" s="148"/>
      <c r="UKW130" s="150"/>
      <c r="UKX130" s="150"/>
      <c r="UKY130" s="150"/>
      <c r="UKZ130" s="148"/>
      <c r="ULA130" s="150"/>
      <c r="ULB130" s="150"/>
      <c r="ULC130" s="150"/>
      <c r="ULD130" s="148"/>
      <c r="ULE130" s="150"/>
      <c r="ULF130" s="150"/>
      <c r="ULG130" s="150"/>
      <c r="ULH130" s="148"/>
      <c r="ULI130" s="150"/>
      <c r="ULJ130" s="150"/>
      <c r="ULK130" s="150"/>
      <c r="ULL130" s="148"/>
      <c r="ULM130" s="150"/>
      <c r="ULN130" s="150"/>
      <c r="ULO130" s="150"/>
      <c r="ULP130" s="148"/>
      <c r="ULQ130" s="150"/>
      <c r="ULR130" s="150"/>
      <c r="ULS130" s="150"/>
      <c r="ULT130" s="148"/>
      <c r="ULU130" s="150"/>
      <c r="ULV130" s="150"/>
      <c r="ULW130" s="150"/>
      <c r="ULX130" s="148"/>
      <c r="ULY130" s="150"/>
      <c r="ULZ130" s="150"/>
      <c r="UMA130" s="150"/>
      <c r="UMB130" s="148"/>
      <c r="UMC130" s="150"/>
      <c r="UMD130" s="150"/>
      <c r="UME130" s="150"/>
      <c r="UMF130" s="148"/>
      <c r="UMG130" s="150"/>
      <c r="UMH130" s="150"/>
      <c r="UMI130" s="150"/>
      <c r="UMJ130" s="148"/>
      <c r="UMK130" s="150"/>
      <c r="UML130" s="150"/>
      <c r="UMM130" s="150"/>
      <c r="UMN130" s="148"/>
      <c r="UMO130" s="150"/>
      <c r="UMP130" s="150"/>
      <c r="UMQ130" s="150"/>
      <c r="UMR130" s="148"/>
      <c r="UMS130" s="150"/>
      <c r="UMT130" s="150"/>
      <c r="UMU130" s="150"/>
      <c r="UMV130" s="148"/>
      <c r="UMW130" s="150"/>
      <c r="UMX130" s="150"/>
      <c r="UMY130" s="150"/>
      <c r="UMZ130" s="148"/>
      <c r="UNA130" s="150"/>
      <c r="UNB130" s="150"/>
      <c r="UNC130" s="150"/>
      <c r="UND130" s="148"/>
      <c r="UNE130" s="150"/>
      <c r="UNF130" s="150"/>
      <c r="UNG130" s="150"/>
      <c r="UNH130" s="148"/>
      <c r="UNI130" s="150"/>
      <c r="UNJ130" s="150"/>
      <c r="UNK130" s="150"/>
      <c r="UNL130" s="148"/>
      <c r="UNM130" s="150"/>
      <c r="UNN130" s="150"/>
      <c r="UNO130" s="150"/>
      <c r="UNP130" s="148"/>
      <c r="UNQ130" s="150"/>
      <c r="UNR130" s="150"/>
      <c r="UNS130" s="150"/>
      <c r="UNT130" s="148"/>
      <c r="UNU130" s="150"/>
      <c r="UNV130" s="150"/>
      <c r="UNW130" s="150"/>
      <c r="UNX130" s="148"/>
      <c r="UNY130" s="150"/>
      <c r="UNZ130" s="150"/>
      <c r="UOA130" s="150"/>
      <c r="UOB130" s="148"/>
      <c r="UOC130" s="150"/>
      <c r="UOD130" s="150"/>
      <c r="UOE130" s="150"/>
      <c r="UOF130" s="148"/>
      <c r="UOG130" s="150"/>
      <c r="UOH130" s="150"/>
      <c r="UOI130" s="150"/>
      <c r="UOJ130" s="148"/>
      <c r="UOK130" s="150"/>
      <c r="UOL130" s="150"/>
      <c r="UOM130" s="150"/>
      <c r="UON130" s="148"/>
      <c r="UOO130" s="150"/>
      <c r="UOP130" s="150"/>
      <c r="UOQ130" s="150"/>
      <c r="UOR130" s="148"/>
      <c r="UOS130" s="150"/>
      <c r="UOT130" s="150"/>
      <c r="UOU130" s="150"/>
      <c r="UOV130" s="148"/>
      <c r="UOW130" s="150"/>
      <c r="UOX130" s="150"/>
      <c r="UOY130" s="150"/>
      <c r="UOZ130" s="148"/>
      <c r="UPA130" s="150"/>
      <c r="UPB130" s="150"/>
      <c r="UPC130" s="150"/>
      <c r="UPD130" s="148"/>
      <c r="UPE130" s="150"/>
      <c r="UPF130" s="150"/>
      <c r="UPG130" s="150"/>
      <c r="UPH130" s="148"/>
      <c r="UPI130" s="150"/>
      <c r="UPJ130" s="150"/>
      <c r="UPK130" s="150"/>
      <c r="UPL130" s="148"/>
      <c r="UPM130" s="150"/>
      <c r="UPN130" s="150"/>
      <c r="UPO130" s="150"/>
      <c r="UPP130" s="148"/>
      <c r="UPQ130" s="150"/>
      <c r="UPR130" s="150"/>
      <c r="UPS130" s="150"/>
      <c r="UPT130" s="148"/>
      <c r="UPU130" s="150"/>
      <c r="UPV130" s="150"/>
      <c r="UPW130" s="150"/>
      <c r="UPX130" s="148"/>
      <c r="UPY130" s="150"/>
      <c r="UPZ130" s="150"/>
      <c r="UQA130" s="150"/>
      <c r="UQB130" s="148"/>
      <c r="UQC130" s="150"/>
      <c r="UQD130" s="150"/>
      <c r="UQE130" s="150"/>
      <c r="UQF130" s="148"/>
      <c r="UQG130" s="150"/>
      <c r="UQH130" s="150"/>
      <c r="UQI130" s="150"/>
      <c r="UQJ130" s="148"/>
      <c r="UQK130" s="150"/>
      <c r="UQL130" s="150"/>
      <c r="UQM130" s="150"/>
      <c r="UQN130" s="148"/>
      <c r="UQO130" s="150"/>
      <c r="UQP130" s="150"/>
      <c r="UQQ130" s="150"/>
      <c r="UQR130" s="148"/>
      <c r="UQS130" s="150"/>
      <c r="UQT130" s="150"/>
      <c r="UQU130" s="150"/>
      <c r="UQV130" s="148"/>
      <c r="UQW130" s="150"/>
      <c r="UQX130" s="150"/>
      <c r="UQY130" s="150"/>
      <c r="UQZ130" s="148"/>
      <c r="URA130" s="150"/>
      <c r="URB130" s="150"/>
      <c r="URC130" s="150"/>
      <c r="URD130" s="148"/>
      <c r="URE130" s="150"/>
      <c r="URF130" s="150"/>
      <c r="URG130" s="150"/>
      <c r="URH130" s="148"/>
      <c r="URI130" s="150"/>
      <c r="URJ130" s="150"/>
      <c r="URK130" s="150"/>
      <c r="URL130" s="148"/>
      <c r="URM130" s="150"/>
      <c r="URN130" s="150"/>
      <c r="URO130" s="150"/>
      <c r="URP130" s="148"/>
      <c r="URQ130" s="150"/>
      <c r="URR130" s="150"/>
      <c r="URS130" s="150"/>
      <c r="URT130" s="148"/>
      <c r="URU130" s="150"/>
      <c r="URV130" s="150"/>
      <c r="URW130" s="150"/>
      <c r="URX130" s="148"/>
      <c r="URY130" s="150"/>
      <c r="URZ130" s="150"/>
      <c r="USA130" s="150"/>
      <c r="USB130" s="148"/>
      <c r="USC130" s="150"/>
      <c r="USD130" s="150"/>
      <c r="USE130" s="150"/>
      <c r="USF130" s="148"/>
      <c r="USG130" s="150"/>
      <c r="USH130" s="150"/>
      <c r="USI130" s="150"/>
      <c r="USJ130" s="148"/>
      <c r="USK130" s="150"/>
      <c r="USL130" s="150"/>
      <c r="USM130" s="150"/>
      <c r="USN130" s="148"/>
      <c r="USO130" s="150"/>
      <c r="USP130" s="150"/>
      <c r="USQ130" s="150"/>
      <c r="USR130" s="148"/>
      <c r="USS130" s="150"/>
      <c r="UST130" s="150"/>
      <c r="USU130" s="150"/>
      <c r="USV130" s="148"/>
      <c r="USW130" s="150"/>
      <c r="USX130" s="150"/>
      <c r="USY130" s="150"/>
      <c r="USZ130" s="148"/>
      <c r="UTA130" s="150"/>
      <c r="UTB130" s="150"/>
      <c r="UTC130" s="150"/>
      <c r="UTD130" s="148"/>
      <c r="UTE130" s="150"/>
      <c r="UTF130" s="150"/>
      <c r="UTG130" s="150"/>
      <c r="UTH130" s="148"/>
      <c r="UTI130" s="150"/>
      <c r="UTJ130" s="150"/>
      <c r="UTK130" s="150"/>
      <c r="UTL130" s="148"/>
      <c r="UTM130" s="150"/>
      <c r="UTN130" s="150"/>
      <c r="UTO130" s="150"/>
      <c r="UTP130" s="148"/>
      <c r="UTQ130" s="150"/>
      <c r="UTR130" s="150"/>
      <c r="UTS130" s="150"/>
      <c r="UTT130" s="148"/>
      <c r="UTU130" s="150"/>
      <c r="UTV130" s="150"/>
      <c r="UTW130" s="150"/>
      <c r="UTX130" s="148"/>
      <c r="UTY130" s="150"/>
      <c r="UTZ130" s="150"/>
      <c r="UUA130" s="150"/>
      <c r="UUB130" s="148"/>
      <c r="UUC130" s="150"/>
      <c r="UUD130" s="150"/>
      <c r="UUE130" s="150"/>
      <c r="UUF130" s="148"/>
      <c r="UUG130" s="150"/>
      <c r="UUH130" s="150"/>
      <c r="UUI130" s="150"/>
      <c r="UUJ130" s="148"/>
      <c r="UUK130" s="150"/>
      <c r="UUL130" s="150"/>
      <c r="UUM130" s="150"/>
      <c r="UUN130" s="148"/>
      <c r="UUO130" s="150"/>
      <c r="UUP130" s="150"/>
      <c r="UUQ130" s="150"/>
      <c r="UUR130" s="148"/>
      <c r="UUS130" s="150"/>
      <c r="UUT130" s="150"/>
      <c r="UUU130" s="150"/>
      <c r="UUV130" s="148"/>
      <c r="UUW130" s="150"/>
      <c r="UUX130" s="150"/>
      <c r="UUY130" s="150"/>
      <c r="UUZ130" s="148"/>
      <c r="UVA130" s="150"/>
      <c r="UVB130" s="150"/>
      <c r="UVC130" s="150"/>
      <c r="UVD130" s="148"/>
      <c r="UVE130" s="150"/>
      <c r="UVF130" s="150"/>
      <c r="UVG130" s="150"/>
      <c r="UVH130" s="148"/>
      <c r="UVI130" s="150"/>
      <c r="UVJ130" s="150"/>
      <c r="UVK130" s="150"/>
      <c r="UVL130" s="148"/>
      <c r="UVM130" s="150"/>
      <c r="UVN130" s="150"/>
      <c r="UVO130" s="150"/>
      <c r="UVP130" s="148"/>
      <c r="UVQ130" s="150"/>
      <c r="UVR130" s="150"/>
      <c r="UVS130" s="150"/>
      <c r="UVT130" s="148"/>
      <c r="UVU130" s="150"/>
      <c r="UVV130" s="150"/>
      <c r="UVW130" s="150"/>
      <c r="UVX130" s="148"/>
      <c r="UVY130" s="150"/>
      <c r="UVZ130" s="150"/>
      <c r="UWA130" s="150"/>
      <c r="UWB130" s="148"/>
      <c r="UWC130" s="150"/>
      <c r="UWD130" s="150"/>
      <c r="UWE130" s="150"/>
      <c r="UWF130" s="148"/>
      <c r="UWG130" s="150"/>
      <c r="UWH130" s="150"/>
      <c r="UWI130" s="150"/>
      <c r="UWJ130" s="148"/>
      <c r="UWK130" s="150"/>
      <c r="UWL130" s="150"/>
      <c r="UWM130" s="150"/>
      <c r="UWN130" s="148"/>
      <c r="UWO130" s="150"/>
      <c r="UWP130" s="150"/>
      <c r="UWQ130" s="150"/>
      <c r="UWR130" s="148"/>
      <c r="UWS130" s="150"/>
      <c r="UWT130" s="150"/>
      <c r="UWU130" s="150"/>
      <c r="UWV130" s="148"/>
      <c r="UWW130" s="150"/>
      <c r="UWX130" s="150"/>
      <c r="UWY130" s="150"/>
      <c r="UWZ130" s="148"/>
      <c r="UXA130" s="150"/>
      <c r="UXB130" s="150"/>
      <c r="UXC130" s="150"/>
      <c r="UXD130" s="148"/>
      <c r="UXE130" s="150"/>
      <c r="UXF130" s="150"/>
      <c r="UXG130" s="150"/>
      <c r="UXH130" s="148"/>
      <c r="UXI130" s="150"/>
      <c r="UXJ130" s="150"/>
      <c r="UXK130" s="150"/>
      <c r="UXL130" s="148"/>
      <c r="UXM130" s="150"/>
      <c r="UXN130" s="150"/>
      <c r="UXO130" s="150"/>
      <c r="UXP130" s="148"/>
      <c r="UXQ130" s="150"/>
      <c r="UXR130" s="150"/>
      <c r="UXS130" s="150"/>
      <c r="UXT130" s="148"/>
      <c r="UXU130" s="150"/>
      <c r="UXV130" s="150"/>
      <c r="UXW130" s="150"/>
      <c r="UXX130" s="148"/>
      <c r="UXY130" s="150"/>
      <c r="UXZ130" s="150"/>
      <c r="UYA130" s="150"/>
      <c r="UYB130" s="148"/>
      <c r="UYC130" s="150"/>
      <c r="UYD130" s="150"/>
      <c r="UYE130" s="150"/>
      <c r="UYF130" s="148"/>
      <c r="UYG130" s="150"/>
      <c r="UYH130" s="150"/>
      <c r="UYI130" s="150"/>
      <c r="UYJ130" s="148"/>
      <c r="UYK130" s="150"/>
      <c r="UYL130" s="150"/>
      <c r="UYM130" s="150"/>
      <c r="UYN130" s="148"/>
      <c r="UYO130" s="150"/>
      <c r="UYP130" s="150"/>
      <c r="UYQ130" s="150"/>
      <c r="UYR130" s="148"/>
      <c r="UYS130" s="150"/>
      <c r="UYT130" s="150"/>
      <c r="UYU130" s="150"/>
      <c r="UYV130" s="148"/>
      <c r="UYW130" s="150"/>
      <c r="UYX130" s="150"/>
      <c r="UYY130" s="150"/>
      <c r="UYZ130" s="148"/>
      <c r="UZA130" s="150"/>
      <c r="UZB130" s="150"/>
      <c r="UZC130" s="150"/>
      <c r="UZD130" s="148"/>
      <c r="UZE130" s="150"/>
      <c r="UZF130" s="150"/>
      <c r="UZG130" s="150"/>
      <c r="UZH130" s="148"/>
      <c r="UZI130" s="150"/>
      <c r="UZJ130" s="150"/>
      <c r="UZK130" s="150"/>
      <c r="UZL130" s="148"/>
      <c r="UZM130" s="150"/>
      <c r="UZN130" s="150"/>
      <c r="UZO130" s="150"/>
      <c r="UZP130" s="148"/>
      <c r="UZQ130" s="150"/>
      <c r="UZR130" s="150"/>
      <c r="UZS130" s="150"/>
      <c r="UZT130" s="148"/>
      <c r="UZU130" s="150"/>
      <c r="UZV130" s="150"/>
      <c r="UZW130" s="150"/>
      <c r="UZX130" s="148"/>
      <c r="UZY130" s="150"/>
      <c r="UZZ130" s="150"/>
      <c r="VAA130" s="150"/>
      <c r="VAB130" s="148"/>
      <c r="VAC130" s="150"/>
      <c r="VAD130" s="150"/>
      <c r="VAE130" s="150"/>
      <c r="VAF130" s="148"/>
      <c r="VAG130" s="150"/>
      <c r="VAH130" s="150"/>
      <c r="VAI130" s="150"/>
      <c r="VAJ130" s="148"/>
      <c r="VAK130" s="150"/>
      <c r="VAL130" s="150"/>
      <c r="VAM130" s="150"/>
      <c r="VAN130" s="148"/>
      <c r="VAO130" s="150"/>
      <c r="VAP130" s="150"/>
      <c r="VAQ130" s="150"/>
      <c r="VAR130" s="148"/>
      <c r="VAS130" s="150"/>
      <c r="VAT130" s="150"/>
      <c r="VAU130" s="150"/>
      <c r="VAV130" s="148"/>
      <c r="VAW130" s="150"/>
      <c r="VAX130" s="150"/>
      <c r="VAY130" s="150"/>
      <c r="VAZ130" s="148"/>
      <c r="VBA130" s="150"/>
      <c r="VBB130" s="150"/>
      <c r="VBC130" s="150"/>
      <c r="VBD130" s="148"/>
      <c r="VBE130" s="150"/>
      <c r="VBF130" s="150"/>
      <c r="VBG130" s="150"/>
      <c r="VBH130" s="148"/>
      <c r="VBI130" s="150"/>
      <c r="VBJ130" s="150"/>
      <c r="VBK130" s="150"/>
      <c r="VBL130" s="148"/>
      <c r="VBM130" s="150"/>
      <c r="VBN130" s="150"/>
      <c r="VBO130" s="150"/>
      <c r="VBP130" s="148"/>
      <c r="VBQ130" s="150"/>
      <c r="VBR130" s="150"/>
      <c r="VBS130" s="150"/>
      <c r="VBT130" s="148"/>
      <c r="VBU130" s="150"/>
      <c r="VBV130" s="150"/>
      <c r="VBW130" s="150"/>
      <c r="VBX130" s="148"/>
      <c r="VBY130" s="150"/>
      <c r="VBZ130" s="150"/>
      <c r="VCA130" s="150"/>
      <c r="VCB130" s="148"/>
      <c r="VCC130" s="150"/>
      <c r="VCD130" s="150"/>
      <c r="VCE130" s="150"/>
      <c r="VCF130" s="148"/>
      <c r="VCG130" s="150"/>
      <c r="VCH130" s="150"/>
      <c r="VCI130" s="150"/>
      <c r="VCJ130" s="148"/>
      <c r="VCK130" s="150"/>
      <c r="VCL130" s="150"/>
      <c r="VCM130" s="150"/>
      <c r="VCN130" s="148"/>
      <c r="VCO130" s="150"/>
      <c r="VCP130" s="150"/>
      <c r="VCQ130" s="150"/>
      <c r="VCR130" s="148"/>
      <c r="VCS130" s="150"/>
      <c r="VCT130" s="150"/>
      <c r="VCU130" s="150"/>
      <c r="VCV130" s="148"/>
      <c r="VCW130" s="150"/>
      <c r="VCX130" s="150"/>
      <c r="VCY130" s="150"/>
      <c r="VCZ130" s="148"/>
      <c r="VDA130" s="150"/>
      <c r="VDB130" s="150"/>
      <c r="VDC130" s="150"/>
      <c r="VDD130" s="148"/>
      <c r="VDE130" s="150"/>
      <c r="VDF130" s="150"/>
      <c r="VDG130" s="150"/>
      <c r="VDH130" s="148"/>
      <c r="VDI130" s="150"/>
      <c r="VDJ130" s="150"/>
      <c r="VDK130" s="150"/>
      <c r="VDL130" s="148"/>
      <c r="VDM130" s="150"/>
      <c r="VDN130" s="150"/>
      <c r="VDO130" s="150"/>
      <c r="VDP130" s="148"/>
      <c r="VDQ130" s="150"/>
      <c r="VDR130" s="150"/>
      <c r="VDS130" s="150"/>
      <c r="VDT130" s="148"/>
      <c r="VDU130" s="150"/>
      <c r="VDV130" s="150"/>
      <c r="VDW130" s="150"/>
      <c r="VDX130" s="148"/>
      <c r="VDY130" s="150"/>
      <c r="VDZ130" s="150"/>
      <c r="VEA130" s="150"/>
      <c r="VEB130" s="148"/>
      <c r="VEC130" s="150"/>
      <c r="VED130" s="150"/>
      <c r="VEE130" s="150"/>
      <c r="VEF130" s="148"/>
      <c r="VEG130" s="150"/>
      <c r="VEH130" s="150"/>
      <c r="VEI130" s="150"/>
      <c r="VEJ130" s="148"/>
      <c r="VEK130" s="150"/>
      <c r="VEL130" s="150"/>
      <c r="VEM130" s="150"/>
      <c r="VEN130" s="148"/>
      <c r="VEO130" s="150"/>
      <c r="VEP130" s="150"/>
      <c r="VEQ130" s="150"/>
      <c r="VER130" s="148"/>
      <c r="VES130" s="150"/>
      <c r="VET130" s="150"/>
      <c r="VEU130" s="150"/>
      <c r="VEV130" s="148"/>
      <c r="VEW130" s="150"/>
      <c r="VEX130" s="150"/>
      <c r="VEY130" s="150"/>
      <c r="VEZ130" s="148"/>
      <c r="VFA130" s="150"/>
      <c r="VFB130" s="150"/>
      <c r="VFC130" s="150"/>
      <c r="VFD130" s="148"/>
      <c r="VFE130" s="150"/>
      <c r="VFF130" s="150"/>
      <c r="VFG130" s="150"/>
      <c r="VFH130" s="148"/>
      <c r="VFI130" s="150"/>
      <c r="VFJ130" s="150"/>
      <c r="VFK130" s="150"/>
      <c r="VFL130" s="148"/>
      <c r="VFM130" s="150"/>
      <c r="VFN130" s="150"/>
      <c r="VFO130" s="150"/>
      <c r="VFP130" s="148"/>
      <c r="VFQ130" s="150"/>
      <c r="VFR130" s="150"/>
      <c r="VFS130" s="150"/>
      <c r="VFT130" s="148"/>
      <c r="VFU130" s="150"/>
      <c r="VFV130" s="150"/>
      <c r="VFW130" s="150"/>
      <c r="VFX130" s="148"/>
      <c r="VFY130" s="150"/>
      <c r="VFZ130" s="150"/>
      <c r="VGA130" s="150"/>
      <c r="VGB130" s="148"/>
      <c r="VGC130" s="150"/>
      <c r="VGD130" s="150"/>
      <c r="VGE130" s="150"/>
      <c r="VGF130" s="148"/>
      <c r="VGG130" s="150"/>
      <c r="VGH130" s="150"/>
      <c r="VGI130" s="150"/>
      <c r="VGJ130" s="148"/>
      <c r="VGK130" s="150"/>
      <c r="VGL130" s="150"/>
      <c r="VGM130" s="150"/>
      <c r="VGN130" s="148"/>
      <c r="VGO130" s="150"/>
      <c r="VGP130" s="150"/>
      <c r="VGQ130" s="150"/>
      <c r="VGR130" s="148"/>
      <c r="VGS130" s="150"/>
      <c r="VGT130" s="150"/>
      <c r="VGU130" s="150"/>
      <c r="VGV130" s="148"/>
      <c r="VGW130" s="150"/>
      <c r="VGX130" s="150"/>
      <c r="VGY130" s="150"/>
      <c r="VGZ130" s="148"/>
      <c r="VHA130" s="150"/>
      <c r="VHB130" s="150"/>
      <c r="VHC130" s="150"/>
      <c r="VHD130" s="148"/>
      <c r="VHE130" s="150"/>
      <c r="VHF130" s="150"/>
      <c r="VHG130" s="150"/>
      <c r="VHH130" s="148"/>
      <c r="VHI130" s="150"/>
      <c r="VHJ130" s="150"/>
      <c r="VHK130" s="150"/>
      <c r="VHL130" s="148"/>
      <c r="VHM130" s="150"/>
      <c r="VHN130" s="150"/>
      <c r="VHO130" s="150"/>
      <c r="VHP130" s="148"/>
      <c r="VHQ130" s="150"/>
      <c r="VHR130" s="150"/>
      <c r="VHS130" s="150"/>
      <c r="VHT130" s="148"/>
      <c r="VHU130" s="150"/>
      <c r="VHV130" s="150"/>
      <c r="VHW130" s="150"/>
      <c r="VHX130" s="148"/>
      <c r="VHY130" s="150"/>
      <c r="VHZ130" s="150"/>
      <c r="VIA130" s="150"/>
      <c r="VIB130" s="148"/>
      <c r="VIC130" s="150"/>
      <c r="VID130" s="150"/>
      <c r="VIE130" s="150"/>
      <c r="VIF130" s="148"/>
      <c r="VIG130" s="150"/>
      <c r="VIH130" s="150"/>
      <c r="VII130" s="150"/>
      <c r="VIJ130" s="148"/>
      <c r="VIK130" s="150"/>
      <c r="VIL130" s="150"/>
      <c r="VIM130" s="150"/>
      <c r="VIN130" s="148"/>
      <c r="VIO130" s="150"/>
      <c r="VIP130" s="150"/>
      <c r="VIQ130" s="150"/>
      <c r="VIR130" s="148"/>
      <c r="VIS130" s="150"/>
      <c r="VIT130" s="150"/>
      <c r="VIU130" s="150"/>
      <c r="VIV130" s="148"/>
      <c r="VIW130" s="150"/>
      <c r="VIX130" s="150"/>
      <c r="VIY130" s="150"/>
      <c r="VIZ130" s="148"/>
      <c r="VJA130" s="150"/>
      <c r="VJB130" s="150"/>
      <c r="VJC130" s="150"/>
      <c r="VJD130" s="148"/>
      <c r="VJE130" s="150"/>
      <c r="VJF130" s="150"/>
      <c r="VJG130" s="150"/>
      <c r="VJH130" s="148"/>
      <c r="VJI130" s="150"/>
      <c r="VJJ130" s="150"/>
      <c r="VJK130" s="150"/>
      <c r="VJL130" s="148"/>
      <c r="VJM130" s="150"/>
      <c r="VJN130" s="150"/>
      <c r="VJO130" s="150"/>
      <c r="VJP130" s="148"/>
      <c r="VJQ130" s="150"/>
      <c r="VJR130" s="150"/>
      <c r="VJS130" s="150"/>
      <c r="VJT130" s="148"/>
      <c r="VJU130" s="150"/>
      <c r="VJV130" s="150"/>
      <c r="VJW130" s="150"/>
      <c r="VJX130" s="148"/>
      <c r="VJY130" s="150"/>
      <c r="VJZ130" s="150"/>
      <c r="VKA130" s="150"/>
      <c r="VKB130" s="148"/>
      <c r="VKC130" s="150"/>
      <c r="VKD130" s="150"/>
      <c r="VKE130" s="150"/>
      <c r="VKF130" s="148"/>
      <c r="VKG130" s="150"/>
      <c r="VKH130" s="150"/>
      <c r="VKI130" s="150"/>
      <c r="VKJ130" s="148"/>
      <c r="VKK130" s="150"/>
      <c r="VKL130" s="150"/>
      <c r="VKM130" s="150"/>
      <c r="VKN130" s="148"/>
      <c r="VKO130" s="150"/>
      <c r="VKP130" s="150"/>
      <c r="VKQ130" s="150"/>
      <c r="VKR130" s="148"/>
      <c r="VKS130" s="150"/>
      <c r="VKT130" s="150"/>
      <c r="VKU130" s="150"/>
      <c r="VKV130" s="148"/>
      <c r="VKW130" s="150"/>
      <c r="VKX130" s="150"/>
      <c r="VKY130" s="150"/>
      <c r="VKZ130" s="148"/>
      <c r="VLA130" s="150"/>
      <c r="VLB130" s="150"/>
      <c r="VLC130" s="150"/>
      <c r="VLD130" s="148"/>
      <c r="VLE130" s="150"/>
      <c r="VLF130" s="150"/>
      <c r="VLG130" s="150"/>
      <c r="VLH130" s="148"/>
      <c r="VLI130" s="150"/>
      <c r="VLJ130" s="150"/>
      <c r="VLK130" s="150"/>
      <c r="VLL130" s="148"/>
      <c r="VLM130" s="150"/>
      <c r="VLN130" s="150"/>
      <c r="VLO130" s="150"/>
      <c r="VLP130" s="148"/>
      <c r="VLQ130" s="150"/>
      <c r="VLR130" s="150"/>
      <c r="VLS130" s="150"/>
      <c r="VLT130" s="148"/>
      <c r="VLU130" s="150"/>
      <c r="VLV130" s="150"/>
      <c r="VLW130" s="150"/>
      <c r="VLX130" s="148"/>
      <c r="VLY130" s="150"/>
      <c r="VLZ130" s="150"/>
      <c r="VMA130" s="150"/>
      <c r="VMB130" s="148"/>
      <c r="VMC130" s="150"/>
      <c r="VMD130" s="150"/>
      <c r="VME130" s="150"/>
      <c r="VMF130" s="148"/>
      <c r="VMG130" s="150"/>
      <c r="VMH130" s="150"/>
      <c r="VMI130" s="150"/>
      <c r="VMJ130" s="148"/>
      <c r="VMK130" s="150"/>
      <c r="VML130" s="150"/>
      <c r="VMM130" s="150"/>
      <c r="VMN130" s="148"/>
      <c r="VMO130" s="150"/>
      <c r="VMP130" s="150"/>
      <c r="VMQ130" s="150"/>
      <c r="VMR130" s="148"/>
      <c r="VMS130" s="150"/>
      <c r="VMT130" s="150"/>
      <c r="VMU130" s="150"/>
      <c r="VMV130" s="148"/>
      <c r="VMW130" s="150"/>
      <c r="VMX130" s="150"/>
      <c r="VMY130" s="150"/>
      <c r="VMZ130" s="148"/>
      <c r="VNA130" s="150"/>
      <c r="VNB130" s="150"/>
      <c r="VNC130" s="150"/>
      <c r="VND130" s="148"/>
      <c r="VNE130" s="150"/>
      <c r="VNF130" s="150"/>
      <c r="VNG130" s="150"/>
      <c r="VNH130" s="148"/>
      <c r="VNI130" s="150"/>
      <c r="VNJ130" s="150"/>
      <c r="VNK130" s="150"/>
      <c r="VNL130" s="148"/>
      <c r="VNM130" s="150"/>
      <c r="VNN130" s="150"/>
      <c r="VNO130" s="150"/>
      <c r="VNP130" s="148"/>
      <c r="VNQ130" s="150"/>
      <c r="VNR130" s="150"/>
      <c r="VNS130" s="150"/>
      <c r="VNT130" s="148"/>
      <c r="VNU130" s="150"/>
      <c r="VNV130" s="150"/>
      <c r="VNW130" s="150"/>
      <c r="VNX130" s="148"/>
      <c r="VNY130" s="150"/>
      <c r="VNZ130" s="150"/>
      <c r="VOA130" s="150"/>
      <c r="VOB130" s="148"/>
      <c r="VOC130" s="150"/>
      <c r="VOD130" s="150"/>
      <c r="VOE130" s="150"/>
      <c r="VOF130" s="148"/>
      <c r="VOG130" s="150"/>
      <c r="VOH130" s="150"/>
      <c r="VOI130" s="150"/>
      <c r="VOJ130" s="148"/>
      <c r="VOK130" s="150"/>
      <c r="VOL130" s="150"/>
      <c r="VOM130" s="150"/>
      <c r="VON130" s="148"/>
      <c r="VOO130" s="150"/>
      <c r="VOP130" s="150"/>
      <c r="VOQ130" s="150"/>
      <c r="VOR130" s="148"/>
      <c r="VOS130" s="150"/>
      <c r="VOT130" s="150"/>
      <c r="VOU130" s="150"/>
      <c r="VOV130" s="148"/>
      <c r="VOW130" s="150"/>
      <c r="VOX130" s="150"/>
      <c r="VOY130" s="150"/>
      <c r="VOZ130" s="148"/>
      <c r="VPA130" s="150"/>
      <c r="VPB130" s="150"/>
      <c r="VPC130" s="150"/>
      <c r="VPD130" s="148"/>
      <c r="VPE130" s="150"/>
      <c r="VPF130" s="150"/>
      <c r="VPG130" s="150"/>
      <c r="VPH130" s="148"/>
      <c r="VPI130" s="150"/>
      <c r="VPJ130" s="150"/>
      <c r="VPK130" s="150"/>
      <c r="VPL130" s="148"/>
      <c r="VPM130" s="150"/>
      <c r="VPN130" s="150"/>
      <c r="VPO130" s="150"/>
      <c r="VPP130" s="148"/>
      <c r="VPQ130" s="150"/>
      <c r="VPR130" s="150"/>
      <c r="VPS130" s="150"/>
      <c r="VPT130" s="148"/>
      <c r="VPU130" s="150"/>
      <c r="VPV130" s="150"/>
      <c r="VPW130" s="150"/>
      <c r="VPX130" s="148"/>
      <c r="VPY130" s="150"/>
      <c r="VPZ130" s="150"/>
      <c r="VQA130" s="150"/>
      <c r="VQB130" s="148"/>
      <c r="VQC130" s="150"/>
      <c r="VQD130" s="150"/>
      <c r="VQE130" s="150"/>
      <c r="VQF130" s="148"/>
      <c r="VQG130" s="150"/>
      <c r="VQH130" s="150"/>
      <c r="VQI130" s="150"/>
      <c r="VQJ130" s="148"/>
      <c r="VQK130" s="150"/>
      <c r="VQL130" s="150"/>
      <c r="VQM130" s="150"/>
      <c r="VQN130" s="148"/>
      <c r="VQO130" s="150"/>
      <c r="VQP130" s="150"/>
      <c r="VQQ130" s="150"/>
      <c r="VQR130" s="148"/>
      <c r="VQS130" s="150"/>
      <c r="VQT130" s="150"/>
      <c r="VQU130" s="150"/>
      <c r="VQV130" s="148"/>
      <c r="VQW130" s="150"/>
      <c r="VQX130" s="150"/>
      <c r="VQY130" s="150"/>
      <c r="VQZ130" s="148"/>
      <c r="VRA130" s="150"/>
      <c r="VRB130" s="150"/>
      <c r="VRC130" s="150"/>
      <c r="VRD130" s="148"/>
      <c r="VRE130" s="150"/>
      <c r="VRF130" s="150"/>
      <c r="VRG130" s="150"/>
      <c r="VRH130" s="148"/>
      <c r="VRI130" s="150"/>
      <c r="VRJ130" s="150"/>
      <c r="VRK130" s="150"/>
      <c r="VRL130" s="148"/>
      <c r="VRM130" s="150"/>
      <c r="VRN130" s="150"/>
      <c r="VRO130" s="150"/>
      <c r="VRP130" s="148"/>
      <c r="VRQ130" s="150"/>
      <c r="VRR130" s="150"/>
      <c r="VRS130" s="150"/>
      <c r="VRT130" s="148"/>
      <c r="VRU130" s="150"/>
      <c r="VRV130" s="150"/>
      <c r="VRW130" s="150"/>
      <c r="VRX130" s="148"/>
      <c r="VRY130" s="150"/>
      <c r="VRZ130" s="150"/>
      <c r="VSA130" s="150"/>
      <c r="VSB130" s="148"/>
      <c r="VSC130" s="150"/>
      <c r="VSD130" s="150"/>
      <c r="VSE130" s="150"/>
      <c r="VSF130" s="148"/>
      <c r="VSG130" s="150"/>
      <c r="VSH130" s="150"/>
      <c r="VSI130" s="150"/>
      <c r="VSJ130" s="148"/>
      <c r="VSK130" s="150"/>
      <c r="VSL130" s="150"/>
      <c r="VSM130" s="150"/>
      <c r="VSN130" s="148"/>
      <c r="VSO130" s="150"/>
      <c r="VSP130" s="150"/>
      <c r="VSQ130" s="150"/>
      <c r="VSR130" s="148"/>
      <c r="VSS130" s="150"/>
      <c r="VST130" s="150"/>
      <c r="VSU130" s="150"/>
      <c r="VSV130" s="148"/>
      <c r="VSW130" s="150"/>
      <c r="VSX130" s="150"/>
      <c r="VSY130" s="150"/>
      <c r="VSZ130" s="148"/>
      <c r="VTA130" s="150"/>
      <c r="VTB130" s="150"/>
      <c r="VTC130" s="150"/>
      <c r="VTD130" s="148"/>
      <c r="VTE130" s="150"/>
      <c r="VTF130" s="150"/>
      <c r="VTG130" s="150"/>
      <c r="VTH130" s="148"/>
      <c r="VTI130" s="150"/>
      <c r="VTJ130" s="150"/>
      <c r="VTK130" s="150"/>
      <c r="VTL130" s="148"/>
      <c r="VTM130" s="150"/>
      <c r="VTN130" s="150"/>
      <c r="VTO130" s="150"/>
      <c r="VTP130" s="148"/>
      <c r="VTQ130" s="150"/>
      <c r="VTR130" s="150"/>
      <c r="VTS130" s="150"/>
      <c r="VTT130" s="148"/>
      <c r="VTU130" s="150"/>
      <c r="VTV130" s="150"/>
      <c r="VTW130" s="150"/>
      <c r="VTX130" s="148"/>
      <c r="VTY130" s="150"/>
      <c r="VTZ130" s="150"/>
      <c r="VUA130" s="150"/>
      <c r="VUB130" s="148"/>
      <c r="VUC130" s="150"/>
      <c r="VUD130" s="150"/>
      <c r="VUE130" s="150"/>
      <c r="VUF130" s="148"/>
      <c r="VUG130" s="150"/>
      <c r="VUH130" s="150"/>
      <c r="VUI130" s="150"/>
      <c r="VUJ130" s="148"/>
      <c r="VUK130" s="150"/>
      <c r="VUL130" s="150"/>
      <c r="VUM130" s="150"/>
      <c r="VUN130" s="148"/>
      <c r="VUO130" s="150"/>
      <c r="VUP130" s="150"/>
      <c r="VUQ130" s="150"/>
      <c r="VUR130" s="148"/>
      <c r="VUS130" s="150"/>
      <c r="VUT130" s="150"/>
      <c r="VUU130" s="150"/>
      <c r="VUV130" s="148"/>
      <c r="VUW130" s="150"/>
      <c r="VUX130" s="150"/>
      <c r="VUY130" s="150"/>
      <c r="VUZ130" s="148"/>
      <c r="VVA130" s="150"/>
      <c r="VVB130" s="150"/>
      <c r="VVC130" s="150"/>
      <c r="VVD130" s="148"/>
      <c r="VVE130" s="150"/>
      <c r="VVF130" s="150"/>
      <c r="VVG130" s="150"/>
      <c r="VVH130" s="148"/>
      <c r="VVI130" s="150"/>
      <c r="VVJ130" s="150"/>
      <c r="VVK130" s="150"/>
      <c r="VVL130" s="148"/>
      <c r="VVM130" s="150"/>
      <c r="VVN130" s="150"/>
      <c r="VVO130" s="150"/>
      <c r="VVP130" s="148"/>
      <c r="VVQ130" s="150"/>
      <c r="VVR130" s="150"/>
      <c r="VVS130" s="150"/>
      <c r="VVT130" s="148"/>
      <c r="VVU130" s="150"/>
      <c r="VVV130" s="150"/>
      <c r="VVW130" s="150"/>
      <c r="VVX130" s="148"/>
      <c r="VVY130" s="150"/>
      <c r="VVZ130" s="150"/>
      <c r="VWA130" s="150"/>
      <c r="VWB130" s="148"/>
      <c r="VWC130" s="150"/>
      <c r="VWD130" s="150"/>
      <c r="VWE130" s="150"/>
      <c r="VWF130" s="148"/>
      <c r="VWG130" s="150"/>
      <c r="VWH130" s="150"/>
      <c r="VWI130" s="150"/>
      <c r="VWJ130" s="148"/>
      <c r="VWK130" s="150"/>
      <c r="VWL130" s="150"/>
      <c r="VWM130" s="150"/>
      <c r="VWN130" s="148"/>
      <c r="VWO130" s="150"/>
      <c r="VWP130" s="150"/>
      <c r="VWQ130" s="150"/>
      <c r="VWR130" s="148"/>
      <c r="VWS130" s="150"/>
      <c r="VWT130" s="150"/>
      <c r="VWU130" s="150"/>
      <c r="VWV130" s="148"/>
      <c r="VWW130" s="150"/>
      <c r="VWX130" s="150"/>
      <c r="VWY130" s="150"/>
      <c r="VWZ130" s="148"/>
      <c r="VXA130" s="150"/>
      <c r="VXB130" s="150"/>
      <c r="VXC130" s="150"/>
      <c r="VXD130" s="148"/>
      <c r="VXE130" s="150"/>
      <c r="VXF130" s="150"/>
      <c r="VXG130" s="150"/>
      <c r="VXH130" s="148"/>
      <c r="VXI130" s="150"/>
      <c r="VXJ130" s="150"/>
      <c r="VXK130" s="150"/>
      <c r="VXL130" s="148"/>
      <c r="VXM130" s="150"/>
      <c r="VXN130" s="150"/>
      <c r="VXO130" s="150"/>
      <c r="VXP130" s="148"/>
      <c r="VXQ130" s="150"/>
      <c r="VXR130" s="150"/>
      <c r="VXS130" s="150"/>
      <c r="VXT130" s="148"/>
      <c r="VXU130" s="150"/>
      <c r="VXV130" s="150"/>
      <c r="VXW130" s="150"/>
      <c r="VXX130" s="148"/>
      <c r="VXY130" s="150"/>
      <c r="VXZ130" s="150"/>
      <c r="VYA130" s="150"/>
      <c r="VYB130" s="148"/>
      <c r="VYC130" s="150"/>
      <c r="VYD130" s="150"/>
      <c r="VYE130" s="150"/>
      <c r="VYF130" s="148"/>
      <c r="VYG130" s="150"/>
      <c r="VYH130" s="150"/>
      <c r="VYI130" s="150"/>
      <c r="VYJ130" s="148"/>
      <c r="VYK130" s="150"/>
      <c r="VYL130" s="150"/>
      <c r="VYM130" s="150"/>
      <c r="VYN130" s="148"/>
      <c r="VYO130" s="150"/>
      <c r="VYP130" s="150"/>
      <c r="VYQ130" s="150"/>
      <c r="VYR130" s="148"/>
      <c r="VYS130" s="150"/>
      <c r="VYT130" s="150"/>
      <c r="VYU130" s="150"/>
      <c r="VYV130" s="148"/>
      <c r="VYW130" s="150"/>
      <c r="VYX130" s="150"/>
      <c r="VYY130" s="150"/>
      <c r="VYZ130" s="148"/>
      <c r="VZA130" s="150"/>
      <c r="VZB130" s="150"/>
      <c r="VZC130" s="150"/>
      <c r="VZD130" s="148"/>
      <c r="VZE130" s="150"/>
      <c r="VZF130" s="150"/>
      <c r="VZG130" s="150"/>
      <c r="VZH130" s="148"/>
      <c r="VZI130" s="150"/>
      <c r="VZJ130" s="150"/>
      <c r="VZK130" s="150"/>
      <c r="VZL130" s="148"/>
      <c r="VZM130" s="150"/>
      <c r="VZN130" s="150"/>
      <c r="VZO130" s="150"/>
      <c r="VZP130" s="148"/>
      <c r="VZQ130" s="150"/>
      <c r="VZR130" s="150"/>
      <c r="VZS130" s="150"/>
      <c r="VZT130" s="148"/>
      <c r="VZU130" s="150"/>
      <c r="VZV130" s="150"/>
      <c r="VZW130" s="150"/>
      <c r="VZX130" s="148"/>
      <c r="VZY130" s="150"/>
      <c r="VZZ130" s="150"/>
      <c r="WAA130" s="150"/>
      <c r="WAB130" s="148"/>
      <c r="WAC130" s="150"/>
      <c r="WAD130" s="150"/>
      <c r="WAE130" s="150"/>
      <c r="WAF130" s="148"/>
      <c r="WAG130" s="150"/>
      <c r="WAH130" s="150"/>
      <c r="WAI130" s="150"/>
      <c r="WAJ130" s="148"/>
      <c r="WAK130" s="150"/>
      <c r="WAL130" s="150"/>
      <c r="WAM130" s="150"/>
      <c r="WAN130" s="148"/>
      <c r="WAO130" s="150"/>
      <c r="WAP130" s="150"/>
      <c r="WAQ130" s="150"/>
      <c r="WAR130" s="148"/>
      <c r="WAS130" s="150"/>
      <c r="WAT130" s="150"/>
      <c r="WAU130" s="150"/>
      <c r="WAV130" s="148"/>
      <c r="WAW130" s="150"/>
      <c r="WAX130" s="150"/>
      <c r="WAY130" s="150"/>
      <c r="WAZ130" s="148"/>
      <c r="WBA130" s="150"/>
      <c r="WBB130" s="150"/>
      <c r="WBC130" s="150"/>
      <c r="WBD130" s="148"/>
      <c r="WBE130" s="150"/>
      <c r="WBF130" s="150"/>
      <c r="WBG130" s="150"/>
      <c r="WBH130" s="148"/>
      <c r="WBI130" s="150"/>
      <c r="WBJ130" s="150"/>
      <c r="WBK130" s="150"/>
      <c r="WBL130" s="148"/>
      <c r="WBM130" s="150"/>
      <c r="WBN130" s="150"/>
      <c r="WBO130" s="150"/>
      <c r="WBP130" s="148"/>
      <c r="WBQ130" s="150"/>
      <c r="WBR130" s="150"/>
      <c r="WBS130" s="150"/>
      <c r="WBT130" s="148"/>
      <c r="WBU130" s="150"/>
      <c r="WBV130" s="150"/>
      <c r="WBW130" s="150"/>
      <c r="WBX130" s="148"/>
      <c r="WBY130" s="150"/>
      <c r="WBZ130" s="150"/>
      <c r="WCA130" s="150"/>
      <c r="WCB130" s="148"/>
      <c r="WCC130" s="150"/>
      <c r="WCD130" s="150"/>
      <c r="WCE130" s="150"/>
      <c r="WCF130" s="148"/>
      <c r="WCG130" s="150"/>
      <c r="WCH130" s="150"/>
      <c r="WCI130" s="150"/>
      <c r="WCJ130" s="148"/>
      <c r="WCK130" s="150"/>
      <c r="WCL130" s="150"/>
      <c r="WCM130" s="150"/>
      <c r="WCN130" s="148"/>
      <c r="WCO130" s="150"/>
      <c r="WCP130" s="150"/>
      <c r="WCQ130" s="150"/>
      <c r="WCR130" s="148"/>
      <c r="WCS130" s="150"/>
      <c r="WCT130" s="150"/>
      <c r="WCU130" s="150"/>
      <c r="WCV130" s="148"/>
      <c r="WCW130" s="150"/>
      <c r="WCX130" s="150"/>
      <c r="WCY130" s="150"/>
      <c r="WCZ130" s="148"/>
      <c r="WDA130" s="150"/>
      <c r="WDB130" s="150"/>
      <c r="WDC130" s="150"/>
      <c r="WDD130" s="148"/>
      <c r="WDE130" s="150"/>
      <c r="WDF130" s="150"/>
      <c r="WDG130" s="150"/>
      <c r="WDH130" s="148"/>
      <c r="WDI130" s="150"/>
      <c r="WDJ130" s="150"/>
      <c r="WDK130" s="150"/>
      <c r="WDL130" s="148"/>
      <c r="WDM130" s="150"/>
      <c r="WDN130" s="150"/>
      <c r="WDO130" s="150"/>
      <c r="WDP130" s="148"/>
      <c r="WDQ130" s="150"/>
      <c r="WDR130" s="150"/>
      <c r="WDS130" s="150"/>
      <c r="WDT130" s="148"/>
      <c r="WDU130" s="150"/>
      <c r="WDV130" s="150"/>
      <c r="WDW130" s="150"/>
      <c r="WDX130" s="148"/>
      <c r="WDY130" s="150"/>
      <c r="WDZ130" s="150"/>
      <c r="WEA130" s="150"/>
      <c r="WEB130" s="148"/>
      <c r="WEC130" s="150"/>
      <c r="WED130" s="150"/>
      <c r="WEE130" s="150"/>
      <c r="WEF130" s="148"/>
      <c r="WEG130" s="150"/>
      <c r="WEH130" s="150"/>
      <c r="WEI130" s="150"/>
      <c r="WEJ130" s="148"/>
      <c r="WEK130" s="150"/>
      <c r="WEL130" s="150"/>
      <c r="WEM130" s="150"/>
      <c r="WEN130" s="148"/>
      <c r="WEO130" s="150"/>
      <c r="WEP130" s="150"/>
      <c r="WEQ130" s="150"/>
      <c r="WER130" s="148"/>
      <c r="WES130" s="150"/>
      <c r="WET130" s="150"/>
      <c r="WEU130" s="150"/>
      <c r="WEV130" s="148"/>
      <c r="WEW130" s="150"/>
      <c r="WEX130" s="150"/>
      <c r="WEY130" s="150"/>
      <c r="WEZ130" s="148"/>
      <c r="WFA130" s="150"/>
      <c r="WFB130" s="150"/>
      <c r="WFC130" s="150"/>
      <c r="WFD130" s="148"/>
      <c r="WFE130" s="150"/>
      <c r="WFF130" s="150"/>
      <c r="WFG130" s="150"/>
      <c r="WFH130" s="148"/>
      <c r="WFI130" s="150"/>
      <c r="WFJ130" s="150"/>
      <c r="WFK130" s="150"/>
      <c r="WFL130" s="148"/>
      <c r="WFM130" s="150"/>
      <c r="WFN130" s="150"/>
      <c r="WFO130" s="150"/>
      <c r="WFP130" s="148"/>
      <c r="WFQ130" s="150"/>
      <c r="WFR130" s="150"/>
      <c r="WFS130" s="150"/>
      <c r="WFT130" s="148"/>
      <c r="WFU130" s="150"/>
      <c r="WFV130" s="150"/>
      <c r="WFW130" s="150"/>
      <c r="WFX130" s="148"/>
      <c r="WFY130" s="150"/>
      <c r="WFZ130" s="150"/>
      <c r="WGA130" s="150"/>
      <c r="WGB130" s="148"/>
      <c r="WGC130" s="150"/>
      <c r="WGD130" s="150"/>
      <c r="WGE130" s="150"/>
      <c r="WGF130" s="148"/>
      <c r="WGG130" s="150"/>
      <c r="WGH130" s="150"/>
      <c r="WGI130" s="150"/>
      <c r="WGJ130" s="148"/>
      <c r="WGK130" s="150"/>
      <c r="WGL130" s="150"/>
      <c r="WGM130" s="150"/>
      <c r="WGN130" s="148"/>
      <c r="WGO130" s="150"/>
      <c r="WGP130" s="150"/>
      <c r="WGQ130" s="150"/>
      <c r="WGR130" s="148"/>
      <c r="WGS130" s="150"/>
      <c r="WGT130" s="150"/>
      <c r="WGU130" s="150"/>
      <c r="WGV130" s="148"/>
      <c r="WGW130" s="150"/>
      <c r="WGX130" s="150"/>
      <c r="WGY130" s="150"/>
      <c r="WGZ130" s="148"/>
      <c r="WHA130" s="150"/>
      <c r="WHB130" s="150"/>
      <c r="WHC130" s="150"/>
      <c r="WHD130" s="148"/>
      <c r="WHE130" s="150"/>
      <c r="WHF130" s="150"/>
      <c r="WHG130" s="150"/>
      <c r="WHH130" s="148"/>
      <c r="WHI130" s="150"/>
      <c r="WHJ130" s="150"/>
      <c r="WHK130" s="150"/>
      <c r="WHL130" s="148"/>
      <c r="WHM130" s="150"/>
      <c r="WHN130" s="150"/>
      <c r="WHO130" s="150"/>
      <c r="WHP130" s="148"/>
      <c r="WHQ130" s="150"/>
      <c r="WHR130" s="150"/>
      <c r="WHS130" s="150"/>
      <c r="WHT130" s="148"/>
      <c r="WHU130" s="150"/>
      <c r="WHV130" s="150"/>
      <c r="WHW130" s="150"/>
      <c r="WHX130" s="148"/>
      <c r="WHY130" s="150"/>
      <c r="WHZ130" s="150"/>
      <c r="WIA130" s="150"/>
      <c r="WIB130" s="148"/>
      <c r="WIC130" s="150"/>
      <c r="WID130" s="150"/>
      <c r="WIE130" s="150"/>
      <c r="WIF130" s="148"/>
      <c r="WIG130" s="150"/>
      <c r="WIH130" s="150"/>
      <c r="WII130" s="150"/>
      <c r="WIJ130" s="148"/>
      <c r="WIK130" s="150"/>
      <c r="WIL130" s="150"/>
      <c r="WIM130" s="150"/>
      <c r="WIN130" s="148"/>
      <c r="WIO130" s="150"/>
      <c r="WIP130" s="150"/>
      <c r="WIQ130" s="150"/>
      <c r="WIR130" s="148"/>
      <c r="WIS130" s="150"/>
      <c r="WIT130" s="150"/>
      <c r="WIU130" s="150"/>
      <c r="WIV130" s="148"/>
      <c r="WIW130" s="150"/>
      <c r="WIX130" s="150"/>
      <c r="WIY130" s="150"/>
      <c r="WIZ130" s="148"/>
      <c r="WJA130" s="150"/>
      <c r="WJB130" s="150"/>
      <c r="WJC130" s="150"/>
      <c r="WJD130" s="148"/>
      <c r="WJE130" s="150"/>
      <c r="WJF130" s="150"/>
      <c r="WJG130" s="150"/>
      <c r="WJH130" s="148"/>
      <c r="WJI130" s="150"/>
      <c r="WJJ130" s="150"/>
      <c r="WJK130" s="150"/>
      <c r="WJL130" s="148"/>
      <c r="WJM130" s="150"/>
      <c r="WJN130" s="150"/>
      <c r="WJO130" s="150"/>
      <c r="WJP130" s="148"/>
      <c r="WJQ130" s="150"/>
      <c r="WJR130" s="150"/>
      <c r="WJS130" s="150"/>
      <c r="WJT130" s="148"/>
      <c r="WJU130" s="150"/>
      <c r="WJV130" s="150"/>
      <c r="WJW130" s="150"/>
      <c r="WJX130" s="148"/>
      <c r="WJY130" s="150"/>
      <c r="WJZ130" s="150"/>
      <c r="WKA130" s="150"/>
      <c r="WKB130" s="148"/>
      <c r="WKC130" s="150"/>
      <c r="WKD130" s="150"/>
      <c r="WKE130" s="150"/>
      <c r="WKF130" s="148"/>
      <c r="WKG130" s="150"/>
      <c r="WKH130" s="150"/>
      <c r="WKI130" s="150"/>
      <c r="WKJ130" s="148"/>
      <c r="WKK130" s="150"/>
      <c r="WKL130" s="150"/>
      <c r="WKM130" s="150"/>
      <c r="WKN130" s="148"/>
      <c r="WKO130" s="150"/>
      <c r="WKP130" s="150"/>
      <c r="WKQ130" s="150"/>
      <c r="WKR130" s="148"/>
      <c r="WKS130" s="150"/>
      <c r="WKT130" s="150"/>
      <c r="WKU130" s="150"/>
      <c r="WKV130" s="148"/>
      <c r="WKW130" s="150"/>
      <c r="WKX130" s="150"/>
      <c r="WKY130" s="150"/>
      <c r="WKZ130" s="148"/>
      <c r="WLA130" s="150"/>
      <c r="WLB130" s="150"/>
      <c r="WLC130" s="150"/>
      <c r="WLD130" s="148"/>
      <c r="WLE130" s="150"/>
      <c r="WLF130" s="150"/>
      <c r="WLG130" s="150"/>
      <c r="WLH130" s="148"/>
      <c r="WLI130" s="150"/>
      <c r="WLJ130" s="150"/>
      <c r="WLK130" s="150"/>
      <c r="WLL130" s="148"/>
      <c r="WLM130" s="150"/>
      <c r="WLN130" s="150"/>
      <c r="WLO130" s="150"/>
      <c r="WLP130" s="148"/>
      <c r="WLQ130" s="150"/>
      <c r="WLR130" s="150"/>
      <c r="WLS130" s="150"/>
      <c r="WLT130" s="148"/>
      <c r="WLU130" s="150"/>
      <c r="WLV130" s="150"/>
      <c r="WLW130" s="150"/>
      <c r="WLX130" s="148"/>
      <c r="WLY130" s="150"/>
      <c r="WLZ130" s="150"/>
      <c r="WMA130" s="150"/>
      <c r="WMB130" s="148"/>
      <c r="WMC130" s="150"/>
      <c r="WMD130" s="150"/>
      <c r="WME130" s="150"/>
      <c r="WMF130" s="148"/>
      <c r="WMG130" s="150"/>
      <c r="WMH130" s="150"/>
      <c r="WMI130" s="150"/>
      <c r="WMJ130" s="148"/>
      <c r="WMK130" s="150"/>
      <c r="WML130" s="150"/>
      <c r="WMM130" s="150"/>
      <c r="WMN130" s="148"/>
      <c r="WMO130" s="150"/>
      <c r="WMP130" s="150"/>
      <c r="WMQ130" s="150"/>
      <c r="WMR130" s="148"/>
      <c r="WMS130" s="150"/>
      <c r="WMT130" s="150"/>
      <c r="WMU130" s="150"/>
      <c r="WMV130" s="148"/>
      <c r="WMW130" s="150"/>
      <c r="WMX130" s="150"/>
      <c r="WMY130" s="150"/>
      <c r="WMZ130" s="148"/>
      <c r="WNA130" s="150"/>
      <c r="WNB130" s="150"/>
      <c r="WNC130" s="150"/>
      <c r="WND130" s="148"/>
      <c r="WNE130" s="150"/>
      <c r="WNF130" s="150"/>
      <c r="WNG130" s="150"/>
      <c r="WNH130" s="148"/>
      <c r="WNI130" s="150"/>
      <c r="WNJ130" s="150"/>
      <c r="WNK130" s="150"/>
      <c r="WNL130" s="148"/>
      <c r="WNM130" s="150"/>
      <c r="WNN130" s="150"/>
      <c r="WNO130" s="150"/>
      <c r="WNP130" s="148"/>
      <c r="WNQ130" s="150"/>
      <c r="WNR130" s="150"/>
      <c r="WNS130" s="150"/>
      <c r="WNT130" s="148"/>
      <c r="WNU130" s="150"/>
      <c r="WNV130" s="150"/>
      <c r="WNW130" s="150"/>
      <c r="WNX130" s="148"/>
      <c r="WNY130" s="150"/>
      <c r="WNZ130" s="150"/>
      <c r="WOA130" s="150"/>
      <c r="WOB130" s="148"/>
      <c r="WOC130" s="150"/>
      <c r="WOD130" s="150"/>
      <c r="WOE130" s="150"/>
      <c r="WOF130" s="148"/>
      <c r="WOG130" s="150"/>
      <c r="WOH130" s="150"/>
      <c r="WOI130" s="150"/>
      <c r="WOJ130" s="148"/>
      <c r="WOK130" s="150"/>
      <c r="WOL130" s="150"/>
      <c r="WOM130" s="150"/>
      <c r="WON130" s="148"/>
      <c r="WOO130" s="150"/>
      <c r="WOP130" s="150"/>
      <c r="WOQ130" s="150"/>
      <c r="WOR130" s="148"/>
      <c r="WOS130" s="150"/>
      <c r="WOT130" s="150"/>
      <c r="WOU130" s="150"/>
      <c r="WOV130" s="148"/>
      <c r="WOW130" s="150"/>
      <c r="WOX130" s="150"/>
      <c r="WOY130" s="150"/>
      <c r="WOZ130" s="148"/>
      <c r="WPA130" s="150"/>
      <c r="WPB130" s="150"/>
      <c r="WPC130" s="150"/>
      <c r="WPD130" s="148"/>
      <c r="WPE130" s="150"/>
      <c r="WPF130" s="150"/>
      <c r="WPG130" s="150"/>
      <c r="WPH130" s="148"/>
      <c r="WPI130" s="150"/>
      <c r="WPJ130" s="150"/>
      <c r="WPK130" s="150"/>
      <c r="WPL130" s="148"/>
      <c r="WPM130" s="150"/>
      <c r="WPN130" s="150"/>
      <c r="WPO130" s="150"/>
      <c r="WPP130" s="148"/>
      <c r="WPQ130" s="150"/>
      <c r="WPR130" s="150"/>
      <c r="WPS130" s="150"/>
      <c r="WPT130" s="148"/>
      <c r="WPU130" s="150"/>
      <c r="WPV130" s="150"/>
      <c r="WPW130" s="150"/>
      <c r="WPX130" s="148"/>
      <c r="WPY130" s="150"/>
      <c r="WPZ130" s="150"/>
      <c r="WQA130" s="150"/>
      <c r="WQB130" s="148"/>
      <c r="WQC130" s="150"/>
      <c r="WQD130" s="150"/>
      <c r="WQE130" s="150"/>
      <c r="WQF130" s="148"/>
      <c r="WQG130" s="150"/>
      <c r="WQH130" s="150"/>
      <c r="WQI130" s="150"/>
      <c r="WQJ130" s="148"/>
      <c r="WQK130" s="150"/>
      <c r="WQL130" s="150"/>
      <c r="WQM130" s="150"/>
      <c r="WQN130" s="148"/>
      <c r="WQO130" s="150"/>
      <c r="WQP130" s="150"/>
      <c r="WQQ130" s="150"/>
      <c r="WQR130" s="148"/>
      <c r="WQS130" s="150"/>
      <c r="WQT130" s="150"/>
      <c r="WQU130" s="150"/>
      <c r="WQV130" s="148"/>
      <c r="WQW130" s="150"/>
      <c r="WQX130" s="150"/>
      <c r="WQY130" s="150"/>
      <c r="WQZ130" s="148"/>
      <c r="WRA130" s="150"/>
      <c r="WRB130" s="150"/>
      <c r="WRC130" s="150"/>
      <c r="WRD130" s="148"/>
      <c r="WRE130" s="150"/>
      <c r="WRF130" s="150"/>
      <c r="WRG130" s="150"/>
      <c r="WRH130" s="148"/>
      <c r="WRI130" s="150"/>
      <c r="WRJ130" s="150"/>
      <c r="WRK130" s="150"/>
      <c r="WRL130" s="148"/>
      <c r="WRM130" s="150"/>
      <c r="WRN130" s="150"/>
      <c r="WRO130" s="150"/>
      <c r="WRP130" s="148"/>
      <c r="WRQ130" s="150"/>
      <c r="WRR130" s="150"/>
      <c r="WRS130" s="150"/>
      <c r="WRT130" s="148"/>
      <c r="WRU130" s="150"/>
      <c r="WRV130" s="150"/>
      <c r="WRW130" s="150"/>
      <c r="WRX130" s="148"/>
      <c r="WRY130" s="150"/>
      <c r="WRZ130" s="150"/>
      <c r="WSA130" s="150"/>
      <c r="WSB130" s="148"/>
      <c r="WSC130" s="150"/>
      <c r="WSD130" s="150"/>
      <c r="WSE130" s="150"/>
      <c r="WSF130" s="148"/>
      <c r="WSG130" s="150"/>
      <c r="WSH130" s="150"/>
      <c r="WSI130" s="150"/>
      <c r="WSJ130" s="148"/>
      <c r="WSK130" s="150"/>
      <c r="WSL130" s="150"/>
      <c r="WSM130" s="150"/>
      <c r="WSN130" s="148"/>
      <c r="WSO130" s="150"/>
      <c r="WSP130" s="150"/>
      <c r="WSQ130" s="150"/>
      <c r="WSR130" s="148"/>
      <c r="WSS130" s="150"/>
      <c r="WST130" s="150"/>
      <c r="WSU130" s="150"/>
      <c r="WSV130" s="148"/>
      <c r="WSW130" s="150"/>
      <c r="WSX130" s="150"/>
      <c r="WSY130" s="150"/>
      <c r="WSZ130" s="148"/>
      <c r="WTA130" s="150"/>
      <c r="WTB130" s="150"/>
      <c r="WTC130" s="150"/>
      <c r="WTD130" s="148"/>
      <c r="WTE130" s="150"/>
      <c r="WTF130" s="150"/>
      <c r="WTG130" s="150"/>
      <c r="WTH130" s="148"/>
      <c r="WTI130" s="150"/>
      <c r="WTJ130" s="150"/>
      <c r="WTK130" s="150"/>
      <c r="WTL130" s="148"/>
      <c r="WTM130" s="150"/>
      <c r="WTN130" s="150"/>
      <c r="WTO130" s="150"/>
      <c r="WTP130" s="148"/>
      <c r="WTQ130" s="150"/>
      <c r="WTR130" s="150"/>
      <c r="WTS130" s="150"/>
      <c r="WTT130" s="148"/>
      <c r="WTU130" s="150"/>
      <c r="WTV130" s="150"/>
      <c r="WTW130" s="150"/>
      <c r="WTX130" s="148"/>
      <c r="WTY130" s="150"/>
      <c r="WTZ130" s="150"/>
      <c r="WUA130" s="150"/>
      <c r="WUB130" s="148"/>
      <c r="WUC130" s="150"/>
      <c r="WUD130" s="150"/>
      <c r="WUE130" s="150"/>
      <c r="WUF130" s="148"/>
      <c r="WUG130" s="150"/>
      <c r="WUH130" s="150"/>
      <c r="WUI130" s="150"/>
      <c r="WUJ130" s="148"/>
      <c r="WUK130" s="150"/>
      <c r="WUL130" s="150"/>
      <c r="WUM130" s="150"/>
      <c r="WUN130" s="148"/>
      <c r="WUO130" s="150"/>
      <c r="WUP130" s="150"/>
      <c r="WUQ130" s="150"/>
      <c r="WUR130" s="148"/>
      <c r="WUS130" s="150"/>
      <c r="WUT130" s="150"/>
      <c r="WUU130" s="150"/>
      <c r="WUV130" s="148"/>
      <c r="WUW130" s="150"/>
      <c r="WUX130" s="150"/>
      <c r="WUY130" s="150"/>
      <c r="WUZ130" s="148"/>
      <c r="WVA130" s="150"/>
      <c r="WVB130" s="150"/>
      <c r="WVC130" s="150"/>
      <c r="WVD130" s="148"/>
      <c r="WVE130" s="150"/>
      <c r="WVF130" s="150"/>
      <c r="WVG130" s="150"/>
      <c r="WVH130" s="148"/>
      <c r="WVI130" s="150"/>
      <c r="WVJ130" s="150"/>
      <c r="WVK130" s="150"/>
      <c r="WVL130" s="148"/>
      <c r="WVM130" s="150"/>
      <c r="WVN130" s="150"/>
      <c r="WVO130" s="150"/>
      <c r="WVP130" s="148"/>
      <c r="WVQ130" s="150"/>
      <c r="WVR130" s="150"/>
      <c r="WVS130" s="150"/>
      <c r="WVT130" s="148"/>
      <c r="WVU130" s="150"/>
      <c r="WVV130" s="150"/>
      <c r="WVW130" s="150"/>
      <c r="WVX130" s="148"/>
      <c r="WVY130" s="150"/>
      <c r="WVZ130" s="150"/>
      <c r="WWA130" s="150"/>
      <c r="WWB130" s="148"/>
      <c r="WWC130" s="150"/>
      <c r="WWD130" s="150"/>
      <c r="WWE130" s="150"/>
      <c r="WWF130" s="148"/>
      <c r="WWG130" s="150"/>
      <c r="WWH130" s="150"/>
      <c r="WWI130" s="150"/>
      <c r="WWJ130" s="148"/>
      <c r="WWK130" s="150"/>
      <c r="WWL130" s="150"/>
      <c r="WWM130" s="150"/>
      <c r="WWN130" s="148"/>
      <c r="WWO130" s="150"/>
      <c r="WWP130" s="150"/>
      <c r="WWQ130" s="150"/>
      <c r="WWR130" s="148"/>
      <c r="WWS130" s="150"/>
      <c r="WWT130" s="150"/>
      <c r="WWU130" s="150"/>
      <c r="WWV130" s="148"/>
      <c r="WWW130" s="150"/>
      <c r="WWX130" s="150"/>
      <c r="WWY130" s="150"/>
      <c r="WWZ130" s="148"/>
      <c r="WXA130" s="150"/>
      <c r="WXB130" s="150"/>
      <c r="WXC130" s="150"/>
      <c r="WXD130" s="148"/>
      <c r="WXE130" s="150"/>
      <c r="WXF130" s="150"/>
      <c r="WXG130" s="150"/>
      <c r="WXH130" s="148"/>
      <c r="WXI130" s="150"/>
      <c r="WXJ130" s="150"/>
      <c r="WXK130" s="150"/>
      <c r="WXL130" s="148"/>
      <c r="WXM130" s="150"/>
      <c r="WXN130" s="150"/>
      <c r="WXO130" s="150"/>
      <c r="WXP130" s="148"/>
      <c r="WXQ130" s="150"/>
      <c r="WXR130" s="150"/>
      <c r="WXS130" s="150"/>
      <c r="WXT130" s="148"/>
      <c r="WXU130" s="150"/>
      <c r="WXV130" s="150"/>
      <c r="WXW130" s="150"/>
      <c r="WXX130" s="148"/>
      <c r="WXY130" s="150"/>
      <c r="WXZ130" s="150"/>
      <c r="WYA130" s="150"/>
      <c r="WYB130" s="148"/>
      <c r="WYC130" s="150"/>
      <c r="WYD130" s="150"/>
      <c r="WYE130" s="150"/>
      <c r="WYF130" s="148"/>
      <c r="WYG130" s="150"/>
      <c r="WYH130" s="150"/>
      <c r="WYI130" s="150"/>
      <c r="WYJ130" s="148"/>
      <c r="WYK130" s="150"/>
      <c r="WYL130" s="150"/>
      <c r="WYM130" s="150"/>
      <c r="WYN130" s="148"/>
      <c r="WYO130" s="150"/>
      <c r="WYP130" s="150"/>
      <c r="WYQ130" s="150"/>
      <c r="WYR130" s="148"/>
      <c r="WYS130" s="150"/>
      <c r="WYT130" s="150"/>
      <c r="WYU130" s="150"/>
      <c r="WYV130" s="148"/>
      <c r="WYW130" s="150"/>
      <c r="WYX130" s="150"/>
      <c r="WYY130" s="150"/>
      <c r="WYZ130" s="148"/>
      <c r="WZA130" s="150"/>
      <c r="WZB130" s="150"/>
      <c r="WZC130" s="150"/>
      <c r="WZD130" s="148"/>
      <c r="WZE130" s="150"/>
      <c r="WZF130" s="150"/>
      <c r="WZG130" s="150"/>
      <c r="WZH130" s="148"/>
      <c r="WZI130" s="150"/>
      <c r="WZJ130" s="150"/>
      <c r="WZK130" s="150"/>
      <c r="WZL130" s="148"/>
      <c r="WZM130" s="150"/>
      <c r="WZN130" s="150"/>
      <c r="WZO130" s="150"/>
      <c r="WZP130" s="148"/>
      <c r="WZQ130" s="150"/>
      <c r="WZR130" s="150"/>
      <c r="WZS130" s="150"/>
      <c r="WZT130" s="148"/>
      <c r="WZU130" s="150"/>
      <c r="WZV130" s="150"/>
      <c r="WZW130" s="150"/>
      <c r="WZX130" s="148"/>
      <c r="WZY130" s="150"/>
      <c r="WZZ130" s="150"/>
      <c r="XAA130" s="150"/>
      <c r="XAB130" s="148"/>
      <c r="XAC130" s="150"/>
      <c r="XAD130" s="150"/>
      <c r="XAE130" s="150"/>
      <c r="XAF130" s="148"/>
      <c r="XAG130" s="150"/>
      <c r="XAH130" s="150"/>
      <c r="XAI130" s="150"/>
      <c r="XAJ130" s="148"/>
      <c r="XAK130" s="150"/>
      <c r="XAL130" s="150"/>
      <c r="XAM130" s="150"/>
      <c r="XAN130" s="148"/>
      <c r="XAO130" s="150"/>
      <c r="XAP130" s="150"/>
      <c r="XAQ130" s="150"/>
      <c r="XAR130" s="148"/>
      <c r="XAS130" s="150"/>
      <c r="XAT130" s="150"/>
      <c r="XAU130" s="150"/>
      <c r="XAV130" s="148"/>
      <c r="XAW130" s="150"/>
      <c r="XAX130" s="150"/>
      <c r="XAY130" s="150"/>
      <c r="XAZ130" s="148"/>
      <c r="XBA130" s="150"/>
      <c r="XBB130" s="150"/>
      <c r="XBC130" s="150"/>
      <c r="XBD130" s="148"/>
      <c r="XBE130" s="150"/>
      <c r="XBF130" s="150"/>
      <c r="XBG130" s="150"/>
      <c r="XBH130" s="148"/>
      <c r="XBI130" s="150"/>
      <c r="XBJ130" s="150"/>
      <c r="XBK130" s="150"/>
      <c r="XBL130" s="148"/>
      <c r="XBM130" s="150"/>
      <c r="XBN130" s="150"/>
      <c r="XBO130" s="150"/>
      <c r="XBP130" s="148"/>
      <c r="XBQ130" s="150"/>
      <c r="XBR130" s="150"/>
      <c r="XBS130" s="150"/>
      <c r="XBT130" s="148"/>
      <c r="XBU130" s="150"/>
      <c r="XBV130" s="150"/>
      <c r="XBW130" s="150"/>
      <c r="XBX130" s="148"/>
      <c r="XBY130" s="150"/>
      <c r="XBZ130" s="150"/>
      <c r="XCA130" s="150"/>
      <c r="XCB130" s="148"/>
      <c r="XCC130" s="150"/>
      <c r="XCD130" s="150"/>
      <c r="XCE130" s="150"/>
      <c r="XCF130" s="148"/>
      <c r="XCG130" s="150"/>
      <c r="XCH130" s="150"/>
      <c r="XCI130" s="150"/>
      <c r="XCJ130" s="148"/>
      <c r="XCK130" s="150"/>
      <c r="XCL130" s="150"/>
      <c r="XCM130" s="150"/>
      <c r="XCN130" s="148"/>
      <c r="XCO130" s="150"/>
      <c r="XCP130" s="150"/>
      <c r="XCQ130" s="150"/>
      <c r="XCR130" s="148"/>
      <c r="XCS130" s="150"/>
      <c r="XCT130" s="150"/>
      <c r="XCU130" s="150"/>
      <c r="XCV130" s="148"/>
      <c r="XCW130" s="150"/>
      <c r="XCX130" s="150"/>
      <c r="XCY130" s="150"/>
      <c r="XCZ130" s="148"/>
      <c r="XDA130" s="150"/>
      <c r="XDB130" s="150"/>
      <c r="XDC130" s="150"/>
      <c r="XDD130" s="148"/>
      <c r="XDE130" s="150"/>
      <c r="XDF130" s="150"/>
      <c r="XDG130" s="150"/>
      <c r="XDH130" s="148"/>
      <c r="XDI130" s="150"/>
      <c r="XDJ130" s="150"/>
      <c r="XDK130" s="150"/>
      <c r="XDL130" s="148"/>
      <c r="XDM130" s="150"/>
      <c r="XDN130" s="150"/>
      <c r="XDO130" s="150"/>
      <c r="XDP130" s="148"/>
      <c r="XDQ130" s="150"/>
      <c r="XDR130" s="150"/>
      <c r="XDS130" s="150"/>
      <c r="XDT130" s="148"/>
      <c r="XDU130" s="150"/>
      <c r="XDV130" s="150"/>
      <c r="XDW130" s="150"/>
      <c r="XDX130" s="148"/>
      <c r="XDY130" s="150"/>
      <c r="XDZ130" s="150"/>
      <c r="XEA130" s="150"/>
      <c r="XEB130" s="148"/>
      <c r="XEC130" s="150"/>
      <c r="XED130" s="150"/>
      <c r="XEE130" s="150"/>
      <c r="XEF130" s="148"/>
      <c r="XEG130" s="150"/>
      <c r="XEH130" s="150"/>
      <c r="XEI130" s="150"/>
      <c r="XEJ130" s="148"/>
      <c r="XEK130" s="150"/>
      <c r="XEL130" s="150"/>
      <c r="XEM130" s="150"/>
      <c r="XEN130" s="148"/>
      <c r="XEO130" s="150"/>
      <c r="XEP130" s="150"/>
      <c r="XEQ130" s="150"/>
      <c r="XER130" s="148"/>
      <c r="XES130" s="150"/>
      <c r="XET130" s="150"/>
      <c r="XEU130" s="150"/>
      <c r="XEV130" s="148"/>
      <c r="XEW130" s="148"/>
      <c r="XEX130" s="148"/>
      <c r="XEY130" s="148"/>
    </row>
    <row r="131" spans="1:16379" s="26" customFormat="1" ht="22.5" customHeight="1">
      <c r="A131" s="456" t="s">
        <v>558</v>
      </c>
      <c r="B131" s="457"/>
      <c r="C131" s="457"/>
      <c r="D131" s="457"/>
      <c r="E131" s="458"/>
      <c r="F131" s="458"/>
      <c r="G131" s="458"/>
      <c r="H131" s="458"/>
      <c r="I131" s="458"/>
      <c r="J131" s="458"/>
      <c r="K131" s="458"/>
      <c r="L131" s="458"/>
      <c r="M131" s="458"/>
      <c r="N131" s="458"/>
      <c r="O131" s="458"/>
      <c r="P131" s="458"/>
      <c r="Q131" s="458"/>
      <c r="R131" s="458"/>
      <c r="S131" s="458"/>
      <c r="T131" s="458"/>
      <c r="U131" s="458"/>
      <c r="V131" s="458"/>
      <c r="W131" s="458"/>
      <c r="X131" s="458"/>
      <c r="Y131" s="458"/>
      <c r="Z131" s="458"/>
      <c r="AA131" s="458"/>
      <c r="AB131" s="458"/>
      <c r="AC131" s="458"/>
      <c r="AD131" s="458"/>
      <c r="AE131" s="458"/>
      <c r="AF131" s="458"/>
      <c r="AG131" s="458"/>
      <c r="AH131" s="458"/>
      <c r="AI131" s="458"/>
      <c r="AJ131" s="458"/>
      <c r="AK131" s="458"/>
      <c r="AL131" s="458"/>
      <c r="AM131" s="458"/>
      <c r="AN131" s="458"/>
      <c r="AO131" s="458"/>
      <c r="AP131" s="458"/>
      <c r="AQ131" s="458"/>
      <c r="AR131" s="458"/>
      <c r="AS131" s="458"/>
      <c r="AT131" s="458"/>
      <c r="AU131" s="458"/>
      <c r="AV131" s="458"/>
      <c r="AW131" s="458"/>
      <c r="AX131" s="164"/>
      <c r="AY131" s="461"/>
      <c r="AZ131" s="460"/>
      <c r="BA131" s="460"/>
      <c r="BB131" s="460"/>
      <c r="BC131" s="460"/>
      <c r="BD131" s="461"/>
      <c r="BE131" s="460"/>
      <c r="BF131" s="460"/>
      <c r="BG131" s="460"/>
      <c r="BH131" s="461"/>
      <c r="BI131" s="460"/>
      <c r="BJ131" s="460"/>
      <c r="BK131" s="460"/>
      <c r="BL131" s="459"/>
      <c r="BM131" s="458"/>
      <c r="BN131" s="458"/>
      <c r="BO131" s="458"/>
      <c r="BP131" s="459"/>
      <c r="BQ131" s="458"/>
      <c r="BR131" s="458"/>
      <c r="BS131" s="458"/>
      <c r="BT131" s="459"/>
      <c r="BU131" s="458"/>
      <c r="BV131" s="458"/>
      <c r="BW131" s="458"/>
      <c r="BX131" s="459"/>
      <c r="BY131" s="458"/>
      <c r="BZ131" s="458"/>
      <c r="CA131" s="458"/>
      <c r="CB131" s="459"/>
      <c r="CC131" s="458"/>
      <c r="CD131" s="458"/>
      <c r="CE131" s="458"/>
      <c r="CF131" s="459"/>
      <c r="CG131" s="458"/>
      <c r="CH131" s="458"/>
      <c r="CI131" s="458"/>
      <c r="CJ131" s="459"/>
      <c r="CK131" s="458"/>
      <c r="CL131" s="458"/>
      <c r="CM131" s="458"/>
      <c r="CN131" s="459"/>
      <c r="CO131" s="458"/>
      <c r="CP131" s="458"/>
      <c r="CQ131" s="458"/>
      <c r="CR131" s="459"/>
      <c r="CS131" s="458"/>
      <c r="CT131" s="458"/>
      <c r="CU131" s="458"/>
      <c r="CV131" s="459"/>
      <c r="CW131" s="458"/>
      <c r="CX131" s="458"/>
      <c r="CY131" s="458"/>
      <c r="CZ131" s="459"/>
      <c r="DA131" s="458"/>
      <c r="DB131" s="458"/>
      <c r="DC131" s="458"/>
      <c r="DD131" s="459"/>
      <c r="DE131" s="458"/>
      <c r="DF131" s="458"/>
      <c r="DG131" s="458"/>
      <c r="DH131" s="459"/>
      <c r="DI131" s="458"/>
      <c r="DJ131" s="458"/>
      <c r="DK131" s="458"/>
      <c r="DL131" s="459"/>
      <c r="DM131" s="458"/>
      <c r="DN131" s="458"/>
      <c r="DO131" s="458"/>
      <c r="DP131" s="459"/>
      <c r="DQ131" s="458"/>
      <c r="DR131" s="458"/>
      <c r="DS131" s="458"/>
      <c r="DT131" s="459"/>
      <c r="DU131" s="458"/>
      <c r="DV131" s="458"/>
      <c r="DW131" s="458"/>
      <c r="DX131" s="459"/>
      <c r="DY131" s="458"/>
      <c r="DZ131" s="458"/>
      <c r="EA131" s="458"/>
      <c r="EB131" s="459"/>
      <c r="EC131" s="458"/>
      <c r="ED131" s="458"/>
      <c r="EE131" s="458"/>
      <c r="EF131" s="459"/>
      <c r="EG131" s="458"/>
      <c r="EH131" s="458"/>
      <c r="EI131" s="458"/>
      <c r="EJ131" s="459"/>
      <c r="EK131" s="458"/>
      <c r="EL131" s="458"/>
      <c r="EM131" s="458"/>
      <c r="EN131" s="459"/>
      <c r="EO131" s="458"/>
      <c r="EP131" s="458"/>
      <c r="EQ131" s="458"/>
      <c r="ER131" s="459"/>
      <c r="ES131" s="458"/>
      <c r="ET131" s="458"/>
      <c r="EU131" s="458"/>
      <c r="EV131" s="459"/>
      <c r="EW131" s="458"/>
      <c r="EX131" s="458"/>
      <c r="EY131" s="458"/>
      <c r="EZ131" s="459"/>
      <c r="FA131" s="458"/>
      <c r="FB131" s="458"/>
      <c r="FC131" s="458"/>
      <c r="FD131" s="459"/>
      <c r="FE131" s="458"/>
      <c r="FF131" s="458"/>
      <c r="FG131" s="458"/>
      <c r="FH131" s="459"/>
      <c r="FI131" s="458"/>
      <c r="FJ131" s="458"/>
      <c r="FK131" s="458"/>
      <c r="FL131" s="459"/>
      <c r="FM131" s="458"/>
      <c r="FN131" s="458"/>
      <c r="FO131" s="458"/>
      <c r="FP131" s="459"/>
      <c r="FQ131" s="458"/>
      <c r="FR131" s="458"/>
      <c r="FS131" s="458"/>
      <c r="FT131" s="459"/>
      <c r="FU131" s="458"/>
      <c r="FV131" s="458"/>
      <c r="FW131" s="458"/>
      <c r="FX131" s="459"/>
      <c r="FY131" s="458"/>
      <c r="FZ131" s="458"/>
      <c r="GA131" s="458"/>
      <c r="GB131" s="459"/>
      <c r="GC131" s="458"/>
      <c r="GD131" s="458"/>
      <c r="GE131" s="458"/>
      <c r="GF131" s="459"/>
      <c r="GG131" s="458"/>
      <c r="GH131" s="458"/>
      <c r="GI131" s="458"/>
      <c r="GJ131" s="459"/>
      <c r="GK131" s="458"/>
      <c r="GL131" s="458"/>
      <c r="GM131" s="458"/>
      <c r="GN131" s="459"/>
      <c r="GO131" s="458"/>
      <c r="GP131" s="458"/>
      <c r="GQ131" s="458"/>
      <c r="GR131" s="459"/>
      <c r="GS131" s="458"/>
      <c r="GT131" s="458"/>
      <c r="GU131" s="458"/>
      <c r="GV131" s="459"/>
      <c r="GW131" s="458"/>
      <c r="GX131" s="458"/>
      <c r="GY131" s="458"/>
      <c r="GZ131" s="459"/>
      <c r="HA131" s="458"/>
      <c r="HB131" s="458"/>
      <c r="HC131" s="458"/>
      <c r="HD131" s="459"/>
      <c r="HE131" s="458"/>
      <c r="HF131" s="458"/>
      <c r="HG131" s="458"/>
      <c r="HH131" s="459"/>
      <c r="HI131" s="458"/>
      <c r="HJ131" s="458"/>
      <c r="HK131" s="458"/>
      <c r="HL131" s="459"/>
      <c r="HM131" s="458"/>
      <c r="HN131" s="458"/>
      <c r="HO131" s="458"/>
      <c r="HP131" s="459"/>
      <c r="HQ131" s="458"/>
      <c r="HR131" s="458"/>
      <c r="HS131" s="458"/>
      <c r="HT131" s="459"/>
      <c r="HU131" s="458"/>
      <c r="HV131" s="458"/>
      <c r="HW131" s="458"/>
      <c r="HX131" s="459"/>
      <c r="HY131" s="458"/>
      <c r="HZ131" s="458"/>
      <c r="IA131" s="458"/>
      <c r="IB131" s="459"/>
      <c r="IC131" s="458"/>
      <c r="ID131" s="458"/>
      <c r="IE131" s="458"/>
      <c r="IF131" s="459"/>
      <c r="IG131" s="458"/>
      <c r="IH131" s="458"/>
      <c r="II131" s="458"/>
      <c r="IJ131" s="459"/>
      <c r="IK131" s="458"/>
      <c r="IL131" s="458"/>
      <c r="IM131" s="458"/>
      <c r="IN131" s="459"/>
      <c r="IO131" s="458"/>
      <c r="IP131" s="458"/>
      <c r="IQ131" s="458"/>
      <c r="IR131" s="459"/>
      <c r="IS131" s="458"/>
      <c r="IT131" s="458"/>
      <c r="IU131" s="458"/>
      <c r="IV131" s="459"/>
      <c r="IW131" s="458"/>
      <c r="IX131" s="458"/>
      <c r="IY131" s="458"/>
      <c r="IZ131" s="459"/>
      <c r="JA131" s="458"/>
      <c r="JB131" s="458"/>
      <c r="JC131" s="458"/>
      <c r="JD131" s="459"/>
      <c r="JE131" s="458"/>
      <c r="JF131" s="458"/>
      <c r="JG131" s="458"/>
      <c r="JH131" s="459"/>
      <c r="JI131" s="458"/>
      <c r="JJ131" s="458"/>
      <c r="JK131" s="458"/>
      <c r="JL131" s="459"/>
      <c r="JM131" s="458"/>
      <c r="JN131" s="458"/>
      <c r="JO131" s="458"/>
      <c r="JP131" s="459"/>
      <c r="JQ131" s="458"/>
      <c r="JR131" s="458"/>
      <c r="JS131" s="458"/>
      <c r="JT131" s="459"/>
      <c r="JU131" s="458"/>
      <c r="JV131" s="458"/>
      <c r="JW131" s="458"/>
      <c r="JX131" s="459"/>
      <c r="JY131" s="458"/>
      <c r="JZ131" s="458"/>
      <c r="KA131" s="458"/>
      <c r="KB131" s="459"/>
      <c r="KC131" s="458"/>
      <c r="KD131" s="458"/>
      <c r="KE131" s="458"/>
      <c r="KF131" s="459"/>
      <c r="KG131" s="458"/>
      <c r="KH131" s="458"/>
      <c r="KI131" s="458"/>
      <c r="KJ131" s="459"/>
      <c r="KK131" s="458"/>
      <c r="KL131" s="458"/>
      <c r="KM131" s="458"/>
      <c r="KN131" s="459"/>
      <c r="KO131" s="458"/>
      <c r="KP131" s="458"/>
      <c r="KQ131" s="458"/>
      <c r="KR131" s="459"/>
      <c r="KS131" s="458"/>
      <c r="KT131" s="458"/>
      <c r="KU131" s="458"/>
      <c r="KV131" s="459"/>
      <c r="KW131" s="458"/>
      <c r="KX131" s="458"/>
      <c r="KY131" s="458"/>
      <c r="KZ131" s="459"/>
      <c r="LA131" s="458"/>
      <c r="LB131" s="458"/>
      <c r="LC131" s="458"/>
      <c r="LD131" s="459"/>
      <c r="LE131" s="458"/>
      <c r="LF131" s="458"/>
      <c r="LG131" s="458"/>
      <c r="LH131" s="459"/>
      <c r="LI131" s="458"/>
      <c r="LJ131" s="458"/>
      <c r="LK131" s="458"/>
      <c r="LL131" s="459"/>
      <c r="LM131" s="458"/>
      <c r="LN131" s="458"/>
      <c r="LO131" s="458"/>
      <c r="LP131" s="459"/>
      <c r="LQ131" s="458"/>
      <c r="LR131" s="458"/>
      <c r="LS131" s="458"/>
      <c r="LT131" s="459"/>
      <c r="LU131" s="458"/>
      <c r="LV131" s="458"/>
      <c r="LW131" s="458"/>
      <c r="LX131" s="459"/>
      <c r="LY131" s="458"/>
      <c r="LZ131" s="458"/>
      <c r="MA131" s="458"/>
      <c r="MB131" s="459"/>
      <c r="MC131" s="458"/>
      <c r="MD131" s="458"/>
      <c r="ME131" s="458"/>
      <c r="MF131" s="459"/>
      <c r="MG131" s="458"/>
      <c r="MH131" s="458"/>
      <c r="MI131" s="458"/>
      <c r="MJ131" s="459"/>
      <c r="MK131" s="458"/>
      <c r="ML131" s="458"/>
      <c r="MM131" s="458"/>
      <c r="MN131" s="459"/>
      <c r="MO131" s="458"/>
      <c r="MP131" s="458"/>
      <c r="MQ131" s="458"/>
      <c r="MR131" s="459"/>
      <c r="MS131" s="458"/>
      <c r="MT131" s="458"/>
      <c r="MU131" s="458"/>
      <c r="MV131" s="459"/>
      <c r="MW131" s="458"/>
      <c r="MX131" s="458"/>
      <c r="MY131" s="458"/>
      <c r="MZ131" s="459"/>
      <c r="NA131" s="458"/>
      <c r="NB131" s="458"/>
      <c r="NC131" s="458"/>
      <c r="ND131" s="459"/>
      <c r="NE131" s="458"/>
      <c r="NF131" s="458"/>
      <c r="NG131" s="458"/>
      <c r="NH131" s="459"/>
      <c r="NI131" s="458"/>
      <c r="NJ131" s="458"/>
      <c r="NK131" s="458"/>
      <c r="NL131" s="459"/>
      <c r="NM131" s="458"/>
      <c r="NN131" s="458"/>
      <c r="NO131" s="458"/>
      <c r="NP131" s="459"/>
      <c r="NQ131" s="458"/>
      <c r="NR131" s="458"/>
      <c r="NS131" s="458"/>
      <c r="NT131" s="459"/>
      <c r="NU131" s="458"/>
      <c r="NV131" s="458"/>
      <c r="NW131" s="458"/>
      <c r="NX131" s="459"/>
      <c r="NY131" s="458"/>
      <c r="NZ131" s="458"/>
      <c r="OA131" s="458"/>
      <c r="OB131" s="459"/>
      <c r="OC131" s="458"/>
      <c r="OD131" s="458"/>
      <c r="OE131" s="458"/>
      <c r="OF131" s="459"/>
      <c r="OG131" s="458"/>
      <c r="OH131" s="458"/>
      <c r="OI131" s="458"/>
      <c r="OJ131" s="459"/>
      <c r="OK131" s="458"/>
      <c r="OL131" s="458"/>
      <c r="OM131" s="458"/>
      <c r="ON131" s="459"/>
      <c r="OO131" s="458"/>
      <c r="OP131" s="458"/>
      <c r="OQ131" s="458"/>
      <c r="OR131" s="459"/>
      <c r="OS131" s="458"/>
      <c r="OT131" s="458"/>
      <c r="OU131" s="458"/>
      <c r="OV131" s="459"/>
      <c r="OW131" s="458"/>
      <c r="OX131" s="458"/>
      <c r="OY131" s="458"/>
      <c r="OZ131" s="459"/>
      <c r="PA131" s="458"/>
      <c r="PB131" s="458"/>
      <c r="PC131" s="458"/>
      <c r="PD131" s="459"/>
      <c r="PE131" s="458"/>
      <c r="PF131" s="458"/>
      <c r="PG131" s="458"/>
      <c r="PH131" s="459"/>
      <c r="PI131" s="458"/>
      <c r="PJ131" s="458"/>
      <c r="PK131" s="458"/>
      <c r="PL131" s="459"/>
      <c r="PM131" s="458"/>
      <c r="PN131" s="458"/>
      <c r="PO131" s="458"/>
      <c r="PP131" s="459"/>
      <c r="PQ131" s="458"/>
      <c r="PR131" s="458"/>
      <c r="PS131" s="458"/>
      <c r="PT131" s="459"/>
      <c r="PU131" s="458"/>
      <c r="PV131" s="458"/>
      <c r="PW131" s="458"/>
      <c r="PX131" s="459"/>
      <c r="PY131" s="458"/>
      <c r="PZ131" s="458"/>
      <c r="QA131" s="458"/>
      <c r="QB131" s="459"/>
      <c r="QC131" s="458"/>
      <c r="QD131" s="458"/>
      <c r="QE131" s="458"/>
      <c r="QF131" s="459"/>
      <c r="QG131" s="458"/>
      <c r="QH131" s="458"/>
      <c r="QI131" s="458"/>
      <c r="QJ131" s="459"/>
      <c r="QK131" s="458"/>
      <c r="QL131" s="458"/>
      <c r="QM131" s="458"/>
      <c r="QN131" s="459"/>
      <c r="QO131" s="458"/>
      <c r="QP131" s="458"/>
      <c r="QQ131" s="458"/>
      <c r="QR131" s="459"/>
      <c r="QS131" s="458"/>
      <c r="QT131" s="458"/>
      <c r="QU131" s="458"/>
      <c r="QV131" s="459"/>
      <c r="QW131" s="458"/>
      <c r="QX131" s="458"/>
      <c r="QY131" s="458"/>
      <c r="QZ131" s="459"/>
      <c r="RA131" s="458"/>
      <c r="RB131" s="458"/>
      <c r="RC131" s="458"/>
      <c r="RD131" s="459"/>
      <c r="RE131" s="458"/>
      <c r="RF131" s="458"/>
      <c r="RG131" s="458"/>
      <c r="RH131" s="459"/>
      <c r="RI131" s="458"/>
      <c r="RJ131" s="458"/>
      <c r="RK131" s="458"/>
      <c r="RL131" s="459"/>
      <c r="RM131" s="458"/>
      <c r="RN131" s="458"/>
      <c r="RO131" s="458"/>
      <c r="RP131" s="459"/>
      <c r="RQ131" s="458"/>
      <c r="RR131" s="458"/>
      <c r="RS131" s="458"/>
      <c r="RT131" s="459"/>
      <c r="RU131" s="458"/>
      <c r="RV131" s="458"/>
      <c r="RW131" s="458"/>
      <c r="RX131" s="459"/>
      <c r="RY131" s="458"/>
      <c r="RZ131" s="458"/>
      <c r="SA131" s="458"/>
      <c r="SB131" s="459"/>
      <c r="SC131" s="458"/>
      <c r="SD131" s="458"/>
      <c r="SE131" s="458"/>
      <c r="SF131" s="459"/>
      <c r="SG131" s="458"/>
      <c r="SH131" s="458"/>
      <c r="SI131" s="458"/>
      <c r="SJ131" s="459"/>
      <c r="SK131" s="458"/>
      <c r="SL131" s="458"/>
      <c r="SM131" s="458"/>
      <c r="SN131" s="459"/>
      <c r="SO131" s="458"/>
      <c r="SP131" s="458"/>
      <c r="SQ131" s="458"/>
      <c r="SR131" s="459"/>
      <c r="SS131" s="458"/>
      <c r="ST131" s="458"/>
      <c r="SU131" s="458"/>
      <c r="SV131" s="459"/>
      <c r="SW131" s="458"/>
      <c r="SX131" s="458"/>
      <c r="SY131" s="458"/>
      <c r="SZ131" s="459"/>
      <c r="TA131" s="458"/>
      <c r="TB131" s="458"/>
      <c r="TC131" s="458"/>
      <c r="TD131" s="459"/>
      <c r="TE131" s="458"/>
      <c r="TF131" s="458"/>
      <c r="TG131" s="458"/>
      <c r="TH131" s="459"/>
      <c r="TI131" s="458"/>
      <c r="TJ131" s="458"/>
      <c r="TK131" s="458"/>
      <c r="TL131" s="459"/>
      <c r="TM131" s="458"/>
      <c r="TN131" s="458"/>
      <c r="TO131" s="458"/>
      <c r="TP131" s="459"/>
      <c r="TQ131" s="458"/>
      <c r="TR131" s="458"/>
      <c r="TS131" s="458"/>
      <c r="TT131" s="459"/>
      <c r="TU131" s="458"/>
      <c r="TV131" s="458"/>
      <c r="TW131" s="458"/>
      <c r="TX131" s="459"/>
      <c r="TY131" s="458"/>
      <c r="TZ131" s="458"/>
      <c r="UA131" s="458"/>
      <c r="UB131" s="459"/>
      <c r="UC131" s="458"/>
      <c r="UD131" s="458"/>
      <c r="UE131" s="458"/>
      <c r="UF131" s="459"/>
      <c r="UG131" s="458"/>
      <c r="UH131" s="458"/>
      <c r="UI131" s="458"/>
      <c r="UJ131" s="459"/>
      <c r="UK131" s="458"/>
      <c r="UL131" s="458"/>
      <c r="UM131" s="458"/>
      <c r="UN131" s="459"/>
      <c r="UO131" s="458"/>
      <c r="UP131" s="458"/>
      <c r="UQ131" s="458"/>
      <c r="UR131" s="459"/>
      <c r="US131" s="458"/>
      <c r="UT131" s="458"/>
      <c r="UU131" s="458"/>
      <c r="UV131" s="459"/>
      <c r="UW131" s="458"/>
      <c r="UX131" s="458"/>
      <c r="UY131" s="458"/>
      <c r="UZ131" s="459"/>
      <c r="VA131" s="458"/>
      <c r="VB131" s="458"/>
      <c r="VC131" s="458"/>
      <c r="VD131" s="459"/>
      <c r="VE131" s="458"/>
      <c r="VF131" s="458"/>
      <c r="VG131" s="458"/>
      <c r="VH131" s="459"/>
      <c r="VI131" s="458"/>
      <c r="VJ131" s="458"/>
      <c r="VK131" s="458"/>
      <c r="VL131" s="459"/>
      <c r="VM131" s="458"/>
      <c r="VN131" s="458"/>
      <c r="VO131" s="458"/>
      <c r="VP131" s="459"/>
      <c r="VQ131" s="458"/>
      <c r="VR131" s="458"/>
      <c r="VS131" s="458"/>
      <c r="VT131" s="459"/>
      <c r="VU131" s="458"/>
      <c r="VV131" s="458"/>
      <c r="VW131" s="458"/>
      <c r="VX131" s="459"/>
      <c r="VY131" s="458"/>
      <c r="VZ131" s="458"/>
      <c r="WA131" s="458"/>
      <c r="WB131" s="459"/>
      <c r="WC131" s="458"/>
      <c r="WD131" s="458"/>
      <c r="WE131" s="458"/>
      <c r="WF131" s="459"/>
      <c r="WG131" s="458"/>
      <c r="WH131" s="458"/>
      <c r="WI131" s="458"/>
      <c r="WJ131" s="459"/>
      <c r="WK131" s="458"/>
      <c r="WL131" s="458"/>
      <c r="WM131" s="458"/>
      <c r="WN131" s="459"/>
      <c r="WO131" s="458"/>
      <c r="WP131" s="458"/>
      <c r="WQ131" s="458"/>
      <c r="WR131" s="459"/>
      <c r="WS131" s="458"/>
      <c r="WT131" s="458"/>
      <c r="WU131" s="458"/>
      <c r="WV131" s="459"/>
      <c r="WW131" s="458"/>
      <c r="WX131" s="458"/>
      <c r="WY131" s="458"/>
      <c r="WZ131" s="459"/>
      <c r="XA131" s="458"/>
      <c r="XB131" s="458"/>
      <c r="XC131" s="458"/>
      <c r="XD131" s="459"/>
      <c r="XE131" s="458"/>
      <c r="XF131" s="458"/>
      <c r="XG131" s="458"/>
      <c r="XH131" s="459"/>
      <c r="XI131" s="458"/>
      <c r="XJ131" s="458"/>
      <c r="XK131" s="458"/>
      <c r="XL131" s="459"/>
      <c r="XM131" s="458"/>
      <c r="XN131" s="458"/>
      <c r="XO131" s="458"/>
      <c r="XP131" s="459"/>
      <c r="XQ131" s="458"/>
      <c r="XR131" s="458"/>
      <c r="XS131" s="458"/>
      <c r="XT131" s="459"/>
      <c r="XU131" s="458"/>
      <c r="XV131" s="458"/>
      <c r="XW131" s="458"/>
      <c r="XX131" s="459"/>
      <c r="XY131" s="458"/>
      <c r="XZ131" s="458"/>
      <c r="YA131" s="458"/>
      <c r="YB131" s="459"/>
      <c r="YC131" s="458"/>
      <c r="YD131" s="458"/>
      <c r="YE131" s="458"/>
      <c r="YF131" s="459"/>
      <c r="YG131" s="458"/>
      <c r="YH131" s="458"/>
      <c r="YI131" s="458"/>
      <c r="YJ131" s="459"/>
      <c r="YK131" s="458"/>
      <c r="YL131" s="458"/>
      <c r="YM131" s="458"/>
      <c r="YN131" s="459"/>
      <c r="YO131" s="458"/>
      <c r="YP131" s="458"/>
      <c r="YQ131" s="458"/>
      <c r="YR131" s="459"/>
      <c r="YS131" s="458"/>
      <c r="YT131" s="458"/>
      <c r="YU131" s="458"/>
      <c r="YV131" s="459"/>
      <c r="YW131" s="458"/>
      <c r="YX131" s="458"/>
      <c r="YY131" s="458"/>
      <c r="YZ131" s="459"/>
      <c r="ZA131" s="458"/>
      <c r="ZB131" s="458"/>
      <c r="ZC131" s="458"/>
      <c r="ZD131" s="459"/>
      <c r="ZE131" s="458"/>
      <c r="ZF131" s="458"/>
      <c r="ZG131" s="458"/>
      <c r="ZH131" s="459"/>
      <c r="ZI131" s="458"/>
      <c r="ZJ131" s="458"/>
      <c r="ZK131" s="458"/>
      <c r="ZL131" s="459"/>
      <c r="ZM131" s="458"/>
      <c r="ZN131" s="458"/>
      <c r="ZO131" s="458"/>
      <c r="ZP131" s="459"/>
      <c r="ZQ131" s="458"/>
      <c r="ZR131" s="458"/>
      <c r="ZS131" s="458"/>
      <c r="ZT131" s="459"/>
      <c r="ZU131" s="458"/>
      <c r="ZV131" s="458"/>
      <c r="ZW131" s="458"/>
      <c r="ZX131" s="459"/>
      <c r="ZY131" s="458"/>
      <c r="ZZ131" s="458"/>
      <c r="AAA131" s="458"/>
      <c r="AAB131" s="459"/>
      <c r="AAC131" s="458"/>
      <c r="AAD131" s="458"/>
      <c r="AAE131" s="458"/>
      <c r="AAF131" s="459"/>
      <c r="AAG131" s="458"/>
      <c r="AAH131" s="458"/>
      <c r="AAI131" s="458"/>
      <c r="AAJ131" s="459"/>
      <c r="AAK131" s="458"/>
      <c r="AAL131" s="458"/>
      <c r="AAM131" s="458"/>
      <c r="AAN131" s="459"/>
      <c r="AAO131" s="458"/>
      <c r="AAP131" s="458"/>
      <c r="AAQ131" s="458"/>
      <c r="AAR131" s="459"/>
      <c r="AAS131" s="458"/>
      <c r="AAT131" s="458"/>
      <c r="AAU131" s="458"/>
      <c r="AAV131" s="459"/>
      <c r="AAW131" s="458"/>
      <c r="AAX131" s="458"/>
      <c r="AAY131" s="458"/>
      <c r="AAZ131" s="459"/>
      <c r="ABA131" s="458"/>
      <c r="ABB131" s="458"/>
      <c r="ABC131" s="458"/>
      <c r="ABD131" s="459"/>
      <c r="ABE131" s="458"/>
      <c r="ABF131" s="458"/>
      <c r="ABG131" s="458"/>
      <c r="ABH131" s="459"/>
      <c r="ABI131" s="458"/>
      <c r="ABJ131" s="458"/>
      <c r="ABK131" s="458"/>
      <c r="ABL131" s="459"/>
      <c r="ABM131" s="458"/>
      <c r="ABN131" s="458"/>
      <c r="ABO131" s="458"/>
      <c r="ABP131" s="459"/>
      <c r="ABQ131" s="458"/>
      <c r="ABR131" s="458"/>
      <c r="ABS131" s="458"/>
      <c r="ABT131" s="459"/>
      <c r="ABU131" s="458"/>
      <c r="ABV131" s="458"/>
      <c r="ABW131" s="458"/>
      <c r="ABX131" s="459"/>
      <c r="ABY131" s="458"/>
      <c r="ABZ131" s="458"/>
      <c r="ACA131" s="458"/>
      <c r="ACB131" s="459"/>
      <c r="ACC131" s="458"/>
      <c r="ACD131" s="458"/>
      <c r="ACE131" s="458"/>
      <c r="ACF131" s="459"/>
      <c r="ACG131" s="458"/>
      <c r="ACH131" s="458"/>
      <c r="ACI131" s="458"/>
      <c r="ACJ131" s="459"/>
      <c r="ACK131" s="458"/>
      <c r="ACL131" s="458"/>
      <c r="ACM131" s="458"/>
      <c r="ACN131" s="459"/>
      <c r="ACO131" s="458"/>
      <c r="ACP131" s="458"/>
      <c r="ACQ131" s="458"/>
      <c r="ACR131" s="459"/>
      <c r="ACS131" s="458"/>
      <c r="ACT131" s="458"/>
      <c r="ACU131" s="458"/>
      <c r="ACV131" s="459"/>
      <c r="ACW131" s="458"/>
      <c r="ACX131" s="458"/>
      <c r="ACY131" s="458"/>
      <c r="ACZ131" s="459"/>
      <c r="ADA131" s="458"/>
      <c r="ADB131" s="458"/>
      <c r="ADC131" s="458"/>
      <c r="ADD131" s="459"/>
      <c r="ADE131" s="458"/>
      <c r="ADF131" s="458"/>
      <c r="ADG131" s="458"/>
      <c r="ADH131" s="459"/>
      <c r="ADI131" s="458"/>
      <c r="ADJ131" s="458"/>
      <c r="ADK131" s="458"/>
      <c r="ADL131" s="459"/>
      <c r="ADM131" s="458"/>
      <c r="ADN131" s="458"/>
      <c r="ADO131" s="458"/>
      <c r="ADP131" s="459"/>
      <c r="ADQ131" s="458"/>
      <c r="ADR131" s="458"/>
      <c r="ADS131" s="458"/>
      <c r="ADT131" s="459"/>
      <c r="ADU131" s="458"/>
      <c r="ADV131" s="458"/>
      <c r="ADW131" s="458"/>
      <c r="ADX131" s="459"/>
      <c r="ADY131" s="458"/>
      <c r="ADZ131" s="458"/>
      <c r="AEA131" s="458"/>
      <c r="AEB131" s="459"/>
      <c r="AEC131" s="458"/>
      <c r="AED131" s="458"/>
      <c r="AEE131" s="458"/>
      <c r="AEF131" s="459"/>
      <c r="AEG131" s="458"/>
      <c r="AEH131" s="458"/>
      <c r="AEI131" s="458"/>
      <c r="AEJ131" s="459"/>
      <c r="AEK131" s="458"/>
      <c r="AEL131" s="458"/>
      <c r="AEM131" s="458"/>
      <c r="AEN131" s="459"/>
      <c r="AEO131" s="458"/>
      <c r="AEP131" s="458"/>
      <c r="AEQ131" s="458"/>
      <c r="AER131" s="459"/>
      <c r="AES131" s="458"/>
      <c r="AET131" s="458"/>
      <c r="AEU131" s="458"/>
      <c r="AEV131" s="459"/>
      <c r="AEW131" s="458"/>
      <c r="AEX131" s="458"/>
      <c r="AEY131" s="458"/>
      <c r="AEZ131" s="459"/>
      <c r="AFA131" s="458"/>
      <c r="AFB131" s="458"/>
      <c r="AFC131" s="458"/>
      <c r="AFD131" s="459"/>
      <c r="AFE131" s="458"/>
      <c r="AFF131" s="458"/>
      <c r="AFG131" s="458"/>
      <c r="AFH131" s="459"/>
      <c r="AFI131" s="458"/>
      <c r="AFJ131" s="458"/>
      <c r="AFK131" s="458"/>
      <c r="AFL131" s="459"/>
      <c r="AFM131" s="458"/>
      <c r="AFN131" s="458"/>
      <c r="AFO131" s="458"/>
      <c r="AFP131" s="459"/>
      <c r="AFQ131" s="458"/>
      <c r="AFR131" s="458"/>
      <c r="AFS131" s="458"/>
      <c r="AFT131" s="459"/>
      <c r="AFU131" s="458"/>
      <c r="AFV131" s="458"/>
      <c r="AFW131" s="458"/>
      <c r="AFX131" s="459"/>
      <c r="AFY131" s="458"/>
      <c r="AFZ131" s="458"/>
      <c r="AGA131" s="458"/>
      <c r="AGB131" s="459"/>
      <c r="AGC131" s="458"/>
      <c r="AGD131" s="458"/>
      <c r="AGE131" s="458"/>
      <c r="AGF131" s="459"/>
      <c r="AGG131" s="458"/>
      <c r="AGH131" s="458"/>
      <c r="AGI131" s="458"/>
      <c r="AGJ131" s="459"/>
      <c r="AGK131" s="458"/>
      <c r="AGL131" s="458"/>
      <c r="AGM131" s="458"/>
      <c r="AGN131" s="459"/>
      <c r="AGO131" s="458"/>
      <c r="AGP131" s="458"/>
      <c r="AGQ131" s="458"/>
      <c r="AGR131" s="459"/>
      <c r="AGS131" s="458"/>
      <c r="AGT131" s="458"/>
      <c r="AGU131" s="458"/>
      <c r="AGV131" s="459"/>
      <c r="AGW131" s="458"/>
      <c r="AGX131" s="458"/>
      <c r="AGY131" s="458"/>
      <c r="AGZ131" s="459"/>
      <c r="AHA131" s="458"/>
      <c r="AHB131" s="458"/>
      <c r="AHC131" s="458"/>
      <c r="AHD131" s="459"/>
      <c r="AHE131" s="458"/>
      <c r="AHF131" s="458"/>
      <c r="AHG131" s="458"/>
      <c r="AHH131" s="459"/>
      <c r="AHI131" s="458"/>
      <c r="AHJ131" s="458"/>
      <c r="AHK131" s="458"/>
      <c r="AHL131" s="459"/>
      <c r="AHM131" s="458"/>
      <c r="AHN131" s="458"/>
      <c r="AHO131" s="458"/>
      <c r="AHP131" s="459"/>
      <c r="AHQ131" s="458"/>
      <c r="AHR131" s="458"/>
      <c r="AHS131" s="458"/>
      <c r="AHT131" s="459"/>
      <c r="AHU131" s="458"/>
      <c r="AHV131" s="458"/>
      <c r="AHW131" s="458"/>
      <c r="AHX131" s="459"/>
      <c r="AHY131" s="458"/>
      <c r="AHZ131" s="458"/>
      <c r="AIA131" s="458"/>
      <c r="AIB131" s="459"/>
      <c r="AIC131" s="458"/>
      <c r="AID131" s="458"/>
      <c r="AIE131" s="458"/>
      <c r="AIF131" s="459"/>
      <c r="AIG131" s="458"/>
      <c r="AIH131" s="458"/>
      <c r="AII131" s="458"/>
      <c r="AIJ131" s="459"/>
      <c r="AIK131" s="458"/>
      <c r="AIL131" s="458"/>
      <c r="AIM131" s="458"/>
      <c r="AIN131" s="459"/>
      <c r="AIO131" s="458"/>
      <c r="AIP131" s="458"/>
      <c r="AIQ131" s="458"/>
      <c r="AIR131" s="459"/>
      <c r="AIS131" s="458"/>
      <c r="AIT131" s="458"/>
      <c r="AIU131" s="458"/>
      <c r="AIV131" s="459"/>
      <c r="AIW131" s="458"/>
      <c r="AIX131" s="458"/>
      <c r="AIY131" s="458"/>
      <c r="AIZ131" s="459"/>
      <c r="AJA131" s="458"/>
      <c r="AJB131" s="458"/>
      <c r="AJC131" s="458"/>
      <c r="AJD131" s="459"/>
      <c r="AJE131" s="458"/>
      <c r="AJF131" s="458"/>
      <c r="AJG131" s="458"/>
      <c r="AJH131" s="459"/>
      <c r="AJI131" s="458"/>
      <c r="AJJ131" s="458"/>
      <c r="AJK131" s="458"/>
      <c r="AJL131" s="459"/>
      <c r="AJM131" s="458"/>
      <c r="AJN131" s="458"/>
      <c r="AJO131" s="458"/>
      <c r="AJP131" s="459"/>
      <c r="AJQ131" s="458"/>
      <c r="AJR131" s="458"/>
      <c r="AJS131" s="458"/>
      <c r="AJT131" s="459"/>
      <c r="AJU131" s="458"/>
      <c r="AJV131" s="458"/>
      <c r="AJW131" s="458"/>
      <c r="AJX131" s="459"/>
      <c r="AJY131" s="458"/>
      <c r="AJZ131" s="458"/>
      <c r="AKA131" s="458"/>
      <c r="AKB131" s="459"/>
      <c r="AKC131" s="458"/>
      <c r="AKD131" s="458"/>
      <c r="AKE131" s="458"/>
      <c r="AKF131" s="459"/>
      <c r="AKG131" s="458"/>
      <c r="AKH131" s="458"/>
      <c r="AKI131" s="458"/>
      <c r="AKJ131" s="459"/>
      <c r="AKK131" s="458"/>
      <c r="AKL131" s="458"/>
      <c r="AKM131" s="458"/>
      <c r="AKN131" s="459"/>
      <c r="AKO131" s="458"/>
      <c r="AKP131" s="458"/>
      <c r="AKQ131" s="458"/>
      <c r="AKR131" s="459"/>
      <c r="AKS131" s="458"/>
      <c r="AKT131" s="458"/>
      <c r="AKU131" s="458"/>
      <c r="AKV131" s="459"/>
      <c r="AKW131" s="458"/>
      <c r="AKX131" s="458"/>
      <c r="AKY131" s="458"/>
      <c r="AKZ131" s="459"/>
      <c r="ALA131" s="458"/>
      <c r="ALB131" s="458"/>
      <c r="ALC131" s="458"/>
      <c r="ALD131" s="459"/>
      <c r="ALE131" s="458"/>
      <c r="ALF131" s="458"/>
      <c r="ALG131" s="458"/>
      <c r="ALH131" s="459"/>
      <c r="ALI131" s="458"/>
      <c r="ALJ131" s="458"/>
      <c r="ALK131" s="458"/>
      <c r="ALL131" s="459"/>
      <c r="ALM131" s="458"/>
      <c r="ALN131" s="458"/>
      <c r="ALO131" s="458"/>
      <c r="ALP131" s="459"/>
      <c r="ALQ131" s="458"/>
      <c r="ALR131" s="458"/>
      <c r="ALS131" s="458"/>
      <c r="ALT131" s="459"/>
      <c r="ALU131" s="458"/>
      <c r="ALV131" s="458"/>
      <c r="ALW131" s="458"/>
      <c r="ALX131" s="459"/>
      <c r="ALY131" s="458"/>
      <c r="ALZ131" s="458"/>
      <c r="AMA131" s="458"/>
      <c r="AMB131" s="459"/>
      <c r="AMC131" s="458"/>
      <c r="AMD131" s="458"/>
      <c r="AME131" s="458"/>
      <c r="AMF131" s="459"/>
      <c r="AMG131" s="458"/>
      <c r="AMH131" s="458"/>
      <c r="AMI131" s="458"/>
      <c r="AMJ131" s="459"/>
      <c r="AMK131" s="458"/>
      <c r="AML131" s="458"/>
      <c r="AMM131" s="458"/>
      <c r="AMN131" s="459"/>
      <c r="AMO131" s="458"/>
      <c r="AMP131" s="458"/>
      <c r="AMQ131" s="458"/>
      <c r="AMR131" s="459"/>
      <c r="AMS131" s="458"/>
      <c r="AMT131" s="458"/>
      <c r="AMU131" s="458"/>
      <c r="AMV131" s="459"/>
      <c r="AMW131" s="458"/>
      <c r="AMX131" s="458"/>
      <c r="AMY131" s="458"/>
      <c r="AMZ131" s="459"/>
      <c r="ANA131" s="458"/>
      <c r="ANB131" s="458"/>
      <c r="ANC131" s="458"/>
      <c r="AND131" s="459"/>
      <c r="ANE131" s="458"/>
      <c r="ANF131" s="458"/>
      <c r="ANG131" s="458"/>
      <c r="ANH131" s="459"/>
      <c r="ANI131" s="458"/>
      <c r="ANJ131" s="458"/>
      <c r="ANK131" s="458"/>
      <c r="ANL131" s="459"/>
      <c r="ANM131" s="458"/>
      <c r="ANN131" s="458"/>
      <c r="ANO131" s="458"/>
      <c r="ANP131" s="459"/>
      <c r="ANQ131" s="458"/>
      <c r="ANR131" s="458"/>
      <c r="ANS131" s="458"/>
      <c r="ANT131" s="459"/>
      <c r="ANU131" s="458"/>
      <c r="ANV131" s="458"/>
      <c r="ANW131" s="458"/>
      <c r="ANX131" s="459"/>
      <c r="ANY131" s="458"/>
      <c r="ANZ131" s="458"/>
      <c r="AOA131" s="458"/>
      <c r="AOB131" s="459"/>
      <c r="AOC131" s="458"/>
      <c r="AOD131" s="458"/>
      <c r="AOE131" s="458"/>
      <c r="AOF131" s="459"/>
      <c r="AOG131" s="458"/>
      <c r="AOH131" s="458"/>
      <c r="AOI131" s="458"/>
      <c r="AOJ131" s="459"/>
      <c r="AOK131" s="458"/>
      <c r="AOL131" s="458"/>
      <c r="AOM131" s="458"/>
      <c r="AON131" s="459"/>
      <c r="AOO131" s="458"/>
      <c r="AOP131" s="458"/>
      <c r="AOQ131" s="458"/>
      <c r="AOR131" s="459"/>
      <c r="AOS131" s="458"/>
      <c r="AOT131" s="458"/>
      <c r="AOU131" s="458"/>
      <c r="AOV131" s="459"/>
      <c r="AOW131" s="458"/>
      <c r="AOX131" s="458"/>
      <c r="AOY131" s="458"/>
      <c r="AOZ131" s="459"/>
      <c r="APA131" s="458"/>
      <c r="APB131" s="458"/>
      <c r="APC131" s="458"/>
      <c r="APD131" s="459"/>
      <c r="APE131" s="458"/>
      <c r="APF131" s="458"/>
      <c r="APG131" s="458"/>
      <c r="APH131" s="459"/>
      <c r="API131" s="458"/>
      <c r="APJ131" s="458"/>
      <c r="APK131" s="458"/>
      <c r="APL131" s="459"/>
      <c r="APM131" s="458"/>
      <c r="APN131" s="458"/>
      <c r="APO131" s="458"/>
      <c r="APP131" s="459"/>
      <c r="APQ131" s="458"/>
      <c r="APR131" s="458"/>
      <c r="APS131" s="458"/>
      <c r="APT131" s="459"/>
      <c r="APU131" s="458"/>
      <c r="APV131" s="458"/>
      <c r="APW131" s="458"/>
      <c r="APX131" s="459"/>
      <c r="APY131" s="458"/>
      <c r="APZ131" s="458"/>
      <c r="AQA131" s="458"/>
      <c r="AQB131" s="459"/>
      <c r="AQC131" s="458"/>
      <c r="AQD131" s="458"/>
      <c r="AQE131" s="458"/>
      <c r="AQF131" s="459"/>
      <c r="AQG131" s="458"/>
      <c r="AQH131" s="458"/>
      <c r="AQI131" s="458"/>
      <c r="AQJ131" s="459"/>
      <c r="AQK131" s="458"/>
      <c r="AQL131" s="458"/>
      <c r="AQM131" s="458"/>
      <c r="AQN131" s="459"/>
      <c r="AQO131" s="458"/>
      <c r="AQP131" s="458"/>
      <c r="AQQ131" s="458"/>
      <c r="AQR131" s="459"/>
      <c r="AQS131" s="458"/>
      <c r="AQT131" s="458"/>
      <c r="AQU131" s="458"/>
      <c r="AQV131" s="459"/>
      <c r="AQW131" s="458"/>
      <c r="AQX131" s="458"/>
      <c r="AQY131" s="458"/>
      <c r="AQZ131" s="459"/>
      <c r="ARA131" s="458"/>
      <c r="ARB131" s="458"/>
      <c r="ARC131" s="458"/>
      <c r="ARD131" s="459"/>
      <c r="ARE131" s="458"/>
      <c r="ARF131" s="458"/>
      <c r="ARG131" s="458"/>
      <c r="ARH131" s="459"/>
      <c r="ARI131" s="458"/>
      <c r="ARJ131" s="458"/>
      <c r="ARK131" s="458"/>
      <c r="ARL131" s="459"/>
      <c r="ARM131" s="458"/>
      <c r="ARN131" s="458"/>
      <c r="ARO131" s="458"/>
      <c r="ARP131" s="459"/>
      <c r="ARQ131" s="458"/>
      <c r="ARR131" s="458"/>
      <c r="ARS131" s="458"/>
      <c r="ART131" s="459"/>
      <c r="ARU131" s="458"/>
      <c r="ARV131" s="458"/>
      <c r="ARW131" s="458"/>
      <c r="ARX131" s="459"/>
      <c r="ARY131" s="458"/>
      <c r="ARZ131" s="458"/>
      <c r="ASA131" s="458"/>
      <c r="ASB131" s="459"/>
      <c r="ASC131" s="458"/>
      <c r="ASD131" s="458"/>
      <c r="ASE131" s="458"/>
      <c r="ASF131" s="459"/>
      <c r="ASG131" s="458"/>
      <c r="ASH131" s="458"/>
      <c r="ASI131" s="458"/>
      <c r="ASJ131" s="459"/>
      <c r="ASK131" s="458"/>
      <c r="ASL131" s="458"/>
      <c r="ASM131" s="458"/>
      <c r="ASN131" s="459"/>
      <c r="ASO131" s="458"/>
      <c r="ASP131" s="458"/>
      <c r="ASQ131" s="458"/>
      <c r="ASR131" s="459"/>
      <c r="ASS131" s="458"/>
      <c r="AST131" s="458"/>
      <c r="ASU131" s="458"/>
      <c r="ASV131" s="459"/>
      <c r="ASW131" s="458"/>
      <c r="ASX131" s="458"/>
      <c r="ASY131" s="458"/>
      <c r="ASZ131" s="459"/>
      <c r="ATA131" s="458"/>
      <c r="ATB131" s="458"/>
      <c r="ATC131" s="458"/>
      <c r="ATD131" s="459"/>
      <c r="ATE131" s="458"/>
      <c r="ATF131" s="458"/>
      <c r="ATG131" s="458"/>
      <c r="ATH131" s="459"/>
      <c r="ATI131" s="458"/>
      <c r="ATJ131" s="458"/>
      <c r="ATK131" s="458"/>
      <c r="ATL131" s="459"/>
      <c r="ATM131" s="458"/>
      <c r="ATN131" s="458"/>
      <c r="ATO131" s="458"/>
      <c r="ATP131" s="459"/>
      <c r="ATQ131" s="458"/>
      <c r="ATR131" s="458"/>
      <c r="ATS131" s="458"/>
      <c r="ATT131" s="459"/>
      <c r="ATU131" s="458"/>
      <c r="ATV131" s="458"/>
      <c r="ATW131" s="458"/>
      <c r="ATX131" s="459"/>
      <c r="ATY131" s="458"/>
      <c r="ATZ131" s="458"/>
      <c r="AUA131" s="458"/>
      <c r="AUB131" s="459"/>
      <c r="AUC131" s="458"/>
      <c r="AUD131" s="458"/>
      <c r="AUE131" s="458"/>
      <c r="AUF131" s="459"/>
      <c r="AUG131" s="458"/>
      <c r="AUH131" s="458"/>
      <c r="AUI131" s="458"/>
      <c r="AUJ131" s="459"/>
      <c r="AUK131" s="458"/>
      <c r="AUL131" s="458"/>
      <c r="AUM131" s="458"/>
      <c r="AUN131" s="459"/>
      <c r="AUO131" s="458"/>
      <c r="AUP131" s="458"/>
      <c r="AUQ131" s="458"/>
      <c r="AUR131" s="459"/>
      <c r="AUS131" s="458"/>
      <c r="AUT131" s="458"/>
      <c r="AUU131" s="458"/>
      <c r="AUV131" s="459"/>
      <c r="AUW131" s="458"/>
      <c r="AUX131" s="458"/>
      <c r="AUY131" s="458"/>
      <c r="AUZ131" s="459"/>
      <c r="AVA131" s="458"/>
      <c r="AVB131" s="458"/>
      <c r="AVC131" s="458"/>
      <c r="AVD131" s="459"/>
      <c r="AVE131" s="458"/>
      <c r="AVF131" s="458"/>
      <c r="AVG131" s="458"/>
      <c r="AVH131" s="459"/>
      <c r="AVI131" s="458"/>
      <c r="AVJ131" s="458"/>
      <c r="AVK131" s="458"/>
      <c r="AVL131" s="459"/>
      <c r="AVM131" s="458"/>
      <c r="AVN131" s="458"/>
      <c r="AVO131" s="458"/>
      <c r="AVP131" s="459"/>
      <c r="AVQ131" s="458"/>
      <c r="AVR131" s="458"/>
      <c r="AVS131" s="458"/>
      <c r="AVT131" s="459"/>
      <c r="AVU131" s="458"/>
      <c r="AVV131" s="458"/>
      <c r="AVW131" s="458"/>
      <c r="AVX131" s="459"/>
      <c r="AVY131" s="458"/>
      <c r="AVZ131" s="458"/>
      <c r="AWA131" s="458"/>
      <c r="AWB131" s="459"/>
      <c r="AWC131" s="458"/>
      <c r="AWD131" s="458"/>
      <c r="AWE131" s="458"/>
      <c r="AWF131" s="459"/>
      <c r="AWG131" s="458"/>
      <c r="AWH131" s="458"/>
      <c r="AWI131" s="458"/>
      <c r="AWJ131" s="459"/>
      <c r="AWK131" s="458"/>
      <c r="AWL131" s="458"/>
      <c r="AWM131" s="458"/>
      <c r="AWN131" s="459"/>
      <c r="AWO131" s="458"/>
      <c r="AWP131" s="458"/>
      <c r="AWQ131" s="458"/>
      <c r="AWR131" s="459"/>
      <c r="AWS131" s="458"/>
      <c r="AWT131" s="458"/>
      <c r="AWU131" s="458"/>
      <c r="AWV131" s="459"/>
      <c r="AWW131" s="458"/>
      <c r="AWX131" s="458"/>
      <c r="AWY131" s="458"/>
      <c r="AWZ131" s="459"/>
      <c r="AXA131" s="458"/>
      <c r="AXB131" s="458"/>
      <c r="AXC131" s="458"/>
      <c r="AXD131" s="459"/>
      <c r="AXE131" s="458"/>
      <c r="AXF131" s="458"/>
      <c r="AXG131" s="458"/>
      <c r="AXH131" s="459"/>
      <c r="AXI131" s="458"/>
      <c r="AXJ131" s="458"/>
      <c r="AXK131" s="458"/>
      <c r="AXL131" s="459"/>
      <c r="AXM131" s="458"/>
      <c r="AXN131" s="458"/>
      <c r="AXO131" s="458"/>
      <c r="AXP131" s="459"/>
      <c r="AXQ131" s="458"/>
      <c r="AXR131" s="458"/>
      <c r="AXS131" s="458"/>
      <c r="AXT131" s="459"/>
      <c r="AXU131" s="458"/>
      <c r="AXV131" s="458"/>
      <c r="AXW131" s="458"/>
      <c r="AXX131" s="459"/>
      <c r="AXY131" s="458"/>
      <c r="AXZ131" s="458"/>
      <c r="AYA131" s="458"/>
      <c r="AYB131" s="459"/>
      <c r="AYC131" s="458"/>
      <c r="AYD131" s="458"/>
      <c r="AYE131" s="458"/>
      <c r="AYF131" s="459"/>
      <c r="AYG131" s="458"/>
      <c r="AYH131" s="458"/>
      <c r="AYI131" s="458"/>
      <c r="AYJ131" s="459"/>
      <c r="AYK131" s="458"/>
      <c r="AYL131" s="458"/>
      <c r="AYM131" s="458"/>
      <c r="AYN131" s="459"/>
      <c r="AYO131" s="458"/>
      <c r="AYP131" s="458"/>
      <c r="AYQ131" s="458"/>
      <c r="AYR131" s="459"/>
      <c r="AYS131" s="458"/>
      <c r="AYT131" s="458"/>
      <c r="AYU131" s="458"/>
      <c r="AYV131" s="459"/>
      <c r="AYW131" s="458"/>
      <c r="AYX131" s="458"/>
      <c r="AYY131" s="458"/>
      <c r="AYZ131" s="459"/>
      <c r="AZA131" s="458"/>
      <c r="AZB131" s="458"/>
      <c r="AZC131" s="458"/>
      <c r="AZD131" s="459"/>
      <c r="AZE131" s="458"/>
      <c r="AZF131" s="458"/>
      <c r="AZG131" s="458"/>
      <c r="AZH131" s="459"/>
      <c r="AZI131" s="458"/>
      <c r="AZJ131" s="458"/>
      <c r="AZK131" s="458"/>
      <c r="AZL131" s="459"/>
      <c r="AZM131" s="458"/>
      <c r="AZN131" s="458"/>
      <c r="AZO131" s="458"/>
      <c r="AZP131" s="459"/>
      <c r="AZQ131" s="458"/>
      <c r="AZR131" s="458"/>
      <c r="AZS131" s="458"/>
      <c r="AZT131" s="459"/>
      <c r="AZU131" s="458"/>
      <c r="AZV131" s="458"/>
      <c r="AZW131" s="458"/>
      <c r="AZX131" s="459"/>
      <c r="AZY131" s="458"/>
      <c r="AZZ131" s="458"/>
      <c r="BAA131" s="458"/>
      <c r="BAB131" s="459"/>
      <c r="BAC131" s="458"/>
      <c r="BAD131" s="458"/>
      <c r="BAE131" s="458"/>
      <c r="BAF131" s="459"/>
      <c r="BAG131" s="458"/>
      <c r="BAH131" s="458"/>
      <c r="BAI131" s="458"/>
      <c r="BAJ131" s="459"/>
      <c r="BAK131" s="458"/>
      <c r="BAL131" s="458"/>
      <c r="BAM131" s="458"/>
      <c r="BAN131" s="459"/>
      <c r="BAO131" s="458"/>
      <c r="BAP131" s="458"/>
      <c r="BAQ131" s="458"/>
      <c r="BAR131" s="459"/>
      <c r="BAS131" s="458"/>
      <c r="BAT131" s="458"/>
      <c r="BAU131" s="458"/>
      <c r="BAV131" s="459"/>
      <c r="BAW131" s="458"/>
      <c r="BAX131" s="458"/>
      <c r="BAY131" s="458"/>
      <c r="BAZ131" s="459"/>
      <c r="BBA131" s="458"/>
      <c r="BBB131" s="458"/>
      <c r="BBC131" s="458"/>
      <c r="BBD131" s="459"/>
      <c r="BBE131" s="458"/>
      <c r="BBF131" s="458"/>
      <c r="BBG131" s="458"/>
      <c r="BBH131" s="459"/>
      <c r="BBI131" s="458"/>
      <c r="BBJ131" s="458"/>
      <c r="BBK131" s="458"/>
      <c r="BBL131" s="459"/>
      <c r="BBM131" s="458"/>
      <c r="BBN131" s="458"/>
      <c r="BBO131" s="458"/>
      <c r="BBP131" s="459"/>
      <c r="BBQ131" s="458"/>
      <c r="BBR131" s="458"/>
      <c r="BBS131" s="458"/>
      <c r="BBT131" s="459"/>
      <c r="BBU131" s="458"/>
      <c r="BBV131" s="458"/>
      <c r="BBW131" s="458"/>
      <c r="BBX131" s="459"/>
      <c r="BBY131" s="458"/>
      <c r="BBZ131" s="458"/>
      <c r="BCA131" s="458"/>
      <c r="BCB131" s="459"/>
      <c r="BCC131" s="458"/>
      <c r="BCD131" s="458"/>
      <c r="BCE131" s="458"/>
      <c r="BCF131" s="459"/>
      <c r="BCG131" s="458"/>
      <c r="BCH131" s="458"/>
      <c r="BCI131" s="458"/>
      <c r="BCJ131" s="459"/>
      <c r="BCK131" s="458"/>
      <c r="BCL131" s="458"/>
      <c r="BCM131" s="458"/>
      <c r="BCN131" s="459"/>
      <c r="BCO131" s="458"/>
      <c r="BCP131" s="458"/>
      <c r="BCQ131" s="458"/>
      <c r="BCR131" s="459"/>
      <c r="BCS131" s="458"/>
      <c r="BCT131" s="458"/>
      <c r="BCU131" s="458"/>
      <c r="BCV131" s="459"/>
      <c r="BCW131" s="458"/>
      <c r="BCX131" s="458"/>
      <c r="BCY131" s="458"/>
      <c r="BCZ131" s="459"/>
      <c r="BDA131" s="458"/>
      <c r="BDB131" s="458"/>
      <c r="BDC131" s="458"/>
      <c r="BDD131" s="459"/>
      <c r="BDE131" s="458"/>
      <c r="BDF131" s="458"/>
      <c r="BDG131" s="458"/>
      <c r="BDH131" s="459"/>
      <c r="BDI131" s="458"/>
      <c r="BDJ131" s="458"/>
      <c r="BDK131" s="458"/>
      <c r="BDL131" s="459"/>
      <c r="BDM131" s="458"/>
      <c r="BDN131" s="458"/>
      <c r="BDO131" s="458"/>
      <c r="BDP131" s="459"/>
      <c r="BDQ131" s="458"/>
      <c r="BDR131" s="458"/>
      <c r="BDS131" s="458"/>
      <c r="BDT131" s="459"/>
      <c r="BDU131" s="458"/>
      <c r="BDV131" s="458"/>
      <c r="BDW131" s="458"/>
      <c r="BDX131" s="459"/>
      <c r="BDY131" s="458"/>
      <c r="BDZ131" s="458"/>
      <c r="BEA131" s="458"/>
      <c r="BEB131" s="459"/>
      <c r="BEC131" s="458"/>
      <c r="BED131" s="458"/>
      <c r="BEE131" s="458"/>
      <c r="BEF131" s="459"/>
      <c r="BEG131" s="458"/>
      <c r="BEH131" s="458"/>
      <c r="BEI131" s="458"/>
      <c r="BEJ131" s="459"/>
      <c r="BEK131" s="458"/>
      <c r="BEL131" s="458"/>
      <c r="BEM131" s="458"/>
      <c r="BEN131" s="459"/>
      <c r="BEO131" s="458"/>
      <c r="BEP131" s="458"/>
      <c r="BEQ131" s="458"/>
      <c r="BER131" s="459"/>
      <c r="BES131" s="458"/>
      <c r="BET131" s="458"/>
      <c r="BEU131" s="458"/>
      <c r="BEV131" s="459"/>
      <c r="BEW131" s="458"/>
      <c r="BEX131" s="458"/>
      <c r="BEY131" s="458"/>
      <c r="BEZ131" s="459"/>
      <c r="BFA131" s="458"/>
      <c r="BFB131" s="458"/>
      <c r="BFC131" s="458"/>
      <c r="BFD131" s="459"/>
      <c r="BFE131" s="458"/>
      <c r="BFF131" s="458"/>
      <c r="BFG131" s="458"/>
      <c r="BFH131" s="459"/>
      <c r="BFI131" s="458"/>
      <c r="BFJ131" s="458"/>
      <c r="BFK131" s="458"/>
      <c r="BFL131" s="459"/>
      <c r="BFM131" s="458"/>
      <c r="BFN131" s="458"/>
      <c r="BFO131" s="458"/>
      <c r="BFP131" s="459"/>
      <c r="BFQ131" s="458"/>
      <c r="BFR131" s="458"/>
      <c r="BFS131" s="458"/>
      <c r="BFT131" s="459"/>
      <c r="BFU131" s="458"/>
      <c r="BFV131" s="458"/>
      <c r="BFW131" s="458"/>
      <c r="BFX131" s="459"/>
      <c r="BFY131" s="458"/>
      <c r="BFZ131" s="458"/>
      <c r="BGA131" s="458"/>
      <c r="BGB131" s="459"/>
      <c r="BGC131" s="458"/>
      <c r="BGD131" s="458"/>
      <c r="BGE131" s="458"/>
      <c r="BGF131" s="459"/>
      <c r="BGG131" s="458"/>
      <c r="BGH131" s="458"/>
      <c r="BGI131" s="458"/>
      <c r="BGJ131" s="459"/>
      <c r="BGK131" s="458"/>
      <c r="BGL131" s="458"/>
      <c r="BGM131" s="458"/>
      <c r="BGN131" s="459"/>
      <c r="BGO131" s="458"/>
      <c r="BGP131" s="458"/>
      <c r="BGQ131" s="458"/>
      <c r="BGR131" s="459"/>
      <c r="BGS131" s="458"/>
      <c r="BGT131" s="458"/>
      <c r="BGU131" s="458"/>
      <c r="BGV131" s="459"/>
      <c r="BGW131" s="458"/>
      <c r="BGX131" s="458"/>
      <c r="BGY131" s="458"/>
      <c r="BGZ131" s="459"/>
      <c r="BHA131" s="458"/>
      <c r="BHB131" s="458"/>
      <c r="BHC131" s="458"/>
      <c r="BHD131" s="459"/>
      <c r="BHE131" s="458"/>
      <c r="BHF131" s="458"/>
      <c r="BHG131" s="458"/>
      <c r="BHH131" s="459"/>
      <c r="BHI131" s="458"/>
      <c r="BHJ131" s="458"/>
      <c r="BHK131" s="458"/>
      <c r="BHL131" s="459"/>
      <c r="BHM131" s="458"/>
      <c r="BHN131" s="458"/>
      <c r="BHO131" s="458"/>
      <c r="BHP131" s="459"/>
      <c r="BHQ131" s="458"/>
      <c r="BHR131" s="458"/>
      <c r="BHS131" s="458"/>
      <c r="BHT131" s="459"/>
      <c r="BHU131" s="458"/>
      <c r="BHV131" s="458"/>
      <c r="BHW131" s="458"/>
      <c r="BHX131" s="459"/>
      <c r="BHY131" s="458"/>
      <c r="BHZ131" s="458"/>
      <c r="BIA131" s="458"/>
      <c r="BIB131" s="459"/>
      <c r="BIC131" s="458"/>
      <c r="BID131" s="458"/>
      <c r="BIE131" s="458"/>
      <c r="BIF131" s="459"/>
      <c r="BIG131" s="458"/>
      <c r="BIH131" s="458"/>
      <c r="BII131" s="458"/>
      <c r="BIJ131" s="459"/>
      <c r="BIK131" s="458"/>
      <c r="BIL131" s="458"/>
      <c r="BIM131" s="458"/>
      <c r="BIN131" s="459"/>
      <c r="BIO131" s="458"/>
      <c r="BIP131" s="458"/>
      <c r="BIQ131" s="458"/>
      <c r="BIR131" s="459"/>
      <c r="BIS131" s="458"/>
      <c r="BIT131" s="458"/>
      <c r="BIU131" s="458"/>
      <c r="BIV131" s="459"/>
      <c r="BIW131" s="458"/>
      <c r="BIX131" s="458"/>
      <c r="BIY131" s="458"/>
      <c r="BIZ131" s="459"/>
      <c r="BJA131" s="458"/>
      <c r="BJB131" s="458"/>
      <c r="BJC131" s="458"/>
      <c r="BJD131" s="459"/>
      <c r="BJE131" s="458"/>
      <c r="BJF131" s="458"/>
      <c r="BJG131" s="458"/>
      <c r="BJH131" s="459"/>
      <c r="BJI131" s="458"/>
      <c r="BJJ131" s="458"/>
      <c r="BJK131" s="458"/>
      <c r="BJL131" s="459"/>
      <c r="BJM131" s="458"/>
      <c r="BJN131" s="458"/>
      <c r="BJO131" s="458"/>
      <c r="BJP131" s="459"/>
      <c r="BJQ131" s="458"/>
      <c r="BJR131" s="458"/>
      <c r="BJS131" s="458"/>
      <c r="BJT131" s="459"/>
      <c r="BJU131" s="458"/>
      <c r="BJV131" s="458"/>
      <c r="BJW131" s="458"/>
      <c r="BJX131" s="459"/>
      <c r="BJY131" s="458"/>
      <c r="BJZ131" s="458"/>
      <c r="BKA131" s="458"/>
      <c r="BKB131" s="459"/>
      <c r="BKC131" s="458"/>
      <c r="BKD131" s="458"/>
      <c r="BKE131" s="458"/>
      <c r="BKF131" s="459"/>
      <c r="BKG131" s="458"/>
      <c r="BKH131" s="458"/>
      <c r="BKI131" s="458"/>
      <c r="BKJ131" s="459"/>
      <c r="BKK131" s="458"/>
      <c r="BKL131" s="458"/>
      <c r="BKM131" s="458"/>
      <c r="BKN131" s="459"/>
      <c r="BKO131" s="458"/>
      <c r="BKP131" s="458"/>
      <c r="BKQ131" s="458"/>
      <c r="BKR131" s="459"/>
      <c r="BKS131" s="458"/>
      <c r="BKT131" s="458"/>
      <c r="BKU131" s="458"/>
      <c r="BKV131" s="459"/>
      <c r="BKW131" s="458"/>
      <c r="BKX131" s="458"/>
      <c r="BKY131" s="458"/>
      <c r="BKZ131" s="459"/>
      <c r="BLA131" s="458"/>
      <c r="BLB131" s="458"/>
      <c r="BLC131" s="458"/>
      <c r="BLD131" s="459"/>
      <c r="BLE131" s="458"/>
      <c r="BLF131" s="458"/>
      <c r="BLG131" s="458"/>
      <c r="BLH131" s="459"/>
      <c r="BLI131" s="458"/>
      <c r="BLJ131" s="458"/>
      <c r="BLK131" s="458"/>
      <c r="BLL131" s="459"/>
      <c r="BLM131" s="458"/>
      <c r="BLN131" s="458"/>
      <c r="BLO131" s="458"/>
      <c r="BLP131" s="459"/>
      <c r="BLQ131" s="458"/>
      <c r="BLR131" s="458"/>
      <c r="BLS131" s="458"/>
      <c r="BLT131" s="459"/>
      <c r="BLU131" s="458"/>
      <c r="BLV131" s="458"/>
      <c r="BLW131" s="458"/>
      <c r="BLX131" s="459"/>
      <c r="BLY131" s="458"/>
      <c r="BLZ131" s="458"/>
      <c r="BMA131" s="458"/>
      <c r="BMB131" s="459"/>
      <c r="BMC131" s="458"/>
      <c r="BMD131" s="458"/>
      <c r="BME131" s="458"/>
      <c r="BMF131" s="459"/>
      <c r="BMG131" s="458"/>
      <c r="BMH131" s="458"/>
      <c r="BMI131" s="458"/>
      <c r="BMJ131" s="459"/>
      <c r="BMK131" s="458"/>
      <c r="BML131" s="458"/>
      <c r="BMM131" s="458"/>
      <c r="BMN131" s="459"/>
      <c r="BMO131" s="458"/>
      <c r="BMP131" s="458"/>
      <c r="BMQ131" s="458"/>
      <c r="BMR131" s="459"/>
      <c r="BMS131" s="458"/>
      <c r="BMT131" s="458"/>
      <c r="BMU131" s="458"/>
      <c r="BMV131" s="459"/>
      <c r="BMW131" s="458"/>
      <c r="BMX131" s="458"/>
      <c r="BMY131" s="458"/>
      <c r="BMZ131" s="459"/>
      <c r="BNA131" s="458"/>
      <c r="BNB131" s="458"/>
      <c r="BNC131" s="458"/>
      <c r="BND131" s="459"/>
      <c r="BNE131" s="458"/>
      <c r="BNF131" s="458"/>
      <c r="BNG131" s="458"/>
      <c r="BNH131" s="459"/>
      <c r="BNI131" s="458"/>
      <c r="BNJ131" s="458"/>
      <c r="BNK131" s="458"/>
      <c r="BNL131" s="459"/>
      <c r="BNM131" s="458"/>
      <c r="BNN131" s="458"/>
      <c r="BNO131" s="458"/>
      <c r="BNP131" s="459"/>
      <c r="BNQ131" s="458"/>
      <c r="BNR131" s="458"/>
      <c r="BNS131" s="458"/>
      <c r="BNT131" s="459"/>
      <c r="BNU131" s="458"/>
      <c r="BNV131" s="458"/>
      <c r="BNW131" s="458"/>
      <c r="BNX131" s="459"/>
      <c r="BNY131" s="458"/>
      <c r="BNZ131" s="458"/>
      <c r="BOA131" s="458"/>
      <c r="BOB131" s="459"/>
      <c r="BOC131" s="458"/>
      <c r="BOD131" s="458"/>
      <c r="BOE131" s="458"/>
      <c r="BOF131" s="459"/>
      <c r="BOG131" s="458"/>
      <c r="BOH131" s="458"/>
      <c r="BOI131" s="458"/>
      <c r="BOJ131" s="459"/>
      <c r="BOK131" s="458"/>
      <c r="BOL131" s="458"/>
      <c r="BOM131" s="458"/>
      <c r="BON131" s="459"/>
      <c r="BOO131" s="458"/>
      <c r="BOP131" s="458"/>
      <c r="BOQ131" s="458"/>
      <c r="BOR131" s="459"/>
      <c r="BOS131" s="458"/>
      <c r="BOT131" s="458"/>
      <c r="BOU131" s="458"/>
      <c r="BOV131" s="459"/>
      <c r="BOW131" s="458"/>
      <c r="BOX131" s="458"/>
      <c r="BOY131" s="458"/>
      <c r="BOZ131" s="459"/>
      <c r="BPA131" s="458"/>
      <c r="BPB131" s="458"/>
      <c r="BPC131" s="458"/>
      <c r="BPD131" s="459"/>
      <c r="BPE131" s="458"/>
      <c r="BPF131" s="458"/>
      <c r="BPG131" s="458"/>
      <c r="BPH131" s="459"/>
      <c r="BPI131" s="458"/>
      <c r="BPJ131" s="458"/>
      <c r="BPK131" s="458"/>
      <c r="BPL131" s="459"/>
      <c r="BPM131" s="458"/>
      <c r="BPN131" s="458"/>
      <c r="BPO131" s="458"/>
      <c r="BPP131" s="459"/>
      <c r="BPQ131" s="458"/>
      <c r="BPR131" s="458"/>
      <c r="BPS131" s="458"/>
      <c r="BPT131" s="459"/>
      <c r="BPU131" s="458"/>
      <c r="BPV131" s="458"/>
      <c r="BPW131" s="458"/>
      <c r="BPX131" s="459"/>
      <c r="BPY131" s="458"/>
      <c r="BPZ131" s="458"/>
      <c r="BQA131" s="458"/>
      <c r="BQB131" s="459"/>
      <c r="BQC131" s="458"/>
      <c r="BQD131" s="458"/>
      <c r="BQE131" s="458"/>
      <c r="BQF131" s="459"/>
      <c r="BQG131" s="458"/>
      <c r="BQH131" s="458"/>
      <c r="BQI131" s="458"/>
      <c r="BQJ131" s="459"/>
      <c r="BQK131" s="458"/>
      <c r="BQL131" s="458"/>
      <c r="BQM131" s="458"/>
      <c r="BQN131" s="459"/>
      <c r="BQO131" s="458"/>
      <c r="BQP131" s="458"/>
      <c r="BQQ131" s="458"/>
      <c r="BQR131" s="459"/>
      <c r="BQS131" s="458"/>
      <c r="BQT131" s="458"/>
      <c r="BQU131" s="458"/>
      <c r="BQV131" s="459"/>
      <c r="BQW131" s="458"/>
      <c r="BQX131" s="458"/>
      <c r="BQY131" s="458"/>
      <c r="BQZ131" s="459"/>
      <c r="BRA131" s="458"/>
      <c r="BRB131" s="458"/>
      <c r="BRC131" s="458"/>
      <c r="BRD131" s="459"/>
      <c r="BRE131" s="458"/>
      <c r="BRF131" s="458"/>
      <c r="BRG131" s="458"/>
      <c r="BRH131" s="459"/>
      <c r="BRI131" s="458"/>
      <c r="BRJ131" s="458"/>
      <c r="BRK131" s="458"/>
      <c r="BRL131" s="459"/>
      <c r="BRM131" s="458"/>
      <c r="BRN131" s="458"/>
      <c r="BRO131" s="458"/>
      <c r="BRP131" s="459"/>
      <c r="BRQ131" s="458"/>
      <c r="BRR131" s="458"/>
      <c r="BRS131" s="458"/>
      <c r="BRT131" s="459"/>
      <c r="BRU131" s="458"/>
      <c r="BRV131" s="458"/>
      <c r="BRW131" s="458"/>
      <c r="BRX131" s="459"/>
      <c r="BRY131" s="458"/>
      <c r="BRZ131" s="458"/>
      <c r="BSA131" s="458"/>
      <c r="BSB131" s="459"/>
      <c r="BSC131" s="458"/>
      <c r="BSD131" s="458"/>
      <c r="BSE131" s="458"/>
      <c r="BSF131" s="459"/>
      <c r="BSG131" s="458"/>
      <c r="BSH131" s="458"/>
      <c r="BSI131" s="458"/>
      <c r="BSJ131" s="459"/>
      <c r="BSK131" s="458"/>
      <c r="BSL131" s="458"/>
      <c r="BSM131" s="458"/>
      <c r="BSN131" s="459"/>
      <c r="BSO131" s="458"/>
      <c r="BSP131" s="458"/>
      <c r="BSQ131" s="458"/>
      <c r="BSR131" s="459"/>
      <c r="BSS131" s="458"/>
      <c r="BST131" s="458"/>
      <c r="BSU131" s="458"/>
      <c r="BSV131" s="459"/>
      <c r="BSW131" s="458"/>
      <c r="BSX131" s="458"/>
      <c r="BSY131" s="458"/>
      <c r="BSZ131" s="459"/>
      <c r="BTA131" s="458"/>
      <c r="BTB131" s="458"/>
      <c r="BTC131" s="458"/>
      <c r="BTD131" s="459"/>
      <c r="BTE131" s="458"/>
      <c r="BTF131" s="458"/>
      <c r="BTG131" s="458"/>
      <c r="BTH131" s="459"/>
      <c r="BTI131" s="458"/>
      <c r="BTJ131" s="458"/>
      <c r="BTK131" s="458"/>
      <c r="BTL131" s="459"/>
      <c r="BTM131" s="458"/>
      <c r="BTN131" s="458"/>
      <c r="BTO131" s="458"/>
      <c r="BTP131" s="459"/>
      <c r="BTQ131" s="458"/>
      <c r="BTR131" s="458"/>
      <c r="BTS131" s="458"/>
      <c r="BTT131" s="459"/>
      <c r="BTU131" s="458"/>
      <c r="BTV131" s="458"/>
      <c r="BTW131" s="458"/>
      <c r="BTX131" s="459"/>
      <c r="BTY131" s="458"/>
      <c r="BTZ131" s="458"/>
      <c r="BUA131" s="458"/>
      <c r="BUB131" s="459"/>
      <c r="BUC131" s="458"/>
      <c r="BUD131" s="458"/>
      <c r="BUE131" s="458"/>
      <c r="BUF131" s="459"/>
      <c r="BUG131" s="458"/>
      <c r="BUH131" s="458"/>
      <c r="BUI131" s="458"/>
      <c r="BUJ131" s="459"/>
      <c r="BUK131" s="458"/>
      <c r="BUL131" s="458"/>
      <c r="BUM131" s="458"/>
      <c r="BUN131" s="459"/>
      <c r="BUO131" s="458"/>
      <c r="BUP131" s="458"/>
      <c r="BUQ131" s="458"/>
      <c r="BUR131" s="459"/>
      <c r="BUS131" s="458"/>
      <c r="BUT131" s="458"/>
      <c r="BUU131" s="458"/>
      <c r="BUV131" s="459"/>
      <c r="BUW131" s="458"/>
      <c r="BUX131" s="458"/>
      <c r="BUY131" s="458"/>
      <c r="BUZ131" s="459"/>
      <c r="BVA131" s="458"/>
      <c r="BVB131" s="458"/>
      <c r="BVC131" s="458"/>
      <c r="BVD131" s="459"/>
      <c r="BVE131" s="458"/>
      <c r="BVF131" s="458"/>
      <c r="BVG131" s="458"/>
      <c r="BVH131" s="459"/>
      <c r="BVI131" s="458"/>
      <c r="BVJ131" s="458"/>
      <c r="BVK131" s="458"/>
      <c r="BVL131" s="459"/>
      <c r="BVM131" s="458"/>
      <c r="BVN131" s="458"/>
      <c r="BVO131" s="458"/>
      <c r="BVP131" s="459"/>
      <c r="BVQ131" s="458"/>
      <c r="BVR131" s="458"/>
      <c r="BVS131" s="458"/>
      <c r="BVT131" s="459"/>
      <c r="BVU131" s="458"/>
      <c r="BVV131" s="458"/>
      <c r="BVW131" s="458"/>
      <c r="BVX131" s="459"/>
      <c r="BVY131" s="458"/>
      <c r="BVZ131" s="458"/>
      <c r="BWA131" s="458"/>
      <c r="BWB131" s="459"/>
      <c r="BWC131" s="458"/>
      <c r="BWD131" s="458"/>
      <c r="BWE131" s="458"/>
      <c r="BWF131" s="459"/>
      <c r="BWG131" s="458"/>
      <c r="BWH131" s="458"/>
      <c r="BWI131" s="458"/>
      <c r="BWJ131" s="459"/>
      <c r="BWK131" s="458"/>
      <c r="BWL131" s="458"/>
      <c r="BWM131" s="458"/>
      <c r="BWN131" s="459"/>
      <c r="BWO131" s="458"/>
      <c r="BWP131" s="458"/>
      <c r="BWQ131" s="458"/>
      <c r="BWR131" s="459"/>
      <c r="BWS131" s="458"/>
      <c r="BWT131" s="458"/>
      <c r="BWU131" s="458"/>
      <c r="BWV131" s="459"/>
      <c r="BWW131" s="458"/>
      <c r="BWX131" s="458"/>
      <c r="BWY131" s="458"/>
      <c r="BWZ131" s="459"/>
      <c r="BXA131" s="458"/>
      <c r="BXB131" s="458"/>
      <c r="BXC131" s="458"/>
      <c r="BXD131" s="459"/>
      <c r="BXE131" s="458"/>
      <c r="BXF131" s="458"/>
      <c r="BXG131" s="458"/>
      <c r="BXH131" s="459"/>
      <c r="BXI131" s="458"/>
      <c r="BXJ131" s="458"/>
      <c r="BXK131" s="458"/>
      <c r="BXL131" s="459"/>
      <c r="BXM131" s="458"/>
      <c r="BXN131" s="458"/>
      <c r="BXO131" s="458"/>
      <c r="BXP131" s="459"/>
      <c r="BXQ131" s="458"/>
      <c r="BXR131" s="458"/>
      <c r="BXS131" s="458"/>
      <c r="BXT131" s="459"/>
      <c r="BXU131" s="458"/>
      <c r="BXV131" s="458"/>
      <c r="BXW131" s="458"/>
      <c r="BXX131" s="459"/>
      <c r="BXY131" s="458"/>
      <c r="BXZ131" s="458"/>
      <c r="BYA131" s="458"/>
      <c r="BYB131" s="459"/>
      <c r="BYC131" s="458"/>
      <c r="BYD131" s="458"/>
      <c r="BYE131" s="458"/>
      <c r="BYF131" s="459"/>
      <c r="BYG131" s="458"/>
      <c r="BYH131" s="458"/>
      <c r="BYI131" s="458"/>
      <c r="BYJ131" s="459"/>
      <c r="BYK131" s="458"/>
      <c r="BYL131" s="458"/>
      <c r="BYM131" s="458"/>
      <c r="BYN131" s="459"/>
      <c r="BYO131" s="458"/>
      <c r="BYP131" s="458"/>
      <c r="BYQ131" s="458"/>
      <c r="BYR131" s="459"/>
      <c r="BYS131" s="458"/>
      <c r="BYT131" s="458"/>
      <c r="BYU131" s="458"/>
      <c r="BYV131" s="459"/>
      <c r="BYW131" s="458"/>
      <c r="BYX131" s="458"/>
      <c r="BYY131" s="458"/>
      <c r="BYZ131" s="459"/>
      <c r="BZA131" s="458"/>
      <c r="BZB131" s="458"/>
      <c r="BZC131" s="458"/>
      <c r="BZD131" s="459"/>
      <c r="BZE131" s="458"/>
      <c r="BZF131" s="458"/>
      <c r="BZG131" s="458"/>
      <c r="BZH131" s="459"/>
      <c r="BZI131" s="458"/>
      <c r="BZJ131" s="458"/>
      <c r="BZK131" s="458"/>
      <c r="BZL131" s="459"/>
      <c r="BZM131" s="458"/>
      <c r="BZN131" s="458"/>
      <c r="BZO131" s="458"/>
      <c r="BZP131" s="459"/>
      <c r="BZQ131" s="458"/>
      <c r="BZR131" s="458"/>
      <c r="BZS131" s="458"/>
      <c r="BZT131" s="459"/>
      <c r="BZU131" s="458"/>
      <c r="BZV131" s="458"/>
      <c r="BZW131" s="458"/>
      <c r="BZX131" s="459"/>
      <c r="BZY131" s="458"/>
      <c r="BZZ131" s="458"/>
      <c r="CAA131" s="458"/>
      <c r="CAB131" s="459"/>
      <c r="CAC131" s="458"/>
      <c r="CAD131" s="458"/>
      <c r="CAE131" s="458"/>
      <c r="CAF131" s="459"/>
      <c r="CAG131" s="458"/>
      <c r="CAH131" s="458"/>
      <c r="CAI131" s="458"/>
      <c r="CAJ131" s="459"/>
      <c r="CAK131" s="458"/>
      <c r="CAL131" s="458"/>
      <c r="CAM131" s="458"/>
      <c r="CAN131" s="459"/>
      <c r="CAO131" s="458"/>
      <c r="CAP131" s="458"/>
      <c r="CAQ131" s="458"/>
      <c r="CAR131" s="459"/>
      <c r="CAS131" s="458"/>
      <c r="CAT131" s="458"/>
      <c r="CAU131" s="458"/>
      <c r="CAV131" s="459"/>
      <c r="CAW131" s="458"/>
      <c r="CAX131" s="458"/>
      <c r="CAY131" s="458"/>
      <c r="CAZ131" s="459"/>
      <c r="CBA131" s="458"/>
      <c r="CBB131" s="458"/>
      <c r="CBC131" s="458"/>
      <c r="CBD131" s="459"/>
      <c r="CBE131" s="458"/>
      <c r="CBF131" s="458"/>
      <c r="CBG131" s="458"/>
      <c r="CBH131" s="459"/>
      <c r="CBI131" s="458"/>
      <c r="CBJ131" s="458"/>
      <c r="CBK131" s="458"/>
      <c r="CBL131" s="459"/>
      <c r="CBM131" s="458"/>
      <c r="CBN131" s="458"/>
      <c r="CBO131" s="458"/>
      <c r="CBP131" s="459"/>
      <c r="CBQ131" s="458"/>
      <c r="CBR131" s="458"/>
      <c r="CBS131" s="458"/>
      <c r="CBT131" s="459"/>
      <c r="CBU131" s="458"/>
      <c r="CBV131" s="458"/>
      <c r="CBW131" s="458"/>
      <c r="CBX131" s="459"/>
      <c r="CBY131" s="458"/>
      <c r="CBZ131" s="458"/>
      <c r="CCA131" s="458"/>
      <c r="CCB131" s="459"/>
      <c r="CCC131" s="458"/>
      <c r="CCD131" s="458"/>
      <c r="CCE131" s="458"/>
      <c r="CCF131" s="459"/>
      <c r="CCG131" s="458"/>
      <c r="CCH131" s="458"/>
      <c r="CCI131" s="458"/>
      <c r="CCJ131" s="459"/>
      <c r="CCK131" s="458"/>
      <c r="CCL131" s="458"/>
      <c r="CCM131" s="458"/>
      <c r="CCN131" s="459"/>
      <c r="CCO131" s="458"/>
      <c r="CCP131" s="458"/>
      <c r="CCQ131" s="458"/>
      <c r="CCR131" s="459"/>
      <c r="CCS131" s="458"/>
      <c r="CCT131" s="458"/>
      <c r="CCU131" s="458"/>
      <c r="CCV131" s="459"/>
      <c r="CCW131" s="458"/>
      <c r="CCX131" s="458"/>
      <c r="CCY131" s="458"/>
      <c r="CCZ131" s="459"/>
      <c r="CDA131" s="458"/>
      <c r="CDB131" s="458"/>
      <c r="CDC131" s="458"/>
      <c r="CDD131" s="459"/>
      <c r="CDE131" s="458"/>
      <c r="CDF131" s="458"/>
      <c r="CDG131" s="458"/>
      <c r="CDH131" s="459"/>
      <c r="CDI131" s="458"/>
      <c r="CDJ131" s="458"/>
      <c r="CDK131" s="458"/>
      <c r="CDL131" s="459"/>
      <c r="CDM131" s="458"/>
      <c r="CDN131" s="458"/>
      <c r="CDO131" s="458"/>
      <c r="CDP131" s="459"/>
      <c r="CDQ131" s="458"/>
      <c r="CDR131" s="458"/>
      <c r="CDS131" s="458"/>
      <c r="CDT131" s="459"/>
      <c r="CDU131" s="458"/>
      <c r="CDV131" s="458"/>
      <c r="CDW131" s="458"/>
      <c r="CDX131" s="459"/>
      <c r="CDY131" s="458"/>
      <c r="CDZ131" s="458"/>
      <c r="CEA131" s="458"/>
      <c r="CEB131" s="459"/>
      <c r="CEC131" s="458"/>
      <c r="CED131" s="458"/>
      <c r="CEE131" s="458"/>
      <c r="CEF131" s="459"/>
      <c r="CEG131" s="458"/>
      <c r="CEH131" s="458"/>
      <c r="CEI131" s="458"/>
      <c r="CEJ131" s="459"/>
      <c r="CEK131" s="458"/>
      <c r="CEL131" s="458"/>
      <c r="CEM131" s="458"/>
      <c r="CEN131" s="459"/>
      <c r="CEO131" s="458"/>
      <c r="CEP131" s="458"/>
      <c r="CEQ131" s="458"/>
      <c r="CER131" s="459"/>
      <c r="CES131" s="458"/>
      <c r="CET131" s="458"/>
      <c r="CEU131" s="458"/>
      <c r="CEV131" s="459"/>
      <c r="CEW131" s="458"/>
      <c r="CEX131" s="458"/>
      <c r="CEY131" s="458"/>
      <c r="CEZ131" s="459"/>
      <c r="CFA131" s="458"/>
      <c r="CFB131" s="458"/>
      <c r="CFC131" s="458"/>
      <c r="CFD131" s="459"/>
      <c r="CFE131" s="458"/>
      <c r="CFF131" s="458"/>
      <c r="CFG131" s="458"/>
      <c r="CFH131" s="459"/>
      <c r="CFI131" s="458"/>
      <c r="CFJ131" s="458"/>
      <c r="CFK131" s="458"/>
      <c r="CFL131" s="459"/>
      <c r="CFM131" s="458"/>
      <c r="CFN131" s="458"/>
      <c r="CFO131" s="458"/>
      <c r="CFP131" s="459"/>
      <c r="CFQ131" s="458"/>
      <c r="CFR131" s="458"/>
      <c r="CFS131" s="458"/>
      <c r="CFT131" s="459"/>
      <c r="CFU131" s="458"/>
      <c r="CFV131" s="458"/>
      <c r="CFW131" s="458"/>
      <c r="CFX131" s="459"/>
      <c r="CFY131" s="458"/>
      <c r="CFZ131" s="458"/>
      <c r="CGA131" s="458"/>
      <c r="CGB131" s="459"/>
      <c r="CGC131" s="458"/>
      <c r="CGD131" s="458"/>
      <c r="CGE131" s="458"/>
      <c r="CGF131" s="459"/>
      <c r="CGG131" s="458"/>
      <c r="CGH131" s="458"/>
      <c r="CGI131" s="458"/>
      <c r="CGJ131" s="459"/>
      <c r="CGK131" s="458"/>
      <c r="CGL131" s="458"/>
      <c r="CGM131" s="458"/>
      <c r="CGN131" s="459"/>
      <c r="CGO131" s="458"/>
      <c r="CGP131" s="458"/>
      <c r="CGQ131" s="458"/>
      <c r="CGR131" s="459"/>
      <c r="CGS131" s="458"/>
      <c r="CGT131" s="458"/>
      <c r="CGU131" s="458"/>
      <c r="CGV131" s="459"/>
      <c r="CGW131" s="458"/>
      <c r="CGX131" s="458"/>
      <c r="CGY131" s="458"/>
      <c r="CGZ131" s="459"/>
      <c r="CHA131" s="458"/>
      <c r="CHB131" s="458"/>
      <c r="CHC131" s="458"/>
      <c r="CHD131" s="459"/>
      <c r="CHE131" s="458"/>
      <c r="CHF131" s="458"/>
      <c r="CHG131" s="458"/>
      <c r="CHH131" s="459"/>
      <c r="CHI131" s="458"/>
      <c r="CHJ131" s="458"/>
      <c r="CHK131" s="458"/>
      <c r="CHL131" s="459"/>
      <c r="CHM131" s="458"/>
      <c r="CHN131" s="458"/>
      <c r="CHO131" s="458"/>
      <c r="CHP131" s="459"/>
      <c r="CHQ131" s="458"/>
      <c r="CHR131" s="458"/>
      <c r="CHS131" s="458"/>
      <c r="CHT131" s="459"/>
      <c r="CHU131" s="458"/>
      <c r="CHV131" s="458"/>
      <c r="CHW131" s="458"/>
      <c r="CHX131" s="459"/>
      <c r="CHY131" s="458"/>
      <c r="CHZ131" s="458"/>
      <c r="CIA131" s="458"/>
      <c r="CIB131" s="459"/>
      <c r="CIC131" s="458"/>
      <c r="CID131" s="458"/>
      <c r="CIE131" s="458"/>
      <c r="CIF131" s="459"/>
      <c r="CIG131" s="458"/>
      <c r="CIH131" s="458"/>
      <c r="CII131" s="458"/>
      <c r="CIJ131" s="459"/>
      <c r="CIK131" s="458"/>
      <c r="CIL131" s="458"/>
      <c r="CIM131" s="458"/>
      <c r="CIN131" s="459"/>
      <c r="CIO131" s="458"/>
      <c r="CIP131" s="458"/>
      <c r="CIQ131" s="458"/>
      <c r="CIR131" s="459"/>
      <c r="CIS131" s="458"/>
      <c r="CIT131" s="458"/>
      <c r="CIU131" s="458"/>
      <c r="CIV131" s="459"/>
      <c r="CIW131" s="458"/>
      <c r="CIX131" s="458"/>
      <c r="CIY131" s="458"/>
      <c r="CIZ131" s="459"/>
      <c r="CJA131" s="458"/>
      <c r="CJB131" s="458"/>
      <c r="CJC131" s="458"/>
      <c r="CJD131" s="459"/>
      <c r="CJE131" s="458"/>
      <c r="CJF131" s="458"/>
      <c r="CJG131" s="458"/>
      <c r="CJH131" s="459"/>
      <c r="CJI131" s="458"/>
      <c r="CJJ131" s="458"/>
      <c r="CJK131" s="458"/>
      <c r="CJL131" s="459"/>
      <c r="CJM131" s="458"/>
      <c r="CJN131" s="458"/>
      <c r="CJO131" s="458"/>
      <c r="CJP131" s="459"/>
      <c r="CJQ131" s="458"/>
      <c r="CJR131" s="458"/>
      <c r="CJS131" s="458"/>
      <c r="CJT131" s="459"/>
      <c r="CJU131" s="458"/>
      <c r="CJV131" s="458"/>
      <c r="CJW131" s="458"/>
      <c r="CJX131" s="459"/>
      <c r="CJY131" s="458"/>
      <c r="CJZ131" s="458"/>
      <c r="CKA131" s="458"/>
      <c r="CKB131" s="459"/>
      <c r="CKC131" s="458"/>
      <c r="CKD131" s="458"/>
      <c r="CKE131" s="458"/>
      <c r="CKF131" s="459"/>
      <c r="CKG131" s="458"/>
      <c r="CKH131" s="458"/>
      <c r="CKI131" s="458"/>
      <c r="CKJ131" s="459"/>
      <c r="CKK131" s="458"/>
      <c r="CKL131" s="458"/>
      <c r="CKM131" s="458"/>
      <c r="CKN131" s="459"/>
      <c r="CKO131" s="458"/>
      <c r="CKP131" s="458"/>
      <c r="CKQ131" s="458"/>
      <c r="CKR131" s="459"/>
      <c r="CKS131" s="458"/>
      <c r="CKT131" s="458"/>
      <c r="CKU131" s="458"/>
      <c r="CKV131" s="459"/>
      <c r="CKW131" s="458"/>
      <c r="CKX131" s="458"/>
      <c r="CKY131" s="458"/>
      <c r="CKZ131" s="459"/>
      <c r="CLA131" s="458"/>
      <c r="CLB131" s="458"/>
      <c r="CLC131" s="458"/>
      <c r="CLD131" s="459"/>
      <c r="CLE131" s="458"/>
      <c r="CLF131" s="458"/>
      <c r="CLG131" s="458"/>
      <c r="CLH131" s="459"/>
      <c r="CLI131" s="458"/>
      <c r="CLJ131" s="458"/>
      <c r="CLK131" s="458"/>
      <c r="CLL131" s="459"/>
      <c r="CLM131" s="458"/>
      <c r="CLN131" s="458"/>
      <c r="CLO131" s="458"/>
      <c r="CLP131" s="459"/>
      <c r="CLQ131" s="458"/>
      <c r="CLR131" s="458"/>
      <c r="CLS131" s="458"/>
      <c r="CLT131" s="459"/>
      <c r="CLU131" s="458"/>
      <c r="CLV131" s="458"/>
      <c r="CLW131" s="458"/>
      <c r="CLX131" s="459"/>
      <c r="CLY131" s="458"/>
      <c r="CLZ131" s="458"/>
      <c r="CMA131" s="458"/>
      <c r="CMB131" s="459"/>
      <c r="CMC131" s="458"/>
      <c r="CMD131" s="458"/>
      <c r="CME131" s="458"/>
      <c r="CMF131" s="459"/>
      <c r="CMG131" s="458"/>
      <c r="CMH131" s="458"/>
      <c r="CMI131" s="458"/>
      <c r="CMJ131" s="459"/>
      <c r="CMK131" s="458"/>
      <c r="CML131" s="458"/>
      <c r="CMM131" s="458"/>
      <c r="CMN131" s="459"/>
      <c r="CMO131" s="458"/>
      <c r="CMP131" s="458"/>
      <c r="CMQ131" s="458"/>
      <c r="CMR131" s="459"/>
      <c r="CMS131" s="458"/>
      <c r="CMT131" s="458"/>
      <c r="CMU131" s="458"/>
      <c r="CMV131" s="459"/>
      <c r="CMW131" s="458"/>
      <c r="CMX131" s="458"/>
      <c r="CMY131" s="458"/>
      <c r="CMZ131" s="459"/>
      <c r="CNA131" s="458"/>
      <c r="CNB131" s="458"/>
      <c r="CNC131" s="458"/>
      <c r="CND131" s="459"/>
      <c r="CNE131" s="458"/>
      <c r="CNF131" s="458"/>
      <c r="CNG131" s="458"/>
      <c r="CNH131" s="459"/>
      <c r="CNI131" s="458"/>
      <c r="CNJ131" s="458"/>
      <c r="CNK131" s="458"/>
      <c r="CNL131" s="459"/>
      <c r="CNM131" s="458"/>
      <c r="CNN131" s="458"/>
      <c r="CNO131" s="458"/>
      <c r="CNP131" s="459"/>
      <c r="CNQ131" s="458"/>
      <c r="CNR131" s="458"/>
      <c r="CNS131" s="458"/>
      <c r="CNT131" s="459"/>
      <c r="CNU131" s="458"/>
      <c r="CNV131" s="458"/>
      <c r="CNW131" s="458"/>
      <c r="CNX131" s="459"/>
      <c r="CNY131" s="458"/>
      <c r="CNZ131" s="458"/>
      <c r="COA131" s="458"/>
      <c r="COB131" s="459"/>
      <c r="COC131" s="458"/>
      <c r="COD131" s="458"/>
      <c r="COE131" s="458"/>
      <c r="COF131" s="459"/>
      <c r="COG131" s="458"/>
      <c r="COH131" s="458"/>
      <c r="COI131" s="458"/>
      <c r="COJ131" s="459"/>
      <c r="COK131" s="458"/>
      <c r="COL131" s="458"/>
      <c r="COM131" s="458"/>
      <c r="CON131" s="459"/>
      <c r="COO131" s="458"/>
      <c r="COP131" s="458"/>
      <c r="COQ131" s="458"/>
      <c r="COR131" s="459"/>
      <c r="COS131" s="458"/>
      <c r="COT131" s="458"/>
      <c r="COU131" s="458"/>
      <c r="COV131" s="459"/>
      <c r="COW131" s="458"/>
      <c r="COX131" s="458"/>
      <c r="COY131" s="458"/>
      <c r="COZ131" s="459"/>
      <c r="CPA131" s="458"/>
      <c r="CPB131" s="458"/>
      <c r="CPC131" s="458"/>
      <c r="CPD131" s="459"/>
      <c r="CPE131" s="458"/>
      <c r="CPF131" s="458"/>
      <c r="CPG131" s="458"/>
      <c r="CPH131" s="459"/>
      <c r="CPI131" s="458"/>
      <c r="CPJ131" s="458"/>
      <c r="CPK131" s="458"/>
      <c r="CPL131" s="459"/>
      <c r="CPM131" s="458"/>
      <c r="CPN131" s="458"/>
      <c r="CPO131" s="458"/>
      <c r="CPP131" s="459"/>
      <c r="CPQ131" s="458"/>
      <c r="CPR131" s="458"/>
      <c r="CPS131" s="458"/>
      <c r="CPT131" s="459"/>
      <c r="CPU131" s="458"/>
      <c r="CPV131" s="458"/>
      <c r="CPW131" s="458"/>
      <c r="CPX131" s="459"/>
      <c r="CPY131" s="458"/>
      <c r="CPZ131" s="458"/>
      <c r="CQA131" s="458"/>
      <c r="CQB131" s="459"/>
      <c r="CQC131" s="458"/>
      <c r="CQD131" s="458"/>
      <c r="CQE131" s="458"/>
      <c r="CQF131" s="459"/>
      <c r="CQG131" s="458"/>
      <c r="CQH131" s="458"/>
      <c r="CQI131" s="458"/>
      <c r="CQJ131" s="459"/>
      <c r="CQK131" s="458"/>
      <c r="CQL131" s="458"/>
      <c r="CQM131" s="458"/>
      <c r="CQN131" s="459"/>
      <c r="CQO131" s="458"/>
      <c r="CQP131" s="458"/>
      <c r="CQQ131" s="458"/>
      <c r="CQR131" s="459"/>
      <c r="CQS131" s="458"/>
      <c r="CQT131" s="458"/>
      <c r="CQU131" s="458"/>
      <c r="CQV131" s="459"/>
      <c r="CQW131" s="458"/>
      <c r="CQX131" s="458"/>
      <c r="CQY131" s="458"/>
      <c r="CQZ131" s="459"/>
      <c r="CRA131" s="458"/>
      <c r="CRB131" s="458"/>
      <c r="CRC131" s="458"/>
      <c r="CRD131" s="459"/>
      <c r="CRE131" s="458"/>
      <c r="CRF131" s="458"/>
      <c r="CRG131" s="458"/>
      <c r="CRH131" s="459"/>
      <c r="CRI131" s="458"/>
      <c r="CRJ131" s="458"/>
      <c r="CRK131" s="458"/>
      <c r="CRL131" s="459"/>
      <c r="CRM131" s="458"/>
      <c r="CRN131" s="458"/>
      <c r="CRO131" s="458"/>
      <c r="CRP131" s="459"/>
      <c r="CRQ131" s="458"/>
      <c r="CRR131" s="458"/>
      <c r="CRS131" s="458"/>
      <c r="CRT131" s="459"/>
      <c r="CRU131" s="458"/>
      <c r="CRV131" s="458"/>
      <c r="CRW131" s="458"/>
      <c r="CRX131" s="459"/>
      <c r="CRY131" s="458"/>
      <c r="CRZ131" s="458"/>
      <c r="CSA131" s="458"/>
      <c r="CSB131" s="459"/>
      <c r="CSC131" s="458"/>
      <c r="CSD131" s="458"/>
      <c r="CSE131" s="458"/>
      <c r="CSF131" s="459"/>
      <c r="CSG131" s="458"/>
      <c r="CSH131" s="458"/>
      <c r="CSI131" s="458"/>
      <c r="CSJ131" s="459"/>
      <c r="CSK131" s="458"/>
      <c r="CSL131" s="458"/>
      <c r="CSM131" s="458"/>
      <c r="CSN131" s="459"/>
      <c r="CSO131" s="458"/>
      <c r="CSP131" s="458"/>
      <c r="CSQ131" s="458"/>
      <c r="CSR131" s="459"/>
      <c r="CSS131" s="458"/>
      <c r="CST131" s="458"/>
      <c r="CSU131" s="458"/>
      <c r="CSV131" s="459"/>
      <c r="CSW131" s="458"/>
      <c r="CSX131" s="458"/>
      <c r="CSY131" s="458"/>
      <c r="CSZ131" s="459"/>
      <c r="CTA131" s="458"/>
      <c r="CTB131" s="458"/>
      <c r="CTC131" s="458"/>
      <c r="CTD131" s="459"/>
      <c r="CTE131" s="458"/>
      <c r="CTF131" s="458"/>
      <c r="CTG131" s="458"/>
      <c r="CTH131" s="459"/>
      <c r="CTI131" s="458"/>
      <c r="CTJ131" s="458"/>
      <c r="CTK131" s="458"/>
      <c r="CTL131" s="459"/>
      <c r="CTM131" s="458"/>
      <c r="CTN131" s="458"/>
      <c r="CTO131" s="458"/>
      <c r="CTP131" s="459"/>
      <c r="CTQ131" s="458"/>
      <c r="CTR131" s="458"/>
      <c r="CTS131" s="458"/>
      <c r="CTT131" s="459"/>
      <c r="CTU131" s="458"/>
      <c r="CTV131" s="458"/>
      <c r="CTW131" s="458"/>
      <c r="CTX131" s="459"/>
      <c r="CTY131" s="458"/>
      <c r="CTZ131" s="458"/>
      <c r="CUA131" s="458"/>
      <c r="CUB131" s="459"/>
      <c r="CUC131" s="458"/>
      <c r="CUD131" s="458"/>
      <c r="CUE131" s="458"/>
      <c r="CUF131" s="459"/>
      <c r="CUG131" s="458"/>
      <c r="CUH131" s="458"/>
      <c r="CUI131" s="458"/>
      <c r="CUJ131" s="459"/>
      <c r="CUK131" s="458"/>
      <c r="CUL131" s="458"/>
      <c r="CUM131" s="458"/>
      <c r="CUN131" s="459"/>
      <c r="CUO131" s="458"/>
      <c r="CUP131" s="458"/>
      <c r="CUQ131" s="458"/>
      <c r="CUR131" s="459"/>
      <c r="CUS131" s="458"/>
      <c r="CUT131" s="458"/>
      <c r="CUU131" s="458"/>
      <c r="CUV131" s="459"/>
      <c r="CUW131" s="458"/>
      <c r="CUX131" s="458"/>
      <c r="CUY131" s="458"/>
      <c r="CUZ131" s="459"/>
      <c r="CVA131" s="458"/>
      <c r="CVB131" s="458"/>
      <c r="CVC131" s="458"/>
      <c r="CVD131" s="459"/>
      <c r="CVE131" s="458"/>
      <c r="CVF131" s="458"/>
      <c r="CVG131" s="458"/>
      <c r="CVH131" s="459"/>
      <c r="CVI131" s="458"/>
      <c r="CVJ131" s="458"/>
      <c r="CVK131" s="458"/>
      <c r="CVL131" s="459"/>
      <c r="CVM131" s="458"/>
      <c r="CVN131" s="458"/>
      <c r="CVO131" s="458"/>
      <c r="CVP131" s="459"/>
      <c r="CVQ131" s="458"/>
      <c r="CVR131" s="458"/>
      <c r="CVS131" s="458"/>
      <c r="CVT131" s="459"/>
      <c r="CVU131" s="458"/>
      <c r="CVV131" s="458"/>
      <c r="CVW131" s="458"/>
      <c r="CVX131" s="459"/>
      <c r="CVY131" s="458"/>
      <c r="CVZ131" s="458"/>
      <c r="CWA131" s="458"/>
      <c r="CWB131" s="459"/>
      <c r="CWC131" s="458"/>
      <c r="CWD131" s="458"/>
      <c r="CWE131" s="458"/>
      <c r="CWF131" s="459"/>
      <c r="CWG131" s="458"/>
      <c r="CWH131" s="458"/>
      <c r="CWI131" s="458"/>
      <c r="CWJ131" s="459"/>
      <c r="CWK131" s="458"/>
      <c r="CWL131" s="458"/>
      <c r="CWM131" s="458"/>
      <c r="CWN131" s="459"/>
      <c r="CWO131" s="458"/>
      <c r="CWP131" s="458"/>
      <c r="CWQ131" s="458"/>
      <c r="CWR131" s="459"/>
      <c r="CWS131" s="458"/>
      <c r="CWT131" s="458"/>
      <c r="CWU131" s="458"/>
      <c r="CWV131" s="459"/>
      <c r="CWW131" s="458"/>
      <c r="CWX131" s="458"/>
      <c r="CWY131" s="458"/>
      <c r="CWZ131" s="459"/>
      <c r="CXA131" s="458"/>
      <c r="CXB131" s="458"/>
      <c r="CXC131" s="458"/>
      <c r="CXD131" s="459"/>
      <c r="CXE131" s="458"/>
      <c r="CXF131" s="458"/>
      <c r="CXG131" s="458"/>
      <c r="CXH131" s="459"/>
      <c r="CXI131" s="458"/>
      <c r="CXJ131" s="458"/>
      <c r="CXK131" s="458"/>
      <c r="CXL131" s="459"/>
      <c r="CXM131" s="458"/>
      <c r="CXN131" s="458"/>
      <c r="CXO131" s="458"/>
      <c r="CXP131" s="459"/>
      <c r="CXQ131" s="458"/>
      <c r="CXR131" s="458"/>
      <c r="CXS131" s="458"/>
      <c r="CXT131" s="459"/>
      <c r="CXU131" s="458"/>
      <c r="CXV131" s="458"/>
      <c r="CXW131" s="458"/>
      <c r="CXX131" s="459"/>
      <c r="CXY131" s="458"/>
      <c r="CXZ131" s="458"/>
      <c r="CYA131" s="458"/>
      <c r="CYB131" s="459"/>
      <c r="CYC131" s="458"/>
      <c r="CYD131" s="458"/>
      <c r="CYE131" s="458"/>
      <c r="CYF131" s="459"/>
      <c r="CYG131" s="458"/>
      <c r="CYH131" s="458"/>
      <c r="CYI131" s="458"/>
      <c r="CYJ131" s="459"/>
      <c r="CYK131" s="458"/>
      <c r="CYL131" s="458"/>
      <c r="CYM131" s="458"/>
      <c r="CYN131" s="459"/>
      <c r="CYO131" s="458"/>
      <c r="CYP131" s="458"/>
      <c r="CYQ131" s="458"/>
      <c r="CYR131" s="459"/>
      <c r="CYS131" s="458"/>
      <c r="CYT131" s="458"/>
      <c r="CYU131" s="458"/>
      <c r="CYV131" s="459"/>
      <c r="CYW131" s="458"/>
      <c r="CYX131" s="458"/>
      <c r="CYY131" s="458"/>
      <c r="CYZ131" s="459"/>
      <c r="CZA131" s="458"/>
      <c r="CZB131" s="458"/>
      <c r="CZC131" s="458"/>
      <c r="CZD131" s="459"/>
      <c r="CZE131" s="458"/>
      <c r="CZF131" s="458"/>
      <c r="CZG131" s="458"/>
      <c r="CZH131" s="459"/>
      <c r="CZI131" s="458"/>
      <c r="CZJ131" s="458"/>
      <c r="CZK131" s="458"/>
      <c r="CZL131" s="459"/>
      <c r="CZM131" s="458"/>
      <c r="CZN131" s="458"/>
      <c r="CZO131" s="458"/>
      <c r="CZP131" s="459"/>
      <c r="CZQ131" s="458"/>
      <c r="CZR131" s="458"/>
      <c r="CZS131" s="458"/>
      <c r="CZT131" s="459"/>
      <c r="CZU131" s="458"/>
      <c r="CZV131" s="458"/>
      <c r="CZW131" s="458"/>
      <c r="CZX131" s="459"/>
      <c r="CZY131" s="458"/>
      <c r="CZZ131" s="458"/>
      <c r="DAA131" s="458"/>
      <c r="DAB131" s="459"/>
      <c r="DAC131" s="458"/>
      <c r="DAD131" s="458"/>
      <c r="DAE131" s="458"/>
      <c r="DAF131" s="459"/>
      <c r="DAG131" s="458"/>
      <c r="DAH131" s="458"/>
      <c r="DAI131" s="458"/>
      <c r="DAJ131" s="459"/>
      <c r="DAK131" s="458"/>
      <c r="DAL131" s="458"/>
      <c r="DAM131" s="458"/>
      <c r="DAN131" s="459"/>
      <c r="DAO131" s="458"/>
      <c r="DAP131" s="458"/>
      <c r="DAQ131" s="458"/>
      <c r="DAR131" s="459"/>
      <c r="DAS131" s="458"/>
      <c r="DAT131" s="458"/>
      <c r="DAU131" s="458"/>
      <c r="DAV131" s="459"/>
      <c r="DAW131" s="458"/>
      <c r="DAX131" s="458"/>
      <c r="DAY131" s="458"/>
      <c r="DAZ131" s="459"/>
      <c r="DBA131" s="458"/>
      <c r="DBB131" s="458"/>
      <c r="DBC131" s="458"/>
      <c r="DBD131" s="459"/>
      <c r="DBE131" s="458"/>
      <c r="DBF131" s="458"/>
      <c r="DBG131" s="458"/>
      <c r="DBH131" s="459"/>
      <c r="DBI131" s="458"/>
      <c r="DBJ131" s="458"/>
      <c r="DBK131" s="458"/>
      <c r="DBL131" s="459"/>
      <c r="DBM131" s="458"/>
      <c r="DBN131" s="458"/>
      <c r="DBO131" s="458"/>
      <c r="DBP131" s="459"/>
      <c r="DBQ131" s="458"/>
      <c r="DBR131" s="458"/>
      <c r="DBS131" s="458"/>
      <c r="DBT131" s="459"/>
      <c r="DBU131" s="458"/>
      <c r="DBV131" s="458"/>
      <c r="DBW131" s="458"/>
      <c r="DBX131" s="459"/>
      <c r="DBY131" s="458"/>
      <c r="DBZ131" s="458"/>
      <c r="DCA131" s="458"/>
      <c r="DCB131" s="459"/>
      <c r="DCC131" s="458"/>
      <c r="DCD131" s="458"/>
      <c r="DCE131" s="458"/>
      <c r="DCF131" s="459"/>
      <c r="DCG131" s="458"/>
      <c r="DCH131" s="458"/>
      <c r="DCI131" s="458"/>
      <c r="DCJ131" s="459"/>
      <c r="DCK131" s="458"/>
      <c r="DCL131" s="458"/>
      <c r="DCM131" s="458"/>
      <c r="DCN131" s="459"/>
      <c r="DCO131" s="458"/>
      <c r="DCP131" s="458"/>
      <c r="DCQ131" s="458"/>
      <c r="DCR131" s="459"/>
      <c r="DCS131" s="458"/>
      <c r="DCT131" s="458"/>
      <c r="DCU131" s="458"/>
      <c r="DCV131" s="459"/>
      <c r="DCW131" s="458"/>
      <c r="DCX131" s="458"/>
      <c r="DCY131" s="458"/>
      <c r="DCZ131" s="459"/>
      <c r="DDA131" s="458"/>
      <c r="DDB131" s="458"/>
      <c r="DDC131" s="458"/>
      <c r="DDD131" s="459"/>
      <c r="DDE131" s="458"/>
      <c r="DDF131" s="458"/>
      <c r="DDG131" s="458"/>
      <c r="DDH131" s="459"/>
      <c r="DDI131" s="458"/>
      <c r="DDJ131" s="458"/>
      <c r="DDK131" s="458"/>
      <c r="DDL131" s="459"/>
      <c r="DDM131" s="458"/>
      <c r="DDN131" s="458"/>
      <c r="DDO131" s="458"/>
      <c r="DDP131" s="459"/>
      <c r="DDQ131" s="458"/>
      <c r="DDR131" s="458"/>
      <c r="DDS131" s="458"/>
      <c r="DDT131" s="459"/>
      <c r="DDU131" s="458"/>
      <c r="DDV131" s="458"/>
      <c r="DDW131" s="458"/>
      <c r="DDX131" s="459"/>
      <c r="DDY131" s="458"/>
      <c r="DDZ131" s="458"/>
      <c r="DEA131" s="458"/>
      <c r="DEB131" s="459"/>
      <c r="DEC131" s="458"/>
      <c r="DED131" s="458"/>
      <c r="DEE131" s="458"/>
      <c r="DEF131" s="459"/>
      <c r="DEG131" s="458"/>
      <c r="DEH131" s="458"/>
      <c r="DEI131" s="458"/>
      <c r="DEJ131" s="459"/>
      <c r="DEK131" s="458"/>
      <c r="DEL131" s="458"/>
      <c r="DEM131" s="458"/>
      <c r="DEN131" s="459"/>
      <c r="DEO131" s="458"/>
      <c r="DEP131" s="458"/>
      <c r="DEQ131" s="458"/>
      <c r="DER131" s="459"/>
      <c r="DES131" s="458"/>
      <c r="DET131" s="458"/>
      <c r="DEU131" s="458"/>
      <c r="DEV131" s="459"/>
      <c r="DEW131" s="458"/>
      <c r="DEX131" s="458"/>
      <c r="DEY131" s="458"/>
      <c r="DEZ131" s="459"/>
      <c r="DFA131" s="458"/>
      <c r="DFB131" s="458"/>
      <c r="DFC131" s="458"/>
      <c r="DFD131" s="459"/>
      <c r="DFE131" s="458"/>
      <c r="DFF131" s="458"/>
      <c r="DFG131" s="458"/>
      <c r="DFH131" s="459"/>
      <c r="DFI131" s="458"/>
      <c r="DFJ131" s="458"/>
      <c r="DFK131" s="458"/>
      <c r="DFL131" s="459"/>
      <c r="DFM131" s="458"/>
      <c r="DFN131" s="458"/>
      <c r="DFO131" s="458"/>
      <c r="DFP131" s="459"/>
      <c r="DFQ131" s="458"/>
      <c r="DFR131" s="458"/>
      <c r="DFS131" s="458"/>
      <c r="DFT131" s="459"/>
      <c r="DFU131" s="458"/>
      <c r="DFV131" s="458"/>
      <c r="DFW131" s="458"/>
      <c r="DFX131" s="459"/>
      <c r="DFY131" s="458"/>
      <c r="DFZ131" s="458"/>
      <c r="DGA131" s="458"/>
      <c r="DGB131" s="459"/>
      <c r="DGC131" s="458"/>
      <c r="DGD131" s="458"/>
      <c r="DGE131" s="458"/>
      <c r="DGF131" s="459"/>
      <c r="DGG131" s="458"/>
      <c r="DGH131" s="458"/>
      <c r="DGI131" s="458"/>
      <c r="DGJ131" s="459"/>
      <c r="DGK131" s="458"/>
      <c r="DGL131" s="458"/>
      <c r="DGM131" s="458"/>
      <c r="DGN131" s="459"/>
      <c r="DGO131" s="458"/>
      <c r="DGP131" s="458"/>
      <c r="DGQ131" s="458"/>
      <c r="DGR131" s="459"/>
      <c r="DGS131" s="458"/>
      <c r="DGT131" s="458"/>
      <c r="DGU131" s="458"/>
      <c r="DGV131" s="459"/>
      <c r="DGW131" s="458"/>
      <c r="DGX131" s="458"/>
      <c r="DGY131" s="458"/>
      <c r="DGZ131" s="459"/>
      <c r="DHA131" s="458"/>
      <c r="DHB131" s="458"/>
      <c r="DHC131" s="458"/>
      <c r="DHD131" s="459"/>
      <c r="DHE131" s="458"/>
      <c r="DHF131" s="458"/>
      <c r="DHG131" s="458"/>
      <c r="DHH131" s="459"/>
      <c r="DHI131" s="458"/>
      <c r="DHJ131" s="458"/>
      <c r="DHK131" s="458"/>
      <c r="DHL131" s="459"/>
      <c r="DHM131" s="458"/>
      <c r="DHN131" s="458"/>
      <c r="DHO131" s="458"/>
      <c r="DHP131" s="459"/>
      <c r="DHQ131" s="458"/>
      <c r="DHR131" s="458"/>
      <c r="DHS131" s="458"/>
      <c r="DHT131" s="459"/>
      <c r="DHU131" s="458"/>
      <c r="DHV131" s="458"/>
      <c r="DHW131" s="458"/>
      <c r="DHX131" s="459"/>
      <c r="DHY131" s="458"/>
      <c r="DHZ131" s="458"/>
      <c r="DIA131" s="458"/>
      <c r="DIB131" s="459"/>
      <c r="DIC131" s="458"/>
      <c r="DID131" s="458"/>
      <c r="DIE131" s="458"/>
      <c r="DIF131" s="459"/>
      <c r="DIG131" s="458"/>
      <c r="DIH131" s="458"/>
      <c r="DII131" s="458"/>
      <c r="DIJ131" s="459"/>
      <c r="DIK131" s="458"/>
      <c r="DIL131" s="458"/>
      <c r="DIM131" s="458"/>
      <c r="DIN131" s="459"/>
      <c r="DIO131" s="458"/>
      <c r="DIP131" s="458"/>
      <c r="DIQ131" s="458"/>
      <c r="DIR131" s="459"/>
      <c r="DIS131" s="458"/>
      <c r="DIT131" s="458"/>
      <c r="DIU131" s="458"/>
      <c r="DIV131" s="459"/>
      <c r="DIW131" s="458"/>
      <c r="DIX131" s="458"/>
      <c r="DIY131" s="458"/>
      <c r="DIZ131" s="459"/>
      <c r="DJA131" s="458"/>
      <c r="DJB131" s="458"/>
      <c r="DJC131" s="458"/>
      <c r="DJD131" s="459"/>
      <c r="DJE131" s="458"/>
      <c r="DJF131" s="458"/>
      <c r="DJG131" s="458"/>
      <c r="DJH131" s="459"/>
      <c r="DJI131" s="458"/>
      <c r="DJJ131" s="458"/>
      <c r="DJK131" s="458"/>
      <c r="DJL131" s="459"/>
      <c r="DJM131" s="458"/>
      <c r="DJN131" s="458"/>
      <c r="DJO131" s="458"/>
      <c r="DJP131" s="459"/>
      <c r="DJQ131" s="458"/>
      <c r="DJR131" s="458"/>
      <c r="DJS131" s="458"/>
      <c r="DJT131" s="459"/>
      <c r="DJU131" s="458"/>
      <c r="DJV131" s="458"/>
      <c r="DJW131" s="458"/>
      <c r="DJX131" s="459"/>
      <c r="DJY131" s="458"/>
      <c r="DJZ131" s="458"/>
      <c r="DKA131" s="458"/>
      <c r="DKB131" s="459"/>
      <c r="DKC131" s="458"/>
      <c r="DKD131" s="458"/>
      <c r="DKE131" s="458"/>
      <c r="DKF131" s="459"/>
      <c r="DKG131" s="458"/>
      <c r="DKH131" s="458"/>
      <c r="DKI131" s="458"/>
      <c r="DKJ131" s="459"/>
      <c r="DKK131" s="458"/>
      <c r="DKL131" s="458"/>
      <c r="DKM131" s="458"/>
      <c r="DKN131" s="459"/>
      <c r="DKO131" s="458"/>
      <c r="DKP131" s="458"/>
      <c r="DKQ131" s="458"/>
      <c r="DKR131" s="459"/>
      <c r="DKS131" s="458"/>
      <c r="DKT131" s="458"/>
      <c r="DKU131" s="458"/>
      <c r="DKV131" s="459"/>
      <c r="DKW131" s="458"/>
      <c r="DKX131" s="458"/>
      <c r="DKY131" s="458"/>
      <c r="DKZ131" s="459"/>
      <c r="DLA131" s="458"/>
      <c r="DLB131" s="458"/>
      <c r="DLC131" s="458"/>
      <c r="DLD131" s="459"/>
      <c r="DLE131" s="458"/>
      <c r="DLF131" s="458"/>
      <c r="DLG131" s="458"/>
      <c r="DLH131" s="459"/>
      <c r="DLI131" s="458"/>
      <c r="DLJ131" s="458"/>
      <c r="DLK131" s="458"/>
      <c r="DLL131" s="459"/>
      <c r="DLM131" s="458"/>
      <c r="DLN131" s="458"/>
      <c r="DLO131" s="458"/>
      <c r="DLP131" s="459"/>
      <c r="DLQ131" s="458"/>
      <c r="DLR131" s="458"/>
      <c r="DLS131" s="458"/>
      <c r="DLT131" s="459"/>
      <c r="DLU131" s="458"/>
      <c r="DLV131" s="458"/>
      <c r="DLW131" s="458"/>
      <c r="DLX131" s="459"/>
      <c r="DLY131" s="458"/>
      <c r="DLZ131" s="458"/>
      <c r="DMA131" s="458"/>
      <c r="DMB131" s="459"/>
      <c r="DMC131" s="458"/>
      <c r="DMD131" s="458"/>
      <c r="DME131" s="458"/>
      <c r="DMF131" s="459"/>
      <c r="DMG131" s="458"/>
      <c r="DMH131" s="458"/>
      <c r="DMI131" s="458"/>
      <c r="DMJ131" s="459"/>
      <c r="DMK131" s="458"/>
      <c r="DML131" s="458"/>
      <c r="DMM131" s="458"/>
      <c r="DMN131" s="459"/>
      <c r="DMO131" s="458"/>
      <c r="DMP131" s="458"/>
      <c r="DMQ131" s="458"/>
      <c r="DMR131" s="459"/>
      <c r="DMS131" s="458"/>
      <c r="DMT131" s="458"/>
      <c r="DMU131" s="458"/>
      <c r="DMV131" s="459"/>
      <c r="DMW131" s="458"/>
      <c r="DMX131" s="458"/>
      <c r="DMY131" s="458"/>
      <c r="DMZ131" s="459"/>
      <c r="DNA131" s="458"/>
      <c r="DNB131" s="458"/>
      <c r="DNC131" s="458"/>
      <c r="DND131" s="459"/>
      <c r="DNE131" s="458"/>
      <c r="DNF131" s="458"/>
      <c r="DNG131" s="458"/>
      <c r="DNH131" s="459"/>
      <c r="DNI131" s="458"/>
      <c r="DNJ131" s="458"/>
      <c r="DNK131" s="458"/>
      <c r="DNL131" s="459"/>
      <c r="DNM131" s="458"/>
      <c r="DNN131" s="458"/>
      <c r="DNO131" s="458"/>
      <c r="DNP131" s="459"/>
      <c r="DNQ131" s="458"/>
      <c r="DNR131" s="458"/>
      <c r="DNS131" s="458"/>
      <c r="DNT131" s="459"/>
      <c r="DNU131" s="458"/>
      <c r="DNV131" s="458"/>
      <c r="DNW131" s="458"/>
      <c r="DNX131" s="459"/>
      <c r="DNY131" s="458"/>
      <c r="DNZ131" s="458"/>
      <c r="DOA131" s="458"/>
      <c r="DOB131" s="459"/>
      <c r="DOC131" s="458"/>
      <c r="DOD131" s="458"/>
      <c r="DOE131" s="458"/>
      <c r="DOF131" s="459"/>
      <c r="DOG131" s="458"/>
      <c r="DOH131" s="458"/>
      <c r="DOI131" s="458"/>
      <c r="DOJ131" s="459"/>
      <c r="DOK131" s="458"/>
      <c r="DOL131" s="458"/>
      <c r="DOM131" s="458"/>
      <c r="DON131" s="459"/>
      <c r="DOO131" s="458"/>
      <c r="DOP131" s="458"/>
      <c r="DOQ131" s="458"/>
      <c r="DOR131" s="459"/>
      <c r="DOS131" s="458"/>
      <c r="DOT131" s="458"/>
      <c r="DOU131" s="458"/>
      <c r="DOV131" s="459"/>
      <c r="DOW131" s="458"/>
      <c r="DOX131" s="458"/>
      <c r="DOY131" s="458"/>
      <c r="DOZ131" s="459"/>
      <c r="DPA131" s="458"/>
      <c r="DPB131" s="458"/>
      <c r="DPC131" s="458"/>
      <c r="DPD131" s="459"/>
      <c r="DPE131" s="458"/>
      <c r="DPF131" s="458"/>
      <c r="DPG131" s="458"/>
      <c r="DPH131" s="459"/>
      <c r="DPI131" s="458"/>
      <c r="DPJ131" s="458"/>
      <c r="DPK131" s="458"/>
      <c r="DPL131" s="459"/>
      <c r="DPM131" s="458"/>
      <c r="DPN131" s="458"/>
      <c r="DPO131" s="458"/>
      <c r="DPP131" s="459"/>
      <c r="DPQ131" s="458"/>
      <c r="DPR131" s="458"/>
      <c r="DPS131" s="458"/>
      <c r="DPT131" s="459"/>
      <c r="DPU131" s="458"/>
      <c r="DPV131" s="458"/>
      <c r="DPW131" s="458"/>
      <c r="DPX131" s="459"/>
      <c r="DPY131" s="458"/>
      <c r="DPZ131" s="458"/>
      <c r="DQA131" s="458"/>
      <c r="DQB131" s="459"/>
      <c r="DQC131" s="458"/>
      <c r="DQD131" s="458"/>
      <c r="DQE131" s="458"/>
      <c r="DQF131" s="459"/>
      <c r="DQG131" s="458"/>
      <c r="DQH131" s="458"/>
      <c r="DQI131" s="458"/>
      <c r="DQJ131" s="459"/>
      <c r="DQK131" s="458"/>
      <c r="DQL131" s="458"/>
      <c r="DQM131" s="458"/>
      <c r="DQN131" s="459"/>
      <c r="DQO131" s="458"/>
      <c r="DQP131" s="458"/>
      <c r="DQQ131" s="458"/>
      <c r="DQR131" s="459"/>
      <c r="DQS131" s="458"/>
      <c r="DQT131" s="458"/>
      <c r="DQU131" s="458"/>
      <c r="DQV131" s="459"/>
      <c r="DQW131" s="458"/>
      <c r="DQX131" s="458"/>
      <c r="DQY131" s="458"/>
      <c r="DQZ131" s="459"/>
      <c r="DRA131" s="458"/>
      <c r="DRB131" s="458"/>
      <c r="DRC131" s="458"/>
      <c r="DRD131" s="459"/>
      <c r="DRE131" s="458"/>
      <c r="DRF131" s="458"/>
      <c r="DRG131" s="458"/>
      <c r="DRH131" s="459"/>
      <c r="DRI131" s="458"/>
      <c r="DRJ131" s="458"/>
      <c r="DRK131" s="458"/>
      <c r="DRL131" s="459"/>
      <c r="DRM131" s="458"/>
      <c r="DRN131" s="458"/>
      <c r="DRO131" s="458"/>
      <c r="DRP131" s="459"/>
      <c r="DRQ131" s="458"/>
      <c r="DRR131" s="458"/>
      <c r="DRS131" s="458"/>
      <c r="DRT131" s="459"/>
      <c r="DRU131" s="458"/>
      <c r="DRV131" s="458"/>
      <c r="DRW131" s="458"/>
      <c r="DRX131" s="459"/>
      <c r="DRY131" s="458"/>
      <c r="DRZ131" s="458"/>
      <c r="DSA131" s="458"/>
      <c r="DSB131" s="459"/>
      <c r="DSC131" s="458"/>
      <c r="DSD131" s="458"/>
      <c r="DSE131" s="458"/>
      <c r="DSF131" s="459"/>
      <c r="DSG131" s="458"/>
      <c r="DSH131" s="458"/>
      <c r="DSI131" s="458"/>
      <c r="DSJ131" s="459"/>
      <c r="DSK131" s="458"/>
      <c r="DSL131" s="458"/>
      <c r="DSM131" s="458"/>
      <c r="DSN131" s="459"/>
      <c r="DSO131" s="458"/>
      <c r="DSP131" s="458"/>
      <c r="DSQ131" s="458"/>
      <c r="DSR131" s="459"/>
      <c r="DSS131" s="458"/>
      <c r="DST131" s="458"/>
      <c r="DSU131" s="458"/>
      <c r="DSV131" s="459"/>
      <c r="DSW131" s="458"/>
      <c r="DSX131" s="458"/>
      <c r="DSY131" s="458"/>
      <c r="DSZ131" s="459"/>
      <c r="DTA131" s="458"/>
      <c r="DTB131" s="458"/>
      <c r="DTC131" s="458"/>
      <c r="DTD131" s="459"/>
      <c r="DTE131" s="458"/>
      <c r="DTF131" s="458"/>
      <c r="DTG131" s="458"/>
      <c r="DTH131" s="459"/>
      <c r="DTI131" s="458"/>
      <c r="DTJ131" s="458"/>
      <c r="DTK131" s="458"/>
      <c r="DTL131" s="459"/>
      <c r="DTM131" s="458"/>
      <c r="DTN131" s="458"/>
      <c r="DTO131" s="458"/>
      <c r="DTP131" s="459"/>
      <c r="DTQ131" s="458"/>
      <c r="DTR131" s="458"/>
      <c r="DTS131" s="458"/>
      <c r="DTT131" s="459"/>
      <c r="DTU131" s="458"/>
      <c r="DTV131" s="458"/>
      <c r="DTW131" s="458"/>
      <c r="DTX131" s="459"/>
      <c r="DTY131" s="458"/>
      <c r="DTZ131" s="458"/>
      <c r="DUA131" s="458"/>
      <c r="DUB131" s="459"/>
      <c r="DUC131" s="458"/>
      <c r="DUD131" s="458"/>
      <c r="DUE131" s="458"/>
      <c r="DUF131" s="459"/>
      <c r="DUG131" s="458"/>
      <c r="DUH131" s="458"/>
      <c r="DUI131" s="458"/>
      <c r="DUJ131" s="459"/>
      <c r="DUK131" s="458"/>
      <c r="DUL131" s="458"/>
      <c r="DUM131" s="458"/>
      <c r="DUN131" s="459"/>
      <c r="DUO131" s="458"/>
      <c r="DUP131" s="458"/>
      <c r="DUQ131" s="458"/>
      <c r="DUR131" s="459"/>
      <c r="DUS131" s="458"/>
      <c r="DUT131" s="458"/>
      <c r="DUU131" s="458"/>
      <c r="DUV131" s="459"/>
      <c r="DUW131" s="458"/>
      <c r="DUX131" s="458"/>
      <c r="DUY131" s="458"/>
      <c r="DUZ131" s="459"/>
      <c r="DVA131" s="458"/>
      <c r="DVB131" s="458"/>
      <c r="DVC131" s="458"/>
      <c r="DVD131" s="459"/>
      <c r="DVE131" s="458"/>
      <c r="DVF131" s="458"/>
      <c r="DVG131" s="458"/>
      <c r="DVH131" s="459"/>
      <c r="DVI131" s="458"/>
      <c r="DVJ131" s="458"/>
      <c r="DVK131" s="458"/>
      <c r="DVL131" s="459"/>
      <c r="DVM131" s="458"/>
      <c r="DVN131" s="458"/>
      <c r="DVO131" s="458"/>
      <c r="DVP131" s="459"/>
      <c r="DVQ131" s="458"/>
      <c r="DVR131" s="458"/>
      <c r="DVS131" s="458"/>
      <c r="DVT131" s="459"/>
      <c r="DVU131" s="458"/>
      <c r="DVV131" s="458"/>
      <c r="DVW131" s="458"/>
      <c r="DVX131" s="459"/>
      <c r="DVY131" s="458"/>
      <c r="DVZ131" s="458"/>
      <c r="DWA131" s="458"/>
      <c r="DWB131" s="459"/>
      <c r="DWC131" s="458"/>
      <c r="DWD131" s="458"/>
      <c r="DWE131" s="458"/>
      <c r="DWF131" s="459"/>
      <c r="DWG131" s="458"/>
      <c r="DWH131" s="458"/>
      <c r="DWI131" s="458"/>
      <c r="DWJ131" s="459"/>
      <c r="DWK131" s="458"/>
      <c r="DWL131" s="458"/>
      <c r="DWM131" s="458"/>
      <c r="DWN131" s="459"/>
      <c r="DWO131" s="458"/>
      <c r="DWP131" s="458"/>
      <c r="DWQ131" s="458"/>
      <c r="DWR131" s="459"/>
      <c r="DWS131" s="458"/>
      <c r="DWT131" s="458"/>
      <c r="DWU131" s="458"/>
      <c r="DWV131" s="459"/>
      <c r="DWW131" s="458"/>
      <c r="DWX131" s="458"/>
      <c r="DWY131" s="458"/>
      <c r="DWZ131" s="459"/>
      <c r="DXA131" s="458"/>
      <c r="DXB131" s="458"/>
      <c r="DXC131" s="458"/>
      <c r="DXD131" s="459"/>
      <c r="DXE131" s="458"/>
      <c r="DXF131" s="458"/>
      <c r="DXG131" s="458"/>
      <c r="DXH131" s="459"/>
      <c r="DXI131" s="458"/>
      <c r="DXJ131" s="458"/>
      <c r="DXK131" s="458"/>
      <c r="DXL131" s="459"/>
      <c r="DXM131" s="458"/>
      <c r="DXN131" s="458"/>
      <c r="DXO131" s="458"/>
      <c r="DXP131" s="459"/>
      <c r="DXQ131" s="458"/>
      <c r="DXR131" s="458"/>
      <c r="DXS131" s="458"/>
      <c r="DXT131" s="459"/>
      <c r="DXU131" s="458"/>
      <c r="DXV131" s="458"/>
      <c r="DXW131" s="458"/>
      <c r="DXX131" s="459"/>
      <c r="DXY131" s="458"/>
      <c r="DXZ131" s="458"/>
      <c r="DYA131" s="458"/>
      <c r="DYB131" s="459"/>
      <c r="DYC131" s="458"/>
      <c r="DYD131" s="458"/>
      <c r="DYE131" s="458"/>
      <c r="DYF131" s="459"/>
      <c r="DYG131" s="458"/>
      <c r="DYH131" s="458"/>
      <c r="DYI131" s="458"/>
      <c r="DYJ131" s="459"/>
      <c r="DYK131" s="458"/>
      <c r="DYL131" s="458"/>
      <c r="DYM131" s="458"/>
      <c r="DYN131" s="459"/>
      <c r="DYO131" s="458"/>
      <c r="DYP131" s="458"/>
      <c r="DYQ131" s="458"/>
      <c r="DYR131" s="459"/>
      <c r="DYS131" s="458"/>
      <c r="DYT131" s="458"/>
      <c r="DYU131" s="458"/>
      <c r="DYV131" s="459"/>
      <c r="DYW131" s="458"/>
      <c r="DYX131" s="458"/>
      <c r="DYY131" s="458"/>
      <c r="DYZ131" s="459"/>
      <c r="DZA131" s="458"/>
      <c r="DZB131" s="458"/>
      <c r="DZC131" s="458"/>
      <c r="DZD131" s="459"/>
      <c r="DZE131" s="458"/>
      <c r="DZF131" s="458"/>
      <c r="DZG131" s="458"/>
      <c r="DZH131" s="459"/>
      <c r="DZI131" s="458"/>
      <c r="DZJ131" s="458"/>
      <c r="DZK131" s="458"/>
      <c r="DZL131" s="459"/>
      <c r="DZM131" s="458"/>
      <c r="DZN131" s="458"/>
      <c r="DZO131" s="458"/>
      <c r="DZP131" s="459"/>
      <c r="DZQ131" s="458"/>
      <c r="DZR131" s="458"/>
      <c r="DZS131" s="458"/>
      <c r="DZT131" s="459"/>
      <c r="DZU131" s="458"/>
      <c r="DZV131" s="458"/>
      <c r="DZW131" s="458"/>
      <c r="DZX131" s="459"/>
      <c r="DZY131" s="458"/>
      <c r="DZZ131" s="458"/>
      <c r="EAA131" s="458"/>
      <c r="EAB131" s="459"/>
      <c r="EAC131" s="458"/>
      <c r="EAD131" s="458"/>
      <c r="EAE131" s="458"/>
      <c r="EAF131" s="459"/>
      <c r="EAG131" s="458"/>
      <c r="EAH131" s="458"/>
      <c r="EAI131" s="458"/>
      <c r="EAJ131" s="459"/>
      <c r="EAK131" s="458"/>
      <c r="EAL131" s="458"/>
      <c r="EAM131" s="458"/>
      <c r="EAN131" s="459"/>
      <c r="EAO131" s="458"/>
      <c r="EAP131" s="458"/>
      <c r="EAQ131" s="458"/>
      <c r="EAR131" s="459"/>
      <c r="EAS131" s="458"/>
      <c r="EAT131" s="458"/>
      <c r="EAU131" s="458"/>
      <c r="EAV131" s="459"/>
      <c r="EAW131" s="458"/>
      <c r="EAX131" s="458"/>
      <c r="EAY131" s="458"/>
      <c r="EAZ131" s="459"/>
      <c r="EBA131" s="458"/>
      <c r="EBB131" s="458"/>
      <c r="EBC131" s="458"/>
      <c r="EBD131" s="459"/>
      <c r="EBE131" s="458"/>
      <c r="EBF131" s="458"/>
      <c r="EBG131" s="458"/>
      <c r="EBH131" s="459"/>
      <c r="EBI131" s="458"/>
      <c r="EBJ131" s="458"/>
      <c r="EBK131" s="458"/>
      <c r="EBL131" s="459"/>
      <c r="EBM131" s="458"/>
      <c r="EBN131" s="458"/>
      <c r="EBO131" s="458"/>
      <c r="EBP131" s="459"/>
      <c r="EBQ131" s="458"/>
      <c r="EBR131" s="458"/>
      <c r="EBS131" s="458"/>
      <c r="EBT131" s="459"/>
      <c r="EBU131" s="458"/>
      <c r="EBV131" s="458"/>
      <c r="EBW131" s="458"/>
      <c r="EBX131" s="459"/>
      <c r="EBY131" s="458"/>
      <c r="EBZ131" s="458"/>
      <c r="ECA131" s="458"/>
      <c r="ECB131" s="459"/>
      <c r="ECC131" s="458"/>
      <c r="ECD131" s="458"/>
      <c r="ECE131" s="458"/>
      <c r="ECF131" s="459"/>
      <c r="ECG131" s="458"/>
      <c r="ECH131" s="458"/>
      <c r="ECI131" s="458"/>
      <c r="ECJ131" s="459"/>
      <c r="ECK131" s="458"/>
      <c r="ECL131" s="458"/>
      <c r="ECM131" s="458"/>
      <c r="ECN131" s="459"/>
      <c r="ECO131" s="458"/>
      <c r="ECP131" s="458"/>
      <c r="ECQ131" s="458"/>
      <c r="ECR131" s="459"/>
      <c r="ECS131" s="458"/>
      <c r="ECT131" s="458"/>
      <c r="ECU131" s="458"/>
      <c r="ECV131" s="459"/>
      <c r="ECW131" s="458"/>
      <c r="ECX131" s="458"/>
      <c r="ECY131" s="458"/>
      <c r="ECZ131" s="459"/>
      <c r="EDA131" s="458"/>
      <c r="EDB131" s="458"/>
      <c r="EDC131" s="458"/>
      <c r="EDD131" s="459"/>
      <c r="EDE131" s="458"/>
      <c r="EDF131" s="458"/>
      <c r="EDG131" s="458"/>
      <c r="EDH131" s="459"/>
      <c r="EDI131" s="458"/>
      <c r="EDJ131" s="458"/>
      <c r="EDK131" s="458"/>
      <c r="EDL131" s="459"/>
      <c r="EDM131" s="458"/>
      <c r="EDN131" s="458"/>
      <c r="EDO131" s="458"/>
      <c r="EDP131" s="459"/>
      <c r="EDQ131" s="458"/>
      <c r="EDR131" s="458"/>
      <c r="EDS131" s="458"/>
      <c r="EDT131" s="459"/>
      <c r="EDU131" s="458"/>
      <c r="EDV131" s="458"/>
      <c r="EDW131" s="458"/>
      <c r="EDX131" s="459"/>
      <c r="EDY131" s="458"/>
      <c r="EDZ131" s="458"/>
      <c r="EEA131" s="458"/>
      <c r="EEB131" s="459"/>
      <c r="EEC131" s="458"/>
      <c r="EED131" s="458"/>
      <c r="EEE131" s="458"/>
      <c r="EEF131" s="459"/>
      <c r="EEG131" s="458"/>
      <c r="EEH131" s="458"/>
      <c r="EEI131" s="458"/>
      <c r="EEJ131" s="459"/>
      <c r="EEK131" s="458"/>
      <c r="EEL131" s="458"/>
      <c r="EEM131" s="458"/>
      <c r="EEN131" s="459"/>
      <c r="EEO131" s="458"/>
      <c r="EEP131" s="458"/>
      <c r="EEQ131" s="458"/>
      <c r="EER131" s="459"/>
      <c r="EES131" s="458"/>
      <c r="EET131" s="458"/>
      <c r="EEU131" s="458"/>
      <c r="EEV131" s="459"/>
      <c r="EEW131" s="458"/>
      <c r="EEX131" s="458"/>
      <c r="EEY131" s="458"/>
      <c r="EEZ131" s="459"/>
      <c r="EFA131" s="458"/>
      <c r="EFB131" s="458"/>
      <c r="EFC131" s="458"/>
      <c r="EFD131" s="459"/>
      <c r="EFE131" s="458"/>
      <c r="EFF131" s="458"/>
      <c r="EFG131" s="458"/>
      <c r="EFH131" s="459"/>
      <c r="EFI131" s="458"/>
      <c r="EFJ131" s="458"/>
      <c r="EFK131" s="458"/>
      <c r="EFL131" s="459"/>
      <c r="EFM131" s="458"/>
      <c r="EFN131" s="458"/>
      <c r="EFO131" s="458"/>
      <c r="EFP131" s="459"/>
      <c r="EFQ131" s="458"/>
      <c r="EFR131" s="458"/>
      <c r="EFS131" s="458"/>
      <c r="EFT131" s="459"/>
      <c r="EFU131" s="458"/>
      <c r="EFV131" s="458"/>
      <c r="EFW131" s="458"/>
      <c r="EFX131" s="459"/>
      <c r="EFY131" s="458"/>
      <c r="EFZ131" s="458"/>
      <c r="EGA131" s="458"/>
      <c r="EGB131" s="459"/>
      <c r="EGC131" s="458"/>
      <c r="EGD131" s="458"/>
      <c r="EGE131" s="458"/>
      <c r="EGF131" s="459"/>
      <c r="EGG131" s="458"/>
      <c r="EGH131" s="458"/>
      <c r="EGI131" s="458"/>
      <c r="EGJ131" s="459"/>
      <c r="EGK131" s="458"/>
      <c r="EGL131" s="458"/>
      <c r="EGM131" s="458"/>
      <c r="EGN131" s="459"/>
      <c r="EGO131" s="458"/>
      <c r="EGP131" s="458"/>
      <c r="EGQ131" s="458"/>
      <c r="EGR131" s="459"/>
      <c r="EGS131" s="458"/>
      <c r="EGT131" s="458"/>
      <c r="EGU131" s="458"/>
      <c r="EGV131" s="459"/>
      <c r="EGW131" s="458"/>
      <c r="EGX131" s="458"/>
      <c r="EGY131" s="458"/>
      <c r="EGZ131" s="459"/>
      <c r="EHA131" s="458"/>
      <c r="EHB131" s="458"/>
      <c r="EHC131" s="458"/>
      <c r="EHD131" s="459"/>
      <c r="EHE131" s="458"/>
      <c r="EHF131" s="458"/>
      <c r="EHG131" s="458"/>
      <c r="EHH131" s="459"/>
      <c r="EHI131" s="458"/>
      <c r="EHJ131" s="458"/>
      <c r="EHK131" s="458"/>
      <c r="EHL131" s="459"/>
      <c r="EHM131" s="458"/>
      <c r="EHN131" s="458"/>
      <c r="EHO131" s="458"/>
      <c r="EHP131" s="459"/>
      <c r="EHQ131" s="458"/>
      <c r="EHR131" s="458"/>
      <c r="EHS131" s="458"/>
      <c r="EHT131" s="459"/>
      <c r="EHU131" s="458"/>
      <c r="EHV131" s="458"/>
      <c r="EHW131" s="458"/>
      <c r="EHX131" s="459"/>
      <c r="EHY131" s="458"/>
      <c r="EHZ131" s="458"/>
      <c r="EIA131" s="458"/>
      <c r="EIB131" s="459"/>
      <c r="EIC131" s="458"/>
      <c r="EID131" s="458"/>
      <c r="EIE131" s="458"/>
      <c r="EIF131" s="459"/>
      <c r="EIG131" s="458"/>
      <c r="EIH131" s="458"/>
      <c r="EII131" s="458"/>
      <c r="EIJ131" s="459"/>
      <c r="EIK131" s="458"/>
      <c r="EIL131" s="458"/>
      <c r="EIM131" s="458"/>
      <c r="EIN131" s="459"/>
      <c r="EIO131" s="458"/>
      <c r="EIP131" s="458"/>
      <c r="EIQ131" s="458"/>
      <c r="EIR131" s="459"/>
      <c r="EIS131" s="458"/>
      <c r="EIT131" s="458"/>
      <c r="EIU131" s="458"/>
      <c r="EIV131" s="459"/>
      <c r="EIW131" s="458"/>
      <c r="EIX131" s="458"/>
      <c r="EIY131" s="458"/>
      <c r="EIZ131" s="459"/>
      <c r="EJA131" s="458"/>
      <c r="EJB131" s="458"/>
      <c r="EJC131" s="458"/>
      <c r="EJD131" s="459"/>
      <c r="EJE131" s="458"/>
      <c r="EJF131" s="458"/>
      <c r="EJG131" s="458"/>
      <c r="EJH131" s="459"/>
      <c r="EJI131" s="458"/>
      <c r="EJJ131" s="458"/>
      <c r="EJK131" s="458"/>
      <c r="EJL131" s="459"/>
      <c r="EJM131" s="458"/>
      <c r="EJN131" s="458"/>
      <c r="EJO131" s="458"/>
      <c r="EJP131" s="459"/>
      <c r="EJQ131" s="458"/>
      <c r="EJR131" s="458"/>
      <c r="EJS131" s="458"/>
      <c r="EJT131" s="459"/>
      <c r="EJU131" s="458"/>
      <c r="EJV131" s="458"/>
      <c r="EJW131" s="458"/>
      <c r="EJX131" s="459"/>
      <c r="EJY131" s="458"/>
      <c r="EJZ131" s="458"/>
      <c r="EKA131" s="458"/>
      <c r="EKB131" s="459"/>
      <c r="EKC131" s="458"/>
      <c r="EKD131" s="458"/>
      <c r="EKE131" s="458"/>
      <c r="EKF131" s="459"/>
      <c r="EKG131" s="458"/>
      <c r="EKH131" s="458"/>
      <c r="EKI131" s="458"/>
      <c r="EKJ131" s="459"/>
      <c r="EKK131" s="458"/>
      <c r="EKL131" s="458"/>
      <c r="EKM131" s="458"/>
      <c r="EKN131" s="459"/>
      <c r="EKO131" s="458"/>
      <c r="EKP131" s="458"/>
      <c r="EKQ131" s="458"/>
      <c r="EKR131" s="459"/>
      <c r="EKS131" s="458"/>
      <c r="EKT131" s="458"/>
      <c r="EKU131" s="458"/>
      <c r="EKV131" s="459"/>
      <c r="EKW131" s="458"/>
      <c r="EKX131" s="458"/>
      <c r="EKY131" s="458"/>
      <c r="EKZ131" s="459"/>
      <c r="ELA131" s="458"/>
      <c r="ELB131" s="458"/>
      <c r="ELC131" s="458"/>
      <c r="ELD131" s="459"/>
      <c r="ELE131" s="458"/>
      <c r="ELF131" s="458"/>
      <c r="ELG131" s="458"/>
      <c r="ELH131" s="459"/>
      <c r="ELI131" s="458"/>
      <c r="ELJ131" s="458"/>
      <c r="ELK131" s="458"/>
      <c r="ELL131" s="459"/>
      <c r="ELM131" s="458"/>
      <c r="ELN131" s="458"/>
      <c r="ELO131" s="458"/>
      <c r="ELP131" s="459"/>
      <c r="ELQ131" s="458"/>
      <c r="ELR131" s="458"/>
      <c r="ELS131" s="458"/>
      <c r="ELT131" s="459"/>
      <c r="ELU131" s="458"/>
      <c r="ELV131" s="458"/>
      <c r="ELW131" s="458"/>
      <c r="ELX131" s="459"/>
      <c r="ELY131" s="458"/>
      <c r="ELZ131" s="458"/>
      <c r="EMA131" s="458"/>
      <c r="EMB131" s="459"/>
      <c r="EMC131" s="458"/>
      <c r="EMD131" s="458"/>
      <c r="EME131" s="458"/>
      <c r="EMF131" s="459"/>
      <c r="EMG131" s="458"/>
      <c r="EMH131" s="458"/>
      <c r="EMI131" s="458"/>
      <c r="EMJ131" s="459"/>
      <c r="EMK131" s="458"/>
      <c r="EML131" s="458"/>
      <c r="EMM131" s="458"/>
      <c r="EMN131" s="459"/>
      <c r="EMO131" s="458"/>
      <c r="EMP131" s="458"/>
      <c r="EMQ131" s="458"/>
      <c r="EMR131" s="459"/>
      <c r="EMS131" s="458"/>
      <c r="EMT131" s="458"/>
      <c r="EMU131" s="458"/>
      <c r="EMV131" s="459"/>
      <c r="EMW131" s="458"/>
      <c r="EMX131" s="458"/>
      <c r="EMY131" s="458"/>
      <c r="EMZ131" s="459"/>
      <c r="ENA131" s="458"/>
      <c r="ENB131" s="458"/>
      <c r="ENC131" s="458"/>
      <c r="END131" s="459"/>
      <c r="ENE131" s="458"/>
      <c r="ENF131" s="458"/>
      <c r="ENG131" s="458"/>
      <c r="ENH131" s="459"/>
      <c r="ENI131" s="458"/>
      <c r="ENJ131" s="458"/>
      <c r="ENK131" s="458"/>
      <c r="ENL131" s="459"/>
      <c r="ENM131" s="458"/>
      <c r="ENN131" s="458"/>
      <c r="ENO131" s="458"/>
      <c r="ENP131" s="459"/>
      <c r="ENQ131" s="458"/>
      <c r="ENR131" s="458"/>
      <c r="ENS131" s="458"/>
      <c r="ENT131" s="459"/>
      <c r="ENU131" s="458"/>
      <c r="ENV131" s="458"/>
      <c r="ENW131" s="458"/>
      <c r="ENX131" s="459"/>
      <c r="ENY131" s="458"/>
      <c r="ENZ131" s="458"/>
      <c r="EOA131" s="458"/>
      <c r="EOB131" s="459"/>
      <c r="EOC131" s="458"/>
      <c r="EOD131" s="458"/>
      <c r="EOE131" s="458"/>
      <c r="EOF131" s="459"/>
      <c r="EOG131" s="458"/>
      <c r="EOH131" s="458"/>
      <c r="EOI131" s="458"/>
      <c r="EOJ131" s="459"/>
      <c r="EOK131" s="458"/>
      <c r="EOL131" s="458"/>
      <c r="EOM131" s="458"/>
      <c r="EON131" s="459"/>
      <c r="EOO131" s="458"/>
      <c r="EOP131" s="458"/>
      <c r="EOQ131" s="458"/>
      <c r="EOR131" s="459"/>
      <c r="EOS131" s="458"/>
      <c r="EOT131" s="458"/>
      <c r="EOU131" s="458"/>
      <c r="EOV131" s="459"/>
      <c r="EOW131" s="458"/>
      <c r="EOX131" s="458"/>
      <c r="EOY131" s="458"/>
      <c r="EOZ131" s="459"/>
      <c r="EPA131" s="458"/>
      <c r="EPB131" s="458"/>
      <c r="EPC131" s="458"/>
      <c r="EPD131" s="459"/>
      <c r="EPE131" s="458"/>
      <c r="EPF131" s="458"/>
      <c r="EPG131" s="458"/>
      <c r="EPH131" s="459"/>
      <c r="EPI131" s="458"/>
      <c r="EPJ131" s="458"/>
      <c r="EPK131" s="458"/>
      <c r="EPL131" s="459"/>
      <c r="EPM131" s="458"/>
      <c r="EPN131" s="458"/>
      <c r="EPO131" s="458"/>
      <c r="EPP131" s="459"/>
      <c r="EPQ131" s="458"/>
      <c r="EPR131" s="458"/>
      <c r="EPS131" s="458"/>
      <c r="EPT131" s="459"/>
      <c r="EPU131" s="458"/>
      <c r="EPV131" s="458"/>
      <c r="EPW131" s="458"/>
      <c r="EPX131" s="459"/>
      <c r="EPY131" s="458"/>
      <c r="EPZ131" s="458"/>
      <c r="EQA131" s="458"/>
      <c r="EQB131" s="459"/>
      <c r="EQC131" s="458"/>
      <c r="EQD131" s="458"/>
      <c r="EQE131" s="458"/>
      <c r="EQF131" s="459"/>
      <c r="EQG131" s="458"/>
      <c r="EQH131" s="458"/>
      <c r="EQI131" s="458"/>
      <c r="EQJ131" s="459"/>
      <c r="EQK131" s="458"/>
      <c r="EQL131" s="458"/>
      <c r="EQM131" s="458"/>
      <c r="EQN131" s="459"/>
      <c r="EQO131" s="458"/>
      <c r="EQP131" s="458"/>
      <c r="EQQ131" s="458"/>
      <c r="EQR131" s="459"/>
      <c r="EQS131" s="458"/>
      <c r="EQT131" s="458"/>
      <c r="EQU131" s="458"/>
      <c r="EQV131" s="459"/>
      <c r="EQW131" s="458"/>
      <c r="EQX131" s="458"/>
      <c r="EQY131" s="458"/>
      <c r="EQZ131" s="459"/>
      <c r="ERA131" s="458"/>
      <c r="ERB131" s="458"/>
      <c r="ERC131" s="458"/>
      <c r="ERD131" s="459"/>
      <c r="ERE131" s="458"/>
      <c r="ERF131" s="458"/>
      <c r="ERG131" s="458"/>
      <c r="ERH131" s="459"/>
      <c r="ERI131" s="458"/>
      <c r="ERJ131" s="458"/>
      <c r="ERK131" s="458"/>
      <c r="ERL131" s="459"/>
      <c r="ERM131" s="458"/>
      <c r="ERN131" s="458"/>
      <c r="ERO131" s="458"/>
      <c r="ERP131" s="459"/>
      <c r="ERQ131" s="458"/>
      <c r="ERR131" s="458"/>
      <c r="ERS131" s="458"/>
      <c r="ERT131" s="459"/>
      <c r="ERU131" s="458"/>
      <c r="ERV131" s="458"/>
      <c r="ERW131" s="458"/>
      <c r="ERX131" s="459"/>
      <c r="ERY131" s="458"/>
      <c r="ERZ131" s="458"/>
      <c r="ESA131" s="458"/>
      <c r="ESB131" s="459"/>
      <c r="ESC131" s="458"/>
      <c r="ESD131" s="458"/>
      <c r="ESE131" s="458"/>
      <c r="ESF131" s="459"/>
      <c r="ESG131" s="458"/>
      <c r="ESH131" s="458"/>
      <c r="ESI131" s="458"/>
      <c r="ESJ131" s="459"/>
      <c r="ESK131" s="458"/>
      <c r="ESL131" s="458"/>
      <c r="ESM131" s="458"/>
      <c r="ESN131" s="459"/>
      <c r="ESO131" s="458"/>
      <c r="ESP131" s="458"/>
      <c r="ESQ131" s="458"/>
      <c r="ESR131" s="459"/>
      <c r="ESS131" s="458"/>
      <c r="EST131" s="458"/>
      <c r="ESU131" s="458"/>
      <c r="ESV131" s="459"/>
      <c r="ESW131" s="458"/>
      <c r="ESX131" s="458"/>
      <c r="ESY131" s="458"/>
      <c r="ESZ131" s="459"/>
      <c r="ETA131" s="458"/>
      <c r="ETB131" s="458"/>
      <c r="ETC131" s="458"/>
      <c r="ETD131" s="459"/>
      <c r="ETE131" s="458"/>
      <c r="ETF131" s="458"/>
      <c r="ETG131" s="458"/>
      <c r="ETH131" s="459"/>
      <c r="ETI131" s="458"/>
      <c r="ETJ131" s="458"/>
      <c r="ETK131" s="458"/>
      <c r="ETL131" s="459"/>
      <c r="ETM131" s="458"/>
      <c r="ETN131" s="458"/>
      <c r="ETO131" s="458"/>
      <c r="ETP131" s="459"/>
      <c r="ETQ131" s="458"/>
      <c r="ETR131" s="458"/>
      <c r="ETS131" s="458"/>
      <c r="ETT131" s="459"/>
      <c r="ETU131" s="458"/>
      <c r="ETV131" s="458"/>
      <c r="ETW131" s="458"/>
      <c r="ETX131" s="459"/>
      <c r="ETY131" s="458"/>
      <c r="ETZ131" s="458"/>
      <c r="EUA131" s="458"/>
      <c r="EUB131" s="459"/>
      <c r="EUC131" s="458"/>
      <c r="EUD131" s="458"/>
      <c r="EUE131" s="458"/>
      <c r="EUF131" s="459"/>
      <c r="EUG131" s="458"/>
      <c r="EUH131" s="458"/>
      <c r="EUI131" s="458"/>
      <c r="EUJ131" s="459"/>
      <c r="EUK131" s="458"/>
      <c r="EUL131" s="458"/>
      <c r="EUM131" s="458"/>
      <c r="EUN131" s="459"/>
      <c r="EUO131" s="458"/>
      <c r="EUP131" s="458"/>
      <c r="EUQ131" s="458"/>
      <c r="EUR131" s="459"/>
      <c r="EUS131" s="458"/>
      <c r="EUT131" s="458"/>
      <c r="EUU131" s="458"/>
      <c r="EUV131" s="459"/>
      <c r="EUW131" s="458"/>
      <c r="EUX131" s="458"/>
      <c r="EUY131" s="458"/>
      <c r="EUZ131" s="459"/>
      <c r="EVA131" s="458"/>
      <c r="EVB131" s="458"/>
      <c r="EVC131" s="458"/>
      <c r="EVD131" s="459"/>
      <c r="EVE131" s="458"/>
      <c r="EVF131" s="458"/>
      <c r="EVG131" s="458"/>
      <c r="EVH131" s="459"/>
      <c r="EVI131" s="458"/>
      <c r="EVJ131" s="458"/>
      <c r="EVK131" s="458"/>
      <c r="EVL131" s="459"/>
      <c r="EVM131" s="458"/>
      <c r="EVN131" s="458"/>
      <c r="EVO131" s="458"/>
      <c r="EVP131" s="459"/>
      <c r="EVQ131" s="458"/>
      <c r="EVR131" s="458"/>
      <c r="EVS131" s="458"/>
      <c r="EVT131" s="459"/>
      <c r="EVU131" s="458"/>
      <c r="EVV131" s="458"/>
      <c r="EVW131" s="458"/>
      <c r="EVX131" s="459"/>
      <c r="EVY131" s="458"/>
      <c r="EVZ131" s="458"/>
      <c r="EWA131" s="458"/>
      <c r="EWB131" s="459"/>
      <c r="EWC131" s="458"/>
      <c r="EWD131" s="458"/>
      <c r="EWE131" s="458"/>
      <c r="EWF131" s="459"/>
      <c r="EWG131" s="458"/>
      <c r="EWH131" s="458"/>
      <c r="EWI131" s="458"/>
      <c r="EWJ131" s="459"/>
      <c r="EWK131" s="458"/>
      <c r="EWL131" s="458"/>
      <c r="EWM131" s="458"/>
      <c r="EWN131" s="459"/>
      <c r="EWO131" s="458"/>
      <c r="EWP131" s="458"/>
      <c r="EWQ131" s="458"/>
      <c r="EWR131" s="459"/>
      <c r="EWS131" s="458"/>
      <c r="EWT131" s="458"/>
      <c r="EWU131" s="458"/>
      <c r="EWV131" s="459"/>
      <c r="EWW131" s="458"/>
      <c r="EWX131" s="458"/>
      <c r="EWY131" s="458"/>
      <c r="EWZ131" s="459"/>
      <c r="EXA131" s="458"/>
      <c r="EXB131" s="458"/>
      <c r="EXC131" s="458"/>
      <c r="EXD131" s="459"/>
      <c r="EXE131" s="458"/>
      <c r="EXF131" s="458"/>
      <c r="EXG131" s="458"/>
      <c r="EXH131" s="459"/>
      <c r="EXI131" s="458"/>
      <c r="EXJ131" s="458"/>
      <c r="EXK131" s="458"/>
      <c r="EXL131" s="459"/>
      <c r="EXM131" s="458"/>
      <c r="EXN131" s="458"/>
      <c r="EXO131" s="458"/>
      <c r="EXP131" s="459"/>
      <c r="EXQ131" s="458"/>
      <c r="EXR131" s="458"/>
      <c r="EXS131" s="458"/>
      <c r="EXT131" s="459"/>
      <c r="EXU131" s="458"/>
      <c r="EXV131" s="458"/>
      <c r="EXW131" s="458"/>
      <c r="EXX131" s="459"/>
      <c r="EXY131" s="458"/>
      <c r="EXZ131" s="458"/>
      <c r="EYA131" s="458"/>
      <c r="EYB131" s="459"/>
      <c r="EYC131" s="458"/>
      <c r="EYD131" s="458"/>
      <c r="EYE131" s="458"/>
      <c r="EYF131" s="459"/>
      <c r="EYG131" s="458"/>
      <c r="EYH131" s="458"/>
      <c r="EYI131" s="458"/>
      <c r="EYJ131" s="459"/>
      <c r="EYK131" s="458"/>
      <c r="EYL131" s="458"/>
      <c r="EYM131" s="458"/>
      <c r="EYN131" s="459"/>
      <c r="EYO131" s="458"/>
      <c r="EYP131" s="458"/>
      <c r="EYQ131" s="458"/>
      <c r="EYR131" s="459"/>
      <c r="EYS131" s="458"/>
      <c r="EYT131" s="458"/>
      <c r="EYU131" s="458"/>
      <c r="EYV131" s="459"/>
      <c r="EYW131" s="458"/>
      <c r="EYX131" s="458"/>
      <c r="EYY131" s="458"/>
      <c r="EYZ131" s="459"/>
      <c r="EZA131" s="458"/>
      <c r="EZB131" s="458"/>
      <c r="EZC131" s="458"/>
      <c r="EZD131" s="459"/>
      <c r="EZE131" s="458"/>
      <c r="EZF131" s="458"/>
      <c r="EZG131" s="458"/>
      <c r="EZH131" s="459"/>
      <c r="EZI131" s="458"/>
      <c r="EZJ131" s="458"/>
      <c r="EZK131" s="458"/>
      <c r="EZL131" s="459"/>
      <c r="EZM131" s="458"/>
      <c r="EZN131" s="458"/>
      <c r="EZO131" s="458"/>
      <c r="EZP131" s="459"/>
      <c r="EZQ131" s="458"/>
      <c r="EZR131" s="458"/>
      <c r="EZS131" s="458"/>
      <c r="EZT131" s="459"/>
      <c r="EZU131" s="458"/>
      <c r="EZV131" s="458"/>
      <c r="EZW131" s="458"/>
      <c r="EZX131" s="459"/>
      <c r="EZY131" s="458"/>
      <c r="EZZ131" s="458"/>
      <c r="FAA131" s="458"/>
      <c r="FAB131" s="459"/>
      <c r="FAC131" s="458"/>
      <c r="FAD131" s="458"/>
      <c r="FAE131" s="458"/>
      <c r="FAF131" s="459"/>
      <c r="FAG131" s="458"/>
      <c r="FAH131" s="458"/>
      <c r="FAI131" s="458"/>
      <c r="FAJ131" s="459"/>
      <c r="FAK131" s="458"/>
      <c r="FAL131" s="458"/>
      <c r="FAM131" s="458"/>
      <c r="FAN131" s="459"/>
      <c r="FAO131" s="458"/>
      <c r="FAP131" s="458"/>
      <c r="FAQ131" s="458"/>
      <c r="FAR131" s="459"/>
      <c r="FAS131" s="458"/>
      <c r="FAT131" s="458"/>
      <c r="FAU131" s="458"/>
      <c r="FAV131" s="459"/>
      <c r="FAW131" s="458"/>
      <c r="FAX131" s="458"/>
      <c r="FAY131" s="458"/>
      <c r="FAZ131" s="459"/>
      <c r="FBA131" s="458"/>
      <c r="FBB131" s="458"/>
      <c r="FBC131" s="458"/>
      <c r="FBD131" s="459"/>
      <c r="FBE131" s="458"/>
      <c r="FBF131" s="458"/>
      <c r="FBG131" s="458"/>
      <c r="FBH131" s="459"/>
      <c r="FBI131" s="458"/>
      <c r="FBJ131" s="458"/>
      <c r="FBK131" s="458"/>
      <c r="FBL131" s="459"/>
      <c r="FBM131" s="458"/>
      <c r="FBN131" s="458"/>
      <c r="FBO131" s="458"/>
      <c r="FBP131" s="459"/>
      <c r="FBQ131" s="458"/>
      <c r="FBR131" s="458"/>
      <c r="FBS131" s="458"/>
      <c r="FBT131" s="459"/>
      <c r="FBU131" s="458"/>
      <c r="FBV131" s="458"/>
      <c r="FBW131" s="458"/>
      <c r="FBX131" s="459"/>
      <c r="FBY131" s="458"/>
      <c r="FBZ131" s="458"/>
      <c r="FCA131" s="458"/>
      <c r="FCB131" s="459"/>
      <c r="FCC131" s="458"/>
      <c r="FCD131" s="458"/>
      <c r="FCE131" s="458"/>
      <c r="FCF131" s="459"/>
      <c r="FCG131" s="458"/>
      <c r="FCH131" s="458"/>
      <c r="FCI131" s="458"/>
      <c r="FCJ131" s="459"/>
      <c r="FCK131" s="458"/>
      <c r="FCL131" s="458"/>
      <c r="FCM131" s="458"/>
      <c r="FCN131" s="459"/>
      <c r="FCO131" s="458"/>
      <c r="FCP131" s="458"/>
      <c r="FCQ131" s="458"/>
      <c r="FCR131" s="459"/>
      <c r="FCS131" s="458"/>
      <c r="FCT131" s="458"/>
      <c r="FCU131" s="458"/>
      <c r="FCV131" s="459"/>
      <c r="FCW131" s="458"/>
      <c r="FCX131" s="458"/>
      <c r="FCY131" s="458"/>
      <c r="FCZ131" s="459"/>
      <c r="FDA131" s="458"/>
      <c r="FDB131" s="458"/>
      <c r="FDC131" s="458"/>
      <c r="FDD131" s="459"/>
      <c r="FDE131" s="458"/>
      <c r="FDF131" s="458"/>
      <c r="FDG131" s="458"/>
      <c r="FDH131" s="459"/>
      <c r="FDI131" s="458"/>
      <c r="FDJ131" s="458"/>
      <c r="FDK131" s="458"/>
      <c r="FDL131" s="459"/>
      <c r="FDM131" s="458"/>
      <c r="FDN131" s="458"/>
      <c r="FDO131" s="458"/>
      <c r="FDP131" s="459"/>
      <c r="FDQ131" s="458"/>
      <c r="FDR131" s="458"/>
      <c r="FDS131" s="458"/>
      <c r="FDT131" s="459"/>
      <c r="FDU131" s="458"/>
      <c r="FDV131" s="458"/>
      <c r="FDW131" s="458"/>
      <c r="FDX131" s="459"/>
      <c r="FDY131" s="458"/>
      <c r="FDZ131" s="458"/>
      <c r="FEA131" s="458"/>
      <c r="FEB131" s="459"/>
      <c r="FEC131" s="458"/>
      <c r="FED131" s="458"/>
      <c r="FEE131" s="458"/>
      <c r="FEF131" s="459"/>
      <c r="FEG131" s="458"/>
      <c r="FEH131" s="458"/>
      <c r="FEI131" s="458"/>
      <c r="FEJ131" s="459"/>
      <c r="FEK131" s="458"/>
      <c r="FEL131" s="458"/>
      <c r="FEM131" s="458"/>
      <c r="FEN131" s="459"/>
      <c r="FEO131" s="458"/>
      <c r="FEP131" s="458"/>
      <c r="FEQ131" s="458"/>
      <c r="FER131" s="459"/>
      <c r="FES131" s="458"/>
      <c r="FET131" s="458"/>
      <c r="FEU131" s="458"/>
      <c r="FEV131" s="459"/>
      <c r="FEW131" s="458"/>
      <c r="FEX131" s="458"/>
      <c r="FEY131" s="458"/>
      <c r="FEZ131" s="459"/>
      <c r="FFA131" s="458"/>
      <c r="FFB131" s="458"/>
      <c r="FFC131" s="458"/>
      <c r="FFD131" s="459"/>
      <c r="FFE131" s="458"/>
      <c r="FFF131" s="458"/>
      <c r="FFG131" s="458"/>
      <c r="FFH131" s="459"/>
      <c r="FFI131" s="458"/>
      <c r="FFJ131" s="458"/>
      <c r="FFK131" s="458"/>
      <c r="FFL131" s="459"/>
      <c r="FFM131" s="458"/>
      <c r="FFN131" s="458"/>
      <c r="FFO131" s="458"/>
      <c r="FFP131" s="459"/>
      <c r="FFQ131" s="458"/>
      <c r="FFR131" s="458"/>
      <c r="FFS131" s="458"/>
      <c r="FFT131" s="459"/>
      <c r="FFU131" s="458"/>
      <c r="FFV131" s="458"/>
      <c r="FFW131" s="458"/>
      <c r="FFX131" s="459"/>
      <c r="FFY131" s="458"/>
      <c r="FFZ131" s="458"/>
      <c r="FGA131" s="458"/>
      <c r="FGB131" s="459"/>
      <c r="FGC131" s="458"/>
      <c r="FGD131" s="458"/>
      <c r="FGE131" s="458"/>
      <c r="FGF131" s="459"/>
      <c r="FGG131" s="458"/>
      <c r="FGH131" s="458"/>
      <c r="FGI131" s="458"/>
      <c r="FGJ131" s="459"/>
      <c r="FGK131" s="458"/>
      <c r="FGL131" s="458"/>
      <c r="FGM131" s="458"/>
      <c r="FGN131" s="459"/>
      <c r="FGO131" s="458"/>
      <c r="FGP131" s="458"/>
      <c r="FGQ131" s="458"/>
      <c r="FGR131" s="459"/>
      <c r="FGS131" s="458"/>
      <c r="FGT131" s="458"/>
      <c r="FGU131" s="458"/>
      <c r="FGV131" s="459"/>
      <c r="FGW131" s="458"/>
      <c r="FGX131" s="458"/>
      <c r="FGY131" s="458"/>
      <c r="FGZ131" s="459"/>
      <c r="FHA131" s="458"/>
      <c r="FHB131" s="458"/>
      <c r="FHC131" s="458"/>
      <c r="FHD131" s="459"/>
      <c r="FHE131" s="458"/>
      <c r="FHF131" s="458"/>
      <c r="FHG131" s="458"/>
      <c r="FHH131" s="459"/>
      <c r="FHI131" s="458"/>
      <c r="FHJ131" s="458"/>
      <c r="FHK131" s="458"/>
      <c r="FHL131" s="459"/>
      <c r="FHM131" s="458"/>
      <c r="FHN131" s="458"/>
      <c r="FHO131" s="458"/>
      <c r="FHP131" s="459"/>
      <c r="FHQ131" s="458"/>
      <c r="FHR131" s="458"/>
      <c r="FHS131" s="458"/>
      <c r="FHT131" s="459"/>
      <c r="FHU131" s="458"/>
      <c r="FHV131" s="458"/>
      <c r="FHW131" s="458"/>
      <c r="FHX131" s="459"/>
      <c r="FHY131" s="458"/>
      <c r="FHZ131" s="458"/>
      <c r="FIA131" s="458"/>
      <c r="FIB131" s="459"/>
      <c r="FIC131" s="458"/>
      <c r="FID131" s="458"/>
      <c r="FIE131" s="458"/>
      <c r="FIF131" s="459"/>
      <c r="FIG131" s="458"/>
      <c r="FIH131" s="458"/>
      <c r="FII131" s="458"/>
      <c r="FIJ131" s="459"/>
      <c r="FIK131" s="458"/>
      <c r="FIL131" s="458"/>
      <c r="FIM131" s="458"/>
      <c r="FIN131" s="459"/>
      <c r="FIO131" s="458"/>
      <c r="FIP131" s="458"/>
      <c r="FIQ131" s="458"/>
      <c r="FIR131" s="459"/>
      <c r="FIS131" s="458"/>
      <c r="FIT131" s="458"/>
      <c r="FIU131" s="458"/>
      <c r="FIV131" s="459"/>
      <c r="FIW131" s="458"/>
      <c r="FIX131" s="458"/>
      <c r="FIY131" s="458"/>
      <c r="FIZ131" s="459"/>
      <c r="FJA131" s="458"/>
      <c r="FJB131" s="458"/>
      <c r="FJC131" s="458"/>
      <c r="FJD131" s="459"/>
      <c r="FJE131" s="458"/>
      <c r="FJF131" s="458"/>
      <c r="FJG131" s="458"/>
      <c r="FJH131" s="459"/>
      <c r="FJI131" s="458"/>
      <c r="FJJ131" s="458"/>
      <c r="FJK131" s="458"/>
      <c r="FJL131" s="459"/>
      <c r="FJM131" s="458"/>
      <c r="FJN131" s="458"/>
      <c r="FJO131" s="458"/>
      <c r="FJP131" s="459"/>
      <c r="FJQ131" s="458"/>
      <c r="FJR131" s="458"/>
      <c r="FJS131" s="458"/>
      <c r="FJT131" s="459"/>
      <c r="FJU131" s="458"/>
      <c r="FJV131" s="458"/>
      <c r="FJW131" s="458"/>
      <c r="FJX131" s="459"/>
      <c r="FJY131" s="458"/>
      <c r="FJZ131" s="458"/>
      <c r="FKA131" s="458"/>
      <c r="FKB131" s="459"/>
      <c r="FKC131" s="458"/>
      <c r="FKD131" s="458"/>
      <c r="FKE131" s="458"/>
      <c r="FKF131" s="459"/>
      <c r="FKG131" s="458"/>
      <c r="FKH131" s="458"/>
      <c r="FKI131" s="458"/>
      <c r="FKJ131" s="459"/>
      <c r="FKK131" s="458"/>
      <c r="FKL131" s="458"/>
      <c r="FKM131" s="458"/>
      <c r="FKN131" s="459"/>
      <c r="FKO131" s="458"/>
      <c r="FKP131" s="458"/>
      <c r="FKQ131" s="458"/>
      <c r="FKR131" s="459"/>
      <c r="FKS131" s="458"/>
      <c r="FKT131" s="458"/>
      <c r="FKU131" s="458"/>
      <c r="FKV131" s="459"/>
      <c r="FKW131" s="458"/>
      <c r="FKX131" s="458"/>
      <c r="FKY131" s="458"/>
      <c r="FKZ131" s="459"/>
      <c r="FLA131" s="458"/>
      <c r="FLB131" s="458"/>
      <c r="FLC131" s="458"/>
      <c r="FLD131" s="459"/>
      <c r="FLE131" s="458"/>
      <c r="FLF131" s="458"/>
      <c r="FLG131" s="458"/>
      <c r="FLH131" s="459"/>
      <c r="FLI131" s="458"/>
      <c r="FLJ131" s="458"/>
      <c r="FLK131" s="458"/>
      <c r="FLL131" s="459"/>
      <c r="FLM131" s="458"/>
      <c r="FLN131" s="458"/>
      <c r="FLO131" s="458"/>
      <c r="FLP131" s="459"/>
      <c r="FLQ131" s="458"/>
      <c r="FLR131" s="458"/>
      <c r="FLS131" s="458"/>
      <c r="FLT131" s="459"/>
      <c r="FLU131" s="458"/>
      <c r="FLV131" s="458"/>
      <c r="FLW131" s="458"/>
      <c r="FLX131" s="459"/>
      <c r="FLY131" s="458"/>
      <c r="FLZ131" s="458"/>
      <c r="FMA131" s="458"/>
      <c r="FMB131" s="459"/>
      <c r="FMC131" s="458"/>
      <c r="FMD131" s="458"/>
      <c r="FME131" s="458"/>
      <c r="FMF131" s="459"/>
      <c r="FMG131" s="458"/>
      <c r="FMH131" s="458"/>
      <c r="FMI131" s="458"/>
      <c r="FMJ131" s="459"/>
      <c r="FMK131" s="458"/>
      <c r="FML131" s="458"/>
      <c r="FMM131" s="458"/>
      <c r="FMN131" s="459"/>
      <c r="FMO131" s="458"/>
      <c r="FMP131" s="458"/>
      <c r="FMQ131" s="458"/>
      <c r="FMR131" s="459"/>
      <c r="FMS131" s="458"/>
      <c r="FMT131" s="458"/>
      <c r="FMU131" s="458"/>
      <c r="FMV131" s="459"/>
      <c r="FMW131" s="458"/>
      <c r="FMX131" s="458"/>
      <c r="FMY131" s="458"/>
      <c r="FMZ131" s="459"/>
      <c r="FNA131" s="458"/>
      <c r="FNB131" s="458"/>
      <c r="FNC131" s="458"/>
      <c r="FND131" s="459"/>
      <c r="FNE131" s="458"/>
      <c r="FNF131" s="458"/>
      <c r="FNG131" s="458"/>
      <c r="FNH131" s="459"/>
      <c r="FNI131" s="458"/>
      <c r="FNJ131" s="458"/>
      <c r="FNK131" s="458"/>
      <c r="FNL131" s="459"/>
      <c r="FNM131" s="458"/>
      <c r="FNN131" s="458"/>
      <c r="FNO131" s="458"/>
      <c r="FNP131" s="459"/>
      <c r="FNQ131" s="458"/>
      <c r="FNR131" s="458"/>
      <c r="FNS131" s="458"/>
      <c r="FNT131" s="459"/>
      <c r="FNU131" s="458"/>
      <c r="FNV131" s="458"/>
      <c r="FNW131" s="458"/>
      <c r="FNX131" s="459"/>
      <c r="FNY131" s="458"/>
      <c r="FNZ131" s="458"/>
      <c r="FOA131" s="458"/>
      <c r="FOB131" s="459"/>
      <c r="FOC131" s="458"/>
      <c r="FOD131" s="458"/>
      <c r="FOE131" s="458"/>
      <c r="FOF131" s="459"/>
      <c r="FOG131" s="458"/>
      <c r="FOH131" s="458"/>
      <c r="FOI131" s="458"/>
      <c r="FOJ131" s="459"/>
      <c r="FOK131" s="458"/>
      <c r="FOL131" s="458"/>
      <c r="FOM131" s="458"/>
      <c r="FON131" s="459"/>
      <c r="FOO131" s="458"/>
      <c r="FOP131" s="458"/>
      <c r="FOQ131" s="458"/>
      <c r="FOR131" s="459"/>
      <c r="FOS131" s="458"/>
      <c r="FOT131" s="458"/>
      <c r="FOU131" s="458"/>
      <c r="FOV131" s="459"/>
      <c r="FOW131" s="458"/>
      <c r="FOX131" s="458"/>
      <c r="FOY131" s="458"/>
      <c r="FOZ131" s="459"/>
      <c r="FPA131" s="458"/>
      <c r="FPB131" s="458"/>
      <c r="FPC131" s="458"/>
      <c r="FPD131" s="459"/>
      <c r="FPE131" s="458"/>
      <c r="FPF131" s="458"/>
      <c r="FPG131" s="458"/>
      <c r="FPH131" s="459"/>
      <c r="FPI131" s="458"/>
      <c r="FPJ131" s="458"/>
      <c r="FPK131" s="458"/>
      <c r="FPL131" s="459"/>
      <c r="FPM131" s="458"/>
      <c r="FPN131" s="458"/>
      <c r="FPO131" s="458"/>
      <c r="FPP131" s="459"/>
      <c r="FPQ131" s="458"/>
      <c r="FPR131" s="458"/>
      <c r="FPS131" s="458"/>
      <c r="FPT131" s="459"/>
      <c r="FPU131" s="458"/>
      <c r="FPV131" s="458"/>
      <c r="FPW131" s="458"/>
      <c r="FPX131" s="459"/>
      <c r="FPY131" s="458"/>
      <c r="FPZ131" s="458"/>
      <c r="FQA131" s="458"/>
      <c r="FQB131" s="459"/>
      <c r="FQC131" s="458"/>
      <c r="FQD131" s="458"/>
      <c r="FQE131" s="458"/>
      <c r="FQF131" s="459"/>
      <c r="FQG131" s="458"/>
      <c r="FQH131" s="458"/>
      <c r="FQI131" s="458"/>
      <c r="FQJ131" s="459"/>
      <c r="FQK131" s="458"/>
      <c r="FQL131" s="458"/>
      <c r="FQM131" s="458"/>
      <c r="FQN131" s="459"/>
      <c r="FQO131" s="458"/>
      <c r="FQP131" s="458"/>
      <c r="FQQ131" s="458"/>
      <c r="FQR131" s="459"/>
      <c r="FQS131" s="458"/>
      <c r="FQT131" s="458"/>
      <c r="FQU131" s="458"/>
      <c r="FQV131" s="459"/>
      <c r="FQW131" s="458"/>
      <c r="FQX131" s="458"/>
      <c r="FQY131" s="458"/>
      <c r="FQZ131" s="459"/>
      <c r="FRA131" s="458"/>
      <c r="FRB131" s="458"/>
      <c r="FRC131" s="458"/>
      <c r="FRD131" s="459"/>
      <c r="FRE131" s="458"/>
      <c r="FRF131" s="458"/>
      <c r="FRG131" s="458"/>
      <c r="FRH131" s="459"/>
      <c r="FRI131" s="458"/>
      <c r="FRJ131" s="458"/>
      <c r="FRK131" s="458"/>
      <c r="FRL131" s="459"/>
      <c r="FRM131" s="458"/>
      <c r="FRN131" s="458"/>
      <c r="FRO131" s="458"/>
      <c r="FRP131" s="459"/>
      <c r="FRQ131" s="458"/>
      <c r="FRR131" s="458"/>
      <c r="FRS131" s="458"/>
      <c r="FRT131" s="459"/>
      <c r="FRU131" s="458"/>
      <c r="FRV131" s="458"/>
      <c r="FRW131" s="458"/>
      <c r="FRX131" s="459"/>
      <c r="FRY131" s="458"/>
      <c r="FRZ131" s="458"/>
      <c r="FSA131" s="458"/>
      <c r="FSB131" s="459"/>
      <c r="FSC131" s="458"/>
      <c r="FSD131" s="458"/>
      <c r="FSE131" s="458"/>
      <c r="FSF131" s="459"/>
      <c r="FSG131" s="458"/>
      <c r="FSH131" s="458"/>
      <c r="FSI131" s="458"/>
      <c r="FSJ131" s="459"/>
      <c r="FSK131" s="458"/>
      <c r="FSL131" s="458"/>
      <c r="FSM131" s="458"/>
      <c r="FSN131" s="459"/>
      <c r="FSO131" s="458"/>
      <c r="FSP131" s="458"/>
      <c r="FSQ131" s="458"/>
      <c r="FSR131" s="459"/>
      <c r="FSS131" s="458"/>
      <c r="FST131" s="458"/>
      <c r="FSU131" s="458"/>
      <c r="FSV131" s="459"/>
      <c r="FSW131" s="458"/>
      <c r="FSX131" s="458"/>
      <c r="FSY131" s="458"/>
      <c r="FSZ131" s="459"/>
      <c r="FTA131" s="458"/>
      <c r="FTB131" s="458"/>
      <c r="FTC131" s="458"/>
      <c r="FTD131" s="459"/>
      <c r="FTE131" s="458"/>
      <c r="FTF131" s="458"/>
      <c r="FTG131" s="458"/>
      <c r="FTH131" s="459"/>
      <c r="FTI131" s="458"/>
      <c r="FTJ131" s="458"/>
      <c r="FTK131" s="458"/>
      <c r="FTL131" s="459"/>
      <c r="FTM131" s="458"/>
      <c r="FTN131" s="458"/>
      <c r="FTO131" s="458"/>
      <c r="FTP131" s="459"/>
      <c r="FTQ131" s="458"/>
      <c r="FTR131" s="458"/>
      <c r="FTS131" s="458"/>
      <c r="FTT131" s="459"/>
      <c r="FTU131" s="458"/>
      <c r="FTV131" s="458"/>
      <c r="FTW131" s="458"/>
      <c r="FTX131" s="459"/>
      <c r="FTY131" s="458"/>
      <c r="FTZ131" s="458"/>
      <c r="FUA131" s="458"/>
      <c r="FUB131" s="459"/>
      <c r="FUC131" s="458"/>
      <c r="FUD131" s="458"/>
      <c r="FUE131" s="458"/>
      <c r="FUF131" s="459"/>
      <c r="FUG131" s="458"/>
      <c r="FUH131" s="458"/>
      <c r="FUI131" s="458"/>
      <c r="FUJ131" s="459"/>
      <c r="FUK131" s="458"/>
      <c r="FUL131" s="458"/>
      <c r="FUM131" s="458"/>
      <c r="FUN131" s="459"/>
      <c r="FUO131" s="458"/>
      <c r="FUP131" s="458"/>
      <c r="FUQ131" s="458"/>
      <c r="FUR131" s="459"/>
      <c r="FUS131" s="458"/>
      <c r="FUT131" s="458"/>
      <c r="FUU131" s="458"/>
      <c r="FUV131" s="459"/>
      <c r="FUW131" s="458"/>
      <c r="FUX131" s="458"/>
      <c r="FUY131" s="458"/>
      <c r="FUZ131" s="459"/>
      <c r="FVA131" s="458"/>
      <c r="FVB131" s="458"/>
      <c r="FVC131" s="458"/>
      <c r="FVD131" s="459"/>
      <c r="FVE131" s="458"/>
      <c r="FVF131" s="458"/>
      <c r="FVG131" s="458"/>
      <c r="FVH131" s="459"/>
      <c r="FVI131" s="458"/>
      <c r="FVJ131" s="458"/>
      <c r="FVK131" s="458"/>
      <c r="FVL131" s="459"/>
      <c r="FVM131" s="458"/>
      <c r="FVN131" s="458"/>
      <c r="FVO131" s="458"/>
      <c r="FVP131" s="459"/>
      <c r="FVQ131" s="458"/>
      <c r="FVR131" s="458"/>
      <c r="FVS131" s="458"/>
      <c r="FVT131" s="459"/>
      <c r="FVU131" s="458"/>
      <c r="FVV131" s="458"/>
      <c r="FVW131" s="458"/>
      <c r="FVX131" s="459"/>
      <c r="FVY131" s="458"/>
      <c r="FVZ131" s="458"/>
      <c r="FWA131" s="458"/>
      <c r="FWB131" s="459"/>
      <c r="FWC131" s="458"/>
      <c r="FWD131" s="458"/>
      <c r="FWE131" s="458"/>
      <c r="FWF131" s="459"/>
      <c r="FWG131" s="458"/>
      <c r="FWH131" s="458"/>
      <c r="FWI131" s="458"/>
      <c r="FWJ131" s="459"/>
      <c r="FWK131" s="458"/>
      <c r="FWL131" s="458"/>
      <c r="FWM131" s="458"/>
      <c r="FWN131" s="459"/>
      <c r="FWO131" s="458"/>
      <c r="FWP131" s="458"/>
      <c r="FWQ131" s="458"/>
      <c r="FWR131" s="459"/>
      <c r="FWS131" s="458"/>
      <c r="FWT131" s="458"/>
      <c r="FWU131" s="458"/>
      <c r="FWV131" s="459"/>
      <c r="FWW131" s="458"/>
      <c r="FWX131" s="458"/>
      <c r="FWY131" s="458"/>
      <c r="FWZ131" s="459"/>
      <c r="FXA131" s="458"/>
      <c r="FXB131" s="458"/>
      <c r="FXC131" s="458"/>
      <c r="FXD131" s="459"/>
      <c r="FXE131" s="458"/>
      <c r="FXF131" s="458"/>
      <c r="FXG131" s="458"/>
      <c r="FXH131" s="459"/>
      <c r="FXI131" s="458"/>
      <c r="FXJ131" s="458"/>
      <c r="FXK131" s="458"/>
      <c r="FXL131" s="459"/>
      <c r="FXM131" s="458"/>
      <c r="FXN131" s="458"/>
      <c r="FXO131" s="458"/>
      <c r="FXP131" s="459"/>
      <c r="FXQ131" s="458"/>
      <c r="FXR131" s="458"/>
      <c r="FXS131" s="458"/>
      <c r="FXT131" s="459"/>
      <c r="FXU131" s="458"/>
      <c r="FXV131" s="458"/>
      <c r="FXW131" s="458"/>
      <c r="FXX131" s="459"/>
      <c r="FXY131" s="458"/>
      <c r="FXZ131" s="458"/>
      <c r="FYA131" s="458"/>
      <c r="FYB131" s="459"/>
      <c r="FYC131" s="458"/>
      <c r="FYD131" s="458"/>
      <c r="FYE131" s="458"/>
      <c r="FYF131" s="459"/>
      <c r="FYG131" s="458"/>
      <c r="FYH131" s="458"/>
      <c r="FYI131" s="458"/>
      <c r="FYJ131" s="459"/>
      <c r="FYK131" s="458"/>
      <c r="FYL131" s="458"/>
      <c r="FYM131" s="458"/>
      <c r="FYN131" s="459"/>
      <c r="FYO131" s="458"/>
      <c r="FYP131" s="458"/>
      <c r="FYQ131" s="458"/>
      <c r="FYR131" s="459"/>
      <c r="FYS131" s="458"/>
      <c r="FYT131" s="458"/>
      <c r="FYU131" s="458"/>
      <c r="FYV131" s="459"/>
      <c r="FYW131" s="458"/>
      <c r="FYX131" s="458"/>
      <c r="FYY131" s="458"/>
      <c r="FYZ131" s="459"/>
      <c r="FZA131" s="458"/>
      <c r="FZB131" s="458"/>
      <c r="FZC131" s="458"/>
      <c r="FZD131" s="459"/>
      <c r="FZE131" s="458"/>
      <c r="FZF131" s="458"/>
      <c r="FZG131" s="458"/>
      <c r="FZH131" s="459"/>
      <c r="FZI131" s="458"/>
      <c r="FZJ131" s="458"/>
      <c r="FZK131" s="458"/>
      <c r="FZL131" s="459"/>
      <c r="FZM131" s="458"/>
      <c r="FZN131" s="458"/>
      <c r="FZO131" s="458"/>
      <c r="FZP131" s="459"/>
      <c r="FZQ131" s="458"/>
      <c r="FZR131" s="458"/>
      <c r="FZS131" s="458"/>
      <c r="FZT131" s="459"/>
      <c r="FZU131" s="458"/>
      <c r="FZV131" s="458"/>
      <c r="FZW131" s="458"/>
      <c r="FZX131" s="459"/>
      <c r="FZY131" s="458"/>
      <c r="FZZ131" s="458"/>
      <c r="GAA131" s="458"/>
      <c r="GAB131" s="459"/>
      <c r="GAC131" s="458"/>
      <c r="GAD131" s="458"/>
      <c r="GAE131" s="458"/>
      <c r="GAF131" s="459"/>
      <c r="GAG131" s="458"/>
      <c r="GAH131" s="458"/>
      <c r="GAI131" s="458"/>
      <c r="GAJ131" s="459"/>
      <c r="GAK131" s="458"/>
      <c r="GAL131" s="458"/>
      <c r="GAM131" s="458"/>
      <c r="GAN131" s="459"/>
      <c r="GAO131" s="458"/>
      <c r="GAP131" s="458"/>
      <c r="GAQ131" s="458"/>
      <c r="GAR131" s="459"/>
      <c r="GAS131" s="458"/>
      <c r="GAT131" s="458"/>
      <c r="GAU131" s="458"/>
      <c r="GAV131" s="459"/>
      <c r="GAW131" s="458"/>
      <c r="GAX131" s="458"/>
      <c r="GAY131" s="458"/>
      <c r="GAZ131" s="459"/>
      <c r="GBA131" s="458"/>
      <c r="GBB131" s="458"/>
      <c r="GBC131" s="458"/>
      <c r="GBD131" s="459"/>
      <c r="GBE131" s="458"/>
      <c r="GBF131" s="458"/>
      <c r="GBG131" s="458"/>
      <c r="GBH131" s="459"/>
      <c r="GBI131" s="458"/>
      <c r="GBJ131" s="458"/>
      <c r="GBK131" s="458"/>
      <c r="GBL131" s="459"/>
      <c r="GBM131" s="458"/>
      <c r="GBN131" s="458"/>
      <c r="GBO131" s="458"/>
      <c r="GBP131" s="459"/>
      <c r="GBQ131" s="458"/>
      <c r="GBR131" s="458"/>
      <c r="GBS131" s="458"/>
      <c r="GBT131" s="459"/>
      <c r="GBU131" s="458"/>
      <c r="GBV131" s="458"/>
      <c r="GBW131" s="458"/>
      <c r="GBX131" s="459"/>
      <c r="GBY131" s="458"/>
      <c r="GBZ131" s="458"/>
      <c r="GCA131" s="458"/>
      <c r="GCB131" s="459"/>
      <c r="GCC131" s="458"/>
      <c r="GCD131" s="458"/>
      <c r="GCE131" s="458"/>
      <c r="GCF131" s="459"/>
      <c r="GCG131" s="458"/>
      <c r="GCH131" s="458"/>
      <c r="GCI131" s="458"/>
      <c r="GCJ131" s="459"/>
      <c r="GCK131" s="458"/>
      <c r="GCL131" s="458"/>
      <c r="GCM131" s="458"/>
      <c r="GCN131" s="459"/>
      <c r="GCO131" s="458"/>
      <c r="GCP131" s="458"/>
      <c r="GCQ131" s="458"/>
      <c r="GCR131" s="459"/>
      <c r="GCS131" s="458"/>
      <c r="GCT131" s="458"/>
      <c r="GCU131" s="458"/>
      <c r="GCV131" s="459"/>
      <c r="GCW131" s="458"/>
      <c r="GCX131" s="458"/>
      <c r="GCY131" s="458"/>
      <c r="GCZ131" s="459"/>
      <c r="GDA131" s="458"/>
      <c r="GDB131" s="458"/>
      <c r="GDC131" s="458"/>
      <c r="GDD131" s="459"/>
      <c r="GDE131" s="458"/>
      <c r="GDF131" s="458"/>
      <c r="GDG131" s="458"/>
      <c r="GDH131" s="459"/>
      <c r="GDI131" s="458"/>
      <c r="GDJ131" s="458"/>
      <c r="GDK131" s="458"/>
      <c r="GDL131" s="459"/>
      <c r="GDM131" s="458"/>
      <c r="GDN131" s="458"/>
      <c r="GDO131" s="458"/>
      <c r="GDP131" s="459"/>
      <c r="GDQ131" s="458"/>
      <c r="GDR131" s="458"/>
      <c r="GDS131" s="458"/>
      <c r="GDT131" s="459"/>
      <c r="GDU131" s="458"/>
      <c r="GDV131" s="458"/>
      <c r="GDW131" s="458"/>
      <c r="GDX131" s="459"/>
      <c r="GDY131" s="458"/>
      <c r="GDZ131" s="458"/>
      <c r="GEA131" s="458"/>
      <c r="GEB131" s="459"/>
      <c r="GEC131" s="458"/>
      <c r="GED131" s="458"/>
      <c r="GEE131" s="458"/>
      <c r="GEF131" s="459"/>
      <c r="GEG131" s="458"/>
      <c r="GEH131" s="458"/>
      <c r="GEI131" s="458"/>
      <c r="GEJ131" s="459"/>
      <c r="GEK131" s="458"/>
      <c r="GEL131" s="458"/>
      <c r="GEM131" s="458"/>
      <c r="GEN131" s="459"/>
      <c r="GEO131" s="458"/>
      <c r="GEP131" s="458"/>
      <c r="GEQ131" s="458"/>
      <c r="GER131" s="459"/>
      <c r="GES131" s="458"/>
      <c r="GET131" s="458"/>
      <c r="GEU131" s="458"/>
      <c r="GEV131" s="459"/>
      <c r="GEW131" s="458"/>
      <c r="GEX131" s="458"/>
      <c r="GEY131" s="458"/>
      <c r="GEZ131" s="459"/>
      <c r="GFA131" s="458"/>
      <c r="GFB131" s="458"/>
      <c r="GFC131" s="458"/>
      <c r="GFD131" s="459"/>
      <c r="GFE131" s="458"/>
      <c r="GFF131" s="458"/>
      <c r="GFG131" s="458"/>
      <c r="GFH131" s="459"/>
      <c r="GFI131" s="458"/>
      <c r="GFJ131" s="458"/>
      <c r="GFK131" s="458"/>
      <c r="GFL131" s="459"/>
      <c r="GFM131" s="458"/>
      <c r="GFN131" s="458"/>
      <c r="GFO131" s="458"/>
      <c r="GFP131" s="459"/>
      <c r="GFQ131" s="458"/>
      <c r="GFR131" s="458"/>
      <c r="GFS131" s="458"/>
      <c r="GFT131" s="459"/>
      <c r="GFU131" s="458"/>
      <c r="GFV131" s="458"/>
      <c r="GFW131" s="458"/>
      <c r="GFX131" s="459"/>
      <c r="GFY131" s="458"/>
      <c r="GFZ131" s="458"/>
      <c r="GGA131" s="458"/>
      <c r="GGB131" s="459"/>
      <c r="GGC131" s="458"/>
      <c r="GGD131" s="458"/>
      <c r="GGE131" s="458"/>
      <c r="GGF131" s="459"/>
      <c r="GGG131" s="458"/>
      <c r="GGH131" s="458"/>
      <c r="GGI131" s="458"/>
      <c r="GGJ131" s="459"/>
      <c r="GGK131" s="458"/>
      <c r="GGL131" s="458"/>
      <c r="GGM131" s="458"/>
      <c r="GGN131" s="459"/>
      <c r="GGO131" s="458"/>
      <c r="GGP131" s="458"/>
      <c r="GGQ131" s="458"/>
      <c r="GGR131" s="459"/>
      <c r="GGS131" s="458"/>
      <c r="GGT131" s="458"/>
      <c r="GGU131" s="458"/>
      <c r="GGV131" s="459"/>
      <c r="GGW131" s="458"/>
      <c r="GGX131" s="458"/>
      <c r="GGY131" s="458"/>
      <c r="GGZ131" s="459"/>
      <c r="GHA131" s="458"/>
      <c r="GHB131" s="458"/>
      <c r="GHC131" s="458"/>
      <c r="GHD131" s="459"/>
      <c r="GHE131" s="458"/>
      <c r="GHF131" s="458"/>
      <c r="GHG131" s="458"/>
      <c r="GHH131" s="459"/>
      <c r="GHI131" s="458"/>
      <c r="GHJ131" s="458"/>
      <c r="GHK131" s="458"/>
      <c r="GHL131" s="459"/>
      <c r="GHM131" s="458"/>
      <c r="GHN131" s="458"/>
      <c r="GHO131" s="458"/>
      <c r="GHP131" s="459"/>
      <c r="GHQ131" s="458"/>
      <c r="GHR131" s="458"/>
      <c r="GHS131" s="458"/>
      <c r="GHT131" s="459"/>
      <c r="GHU131" s="458"/>
      <c r="GHV131" s="458"/>
      <c r="GHW131" s="458"/>
      <c r="GHX131" s="459"/>
      <c r="GHY131" s="458"/>
      <c r="GHZ131" s="458"/>
      <c r="GIA131" s="458"/>
      <c r="GIB131" s="459"/>
      <c r="GIC131" s="458"/>
      <c r="GID131" s="458"/>
      <c r="GIE131" s="458"/>
      <c r="GIF131" s="459"/>
      <c r="GIG131" s="458"/>
      <c r="GIH131" s="458"/>
      <c r="GII131" s="458"/>
      <c r="GIJ131" s="459"/>
      <c r="GIK131" s="458"/>
      <c r="GIL131" s="458"/>
      <c r="GIM131" s="458"/>
      <c r="GIN131" s="459"/>
      <c r="GIO131" s="458"/>
      <c r="GIP131" s="458"/>
      <c r="GIQ131" s="458"/>
      <c r="GIR131" s="459"/>
      <c r="GIS131" s="458"/>
      <c r="GIT131" s="458"/>
      <c r="GIU131" s="458"/>
      <c r="GIV131" s="459"/>
      <c r="GIW131" s="458"/>
      <c r="GIX131" s="458"/>
      <c r="GIY131" s="458"/>
      <c r="GIZ131" s="459"/>
      <c r="GJA131" s="458"/>
      <c r="GJB131" s="458"/>
      <c r="GJC131" s="458"/>
      <c r="GJD131" s="459"/>
      <c r="GJE131" s="458"/>
      <c r="GJF131" s="458"/>
      <c r="GJG131" s="458"/>
      <c r="GJH131" s="459"/>
      <c r="GJI131" s="458"/>
      <c r="GJJ131" s="458"/>
      <c r="GJK131" s="458"/>
      <c r="GJL131" s="459"/>
      <c r="GJM131" s="458"/>
      <c r="GJN131" s="458"/>
      <c r="GJO131" s="458"/>
      <c r="GJP131" s="459"/>
      <c r="GJQ131" s="458"/>
      <c r="GJR131" s="458"/>
      <c r="GJS131" s="458"/>
      <c r="GJT131" s="459"/>
      <c r="GJU131" s="458"/>
      <c r="GJV131" s="458"/>
      <c r="GJW131" s="458"/>
      <c r="GJX131" s="459"/>
      <c r="GJY131" s="458"/>
      <c r="GJZ131" s="458"/>
      <c r="GKA131" s="458"/>
      <c r="GKB131" s="459"/>
      <c r="GKC131" s="458"/>
      <c r="GKD131" s="458"/>
      <c r="GKE131" s="458"/>
      <c r="GKF131" s="459"/>
      <c r="GKG131" s="458"/>
      <c r="GKH131" s="458"/>
      <c r="GKI131" s="458"/>
      <c r="GKJ131" s="459"/>
      <c r="GKK131" s="458"/>
      <c r="GKL131" s="458"/>
      <c r="GKM131" s="458"/>
      <c r="GKN131" s="459"/>
      <c r="GKO131" s="458"/>
      <c r="GKP131" s="458"/>
      <c r="GKQ131" s="458"/>
      <c r="GKR131" s="459"/>
      <c r="GKS131" s="458"/>
      <c r="GKT131" s="458"/>
      <c r="GKU131" s="458"/>
      <c r="GKV131" s="459"/>
      <c r="GKW131" s="458"/>
      <c r="GKX131" s="458"/>
      <c r="GKY131" s="458"/>
      <c r="GKZ131" s="459"/>
      <c r="GLA131" s="458"/>
      <c r="GLB131" s="458"/>
      <c r="GLC131" s="458"/>
      <c r="GLD131" s="459"/>
      <c r="GLE131" s="458"/>
      <c r="GLF131" s="458"/>
      <c r="GLG131" s="458"/>
      <c r="GLH131" s="459"/>
      <c r="GLI131" s="458"/>
      <c r="GLJ131" s="458"/>
      <c r="GLK131" s="458"/>
      <c r="GLL131" s="459"/>
      <c r="GLM131" s="458"/>
      <c r="GLN131" s="458"/>
      <c r="GLO131" s="458"/>
      <c r="GLP131" s="459"/>
      <c r="GLQ131" s="458"/>
      <c r="GLR131" s="458"/>
      <c r="GLS131" s="458"/>
      <c r="GLT131" s="459"/>
      <c r="GLU131" s="458"/>
      <c r="GLV131" s="458"/>
      <c r="GLW131" s="458"/>
      <c r="GLX131" s="459"/>
      <c r="GLY131" s="458"/>
      <c r="GLZ131" s="458"/>
      <c r="GMA131" s="458"/>
      <c r="GMB131" s="459"/>
      <c r="GMC131" s="458"/>
      <c r="GMD131" s="458"/>
      <c r="GME131" s="458"/>
      <c r="GMF131" s="459"/>
      <c r="GMG131" s="458"/>
      <c r="GMH131" s="458"/>
      <c r="GMI131" s="458"/>
      <c r="GMJ131" s="459"/>
      <c r="GMK131" s="458"/>
      <c r="GML131" s="458"/>
      <c r="GMM131" s="458"/>
      <c r="GMN131" s="459"/>
      <c r="GMO131" s="458"/>
      <c r="GMP131" s="458"/>
      <c r="GMQ131" s="458"/>
      <c r="GMR131" s="459"/>
      <c r="GMS131" s="458"/>
      <c r="GMT131" s="458"/>
      <c r="GMU131" s="458"/>
      <c r="GMV131" s="459"/>
      <c r="GMW131" s="458"/>
      <c r="GMX131" s="458"/>
      <c r="GMY131" s="458"/>
      <c r="GMZ131" s="459"/>
      <c r="GNA131" s="458"/>
      <c r="GNB131" s="458"/>
      <c r="GNC131" s="458"/>
      <c r="GND131" s="459"/>
      <c r="GNE131" s="458"/>
      <c r="GNF131" s="458"/>
      <c r="GNG131" s="458"/>
      <c r="GNH131" s="459"/>
      <c r="GNI131" s="458"/>
      <c r="GNJ131" s="458"/>
      <c r="GNK131" s="458"/>
      <c r="GNL131" s="459"/>
      <c r="GNM131" s="458"/>
      <c r="GNN131" s="458"/>
      <c r="GNO131" s="458"/>
      <c r="GNP131" s="459"/>
      <c r="GNQ131" s="458"/>
      <c r="GNR131" s="458"/>
      <c r="GNS131" s="458"/>
      <c r="GNT131" s="459"/>
      <c r="GNU131" s="458"/>
      <c r="GNV131" s="458"/>
      <c r="GNW131" s="458"/>
      <c r="GNX131" s="459"/>
      <c r="GNY131" s="458"/>
      <c r="GNZ131" s="458"/>
      <c r="GOA131" s="458"/>
      <c r="GOB131" s="459"/>
      <c r="GOC131" s="458"/>
      <c r="GOD131" s="458"/>
      <c r="GOE131" s="458"/>
      <c r="GOF131" s="459"/>
      <c r="GOG131" s="458"/>
      <c r="GOH131" s="458"/>
      <c r="GOI131" s="458"/>
      <c r="GOJ131" s="459"/>
      <c r="GOK131" s="458"/>
      <c r="GOL131" s="458"/>
      <c r="GOM131" s="458"/>
      <c r="GON131" s="459"/>
      <c r="GOO131" s="458"/>
      <c r="GOP131" s="458"/>
      <c r="GOQ131" s="458"/>
      <c r="GOR131" s="459"/>
      <c r="GOS131" s="458"/>
      <c r="GOT131" s="458"/>
      <c r="GOU131" s="458"/>
      <c r="GOV131" s="459"/>
      <c r="GOW131" s="458"/>
      <c r="GOX131" s="458"/>
      <c r="GOY131" s="458"/>
      <c r="GOZ131" s="459"/>
      <c r="GPA131" s="458"/>
      <c r="GPB131" s="458"/>
      <c r="GPC131" s="458"/>
      <c r="GPD131" s="459"/>
      <c r="GPE131" s="458"/>
      <c r="GPF131" s="458"/>
      <c r="GPG131" s="458"/>
      <c r="GPH131" s="459"/>
      <c r="GPI131" s="458"/>
      <c r="GPJ131" s="458"/>
      <c r="GPK131" s="458"/>
      <c r="GPL131" s="459"/>
      <c r="GPM131" s="458"/>
      <c r="GPN131" s="458"/>
      <c r="GPO131" s="458"/>
      <c r="GPP131" s="459"/>
      <c r="GPQ131" s="458"/>
      <c r="GPR131" s="458"/>
      <c r="GPS131" s="458"/>
      <c r="GPT131" s="459"/>
      <c r="GPU131" s="458"/>
      <c r="GPV131" s="458"/>
      <c r="GPW131" s="458"/>
      <c r="GPX131" s="459"/>
      <c r="GPY131" s="458"/>
      <c r="GPZ131" s="458"/>
      <c r="GQA131" s="458"/>
      <c r="GQB131" s="459"/>
      <c r="GQC131" s="458"/>
      <c r="GQD131" s="458"/>
      <c r="GQE131" s="458"/>
      <c r="GQF131" s="459"/>
      <c r="GQG131" s="458"/>
      <c r="GQH131" s="458"/>
      <c r="GQI131" s="458"/>
      <c r="GQJ131" s="459"/>
      <c r="GQK131" s="458"/>
      <c r="GQL131" s="458"/>
      <c r="GQM131" s="458"/>
      <c r="GQN131" s="459"/>
      <c r="GQO131" s="458"/>
      <c r="GQP131" s="458"/>
      <c r="GQQ131" s="458"/>
      <c r="GQR131" s="459"/>
      <c r="GQS131" s="458"/>
      <c r="GQT131" s="458"/>
      <c r="GQU131" s="458"/>
      <c r="GQV131" s="459"/>
      <c r="GQW131" s="458"/>
      <c r="GQX131" s="458"/>
      <c r="GQY131" s="458"/>
      <c r="GQZ131" s="459"/>
      <c r="GRA131" s="458"/>
      <c r="GRB131" s="458"/>
      <c r="GRC131" s="458"/>
      <c r="GRD131" s="459"/>
      <c r="GRE131" s="458"/>
      <c r="GRF131" s="458"/>
      <c r="GRG131" s="458"/>
      <c r="GRH131" s="459"/>
      <c r="GRI131" s="458"/>
      <c r="GRJ131" s="458"/>
      <c r="GRK131" s="458"/>
      <c r="GRL131" s="459"/>
      <c r="GRM131" s="458"/>
      <c r="GRN131" s="458"/>
      <c r="GRO131" s="458"/>
      <c r="GRP131" s="459"/>
      <c r="GRQ131" s="458"/>
      <c r="GRR131" s="458"/>
      <c r="GRS131" s="458"/>
      <c r="GRT131" s="459"/>
      <c r="GRU131" s="458"/>
      <c r="GRV131" s="458"/>
      <c r="GRW131" s="458"/>
      <c r="GRX131" s="459"/>
      <c r="GRY131" s="458"/>
      <c r="GRZ131" s="458"/>
      <c r="GSA131" s="458"/>
      <c r="GSB131" s="459"/>
      <c r="GSC131" s="458"/>
      <c r="GSD131" s="458"/>
      <c r="GSE131" s="458"/>
      <c r="GSF131" s="459"/>
      <c r="GSG131" s="458"/>
      <c r="GSH131" s="458"/>
      <c r="GSI131" s="458"/>
      <c r="GSJ131" s="459"/>
      <c r="GSK131" s="458"/>
      <c r="GSL131" s="458"/>
      <c r="GSM131" s="458"/>
      <c r="GSN131" s="459"/>
      <c r="GSO131" s="458"/>
      <c r="GSP131" s="458"/>
      <c r="GSQ131" s="458"/>
      <c r="GSR131" s="459"/>
      <c r="GSS131" s="458"/>
      <c r="GST131" s="458"/>
      <c r="GSU131" s="458"/>
      <c r="GSV131" s="459"/>
      <c r="GSW131" s="458"/>
      <c r="GSX131" s="458"/>
      <c r="GSY131" s="458"/>
      <c r="GSZ131" s="459"/>
      <c r="GTA131" s="458"/>
      <c r="GTB131" s="458"/>
      <c r="GTC131" s="458"/>
      <c r="GTD131" s="459"/>
      <c r="GTE131" s="458"/>
      <c r="GTF131" s="458"/>
      <c r="GTG131" s="458"/>
      <c r="GTH131" s="459"/>
      <c r="GTI131" s="458"/>
      <c r="GTJ131" s="458"/>
      <c r="GTK131" s="458"/>
      <c r="GTL131" s="459"/>
      <c r="GTM131" s="458"/>
      <c r="GTN131" s="458"/>
      <c r="GTO131" s="458"/>
      <c r="GTP131" s="459"/>
      <c r="GTQ131" s="458"/>
      <c r="GTR131" s="458"/>
      <c r="GTS131" s="458"/>
      <c r="GTT131" s="459"/>
      <c r="GTU131" s="458"/>
      <c r="GTV131" s="458"/>
      <c r="GTW131" s="458"/>
      <c r="GTX131" s="459"/>
      <c r="GTY131" s="458"/>
      <c r="GTZ131" s="458"/>
      <c r="GUA131" s="458"/>
      <c r="GUB131" s="459"/>
      <c r="GUC131" s="458"/>
      <c r="GUD131" s="458"/>
      <c r="GUE131" s="458"/>
      <c r="GUF131" s="459"/>
      <c r="GUG131" s="458"/>
      <c r="GUH131" s="458"/>
      <c r="GUI131" s="458"/>
      <c r="GUJ131" s="459"/>
      <c r="GUK131" s="458"/>
      <c r="GUL131" s="458"/>
      <c r="GUM131" s="458"/>
      <c r="GUN131" s="459"/>
      <c r="GUO131" s="458"/>
      <c r="GUP131" s="458"/>
      <c r="GUQ131" s="458"/>
      <c r="GUR131" s="459"/>
      <c r="GUS131" s="458"/>
      <c r="GUT131" s="458"/>
      <c r="GUU131" s="458"/>
      <c r="GUV131" s="459"/>
      <c r="GUW131" s="458"/>
      <c r="GUX131" s="458"/>
      <c r="GUY131" s="458"/>
      <c r="GUZ131" s="459"/>
      <c r="GVA131" s="458"/>
      <c r="GVB131" s="458"/>
      <c r="GVC131" s="458"/>
      <c r="GVD131" s="459"/>
      <c r="GVE131" s="458"/>
      <c r="GVF131" s="458"/>
      <c r="GVG131" s="458"/>
      <c r="GVH131" s="459"/>
      <c r="GVI131" s="458"/>
      <c r="GVJ131" s="458"/>
      <c r="GVK131" s="458"/>
      <c r="GVL131" s="459"/>
      <c r="GVM131" s="458"/>
      <c r="GVN131" s="458"/>
      <c r="GVO131" s="458"/>
      <c r="GVP131" s="459"/>
      <c r="GVQ131" s="458"/>
      <c r="GVR131" s="458"/>
      <c r="GVS131" s="458"/>
      <c r="GVT131" s="459"/>
      <c r="GVU131" s="458"/>
      <c r="GVV131" s="458"/>
      <c r="GVW131" s="458"/>
      <c r="GVX131" s="459"/>
      <c r="GVY131" s="458"/>
      <c r="GVZ131" s="458"/>
      <c r="GWA131" s="458"/>
      <c r="GWB131" s="459"/>
      <c r="GWC131" s="458"/>
      <c r="GWD131" s="458"/>
      <c r="GWE131" s="458"/>
      <c r="GWF131" s="459"/>
      <c r="GWG131" s="458"/>
      <c r="GWH131" s="458"/>
      <c r="GWI131" s="458"/>
      <c r="GWJ131" s="459"/>
      <c r="GWK131" s="458"/>
      <c r="GWL131" s="458"/>
      <c r="GWM131" s="458"/>
      <c r="GWN131" s="459"/>
      <c r="GWO131" s="458"/>
      <c r="GWP131" s="458"/>
      <c r="GWQ131" s="458"/>
      <c r="GWR131" s="459"/>
      <c r="GWS131" s="458"/>
      <c r="GWT131" s="458"/>
      <c r="GWU131" s="458"/>
      <c r="GWV131" s="459"/>
      <c r="GWW131" s="458"/>
      <c r="GWX131" s="458"/>
      <c r="GWY131" s="458"/>
      <c r="GWZ131" s="459"/>
      <c r="GXA131" s="458"/>
      <c r="GXB131" s="458"/>
      <c r="GXC131" s="458"/>
      <c r="GXD131" s="459"/>
      <c r="GXE131" s="458"/>
      <c r="GXF131" s="458"/>
      <c r="GXG131" s="458"/>
      <c r="GXH131" s="459"/>
      <c r="GXI131" s="458"/>
      <c r="GXJ131" s="458"/>
      <c r="GXK131" s="458"/>
      <c r="GXL131" s="459"/>
      <c r="GXM131" s="458"/>
      <c r="GXN131" s="458"/>
      <c r="GXO131" s="458"/>
      <c r="GXP131" s="459"/>
      <c r="GXQ131" s="458"/>
      <c r="GXR131" s="458"/>
      <c r="GXS131" s="458"/>
      <c r="GXT131" s="459"/>
      <c r="GXU131" s="458"/>
      <c r="GXV131" s="458"/>
      <c r="GXW131" s="458"/>
      <c r="GXX131" s="459"/>
      <c r="GXY131" s="458"/>
      <c r="GXZ131" s="458"/>
      <c r="GYA131" s="458"/>
      <c r="GYB131" s="459"/>
      <c r="GYC131" s="458"/>
      <c r="GYD131" s="458"/>
      <c r="GYE131" s="458"/>
      <c r="GYF131" s="459"/>
      <c r="GYG131" s="458"/>
      <c r="GYH131" s="458"/>
      <c r="GYI131" s="458"/>
      <c r="GYJ131" s="459"/>
      <c r="GYK131" s="458"/>
      <c r="GYL131" s="458"/>
      <c r="GYM131" s="458"/>
      <c r="GYN131" s="459"/>
      <c r="GYO131" s="458"/>
      <c r="GYP131" s="458"/>
      <c r="GYQ131" s="458"/>
      <c r="GYR131" s="459"/>
      <c r="GYS131" s="458"/>
      <c r="GYT131" s="458"/>
      <c r="GYU131" s="458"/>
      <c r="GYV131" s="459"/>
      <c r="GYW131" s="458"/>
      <c r="GYX131" s="458"/>
      <c r="GYY131" s="458"/>
      <c r="GYZ131" s="459"/>
      <c r="GZA131" s="458"/>
      <c r="GZB131" s="458"/>
      <c r="GZC131" s="458"/>
      <c r="GZD131" s="459"/>
      <c r="GZE131" s="458"/>
      <c r="GZF131" s="458"/>
      <c r="GZG131" s="458"/>
      <c r="GZH131" s="459"/>
      <c r="GZI131" s="458"/>
      <c r="GZJ131" s="458"/>
      <c r="GZK131" s="458"/>
      <c r="GZL131" s="459"/>
      <c r="GZM131" s="458"/>
      <c r="GZN131" s="458"/>
      <c r="GZO131" s="458"/>
      <c r="GZP131" s="459"/>
      <c r="GZQ131" s="458"/>
      <c r="GZR131" s="458"/>
      <c r="GZS131" s="458"/>
      <c r="GZT131" s="459"/>
      <c r="GZU131" s="458"/>
      <c r="GZV131" s="458"/>
      <c r="GZW131" s="458"/>
      <c r="GZX131" s="459"/>
      <c r="GZY131" s="458"/>
      <c r="GZZ131" s="458"/>
      <c r="HAA131" s="458"/>
      <c r="HAB131" s="459"/>
      <c r="HAC131" s="458"/>
      <c r="HAD131" s="458"/>
      <c r="HAE131" s="458"/>
      <c r="HAF131" s="459"/>
      <c r="HAG131" s="458"/>
      <c r="HAH131" s="458"/>
      <c r="HAI131" s="458"/>
      <c r="HAJ131" s="459"/>
      <c r="HAK131" s="458"/>
      <c r="HAL131" s="458"/>
      <c r="HAM131" s="458"/>
      <c r="HAN131" s="459"/>
      <c r="HAO131" s="458"/>
      <c r="HAP131" s="458"/>
      <c r="HAQ131" s="458"/>
      <c r="HAR131" s="459"/>
      <c r="HAS131" s="458"/>
      <c r="HAT131" s="458"/>
      <c r="HAU131" s="458"/>
      <c r="HAV131" s="459"/>
      <c r="HAW131" s="458"/>
      <c r="HAX131" s="458"/>
      <c r="HAY131" s="458"/>
      <c r="HAZ131" s="459"/>
      <c r="HBA131" s="458"/>
      <c r="HBB131" s="458"/>
      <c r="HBC131" s="458"/>
      <c r="HBD131" s="459"/>
      <c r="HBE131" s="458"/>
      <c r="HBF131" s="458"/>
      <c r="HBG131" s="458"/>
      <c r="HBH131" s="459"/>
      <c r="HBI131" s="458"/>
      <c r="HBJ131" s="458"/>
      <c r="HBK131" s="458"/>
      <c r="HBL131" s="459"/>
      <c r="HBM131" s="458"/>
      <c r="HBN131" s="458"/>
      <c r="HBO131" s="458"/>
      <c r="HBP131" s="459"/>
      <c r="HBQ131" s="458"/>
      <c r="HBR131" s="458"/>
      <c r="HBS131" s="458"/>
      <c r="HBT131" s="459"/>
      <c r="HBU131" s="458"/>
      <c r="HBV131" s="458"/>
      <c r="HBW131" s="458"/>
      <c r="HBX131" s="459"/>
      <c r="HBY131" s="458"/>
      <c r="HBZ131" s="458"/>
      <c r="HCA131" s="458"/>
      <c r="HCB131" s="459"/>
      <c r="HCC131" s="458"/>
      <c r="HCD131" s="458"/>
      <c r="HCE131" s="458"/>
      <c r="HCF131" s="459"/>
      <c r="HCG131" s="458"/>
      <c r="HCH131" s="458"/>
      <c r="HCI131" s="458"/>
      <c r="HCJ131" s="459"/>
      <c r="HCK131" s="458"/>
      <c r="HCL131" s="458"/>
      <c r="HCM131" s="458"/>
      <c r="HCN131" s="459"/>
      <c r="HCO131" s="458"/>
      <c r="HCP131" s="458"/>
      <c r="HCQ131" s="458"/>
      <c r="HCR131" s="459"/>
      <c r="HCS131" s="458"/>
      <c r="HCT131" s="458"/>
      <c r="HCU131" s="458"/>
      <c r="HCV131" s="459"/>
      <c r="HCW131" s="458"/>
      <c r="HCX131" s="458"/>
      <c r="HCY131" s="458"/>
      <c r="HCZ131" s="459"/>
      <c r="HDA131" s="458"/>
      <c r="HDB131" s="458"/>
      <c r="HDC131" s="458"/>
      <c r="HDD131" s="459"/>
      <c r="HDE131" s="458"/>
      <c r="HDF131" s="458"/>
      <c r="HDG131" s="458"/>
      <c r="HDH131" s="459"/>
      <c r="HDI131" s="458"/>
      <c r="HDJ131" s="458"/>
      <c r="HDK131" s="458"/>
      <c r="HDL131" s="459"/>
      <c r="HDM131" s="458"/>
      <c r="HDN131" s="458"/>
      <c r="HDO131" s="458"/>
      <c r="HDP131" s="459"/>
      <c r="HDQ131" s="458"/>
      <c r="HDR131" s="458"/>
      <c r="HDS131" s="458"/>
      <c r="HDT131" s="459"/>
      <c r="HDU131" s="458"/>
      <c r="HDV131" s="458"/>
      <c r="HDW131" s="458"/>
      <c r="HDX131" s="459"/>
      <c r="HDY131" s="458"/>
      <c r="HDZ131" s="458"/>
      <c r="HEA131" s="458"/>
      <c r="HEB131" s="459"/>
      <c r="HEC131" s="458"/>
      <c r="HED131" s="458"/>
      <c r="HEE131" s="458"/>
      <c r="HEF131" s="459"/>
      <c r="HEG131" s="458"/>
      <c r="HEH131" s="458"/>
      <c r="HEI131" s="458"/>
      <c r="HEJ131" s="459"/>
      <c r="HEK131" s="458"/>
      <c r="HEL131" s="458"/>
      <c r="HEM131" s="458"/>
      <c r="HEN131" s="459"/>
      <c r="HEO131" s="458"/>
      <c r="HEP131" s="458"/>
      <c r="HEQ131" s="458"/>
      <c r="HER131" s="459"/>
      <c r="HES131" s="458"/>
      <c r="HET131" s="458"/>
      <c r="HEU131" s="458"/>
      <c r="HEV131" s="459"/>
      <c r="HEW131" s="458"/>
      <c r="HEX131" s="458"/>
      <c r="HEY131" s="458"/>
      <c r="HEZ131" s="459"/>
      <c r="HFA131" s="458"/>
      <c r="HFB131" s="458"/>
      <c r="HFC131" s="458"/>
      <c r="HFD131" s="459"/>
      <c r="HFE131" s="458"/>
      <c r="HFF131" s="458"/>
      <c r="HFG131" s="458"/>
      <c r="HFH131" s="459"/>
      <c r="HFI131" s="458"/>
      <c r="HFJ131" s="458"/>
      <c r="HFK131" s="458"/>
      <c r="HFL131" s="459"/>
      <c r="HFM131" s="458"/>
      <c r="HFN131" s="458"/>
      <c r="HFO131" s="458"/>
      <c r="HFP131" s="459"/>
      <c r="HFQ131" s="458"/>
      <c r="HFR131" s="458"/>
      <c r="HFS131" s="458"/>
      <c r="HFT131" s="459"/>
      <c r="HFU131" s="458"/>
      <c r="HFV131" s="458"/>
      <c r="HFW131" s="458"/>
      <c r="HFX131" s="459"/>
      <c r="HFY131" s="458"/>
      <c r="HFZ131" s="458"/>
      <c r="HGA131" s="458"/>
      <c r="HGB131" s="459"/>
      <c r="HGC131" s="458"/>
      <c r="HGD131" s="458"/>
      <c r="HGE131" s="458"/>
      <c r="HGF131" s="459"/>
      <c r="HGG131" s="458"/>
      <c r="HGH131" s="458"/>
      <c r="HGI131" s="458"/>
      <c r="HGJ131" s="459"/>
      <c r="HGK131" s="458"/>
      <c r="HGL131" s="458"/>
      <c r="HGM131" s="458"/>
      <c r="HGN131" s="459"/>
      <c r="HGO131" s="458"/>
      <c r="HGP131" s="458"/>
      <c r="HGQ131" s="458"/>
      <c r="HGR131" s="459"/>
      <c r="HGS131" s="458"/>
      <c r="HGT131" s="458"/>
      <c r="HGU131" s="458"/>
      <c r="HGV131" s="459"/>
      <c r="HGW131" s="458"/>
      <c r="HGX131" s="458"/>
      <c r="HGY131" s="458"/>
      <c r="HGZ131" s="459"/>
      <c r="HHA131" s="458"/>
      <c r="HHB131" s="458"/>
      <c r="HHC131" s="458"/>
      <c r="HHD131" s="459"/>
      <c r="HHE131" s="458"/>
      <c r="HHF131" s="458"/>
      <c r="HHG131" s="458"/>
      <c r="HHH131" s="459"/>
      <c r="HHI131" s="458"/>
      <c r="HHJ131" s="458"/>
      <c r="HHK131" s="458"/>
      <c r="HHL131" s="459"/>
      <c r="HHM131" s="458"/>
      <c r="HHN131" s="458"/>
      <c r="HHO131" s="458"/>
      <c r="HHP131" s="459"/>
      <c r="HHQ131" s="458"/>
      <c r="HHR131" s="458"/>
      <c r="HHS131" s="458"/>
      <c r="HHT131" s="459"/>
      <c r="HHU131" s="458"/>
      <c r="HHV131" s="458"/>
      <c r="HHW131" s="458"/>
      <c r="HHX131" s="459"/>
      <c r="HHY131" s="458"/>
      <c r="HHZ131" s="458"/>
      <c r="HIA131" s="458"/>
      <c r="HIB131" s="459"/>
      <c r="HIC131" s="458"/>
      <c r="HID131" s="458"/>
      <c r="HIE131" s="458"/>
      <c r="HIF131" s="459"/>
      <c r="HIG131" s="458"/>
      <c r="HIH131" s="458"/>
      <c r="HII131" s="458"/>
      <c r="HIJ131" s="459"/>
      <c r="HIK131" s="458"/>
      <c r="HIL131" s="458"/>
      <c r="HIM131" s="458"/>
      <c r="HIN131" s="459"/>
      <c r="HIO131" s="458"/>
      <c r="HIP131" s="458"/>
      <c r="HIQ131" s="458"/>
      <c r="HIR131" s="459"/>
      <c r="HIS131" s="458"/>
      <c r="HIT131" s="458"/>
      <c r="HIU131" s="458"/>
      <c r="HIV131" s="459"/>
      <c r="HIW131" s="458"/>
      <c r="HIX131" s="458"/>
      <c r="HIY131" s="458"/>
      <c r="HIZ131" s="459"/>
      <c r="HJA131" s="458"/>
      <c r="HJB131" s="458"/>
      <c r="HJC131" s="458"/>
      <c r="HJD131" s="459"/>
      <c r="HJE131" s="458"/>
      <c r="HJF131" s="458"/>
      <c r="HJG131" s="458"/>
      <c r="HJH131" s="459"/>
      <c r="HJI131" s="458"/>
      <c r="HJJ131" s="458"/>
      <c r="HJK131" s="458"/>
      <c r="HJL131" s="459"/>
      <c r="HJM131" s="458"/>
      <c r="HJN131" s="458"/>
      <c r="HJO131" s="458"/>
      <c r="HJP131" s="459"/>
      <c r="HJQ131" s="458"/>
      <c r="HJR131" s="458"/>
      <c r="HJS131" s="458"/>
      <c r="HJT131" s="459"/>
      <c r="HJU131" s="458"/>
      <c r="HJV131" s="458"/>
      <c r="HJW131" s="458"/>
      <c r="HJX131" s="459"/>
      <c r="HJY131" s="458"/>
      <c r="HJZ131" s="458"/>
      <c r="HKA131" s="458"/>
      <c r="HKB131" s="459"/>
      <c r="HKC131" s="458"/>
      <c r="HKD131" s="458"/>
      <c r="HKE131" s="458"/>
      <c r="HKF131" s="459"/>
      <c r="HKG131" s="458"/>
      <c r="HKH131" s="458"/>
      <c r="HKI131" s="458"/>
      <c r="HKJ131" s="459"/>
      <c r="HKK131" s="458"/>
      <c r="HKL131" s="458"/>
      <c r="HKM131" s="458"/>
      <c r="HKN131" s="459"/>
      <c r="HKO131" s="458"/>
      <c r="HKP131" s="458"/>
      <c r="HKQ131" s="458"/>
      <c r="HKR131" s="459"/>
      <c r="HKS131" s="458"/>
      <c r="HKT131" s="458"/>
      <c r="HKU131" s="458"/>
      <c r="HKV131" s="459"/>
      <c r="HKW131" s="458"/>
      <c r="HKX131" s="458"/>
      <c r="HKY131" s="458"/>
      <c r="HKZ131" s="459"/>
      <c r="HLA131" s="458"/>
      <c r="HLB131" s="458"/>
      <c r="HLC131" s="458"/>
      <c r="HLD131" s="459"/>
      <c r="HLE131" s="458"/>
      <c r="HLF131" s="458"/>
      <c r="HLG131" s="458"/>
      <c r="HLH131" s="459"/>
      <c r="HLI131" s="458"/>
      <c r="HLJ131" s="458"/>
      <c r="HLK131" s="458"/>
      <c r="HLL131" s="459"/>
      <c r="HLM131" s="458"/>
      <c r="HLN131" s="458"/>
      <c r="HLO131" s="458"/>
      <c r="HLP131" s="459"/>
      <c r="HLQ131" s="458"/>
      <c r="HLR131" s="458"/>
      <c r="HLS131" s="458"/>
      <c r="HLT131" s="459"/>
      <c r="HLU131" s="458"/>
      <c r="HLV131" s="458"/>
      <c r="HLW131" s="458"/>
      <c r="HLX131" s="459"/>
      <c r="HLY131" s="458"/>
      <c r="HLZ131" s="458"/>
      <c r="HMA131" s="458"/>
      <c r="HMB131" s="459"/>
      <c r="HMC131" s="458"/>
      <c r="HMD131" s="458"/>
      <c r="HME131" s="458"/>
      <c r="HMF131" s="459"/>
      <c r="HMG131" s="458"/>
      <c r="HMH131" s="458"/>
      <c r="HMI131" s="458"/>
      <c r="HMJ131" s="459"/>
      <c r="HMK131" s="458"/>
      <c r="HML131" s="458"/>
      <c r="HMM131" s="458"/>
      <c r="HMN131" s="459"/>
      <c r="HMO131" s="458"/>
      <c r="HMP131" s="458"/>
      <c r="HMQ131" s="458"/>
      <c r="HMR131" s="459"/>
      <c r="HMS131" s="458"/>
      <c r="HMT131" s="458"/>
      <c r="HMU131" s="458"/>
      <c r="HMV131" s="459"/>
      <c r="HMW131" s="458"/>
      <c r="HMX131" s="458"/>
      <c r="HMY131" s="458"/>
      <c r="HMZ131" s="459"/>
      <c r="HNA131" s="458"/>
      <c r="HNB131" s="458"/>
      <c r="HNC131" s="458"/>
      <c r="HND131" s="459"/>
      <c r="HNE131" s="458"/>
      <c r="HNF131" s="458"/>
      <c r="HNG131" s="458"/>
      <c r="HNH131" s="459"/>
      <c r="HNI131" s="458"/>
      <c r="HNJ131" s="458"/>
      <c r="HNK131" s="458"/>
      <c r="HNL131" s="459"/>
      <c r="HNM131" s="458"/>
      <c r="HNN131" s="458"/>
      <c r="HNO131" s="458"/>
      <c r="HNP131" s="459"/>
      <c r="HNQ131" s="458"/>
      <c r="HNR131" s="458"/>
      <c r="HNS131" s="458"/>
      <c r="HNT131" s="459"/>
      <c r="HNU131" s="458"/>
      <c r="HNV131" s="458"/>
      <c r="HNW131" s="458"/>
      <c r="HNX131" s="459"/>
      <c r="HNY131" s="458"/>
      <c r="HNZ131" s="458"/>
      <c r="HOA131" s="458"/>
      <c r="HOB131" s="459"/>
      <c r="HOC131" s="458"/>
      <c r="HOD131" s="458"/>
      <c r="HOE131" s="458"/>
      <c r="HOF131" s="459"/>
      <c r="HOG131" s="458"/>
      <c r="HOH131" s="458"/>
      <c r="HOI131" s="458"/>
      <c r="HOJ131" s="459"/>
      <c r="HOK131" s="458"/>
      <c r="HOL131" s="458"/>
      <c r="HOM131" s="458"/>
      <c r="HON131" s="459"/>
      <c r="HOO131" s="458"/>
      <c r="HOP131" s="458"/>
      <c r="HOQ131" s="458"/>
      <c r="HOR131" s="459"/>
      <c r="HOS131" s="458"/>
      <c r="HOT131" s="458"/>
      <c r="HOU131" s="458"/>
      <c r="HOV131" s="459"/>
      <c r="HOW131" s="458"/>
      <c r="HOX131" s="458"/>
      <c r="HOY131" s="458"/>
      <c r="HOZ131" s="459"/>
      <c r="HPA131" s="458"/>
      <c r="HPB131" s="458"/>
      <c r="HPC131" s="458"/>
      <c r="HPD131" s="459"/>
      <c r="HPE131" s="458"/>
      <c r="HPF131" s="458"/>
      <c r="HPG131" s="458"/>
      <c r="HPH131" s="459"/>
      <c r="HPI131" s="458"/>
      <c r="HPJ131" s="458"/>
      <c r="HPK131" s="458"/>
      <c r="HPL131" s="459"/>
      <c r="HPM131" s="458"/>
      <c r="HPN131" s="458"/>
      <c r="HPO131" s="458"/>
      <c r="HPP131" s="459"/>
      <c r="HPQ131" s="458"/>
      <c r="HPR131" s="458"/>
      <c r="HPS131" s="458"/>
      <c r="HPT131" s="459"/>
      <c r="HPU131" s="458"/>
      <c r="HPV131" s="458"/>
      <c r="HPW131" s="458"/>
      <c r="HPX131" s="459"/>
      <c r="HPY131" s="458"/>
      <c r="HPZ131" s="458"/>
      <c r="HQA131" s="458"/>
      <c r="HQB131" s="459"/>
      <c r="HQC131" s="458"/>
      <c r="HQD131" s="458"/>
      <c r="HQE131" s="458"/>
      <c r="HQF131" s="459"/>
      <c r="HQG131" s="458"/>
      <c r="HQH131" s="458"/>
      <c r="HQI131" s="458"/>
      <c r="HQJ131" s="459"/>
      <c r="HQK131" s="458"/>
      <c r="HQL131" s="458"/>
      <c r="HQM131" s="458"/>
      <c r="HQN131" s="459"/>
      <c r="HQO131" s="458"/>
      <c r="HQP131" s="458"/>
      <c r="HQQ131" s="458"/>
      <c r="HQR131" s="459"/>
      <c r="HQS131" s="458"/>
      <c r="HQT131" s="458"/>
      <c r="HQU131" s="458"/>
      <c r="HQV131" s="459"/>
      <c r="HQW131" s="458"/>
      <c r="HQX131" s="458"/>
      <c r="HQY131" s="458"/>
      <c r="HQZ131" s="459"/>
      <c r="HRA131" s="458"/>
      <c r="HRB131" s="458"/>
      <c r="HRC131" s="458"/>
      <c r="HRD131" s="459"/>
      <c r="HRE131" s="458"/>
      <c r="HRF131" s="458"/>
      <c r="HRG131" s="458"/>
      <c r="HRH131" s="459"/>
      <c r="HRI131" s="458"/>
      <c r="HRJ131" s="458"/>
      <c r="HRK131" s="458"/>
      <c r="HRL131" s="459"/>
      <c r="HRM131" s="458"/>
      <c r="HRN131" s="458"/>
      <c r="HRO131" s="458"/>
      <c r="HRP131" s="459"/>
      <c r="HRQ131" s="458"/>
      <c r="HRR131" s="458"/>
      <c r="HRS131" s="458"/>
      <c r="HRT131" s="459"/>
      <c r="HRU131" s="458"/>
      <c r="HRV131" s="458"/>
      <c r="HRW131" s="458"/>
      <c r="HRX131" s="459"/>
      <c r="HRY131" s="458"/>
      <c r="HRZ131" s="458"/>
      <c r="HSA131" s="458"/>
      <c r="HSB131" s="459"/>
      <c r="HSC131" s="458"/>
      <c r="HSD131" s="458"/>
      <c r="HSE131" s="458"/>
      <c r="HSF131" s="459"/>
      <c r="HSG131" s="458"/>
      <c r="HSH131" s="458"/>
      <c r="HSI131" s="458"/>
      <c r="HSJ131" s="459"/>
      <c r="HSK131" s="458"/>
      <c r="HSL131" s="458"/>
      <c r="HSM131" s="458"/>
      <c r="HSN131" s="459"/>
      <c r="HSO131" s="458"/>
      <c r="HSP131" s="458"/>
      <c r="HSQ131" s="458"/>
      <c r="HSR131" s="459"/>
      <c r="HSS131" s="458"/>
      <c r="HST131" s="458"/>
      <c r="HSU131" s="458"/>
      <c r="HSV131" s="459"/>
      <c r="HSW131" s="458"/>
      <c r="HSX131" s="458"/>
      <c r="HSY131" s="458"/>
      <c r="HSZ131" s="459"/>
      <c r="HTA131" s="458"/>
      <c r="HTB131" s="458"/>
      <c r="HTC131" s="458"/>
      <c r="HTD131" s="459"/>
      <c r="HTE131" s="458"/>
      <c r="HTF131" s="458"/>
      <c r="HTG131" s="458"/>
      <c r="HTH131" s="459"/>
      <c r="HTI131" s="458"/>
      <c r="HTJ131" s="458"/>
      <c r="HTK131" s="458"/>
      <c r="HTL131" s="459"/>
      <c r="HTM131" s="458"/>
      <c r="HTN131" s="458"/>
      <c r="HTO131" s="458"/>
      <c r="HTP131" s="459"/>
      <c r="HTQ131" s="458"/>
      <c r="HTR131" s="458"/>
      <c r="HTS131" s="458"/>
      <c r="HTT131" s="459"/>
      <c r="HTU131" s="458"/>
      <c r="HTV131" s="458"/>
      <c r="HTW131" s="458"/>
      <c r="HTX131" s="459"/>
      <c r="HTY131" s="458"/>
      <c r="HTZ131" s="458"/>
      <c r="HUA131" s="458"/>
      <c r="HUB131" s="459"/>
      <c r="HUC131" s="458"/>
      <c r="HUD131" s="458"/>
      <c r="HUE131" s="458"/>
      <c r="HUF131" s="459"/>
      <c r="HUG131" s="458"/>
      <c r="HUH131" s="458"/>
      <c r="HUI131" s="458"/>
      <c r="HUJ131" s="459"/>
      <c r="HUK131" s="458"/>
      <c r="HUL131" s="458"/>
      <c r="HUM131" s="458"/>
      <c r="HUN131" s="459"/>
      <c r="HUO131" s="458"/>
      <c r="HUP131" s="458"/>
      <c r="HUQ131" s="458"/>
      <c r="HUR131" s="459"/>
      <c r="HUS131" s="458"/>
      <c r="HUT131" s="458"/>
      <c r="HUU131" s="458"/>
      <c r="HUV131" s="459"/>
      <c r="HUW131" s="458"/>
      <c r="HUX131" s="458"/>
      <c r="HUY131" s="458"/>
      <c r="HUZ131" s="459"/>
      <c r="HVA131" s="458"/>
      <c r="HVB131" s="458"/>
      <c r="HVC131" s="458"/>
      <c r="HVD131" s="459"/>
      <c r="HVE131" s="458"/>
      <c r="HVF131" s="458"/>
      <c r="HVG131" s="458"/>
      <c r="HVH131" s="459"/>
      <c r="HVI131" s="458"/>
      <c r="HVJ131" s="458"/>
      <c r="HVK131" s="458"/>
      <c r="HVL131" s="459"/>
      <c r="HVM131" s="458"/>
      <c r="HVN131" s="458"/>
      <c r="HVO131" s="458"/>
      <c r="HVP131" s="459"/>
      <c r="HVQ131" s="458"/>
      <c r="HVR131" s="458"/>
      <c r="HVS131" s="458"/>
      <c r="HVT131" s="459"/>
      <c r="HVU131" s="458"/>
      <c r="HVV131" s="458"/>
      <c r="HVW131" s="458"/>
      <c r="HVX131" s="459"/>
      <c r="HVY131" s="458"/>
      <c r="HVZ131" s="458"/>
      <c r="HWA131" s="458"/>
      <c r="HWB131" s="459"/>
      <c r="HWC131" s="458"/>
      <c r="HWD131" s="458"/>
      <c r="HWE131" s="458"/>
      <c r="HWF131" s="459"/>
      <c r="HWG131" s="458"/>
      <c r="HWH131" s="458"/>
      <c r="HWI131" s="458"/>
      <c r="HWJ131" s="459"/>
      <c r="HWK131" s="458"/>
      <c r="HWL131" s="458"/>
      <c r="HWM131" s="458"/>
      <c r="HWN131" s="459"/>
      <c r="HWO131" s="458"/>
      <c r="HWP131" s="458"/>
      <c r="HWQ131" s="458"/>
      <c r="HWR131" s="459"/>
      <c r="HWS131" s="458"/>
      <c r="HWT131" s="458"/>
      <c r="HWU131" s="458"/>
      <c r="HWV131" s="459"/>
      <c r="HWW131" s="458"/>
      <c r="HWX131" s="458"/>
      <c r="HWY131" s="458"/>
      <c r="HWZ131" s="459"/>
      <c r="HXA131" s="458"/>
      <c r="HXB131" s="458"/>
      <c r="HXC131" s="458"/>
      <c r="HXD131" s="459"/>
      <c r="HXE131" s="458"/>
      <c r="HXF131" s="458"/>
      <c r="HXG131" s="458"/>
      <c r="HXH131" s="459"/>
      <c r="HXI131" s="458"/>
      <c r="HXJ131" s="458"/>
      <c r="HXK131" s="458"/>
      <c r="HXL131" s="459"/>
      <c r="HXM131" s="458"/>
      <c r="HXN131" s="458"/>
      <c r="HXO131" s="458"/>
      <c r="HXP131" s="459"/>
      <c r="HXQ131" s="458"/>
      <c r="HXR131" s="458"/>
      <c r="HXS131" s="458"/>
      <c r="HXT131" s="459"/>
      <c r="HXU131" s="458"/>
      <c r="HXV131" s="458"/>
      <c r="HXW131" s="458"/>
      <c r="HXX131" s="459"/>
      <c r="HXY131" s="458"/>
      <c r="HXZ131" s="458"/>
      <c r="HYA131" s="458"/>
      <c r="HYB131" s="459"/>
      <c r="HYC131" s="458"/>
      <c r="HYD131" s="458"/>
      <c r="HYE131" s="458"/>
      <c r="HYF131" s="459"/>
      <c r="HYG131" s="458"/>
      <c r="HYH131" s="458"/>
      <c r="HYI131" s="458"/>
      <c r="HYJ131" s="459"/>
      <c r="HYK131" s="458"/>
      <c r="HYL131" s="458"/>
      <c r="HYM131" s="458"/>
      <c r="HYN131" s="459"/>
      <c r="HYO131" s="458"/>
      <c r="HYP131" s="458"/>
      <c r="HYQ131" s="458"/>
      <c r="HYR131" s="459"/>
      <c r="HYS131" s="458"/>
      <c r="HYT131" s="458"/>
      <c r="HYU131" s="458"/>
      <c r="HYV131" s="459"/>
      <c r="HYW131" s="458"/>
      <c r="HYX131" s="458"/>
      <c r="HYY131" s="458"/>
      <c r="HYZ131" s="459"/>
      <c r="HZA131" s="458"/>
      <c r="HZB131" s="458"/>
      <c r="HZC131" s="458"/>
      <c r="HZD131" s="459"/>
      <c r="HZE131" s="458"/>
      <c r="HZF131" s="458"/>
      <c r="HZG131" s="458"/>
      <c r="HZH131" s="459"/>
      <c r="HZI131" s="458"/>
      <c r="HZJ131" s="458"/>
      <c r="HZK131" s="458"/>
      <c r="HZL131" s="459"/>
      <c r="HZM131" s="458"/>
      <c r="HZN131" s="458"/>
      <c r="HZO131" s="458"/>
      <c r="HZP131" s="459"/>
      <c r="HZQ131" s="458"/>
      <c r="HZR131" s="458"/>
      <c r="HZS131" s="458"/>
      <c r="HZT131" s="459"/>
      <c r="HZU131" s="458"/>
      <c r="HZV131" s="458"/>
      <c r="HZW131" s="458"/>
      <c r="HZX131" s="459"/>
      <c r="HZY131" s="458"/>
      <c r="HZZ131" s="458"/>
      <c r="IAA131" s="458"/>
      <c r="IAB131" s="459"/>
      <c r="IAC131" s="458"/>
      <c r="IAD131" s="458"/>
      <c r="IAE131" s="458"/>
      <c r="IAF131" s="459"/>
      <c r="IAG131" s="458"/>
      <c r="IAH131" s="458"/>
      <c r="IAI131" s="458"/>
      <c r="IAJ131" s="459"/>
      <c r="IAK131" s="458"/>
      <c r="IAL131" s="458"/>
      <c r="IAM131" s="458"/>
      <c r="IAN131" s="459"/>
      <c r="IAO131" s="458"/>
      <c r="IAP131" s="458"/>
      <c r="IAQ131" s="458"/>
      <c r="IAR131" s="459"/>
      <c r="IAS131" s="458"/>
      <c r="IAT131" s="458"/>
      <c r="IAU131" s="458"/>
      <c r="IAV131" s="459"/>
      <c r="IAW131" s="458"/>
      <c r="IAX131" s="458"/>
      <c r="IAY131" s="458"/>
      <c r="IAZ131" s="459"/>
      <c r="IBA131" s="458"/>
      <c r="IBB131" s="458"/>
      <c r="IBC131" s="458"/>
      <c r="IBD131" s="459"/>
      <c r="IBE131" s="458"/>
      <c r="IBF131" s="458"/>
      <c r="IBG131" s="458"/>
      <c r="IBH131" s="459"/>
      <c r="IBI131" s="458"/>
      <c r="IBJ131" s="458"/>
      <c r="IBK131" s="458"/>
      <c r="IBL131" s="459"/>
      <c r="IBM131" s="458"/>
      <c r="IBN131" s="458"/>
      <c r="IBO131" s="458"/>
      <c r="IBP131" s="459"/>
      <c r="IBQ131" s="458"/>
      <c r="IBR131" s="458"/>
      <c r="IBS131" s="458"/>
      <c r="IBT131" s="459"/>
      <c r="IBU131" s="458"/>
      <c r="IBV131" s="458"/>
      <c r="IBW131" s="458"/>
      <c r="IBX131" s="459"/>
      <c r="IBY131" s="458"/>
      <c r="IBZ131" s="458"/>
      <c r="ICA131" s="458"/>
      <c r="ICB131" s="459"/>
      <c r="ICC131" s="458"/>
      <c r="ICD131" s="458"/>
      <c r="ICE131" s="458"/>
      <c r="ICF131" s="459"/>
      <c r="ICG131" s="458"/>
      <c r="ICH131" s="458"/>
      <c r="ICI131" s="458"/>
      <c r="ICJ131" s="459"/>
      <c r="ICK131" s="458"/>
      <c r="ICL131" s="458"/>
      <c r="ICM131" s="458"/>
      <c r="ICN131" s="459"/>
      <c r="ICO131" s="458"/>
      <c r="ICP131" s="458"/>
      <c r="ICQ131" s="458"/>
      <c r="ICR131" s="459"/>
      <c r="ICS131" s="458"/>
      <c r="ICT131" s="458"/>
      <c r="ICU131" s="458"/>
      <c r="ICV131" s="459"/>
      <c r="ICW131" s="458"/>
      <c r="ICX131" s="458"/>
      <c r="ICY131" s="458"/>
      <c r="ICZ131" s="459"/>
      <c r="IDA131" s="458"/>
      <c r="IDB131" s="458"/>
      <c r="IDC131" s="458"/>
      <c r="IDD131" s="459"/>
      <c r="IDE131" s="458"/>
      <c r="IDF131" s="458"/>
      <c r="IDG131" s="458"/>
      <c r="IDH131" s="459"/>
      <c r="IDI131" s="458"/>
      <c r="IDJ131" s="458"/>
      <c r="IDK131" s="458"/>
      <c r="IDL131" s="459"/>
      <c r="IDM131" s="458"/>
      <c r="IDN131" s="458"/>
      <c r="IDO131" s="458"/>
      <c r="IDP131" s="459"/>
      <c r="IDQ131" s="458"/>
      <c r="IDR131" s="458"/>
      <c r="IDS131" s="458"/>
      <c r="IDT131" s="459"/>
      <c r="IDU131" s="458"/>
      <c r="IDV131" s="458"/>
      <c r="IDW131" s="458"/>
      <c r="IDX131" s="459"/>
      <c r="IDY131" s="458"/>
      <c r="IDZ131" s="458"/>
      <c r="IEA131" s="458"/>
      <c r="IEB131" s="459"/>
      <c r="IEC131" s="458"/>
      <c r="IED131" s="458"/>
      <c r="IEE131" s="458"/>
      <c r="IEF131" s="459"/>
      <c r="IEG131" s="458"/>
      <c r="IEH131" s="458"/>
      <c r="IEI131" s="458"/>
      <c r="IEJ131" s="459"/>
      <c r="IEK131" s="458"/>
      <c r="IEL131" s="458"/>
      <c r="IEM131" s="458"/>
      <c r="IEN131" s="459"/>
      <c r="IEO131" s="458"/>
      <c r="IEP131" s="458"/>
      <c r="IEQ131" s="458"/>
      <c r="IER131" s="459"/>
      <c r="IES131" s="458"/>
      <c r="IET131" s="458"/>
      <c r="IEU131" s="458"/>
      <c r="IEV131" s="459"/>
      <c r="IEW131" s="458"/>
      <c r="IEX131" s="458"/>
      <c r="IEY131" s="458"/>
      <c r="IEZ131" s="459"/>
      <c r="IFA131" s="458"/>
      <c r="IFB131" s="458"/>
      <c r="IFC131" s="458"/>
      <c r="IFD131" s="459"/>
      <c r="IFE131" s="458"/>
      <c r="IFF131" s="458"/>
      <c r="IFG131" s="458"/>
      <c r="IFH131" s="459"/>
      <c r="IFI131" s="458"/>
      <c r="IFJ131" s="458"/>
      <c r="IFK131" s="458"/>
      <c r="IFL131" s="459"/>
      <c r="IFM131" s="458"/>
      <c r="IFN131" s="458"/>
      <c r="IFO131" s="458"/>
      <c r="IFP131" s="459"/>
      <c r="IFQ131" s="458"/>
      <c r="IFR131" s="458"/>
      <c r="IFS131" s="458"/>
      <c r="IFT131" s="459"/>
      <c r="IFU131" s="458"/>
      <c r="IFV131" s="458"/>
      <c r="IFW131" s="458"/>
      <c r="IFX131" s="459"/>
      <c r="IFY131" s="458"/>
      <c r="IFZ131" s="458"/>
      <c r="IGA131" s="458"/>
      <c r="IGB131" s="459"/>
      <c r="IGC131" s="458"/>
      <c r="IGD131" s="458"/>
      <c r="IGE131" s="458"/>
      <c r="IGF131" s="459"/>
      <c r="IGG131" s="458"/>
      <c r="IGH131" s="458"/>
      <c r="IGI131" s="458"/>
      <c r="IGJ131" s="459"/>
      <c r="IGK131" s="458"/>
      <c r="IGL131" s="458"/>
      <c r="IGM131" s="458"/>
      <c r="IGN131" s="459"/>
      <c r="IGO131" s="458"/>
      <c r="IGP131" s="458"/>
      <c r="IGQ131" s="458"/>
      <c r="IGR131" s="459"/>
      <c r="IGS131" s="458"/>
      <c r="IGT131" s="458"/>
      <c r="IGU131" s="458"/>
      <c r="IGV131" s="459"/>
      <c r="IGW131" s="458"/>
      <c r="IGX131" s="458"/>
      <c r="IGY131" s="458"/>
      <c r="IGZ131" s="459"/>
      <c r="IHA131" s="458"/>
      <c r="IHB131" s="458"/>
      <c r="IHC131" s="458"/>
      <c r="IHD131" s="459"/>
      <c r="IHE131" s="458"/>
      <c r="IHF131" s="458"/>
      <c r="IHG131" s="458"/>
      <c r="IHH131" s="459"/>
      <c r="IHI131" s="458"/>
      <c r="IHJ131" s="458"/>
      <c r="IHK131" s="458"/>
      <c r="IHL131" s="459"/>
      <c r="IHM131" s="458"/>
      <c r="IHN131" s="458"/>
      <c r="IHO131" s="458"/>
      <c r="IHP131" s="459"/>
      <c r="IHQ131" s="458"/>
      <c r="IHR131" s="458"/>
      <c r="IHS131" s="458"/>
      <c r="IHT131" s="459"/>
      <c r="IHU131" s="458"/>
      <c r="IHV131" s="458"/>
      <c r="IHW131" s="458"/>
      <c r="IHX131" s="459"/>
      <c r="IHY131" s="458"/>
      <c r="IHZ131" s="458"/>
      <c r="IIA131" s="458"/>
      <c r="IIB131" s="459"/>
      <c r="IIC131" s="458"/>
      <c r="IID131" s="458"/>
      <c r="IIE131" s="458"/>
      <c r="IIF131" s="459"/>
      <c r="IIG131" s="458"/>
      <c r="IIH131" s="458"/>
      <c r="III131" s="458"/>
      <c r="IIJ131" s="459"/>
      <c r="IIK131" s="458"/>
      <c r="IIL131" s="458"/>
      <c r="IIM131" s="458"/>
      <c r="IIN131" s="459"/>
      <c r="IIO131" s="458"/>
      <c r="IIP131" s="458"/>
      <c r="IIQ131" s="458"/>
      <c r="IIR131" s="459"/>
      <c r="IIS131" s="458"/>
      <c r="IIT131" s="458"/>
      <c r="IIU131" s="458"/>
      <c r="IIV131" s="459"/>
      <c r="IIW131" s="458"/>
      <c r="IIX131" s="458"/>
      <c r="IIY131" s="458"/>
      <c r="IIZ131" s="459"/>
      <c r="IJA131" s="458"/>
      <c r="IJB131" s="458"/>
      <c r="IJC131" s="458"/>
      <c r="IJD131" s="459"/>
      <c r="IJE131" s="458"/>
      <c r="IJF131" s="458"/>
      <c r="IJG131" s="458"/>
      <c r="IJH131" s="459"/>
      <c r="IJI131" s="458"/>
      <c r="IJJ131" s="458"/>
      <c r="IJK131" s="458"/>
      <c r="IJL131" s="459"/>
      <c r="IJM131" s="458"/>
      <c r="IJN131" s="458"/>
      <c r="IJO131" s="458"/>
      <c r="IJP131" s="459"/>
      <c r="IJQ131" s="458"/>
      <c r="IJR131" s="458"/>
      <c r="IJS131" s="458"/>
      <c r="IJT131" s="459"/>
      <c r="IJU131" s="458"/>
      <c r="IJV131" s="458"/>
      <c r="IJW131" s="458"/>
      <c r="IJX131" s="459"/>
      <c r="IJY131" s="458"/>
      <c r="IJZ131" s="458"/>
      <c r="IKA131" s="458"/>
      <c r="IKB131" s="459"/>
      <c r="IKC131" s="458"/>
      <c r="IKD131" s="458"/>
      <c r="IKE131" s="458"/>
      <c r="IKF131" s="459"/>
      <c r="IKG131" s="458"/>
      <c r="IKH131" s="458"/>
      <c r="IKI131" s="458"/>
      <c r="IKJ131" s="459"/>
      <c r="IKK131" s="458"/>
      <c r="IKL131" s="458"/>
      <c r="IKM131" s="458"/>
      <c r="IKN131" s="459"/>
      <c r="IKO131" s="458"/>
      <c r="IKP131" s="458"/>
      <c r="IKQ131" s="458"/>
      <c r="IKR131" s="459"/>
      <c r="IKS131" s="458"/>
      <c r="IKT131" s="458"/>
      <c r="IKU131" s="458"/>
      <c r="IKV131" s="459"/>
      <c r="IKW131" s="458"/>
      <c r="IKX131" s="458"/>
      <c r="IKY131" s="458"/>
      <c r="IKZ131" s="459"/>
      <c r="ILA131" s="458"/>
      <c r="ILB131" s="458"/>
      <c r="ILC131" s="458"/>
      <c r="ILD131" s="459"/>
      <c r="ILE131" s="458"/>
      <c r="ILF131" s="458"/>
      <c r="ILG131" s="458"/>
      <c r="ILH131" s="459"/>
      <c r="ILI131" s="458"/>
      <c r="ILJ131" s="458"/>
      <c r="ILK131" s="458"/>
      <c r="ILL131" s="459"/>
      <c r="ILM131" s="458"/>
      <c r="ILN131" s="458"/>
      <c r="ILO131" s="458"/>
      <c r="ILP131" s="459"/>
      <c r="ILQ131" s="458"/>
      <c r="ILR131" s="458"/>
      <c r="ILS131" s="458"/>
      <c r="ILT131" s="459"/>
      <c r="ILU131" s="458"/>
      <c r="ILV131" s="458"/>
      <c r="ILW131" s="458"/>
      <c r="ILX131" s="459"/>
      <c r="ILY131" s="458"/>
      <c r="ILZ131" s="458"/>
      <c r="IMA131" s="458"/>
      <c r="IMB131" s="459"/>
      <c r="IMC131" s="458"/>
      <c r="IMD131" s="458"/>
      <c r="IME131" s="458"/>
      <c r="IMF131" s="459"/>
      <c r="IMG131" s="458"/>
      <c r="IMH131" s="458"/>
      <c r="IMI131" s="458"/>
      <c r="IMJ131" s="459"/>
      <c r="IMK131" s="458"/>
      <c r="IML131" s="458"/>
      <c r="IMM131" s="458"/>
      <c r="IMN131" s="459"/>
      <c r="IMO131" s="458"/>
      <c r="IMP131" s="458"/>
      <c r="IMQ131" s="458"/>
      <c r="IMR131" s="459"/>
      <c r="IMS131" s="458"/>
      <c r="IMT131" s="458"/>
      <c r="IMU131" s="458"/>
      <c r="IMV131" s="459"/>
      <c r="IMW131" s="458"/>
      <c r="IMX131" s="458"/>
      <c r="IMY131" s="458"/>
      <c r="IMZ131" s="459"/>
      <c r="INA131" s="458"/>
      <c r="INB131" s="458"/>
      <c r="INC131" s="458"/>
      <c r="IND131" s="459"/>
      <c r="INE131" s="458"/>
      <c r="INF131" s="458"/>
      <c r="ING131" s="458"/>
      <c r="INH131" s="459"/>
      <c r="INI131" s="458"/>
      <c r="INJ131" s="458"/>
      <c r="INK131" s="458"/>
      <c r="INL131" s="459"/>
      <c r="INM131" s="458"/>
      <c r="INN131" s="458"/>
      <c r="INO131" s="458"/>
      <c r="INP131" s="459"/>
      <c r="INQ131" s="458"/>
      <c r="INR131" s="458"/>
      <c r="INS131" s="458"/>
      <c r="INT131" s="459"/>
      <c r="INU131" s="458"/>
      <c r="INV131" s="458"/>
      <c r="INW131" s="458"/>
      <c r="INX131" s="459"/>
      <c r="INY131" s="458"/>
      <c r="INZ131" s="458"/>
      <c r="IOA131" s="458"/>
      <c r="IOB131" s="459"/>
      <c r="IOC131" s="458"/>
      <c r="IOD131" s="458"/>
      <c r="IOE131" s="458"/>
      <c r="IOF131" s="459"/>
      <c r="IOG131" s="458"/>
      <c r="IOH131" s="458"/>
      <c r="IOI131" s="458"/>
      <c r="IOJ131" s="459"/>
      <c r="IOK131" s="458"/>
      <c r="IOL131" s="458"/>
      <c r="IOM131" s="458"/>
      <c r="ION131" s="459"/>
      <c r="IOO131" s="458"/>
      <c r="IOP131" s="458"/>
      <c r="IOQ131" s="458"/>
      <c r="IOR131" s="459"/>
      <c r="IOS131" s="458"/>
      <c r="IOT131" s="458"/>
      <c r="IOU131" s="458"/>
      <c r="IOV131" s="459"/>
      <c r="IOW131" s="458"/>
      <c r="IOX131" s="458"/>
      <c r="IOY131" s="458"/>
      <c r="IOZ131" s="459"/>
      <c r="IPA131" s="458"/>
      <c r="IPB131" s="458"/>
      <c r="IPC131" s="458"/>
      <c r="IPD131" s="459"/>
      <c r="IPE131" s="458"/>
      <c r="IPF131" s="458"/>
      <c r="IPG131" s="458"/>
      <c r="IPH131" s="459"/>
      <c r="IPI131" s="458"/>
      <c r="IPJ131" s="458"/>
      <c r="IPK131" s="458"/>
      <c r="IPL131" s="459"/>
      <c r="IPM131" s="458"/>
      <c r="IPN131" s="458"/>
      <c r="IPO131" s="458"/>
      <c r="IPP131" s="459"/>
      <c r="IPQ131" s="458"/>
      <c r="IPR131" s="458"/>
      <c r="IPS131" s="458"/>
      <c r="IPT131" s="459"/>
      <c r="IPU131" s="458"/>
      <c r="IPV131" s="458"/>
      <c r="IPW131" s="458"/>
      <c r="IPX131" s="459"/>
      <c r="IPY131" s="458"/>
      <c r="IPZ131" s="458"/>
      <c r="IQA131" s="458"/>
      <c r="IQB131" s="459"/>
      <c r="IQC131" s="458"/>
      <c r="IQD131" s="458"/>
      <c r="IQE131" s="458"/>
      <c r="IQF131" s="459"/>
      <c r="IQG131" s="458"/>
      <c r="IQH131" s="458"/>
      <c r="IQI131" s="458"/>
      <c r="IQJ131" s="459"/>
      <c r="IQK131" s="458"/>
      <c r="IQL131" s="458"/>
      <c r="IQM131" s="458"/>
      <c r="IQN131" s="459"/>
      <c r="IQO131" s="458"/>
      <c r="IQP131" s="458"/>
      <c r="IQQ131" s="458"/>
      <c r="IQR131" s="459"/>
      <c r="IQS131" s="458"/>
      <c r="IQT131" s="458"/>
      <c r="IQU131" s="458"/>
      <c r="IQV131" s="459"/>
      <c r="IQW131" s="458"/>
      <c r="IQX131" s="458"/>
      <c r="IQY131" s="458"/>
      <c r="IQZ131" s="459"/>
      <c r="IRA131" s="458"/>
      <c r="IRB131" s="458"/>
      <c r="IRC131" s="458"/>
      <c r="IRD131" s="459"/>
      <c r="IRE131" s="458"/>
      <c r="IRF131" s="458"/>
      <c r="IRG131" s="458"/>
      <c r="IRH131" s="459"/>
      <c r="IRI131" s="458"/>
      <c r="IRJ131" s="458"/>
      <c r="IRK131" s="458"/>
      <c r="IRL131" s="459"/>
      <c r="IRM131" s="458"/>
      <c r="IRN131" s="458"/>
      <c r="IRO131" s="458"/>
      <c r="IRP131" s="459"/>
      <c r="IRQ131" s="458"/>
      <c r="IRR131" s="458"/>
      <c r="IRS131" s="458"/>
      <c r="IRT131" s="459"/>
      <c r="IRU131" s="458"/>
      <c r="IRV131" s="458"/>
      <c r="IRW131" s="458"/>
      <c r="IRX131" s="459"/>
      <c r="IRY131" s="458"/>
      <c r="IRZ131" s="458"/>
      <c r="ISA131" s="458"/>
      <c r="ISB131" s="459"/>
      <c r="ISC131" s="458"/>
      <c r="ISD131" s="458"/>
      <c r="ISE131" s="458"/>
      <c r="ISF131" s="459"/>
      <c r="ISG131" s="458"/>
      <c r="ISH131" s="458"/>
      <c r="ISI131" s="458"/>
      <c r="ISJ131" s="459"/>
      <c r="ISK131" s="458"/>
      <c r="ISL131" s="458"/>
      <c r="ISM131" s="458"/>
      <c r="ISN131" s="459"/>
      <c r="ISO131" s="458"/>
      <c r="ISP131" s="458"/>
      <c r="ISQ131" s="458"/>
      <c r="ISR131" s="459"/>
      <c r="ISS131" s="458"/>
      <c r="IST131" s="458"/>
      <c r="ISU131" s="458"/>
      <c r="ISV131" s="459"/>
      <c r="ISW131" s="458"/>
      <c r="ISX131" s="458"/>
      <c r="ISY131" s="458"/>
      <c r="ISZ131" s="459"/>
      <c r="ITA131" s="458"/>
      <c r="ITB131" s="458"/>
      <c r="ITC131" s="458"/>
      <c r="ITD131" s="459"/>
      <c r="ITE131" s="458"/>
      <c r="ITF131" s="458"/>
      <c r="ITG131" s="458"/>
      <c r="ITH131" s="459"/>
      <c r="ITI131" s="458"/>
      <c r="ITJ131" s="458"/>
      <c r="ITK131" s="458"/>
      <c r="ITL131" s="459"/>
      <c r="ITM131" s="458"/>
      <c r="ITN131" s="458"/>
      <c r="ITO131" s="458"/>
      <c r="ITP131" s="459"/>
      <c r="ITQ131" s="458"/>
      <c r="ITR131" s="458"/>
      <c r="ITS131" s="458"/>
      <c r="ITT131" s="459"/>
      <c r="ITU131" s="458"/>
      <c r="ITV131" s="458"/>
      <c r="ITW131" s="458"/>
      <c r="ITX131" s="459"/>
      <c r="ITY131" s="458"/>
      <c r="ITZ131" s="458"/>
      <c r="IUA131" s="458"/>
      <c r="IUB131" s="459"/>
      <c r="IUC131" s="458"/>
      <c r="IUD131" s="458"/>
      <c r="IUE131" s="458"/>
      <c r="IUF131" s="459"/>
      <c r="IUG131" s="458"/>
      <c r="IUH131" s="458"/>
      <c r="IUI131" s="458"/>
      <c r="IUJ131" s="459"/>
      <c r="IUK131" s="458"/>
      <c r="IUL131" s="458"/>
      <c r="IUM131" s="458"/>
      <c r="IUN131" s="459"/>
      <c r="IUO131" s="458"/>
      <c r="IUP131" s="458"/>
      <c r="IUQ131" s="458"/>
      <c r="IUR131" s="459"/>
      <c r="IUS131" s="458"/>
      <c r="IUT131" s="458"/>
      <c r="IUU131" s="458"/>
      <c r="IUV131" s="459"/>
      <c r="IUW131" s="458"/>
      <c r="IUX131" s="458"/>
      <c r="IUY131" s="458"/>
      <c r="IUZ131" s="459"/>
      <c r="IVA131" s="458"/>
      <c r="IVB131" s="458"/>
      <c r="IVC131" s="458"/>
      <c r="IVD131" s="459"/>
      <c r="IVE131" s="458"/>
      <c r="IVF131" s="458"/>
      <c r="IVG131" s="458"/>
      <c r="IVH131" s="459"/>
      <c r="IVI131" s="458"/>
      <c r="IVJ131" s="458"/>
      <c r="IVK131" s="458"/>
      <c r="IVL131" s="459"/>
      <c r="IVM131" s="458"/>
      <c r="IVN131" s="458"/>
      <c r="IVO131" s="458"/>
      <c r="IVP131" s="459"/>
      <c r="IVQ131" s="458"/>
      <c r="IVR131" s="458"/>
      <c r="IVS131" s="458"/>
      <c r="IVT131" s="459"/>
      <c r="IVU131" s="458"/>
      <c r="IVV131" s="458"/>
      <c r="IVW131" s="458"/>
      <c r="IVX131" s="459"/>
      <c r="IVY131" s="458"/>
      <c r="IVZ131" s="458"/>
      <c r="IWA131" s="458"/>
      <c r="IWB131" s="459"/>
      <c r="IWC131" s="458"/>
      <c r="IWD131" s="458"/>
      <c r="IWE131" s="458"/>
      <c r="IWF131" s="459"/>
      <c r="IWG131" s="458"/>
      <c r="IWH131" s="458"/>
      <c r="IWI131" s="458"/>
      <c r="IWJ131" s="459"/>
      <c r="IWK131" s="458"/>
      <c r="IWL131" s="458"/>
      <c r="IWM131" s="458"/>
      <c r="IWN131" s="459"/>
      <c r="IWO131" s="458"/>
      <c r="IWP131" s="458"/>
      <c r="IWQ131" s="458"/>
      <c r="IWR131" s="459"/>
      <c r="IWS131" s="458"/>
      <c r="IWT131" s="458"/>
      <c r="IWU131" s="458"/>
      <c r="IWV131" s="459"/>
      <c r="IWW131" s="458"/>
      <c r="IWX131" s="458"/>
      <c r="IWY131" s="458"/>
      <c r="IWZ131" s="459"/>
      <c r="IXA131" s="458"/>
      <c r="IXB131" s="458"/>
      <c r="IXC131" s="458"/>
      <c r="IXD131" s="459"/>
      <c r="IXE131" s="458"/>
      <c r="IXF131" s="458"/>
      <c r="IXG131" s="458"/>
      <c r="IXH131" s="459"/>
      <c r="IXI131" s="458"/>
      <c r="IXJ131" s="458"/>
      <c r="IXK131" s="458"/>
      <c r="IXL131" s="459"/>
      <c r="IXM131" s="458"/>
      <c r="IXN131" s="458"/>
      <c r="IXO131" s="458"/>
      <c r="IXP131" s="459"/>
      <c r="IXQ131" s="458"/>
      <c r="IXR131" s="458"/>
      <c r="IXS131" s="458"/>
      <c r="IXT131" s="459"/>
      <c r="IXU131" s="458"/>
      <c r="IXV131" s="458"/>
      <c r="IXW131" s="458"/>
      <c r="IXX131" s="459"/>
      <c r="IXY131" s="458"/>
      <c r="IXZ131" s="458"/>
      <c r="IYA131" s="458"/>
      <c r="IYB131" s="459"/>
      <c r="IYC131" s="458"/>
      <c r="IYD131" s="458"/>
      <c r="IYE131" s="458"/>
      <c r="IYF131" s="459"/>
      <c r="IYG131" s="458"/>
      <c r="IYH131" s="458"/>
      <c r="IYI131" s="458"/>
      <c r="IYJ131" s="459"/>
      <c r="IYK131" s="458"/>
      <c r="IYL131" s="458"/>
      <c r="IYM131" s="458"/>
      <c r="IYN131" s="459"/>
      <c r="IYO131" s="458"/>
      <c r="IYP131" s="458"/>
      <c r="IYQ131" s="458"/>
      <c r="IYR131" s="459"/>
      <c r="IYS131" s="458"/>
      <c r="IYT131" s="458"/>
      <c r="IYU131" s="458"/>
      <c r="IYV131" s="459"/>
      <c r="IYW131" s="458"/>
      <c r="IYX131" s="458"/>
      <c r="IYY131" s="458"/>
      <c r="IYZ131" s="459"/>
      <c r="IZA131" s="458"/>
      <c r="IZB131" s="458"/>
      <c r="IZC131" s="458"/>
      <c r="IZD131" s="459"/>
      <c r="IZE131" s="458"/>
      <c r="IZF131" s="458"/>
      <c r="IZG131" s="458"/>
      <c r="IZH131" s="459"/>
      <c r="IZI131" s="458"/>
      <c r="IZJ131" s="458"/>
      <c r="IZK131" s="458"/>
      <c r="IZL131" s="459"/>
      <c r="IZM131" s="458"/>
      <c r="IZN131" s="458"/>
      <c r="IZO131" s="458"/>
      <c r="IZP131" s="459"/>
      <c r="IZQ131" s="458"/>
      <c r="IZR131" s="458"/>
      <c r="IZS131" s="458"/>
      <c r="IZT131" s="459"/>
      <c r="IZU131" s="458"/>
      <c r="IZV131" s="458"/>
      <c r="IZW131" s="458"/>
      <c r="IZX131" s="459"/>
      <c r="IZY131" s="458"/>
      <c r="IZZ131" s="458"/>
      <c r="JAA131" s="458"/>
      <c r="JAB131" s="459"/>
      <c r="JAC131" s="458"/>
      <c r="JAD131" s="458"/>
      <c r="JAE131" s="458"/>
      <c r="JAF131" s="459"/>
      <c r="JAG131" s="458"/>
      <c r="JAH131" s="458"/>
      <c r="JAI131" s="458"/>
      <c r="JAJ131" s="459"/>
      <c r="JAK131" s="458"/>
      <c r="JAL131" s="458"/>
      <c r="JAM131" s="458"/>
      <c r="JAN131" s="459"/>
      <c r="JAO131" s="458"/>
      <c r="JAP131" s="458"/>
      <c r="JAQ131" s="458"/>
      <c r="JAR131" s="459"/>
      <c r="JAS131" s="458"/>
      <c r="JAT131" s="458"/>
      <c r="JAU131" s="458"/>
      <c r="JAV131" s="459"/>
      <c r="JAW131" s="458"/>
      <c r="JAX131" s="458"/>
      <c r="JAY131" s="458"/>
      <c r="JAZ131" s="459"/>
      <c r="JBA131" s="458"/>
      <c r="JBB131" s="458"/>
      <c r="JBC131" s="458"/>
      <c r="JBD131" s="459"/>
      <c r="JBE131" s="458"/>
      <c r="JBF131" s="458"/>
      <c r="JBG131" s="458"/>
      <c r="JBH131" s="459"/>
      <c r="JBI131" s="458"/>
      <c r="JBJ131" s="458"/>
      <c r="JBK131" s="458"/>
      <c r="JBL131" s="459"/>
      <c r="JBM131" s="458"/>
      <c r="JBN131" s="458"/>
      <c r="JBO131" s="458"/>
      <c r="JBP131" s="459"/>
      <c r="JBQ131" s="458"/>
      <c r="JBR131" s="458"/>
      <c r="JBS131" s="458"/>
      <c r="JBT131" s="459"/>
      <c r="JBU131" s="458"/>
      <c r="JBV131" s="458"/>
      <c r="JBW131" s="458"/>
      <c r="JBX131" s="459"/>
      <c r="JBY131" s="458"/>
      <c r="JBZ131" s="458"/>
      <c r="JCA131" s="458"/>
      <c r="JCB131" s="459"/>
      <c r="JCC131" s="458"/>
      <c r="JCD131" s="458"/>
      <c r="JCE131" s="458"/>
      <c r="JCF131" s="459"/>
      <c r="JCG131" s="458"/>
      <c r="JCH131" s="458"/>
      <c r="JCI131" s="458"/>
      <c r="JCJ131" s="459"/>
      <c r="JCK131" s="458"/>
      <c r="JCL131" s="458"/>
      <c r="JCM131" s="458"/>
      <c r="JCN131" s="459"/>
      <c r="JCO131" s="458"/>
      <c r="JCP131" s="458"/>
      <c r="JCQ131" s="458"/>
      <c r="JCR131" s="459"/>
      <c r="JCS131" s="458"/>
      <c r="JCT131" s="458"/>
      <c r="JCU131" s="458"/>
      <c r="JCV131" s="459"/>
      <c r="JCW131" s="458"/>
      <c r="JCX131" s="458"/>
      <c r="JCY131" s="458"/>
      <c r="JCZ131" s="459"/>
      <c r="JDA131" s="458"/>
      <c r="JDB131" s="458"/>
      <c r="JDC131" s="458"/>
      <c r="JDD131" s="459"/>
      <c r="JDE131" s="458"/>
      <c r="JDF131" s="458"/>
      <c r="JDG131" s="458"/>
      <c r="JDH131" s="459"/>
      <c r="JDI131" s="458"/>
      <c r="JDJ131" s="458"/>
      <c r="JDK131" s="458"/>
      <c r="JDL131" s="459"/>
      <c r="JDM131" s="458"/>
      <c r="JDN131" s="458"/>
      <c r="JDO131" s="458"/>
      <c r="JDP131" s="459"/>
      <c r="JDQ131" s="458"/>
      <c r="JDR131" s="458"/>
      <c r="JDS131" s="458"/>
      <c r="JDT131" s="459"/>
      <c r="JDU131" s="458"/>
      <c r="JDV131" s="458"/>
      <c r="JDW131" s="458"/>
      <c r="JDX131" s="459"/>
      <c r="JDY131" s="458"/>
      <c r="JDZ131" s="458"/>
      <c r="JEA131" s="458"/>
      <c r="JEB131" s="459"/>
      <c r="JEC131" s="458"/>
      <c r="JED131" s="458"/>
      <c r="JEE131" s="458"/>
      <c r="JEF131" s="459"/>
      <c r="JEG131" s="458"/>
      <c r="JEH131" s="458"/>
      <c r="JEI131" s="458"/>
      <c r="JEJ131" s="459"/>
      <c r="JEK131" s="458"/>
      <c r="JEL131" s="458"/>
      <c r="JEM131" s="458"/>
      <c r="JEN131" s="459"/>
      <c r="JEO131" s="458"/>
      <c r="JEP131" s="458"/>
      <c r="JEQ131" s="458"/>
      <c r="JER131" s="459"/>
      <c r="JES131" s="458"/>
      <c r="JET131" s="458"/>
      <c r="JEU131" s="458"/>
      <c r="JEV131" s="459"/>
      <c r="JEW131" s="458"/>
      <c r="JEX131" s="458"/>
      <c r="JEY131" s="458"/>
      <c r="JEZ131" s="459"/>
      <c r="JFA131" s="458"/>
      <c r="JFB131" s="458"/>
      <c r="JFC131" s="458"/>
      <c r="JFD131" s="459"/>
      <c r="JFE131" s="458"/>
      <c r="JFF131" s="458"/>
      <c r="JFG131" s="458"/>
      <c r="JFH131" s="459"/>
      <c r="JFI131" s="458"/>
      <c r="JFJ131" s="458"/>
      <c r="JFK131" s="458"/>
      <c r="JFL131" s="459"/>
      <c r="JFM131" s="458"/>
      <c r="JFN131" s="458"/>
      <c r="JFO131" s="458"/>
      <c r="JFP131" s="459"/>
      <c r="JFQ131" s="458"/>
      <c r="JFR131" s="458"/>
      <c r="JFS131" s="458"/>
      <c r="JFT131" s="459"/>
      <c r="JFU131" s="458"/>
      <c r="JFV131" s="458"/>
      <c r="JFW131" s="458"/>
      <c r="JFX131" s="459"/>
      <c r="JFY131" s="458"/>
      <c r="JFZ131" s="458"/>
      <c r="JGA131" s="458"/>
      <c r="JGB131" s="459"/>
      <c r="JGC131" s="458"/>
      <c r="JGD131" s="458"/>
      <c r="JGE131" s="458"/>
      <c r="JGF131" s="459"/>
      <c r="JGG131" s="458"/>
      <c r="JGH131" s="458"/>
      <c r="JGI131" s="458"/>
      <c r="JGJ131" s="459"/>
      <c r="JGK131" s="458"/>
      <c r="JGL131" s="458"/>
      <c r="JGM131" s="458"/>
      <c r="JGN131" s="459"/>
      <c r="JGO131" s="458"/>
      <c r="JGP131" s="458"/>
      <c r="JGQ131" s="458"/>
      <c r="JGR131" s="459"/>
      <c r="JGS131" s="458"/>
      <c r="JGT131" s="458"/>
      <c r="JGU131" s="458"/>
      <c r="JGV131" s="459"/>
      <c r="JGW131" s="458"/>
      <c r="JGX131" s="458"/>
      <c r="JGY131" s="458"/>
      <c r="JGZ131" s="459"/>
      <c r="JHA131" s="458"/>
      <c r="JHB131" s="458"/>
      <c r="JHC131" s="458"/>
      <c r="JHD131" s="459"/>
      <c r="JHE131" s="458"/>
      <c r="JHF131" s="458"/>
      <c r="JHG131" s="458"/>
      <c r="JHH131" s="459"/>
      <c r="JHI131" s="458"/>
      <c r="JHJ131" s="458"/>
      <c r="JHK131" s="458"/>
      <c r="JHL131" s="459"/>
      <c r="JHM131" s="458"/>
      <c r="JHN131" s="458"/>
      <c r="JHO131" s="458"/>
      <c r="JHP131" s="459"/>
      <c r="JHQ131" s="458"/>
      <c r="JHR131" s="458"/>
      <c r="JHS131" s="458"/>
      <c r="JHT131" s="459"/>
      <c r="JHU131" s="458"/>
      <c r="JHV131" s="458"/>
      <c r="JHW131" s="458"/>
      <c r="JHX131" s="459"/>
      <c r="JHY131" s="458"/>
      <c r="JHZ131" s="458"/>
      <c r="JIA131" s="458"/>
      <c r="JIB131" s="459"/>
      <c r="JIC131" s="458"/>
      <c r="JID131" s="458"/>
      <c r="JIE131" s="458"/>
      <c r="JIF131" s="459"/>
      <c r="JIG131" s="458"/>
      <c r="JIH131" s="458"/>
      <c r="JII131" s="458"/>
      <c r="JIJ131" s="459"/>
      <c r="JIK131" s="458"/>
      <c r="JIL131" s="458"/>
      <c r="JIM131" s="458"/>
      <c r="JIN131" s="459"/>
      <c r="JIO131" s="458"/>
      <c r="JIP131" s="458"/>
      <c r="JIQ131" s="458"/>
      <c r="JIR131" s="459"/>
      <c r="JIS131" s="458"/>
      <c r="JIT131" s="458"/>
      <c r="JIU131" s="458"/>
      <c r="JIV131" s="459"/>
      <c r="JIW131" s="458"/>
      <c r="JIX131" s="458"/>
      <c r="JIY131" s="458"/>
      <c r="JIZ131" s="459"/>
      <c r="JJA131" s="458"/>
      <c r="JJB131" s="458"/>
      <c r="JJC131" s="458"/>
      <c r="JJD131" s="459"/>
      <c r="JJE131" s="458"/>
      <c r="JJF131" s="458"/>
      <c r="JJG131" s="458"/>
      <c r="JJH131" s="459"/>
      <c r="JJI131" s="458"/>
      <c r="JJJ131" s="458"/>
      <c r="JJK131" s="458"/>
      <c r="JJL131" s="459"/>
      <c r="JJM131" s="458"/>
      <c r="JJN131" s="458"/>
      <c r="JJO131" s="458"/>
      <c r="JJP131" s="459"/>
      <c r="JJQ131" s="458"/>
      <c r="JJR131" s="458"/>
      <c r="JJS131" s="458"/>
      <c r="JJT131" s="459"/>
      <c r="JJU131" s="458"/>
      <c r="JJV131" s="458"/>
      <c r="JJW131" s="458"/>
      <c r="JJX131" s="459"/>
      <c r="JJY131" s="458"/>
      <c r="JJZ131" s="458"/>
      <c r="JKA131" s="458"/>
      <c r="JKB131" s="459"/>
      <c r="JKC131" s="458"/>
      <c r="JKD131" s="458"/>
      <c r="JKE131" s="458"/>
      <c r="JKF131" s="459"/>
      <c r="JKG131" s="458"/>
      <c r="JKH131" s="458"/>
      <c r="JKI131" s="458"/>
      <c r="JKJ131" s="459"/>
      <c r="JKK131" s="458"/>
      <c r="JKL131" s="458"/>
      <c r="JKM131" s="458"/>
      <c r="JKN131" s="459"/>
      <c r="JKO131" s="458"/>
      <c r="JKP131" s="458"/>
      <c r="JKQ131" s="458"/>
      <c r="JKR131" s="459"/>
      <c r="JKS131" s="458"/>
      <c r="JKT131" s="458"/>
      <c r="JKU131" s="458"/>
      <c r="JKV131" s="459"/>
      <c r="JKW131" s="458"/>
      <c r="JKX131" s="458"/>
      <c r="JKY131" s="458"/>
      <c r="JKZ131" s="459"/>
      <c r="JLA131" s="458"/>
      <c r="JLB131" s="458"/>
      <c r="JLC131" s="458"/>
      <c r="JLD131" s="459"/>
      <c r="JLE131" s="458"/>
      <c r="JLF131" s="458"/>
      <c r="JLG131" s="458"/>
      <c r="JLH131" s="459"/>
      <c r="JLI131" s="458"/>
      <c r="JLJ131" s="458"/>
      <c r="JLK131" s="458"/>
      <c r="JLL131" s="459"/>
      <c r="JLM131" s="458"/>
      <c r="JLN131" s="458"/>
      <c r="JLO131" s="458"/>
      <c r="JLP131" s="459"/>
      <c r="JLQ131" s="458"/>
      <c r="JLR131" s="458"/>
      <c r="JLS131" s="458"/>
      <c r="JLT131" s="459"/>
      <c r="JLU131" s="458"/>
      <c r="JLV131" s="458"/>
      <c r="JLW131" s="458"/>
      <c r="JLX131" s="459"/>
      <c r="JLY131" s="458"/>
      <c r="JLZ131" s="458"/>
      <c r="JMA131" s="458"/>
      <c r="JMB131" s="459"/>
      <c r="JMC131" s="458"/>
      <c r="JMD131" s="458"/>
      <c r="JME131" s="458"/>
      <c r="JMF131" s="459"/>
      <c r="JMG131" s="458"/>
      <c r="JMH131" s="458"/>
      <c r="JMI131" s="458"/>
      <c r="JMJ131" s="459"/>
      <c r="JMK131" s="458"/>
      <c r="JML131" s="458"/>
      <c r="JMM131" s="458"/>
      <c r="JMN131" s="459"/>
      <c r="JMO131" s="458"/>
      <c r="JMP131" s="458"/>
      <c r="JMQ131" s="458"/>
      <c r="JMR131" s="459"/>
      <c r="JMS131" s="458"/>
      <c r="JMT131" s="458"/>
      <c r="JMU131" s="458"/>
      <c r="JMV131" s="459"/>
      <c r="JMW131" s="458"/>
      <c r="JMX131" s="458"/>
      <c r="JMY131" s="458"/>
      <c r="JMZ131" s="459"/>
      <c r="JNA131" s="458"/>
      <c r="JNB131" s="458"/>
      <c r="JNC131" s="458"/>
      <c r="JND131" s="459"/>
      <c r="JNE131" s="458"/>
      <c r="JNF131" s="458"/>
      <c r="JNG131" s="458"/>
      <c r="JNH131" s="459"/>
      <c r="JNI131" s="458"/>
      <c r="JNJ131" s="458"/>
      <c r="JNK131" s="458"/>
      <c r="JNL131" s="459"/>
      <c r="JNM131" s="458"/>
      <c r="JNN131" s="458"/>
      <c r="JNO131" s="458"/>
      <c r="JNP131" s="459"/>
      <c r="JNQ131" s="458"/>
      <c r="JNR131" s="458"/>
      <c r="JNS131" s="458"/>
      <c r="JNT131" s="459"/>
      <c r="JNU131" s="458"/>
      <c r="JNV131" s="458"/>
      <c r="JNW131" s="458"/>
      <c r="JNX131" s="459"/>
      <c r="JNY131" s="458"/>
      <c r="JNZ131" s="458"/>
      <c r="JOA131" s="458"/>
      <c r="JOB131" s="459"/>
      <c r="JOC131" s="458"/>
      <c r="JOD131" s="458"/>
      <c r="JOE131" s="458"/>
      <c r="JOF131" s="459"/>
      <c r="JOG131" s="458"/>
      <c r="JOH131" s="458"/>
      <c r="JOI131" s="458"/>
      <c r="JOJ131" s="459"/>
      <c r="JOK131" s="458"/>
      <c r="JOL131" s="458"/>
      <c r="JOM131" s="458"/>
      <c r="JON131" s="459"/>
      <c r="JOO131" s="458"/>
      <c r="JOP131" s="458"/>
      <c r="JOQ131" s="458"/>
      <c r="JOR131" s="459"/>
      <c r="JOS131" s="458"/>
      <c r="JOT131" s="458"/>
      <c r="JOU131" s="458"/>
      <c r="JOV131" s="459"/>
      <c r="JOW131" s="458"/>
      <c r="JOX131" s="458"/>
      <c r="JOY131" s="458"/>
      <c r="JOZ131" s="459"/>
      <c r="JPA131" s="458"/>
      <c r="JPB131" s="458"/>
      <c r="JPC131" s="458"/>
      <c r="JPD131" s="459"/>
      <c r="JPE131" s="458"/>
      <c r="JPF131" s="458"/>
      <c r="JPG131" s="458"/>
      <c r="JPH131" s="459"/>
      <c r="JPI131" s="458"/>
      <c r="JPJ131" s="458"/>
      <c r="JPK131" s="458"/>
      <c r="JPL131" s="459"/>
      <c r="JPM131" s="458"/>
      <c r="JPN131" s="458"/>
      <c r="JPO131" s="458"/>
      <c r="JPP131" s="459"/>
      <c r="JPQ131" s="458"/>
      <c r="JPR131" s="458"/>
      <c r="JPS131" s="458"/>
      <c r="JPT131" s="459"/>
      <c r="JPU131" s="458"/>
      <c r="JPV131" s="458"/>
      <c r="JPW131" s="458"/>
      <c r="JPX131" s="459"/>
      <c r="JPY131" s="458"/>
      <c r="JPZ131" s="458"/>
      <c r="JQA131" s="458"/>
      <c r="JQB131" s="459"/>
      <c r="JQC131" s="458"/>
      <c r="JQD131" s="458"/>
      <c r="JQE131" s="458"/>
      <c r="JQF131" s="459"/>
      <c r="JQG131" s="458"/>
      <c r="JQH131" s="458"/>
      <c r="JQI131" s="458"/>
      <c r="JQJ131" s="459"/>
      <c r="JQK131" s="458"/>
      <c r="JQL131" s="458"/>
      <c r="JQM131" s="458"/>
      <c r="JQN131" s="459"/>
      <c r="JQO131" s="458"/>
      <c r="JQP131" s="458"/>
      <c r="JQQ131" s="458"/>
      <c r="JQR131" s="459"/>
      <c r="JQS131" s="458"/>
      <c r="JQT131" s="458"/>
      <c r="JQU131" s="458"/>
      <c r="JQV131" s="459"/>
      <c r="JQW131" s="458"/>
      <c r="JQX131" s="458"/>
      <c r="JQY131" s="458"/>
      <c r="JQZ131" s="459"/>
      <c r="JRA131" s="458"/>
      <c r="JRB131" s="458"/>
      <c r="JRC131" s="458"/>
      <c r="JRD131" s="459"/>
      <c r="JRE131" s="458"/>
      <c r="JRF131" s="458"/>
      <c r="JRG131" s="458"/>
      <c r="JRH131" s="459"/>
      <c r="JRI131" s="458"/>
      <c r="JRJ131" s="458"/>
      <c r="JRK131" s="458"/>
      <c r="JRL131" s="459"/>
      <c r="JRM131" s="458"/>
      <c r="JRN131" s="458"/>
      <c r="JRO131" s="458"/>
      <c r="JRP131" s="459"/>
      <c r="JRQ131" s="458"/>
      <c r="JRR131" s="458"/>
      <c r="JRS131" s="458"/>
      <c r="JRT131" s="459"/>
      <c r="JRU131" s="458"/>
      <c r="JRV131" s="458"/>
      <c r="JRW131" s="458"/>
      <c r="JRX131" s="459"/>
      <c r="JRY131" s="458"/>
      <c r="JRZ131" s="458"/>
      <c r="JSA131" s="458"/>
      <c r="JSB131" s="459"/>
      <c r="JSC131" s="458"/>
      <c r="JSD131" s="458"/>
      <c r="JSE131" s="458"/>
      <c r="JSF131" s="459"/>
      <c r="JSG131" s="458"/>
      <c r="JSH131" s="458"/>
      <c r="JSI131" s="458"/>
      <c r="JSJ131" s="459"/>
      <c r="JSK131" s="458"/>
      <c r="JSL131" s="458"/>
      <c r="JSM131" s="458"/>
      <c r="JSN131" s="459"/>
      <c r="JSO131" s="458"/>
      <c r="JSP131" s="458"/>
      <c r="JSQ131" s="458"/>
      <c r="JSR131" s="459"/>
      <c r="JSS131" s="458"/>
      <c r="JST131" s="458"/>
      <c r="JSU131" s="458"/>
      <c r="JSV131" s="459"/>
      <c r="JSW131" s="458"/>
      <c r="JSX131" s="458"/>
      <c r="JSY131" s="458"/>
      <c r="JSZ131" s="459"/>
      <c r="JTA131" s="458"/>
      <c r="JTB131" s="458"/>
      <c r="JTC131" s="458"/>
      <c r="JTD131" s="459"/>
      <c r="JTE131" s="458"/>
      <c r="JTF131" s="458"/>
      <c r="JTG131" s="458"/>
      <c r="JTH131" s="459"/>
      <c r="JTI131" s="458"/>
      <c r="JTJ131" s="458"/>
      <c r="JTK131" s="458"/>
      <c r="JTL131" s="459"/>
      <c r="JTM131" s="458"/>
      <c r="JTN131" s="458"/>
      <c r="JTO131" s="458"/>
      <c r="JTP131" s="459"/>
      <c r="JTQ131" s="458"/>
      <c r="JTR131" s="458"/>
      <c r="JTS131" s="458"/>
      <c r="JTT131" s="459"/>
      <c r="JTU131" s="458"/>
      <c r="JTV131" s="458"/>
      <c r="JTW131" s="458"/>
      <c r="JTX131" s="459"/>
      <c r="JTY131" s="458"/>
      <c r="JTZ131" s="458"/>
      <c r="JUA131" s="458"/>
      <c r="JUB131" s="459"/>
      <c r="JUC131" s="458"/>
      <c r="JUD131" s="458"/>
      <c r="JUE131" s="458"/>
      <c r="JUF131" s="459"/>
      <c r="JUG131" s="458"/>
      <c r="JUH131" s="458"/>
      <c r="JUI131" s="458"/>
      <c r="JUJ131" s="459"/>
      <c r="JUK131" s="458"/>
      <c r="JUL131" s="458"/>
      <c r="JUM131" s="458"/>
      <c r="JUN131" s="459"/>
      <c r="JUO131" s="458"/>
      <c r="JUP131" s="458"/>
      <c r="JUQ131" s="458"/>
      <c r="JUR131" s="459"/>
      <c r="JUS131" s="458"/>
      <c r="JUT131" s="458"/>
      <c r="JUU131" s="458"/>
      <c r="JUV131" s="459"/>
      <c r="JUW131" s="458"/>
      <c r="JUX131" s="458"/>
      <c r="JUY131" s="458"/>
      <c r="JUZ131" s="459"/>
      <c r="JVA131" s="458"/>
      <c r="JVB131" s="458"/>
      <c r="JVC131" s="458"/>
      <c r="JVD131" s="459"/>
      <c r="JVE131" s="458"/>
      <c r="JVF131" s="458"/>
      <c r="JVG131" s="458"/>
      <c r="JVH131" s="459"/>
      <c r="JVI131" s="458"/>
      <c r="JVJ131" s="458"/>
      <c r="JVK131" s="458"/>
      <c r="JVL131" s="459"/>
      <c r="JVM131" s="458"/>
      <c r="JVN131" s="458"/>
      <c r="JVO131" s="458"/>
      <c r="JVP131" s="459"/>
      <c r="JVQ131" s="458"/>
      <c r="JVR131" s="458"/>
      <c r="JVS131" s="458"/>
      <c r="JVT131" s="459"/>
      <c r="JVU131" s="458"/>
      <c r="JVV131" s="458"/>
      <c r="JVW131" s="458"/>
      <c r="JVX131" s="459"/>
      <c r="JVY131" s="458"/>
      <c r="JVZ131" s="458"/>
      <c r="JWA131" s="458"/>
      <c r="JWB131" s="459"/>
      <c r="JWC131" s="458"/>
      <c r="JWD131" s="458"/>
      <c r="JWE131" s="458"/>
      <c r="JWF131" s="459"/>
      <c r="JWG131" s="458"/>
      <c r="JWH131" s="458"/>
      <c r="JWI131" s="458"/>
      <c r="JWJ131" s="459"/>
      <c r="JWK131" s="458"/>
      <c r="JWL131" s="458"/>
      <c r="JWM131" s="458"/>
      <c r="JWN131" s="459"/>
      <c r="JWO131" s="458"/>
      <c r="JWP131" s="458"/>
      <c r="JWQ131" s="458"/>
      <c r="JWR131" s="459"/>
      <c r="JWS131" s="458"/>
      <c r="JWT131" s="458"/>
      <c r="JWU131" s="458"/>
      <c r="JWV131" s="459"/>
      <c r="JWW131" s="458"/>
      <c r="JWX131" s="458"/>
      <c r="JWY131" s="458"/>
      <c r="JWZ131" s="459"/>
      <c r="JXA131" s="458"/>
      <c r="JXB131" s="458"/>
      <c r="JXC131" s="458"/>
      <c r="JXD131" s="459"/>
      <c r="JXE131" s="458"/>
      <c r="JXF131" s="458"/>
      <c r="JXG131" s="458"/>
      <c r="JXH131" s="459"/>
      <c r="JXI131" s="458"/>
      <c r="JXJ131" s="458"/>
      <c r="JXK131" s="458"/>
      <c r="JXL131" s="459"/>
      <c r="JXM131" s="458"/>
      <c r="JXN131" s="458"/>
      <c r="JXO131" s="458"/>
      <c r="JXP131" s="459"/>
      <c r="JXQ131" s="458"/>
      <c r="JXR131" s="458"/>
      <c r="JXS131" s="458"/>
      <c r="JXT131" s="459"/>
      <c r="JXU131" s="458"/>
      <c r="JXV131" s="458"/>
      <c r="JXW131" s="458"/>
      <c r="JXX131" s="459"/>
      <c r="JXY131" s="458"/>
      <c r="JXZ131" s="458"/>
      <c r="JYA131" s="458"/>
      <c r="JYB131" s="459"/>
      <c r="JYC131" s="458"/>
      <c r="JYD131" s="458"/>
      <c r="JYE131" s="458"/>
      <c r="JYF131" s="459"/>
      <c r="JYG131" s="458"/>
      <c r="JYH131" s="458"/>
      <c r="JYI131" s="458"/>
      <c r="JYJ131" s="459"/>
      <c r="JYK131" s="458"/>
      <c r="JYL131" s="458"/>
      <c r="JYM131" s="458"/>
      <c r="JYN131" s="459"/>
      <c r="JYO131" s="458"/>
      <c r="JYP131" s="458"/>
      <c r="JYQ131" s="458"/>
      <c r="JYR131" s="459"/>
      <c r="JYS131" s="458"/>
      <c r="JYT131" s="458"/>
      <c r="JYU131" s="458"/>
      <c r="JYV131" s="459"/>
      <c r="JYW131" s="458"/>
      <c r="JYX131" s="458"/>
      <c r="JYY131" s="458"/>
      <c r="JYZ131" s="459"/>
      <c r="JZA131" s="458"/>
      <c r="JZB131" s="458"/>
      <c r="JZC131" s="458"/>
      <c r="JZD131" s="459"/>
      <c r="JZE131" s="458"/>
      <c r="JZF131" s="458"/>
      <c r="JZG131" s="458"/>
      <c r="JZH131" s="459"/>
      <c r="JZI131" s="458"/>
      <c r="JZJ131" s="458"/>
      <c r="JZK131" s="458"/>
      <c r="JZL131" s="459"/>
      <c r="JZM131" s="458"/>
      <c r="JZN131" s="458"/>
      <c r="JZO131" s="458"/>
      <c r="JZP131" s="459"/>
      <c r="JZQ131" s="458"/>
      <c r="JZR131" s="458"/>
      <c r="JZS131" s="458"/>
      <c r="JZT131" s="459"/>
      <c r="JZU131" s="458"/>
      <c r="JZV131" s="458"/>
      <c r="JZW131" s="458"/>
      <c r="JZX131" s="459"/>
      <c r="JZY131" s="458"/>
      <c r="JZZ131" s="458"/>
      <c r="KAA131" s="458"/>
      <c r="KAB131" s="459"/>
      <c r="KAC131" s="458"/>
      <c r="KAD131" s="458"/>
      <c r="KAE131" s="458"/>
      <c r="KAF131" s="459"/>
      <c r="KAG131" s="458"/>
      <c r="KAH131" s="458"/>
      <c r="KAI131" s="458"/>
      <c r="KAJ131" s="459"/>
      <c r="KAK131" s="458"/>
      <c r="KAL131" s="458"/>
      <c r="KAM131" s="458"/>
      <c r="KAN131" s="459"/>
      <c r="KAO131" s="458"/>
      <c r="KAP131" s="458"/>
      <c r="KAQ131" s="458"/>
      <c r="KAR131" s="459"/>
      <c r="KAS131" s="458"/>
      <c r="KAT131" s="458"/>
      <c r="KAU131" s="458"/>
      <c r="KAV131" s="459"/>
      <c r="KAW131" s="458"/>
      <c r="KAX131" s="458"/>
      <c r="KAY131" s="458"/>
      <c r="KAZ131" s="459"/>
      <c r="KBA131" s="458"/>
      <c r="KBB131" s="458"/>
      <c r="KBC131" s="458"/>
      <c r="KBD131" s="459"/>
      <c r="KBE131" s="458"/>
      <c r="KBF131" s="458"/>
      <c r="KBG131" s="458"/>
      <c r="KBH131" s="459"/>
      <c r="KBI131" s="458"/>
      <c r="KBJ131" s="458"/>
      <c r="KBK131" s="458"/>
      <c r="KBL131" s="459"/>
      <c r="KBM131" s="458"/>
      <c r="KBN131" s="458"/>
      <c r="KBO131" s="458"/>
      <c r="KBP131" s="459"/>
      <c r="KBQ131" s="458"/>
      <c r="KBR131" s="458"/>
      <c r="KBS131" s="458"/>
      <c r="KBT131" s="459"/>
      <c r="KBU131" s="458"/>
      <c r="KBV131" s="458"/>
      <c r="KBW131" s="458"/>
      <c r="KBX131" s="459"/>
      <c r="KBY131" s="458"/>
      <c r="KBZ131" s="458"/>
      <c r="KCA131" s="458"/>
      <c r="KCB131" s="459"/>
      <c r="KCC131" s="458"/>
      <c r="KCD131" s="458"/>
      <c r="KCE131" s="458"/>
      <c r="KCF131" s="459"/>
      <c r="KCG131" s="458"/>
      <c r="KCH131" s="458"/>
      <c r="KCI131" s="458"/>
      <c r="KCJ131" s="459"/>
      <c r="KCK131" s="458"/>
      <c r="KCL131" s="458"/>
      <c r="KCM131" s="458"/>
      <c r="KCN131" s="459"/>
      <c r="KCO131" s="458"/>
      <c r="KCP131" s="458"/>
      <c r="KCQ131" s="458"/>
      <c r="KCR131" s="459"/>
      <c r="KCS131" s="458"/>
      <c r="KCT131" s="458"/>
      <c r="KCU131" s="458"/>
      <c r="KCV131" s="459"/>
      <c r="KCW131" s="458"/>
      <c r="KCX131" s="458"/>
      <c r="KCY131" s="458"/>
      <c r="KCZ131" s="459"/>
      <c r="KDA131" s="458"/>
      <c r="KDB131" s="458"/>
      <c r="KDC131" s="458"/>
      <c r="KDD131" s="459"/>
      <c r="KDE131" s="458"/>
      <c r="KDF131" s="458"/>
      <c r="KDG131" s="458"/>
      <c r="KDH131" s="459"/>
      <c r="KDI131" s="458"/>
      <c r="KDJ131" s="458"/>
      <c r="KDK131" s="458"/>
      <c r="KDL131" s="459"/>
      <c r="KDM131" s="458"/>
      <c r="KDN131" s="458"/>
      <c r="KDO131" s="458"/>
      <c r="KDP131" s="459"/>
      <c r="KDQ131" s="458"/>
      <c r="KDR131" s="458"/>
      <c r="KDS131" s="458"/>
      <c r="KDT131" s="459"/>
      <c r="KDU131" s="458"/>
      <c r="KDV131" s="458"/>
      <c r="KDW131" s="458"/>
      <c r="KDX131" s="459"/>
      <c r="KDY131" s="458"/>
      <c r="KDZ131" s="458"/>
      <c r="KEA131" s="458"/>
      <c r="KEB131" s="459"/>
      <c r="KEC131" s="458"/>
      <c r="KED131" s="458"/>
      <c r="KEE131" s="458"/>
      <c r="KEF131" s="459"/>
      <c r="KEG131" s="458"/>
      <c r="KEH131" s="458"/>
      <c r="KEI131" s="458"/>
      <c r="KEJ131" s="459"/>
      <c r="KEK131" s="458"/>
      <c r="KEL131" s="458"/>
      <c r="KEM131" s="458"/>
      <c r="KEN131" s="459"/>
      <c r="KEO131" s="458"/>
      <c r="KEP131" s="458"/>
      <c r="KEQ131" s="458"/>
      <c r="KER131" s="459"/>
      <c r="KES131" s="458"/>
      <c r="KET131" s="458"/>
      <c r="KEU131" s="458"/>
      <c r="KEV131" s="459"/>
      <c r="KEW131" s="458"/>
      <c r="KEX131" s="458"/>
      <c r="KEY131" s="458"/>
      <c r="KEZ131" s="459"/>
      <c r="KFA131" s="458"/>
      <c r="KFB131" s="458"/>
      <c r="KFC131" s="458"/>
      <c r="KFD131" s="459"/>
      <c r="KFE131" s="458"/>
      <c r="KFF131" s="458"/>
      <c r="KFG131" s="458"/>
      <c r="KFH131" s="459"/>
      <c r="KFI131" s="458"/>
      <c r="KFJ131" s="458"/>
      <c r="KFK131" s="458"/>
      <c r="KFL131" s="459"/>
      <c r="KFM131" s="458"/>
      <c r="KFN131" s="458"/>
      <c r="KFO131" s="458"/>
      <c r="KFP131" s="459"/>
      <c r="KFQ131" s="458"/>
      <c r="KFR131" s="458"/>
      <c r="KFS131" s="458"/>
      <c r="KFT131" s="459"/>
      <c r="KFU131" s="458"/>
      <c r="KFV131" s="458"/>
      <c r="KFW131" s="458"/>
      <c r="KFX131" s="459"/>
      <c r="KFY131" s="458"/>
      <c r="KFZ131" s="458"/>
      <c r="KGA131" s="458"/>
      <c r="KGB131" s="459"/>
      <c r="KGC131" s="458"/>
      <c r="KGD131" s="458"/>
      <c r="KGE131" s="458"/>
      <c r="KGF131" s="459"/>
      <c r="KGG131" s="458"/>
      <c r="KGH131" s="458"/>
      <c r="KGI131" s="458"/>
      <c r="KGJ131" s="459"/>
      <c r="KGK131" s="458"/>
      <c r="KGL131" s="458"/>
      <c r="KGM131" s="458"/>
      <c r="KGN131" s="459"/>
      <c r="KGO131" s="458"/>
      <c r="KGP131" s="458"/>
      <c r="KGQ131" s="458"/>
      <c r="KGR131" s="459"/>
      <c r="KGS131" s="458"/>
      <c r="KGT131" s="458"/>
      <c r="KGU131" s="458"/>
      <c r="KGV131" s="459"/>
      <c r="KGW131" s="458"/>
      <c r="KGX131" s="458"/>
      <c r="KGY131" s="458"/>
      <c r="KGZ131" s="459"/>
      <c r="KHA131" s="458"/>
      <c r="KHB131" s="458"/>
      <c r="KHC131" s="458"/>
      <c r="KHD131" s="459"/>
      <c r="KHE131" s="458"/>
      <c r="KHF131" s="458"/>
      <c r="KHG131" s="458"/>
      <c r="KHH131" s="459"/>
      <c r="KHI131" s="458"/>
      <c r="KHJ131" s="458"/>
      <c r="KHK131" s="458"/>
      <c r="KHL131" s="459"/>
      <c r="KHM131" s="458"/>
      <c r="KHN131" s="458"/>
      <c r="KHO131" s="458"/>
      <c r="KHP131" s="459"/>
      <c r="KHQ131" s="458"/>
      <c r="KHR131" s="458"/>
      <c r="KHS131" s="458"/>
      <c r="KHT131" s="459"/>
      <c r="KHU131" s="458"/>
      <c r="KHV131" s="458"/>
      <c r="KHW131" s="458"/>
      <c r="KHX131" s="459"/>
      <c r="KHY131" s="458"/>
      <c r="KHZ131" s="458"/>
      <c r="KIA131" s="458"/>
      <c r="KIB131" s="459"/>
      <c r="KIC131" s="458"/>
      <c r="KID131" s="458"/>
      <c r="KIE131" s="458"/>
      <c r="KIF131" s="459"/>
      <c r="KIG131" s="458"/>
      <c r="KIH131" s="458"/>
      <c r="KII131" s="458"/>
      <c r="KIJ131" s="459"/>
      <c r="KIK131" s="458"/>
      <c r="KIL131" s="458"/>
      <c r="KIM131" s="458"/>
      <c r="KIN131" s="459"/>
      <c r="KIO131" s="458"/>
      <c r="KIP131" s="458"/>
      <c r="KIQ131" s="458"/>
      <c r="KIR131" s="459"/>
      <c r="KIS131" s="458"/>
      <c r="KIT131" s="458"/>
      <c r="KIU131" s="458"/>
      <c r="KIV131" s="459"/>
      <c r="KIW131" s="458"/>
      <c r="KIX131" s="458"/>
      <c r="KIY131" s="458"/>
      <c r="KIZ131" s="459"/>
      <c r="KJA131" s="458"/>
      <c r="KJB131" s="458"/>
      <c r="KJC131" s="458"/>
      <c r="KJD131" s="459"/>
      <c r="KJE131" s="458"/>
      <c r="KJF131" s="458"/>
      <c r="KJG131" s="458"/>
      <c r="KJH131" s="459"/>
      <c r="KJI131" s="458"/>
      <c r="KJJ131" s="458"/>
      <c r="KJK131" s="458"/>
      <c r="KJL131" s="459"/>
      <c r="KJM131" s="458"/>
      <c r="KJN131" s="458"/>
      <c r="KJO131" s="458"/>
      <c r="KJP131" s="459"/>
      <c r="KJQ131" s="458"/>
      <c r="KJR131" s="458"/>
      <c r="KJS131" s="458"/>
      <c r="KJT131" s="459"/>
      <c r="KJU131" s="458"/>
      <c r="KJV131" s="458"/>
      <c r="KJW131" s="458"/>
      <c r="KJX131" s="459"/>
      <c r="KJY131" s="458"/>
      <c r="KJZ131" s="458"/>
      <c r="KKA131" s="458"/>
      <c r="KKB131" s="459"/>
      <c r="KKC131" s="458"/>
      <c r="KKD131" s="458"/>
      <c r="KKE131" s="458"/>
      <c r="KKF131" s="459"/>
      <c r="KKG131" s="458"/>
      <c r="KKH131" s="458"/>
      <c r="KKI131" s="458"/>
      <c r="KKJ131" s="459"/>
      <c r="KKK131" s="458"/>
      <c r="KKL131" s="458"/>
      <c r="KKM131" s="458"/>
      <c r="KKN131" s="459"/>
      <c r="KKO131" s="458"/>
      <c r="KKP131" s="458"/>
      <c r="KKQ131" s="458"/>
      <c r="KKR131" s="459"/>
      <c r="KKS131" s="458"/>
      <c r="KKT131" s="458"/>
      <c r="KKU131" s="458"/>
      <c r="KKV131" s="459"/>
      <c r="KKW131" s="458"/>
      <c r="KKX131" s="458"/>
      <c r="KKY131" s="458"/>
      <c r="KKZ131" s="459"/>
      <c r="KLA131" s="458"/>
      <c r="KLB131" s="458"/>
      <c r="KLC131" s="458"/>
      <c r="KLD131" s="459"/>
      <c r="KLE131" s="458"/>
      <c r="KLF131" s="458"/>
      <c r="KLG131" s="458"/>
      <c r="KLH131" s="459"/>
      <c r="KLI131" s="458"/>
      <c r="KLJ131" s="458"/>
      <c r="KLK131" s="458"/>
      <c r="KLL131" s="459"/>
      <c r="KLM131" s="458"/>
      <c r="KLN131" s="458"/>
      <c r="KLO131" s="458"/>
      <c r="KLP131" s="459"/>
      <c r="KLQ131" s="458"/>
      <c r="KLR131" s="458"/>
      <c r="KLS131" s="458"/>
      <c r="KLT131" s="459"/>
      <c r="KLU131" s="458"/>
      <c r="KLV131" s="458"/>
      <c r="KLW131" s="458"/>
      <c r="KLX131" s="459"/>
      <c r="KLY131" s="458"/>
      <c r="KLZ131" s="458"/>
      <c r="KMA131" s="458"/>
      <c r="KMB131" s="459"/>
      <c r="KMC131" s="458"/>
      <c r="KMD131" s="458"/>
      <c r="KME131" s="458"/>
      <c r="KMF131" s="459"/>
      <c r="KMG131" s="458"/>
      <c r="KMH131" s="458"/>
      <c r="KMI131" s="458"/>
      <c r="KMJ131" s="459"/>
      <c r="KMK131" s="458"/>
      <c r="KML131" s="458"/>
      <c r="KMM131" s="458"/>
      <c r="KMN131" s="459"/>
      <c r="KMO131" s="458"/>
      <c r="KMP131" s="458"/>
      <c r="KMQ131" s="458"/>
      <c r="KMR131" s="459"/>
      <c r="KMS131" s="458"/>
      <c r="KMT131" s="458"/>
      <c r="KMU131" s="458"/>
      <c r="KMV131" s="459"/>
      <c r="KMW131" s="458"/>
      <c r="KMX131" s="458"/>
      <c r="KMY131" s="458"/>
      <c r="KMZ131" s="459"/>
      <c r="KNA131" s="458"/>
      <c r="KNB131" s="458"/>
      <c r="KNC131" s="458"/>
      <c r="KND131" s="459"/>
      <c r="KNE131" s="458"/>
      <c r="KNF131" s="458"/>
      <c r="KNG131" s="458"/>
      <c r="KNH131" s="459"/>
      <c r="KNI131" s="458"/>
      <c r="KNJ131" s="458"/>
      <c r="KNK131" s="458"/>
      <c r="KNL131" s="459"/>
      <c r="KNM131" s="458"/>
      <c r="KNN131" s="458"/>
      <c r="KNO131" s="458"/>
      <c r="KNP131" s="459"/>
      <c r="KNQ131" s="458"/>
      <c r="KNR131" s="458"/>
      <c r="KNS131" s="458"/>
      <c r="KNT131" s="459"/>
      <c r="KNU131" s="458"/>
      <c r="KNV131" s="458"/>
      <c r="KNW131" s="458"/>
      <c r="KNX131" s="459"/>
      <c r="KNY131" s="458"/>
      <c r="KNZ131" s="458"/>
      <c r="KOA131" s="458"/>
      <c r="KOB131" s="459"/>
      <c r="KOC131" s="458"/>
      <c r="KOD131" s="458"/>
      <c r="KOE131" s="458"/>
      <c r="KOF131" s="459"/>
      <c r="KOG131" s="458"/>
      <c r="KOH131" s="458"/>
      <c r="KOI131" s="458"/>
      <c r="KOJ131" s="459"/>
      <c r="KOK131" s="458"/>
      <c r="KOL131" s="458"/>
      <c r="KOM131" s="458"/>
      <c r="KON131" s="459"/>
      <c r="KOO131" s="458"/>
      <c r="KOP131" s="458"/>
      <c r="KOQ131" s="458"/>
      <c r="KOR131" s="459"/>
      <c r="KOS131" s="458"/>
      <c r="KOT131" s="458"/>
      <c r="KOU131" s="458"/>
      <c r="KOV131" s="459"/>
      <c r="KOW131" s="458"/>
      <c r="KOX131" s="458"/>
      <c r="KOY131" s="458"/>
      <c r="KOZ131" s="459"/>
      <c r="KPA131" s="458"/>
      <c r="KPB131" s="458"/>
      <c r="KPC131" s="458"/>
      <c r="KPD131" s="459"/>
      <c r="KPE131" s="458"/>
      <c r="KPF131" s="458"/>
      <c r="KPG131" s="458"/>
      <c r="KPH131" s="459"/>
      <c r="KPI131" s="458"/>
      <c r="KPJ131" s="458"/>
      <c r="KPK131" s="458"/>
      <c r="KPL131" s="459"/>
      <c r="KPM131" s="458"/>
      <c r="KPN131" s="458"/>
      <c r="KPO131" s="458"/>
      <c r="KPP131" s="459"/>
      <c r="KPQ131" s="458"/>
      <c r="KPR131" s="458"/>
      <c r="KPS131" s="458"/>
      <c r="KPT131" s="459"/>
      <c r="KPU131" s="458"/>
      <c r="KPV131" s="458"/>
      <c r="KPW131" s="458"/>
      <c r="KPX131" s="459"/>
      <c r="KPY131" s="458"/>
      <c r="KPZ131" s="458"/>
      <c r="KQA131" s="458"/>
      <c r="KQB131" s="459"/>
      <c r="KQC131" s="458"/>
      <c r="KQD131" s="458"/>
      <c r="KQE131" s="458"/>
      <c r="KQF131" s="459"/>
      <c r="KQG131" s="458"/>
      <c r="KQH131" s="458"/>
      <c r="KQI131" s="458"/>
      <c r="KQJ131" s="459"/>
      <c r="KQK131" s="458"/>
      <c r="KQL131" s="458"/>
      <c r="KQM131" s="458"/>
      <c r="KQN131" s="459"/>
      <c r="KQO131" s="458"/>
      <c r="KQP131" s="458"/>
      <c r="KQQ131" s="458"/>
      <c r="KQR131" s="459"/>
      <c r="KQS131" s="458"/>
      <c r="KQT131" s="458"/>
      <c r="KQU131" s="458"/>
      <c r="KQV131" s="459"/>
      <c r="KQW131" s="458"/>
      <c r="KQX131" s="458"/>
      <c r="KQY131" s="458"/>
      <c r="KQZ131" s="459"/>
      <c r="KRA131" s="458"/>
      <c r="KRB131" s="458"/>
      <c r="KRC131" s="458"/>
      <c r="KRD131" s="459"/>
      <c r="KRE131" s="458"/>
      <c r="KRF131" s="458"/>
      <c r="KRG131" s="458"/>
      <c r="KRH131" s="459"/>
      <c r="KRI131" s="458"/>
      <c r="KRJ131" s="458"/>
      <c r="KRK131" s="458"/>
      <c r="KRL131" s="459"/>
      <c r="KRM131" s="458"/>
      <c r="KRN131" s="458"/>
      <c r="KRO131" s="458"/>
      <c r="KRP131" s="459"/>
      <c r="KRQ131" s="458"/>
      <c r="KRR131" s="458"/>
      <c r="KRS131" s="458"/>
      <c r="KRT131" s="459"/>
      <c r="KRU131" s="458"/>
      <c r="KRV131" s="458"/>
      <c r="KRW131" s="458"/>
      <c r="KRX131" s="459"/>
      <c r="KRY131" s="458"/>
      <c r="KRZ131" s="458"/>
      <c r="KSA131" s="458"/>
      <c r="KSB131" s="459"/>
      <c r="KSC131" s="458"/>
      <c r="KSD131" s="458"/>
      <c r="KSE131" s="458"/>
      <c r="KSF131" s="459"/>
      <c r="KSG131" s="458"/>
      <c r="KSH131" s="458"/>
      <c r="KSI131" s="458"/>
      <c r="KSJ131" s="459"/>
      <c r="KSK131" s="458"/>
      <c r="KSL131" s="458"/>
      <c r="KSM131" s="458"/>
      <c r="KSN131" s="459"/>
      <c r="KSO131" s="458"/>
      <c r="KSP131" s="458"/>
      <c r="KSQ131" s="458"/>
      <c r="KSR131" s="459"/>
      <c r="KSS131" s="458"/>
      <c r="KST131" s="458"/>
      <c r="KSU131" s="458"/>
      <c r="KSV131" s="459"/>
      <c r="KSW131" s="458"/>
      <c r="KSX131" s="458"/>
      <c r="KSY131" s="458"/>
      <c r="KSZ131" s="459"/>
      <c r="KTA131" s="458"/>
      <c r="KTB131" s="458"/>
      <c r="KTC131" s="458"/>
      <c r="KTD131" s="459"/>
      <c r="KTE131" s="458"/>
      <c r="KTF131" s="458"/>
      <c r="KTG131" s="458"/>
      <c r="KTH131" s="459"/>
      <c r="KTI131" s="458"/>
      <c r="KTJ131" s="458"/>
      <c r="KTK131" s="458"/>
      <c r="KTL131" s="459"/>
      <c r="KTM131" s="458"/>
      <c r="KTN131" s="458"/>
      <c r="KTO131" s="458"/>
      <c r="KTP131" s="459"/>
      <c r="KTQ131" s="458"/>
      <c r="KTR131" s="458"/>
      <c r="KTS131" s="458"/>
      <c r="KTT131" s="459"/>
      <c r="KTU131" s="458"/>
      <c r="KTV131" s="458"/>
      <c r="KTW131" s="458"/>
      <c r="KTX131" s="459"/>
      <c r="KTY131" s="458"/>
      <c r="KTZ131" s="458"/>
      <c r="KUA131" s="458"/>
      <c r="KUB131" s="459"/>
      <c r="KUC131" s="458"/>
      <c r="KUD131" s="458"/>
      <c r="KUE131" s="458"/>
      <c r="KUF131" s="459"/>
      <c r="KUG131" s="458"/>
      <c r="KUH131" s="458"/>
      <c r="KUI131" s="458"/>
      <c r="KUJ131" s="459"/>
      <c r="KUK131" s="458"/>
      <c r="KUL131" s="458"/>
      <c r="KUM131" s="458"/>
      <c r="KUN131" s="459"/>
      <c r="KUO131" s="458"/>
      <c r="KUP131" s="458"/>
      <c r="KUQ131" s="458"/>
      <c r="KUR131" s="459"/>
      <c r="KUS131" s="458"/>
      <c r="KUT131" s="458"/>
      <c r="KUU131" s="458"/>
      <c r="KUV131" s="459"/>
      <c r="KUW131" s="458"/>
      <c r="KUX131" s="458"/>
      <c r="KUY131" s="458"/>
      <c r="KUZ131" s="459"/>
      <c r="KVA131" s="458"/>
      <c r="KVB131" s="458"/>
      <c r="KVC131" s="458"/>
      <c r="KVD131" s="459"/>
      <c r="KVE131" s="458"/>
      <c r="KVF131" s="458"/>
      <c r="KVG131" s="458"/>
      <c r="KVH131" s="459"/>
      <c r="KVI131" s="458"/>
      <c r="KVJ131" s="458"/>
      <c r="KVK131" s="458"/>
      <c r="KVL131" s="459"/>
      <c r="KVM131" s="458"/>
      <c r="KVN131" s="458"/>
      <c r="KVO131" s="458"/>
      <c r="KVP131" s="459"/>
      <c r="KVQ131" s="458"/>
      <c r="KVR131" s="458"/>
      <c r="KVS131" s="458"/>
      <c r="KVT131" s="459"/>
      <c r="KVU131" s="458"/>
      <c r="KVV131" s="458"/>
      <c r="KVW131" s="458"/>
      <c r="KVX131" s="459"/>
      <c r="KVY131" s="458"/>
      <c r="KVZ131" s="458"/>
      <c r="KWA131" s="458"/>
      <c r="KWB131" s="459"/>
      <c r="KWC131" s="458"/>
      <c r="KWD131" s="458"/>
      <c r="KWE131" s="458"/>
      <c r="KWF131" s="459"/>
      <c r="KWG131" s="458"/>
      <c r="KWH131" s="458"/>
      <c r="KWI131" s="458"/>
      <c r="KWJ131" s="459"/>
      <c r="KWK131" s="458"/>
      <c r="KWL131" s="458"/>
      <c r="KWM131" s="458"/>
      <c r="KWN131" s="459"/>
      <c r="KWO131" s="458"/>
      <c r="KWP131" s="458"/>
      <c r="KWQ131" s="458"/>
      <c r="KWR131" s="459"/>
      <c r="KWS131" s="458"/>
      <c r="KWT131" s="458"/>
      <c r="KWU131" s="458"/>
      <c r="KWV131" s="459"/>
      <c r="KWW131" s="458"/>
      <c r="KWX131" s="458"/>
      <c r="KWY131" s="458"/>
      <c r="KWZ131" s="459"/>
      <c r="KXA131" s="458"/>
      <c r="KXB131" s="458"/>
      <c r="KXC131" s="458"/>
      <c r="KXD131" s="459"/>
      <c r="KXE131" s="458"/>
      <c r="KXF131" s="458"/>
      <c r="KXG131" s="458"/>
      <c r="KXH131" s="459"/>
      <c r="KXI131" s="458"/>
      <c r="KXJ131" s="458"/>
      <c r="KXK131" s="458"/>
      <c r="KXL131" s="459"/>
      <c r="KXM131" s="458"/>
      <c r="KXN131" s="458"/>
      <c r="KXO131" s="458"/>
      <c r="KXP131" s="459"/>
      <c r="KXQ131" s="458"/>
      <c r="KXR131" s="458"/>
      <c r="KXS131" s="458"/>
      <c r="KXT131" s="459"/>
      <c r="KXU131" s="458"/>
      <c r="KXV131" s="458"/>
      <c r="KXW131" s="458"/>
      <c r="KXX131" s="459"/>
      <c r="KXY131" s="458"/>
      <c r="KXZ131" s="458"/>
      <c r="KYA131" s="458"/>
      <c r="KYB131" s="459"/>
      <c r="KYC131" s="458"/>
      <c r="KYD131" s="458"/>
      <c r="KYE131" s="458"/>
      <c r="KYF131" s="459"/>
      <c r="KYG131" s="458"/>
      <c r="KYH131" s="458"/>
      <c r="KYI131" s="458"/>
      <c r="KYJ131" s="459"/>
      <c r="KYK131" s="458"/>
      <c r="KYL131" s="458"/>
      <c r="KYM131" s="458"/>
      <c r="KYN131" s="459"/>
      <c r="KYO131" s="458"/>
      <c r="KYP131" s="458"/>
      <c r="KYQ131" s="458"/>
      <c r="KYR131" s="459"/>
      <c r="KYS131" s="458"/>
      <c r="KYT131" s="458"/>
      <c r="KYU131" s="458"/>
      <c r="KYV131" s="459"/>
      <c r="KYW131" s="458"/>
      <c r="KYX131" s="458"/>
      <c r="KYY131" s="458"/>
      <c r="KYZ131" s="459"/>
      <c r="KZA131" s="458"/>
      <c r="KZB131" s="458"/>
      <c r="KZC131" s="458"/>
      <c r="KZD131" s="459"/>
      <c r="KZE131" s="458"/>
      <c r="KZF131" s="458"/>
      <c r="KZG131" s="458"/>
      <c r="KZH131" s="459"/>
      <c r="KZI131" s="458"/>
      <c r="KZJ131" s="458"/>
      <c r="KZK131" s="458"/>
      <c r="KZL131" s="459"/>
      <c r="KZM131" s="458"/>
      <c r="KZN131" s="458"/>
      <c r="KZO131" s="458"/>
      <c r="KZP131" s="459"/>
      <c r="KZQ131" s="458"/>
      <c r="KZR131" s="458"/>
      <c r="KZS131" s="458"/>
      <c r="KZT131" s="459"/>
      <c r="KZU131" s="458"/>
      <c r="KZV131" s="458"/>
      <c r="KZW131" s="458"/>
      <c r="KZX131" s="459"/>
      <c r="KZY131" s="458"/>
      <c r="KZZ131" s="458"/>
      <c r="LAA131" s="458"/>
      <c r="LAB131" s="459"/>
      <c r="LAC131" s="458"/>
      <c r="LAD131" s="458"/>
      <c r="LAE131" s="458"/>
      <c r="LAF131" s="459"/>
      <c r="LAG131" s="458"/>
      <c r="LAH131" s="458"/>
      <c r="LAI131" s="458"/>
      <c r="LAJ131" s="459"/>
      <c r="LAK131" s="458"/>
      <c r="LAL131" s="458"/>
      <c r="LAM131" s="458"/>
      <c r="LAN131" s="459"/>
      <c r="LAO131" s="458"/>
      <c r="LAP131" s="458"/>
      <c r="LAQ131" s="458"/>
      <c r="LAR131" s="459"/>
      <c r="LAS131" s="458"/>
      <c r="LAT131" s="458"/>
      <c r="LAU131" s="458"/>
      <c r="LAV131" s="459"/>
      <c r="LAW131" s="458"/>
      <c r="LAX131" s="458"/>
      <c r="LAY131" s="458"/>
      <c r="LAZ131" s="459"/>
      <c r="LBA131" s="458"/>
      <c r="LBB131" s="458"/>
      <c r="LBC131" s="458"/>
      <c r="LBD131" s="459"/>
      <c r="LBE131" s="458"/>
      <c r="LBF131" s="458"/>
      <c r="LBG131" s="458"/>
      <c r="LBH131" s="459"/>
      <c r="LBI131" s="458"/>
      <c r="LBJ131" s="458"/>
      <c r="LBK131" s="458"/>
      <c r="LBL131" s="459"/>
      <c r="LBM131" s="458"/>
      <c r="LBN131" s="458"/>
      <c r="LBO131" s="458"/>
      <c r="LBP131" s="459"/>
      <c r="LBQ131" s="458"/>
      <c r="LBR131" s="458"/>
      <c r="LBS131" s="458"/>
      <c r="LBT131" s="459"/>
      <c r="LBU131" s="458"/>
      <c r="LBV131" s="458"/>
      <c r="LBW131" s="458"/>
      <c r="LBX131" s="459"/>
      <c r="LBY131" s="458"/>
      <c r="LBZ131" s="458"/>
      <c r="LCA131" s="458"/>
      <c r="LCB131" s="459"/>
      <c r="LCC131" s="458"/>
      <c r="LCD131" s="458"/>
      <c r="LCE131" s="458"/>
      <c r="LCF131" s="459"/>
      <c r="LCG131" s="458"/>
      <c r="LCH131" s="458"/>
      <c r="LCI131" s="458"/>
      <c r="LCJ131" s="459"/>
      <c r="LCK131" s="458"/>
      <c r="LCL131" s="458"/>
      <c r="LCM131" s="458"/>
      <c r="LCN131" s="459"/>
      <c r="LCO131" s="458"/>
      <c r="LCP131" s="458"/>
      <c r="LCQ131" s="458"/>
      <c r="LCR131" s="459"/>
      <c r="LCS131" s="458"/>
      <c r="LCT131" s="458"/>
      <c r="LCU131" s="458"/>
      <c r="LCV131" s="459"/>
      <c r="LCW131" s="458"/>
      <c r="LCX131" s="458"/>
      <c r="LCY131" s="458"/>
      <c r="LCZ131" s="459"/>
      <c r="LDA131" s="458"/>
      <c r="LDB131" s="458"/>
      <c r="LDC131" s="458"/>
      <c r="LDD131" s="459"/>
      <c r="LDE131" s="458"/>
      <c r="LDF131" s="458"/>
      <c r="LDG131" s="458"/>
      <c r="LDH131" s="459"/>
      <c r="LDI131" s="458"/>
      <c r="LDJ131" s="458"/>
      <c r="LDK131" s="458"/>
      <c r="LDL131" s="459"/>
      <c r="LDM131" s="458"/>
      <c r="LDN131" s="458"/>
      <c r="LDO131" s="458"/>
      <c r="LDP131" s="459"/>
      <c r="LDQ131" s="458"/>
      <c r="LDR131" s="458"/>
      <c r="LDS131" s="458"/>
      <c r="LDT131" s="459"/>
      <c r="LDU131" s="458"/>
      <c r="LDV131" s="458"/>
      <c r="LDW131" s="458"/>
      <c r="LDX131" s="459"/>
      <c r="LDY131" s="458"/>
      <c r="LDZ131" s="458"/>
      <c r="LEA131" s="458"/>
      <c r="LEB131" s="459"/>
      <c r="LEC131" s="458"/>
      <c r="LED131" s="458"/>
      <c r="LEE131" s="458"/>
      <c r="LEF131" s="459"/>
      <c r="LEG131" s="458"/>
      <c r="LEH131" s="458"/>
      <c r="LEI131" s="458"/>
      <c r="LEJ131" s="459"/>
      <c r="LEK131" s="458"/>
      <c r="LEL131" s="458"/>
      <c r="LEM131" s="458"/>
      <c r="LEN131" s="459"/>
      <c r="LEO131" s="458"/>
      <c r="LEP131" s="458"/>
      <c r="LEQ131" s="458"/>
      <c r="LER131" s="459"/>
      <c r="LES131" s="458"/>
      <c r="LET131" s="458"/>
      <c r="LEU131" s="458"/>
      <c r="LEV131" s="459"/>
      <c r="LEW131" s="458"/>
      <c r="LEX131" s="458"/>
      <c r="LEY131" s="458"/>
      <c r="LEZ131" s="459"/>
      <c r="LFA131" s="458"/>
      <c r="LFB131" s="458"/>
      <c r="LFC131" s="458"/>
      <c r="LFD131" s="459"/>
      <c r="LFE131" s="458"/>
      <c r="LFF131" s="458"/>
      <c r="LFG131" s="458"/>
      <c r="LFH131" s="459"/>
      <c r="LFI131" s="458"/>
      <c r="LFJ131" s="458"/>
      <c r="LFK131" s="458"/>
      <c r="LFL131" s="459"/>
      <c r="LFM131" s="458"/>
      <c r="LFN131" s="458"/>
      <c r="LFO131" s="458"/>
      <c r="LFP131" s="459"/>
      <c r="LFQ131" s="458"/>
      <c r="LFR131" s="458"/>
      <c r="LFS131" s="458"/>
      <c r="LFT131" s="459"/>
      <c r="LFU131" s="458"/>
      <c r="LFV131" s="458"/>
      <c r="LFW131" s="458"/>
      <c r="LFX131" s="459"/>
      <c r="LFY131" s="458"/>
      <c r="LFZ131" s="458"/>
      <c r="LGA131" s="458"/>
      <c r="LGB131" s="459"/>
      <c r="LGC131" s="458"/>
      <c r="LGD131" s="458"/>
      <c r="LGE131" s="458"/>
      <c r="LGF131" s="459"/>
      <c r="LGG131" s="458"/>
      <c r="LGH131" s="458"/>
      <c r="LGI131" s="458"/>
      <c r="LGJ131" s="459"/>
      <c r="LGK131" s="458"/>
      <c r="LGL131" s="458"/>
      <c r="LGM131" s="458"/>
      <c r="LGN131" s="459"/>
      <c r="LGO131" s="458"/>
      <c r="LGP131" s="458"/>
      <c r="LGQ131" s="458"/>
      <c r="LGR131" s="459"/>
      <c r="LGS131" s="458"/>
      <c r="LGT131" s="458"/>
      <c r="LGU131" s="458"/>
      <c r="LGV131" s="459"/>
      <c r="LGW131" s="458"/>
      <c r="LGX131" s="458"/>
      <c r="LGY131" s="458"/>
      <c r="LGZ131" s="459"/>
      <c r="LHA131" s="458"/>
      <c r="LHB131" s="458"/>
      <c r="LHC131" s="458"/>
      <c r="LHD131" s="459"/>
      <c r="LHE131" s="458"/>
      <c r="LHF131" s="458"/>
      <c r="LHG131" s="458"/>
      <c r="LHH131" s="459"/>
      <c r="LHI131" s="458"/>
      <c r="LHJ131" s="458"/>
      <c r="LHK131" s="458"/>
      <c r="LHL131" s="459"/>
      <c r="LHM131" s="458"/>
      <c r="LHN131" s="458"/>
      <c r="LHO131" s="458"/>
      <c r="LHP131" s="459"/>
      <c r="LHQ131" s="458"/>
      <c r="LHR131" s="458"/>
      <c r="LHS131" s="458"/>
      <c r="LHT131" s="459"/>
      <c r="LHU131" s="458"/>
      <c r="LHV131" s="458"/>
      <c r="LHW131" s="458"/>
      <c r="LHX131" s="459"/>
      <c r="LHY131" s="458"/>
      <c r="LHZ131" s="458"/>
      <c r="LIA131" s="458"/>
      <c r="LIB131" s="459"/>
      <c r="LIC131" s="458"/>
      <c r="LID131" s="458"/>
      <c r="LIE131" s="458"/>
      <c r="LIF131" s="459"/>
      <c r="LIG131" s="458"/>
      <c r="LIH131" s="458"/>
      <c r="LII131" s="458"/>
      <c r="LIJ131" s="459"/>
      <c r="LIK131" s="458"/>
      <c r="LIL131" s="458"/>
      <c r="LIM131" s="458"/>
      <c r="LIN131" s="459"/>
      <c r="LIO131" s="458"/>
      <c r="LIP131" s="458"/>
      <c r="LIQ131" s="458"/>
      <c r="LIR131" s="459"/>
      <c r="LIS131" s="458"/>
      <c r="LIT131" s="458"/>
      <c r="LIU131" s="458"/>
      <c r="LIV131" s="459"/>
      <c r="LIW131" s="458"/>
      <c r="LIX131" s="458"/>
      <c r="LIY131" s="458"/>
      <c r="LIZ131" s="459"/>
      <c r="LJA131" s="458"/>
      <c r="LJB131" s="458"/>
      <c r="LJC131" s="458"/>
      <c r="LJD131" s="459"/>
      <c r="LJE131" s="458"/>
      <c r="LJF131" s="458"/>
      <c r="LJG131" s="458"/>
      <c r="LJH131" s="459"/>
      <c r="LJI131" s="458"/>
      <c r="LJJ131" s="458"/>
      <c r="LJK131" s="458"/>
      <c r="LJL131" s="459"/>
      <c r="LJM131" s="458"/>
      <c r="LJN131" s="458"/>
      <c r="LJO131" s="458"/>
      <c r="LJP131" s="459"/>
      <c r="LJQ131" s="458"/>
      <c r="LJR131" s="458"/>
      <c r="LJS131" s="458"/>
      <c r="LJT131" s="459"/>
      <c r="LJU131" s="458"/>
      <c r="LJV131" s="458"/>
      <c r="LJW131" s="458"/>
      <c r="LJX131" s="459"/>
      <c r="LJY131" s="458"/>
      <c r="LJZ131" s="458"/>
      <c r="LKA131" s="458"/>
      <c r="LKB131" s="459"/>
      <c r="LKC131" s="458"/>
      <c r="LKD131" s="458"/>
      <c r="LKE131" s="458"/>
      <c r="LKF131" s="459"/>
      <c r="LKG131" s="458"/>
      <c r="LKH131" s="458"/>
      <c r="LKI131" s="458"/>
      <c r="LKJ131" s="459"/>
      <c r="LKK131" s="458"/>
      <c r="LKL131" s="458"/>
      <c r="LKM131" s="458"/>
      <c r="LKN131" s="459"/>
      <c r="LKO131" s="458"/>
      <c r="LKP131" s="458"/>
      <c r="LKQ131" s="458"/>
      <c r="LKR131" s="459"/>
      <c r="LKS131" s="458"/>
      <c r="LKT131" s="458"/>
      <c r="LKU131" s="458"/>
      <c r="LKV131" s="459"/>
      <c r="LKW131" s="458"/>
      <c r="LKX131" s="458"/>
      <c r="LKY131" s="458"/>
      <c r="LKZ131" s="459"/>
      <c r="LLA131" s="458"/>
      <c r="LLB131" s="458"/>
      <c r="LLC131" s="458"/>
      <c r="LLD131" s="459"/>
      <c r="LLE131" s="458"/>
      <c r="LLF131" s="458"/>
      <c r="LLG131" s="458"/>
      <c r="LLH131" s="459"/>
      <c r="LLI131" s="458"/>
      <c r="LLJ131" s="458"/>
      <c r="LLK131" s="458"/>
      <c r="LLL131" s="459"/>
      <c r="LLM131" s="458"/>
      <c r="LLN131" s="458"/>
      <c r="LLO131" s="458"/>
      <c r="LLP131" s="459"/>
      <c r="LLQ131" s="458"/>
      <c r="LLR131" s="458"/>
      <c r="LLS131" s="458"/>
      <c r="LLT131" s="459"/>
      <c r="LLU131" s="458"/>
      <c r="LLV131" s="458"/>
      <c r="LLW131" s="458"/>
      <c r="LLX131" s="459"/>
      <c r="LLY131" s="458"/>
      <c r="LLZ131" s="458"/>
      <c r="LMA131" s="458"/>
      <c r="LMB131" s="459"/>
      <c r="LMC131" s="458"/>
      <c r="LMD131" s="458"/>
      <c r="LME131" s="458"/>
      <c r="LMF131" s="459"/>
      <c r="LMG131" s="458"/>
      <c r="LMH131" s="458"/>
      <c r="LMI131" s="458"/>
      <c r="LMJ131" s="459"/>
      <c r="LMK131" s="458"/>
      <c r="LML131" s="458"/>
      <c r="LMM131" s="458"/>
      <c r="LMN131" s="459"/>
      <c r="LMO131" s="458"/>
      <c r="LMP131" s="458"/>
      <c r="LMQ131" s="458"/>
      <c r="LMR131" s="459"/>
      <c r="LMS131" s="458"/>
      <c r="LMT131" s="458"/>
      <c r="LMU131" s="458"/>
      <c r="LMV131" s="459"/>
      <c r="LMW131" s="458"/>
      <c r="LMX131" s="458"/>
      <c r="LMY131" s="458"/>
      <c r="LMZ131" s="459"/>
      <c r="LNA131" s="458"/>
      <c r="LNB131" s="458"/>
      <c r="LNC131" s="458"/>
      <c r="LND131" s="459"/>
      <c r="LNE131" s="458"/>
      <c r="LNF131" s="458"/>
      <c r="LNG131" s="458"/>
      <c r="LNH131" s="459"/>
      <c r="LNI131" s="458"/>
      <c r="LNJ131" s="458"/>
      <c r="LNK131" s="458"/>
      <c r="LNL131" s="459"/>
      <c r="LNM131" s="458"/>
      <c r="LNN131" s="458"/>
      <c r="LNO131" s="458"/>
      <c r="LNP131" s="459"/>
      <c r="LNQ131" s="458"/>
      <c r="LNR131" s="458"/>
      <c r="LNS131" s="458"/>
      <c r="LNT131" s="459"/>
      <c r="LNU131" s="458"/>
      <c r="LNV131" s="458"/>
      <c r="LNW131" s="458"/>
      <c r="LNX131" s="459"/>
      <c r="LNY131" s="458"/>
      <c r="LNZ131" s="458"/>
      <c r="LOA131" s="458"/>
      <c r="LOB131" s="459"/>
      <c r="LOC131" s="458"/>
      <c r="LOD131" s="458"/>
      <c r="LOE131" s="458"/>
      <c r="LOF131" s="459"/>
      <c r="LOG131" s="458"/>
      <c r="LOH131" s="458"/>
      <c r="LOI131" s="458"/>
      <c r="LOJ131" s="459"/>
      <c r="LOK131" s="458"/>
      <c r="LOL131" s="458"/>
      <c r="LOM131" s="458"/>
      <c r="LON131" s="459"/>
      <c r="LOO131" s="458"/>
      <c r="LOP131" s="458"/>
      <c r="LOQ131" s="458"/>
      <c r="LOR131" s="459"/>
      <c r="LOS131" s="458"/>
      <c r="LOT131" s="458"/>
      <c r="LOU131" s="458"/>
      <c r="LOV131" s="459"/>
      <c r="LOW131" s="458"/>
      <c r="LOX131" s="458"/>
      <c r="LOY131" s="458"/>
      <c r="LOZ131" s="459"/>
      <c r="LPA131" s="458"/>
      <c r="LPB131" s="458"/>
      <c r="LPC131" s="458"/>
      <c r="LPD131" s="459"/>
      <c r="LPE131" s="458"/>
      <c r="LPF131" s="458"/>
      <c r="LPG131" s="458"/>
      <c r="LPH131" s="459"/>
      <c r="LPI131" s="458"/>
      <c r="LPJ131" s="458"/>
      <c r="LPK131" s="458"/>
      <c r="LPL131" s="459"/>
      <c r="LPM131" s="458"/>
      <c r="LPN131" s="458"/>
      <c r="LPO131" s="458"/>
      <c r="LPP131" s="459"/>
      <c r="LPQ131" s="458"/>
      <c r="LPR131" s="458"/>
      <c r="LPS131" s="458"/>
      <c r="LPT131" s="459"/>
      <c r="LPU131" s="458"/>
      <c r="LPV131" s="458"/>
      <c r="LPW131" s="458"/>
      <c r="LPX131" s="459"/>
      <c r="LPY131" s="458"/>
      <c r="LPZ131" s="458"/>
      <c r="LQA131" s="458"/>
      <c r="LQB131" s="459"/>
      <c r="LQC131" s="458"/>
      <c r="LQD131" s="458"/>
      <c r="LQE131" s="458"/>
      <c r="LQF131" s="459"/>
      <c r="LQG131" s="458"/>
      <c r="LQH131" s="458"/>
      <c r="LQI131" s="458"/>
      <c r="LQJ131" s="459"/>
      <c r="LQK131" s="458"/>
      <c r="LQL131" s="458"/>
      <c r="LQM131" s="458"/>
      <c r="LQN131" s="459"/>
      <c r="LQO131" s="458"/>
      <c r="LQP131" s="458"/>
      <c r="LQQ131" s="458"/>
      <c r="LQR131" s="459"/>
      <c r="LQS131" s="458"/>
      <c r="LQT131" s="458"/>
      <c r="LQU131" s="458"/>
      <c r="LQV131" s="459"/>
      <c r="LQW131" s="458"/>
      <c r="LQX131" s="458"/>
      <c r="LQY131" s="458"/>
      <c r="LQZ131" s="459"/>
      <c r="LRA131" s="458"/>
      <c r="LRB131" s="458"/>
      <c r="LRC131" s="458"/>
      <c r="LRD131" s="459"/>
      <c r="LRE131" s="458"/>
      <c r="LRF131" s="458"/>
      <c r="LRG131" s="458"/>
      <c r="LRH131" s="459"/>
      <c r="LRI131" s="458"/>
      <c r="LRJ131" s="458"/>
      <c r="LRK131" s="458"/>
      <c r="LRL131" s="459"/>
      <c r="LRM131" s="458"/>
      <c r="LRN131" s="458"/>
      <c r="LRO131" s="458"/>
      <c r="LRP131" s="459"/>
      <c r="LRQ131" s="458"/>
      <c r="LRR131" s="458"/>
      <c r="LRS131" s="458"/>
      <c r="LRT131" s="459"/>
      <c r="LRU131" s="458"/>
      <c r="LRV131" s="458"/>
      <c r="LRW131" s="458"/>
      <c r="LRX131" s="459"/>
      <c r="LRY131" s="458"/>
      <c r="LRZ131" s="458"/>
      <c r="LSA131" s="458"/>
      <c r="LSB131" s="459"/>
      <c r="LSC131" s="458"/>
      <c r="LSD131" s="458"/>
      <c r="LSE131" s="458"/>
      <c r="LSF131" s="459"/>
      <c r="LSG131" s="458"/>
      <c r="LSH131" s="458"/>
      <c r="LSI131" s="458"/>
      <c r="LSJ131" s="459"/>
      <c r="LSK131" s="458"/>
      <c r="LSL131" s="458"/>
      <c r="LSM131" s="458"/>
      <c r="LSN131" s="459"/>
      <c r="LSO131" s="458"/>
      <c r="LSP131" s="458"/>
      <c r="LSQ131" s="458"/>
      <c r="LSR131" s="459"/>
      <c r="LSS131" s="458"/>
      <c r="LST131" s="458"/>
      <c r="LSU131" s="458"/>
      <c r="LSV131" s="459"/>
      <c r="LSW131" s="458"/>
      <c r="LSX131" s="458"/>
      <c r="LSY131" s="458"/>
      <c r="LSZ131" s="459"/>
      <c r="LTA131" s="458"/>
      <c r="LTB131" s="458"/>
      <c r="LTC131" s="458"/>
      <c r="LTD131" s="459"/>
      <c r="LTE131" s="458"/>
      <c r="LTF131" s="458"/>
      <c r="LTG131" s="458"/>
      <c r="LTH131" s="459"/>
      <c r="LTI131" s="458"/>
      <c r="LTJ131" s="458"/>
      <c r="LTK131" s="458"/>
      <c r="LTL131" s="459"/>
      <c r="LTM131" s="458"/>
      <c r="LTN131" s="458"/>
      <c r="LTO131" s="458"/>
      <c r="LTP131" s="459"/>
      <c r="LTQ131" s="458"/>
      <c r="LTR131" s="458"/>
      <c r="LTS131" s="458"/>
      <c r="LTT131" s="459"/>
      <c r="LTU131" s="458"/>
      <c r="LTV131" s="458"/>
      <c r="LTW131" s="458"/>
      <c r="LTX131" s="459"/>
      <c r="LTY131" s="458"/>
      <c r="LTZ131" s="458"/>
      <c r="LUA131" s="458"/>
      <c r="LUB131" s="459"/>
      <c r="LUC131" s="458"/>
      <c r="LUD131" s="458"/>
      <c r="LUE131" s="458"/>
      <c r="LUF131" s="459"/>
      <c r="LUG131" s="458"/>
      <c r="LUH131" s="458"/>
      <c r="LUI131" s="458"/>
      <c r="LUJ131" s="459"/>
      <c r="LUK131" s="458"/>
      <c r="LUL131" s="458"/>
      <c r="LUM131" s="458"/>
      <c r="LUN131" s="459"/>
      <c r="LUO131" s="458"/>
      <c r="LUP131" s="458"/>
      <c r="LUQ131" s="458"/>
      <c r="LUR131" s="459"/>
      <c r="LUS131" s="458"/>
      <c r="LUT131" s="458"/>
      <c r="LUU131" s="458"/>
      <c r="LUV131" s="459"/>
      <c r="LUW131" s="458"/>
      <c r="LUX131" s="458"/>
      <c r="LUY131" s="458"/>
      <c r="LUZ131" s="459"/>
      <c r="LVA131" s="458"/>
      <c r="LVB131" s="458"/>
      <c r="LVC131" s="458"/>
      <c r="LVD131" s="459"/>
      <c r="LVE131" s="458"/>
      <c r="LVF131" s="458"/>
      <c r="LVG131" s="458"/>
      <c r="LVH131" s="459"/>
      <c r="LVI131" s="458"/>
      <c r="LVJ131" s="458"/>
      <c r="LVK131" s="458"/>
      <c r="LVL131" s="459"/>
      <c r="LVM131" s="458"/>
      <c r="LVN131" s="458"/>
      <c r="LVO131" s="458"/>
      <c r="LVP131" s="459"/>
      <c r="LVQ131" s="458"/>
      <c r="LVR131" s="458"/>
      <c r="LVS131" s="458"/>
      <c r="LVT131" s="459"/>
      <c r="LVU131" s="458"/>
      <c r="LVV131" s="458"/>
      <c r="LVW131" s="458"/>
      <c r="LVX131" s="459"/>
      <c r="LVY131" s="458"/>
      <c r="LVZ131" s="458"/>
      <c r="LWA131" s="458"/>
      <c r="LWB131" s="459"/>
      <c r="LWC131" s="458"/>
      <c r="LWD131" s="458"/>
      <c r="LWE131" s="458"/>
      <c r="LWF131" s="459"/>
      <c r="LWG131" s="458"/>
      <c r="LWH131" s="458"/>
      <c r="LWI131" s="458"/>
      <c r="LWJ131" s="459"/>
      <c r="LWK131" s="458"/>
      <c r="LWL131" s="458"/>
      <c r="LWM131" s="458"/>
      <c r="LWN131" s="459"/>
      <c r="LWO131" s="458"/>
      <c r="LWP131" s="458"/>
      <c r="LWQ131" s="458"/>
      <c r="LWR131" s="459"/>
      <c r="LWS131" s="458"/>
      <c r="LWT131" s="458"/>
      <c r="LWU131" s="458"/>
      <c r="LWV131" s="459"/>
      <c r="LWW131" s="458"/>
      <c r="LWX131" s="458"/>
      <c r="LWY131" s="458"/>
      <c r="LWZ131" s="459"/>
      <c r="LXA131" s="458"/>
      <c r="LXB131" s="458"/>
      <c r="LXC131" s="458"/>
      <c r="LXD131" s="459"/>
      <c r="LXE131" s="458"/>
      <c r="LXF131" s="458"/>
      <c r="LXG131" s="458"/>
      <c r="LXH131" s="459"/>
      <c r="LXI131" s="458"/>
      <c r="LXJ131" s="458"/>
      <c r="LXK131" s="458"/>
      <c r="LXL131" s="459"/>
      <c r="LXM131" s="458"/>
      <c r="LXN131" s="458"/>
      <c r="LXO131" s="458"/>
      <c r="LXP131" s="459"/>
      <c r="LXQ131" s="458"/>
      <c r="LXR131" s="458"/>
      <c r="LXS131" s="458"/>
      <c r="LXT131" s="459"/>
      <c r="LXU131" s="458"/>
      <c r="LXV131" s="458"/>
      <c r="LXW131" s="458"/>
      <c r="LXX131" s="459"/>
      <c r="LXY131" s="458"/>
      <c r="LXZ131" s="458"/>
      <c r="LYA131" s="458"/>
      <c r="LYB131" s="459"/>
      <c r="LYC131" s="458"/>
      <c r="LYD131" s="458"/>
      <c r="LYE131" s="458"/>
      <c r="LYF131" s="459"/>
      <c r="LYG131" s="458"/>
      <c r="LYH131" s="458"/>
      <c r="LYI131" s="458"/>
      <c r="LYJ131" s="459"/>
      <c r="LYK131" s="458"/>
      <c r="LYL131" s="458"/>
      <c r="LYM131" s="458"/>
      <c r="LYN131" s="459"/>
      <c r="LYO131" s="458"/>
      <c r="LYP131" s="458"/>
      <c r="LYQ131" s="458"/>
      <c r="LYR131" s="459"/>
      <c r="LYS131" s="458"/>
      <c r="LYT131" s="458"/>
      <c r="LYU131" s="458"/>
      <c r="LYV131" s="459"/>
      <c r="LYW131" s="458"/>
      <c r="LYX131" s="458"/>
      <c r="LYY131" s="458"/>
      <c r="LYZ131" s="459"/>
      <c r="LZA131" s="458"/>
      <c r="LZB131" s="458"/>
      <c r="LZC131" s="458"/>
      <c r="LZD131" s="459"/>
      <c r="LZE131" s="458"/>
      <c r="LZF131" s="458"/>
      <c r="LZG131" s="458"/>
      <c r="LZH131" s="459"/>
      <c r="LZI131" s="458"/>
      <c r="LZJ131" s="458"/>
      <c r="LZK131" s="458"/>
      <c r="LZL131" s="459"/>
      <c r="LZM131" s="458"/>
      <c r="LZN131" s="458"/>
      <c r="LZO131" s="458"/>
      <c r="LZP131" s="459"/>
      <c r="LZQ131" s="458"/>
      <c r="LZR131" s="458"/>
      <c r="LZS131" s="458"/>
      <c r="LZT131" s="459"/>
      <c r="LZU131" s="458"/>
      <c r="LZV131" s="458"/>
      <c r="LZW131" s="458"/>
      <c r="LZX131" s="459"/>
      <c r="LZY131" s="458"/>
      <c r="LZZ131" s="458"/>
      <c r="MAA131" s="458"/>
      <c r="MAB131" s="459"/>
      <c r="MAC131" s="458"/>
      <c r="MAD131" s="458"/>
      <c r="MAE131" s="458"/>
      <c r="MAF131" s="459"/>
      <c r="MAG131" s="458"/>
      <c r="MAH131" s="458"/>
      <c r="MAI131" s="458"/>
      <c r="MAJ131" s="459"/>
      <c r="MAK131" s="458"/>
      <c r="MAL131" s="458"/>
      <c r="MAM131" s="458"/>
      <c r="MAN131" s="459"/>
      <c r="MAO131" s="458"/>
      <c r="MAP131" s="458"/>
      <c r="MAQ131" s="458"/>
      <c r="MAR131" s="459"/>
      <c r="MAS131" s="458"/>
      <c r="MAT131" s="458"/>
      <c r="MAU131" s="458"/>
      <c r="MAV131" s="459"/>
      <c r="MAW131" s="458"/>
      <c r="MAX131" s="458"/>
      <c r="MAY131" s="458"/>
      <c r="MAZ131" s="459"/>
      <c r="MBA131" s="458"/>
      <c r="MBB131" s="458"/>
      <c r="MBC131" s="458"/>
      <c r="MBD131" s="459"/>
      <c r="MBE131" s="458"/>
      <c r="MBF131" s="458"/>
      <c r="MBG131" s="458"/>
      <c r="MBH131" s="459"/>
      <c r="MBI131" s="458"/>
      <c r="MBJ131" s="458"/>
      <c r="MBK131" s="458"/>
      <c r="MBL131" s="459"/>
      <c r="MBM131" s="458"/>
      <c r="MBN131" s="458"/>
      <c r="MBO131" s="458"/>
      <c r="MBP131" s="459"/>
      <c r="MBQ131" s="458"/>
      <c r="MBR131" s="458"/>
      <c r="MBS131" s="458"/>
      <c r="MBT131" s="459"/>
      <c r="MBU131" s="458"/>
      <c r="MBV131" s="458"/>
      <c r="MBW131" s="458"/>
      <c r="MBX131" s="459"/>
      <c r="MBY131" s="458"/>
      <c r="MBZ131" s="458"/>
      <c r="MCA131" s="458"/>
      <c r="MCB131" s="459"/>
      <c r="MCC131" s="458"/>
      <c r="MCD131" s="458"/>
      <c r="MCE131" s="458"/>
      <c r="MCF131" s="459"/>
      <c r="MCG131" s="458"/>
      <c r="MCH131" s="458"/>
      <c r="MCI131" s="458"/>
      <c r="MCJ131" s="459"/>
      <c r="MCK131" s="458"/>
      <c r="MCL131" s="458"/>
      <c r="MCM131" s="458"/>
      <c r="MCN131" s="459"/>
      <c r="MCO131" s="458"/>
      <c r="MCP131" s="458"/>
      <c r="MCQ131" s="458"/>
      <c r="MCR131" s="459"/>
      <c r="MCS131" s="458"/>
      <c r="MCT131" s="458"/>
      <c r="MCU131" s="458"/>
      <c r="MCV131" s="459"/>
      <c r="MCW131" s="458"/>
      <c r="MCX131" s="458"/>
      <c r="MCY131" s="458"/>
      <c r="MCZ131" s="459"/>
      <c r="MDA131" s="458"/>
      <c r="MDB131" s="458"/>
      <c r="MDC131" s="458"/>
      <c r="MDD131" s="459"/>
      <c r="MDE131" s="458"/>
      <c r="MDF131" s="458"/>
      <c r="MDG131" s="458"/>
      <c r="MDH131" s="459"/>
      <c r="MDI131" s="458"/>
      <c r="MDJ131" s="458"/>
      <c r="MDK131" s="458"/>
      <c r="MDL131" s="459"/>
      <c r="MDM131" s="458"/>
      <c r="MDN131" s="458"/>
      <c r="MDO131" s="458"/>
      <c r="MDP131" s="459"/>
      <c r="MDQ131" s="458"/>
      <c r="MDR131" s="458"/>
      <c r="MDS131" s="458"/>
      <c r="MDT131" s="459"/>
      <c r="MDU131" s="458"/>
      <c r="MDV131" s="458"/>
      <c r="MDW131" s="458"/>
      <c r="MDX131" s="459"/>
      <c r="MDY131" s="458"/>
      <c r="MDZ131" s="458"/>
      <c r="MEA131" s="458"/>
      <c r="MEB131" s="459"/>
      <c r="MEC131" s="458"/>
      <c r="MED131" s="458"/>
      <c r="MEE131" s="458"/>
      <c r="MEF131" s="459"/>
      <c r="MEG131" s="458"/>
      <c r="MEH131" s="458"/>
      <c r="MEI131" s="458"/>
      <c r="MEJ131" s="459"/>
      <c r="MEK131" s="458"/>
      <c r="MEL131" s="458"/>
      <c r="MEM131" s="458"/>
      <c r="MEN131" s="459"/>
      <c r="MEO131" s="458"/>
      <c r="MEP131" s="458"/>
      <c r="MEQ131" s="458"/>
      <c r="MER131" s="459"/>
      <c r="MES131" s="458"/>
      <c r="MET131" s="458"/>
      <c r="MEU131" s="458"/>
      <c r="MEV131" s="459"/>
      <c r="MEW131" s="458"/>
      <c r="MEX131" s="458"/>
      <c r="MEY131" s="458"/>
      <c r="MEZ131" s="459"/>
      <c r="MFA131" s="458"/>
      <c r="MFB131" s="458"/>
      <c r="MFC131" s="458"/>
      <c r="MFD131" s="459"/>
      <c r="MFE131" s="458"/>
      <c r="MFF131" s="458"/>
      <c r="MFG131" s="458"/>
      <c r="MFH131" s="459"/>
      <c r="MFI131" s="458"/>
      <c r="MFJ131" s="458"/>
      <c r="MFK131" s="458"/>
      <c r="MFL131" s="459"/>
      <c r="MFM131" s="458"/>
      <c r="MFN131" s="458"/>
      <c r="MFO131" s="458"/>
      <c r="MFP131" s="459"/>
      <c r="MFQ131" s="458"/>
      <c r="MFR131" s="458"/>
      <c r="MFS131" s="458"/>
      <c r="MFT131" s="459"/>
      <c r="MFU131" s="458"/>
      <c r="MFV131" s="458"/>
      <c r="MFW131" s="458"/>
      <c r="MFX131" s="459"/>
      <c r="MFY131" s="458"/>
      <c r="MFZ131" s="458"/>
      <c r="MGA131" s="458"/>
      <c r="MGB131" s="459"/>
      <c r="MGC131" s="458"/>
      <c r="MGD131" s="458"/>
      <c r="MGE131" s="458"/>
      <c r="MGF131" s="459"/>
      <c r="MGG131" s="458"/>
      <c r="MGH131" s="458"/>
      <c r="MGI131" s="458"/>
      <c r="MGJ131" s="459"/>
      <c r="MGK131" s="458"/>
      <c r="MGL131" s="458"/>
      <c r="MGM131" s="458"/>
      <c r="MGN131" s="459"/>
      <c r="MGO131" s="458"/>
      <c r="MGP131" s="458"/>
      <c r="MGQ131" s="458"/>
      <c r="MGR131" s="459"/>
      <c r="MGS131" s="458"/>
      <c r="MGT131" s="458"/>
      <c r="MGU131" s="458"/>
      <c r="MGV131" s="459"/>
      <c r="MGW131" s="458"/>
      <c r="MGX131" s="458"/>
      <c r="MGY131" s="458"/>
      <c r="MGZ131" s="459"/>
      <c r="MHA131" s="458"/>
      <c r="MHB131" s="458"/>
      <c r="MHC131" s="458"/>
      <c r="MHD131" s="459"/>
      <c r="MHE131" s="458"/>
      <c r="MHF131" s="458"/>
      <c r="MHG131" s="458"/>
      <c r="MHH131" s="459"/>
      <c r="MHI131" s="458"/>
      <c r="MHJ131" s="458"/>
      <c r="MHK131" s="458"/>
      <c r="MHL131" s="459"/>
      <c r="MHM131" s="458"/>
      <c r="MHN131" s="458"/>
      <c r="MHO131" s="458"/>
      <c r="MHP131" s="459"/>
      <c r="MHQ131" s="458"/>
      <c r="MHR131" s="458"/>
      <c r="MHS131" s="458"/>
      <c r="MHT131" s="459"/>
      <c r="MHU131" s="458"/>
      <c r="MHV131" s="458"/>
      <c r="MHW131" s="458"/>
      <c r="MHX131" s="459"/>
      <c r="MHY131" s="458"/>
      <c r="MHZ131" s="458"/>
      <c r="MIA131" s="458"/>
      <c r="MIB131" s="459"/>
      <c r="MIC131" s="458"/>
      <c r="MID131" s="458"/>
      <c r="MIE131" s="458"/>
      <c r="MIF131" s="459"/>
      <c r="MIG131" s="458"/>
      <c r="MIH131" s="458"/>
      <c r="MII131" s="458"/>
      <c r="MIJ131" s="459"/>
      <c r="MIK131" s="458"/>
      <c r="MIL131" s="458"/>
      <c r="MIM131" s="458"/>
      <c r="MIN131" s="459"/>
      <c r="MIO131" s="458"/>
      <c r="MIP131" s="458"/>
      <c r="MIQ131" s="458"/>
      <c r="MIR131" s="459"/>
      <c r="MIS131" s="458"/>
      <c r="MIT131" s="458"/>
      <c r="MIU131" s="458"/>
      <c r="MIV131" s="459"/>
      <c r="MIW131" s="458"/>
      <c r="MIX131" s="458"/>
      <c r="MIY131" s="458"/>
      <c r="MIZ131" s="459"/>
      <c r="MJA131" s="458"/>
      <c r="MJB131" s="458"/>
      <c r="MJC131" s="458"/>
      <c r="MJD131" s="459"/>
      <c r="MJE131" s="458"/>
      <c r="MJF131" s="458"/>
      <c r="MJG131" s="458"/>
      <c r="MJH131" s="459"/>
      <c r="MJI131" s="458"/>
      <c r="MJJ131" s="458"/>
      <c r="MJK131" s="458"/>
      <c r="MJL131" s="459"/>
      <c r="MJM131" s="458"/>
      <c r="MJN131" s="458"/>
      <c r="MJO131" s="458"/>
      <c r="MJP131" s="459"/>
      <c r="MJQ131" s="458"/>
      <c r="MJR131" s="458"/>
      <c r="MJS131" s="458"/>
      <c r="MJT131" s="459"/>
      <c r="MJU131" s="458"/>
      <c r="MJV131" s="458"/>
      <c r="MJW131" s="458"/>
      <c r="MJX131" s="459"/>
      <c r="MJY131" s="458"/>
      <c r="MJZ131" s="458"/>
      <c r="MKA131" s="458"/>
      <c r="MKB131" s="459"/>
      <c r="MKC131" s="458"/>
      <c r="MKD131" s="458"/>
      <c r="MKE131" s="458"/>
      <c r="MKF131" s="459"/>
      <c r="MKG131" s="458"/>
      <c r="MKH131" s="458"/>
      <c r="MKI131" s="458"/>
      <c r="MKJ131" s="459"/>
      <c r="MKK131" s="458"/>
      <c r="MKL131" s="458"/>
      <c r="MKM131" s="458"/>
      <c r="MKN131" s="459"/>
      <c r="MKO131" s="458"/>
      <c r="MKP131" s="458"/>
      <c r="MKQ131" s="458"/>
      <c r="MKR131" s="459"/>
      <c r="MKS131" s="458"/>
      <c r="MKT131" s="458"/>
      <c r="MKU131" s="458"/>
      <c r="MKV131" s="459"/>
      <c r="MKW131" s="458"/>
      <c r="MKX131" s="458"/>
      <c r="MKY131" s="458"/>
      <c r="MKZ131" s="459"/>
      <c r="MLA131" s="458"/>
      <c r="MLB131" s="458"/>
      <c r="MLC131" s="458"/>
      <c r="MLD131" s="459"/>
      <c r="MLE131" s="458"/>
      <c r="MLF131" s="458"/>
      <c r="MLG131" s="458"/>
      <c r="MLH131" s="459"/>
      <c r="MLI131" s="458"/>
      <c r="MLJ131" s="458"/>
      <c r="MLK131" s="458"/>
      <c r="MLL131" s="459"/>
      <c r="MLM131" s="458"/>
      <c r="MLN131" s="458"/>
      <c r="MLO131" s="458"/>
      <c r="MLP131" s="459"/>
      <c r="MLQ131" s="458"/>
      <c r="MLR131" s="458"/>
      <c r="MLS131" s="458"/>
      <c r="MLT131" s="459"/>
      <c r="MLU131" s="458"/>
      <c r="MLV131" s="458"/>
      <c r="MLW131" s="458"/>
      <c r="MLX131" s="459"/>
      <c r="MLY131" s="458"/>
      <c r="MLZ131" s="458"/>
      <c r="MMA131" s="458"/>
      <c r="MMB131" s="459"/>
      <c r="MMC131" s="458"/>
      <c r="MMD131" s="458"/>
      <c r="MME131" s="458"/>
      <c r="MMF131" s="459"/>
      <c r="MMG131" s="458"/>
      <c r="MMH131" s="458"/>
      <c r="MMI131" s="458"/>
      <c r="MMJ131" s="459"/>
      <c r="MMK131" s="458"/>
      <c r="MML131" s="458"/>
      <c r="MMM131" s="458"/>
      <c r="MMN131" s="459"/>
      <c r="MMO131" s="458"/>
      <c r="MMP131" s="458"/>
      <c r="MMQ131" s="458"/>
      <c r="MMR131" s="459"/>
      <c r="MMS131" s="458"/>
      <c r="MMT131" s="458"/>
      <c r="MMU131" s="458"/>
      <c r="MMV131" s="459"/>
      <c r="MMW131" s="458"/>
      <c r="MMX131" s="458"/>
      <c r="MMY131" s="458"/>
      <c r="MMZ131" s="459"/>
      <c r="MNA131" s="458"/>
      <c r="MNB131" s="458"/>
      <c r="MNC131" s="458"/>
      <c r="MND131" s="459"/>
      <c r="MNE131" s="458"/>
      <c r="MNF131" s="458"/>
      <c r="MNG131" s="458"/>
      <c r="MNH131" s="459"/>
      <c r="MNI131" s="458"/>
      <c r="MNJ131" s="458"/>
      <c r="MNK131" s="458"/>
      <c r="MNL131" s="459"/>
      <c r="MNM131" s="458"/>
      <c r="MNN131" s="458"/>
      <c r="MNO131" s="458"/>
      <c r="MNP131" s="459"/>
      <c r="MNQ131" s="458"/>
      <c r="MNR131" s="458"/>
      <c r="MNS131" s="458"/>
      <c r="MNT131" s="459"/>
      <c r="MNU131" s="458"/>
      <c r="MNV131" s="458"/>
      <c r="MNW131" s="458"/>
      <c r="MNX131" s="459"/>
      <c r="MNY131" s="458"/>
      <c r="MNZ131" s="458"/>
      <c r="MOA131" s="458"/>
      <c r="MOB131" s="459"/>
      <c r="MOC131" s="458"/>
      <c r="MOD131" s="458"/>
      <c r="MOE131" s="458"/>
      <c r="MOF131" s="459"/>
      <c r="MOG131" s="458"/>
      <c r="MOH131" s="458"/>
      <c r="MOI131" s="458"/>
      <c r="MOJ131" s="459"/>
      <c r="MOK131" s="458"/>
      <c r="MOL131" s="458"/>
      <c r="MOM131" s="458"/>
      <c r="MON131" s="459"/>
      <c r="MOO131" s="458"/>
      <c r="MOP131" s="458"/>
      <c r="MOQ131" s="458"/>
      <c r="MOR131" s="459"/>
      <c r="MOS131" s="458"/>
      <c r="MOT131" s="458"/>
      <c r="MOU131" s="458"/>
      <c r="MOV131" s="459"/>
      <c r="MOW131" s="458"/>
      <c r="MOX131" s="458"/>
      <c r="MOY131" s="458"/>
      <c r="MOZ131" s="459"/>
      <c r="MPA131" s="458"/>
      <c r="MPB131" s="458"/>
      <c r="MPC131" s="458"/>
      <c r="MPD131" s="459"/>
      <c r="MPE131" s="458"/>
      <c r="MPF131" s="458"/>
      <c r="MPG131" s="458"/>
      <c r="MPH131" s="459"/>
      <c r="MPI131" s="458"/>
      <c r="MPJ131" s="458"/>
      <c r="MPK131" s="458"/>
      <c r="MPL131" s="459"/>
      <c r="MPM131" s="458"/>
      <c r="MPN131" s="458"/>
      <c r="MPO131" s="458"/>
      <c r="MPP131" s="459"/>
      <c r="MPQ131" s="458"/>
      <c r="MPR131" s="458"/>
      <c r="MPS131" s="458"/>
      <c r="MPT131" s="459"/>
      <c r="MPU131" s="458"/>
      <c r="MPV131" s="458"/>
      <c r="MPW131" s="458"/>
      <c r="MPX131" s="459"/>
      <c r="MPY131" s="458"/>
      <c r="MPZ131" s="458"/>
      <c r="MQA131" s="458"/>
      <c r="MQB131" s="459"/>
      <c r="MQC131" s="458"/>
      <c r="MQD131" s="458"/>
      <c r="MQE131" s="458"/>
      <c r="MQF131" s="459"/>
      <c r="MQG131" s="458"/>
      <c r="MQH131" s="458"/>
      <c r="MQI131" s="458"/>
      <c r="MQJ131" s="459"/>
      <c r="MQK131" s="458"/>
      <c r="MQL131" s="458"/>
      <c r="MQM131" s="458"/>
      <c r="MQN131" s="459"/>
      <c r="MQO131" s="458"/>
      <c r="MQP131" s="458"/>
      <c r="MQQ131" s="458"/>
      <c r="MQR131" s="459"/>
      <c r="MQS131" s="458"/>
      <c r="MQT131" s="458"/>
      <c r="MQU131" s="458"/>
      <c r="MQV131" s="459"/>
      <c r="MQW131" s="458"/>
      <c r="MQX131" s="458"/>
      <c r="MQY131" s="458"/>
      <c r="MQZ131" s="459"/>
      <c r="MRA131" s="458"/>
      <c r="MRB131" s="458"/>
      <c r="MRC131" s="458"/>
      <c r="MRD131" s="459"/>
      <c r="MRE131" s="458"/>
      <c r="MRF131" s="458"/>
      <c r="MRG131" s="458"/>
      <c r="MRH131" s="459"/>
      <c r="MRI131" s="458"/>
      <c r="MRJ131" s="458"/>
      <c r="MRK131" s="458"/>
      <c r="MRL131" s="459"/>
      <c r="MRM131" s="458"/>
      <c r="MRN131" s="458"/>
      <c r="MRO131" s="458"/>
      <c r="MRP131" s="459"/>
      <c r="MRQ131" s="458"/>
      <c r="MRR131" s="458"/>
      <c r="MRS131" s="458"/>
      <c r="MRT131" s="459"/>
      <c r="MRU131" s="458"/>
      <c r="MRV131" s="458"/>
      <c r="MRW131" s="458"/>
      <c r="MRX131" s="459"/>
      <c r="MRY131" s="458"/>
      <c r="MRZ131" s="458"/>
      <c r="MSA131" s="458"/>
      <c r="MSB131" s="459"/>
      <c r="MSC131" s="458"/>
      <c r="MSD131" s="458"/>
      <c r="MSE131" s="458"/>
      <c r="MSF131" s="459"/>
      <c r="MSG131" s="458"/>
      <c r="MSH131" s="458"/>
      <c r="MSI131" s="458"/>
      <c r="MSJ131" s="459"/>
      <c r="MSK131" s="458"/>
      <c r="MSL131" s="458"/>
      <c r="MSM131" s="458"/>
      <c r="MSN131" s="459"/>
      <c r="MSO131" s="458"/>
      <c r="MSP131" s="458"/>
      <c r="MSQ131" s="458"/>
      <c r="MSR131" s="459"/>
      <c r="MSS131" s="458"/>
      <c r="MST131" s="458"/>
      <c r="MSU131" s="458"/>
      <c r="MSV131" s="459"/>
      <c r="MSW131" s="458"/>
      <c r="MSX131" s="458"/>
      <c r="MSY131" s="458"/>
      <c r="MSZ131" s="459"/>
      <c r="MTA131" s="458"/>
      <c r="MTB131" s="458"/>
      <c r="MTC131" s="458"/>
      <c r="MTD131" s="459"/>
      <c r="MTE131" s="458"/>
      <c r="MTF131" s="458"/>
      <c r="MTG131" s="458"/>
      <c r="MTH131" s="459"/>
      <c r="MTI131" s="458"/>
      <c r="MTJ131" s="458"/>
      <c r="MTK131" s="458"/>
      <c r="MTL131" s="459"/>
      <c r="MTM131" s="458"/>
      <c r="MTN131" s="458"/>
      <c r="MTO131" s="458"/>
      <c r="MTP131" s="459"/>
      <c r="MTQ131" s="458"/>
      <c r="MTR131" s="458"/>
      <c r="MTS131" s="458"/>
      <c r="MTT131" s="459"/>
      <c r="MTU131" s="458"/>
      <c r="MTV131" s="458"/>
      <c r="MTW131" s="458"/>
      <c r="MTX131" s="459"/>
      <c r="MTY131" s="458"/>
      <c r="MTZ131" s="458"/>
      <c r="MUA131" s="458"/>
      <c r="MUB131" s="459"/>
      <c r="MUC131" s="458"/>
      <c r="MUD131" s="458"/>
      <c r="MUE131" s="458"/>
      <c r="MUF131" s="459"/>
      <c r="MUG131" s="458"/>
      <c r="MUH131" s="458"/>
      <c r="MUI131" s="458"/>
      <c r="MUJ131" s="459"/>
      <c r="MUK131" s="458"/>
      <c r="MUL131" s="458"/>
      <c r="MUM131" s="458"/>
      <c r="MUN131" s="459"/>
      <c r="MUO131" s="458"/>
      <c r="MUP131" s="458"/>
      <c r="MUQ131" s="458"/>
      <c r="MUR131" s="459"/>
      <c r="MUS131" s="458"/>
      <c r="MUT131" s="458"/>
      <c r="MUU131" s="458"/>
      <c r="MUV131" s="459"/>
      <c r="MUW131" s="458"/>
      <c r="MUX131" s="458"/>
      <c r="MUY131" s="458"/>
      <c r="MUZ131" s="459"/>
      <c r="MVA131" s="458"/>
      <c r="MVB131" s="458"/>
      <c r="MVC131" s="458"/>
      <c r="MVD131" s="459"/>
      <c r="MVE131" s="458"/>
      <c r="MVF131" s="458"/>
      <c r="MVG131" s="458"/>
      <c r="MVH131" s="459"/>
      <c r="MVI131" s="458"/>
      <c r="MVJ131" s="458"/>
      <c r="MVK131" s="458"/>
      <c r="MVL131" s="459"/>
      <c r="MVM131" s="458"/>
      <c r="MVN131" s="458"/>
      <c r="MVO131" s="458"/>
      <c r="MVP131" s="459"/>
      <c r="MVQ131" s="458"/>
      <c r="MVR131" s="458"/>
      <c r="MVS131" s="458"/>
      <c r="MVT131" s="459"/>
      <c r="MVU131" s="458"/>
      <c r="MVV131" s="458"/>
      <c r="MVW131" s="458"/>
      <c r="MVX131" s="459"/>
      <c r="MVY131" s="458"/>
      <c r="MVZ131" s="458"/>
      <c r="MWA131" s="458"/>
      <c r="MWB131" s="459"/>
      <c r="MWC131" s="458"/>
      <c r="MWD131" s="458"/>
      <c r="MWE131" s="458"/>
      <c r="MWF131" s="459"/>
      <c r="MWG131" s="458"/>
      <c r="MWH131" s="458"/>
      <c r="MWI131" s="458"/>
      <c r="MWJ131" s="459"/>
      <c r="MWK131" s="458"/>
      <c r="MWL131" s="458"/>
      <c r="MWM131" s="458"/>
      <c r="MWN131" s="459"/>
      <c r="MWO131" s="458"/>
      <c r="MWP131" s="458"/>
      <c r="MWQ131" s="458"/>
      <c r="MWR131" s="459"/>
      <c r="MWS131" s="458"/>
      <c r="MWT131" s="458"/>
      <c r="MWU131" s="458"/>
      <c r="MWV131" s="459"/>
      <c r="MWW131" s="458"/>
      <c r="MWX131" s="458"/>
      <c r="MWY131" s="458"/>
      <c r="MWZ131" s="459"/>
      <c r="MXA131" s="458"/>
      <c r="MXB131" s="458"/>
      <c r="MXC131" s="458"/>
      <c r="MXD131" s="459"/>
      <c r="MXE131" s="458"/>
      <c r="MXF131" s="458"/>
      <c r="MXG131" s="458"/>
      <c r="MXH131" s="459"/>
      <c r="MXI131" s="458"/>
      <c r="MXJ131" s="458"/>
      <c r="MXK131" s="458"/>
      <c r="MXL131" s="459"/>
      <c r="MXM131" s="458"/>
      <c r="MXN131" s="458"/>
      <c r="MXO131" s="458"/>
      <c r="MXP131" s="459"/>
      <c r="MXQ131" s="458"/>
      <c r="MXR131" s="458"/>
      <c r="MXS131" s="458"/>
      <c r="MXT131" s="459"/>
      <c r="MXU131" s="458"/>
      <c r="MXV131" s="458"/>
      <c r="MXW131" s="458"/>
      <c r="MXX131" s="459"/>
      <c r="MXY131" s="458"/>
      <c r="MXZ131" s="458"/>
      <c r="MYA131" s="458"/>
      <c r="MYB131" s="459"/>
      <c r="MYC131" s="458"/>
      <c r="MYD131" s="458"/>
      <c r="MYE131" s="458"/>
      <c r="MYF131" s="459"/>
      <c r="MYG131" s="458"/>
      <c r="MYH131" s="458"/>
      <c r="MYI131" s="458"/>
      <c r="MYJ131" s="459"/>
      <c r="MYK131" s="458"/>
      <c r="MYL131" s="458"/>
      <c r="MYM131" s="458"/>
      <c r="MYN131" s="459"/>
      <c r="MYO131" s="458"/>
      <c r="MYP131" s="458"/>
      <c r="MYQ131" s="458"/>
      <c r="MYR131" s="459"/>
      <c r="MYS131" s="458"/>
      <c r="MYT131" s="458"/>
      <c r="MYU131" s="458"/>
      <c r="MYV131" s="459"/>
      <c r="MYW131" s="458"/>
      <c r="MYX131" s="458"/>
      <c r="MYY131" s="458"/>
      <c r="MYZ131" s="459"/>
      <c r="MZA131" s="458"/>
      <c r="MZB131" s="458"/>
      <c r="MZC131" s="458"/>
      <c r="MZD131" s="459"/>
      <c r="MZE131" s="458"/>
      <c r="MZF131" s="458"/>
      <c r="MZG131" s="458"/>
      <c r="MZH131" s="459"/>
      <c r="MZI131" s="458"/>
      <c r="MZJ131" s="458"/>
      <c r="MZK131" s="458"/>
      <c r="MZL131" s="459"/>
      <c r="MZM131" s="458"/>
      <c r="MZN131" s="458"/>
      <c r="MZO131" s="458"/>
      <c r="MZP131" s="459"/>
      <c r="MZQ131" s="458"/>
      <c r="MZR131" s="458"/>
      <c r="MZS131" s="458"/>
      <c r="MZT131" s="459"/>
      <c r="MZU131" s="458"/>
      <c r="MZV131" s="458"/>
      <c r="MZW131" s="458"/>
      <c r="MZX131" s="459"/>
      <c r="MZY131" s="458"/>
      <c r="MZZ131" s="458"/>
      <c r="NAA131" s="458"/>
      <c r="NAB131" s="459"/>
      <c r="NAC131" s="458"/>
      <c r="NAD131" s="458"/>
      <c r="NAE131" s="458"/>
      <c r="NAF131" s="459"/>
      <c r="NAG131" s="458"/>
      <c r="NAH131" s="458"/>
      <c r="NAI131" s="458"/>
      <c r="NAJ131" s="459"/>
      <c r="NAK131" s="458"/>
      <c r="NAL131" s="458"/>
      <c r="NAM131" s="458"/>
      <c r="NAN131" s="459"/>
      <c r="NAO131" s="458"/>
      <c r="NAP131" s="458"/>
      <c r="NAQ131" s="458"/>
      <c r="NAR131" s="459"/>
      <c r="NAS131" s="458"/>
      <c r="NAT131" s="458"/>
      <c r="NAU131" s="458"/>
      <c r="NAV131" s="459"/>
      <c r="NAW131" s="458"/>
      <c r="NAX131" s="458"/>
      <c r="NAY131" s="458"/>
      <c r="NAZ131" s="459"/>
      <c r="NBA131" s="458"/>
      <c r="NBB131" s="458"/>
      <c r="NBC131" s="458"/>
      <c r="NBD131" s="459"/>
      <c r="NBE131" s="458"/>
      <c r="NBF131" s="458"/>
      <c r="NBG131" s="458"/>
      <c r="NBH131" s="459"/>
      <c r="NBI131" s="458"/>
      <c r="NBJ131" s="458"/>
      <c r="NBK131" s="458"/>
      <c r="NBL131" s="459"/>
      <c r="NBM131" s="458"/>
      <c r="NBN131" s="458"/>
      <c r="NBO131" s="458"/>
      <c r="NBP131" s="459"/>
      <c r="NBQ131" s="458"/>
      <c r="NBR131" s="458"/>
      <c r="NBS131" s="458"/>
      <c r="NBT131" s="459"/>
      <c r="NBU131" s="458"/>
      <c r="NBV131" s="458"/>
      <c r="NBW131" s="458"/>
      <c r="NBX131" s="459"/>
      <c r="NBY131" s="458"/>
      <c r="NBZ131" s="458"/>
      <c r="NCA131" s="458"/>
      <c r="NCB131" s="459"/>
      <c r="NCC131" s="458"/>
      <c r="NCD131" s="458"/>
      <c r="NCE131" s="458"/>
      <c r="NCF131" s="459"/>
      <c r="NCG131" s="458"/>
      <c r="NCH131" s="458"/>
      <c r="NCI131" s="458"/>
      <c r="NCJ131" s="459"/>
      <c r="NCK131" s="458"/>
      <c r="NCL131" s="458"/>
      <c r="NCM131" s="458"/>
      <c r="NCN131" s="459"/>
      <c r="NCO131" s="458"/>
      <c r="NCP131" s="458"/>
      <c r="NCQ131" s="458"/>
      <c r="NCR131" s="459"/>
      <c r="NCS131" s="458"/>
      <c r="NCT131" s="458"/>
      <c r="NCU131" s="458"/>
      <c r="NCV131" s="459"/>
      <c r="NCW131" s="458"/>
      <c r="NCX131" s="458"/>
      <c r="NCY131" s="458"/>
      <c r="NCZ131" s="459"/>
      <c r="NDA131" s="458"/>
      <c r="NDB131" s="458"/>
      <c r="NDC131" s="458"/>
      <c r="NDD131" s="459"/>
      <c r="NDE131" s="458"/>
      <c r="NDF131" s="458"/>
      <c r="NDG131" s="458"/>
      <c r="NDH131" s="459"/>
      <c r="NDI131" s="458"/>
      <c r="NDJ131" s="458"/>
      <c r="NDK131" s="458"/>
      <c r="NDL131" s="459"/>
      <c r="NDM131" s="458"/>
      <c r="NDN131" s="458"/>
      <c r="NDO131" s="458"/>
      <c r="NDP131" s="459"/>
      <c r="NDQ131" s="458"/>
      <c r="NDR131" s="458"/>
      <c r="NDS131" s="458"/>
      <c r="NDT131" s="459"/>
      <c r="NDU131" s="458"/>
      <c r="NDV131" s="458"/>
      <c r="NDW131" s="458"/>
      <c r="NDX131" s="459"/>
      <c r="NDY131" s="458"/>
      <c r="NDZ131" s="458"/>
      <c r="NEA131" s="458"/>
      <c r="NEB131" s="459"/>
      <c r="NEC131" s="458"/>
      <c r="NED131" s="458"/>
      <c r="NEE131" s="458"/>
      <c r="NEF131" s="459"/>
      <c r="NEG131" s="458"/>
      <c r="NEH131" s="458"/>
      <c r="NEI131" s="458"/>
      <c r="NEJ131" s="459"/>
      <c r="NEK131" s="458"/>
      <c r="NEL131" s="458"/>
      <c r="NEM131" s="458"/>
      <c r="NEN131" s="459"/>
      <c r="NEO131" s="458"/>
      <c r="NEP131" s="458"/>
      <c r="NEQ131" s="458"/>
      <c r="NER131" s="459"/>
      <c r="NES131" s="458"/>
      <c r="NET131" s="458"/>
      <c r="NEU131" s="458"/>
      <c r="NEV131" s="459"/>
      <c r="NEW131" s="458"/>
      <c r="NEX131" s="458"/>
      <c r="NEY131" s="458"/>
      <c r="NEZ131" s="459"/>
      <c r="NFA131" s="458"/>
      <c r="NFB131" s="458"/>
      <c r="NFC131" s="458"/>
      <c r="NFD131" s="459"/>
      <c r="NFE131" s="458"/>
      <c r="NFF131" s="458"/>
      <c r="NFG131" s="458"/>
      <c r="NFH131" s="459"/>
      <c r="NFI131" s="458"/>
      <c r="NFJ131" s="458"/>
      <c r="NFK131" s="458"/>
      <c r="NFL131" s="459"/>
      <c r="NFM131" s="458"/>
      <c r="NFN131" s="458"/>
      <c r="NFO131" s="458"/>
      <c r="NFP131" s="459"/>
      <c r="NFQ131" s="458"/>
      <c r="NFR131" s="458"/>
      <c r="NFS131" s="458"/>
      <c r="NFT131" s="459"/>
      <c r="NFU131" s="458"/>
      <c r="NFV131" s="458"/>
      <c r="NFW131" s="458"/>
      <c r="NFX131" s="459"/>
      <c r="NFY131" s="458"/>
      <c r="NFZ131" s="458"/>
      <c r="NGA131" s="458"/>
      <c r="NGB131" s="459"/>
      <c r="NGC131" s="458"/>
      <c r="NGD131" s="458"/>
      <c r="NGE131" s="458"/>
      <c r="NGF131" s="459"/>
      <c r="NGG131" s="458"/>
      <c r="NGH131" s="458"/>
      <c r="NGI131" s="458"/>
      <c r="NGJ131" s="459"/>
      <c r="NGK131" s="458"/>
      <c r="NGL131" s="458"/>
      <c r="NGM131" s="458"/>
      <c r="NGN131" s="459"/>
      <c r="NGO131" s="458"/>
      <c r="NGP131" s="458"/>
      <c r="NGQ131" s="458"/>
      <c r="NGR131" s="459"/>
      <c r="NGS131" s="458"/>
      <c r="NGT131" s="458"/>
      <c r="NGU131" s="458"/>
      <c r="NGV131" s="459"/>
      <c r="NGW131" s="458"/>
      <c r="NGX131" s="458"/>
      <c r="NGY131" s="458"/>
      <c r="NGZ131" s="459"/>
      <c r="NHA131" s="458"/>
      <c r="NHB131" s="458"/>
      <c r="NHC131" s="458"/>
      <c r="NHD131" s="459"/>
      <c r="NHE131" s="458"/>
      <c r="NHF131" s="458"/>
      <c r="NHG131" s="458"/>
      <c r="NHH131" s="459"/>
      <c r="NHI131" s="458"/>
      <c r="NHJ131" s="458"/>
      <c r="NHK131" s="458"/>
      <c r="NHL131" s="459"/>
      <c r="NHM131" s="458"/>
      <c r="NHN131" s="458"/>
      <c r="NHO131" s="458"/>
      <c r="NHP131" s="459"/>
      <c r="NHQ131" s="458"/>
      <c r="NHR131" s="458"/>
      <c r="NHS131" s="458"/>
      <c r="NHT131" s="459"/>
      <c r="NHU131" s="458"/>
      <c r="NHV131" s="458"/>
      <c r="NHW131" s="458"/>
      <c r="NHX131" s="459"/>
      <c r="NHY131" s="458"/>
      <c r="NHZ131" s="458"/>
      <c r="NIA131" s="458"/>
      <c r="NIB131" s="459"/>
      <c r="NIC131" s="458"/>
      <c r="NID131" s="458"/>
      <c r="NIE131" s="458"/>
      <c r="NIF131" s="459"/>
      <c r="NIG131" s="458"/>
      <c r="NIH131" s="458"/>
      <c r="NII131" s="458"/>
      <c r="NIJ131" s="459"/>
      <c r="NIK131" s="458"/>
      <c r="NIL131" s="458"/>
      <c r="NIM131" s="458"/>
      <c r="NIN131" s="459"/>
      <c r="NIO131" s="458"/>
      <c r="NIP131" s="458"/>
      <c r="NIQ131" s="458"/>
      <c r="NIR131" s="459"/>
      <c r="NIS131" s="458"/>
      <c r="NIT131" s="458"/>
      <c r="NIU131" s="458"/>
      <c r="NIV131" s="459"/>
      <c r="NIW131" s="458"/>
      <c r="NIX131" s="458"/>
      <c r="NIY131" s="458"/>
      <c r="NIZ131" s="459"/>
      <c r="NJA131" s="458"/>
      <c r="NJB131" s="458"/>
      <c r="NJC131" s="458"/>
      <c r="NJD131" s="459"/>
      <c r="NJE131" s="458"/>
      <c r="NJF131" s="458"/>
      <c r="NJG131" s="458"/>
      <c r="NJH131" s="459"/>
      <c r="NJI131" s="458"/>
      <c r="NJJ131" s="458"/>
      <c r="NJK131" s="458"/>
      <c r="NJL131" s="459"/>
      <c r="NJM131" s="458"/>
      <c r="NJN131" s="458"/>
      <c r="NJO131" s="458"/>
      <c r="NJP131" s="459"/>
      <c r="NJQ131" s="458"/>
      <c r="NJR131" s="458"/>
      <c r="NJS131" s="458"/>
      <c r="NJT131" s="459"/>
      <c r="NJU131" s="458"/>
      <c r="NJV131" s="458"/>
      <c r="NJW131" s="458"/>
      <c r="NJX131" s="459"/>
      <c r="NJY131" s="458"/>
      <c r="NJZ131" s="458"/>
      <c r="NKA131" s="458"/>
      <c r="NKB131" s="459"/>
      <c r="NKC131" s="458"/>
      <c r="NKD131" s="458"/>
      <c r="NKE131" s="458"/>
      <c r="NKF131" s="459"/>
      <c r="NKG131" s="458"/>
      <c r="NKH131" s="458"/>
      <c r="NKI131" s="458"/>
      <c r="NKJ131" s="459"/>
      <c r="NKK131" s="458"/>
      <c r="NKL131" s="458"/>
      <c r="NKM131" s="458"/>
      <c r="NKN131" s="459"/>
      <c r="NKO131" s="458"/>
      <c r="NKP131" s="458"/>
      <c r="NKQ131" s="458"/>
      <c r="NKR131" s="459"/>
      <c r="NKS131" s="458"/>
      <c r="NKT131" s="458"/>
      <c r="NKU131" s="458"/>
      <c r="NKV131" s="459"/>
      <c r="NKW131" s="458"/>
      <c r="NKX131" s="458"/>
      <c r="NKY131" s="458"/>
      <c r="NKZ131" s="459"/>
      <c r="NLA131" s="458"/>
      <c r="NLB131" s="458"/>
      <c r="NLC131" s="458"/>
      <c r="NLD131" s="459"/>
      <c r="NLE131" s="458"/>
      <c r="NLF131" s="458"/>
      <c r="NLG131" s="458"/>
      <c r="NLH131" s="459"/>
      <c r="NLI131" s="458"/>
      <c r="NLJ131" s="458"/>
      <c r="NLK131" s="458"/>
      <c r="NLL131" s="459"/>
      <c r="NLM131" s="458"/>
      <c r="NLN131" s="458"/>
      <c r="NLO131" s="458"/>
      <c r="NLP131" s="459"/>
      <c r="NLQ131" s="458"/>
      <c r="NLR131" s="458"/>
      <c r="NLS131" s="458"/>
      <c r="NLT131" s="459"/>
      <c r="NLU131" s="458"/>
      <c r="NLV131" s="458"/>
      <c r="NLW131" s="458"/>
      <c r="NLX131" s="459"/>
      <c r="NLY131" s="458"/>
      <c r="NLZ131" s="458"/>
      <c r="NMA131" s="458"/>
      <c r="NMB131" s="459"/>
      <c r="NMC131" s="458"/>
      <c r="NMD131" s="458"/>
      <c r="NME131" s="458"/>
      <c r="NMF131" s="459"/>
      <c r="NMG131" s="458"/>
      <c r="NMH131" s="458"/>
      <c r="NMI131" s="458"/>
      <c r="NMJ131" s="459"/>
      <c r="NMK131" s="458"/>
      <c r="NML131" s="458"/>
      <c r="NMM131" s="458"/>
      <c r="NMN131" s="459"/>
      <c r="NMO131" s="458"/>
      <c r="NMP131" s="458"/>
      <c r="NMQ131" s="458"/>
      <c r="NMR131" s="459"/>
      <c r="NMS131" s="458"/>
      <c r="NMT131" s="458"/>
      <c r="NMU131" s="458"/>
      <c r="NMV131" s="459"/>
      <c r="NMW131" s="458"/>
      <c r="NMX131" s="458"/>
      <c r="NMY131" s="458"/>
      <c r="NMZ131" s="459"/>
      <c r="NNA131" s="458"/>
      <c r="NNB131" s="458"/>
      <c r="NNC131" s="458"/>
      <c r="NND131" s="459"/>
      <c r="NNE131" s="458"/>
      <c r="NNF131" s="458"/>
      <c r="NNG131" s="458"/>
      <c r="NNH131" s="459"/>
      <c r="NNI131" s="458"/>
      <c r="NNJ131" s="458"/>
      <c r="NNK131" s="458"/>
      <c r="NNL131" s="459"/>
      <c r="NNM131" s="458"/>
      <c r="NNN131" s="458"/>
      <c r="NNO131" s="458"/>
      <c r="NNP131" s="459"/>
      <c r="NNQ131" s="458"/>
      <c r="NNR131" s="458"/>
      <c r="NNS131" s="458"/>
      <c r="NNT131" s="459"/>
      <c r="NNU131" s="458"/>
      <c r="NNV131" s="458"/>
      <c r="NNW131" s="458"/>
      <c r="NNX131" s="459"/>
      <c r="NNY131" s="458"/>
      <c r="NNZ131" s="458"/>
      <c r="NOA131" s="458"/>
      <c r="NOB131" s="459"/>
      <c r="NOC131" s="458"/>
      <c r="NOD131" s="458"/>
      <c r="NOE131" s="458"/>
      <c r="NOF131" s="459"/>
      <c r="NOG131" s="458"/>
      <c r="NOH131" s="458"/>
      <c r="NOI131" s="458"/>
      <c r="NOJ131" s="459"/>
      <c r="NOK131" s="458"/>
      <c r="NOL131" s="458"/>
      <c r="NOM131" s="458"/>
      <c r="NON131" s="459"/>
      <c r="NOO131" s="458"/>
      <c r="NOP131" s="458"/>
      <c r="NOQ131" s="458"/>
      <c r="NOR131" s="459"/>
      <c r="NOS131" s="458"/>
      <c r="NOT131" s="458"/>
      <c r="NOU131" s="458"/>
      <c r="NOV131" s="459"/>
      <c r="NOW131" s="458"/>
      <c r="NOX131" s="458"/>
      <c r="NOY131" s="458"/>
      <c r="NOZ131" s="459"/>
      <c r="NPA131" s="458"/>
      <c r="NPB131" s="458"/>
      <c r="NPC131" s="458"/>
      <c r="NPD131" s="459"/>
      <c r="NPE131" s="458"/>
      <c r="NPF131" s="458"/>
      <c r="NPG131" s="458"/>
      <c r="NPH131" s="459"/>
      <c r="NPI131" s="458"/>
      <c r="NPJ131" s="458"/>
      <c r="NPK131" s="458"/>
      <c r="NPL131" s="459"/>
      <c r="NPM131" s="458"/>
      <c r="NPN131" s="458"/>
      <c r="NPO131" s="458"/>
      <c r="NPP131" s="459"/>
      <c r="NPQ131" s="458"/>
      <c r="NPR131" s="458"/>
      <c r="NPS131" s="458"/>
      <c r="NPT131" s="459"/>
      <c r="NPU131" s="458"/>
      <c r="NPV131" s="458"/>
      <c r="NPW131" s="458"/>
      <c r="NPX131" s="459"/>
      <c r="NPY131" s="458"/>
      <c r="NPZ131" s="458"/>
      <c r="NQA131" s="458"/>
      <c r="NQB131" s="459"/>
      <c r="NQC131" s="458"/>
      <c r="NQD131" s="458"/>
      <c r="NQE131" s="458"/>
      <c r="NQF131" s="459"/>
      <c r="NQG131" s="458"/>
      <c r="NQH131" s="458"/>
      <c r="NQI131" s="458"/>
      <c r="NQJ131" s="459"/>
      <c r="NQK131" s="458"/>
      <c r="NQL131" s="458"/>
      <c r="NQM131" s="458"/>
      <c r="NQN131" s="459"/>
      <c r="NQO131" s="458"/>
      <c r="NQP131" s="458"/>
      <c r="NQQ131" s="458"/>
      <c r="NQR131" s="459"/>
      <c r="NQS131" s="458"/>
      <c r="NQT131" s="458"/>
      <c r="NQU131" s="458"/>
      <c r="NQV131" s="459"/>
      <c r="NQW131" s="458"/>
      <c r="NQX131" s="458"/>
      <c r="NQY131" s="458"/>
      <c r="NQZ131" s="459"/>
      <c r="NRA131" s="458"/>
      <c r="NRB131" s="458"/>
      <c r="NRC131" s="458"/>
      <c r="NRD131" s="459"/>
      <c r="NRE131" s="458"/>
      <c r="NRF131" s="458"/>
      <c r="NRG131" s="458"/>
      <c r="NRH131" s="459"/>
      <c r="NRI131" s="458"/>
      <c r="NRJ131" s="458"/>
      <c r="NRK131" s="458"/>
      <c r="NRL131" s="459"/>
      <c r="NRM131" s="458"/>
      <c r="NRN131" s="458"/>
      <c r="NRO131" s="458"/>
      <c r="NRP131" s="459"/>
      <c r="NRQ131" s="458"/>
      <c r="NRR131" s="458"/>
      <c r="NRS131" s="458"/>
      <c r="NRT131" s="459"/>
      <c r="NRU131" s="458"/>
      <c r="NRV131" s="458"/>
      <c r="NRW131" s="458"/>
      <c r="NRX131" s="459"/>
      <c r="NRY131" s="458"/>
      <c r="NRZ131" s="458"/>
      <c r="NSA131" s="458"/>
      <c r="NSB131" s="459"/>
      <c r="NSC131" s="458"/>
      <c r="NSD131" s="458"/>
      <c r="NSE131" s="458"/>
      <c r="NSF131" s="459"/>
      <c r="NSG131" s="458"/>
      <c r="NSH131" s="458"/>
      <c r="NSI131" s="458"/>
      <c r="NSJ131" s="459"/>
      <c r="NSK131" s="458"/>
      <c r="NSL131" s="458"/>
      <c r="NSM131" s="458"/>
      <c r="NSN131" s="459"/>
      <c r="NSO131" s="458"/>
      <c r="NSP131" s="458"/>
      <c r="NSQ131" s="458"/>
      <c r="NSR131" s="459"/>
      <c r="NSS131" s="458"/>
      <c r="NST131" s="458"/>
      <c r="NSU131" s="458"/>
      <c r="NSV131" s="459"/>
      <c r="NSW131" s="458"/>
      <c r="NSX131" s="458"/>
      <c r="NSY131" s="458"/>
      <c r="NSZ131" s="459"/>
      <c r="NTA131" s="458"/>
      <c r="NTB131" s="458"/>
      <c r="NTC131" s="458"/>
      <c r="NTD131" s="459"/>
      <c r="NTE131" s="458"/>
      <c r="NTF131" s="458"/>
      <c r="NTG131" s="458"/>
      <c r="NTH131" s="459"/>
      <c r="NTI131" s="458"/>
      <c r="NTJ131" s="458"/>
      <c r="NTK131" s="458"/>
      <c r="NTL131" s="459"/>
      <c r="NTM131" s="458"/>
      <c r="NTN131" s="458"/>
      <c r="NTO131" s="458"/>
      <c r="NTP131" s="459"/>
      <c r="NTQ131" s="458"/>
      <c r="NTR131" s="458"/>
      <c r="NTS131" s="458"/>
      <c r="NTT131" s="459"/>
      <c r="NTU131" s="458"/>
      <c r="NTV131" s="458"/>
      <c r="NTW131" s="458"/>
      <c r="NTX131" s="459"/>
      <c r="NTY131" s="458"/>
      <c r="NTZ131" s="458"/>
      <c r="NUA131" s="458"/>
      <c r="NUB131" s="459"/>
      <c r="NUC131" s="458"/>
      <c r="NUD131" s="458"/>
      <c r="NUE131" s="458"/>
      <c r="NUF131" s="459"/>
      <c r="NUG131" s="458"/>
      <c r="NUH131" s="458"/>
      <c r="NUI131" s="458"/>
      <c r="NUJ131" s="459"/>
      <c r="NUK131" s="458"/>
      <c r="NUL131" s="458"/>
      <c r="NUM131" s="458"/>
      <c r="NUN131" s="459"/>
      <c r="NUO131" s="458"/>
      <c r="NUP131" s="458"/>
      <c r="NUQ131" s="458"/>
      <c r="NUR131" s="459"/>
      <c r="NUS131" s="458"/>
      <c r="NUT131" s="458"/>
      <c r="NUU131" s="458"/>
      <c r="NUV131" s="459"/>
      <c r="NUW131" s="458"/>
      <c r="NUX131" s="458"/>
      <c r="NUY131" s="458"/>
      <c r="NUZ131" s="459"/>
      <c r="NVA131" s="458"/>
      <c r="NVB131" s="458"/>
      <c r="NVC131" s="458"/>
      <c r="NVD131" s="459"/>
      <c r="NVE131" s="458"/>
      <c r="NVF131" s="458"/>
      <c r="NVG131" s="458"/>
      <c r="NVH131" s="459"/>
      <c r="NVI131" s="458"/>
      <c r="NVJ131" s="458"/>
      <c r="NVK131" s="458"/>
      <c r="NVL131" s="459"/>
      <c r="NVM131" s="458"/>
      <c r="NVN131" s="458"/>
      <c r="NVO131" s="458"/>
      <c r="NVP131" s="459"/>
      <c r="NVQ131" s="458"/>
      <c r="NVR131" s="458"/>
      <c r="NVS131" s="458"/>
      <c r="NVT131" s="459"/>
      <c r="NVU131" s="458"/>
      <c r="NVV131" s="458"/>
      <c r="NVW131" s="458"/>
      <c r="NVX131" s="459"/>
      <c r="NVY131" s="458"/>
      <c r="NVZ131" s="458"/>
      <c r="NWA131" s="458"/>
      <c r="NWB131" s="459"/>
      <c r="NWC131" s="458"/>
      <c r="NWD131" s="458"/>
      <c r="NWE131" s="458"/>
      <c r="NWF131" s="459"/>
      <c r="NWG131" s="458"/>
      <c r="NWH131" s="458"/>
      <c r="NWI131" s="458"/>
      <c r="NWJ131" s="459"/>
      <c r="NWK131" s="458"/>
      <c r="NWL131" s="458"/>
      <c r="NWM131" s="458"/>
      <c r="NWN131" s="459"/>
      <c r="NWO131" s="458"/>
      <c r="NWP131" s="458"/>
      <c r="NWQ131" s="458"/>
      <c r="NWR131" s="459"/>
      <c r="NWS131" s="458"/>
      <c r="NWT131" s="458"/>
      <c r="NWU131" s="458"/>
      <c r="NWV131" s="459"/>
      <c r="NWW131" s="458"/>
      <c r="NWX131" s="458"/>
      <c r="NWY131" s="458"/>
      <c r="NWZ131" s="459"/>
      <c r="NXA131" s="458"/>
      <c r="NXB131" s="458"/>
      <c r="NXC131" s="458"/>
      <c r="NXD131" s="459"/>
      <c r="NXE131" s="458"/>
      <c r="NXF131" s="458"/>
      <c r="NXG131" s="458"/>
      <c r="NXH131" s="459"/>
      <c r="NXI131" s="458"/>
      <c r="NXJ131" s="458"/>
      <c r="NXK131" s="458"/>
      <c r="NXL131" s="459"/>
      <c r="NXM131" s="458"/>
      <c r="NXN131" s="458"/>
      <c r="NXO131" s="458"/>
      <c r="NXP131" s="459"/>
      <c r="NXQ131" s="458"/>
      <c r="NXR131" s="458"/>
      <c r="NXS131" s="458"/>
      <c r="NXT131" s="459"/>
      <c r="NXU131" s="458"/>
      <c r="NXV131" s="458"/>
      <c r="NXW131" s="458"/>
      <c r="NXX131" s="459"/>
      <c r="NXY131" s="458"/>
      <c r="NXZ131" s="458"/>
      <c r="NYA131" s="458"/>
      <c r="NYB131" s="459"/>
      <c r="NYC131" s="458"/>
      <c r="NYD131" s="458"/>
      <c r="NYE131" s="458"/>
      <c r="NYF131" s="459"/>
      <c r="NYG131" s="458"/>
      <c r="NYH131" s="458"/>
      <c r="NYI131" s="458"/>
      <c r="NYJ131" s="459"/>
      <c r="NYK131" s="458"/>
      <c r="NYL131" s="458"/>
      <c r="NYM131" s="458"/>
      <c r="NYN131" s="459"/>
      <c r="NYO131" s="458"/>
      <c r="NYP131" s="458"/>
      <c r="NYQ131" s="458"/>
      <c r="NYR131" s="459"/>
      <c r="NYS131" s="458"/>
      <c r="NYT131" s="458"/>
      <c r="NYU131" s="458"/>
      <c r="NYV131" s="459"/>
      <c r="NYW131" s="458"/>
      <c r="NYX131" s="458"/>
      <c r="NYY131" s="458"/>
      <c r="NYZ131" s="459"/>
      <c r="NZA131" s="458"/>
      <c r="NZB131" s="458"/>
      <c r="NZC131" s="458"/>
      <c r="NZD131" s="459"/>
      <c r="NZE131" s="458"/>
      <c r="NZF131" s="458"/>
      <c r="NZG131" s="458"/>
      <c r="NZH131" s="459"/>
      <c r="NZI131" s="458"/>
      <c r="NZJ131" s="458"/>
      <c r="NZK131" s="458"/>
      <c r="NZL131" s="459"/>
      <c r="NZM131" s="458"/>
      <c r="NZN131" s="458"/>
      <c r="NZO131" s="458"/>
      <c r="NZP131" s="459"/>
      <c r="NZQ131" s="458"/>
      <c r="NZR131" s="458"/>
      <c r="NZS131" s="458"/>
      <c r="NZT131" s="459"/>
      <c r="NZU131" s="458"/>
      <c r="NZV131" s="458"/>
      <c r="NZW131" s="458"/>
      <c r="NZX131" s="459"/>
      <c r="NZY131" s="458"/>
      <c r="NZZ131" s="458"/>
      <c r="OAA131" s="458"/>
      <c r="OAB131" s="459"/>
      <c r="OAC131" s="458"/>
      <c r="OAD131" s="458"/>
      <c r="OAE131" s="458"/>
      <c r="OAF131" s="459"/>
      <c r="OAG131" s="458"/>
      <c r="OAH131" s="458"/>
      <c r="OAI131" s="458"/>
      <c r="OAJ131" s="459"/>
      <c r="OAK131" s="458"/>
      <c r="OAL131" s="458"/>
      <c r="OAM131" s="458"/>
      <c r="OAN131" s="459"/>
      <c r="OAO131" s="458"/>
      <c r="OAP131" s="458"/>
      <c r="OAQ131" s="458"/>
      <c r="OAR131" s="459"/>
      <c r="OAS131" s="458"/>
      <c r="OAT131" s="458"/>
      <c r="OAU131" s="458"/>
      <c r="OAV131" s="459"/>
      <c r="OAW131" s="458"/>
      <c r="OAX131" s="458"/>
      <c r="OAY131" s="458"/>
      <c r="OAZ131" s="459"/>
      <c r="OBA131" s="458"/>
      <c r="OBB131" s="458"/>
      <c r="OBC131" s="458"/>
      <c r="OBD131" s="459"/>
      <c r="OBE131" s="458"/>
      <c r="OBF131" s="458"/>
      <c r="OBG131" s="458"/>
      <c r="OBH131" s="459"/>
      <c r="OBI131" s="458"/>
      <c r="OBJ131" s="458"/>
      <c r="OBK131" s="458"/>
      <c r="OBL131" s="459"/>
      <c r="OBM131" s="458"/>
      <c r="OBN131" s="458"/>
      <c r="OBO131" s="458"/>
      <c r="OBP131" s="459"/>
      <c r="OBQ131" s="458"/>
      <c r="OBR131" s="458"/>
      <c r="OBS131" s="458"/>
      <c r="OBT131" s="459"/>
      <c r="OBU131" s="458"/>
      <c r="OBV131" s="458"/>
      <c r="OBW131" s="458"/>
      <c r="OBX131" s="459"/>
      <c r="OBY131" s="458"/>
      <c r="OBZ131" s="458"/>
      <c r="OCA131" s="458"/>
      <c r="OCB131" s="459"/>
      <c r="OCC131" s="458"/>
      <c r="OCD131" s="458"/>
      <c r="OCE131" s="458"/>
      <c r="OCF131" s="459"/>
      <c r="OCG131" s="458"/>
      <c r="OCH131" s="458"/>
      <c r="OCI131" s="458"/>
      <c r="OCJ131" s="459"/>
      <c r="OCK131" s="458"/>
      <c r="OCL131" s="458"/>
      <c r="OCM131" s="458"/>
      <c r="OCN131" s="459"/>
      <c r="OCO131" s="458"/>
      <c r="OCP131" s="458"/>
      <c r="OCQ131" s="458"/>
      <c r="OCR131" s="459"/>
      <c r="OCS131" s="458"/>
      <c r="OCT131" s="458"/>
      <c r="OCU131" s="458"/>
      <c r="OCV131" s="459"/>
      <c r="OCW131" s="458"/>
      <c r="OCX131" s="458"/>
      <c r="OCY131" s="458"/>
      <c r="OCZ131" s="459"/>
      <c r="ODA131" s="458"/>
      <c r="ODB131" s="458"/>
      <c r="ODC131" s="458"/>
      <c r="ODD131" s="459"/>
      <c r="ODE131" s="458"/>
      <c r="ODF131" s="458"/>
      <c r="ODG131" s="458"/>
      <c r="ODH131" s="459"/>
      <c r="ODI131" s="458"/>
      <c r="ODJ131" s="458"/>
      <c r="ODK131" s="458"/>
      <c r="ODL131" s="459"/>
      <c r="ODM131" s="458"/>
      <c r="ODN131" s="458"/>
      <c r="ODO131" s="458"/>
      <c r="ODP131" s="459"/>
      <c r="ODQ131" s="458"/>
      <c r="ODR131" s="458"/>
      <c r="ODS131" s="458"/>
      <c r="ODT131" s="459"/>
      <c r="ODU131" s="458"/>
      <c r="ODV131" s="458"/>
      <c r="ODW131" s="458"/>
      <c r="ODX131" s="459"/>
      <c r="ODY131" s="458"/>
      <c r="ODZ131" s="458"/>
      <c r="OEA131" s="458"/>
      <c r="OEB131" s="459"/>
      <c r="OEC131" s="458"/>
      <c r="OED131" s="458"/>
      <c r="OEE131" s="458"/>
      <c r="OEF131" s="459"/>
      <c r="OEG131" s="458"/>
      <c r="OEH131" s="458"/>
      <c r="OEI131" s="458"/>
      <c r="OEJ131" s="459"/>
      <c r="OEK131" s="458"/>
      <c r="OEL131" s="458"/>
      <c r="OEM131" s="458"/>
      <c r="OEN131" s="459"/>
      <c r="OEO131" s="458"/>
      <c r="OEP131" s="458"/>
      <c r="OEQ131" s="458"/>
      <c r="OER131" s="459"/>
      <c r="OES131" s="458"/>
      <c r="OET131" s="458"/>
      <c r="OEU131" s="458"/>
      <c r="OEV131" s="459"/>
      <c r="OEW131" s="458"/>
      <c r="OEX131" s="458"/>
      <c r="OEY131" s="458"/>
      <c r="OEZ131" s="459"/>
      <c r="OFA131" s="458"/>
      <c r="OFB131" s="458"/>
      <c r="OFC131" s="458"/>
      <c r="OFD131" s="459"/>
      <c r="OFE131" s="458"/>
      <c r="OFF131" s="458"/>
      <c r="OFG131" s="458"/>
      <c r="OFH131" s="459"/>
      <c r="OFI131" s="458"/>
      <c r="OFJ131" s="458"/>
      <c r="OFK131" s="458"/>
      <c r="OFL131" s="459"/>
      <c r="OFM131" s="458"/>
      <c r="OFN131" s="458"/>
      <c r="OFO131" s="458"/>
      <c r="OFP131" s="459"/>
      <c r="OFQ131" s="458"/>
      <c r="OFR131" s="458"/>
      <c r="OFS131" s="458"/>
      <c r="OFT131" s="459"/>
      <c r="OFU131" s="458"/>
      <c r="OFV131" s="458"/>
      <c r="OFW131" s="458"/>
      <c r="OFX131" s="459"/>
      <c r="OFY131" s="458"/>
      <c r="OFZ131" s="458"/>
      <c r="OGA131" s="458"/>
      <c r="OGB131" s="459"/>
      <c r="OGC131" s="458"/>
      <c r="OGD131" s="458"/>
      <c r="OGE131" s="458"/>
      <c r="OGF131" s="459"/>
      <c r="OGG131" s="458"/>
      <c r="OGH131" s="458"/>
      <c r="OGI131" s="458"/>
      <c r="OGJ131" s="459"/>
      <c r="OGK131" s="458"/>
      <c r="OGL131" s="458"/>
      <c r="OGM131" s="458"/>
      <c r="OGN131" s="459"/>
      <c r="OGO131" s="458"/>
      <c r="OGP131" s="458"/>
      <c r="OGQ131" s="458"/>
      <c r="OGR131" s="459"/>
      <c r="OGS131" s="458"/>
      <c r="OGT131" s="458"/>
      <c r="OGU131" s="458"/>
      <c r="OGV131" s="459"/>
      <c r="OGW131" s="458"/>
      <c r="OGX131" s="458"/>
      <c r="OGY131" s="458"/>
      <c r="OGZ131" s="459"/>
      <c r="OHA131" s="458"/>
      <c r="OHB131" s="458"/>
      <c r="OHC131" s="458"/>
      <c r="OHD131" s="459"/>
      <c r="OHE131" s="458"/>
      <c r="OHF131" s="458"/>
      <c r="OHG131" s="458"/>
      <c r="OHH131" s="459"/>
      <c r="OHI131" s="458"/>
      <c r="OHJ131" s="458"/>
      <c r="OHK131" s="458"/>
      <c r="OHL131" s="459"/>
      <c r="OHM131" s="458"/>
      <c r="OHN131" s="458"/>
      <c r="OHO131" s="458"/>
      <c r="OHP131" s="459"/>
      <c r="OHQ131" s="458"/>
      <c r="OHR131" s="458"/>
      <c r="OHS131" s="458"/>
      <c r="OHT131" s="459"/>
      <c r="OHU131" s="458"/>
      <c r="OHV131" s="458"/>
      <c r="OHW131" s="458"/>
      <c r="OHX131" s="459"/>
      <c r="OHY131" s="458"/>
      <c r="OHZ131" s="458"/>
      <c r="OIA131" s="458"/>
      <c r="OIB131" s="459"/>
      <c r="OIC131" s="458"/>
      <c r="OID131" s="458"/>
      <c r="OIE131" s="458"/>
      <c r="OIF131" s="459"/>
      <c r="OIG131" s="458"/>
      <c r="OIH131" s="458"/>
      <c r="OII131" s="458"/>
      <c r="OIJ131" s="459"/>
      <c r="OIK131" s="458"/>
      <c r="OIL131" s="458"/>
      <c r="OIM131" s="458"/>
      <c r="OIN131" s="459"/>
      <c r="OIO131" s="458"/>
      <c r="OIP131" s="458"/>
      <c r="OIQ131" s="458"/>
      <c r="OIR131" s="459"/>
      <c r="OIS131" s="458"/>
      <c r="OIT131" s="458"/>
      <c r="OIU131" s="458"/>
      <c r="OIV131" s="459"/>
      <c r="OIW131" s="458"/>
      <c r="OIX131" s="458"/>
      <c r="OIY131" s="458"/>
      <c r="OIZ131" s="459"/>
      <c r="OJA131" s="458"/>
      <c r="OJB131" s="458"/>
      <c r="OJC131" s="458"/>
      <c r="OJD131" s="459"/>
      <c r="OJE131" s="458"/>
      <c r="OJF131" s="458"/>
      <c r="OJG131" s="458"/>
      <c r="OJH131" s="459"/>
      <c r="OJI131" s="458"/>
      <c r="OJJ131" s="458"/>
      <c r="OJK131" s="458"/>
      <c r="OJL131" s="459"/>
      <c r="OJM131" s="458"/>
      <c r="OJN131" s="458"/>
      <c r="OJO131" s="458"/>
      <c r="OJP131" s="459"/>
      <c r="OJQ131" s="458"/>
      <c r="OJR131" s="458"/>
      <c r="OJS131" s="458"/>
      <c r="OJT131" s="459"/>
      <c r="OJU131" s="458"/>
      <c r="OJV131" s="458"/>
      <c r="OJW131" s="458"/>
      <c r="OJX131" s="459"/>
      <c r="OJY131" s="458"/>
      <c r="OJZ131" s="458"/>
      <c r="OKA131" s="458"/>
      <c r="OKB131" s="459"/>
      <c r="OKC131" s="458"/>
      <c r="OKD131" s="458"/>
      <c r="OKE131" s="458"/>
      <c r="OKF131" s="459"/>
      <c r="OKG131" s="458"/>
      <c r="OKH131" s="458"/>
      <c r="OKI131" s="458"/>
      <c r="OKJ131" s="459"/>
      <c r="OKK131" s="458"/>
      <c r="OKL131" s="458"/>
      <c r="OKM131" s="458"/>
      <c r="OKN131" s="459"/>
      <c r="OKO131" s="458"/>
      <c r="OKP131" s="458"/>
      <c r="OKQ131" s="458"/>
      <c r="OKR131" s="459"/>
      <c r="OKS131" s="458"/>
      <c r="OKT131" s="458"/>
      <c r="OKU131" s="458"/>
      <c r="OKV131" s="459"/>
      <c r="OKW131" s="458"/>
      <c r="OKX131" s="458"/>
      <c r="OKY131" s="458"/>
      <c r="OKZ131" s="459"/>
      <c r="OLA131" s="458"/>
      <c r="OLB131" s="458"/>
      <c r="OLC131" s="458"/>
      <c r="OLD131" s="459"/>
      <c r="OLE131" s="458"/>
      <c r="OLF131" s="458"/>
      <c r="OLG131" s="458"/>
      <c r="OLH131" s="459"/>
      <c r="OLI131" s="458"/>
      <c r="OLJ131" s="458"/>
      <c r="OLK131" s="458"/>
      <c r="OLL131" s="459"/>
      <c r="OLM131" s="458"/>
      <c r="OLN131" s="458"/>
      <c r="OLO131" s="458"/>
      <c r="OLP131" s="459"/>
      <c r="OLQ131" s="458"/>
      <c r="OLR131" s="458"/>
      <c r="OLS131" s="458"/>
      <c r="OLT131" s="459"/>
      <c r="OLU131" s="458"/>
      <c r="OLV131" s="458"/>
      <c r="OLW131" s="458"/>
      <c r="OLX131" s="459"/>
      <c r="OLY131" s="458"/>
      <c r="OLZ131" s="458"/>
      <c r="OMA131" s="458"/>
      <c r="OMB131" s="459"/>
      <c r="OMC131" s="458"/>
      <c r="OMD131" s="458"/>
      <c r="OME131" s="458"/>
      <c r="OMF131" s="459"/>
      <c r="OMG131" s="458"/>
      <c r="OMH131" s="458"/>
      <c r="OMI131" s="458"/>
      <c r="OMJ131" s="459"/>
      <c r="OMK131" s="458"/>
      <c r="OML131" s="458"/>
      <c r="OMM131" s="458"/>
      <c r="OMN131" s="459"/>
      <c r="OMO131" s="458"/>
      <c r="OMP131" s="458"/>
      <c r="OMQ131" s="458"/>
      <c r="OMR131" s="459"/>
      <c r="OMS131" s="458"/>
      <c r="OMT131" s="458"/>
      <c r="OMU131" s="458"/>
      <c r="OMV131" s="459"/>
      <c r="OMW131" s="458"/>
      <c r="OMX131" s="458"/>
      <c r="OMY131" s="458"/>
      <c r="OMZ131" s="459"/>
      <c r="ONA131" s="458"/>
      <c r="ONB131" s="458"/>
      <c r="ONC131" s="458"/>
      <c r="OND131" s="459"/>
      <c r="ONE131" s="458"/>
      <c r="ONF131" s="458"/>
      <c r="ONG131" s="458"/>
      <c r="ONH131" s="459"/>
      <c r="ONI131" s="458"/>
      <c r="ONJ131" s="458"/>
      <c r="ONK131" s="458"/>
      <c r="ONL131" s="459"/>
      <c r="ONM131" s="458"/>
      <c r="ONN131" s="458"/>
      <c r="ONO131" s="458"/>
      <c r="ONP131" s="459"/>
      <c r="ONQ131" s="458"/>
      <c r="ONR131" s="458"/>
      <c r="ONS131" s="458"/>
      <c r="ONT131" s="459"/>
      <c r="ONU131" s="458"/>
      <c r="ONV131" s="458"/>
      <c r="ONW131" s="458"/>
      <c r="ONX131" s="459"/>
      <c r="ONY131" s="458"/>
      <c r="ONZ131" s="458"/>
      <c r="OOA131" s="458"/>
      <c r="OOB131" s="459"/>
      <c r="OOC131" s="458"/>
      <c r="OOD131" s="458"/>
      <c r="OOE131" s="458"/>
      <c r="OOF131" s="459"/>
      <c r="OOG131" s="458"/>
      <c r="OOH131" s="458"/>
      <c r="OOI131" s="458"/>
      <c r="OOJ131" s="459"/>
      <c r="OOK131" s="458"/>
      <c r="OOL131" s="458"/>
      <c r="OOM131" s="458"/>
      <c r="OON131" s="459"/>
      <c r="OOO131" s="458"/>
      <c r="OOP131" s="458"/>
      <c r="OOQ131" s="458"/>
      <c r="OOR131" s="459"/>
      <c r="OOS131" s="458"/>
      <c r="OOT131" s="458"/>
      <c r="OOU131" s="458"/>
      <c r="OOV131" s="459"/>
      <c r="OOW131" s="458"/>
      <c r="OOX131" s="458"/>
      <c r="OOY131" s="458"/>
      <c r="OOZ131" s="459"/>
      <c r="OPA131" s="458"/>
      <c r="OPB131" s="458"/>
      <c r="OPC131" s="458"/>
      <c r="OPD131" s="459"/>
      <c r="OPE131" s="458"/>
      <c r="OPF131" s="458"/>
      <c r="OPG131" s="458"/>
      <c r="OPH131" s="459"/>
      <c r="OPI131" s="458"/>
      <c r="OPJ131" s="458"/>
      <c r="OPK131" s="458"/>
      <c r="OPL131" s="459"/>
      <c r="OPM131" s="458"/>
      <c r="OPN131" s="458"/>
      <c r="OPO131" s="458"/>
      <c r="OPP131" s="459"/>
      <c r="OPQ131" s="458"/>
      <c r="OPR131" s="458"/>
      <c r="OPS131" s="458"/>
      <c r="OPT131" s="459"/>
      <c r="OPU131" s="458"/>
      <c r="OPV131" s="458"/>
      <c r="OPW131" s="458"/>
      <c r="OPX131" s="459"/>
      <c r="OPY131" s="458"/>
      <c r="OPZ131" s="458"/>
      <c r="OQA131" s="458"/>
      <c r="OQB131" s="459"/>
      <c r="OQC131" s="458"/>
      <c r="OQD131" s="458"/>
      <c r="OQE131" s="458"/>
      <c r="OQF131" s="459"/>
      <c r="OQG131" s="458"/>
      <c r="OQH131" s="458"/>
      <c r="OQI131" s="458"/>
      <c r="OQJ131" s="459"/>
      <c r="OQK131" s="458"/>
      <c r="OQL131" s="458"/>
      <c r="OQM131" s="458"/>
      <c r="OQN131" s="459"/>
      <c r="OQO131" s="458"/>
      <c r="OQP131" s="458"/>
      <c r="OQQ131" s="458"/>
      <c r="OQR131" s="459"/>
      <c r="OQS131" s="458"/>
      <c r="OQT131" s="458"/>
      <c r="OQU131" s="458"/>
      <c r="OQV131" s="459"/>
      <c r="OQW131" s="458"/>
      <c r="OQX131" s="458"/>
      <c r="OQY131" s="458"/>
      <c r="OQZ131" s="459"/>
      <c r="ORA131" s="458"/>
      <c r="ORB131" s="458"/>
      <c r="ORC131" s="458"/>
      <c r="ORD131" s="459"/>
      <c r="ORE131" s="458"/>
      <c r="ORF131" s="458"/>
      <c r="ORG131" s="458"/>
      <c r="ORH131" s="459"/>
      <c r="ORI131" s="458"/>
      <c r="ORJ131" s="458"/>
      <c r="ORK131" s="458"/>
      <c r="ORL131" s="459"/>
      <c r="ORM131" s="458"/>
      <c r="ORN131" s="458"/>
      <c r="ORO131" s="458"/>
      <c r="ORP131" s="459"/>
      <c r="ORQ131" s="458"/>
      <c r="ORR131" s="458"/>
      <c r="ORS131" s="458"/>
      <c r="ORT131" s="459"/>
      <c r="ORU131" s="458"/>
      <c r="ORV131" s="458"/>
      <c r="ORW131" s="458"/>
      <c r="ORX131" s="459"/>
      <c r="ORY131" s="458"/>
      <c r="ORZ131" s="458"/>
      <c r="OSA131" s="458"/>
      <c r="OSB131" s="459"/>
      <c r="OSC131" s="458"/>
      <c r="OSD131" s="458"/>
      <c r="OSE131" s="458"/>
      <c r="OSF131" s="459"/>
      <c r="OSG131" s="458"/>
      <c r="OSH131" s="458"/>
      <c r="OSI131" s="458"/>
      <c r="OSJ131" s="459"/>
      <c r="OSK131" s="458"/>
      <c r="OSL131" s="458"/>
      <c r="OSM131" s="458"/>
      <c r="OSN131" s="459"/>
      <c r="OSO131" s="458"/>
      <c r="OSP131" s="458"/>
      <c r="OSQ131" s="458"/>
      <c r="OSR131" s="459"/>
      <c r="OSS131" s="458"/>
      <c r="OST131" s="458"/>
      <c r="OSU131" s="458"/>
      <c r="OSV131" s="459"/>
      <c r="OSW131" s="458"/>
      <c r="OSX131" s="458"/>
      <c r="OSY131" s="458"/>
      <c r="OSZ131" s="459"/>
      <c r="OTA131" s="458"/>
      <c r="OTB131" s="458"/>
      <c r="OTC131" s="458"/>
      <c r="OTD131" s="459"/>
      <c r="OTE131" s="458"/>
      <c r="OTF131" s="458"/>
      <c r="OTG131" s="458"/>
      <c r="OTH131" s="459"/>
      <c r="OTI131" s="458"/>
      <c r="OTJ131" s="458"/>
      <c r="OTK131" s="458"/>
      <c r="OTL131" s="459"/>
      <c r="OTM131" s="458"/>
      <c r="OTN131" s="458"/>
      <c r="OTO131" s="458"/>
      <c r="OTP131" s="459"/>
      <c r="OTQ131" s="458"/>
      <c r="OTR131" s="458"/>
      <c r="OTS131" s="458"/>
      <c r="OTT131" s="459"/>
      <c r="OTU131" s="458"/>
      <c r="OTV131" s="458"/>
      <c r="OTW131" s="458"/>
      <c r="OTX131" s="459"/>
      <c r="OTY131" s="458"/>
      <c r="OTZ131" s="458"/>
      <c r="OUA131" s="458"/>
      <c r="OUB131" s="459"/>
      <c r="OUC131" s="458"/>
      <c r="OUD131" s="458"/>
      <c r="OUE131" s="458"/>
      <c r="OUF131" s="459"/>
      <c r="OUG131" s="458"/>
      <c r="OUH131" s="458"/>
      <c r="OUI131" s="458"/>
      <c r="OUJ131" s="459"/>
      <c r="OUK131" s="458"/>
      <c r="OUL131" s="458"/>
      <c r="OUM131" s="458"/>
      <c r="OUN131" s="459"/>
      <c r="OUO131" s="458"/>
      <c r="OUP131" s="458"/>
      <c r="OUQ131" s="458"/>
      <c r="OUR131" s="459"/>
      <c r="OUS131" s="458"/>
      <c r="OUT131" s="458"/>
      <c r="OUU131" s="458"/>
      <c r="OUV131" s="459"/>
      <c r="OUW131" s="458"/>
      <c r="OUX131" s="458"/>
      <c r="OUY131" s="458"/>
      <c r="OUZ131" s="459"/>
      <c r="OVA131" s="458"/>
      <c r="OVB131" s="458"/>
      <c r="OVC131" s="458"/>
      <c r="OVD131" s="459"/>
      <c r="OVE131" s="458"/>
      <c r="OVF131" s="458"/>
      <c r="OVG131" s="458"/>
      <c r="OVH131" s="459"/>
      <c r="OVI131" s="458"/>
      <c r="OVJ131" s="458"/>
      <c r="OVK131" s="458"/>
      <c r="OVL131" s="459"/>
      <c r="OVM131" s="458"/>
      <c r="OVN131" s="458"/>
      <c r="OVO131" s="458"/>
      <c r="OVP131" s="459"/>
      <c r="OVQ131" s="458"/>
      <c r="OVR131" s="458"/>
      <c r="OVS131" s="458"/>
      <c r="OVT131" s="459"/>
      <c r="OVU131" s="458"/>
      <c r="OVV131" s="458"/>
      <c r="OVW131" s="458"/>
      <c r="OVX131" s="459"/>
      <c r="OVY131" s="458"/>
      <c r="OVZ131" s="458"/>
      <c r="OWA131" s="458"/>
      <c r="OWB131" s="459"/>
      <c r="OWC131" s="458"/>
      <c r="OWD131" s="458"/>
      <c r="OWE131" s="458"/>
      <c r="OWF131" s="459"/>
      <c r="OWG131" s="458"/>
      <c r="OWH131" s="458"/>
      <c r="OWI131" s="458"/>
      <c r="OWJ131" s="459"/>
      <c r="OWK131" s="458"/>
      <c r="OWL131" s="458"/>
      <c r="OWM131" s="458"/>
      <c r="OWN131" s="459"/>
      <c r="OWO131" s="458"/>
      <c r="OWP131" s="458"/>
      <c r="OWQ131" s="458"/>
      <c r="OWR131" s="459"/>
      <c r="OWS131" s="458"/>
      <c r="OWT131" s="458"/>
      <c r="OWU131" s="458"/>
      <c r="OWV131" s="459"/>
      <c r="OWW131" s="458"/>
      <c r="OWX131" s="458"/>
      <c r="OWY131" s="458"/>
      <c r="OWZ131" s="459"/>
      <c r="OXA131" s="458"/>
      <c r="OXB131" s="458"/>
      <c r="OXC131" s="458"/>
      <c r="OXD131" s="459"/>
      <c r="OXE131" s="458"/>
      <c r="OXF131" s="458"/>
      <c r="OXG131" s="458"/>
      <c r="OXH131" s="459"/>
      <c r="OXI131" s="458"/>
      <c r="OXJ131" s="458"/>
      <c r="OXK131" s="458"/>
      <c r="OXL131" s="459"/>
      <c r="OXM131" s="458"/>
      <c r="OXN131" s="458"/>
      <c r="OXO131" s="458"/>
      <c r="OXP131" s="459"/>
      <c r="OXQ131" s="458"/>
      <c r="OXR131" s="458"/>
      <c r="OXS131" s="458"/>
      <c r="OXT131" s="459"/>
      <c r="OXU131" s="458"/>
      <c r="OXV131" s="458"/>
      <c r="OXW131" s="458"/>
      <c r="OXX131" s="459"/>
      <c r="OXY131" s="458"/>
      <c r="OXZ131" s="458"/>
      <c r="OYA131" s="458"/>
      <c r="OYB131" s="459"/>
      <c r="OYC131" s="458"/>
      <c r="OYD131" s="458"/>
      <c r="OYE131" s="458"/>
      <c r="OYF131" s="459"/>
      <c r="OYG131" s="458"/>
      <c r="OYH131" s="458"/>
      <c r="OYI131" s="458"/>
      <c r="OYJ131" s="459"/>
      <c r="OYK131" s="458"/>
      <c r="OYL131" s="458"/>
      <c r="OYM131" s="458"/>
      <c r="OYN131" s="459"/>
      <c r="OYO131" s="458"/>
      <c r="OYP131" s="458"/>
      <c r="OYQ131" s="458"/>
      <c r="OYR131" s="459"/>
      <c r="OYS131" s="458"/>
      <c r="OYT131" s="458"/>
      <c r="OYU131" s="458"/>
      <c r="OYV131" s="459"/>
      <c r="OYW131" s="458"/>
      <c r="OYX131" s="458"/>
      <c r="OYY131" s="458"/>
      <c r="OYZ131" s="459"/>
      <c r="OZA131" s="458"/>
      <c r="OZB131" s="458"/>
      <c r="OZC131" s="458"/>
      <c r="OZD131" s="459"/>
      <c r="OZE131" s="458"/>
      <c r="OZF131" s="458"/>
      <c r="OZG131" s="458"/>
      <c r="OZH131" s="459"/>
      <c r="OZI131" s="458"/>
      <c r="OZJ131" s="458"/>
      <c r="OZK131" s="458"/>
      <c r="OZL131" s="459"/>
      <c r="OZM131" s="458"/>
      <c r="OZN131" s="458"/>
      <c r="OZO131" s="458"/>
      <c r="OZP131" s="459"/>
      <c r="OZQ131" s="458"/>
      <c r="OZR131" s="458"/>
      <c r="OZS131" s="458"/>
      <c r="OZT131" s="459"/>
      <c r="OZU131" s="458"/>
      <c r="OZV131" s="458"/>
      <c r="OZW131" s="458"/>
      <c r="OZX131" s="459"/>
      <c r="OZY131" s="458"/>
      <c r="OZZ131" s="458"/>
      <c r="PAA131" s="458"/>
      <c r="PAB131" s="459"/>
      <c r="PAC131" s="458"/>
      <c r="PAD131" s="458"/>
      <c r="PAE131" s="458"/>
      <c r="PAF131" s="459"/>
      <c r="PAG131" s="458"/>
      <c r="PAH131" s="458"/>
      <c r="PAI131" s="458"/>
      <c r="PAJ131" s="459"/>
      <c r="PAK131" s="458"/>
      <c r="PAL131" s="458"/>
      <c r="PAM131" s="458"/>
      <c r="PAN131" s="459"/>
      <c r="PAO131" s="458"/>
      <c r="PAP131" s="458"/>
      <c r="PAQ131" s="458"/>
      <c r="PAR131" s="459"/>
      <c r="PAS131" s="458"/>
      <c r="PAT131" s="458"/>
      <c r="PAU131" s="458"/>
      <c r="PAV131" s="459"/>
      <c r="PAW131" s="458"/>
      <c r="PAX131" s="458"/>
      <c r="PAY131" s="458"/>
      <c r="PAZ131" s="459"/>
      <c r="PBA131" s="458"/>
      <c r="PBB131" s="458"/>
      <c r="PBC131" s="458"/>
      <c r="PBD131" s="459"/>
      <c r="PBE131" s="458"/>
      <c r="PBF131" s="458"/>
      <c r="PBG131" s="458"/>
      <c r="PBH131" s="459"/>
      <c r="PBI131" s="458"/>
      <c r="PBJ131" s="458"/>
      <c r="PBK131" s="458"/>
      <c r="PBL131" s="459"/>
      <c r="PBM131" s="458"/>
      <c r="PBN131" s="458"/>
      <c r="PBO131" s="458"/>
      <c r="PBP131" s="459"/>
      <c r="PBQ131" s="458"/>
      <c r="PBR131" s="458"/>
      <c r="PBS131" s="458"/>
      <c r="PBT131" s="459"/>
      <c r="PBU131" s="458"/>
      <c r="PBV131" s="458"/>
      <c r="PBW131" s="458"/>
      <c r="PBX131" s="459"/>
      <c r="PBY131" s="458"/>
      <c r="PBZ131" s="458"/>
      <c r="PCA131" s="458"/>
      <c r="PCB131" s="459"/>
      <c r="PCC131" s="458"/>
      <c r="PCD131" s="458"/>
      <c r="PCE131" s="458"/>
      <c r="PCF131" s="459"/>
      <c r="PCG131" s="458"/>
      <c r="PCH131" s="458"/>
      <c r="PCI131" s="458"/>
      <c r="PCJ131" s="459"/>
      <c r="PCK131" s="458"/>
      <c r="PCL131" s="458"/>
      <c r="PCM131" s="458"/>
      <c r="PCN131" s="459"/>
      <c r="PCO131" s="458"/>
      <c r="PCP131" s="458"/>
      <c r="PCQ131" s="458"/>
      <c r="PCR131" s="459"/>
      <c r="PCS131" s="458"/>
      <c r="PCT131" s="458"/>
      <c r="PCU131" s="458"/>
      <c r="PCV131" s="459"/>
      <c r="PCW131" s="458"/>
      <c r="PCX131" s="458"/>
      <c r="PCY131" s="458"/>
      <c r="PCZ131" s="459"/>
      <c r="PDA131" s="458"/>
      <c r="PDB131" s="458"/>
      <c r="PDC131" s="458"/>
      <c r="PDD131" s="459"/>
      <c r="PDE131" s="458"/>
      <c r="PDF131" s="458"/>
      <c r="PDG131" s="458"/>
      <c r="PDH131" s="459"/>
      <c r="PDI131" s="458"/>
      <c r="PDJ131" s="458"/>
      <c r="PDK131" s="458"/>
      <c r="PDL131" s="459"/>
      <c r="PDM131" s="458"/>
      <c r="PDN131" s="458"/>
      <c r="PDO131" s="458"/>
      <c r="PDP131" s="459"/>
      <c r="PDQ131" s="458"/>
      <c r="PDR131" s="458"/>
      <c r="PDS131" s="458"/>
      <c r="PDT131" s="459"/>
      <c r="PDU131" s="458"/>
      <c r="PDV131" s="458"/>
      <c r="PDW131" s="458"/>
      <c r="PDX131" s="459"/>
      <c r="PDY131" s="458"/>
      <c r="PDZ131" s="458"/>
      <c r="PEA131" s="458"/>
      <c r="PEB131" s="459"/>
      <c r="PEC131" s="458"/>
      <c r="PED131" s="458"/>
      <c r="PEE131" s="458"/>
      <c r="PEF131" s="459"/>
      <c r="PEG131" s="458"/>
      <c r="PEH131" s="458"/>
      <c r="PEI131" s="458"/>
      <c r="PEJ131" s="459"/>
      <c r="PEK131" s="458"/>
      <c r="PEL131" s="458"/>
      <c r="PEM131" s="458"/>
      <c r="PEN131" s="459"/>
      <c r="PEO131" s="458"/>
      <c r="PEP131" s="458"/>
      <c r="PEQ131" s="458"/>
      <c r="PER131" s="459"/>
      <c r="PES131" s="458"/>
      <c r="PET131" s="458"/>
      <c r="PEU131" s="458"/>
      <c r="PEV131" s="459"/>
      <c r="PEW131" s="458"/>
      <c r="PEX131" s="458"/>
      <c r="PEY131" s="458"/>
      <c r="PEZ131" s="459"/>
      <c r="PFA131" s="458"/>
      <c r="PFB131" s="458"/>
      <c r="PFC131" s="458"/>
      <c r="PFD131" s="459"/>
      <c r="PFE131" s="458"/>
      <c r="PFF131" s="458"/>
      <c r="PFG131" s="458"/>
      <c r="PFH131" s="459"/>
      <c r="PFI131" s="458"/>
      <c r="PFJ131" s="458"/>
      <c r="PFK131" s="458"/>
      <c r="PFL131" s="459"/>
      <c r="PFM131" s="458"/>
      <c r="PFN131" s="458"/>
      <c r="PFO131" s="458"/>
      <c r="PFP131" s="459"/>
      <c r="PFQ131" s="458"/>
      <c r="PFR131" s="458"/>
      <c r="PFS131" s="458"/>
      <c r="PFT131" s="459"/>
      <c r="PFU131" s="458"/>
      <c r="PFV131" s="458"/>
      <c r="PFW131" s="458"/>
      <c r="PFX131" s="459"/>
      <c r="PFY131" s="458"/>
      <c r="PFZ131" s="458"/>
      <c r="PGA131" s="458"/>
      <c r="PGB131" s="459"/>
      <c r="PGC131" s="458"/>
      <c r="PGD131" s="458"/>
      <c r="PGE131" s="458"/>
      <c r="PGF131" s="459"/>
      <c r="PGG131" s="458"/>
      <c r="PGH131" s="458"/>
      <c r="PGI131" s="458"/>
      <c r="PGJ131" s="459"/>
      <c r="PGK131" s="458"/>
      <c r="PGL131" s="458"/>
      <c r="PGM131" s="458"/>
      <c r="PGN131" s="459"/>
      <c r="PGO131" s="458"/>
      <c r="PGP131" s="458"/>
      <c r="PGQ131" s="458"/>
      <c r="PGR131" s="459"/>
      <c r="PGS131" s="458"/>
      <c r="PGT131" s="458"/>
      <c r="PGU131" s="458"/>
      <c r="PGV131" s="459"/>
      <c r="PGW131" s="458"/>
      <c r="PGX131" s="458"/>
      <c r="PGY131" s="458"/>
      <c r="PGZ131" s="459"/>
      <c r="PHA131" s="458"/>
      <c r="PHB131" s="458"/>
      <c r="PHC131" s="458"/>
      <c r="PHD131" s="459"/>
      <c r="PHE131" s="458"/>
      <c r="PHF131" s="458"/>
      <c r="PHG131" s="458"/>
      <c r="PHH131" s="459"/>
      <c r="PHI131" s="458"/>
      <c r="PHJ131" s="458"/>
      <c r="PHK131" s="458"/>
      <c r="PHL131" s="459"/>
      <c r="PHM131" s="458"/>
      <c r="PHN131" s="458"/>
      <c r="PHO131" s="458"/>
      <c r="PHP131" s="459"/>
      <c r="PHQ131" s="458"/>
      <c r="PHR131" s="458"/>
      <c r="PHS131" s="458"/>
      <c r="PHT131" s="459"/>
      <c r="PHU131" s="458"/>
      <c r="PHV131" s="458"/>
      <c r="PHW131" s="458"/>
      <c r="PHX131" s="459"/>
      <c r="PHY131" s="458"/>
      <c r="PHZ131" s="458"/>
      <c r="PIA131" s="458"/>
      <c r="PIB131" s="459"/>
      <c r="PIC131" s="458"/>
      <c r="PID131" s="458"/>
      <c r="PIE131" s="458"/>
      <c r="PIF131" s="459"/>
      <c r="PIG131" s="458"/>
      <c r="PIH131" s="458"/>
      <c r="PII131" s="458"/>
      <c r="PIJ131" s="459"/>
      <c r="PIK131" s="458"/>
      <c r="PIL131" s="458"/>
      <c r="PIM131" s="458"/>
      <c r="PIN131" s="459"/>
      <c r="PIO131" s="458"/>
      <c r="PIP131" s="458"/>
      <c r="PIQ131" s="458"/>
      <c r="PIR131" s="459"/>
      <c r="PIS131" s="458"/>
      <c r="PIT131" s="458"/>
      <c r="PIU131" s="458"/>
      <c r="PIV131" s="459"/>
      <c r="PIW131" s="458"/>
      <c r="PIX131" s="458"/>
      <c r="PIY131" s="458"/>
      <c r="PIZ131" s="459"/>
      <c r="PJA131" s="458"/>
      <c r="PJB131" s="458"/>
      <c r="PJC131" s="458"/>
      <c r="PJD131" s="459"/>
      <c r="PJE131" s="458"/>
      <c r="PJF131" s="458"/>
      <c r="PJG131" s="458"/>
      <c r="PJH131" s="459"/>
      <c r="PJI131" s="458"/>
      <c r="PJJ131" s="458"/>
      <c r="PJK131" s="458"/>
      <c r="PJL131" s="459"/>
      <c r="PJM131" s="458"/>
      <c r="PJN131" s="458"/>
      <c r="PJO131" s="458"/>
      <c r="PJP131" s="459"/>
      <c r="PJQ131" s="458"/>
      <c r="PJR131" s="458"/>
      <c r="PJS131" s="458"/>
      <c r="PJT131" s="459"/>
      <c r="PJU131" s="458"/>
      <c r="PJV131" s="458"/>
      <c r="PJW131" s="458"/>
      <c r="PJX131" s="459"/>
      <c r="PJY131" s="458"/>
      <c r="PJZ131" s="458"/>
      <c r="PKA131" s="458"/>
      <c r="PKB131" s="459"/>
      <c r="PKC131" s="458"/>
      <c r="PKD131" s="458"/>
      <c r="PKE131" s="458"/>
      <c r="PKF131" s="459"/>
      <c r="PKG131" s="458"/>
      <c r="PKH131" s="458"/>
      <c r="PKI131" s="458"/>
      <c r="PKJ131" s="459"/>
      <c r="PKK131" s="458"/>
      <c r="PKL131" s="458"/>
      <c r="PKM131" s="458"/>
      <c r="PKN131" s="459"/>
      <c r="PKO131" s="458"/>
      <c r="PKP131" s="458"/>
      <c r="PKQ131" s="458"/>
      <c r="PKR131" s="459"/>
      <c r="PKS131" s="458"/>
      <c r="PKT131" s="458"/>
      <c r="PKU131" s="458"/>
      <c r="PKV131" s="459"/>
      <c r="PKW131" s="458"/>
      <c r="PKX131" s="458"/>
      <c r="PKY131" s="458"/>
      <c r="PKZ131" s="459"/>
      <c r="PLA131" s="458"/>
      <c r="PLB131" s="458"/>
      <c r="PLC131" s="458"/>
      <c r="PLD131" s="459"/>
      <c r="PLE131" s="458"/>
      <c r="PLF131" s="458"/>
      <c r="PLG131" s="458"/>
      <c r="PLH131" s="459"/>
      <c r="PLI131" s="458"/>
      <c r="PLJ131" s="458"/>
      <c r="PLK131" s="458"/>
      <c r="PLL131" s="459"/>
      <c r="PLM131" s="458"/>
      <c r="PLN131" s="458"/>
      <c r="PLO131" s="458"/>
      <c r="PLP131" s="459"/>
      <c r="PLQ131" s="458"/>
      <c r="PLR131" s="458"/>
      <c r="PLS131" s="458"/>
      <c r="PLT131" s="459"/>
      <c r="PLU131" s="458"/>
      <c r="PLV131" s="458"/>
      <c r="PLW131" s="458"/>
      <c r="PLX131" s="459"/>
      <c r="PLY131" s="458"/>
      <c r="PLZ131" s="458"/>
      <c r="PMA131" s="458"/>
      <c r="PMB131" s="459"/>
      <c r="PMC131" s="458"/>
      <c r="PMD131" s="458"/>
      <c r="PME131" s="458"/>
      <c r="PMF131" s="459"/>
      <c r="PMG131" s="458"/>
      <c r="PMH131" s="458"/>
      <c r="PMI131" s="458"/>
      <c r="PMJ131" s="459"/>
      <c r="PMK131" s="458"/>
      <c r="PML131" s="458"/>
      <c r="PMM131" s="458"/>
      <c r="PMN131" s="459"/>
      <c r="PMO131" s="458"/>
      <c r="PMP131" s="458"/>
      <c r="PMQ131" s="458"/>
      <c r="PMR131" s="459"/>
      <c r="PMS131" s="458"/>
      <c r="PMT131" s="458"/>
      <c r="PMU131" s="458"/>
      <c r="PMV131" s="459"/>
      <c r="PMW131" s="458"/>
      <c r="PMX131" s="458"/>
      <c r="PMY131" s="458"/>
      <c r="PMZ131" s="459"/>
      <c r="PNA131" s="458"/>
      <c r="PNB131" s="458"/>
      <c r="PNC131" s="458"/>
      <c r="PND131" s="459"/>
      <c r="PNE131" s="458"/>
      <c r="PNF131" s="458"/>
      <c r="PNG131" s="458"/>
      <c r="PNH131" s="459"/>
      <c r="PNI131" s="458"/>
      <c r="PNJ131" s="458"/>
      <c r="PNK131" s="458"/>
      <c r="PNL131" s="459"/>
      <c r="PNM131" s="458"/>
      <c r="PNN131" s="458"/>
      <c r="PNO131" s="458"/>
      <c r="PNP131" s="459"/>
      <c r="PNQ131" s="458"/>
      <c r="PNR131" s="458"/>
      <c r="PNS131" s="458"/>
      <c r="PNT131" s="459"/>
      <c r="PNU131" s="458"/>
      <c r="PNV131" s="458"/>
      <c r="PNW131" s="458"/>
      <c r="PNX131" s="459"/>
      <c r="PNY131" s="458"/>
      <c r="PNZ131" s="458"/>
      <c r="POA131" s="458"/>
      <c r="POB131" s="459"/>
      <c r="POC131" s="458"/>
      <c r="POD131" s="458"/>
      <c r="POE131" s="458"/>
      <c r="POF131" s="459"/>
      <c r="POG131" s="458"/>
      <c r="POH131" s="458"/>
      <c r="POI131" s="458"/>
      <c r="POJ131" s="459"/>
      <c r="POK131" s="458"/>
      <c r="POL131" s="458"/>
      <c r="POM131" s="458"/>
      <c r="PON131" s="459"/>
      <c r="POO131" s="458"/>
      <c r="POP131" s="458"/>
      <c r="POQ131" s="458"/>
      <c r="POR131" s="459"/>
      <c r="POS131" s="458"/>
      <c r="POT131" s="458"/>
      <c r="POU131" s="458"/>
      <c r="POV131" s="459"/>
      <c r="POW131" s="458"/>
      <c r="POX131" s="458"/>
      <c r="POY131" s="458"/>
      <c r="POZ131" s="459"/>
      <c r="PPA131" s="458"/>
      <c r="PPB131" s="458"/>
      <c r="PPC131" s="458"/>
      <c r="PPD131" s="459"/>
      <c r="PPE131" s="458"/>
      <c r="PPF131" s="458"/>
      <c r="PPG131" s="458"/>
      <c r="PPH131" s="459"/>
      <c r="PPI131" s="458"/>
      <c r="PPJ131" s="458"/>
      <c r="PPK131" s="458"/>
      <c r="PPL131" s="459"/>
      <c r="PPM131" s="458"/>
      <c r="PPN131" s="458"/>
      <c r="PPO131" s="458"/>
      <c r="PPP131" s="459"/>
      <c r="PPQ131" s="458"/>
      <c r="PPR131" s="458"/>
      <c r="PPS131" s="458"/>
      <c r="PPT131" s="459"/>
      <c r="PPU131" s="458"/>
      <c r="PPV131" s="458"/>
      <c r="PPW131" s="458"/>
      <c r="PPX131" s="459"/>
      <c r="PPY131" s="458"/>
      <c r="PPZ131" s="458"/>
      <c r="PQA131" s="458"/>
      <c r="PQB131" s="459"/>
      <c r="PQC131" s="458"/>
      <c r="PQD131" s="458"/>
      <c r="PQE131" s="458"/>
      <c r="PQF131" s="459"/>
      <c r="PQG131" s="458"/>
      <c r="PQH131" s="458"/>
      <c r="PQI131" s="458"/>
      <c r="PQJ131" s="459"/>
      <c r="PQK131" s="458"/>
      <c r="PQL131" s="458"/>
      <c r="PQM131" s="458"/>
      <c r="PQN131" s="459"/>
      <c r="PQO131" s="458"/>
      <c r="PQP131" s="458"/>
      <c r="PQQ131" s="458"/>
      <c r="PQR131" s="459"/>
      <c r="PQS131" s="458"/>
      <c r="PQT131" s="458"/>
      <c r="PQU131" s="458"/>
      <c r="PQV131" s="459"/>
      <c r="PQW131" s="458"/>
      <c r="PQX131" s="458"/>
      <c r="PQY131" s="458"/>
      <c r="PQZ131" s="459"/>
      <c r="PRA131" s="458"/>
      <c r="PRB131" s="458"/>
      <c r="PRC131" s="458"/>
      <c r="PRD131" s="459"/>
      <c r="PRE131" s="458"/>
      <c r="PRF131" s="458"/>
      <c r="PRG131" s="458"/>
      <c r="PRH131" s="459"/>
      <c r="PRI131" s="458"/>
      <c r="PRJ131" s="458"/>
      <c r="PRK131" s="458"/>
      <c r="PRL131" s="459"/>
      <c r="PRM131" s="458"/>
      <c r="PRN131" s="458"/>
      <c r="PRO131" s="458"/>
      <c r="PRP131" s="459"/>
      <c r="PRQ131" s="458"/>
      <c r="PRR131" s="458"/>
      <c r="PRS131" s="458"/>
      <c r="PRT131" s="459"/>
      <c r="PRU131" s="458"/>
      <c r="PRV131" s="458"/>
      <c r="PRW131" s="458"/>
      <c r="PRX131" s="459"/>
      <c r="PRY131" s="458"/>
      <c r="PRZ131" s="458"/>
      <c r="PSA131" s="458"/>
      <c r="PSB131" s="459"/>
      <c r="PSC131" s="458"/>
      <c r="PSD131" s="458"/>
      <c r="PSE131" s="458"/>
      <c r="PSF131" s="459"/>
      <c r="PSG131" s="458"/>
      <c r="PSH131" s="458"/>
      <c r="PSI131" s="458"/>
      <c r="PSJ131" s="459"/>
      <c r="PSK131" s="458"/>
      <c r="PSL131" s="458"/>
      <c r="PSM131" s="458"/>
      <c r="PSN131" s="459"/>
      <c r="PSO131" s="458"/>
      <c r="PSP131" s="458"/>
      <c r="PSQ131" s="458"/>
      <c r="PSR131" s="459"/>
      <c r="PSS131" s="458"/>
      <c r="PST131" s="458"/>
      <c r="PSU131" s="458"/>
      <c r="PSV131" s="459"/>
      <c r="PSW131" s="458"/>
      <c r="PSX131" s="458"/>
      <c r="PSY131" s="458"/>
      <c r="PSZ131" s="459"/>
      <c r="PTA131" s="458"/>
      <c r="PTB131" s="458"/>
      <c r="PTC131" s="458"/>
      <c r="PTD131" s="459"/>
      <c r="PTE131" s="458"/>
      <c r="PTF131" s="458"/>
      <c r="PTG131" s="458"/>
      <c r="PTH131" s="459"/>
      <c r="PTI131" s="458"/>
      <c r="PTJ131" s="458"/>
      <c r="PTK131" s="458"/>
      <c r="PTL131" s="459"/>
      <c r="PTM131" s="458"/>
      <c r="PTN131" s="458"/>
      <c r="PTO131" s="458"/>
      <c r="PTP131" s="459"/>
      <c r="PTQ131" s="458"/>
      <c r="PTR131" s="458"/>
      <c r="PTS131" s="458"/>
      <c r="PTT131" s="459"/>
      <c r="PTU131" s="458"/>
      <c r="PTV131" s="458"/>
      <c r="PTW131" s="458"/>
      <c r="PTX131" s="459"/>
      <c r="PTY131" s="458"/>
      <c r="PTZ131" s="458"/>
      <c r="PUA131" s="458"/>
      <c r="PUB131" s="459"/>
      <c r="PUC131" s="458"/>
      <c r="PUD131" s="458"/>
      <c r="PUE131" s="458"/>
      <c r="PUF131" s="459"/>
      <c r="PUG131" s="458"/>
      <c r="PUH131" s="458"/>
      <c r="PUI131" s="458"/>
      <c r="PUJ131" s="459"/>
      <c r="PUK131" s="458"/>
      <c r="PUL131" s="458"/>
      <c r="PUM131" s="458"/>
      <c r="PUN131" s="459"/>
      <c r="PUO131" s="458"/>
      <c r="PUP131" s="458"/>
      <c r="PUQ131" s="458"/>
      <c r="PUR131" s="459"/>
      <c r="PUS131" s="458"/>
      <c r="PUT131" s="458"/>
      <c r="PUU131" s="458"/>
      <c r="PUV131" s="459"/>
      <c r="PUW131" s="458"/>
      <c r="PUX131" s="458"/>
      <c r="PUY131" s="458"/>
      <c r="PUZ131" s="459"/>
      <c r="PVA131" s="458"/>
      <c r="PVB131" s="458"/>
      <c r="PVC131" s="458"/>
      <c r="PVD131" s="459"/>
      <c r="PVE131" s="458"/>
      <c r="PVF131" s="458"/>
      <c r="PVG131" s="458"/>
      <c r="PVH131" s="459"/>
      <c r="PVI131" s="458"/>
      <c r="PVJ131" s="458"/>
      <c r="PVK131" s="458"/>
      <c r="PVL131" s="459"/>
      <c r="PVM131" s="458"/>
      <c r="PVN131" s="458"/>
      <c r="PVO131" s="458"/>
      <c r="PVP131" s="459"/>
      <c r="PVQ131" s="458"/>
      <c r="PVR131" s="458"/>
      <c r="PVS131" s="458"/>
      <c r="PVT131" s="459"/>
      <c r="PVU131" s="458"/>
      <c r="PVV131" s="458"/>
      <c r="PVW131" s="458"/>
      <c r="PVX131" s="459"/>
      <c r="PVY131" s="458"/>
      <c r="PVZ131" s="458"/>
      <c r="PWA131" s="458"/>
      <c r="PWB131" s="459"/>
      <c r="PWC131" s="458"/>
      <c r="PWD131" s="458"/>
      <c r="PWE131" s="458"/>
      <c r="PWF131" s="459"/>
      <c r="PWG131" s="458"/>
      <c r="PWH131" s="458"/>
      <c r="PWI131" s="458"/>
      <c r="PWJ131" s="459"/>
      <c r="PWK131" s="458"/>
      <c r="PWL131" s="458"/>
      <c r="PWM131" s="458"/>
      <c r="PWN131" s="459"/>
      <c r="PWO131" s="458"/>
      <c r="PWP131" s="458"/>
      <c r="PWQ131" s="458"/>
      <c r="PWR131" s="459"/>
      <c r="PWS131" s="458"/>
      <c r="PWT131" s="458"/>
      <c r="PWU131" s="458"/>
      <c r="PWV131" s="459"/>
      <c r="PWW131" s="458"/>
      <c r="PWX131" s="458"/>
      <c r="PWY131" s="458"/>
      <c r="PWZ131" s="459"/>
      <c r="PXA131" s="458"/>
      <c r="PXB131" s="458"/>
      <c r="PXC131" s="458"/>
      <c r="PXD131" s="459"/>
      <c r="PXE131" s="458"/>
      <c r="PXF131" s="458"/>
      <c r="PXG131" s="458"/>
      <c r="PXH131" s="459"/>
      <c r="PXI131" s="458"/>
      <c r="PXJ131" s="458"/>
      <c r="PXK131" s="458"/>
      <c r="PXL131" s="459"/>
      <c r="PXM131" s="458"/>
      <c r="PXN131" s="458"/>
      <c r="PXO131" s="458"/>
      <c r="PXP131" s="459"/>
      <c r="PXQ131" s="458"/>
      <c r="PXR131" s="458"/>
      <c r="PXS131" s="458"/>
      <c r="PXT131" s="459"/>
      <c r="PXU131" s="458"/>
      <c r="PXV131" s="458"/>
      <c r="PXW131" s="458"/>
      <c r="PXX131" s="459"/>
      <c r="PXY131" s="458"/>
      <c r="PXZ131" s="458"/>
      <c r="PYA131" s="458"/>
      <c r="PYB131" s="459"/>
      <c r="PYC131" s="458"/>
      <c r="PYD131" s="458"/>
      <c r="PYE131" s="458"/>
      <c r="PYF131" s="459"/>
      <c r="PYG131" s="458"/>
      <c r="PYH131" s="458"/>
      <c r="PYI131" s="458"/>
      <c r="PYJ131" s="459"/>
      <c r="PYK131" s="458"/>
      <c r="PYL131" s="458"/>
      <c r="PYM131" s="458"/>
      <c r="PYN131" s="459"/>
      <c r="PYO131" s="458"/>
      <c r="PYP131" s="458"/>
      <c r="PYQ131" s="458"/>
      <c r="PYR131" s="459"/>
      <c r="PYS131" s="458"/>
      <c r="PYT131" s="458"/>
      <c r="PYU131" s="458"/>
      <c r="PYV131" s="459"/>
      <c r="PYW131" s="458"/>
      <c r="PYX131" s="458"/>
      <c r="PYY131" s="458"/>
      <c r="PYZ131" s="459"/>
      <c r="PZA131" s="458"/>
      <c r="PZB131" s="458"/>
      <c r="PZC131" s="458"/>
      <c r="PZD131" s="459"/>
      <c r="PZE131" s="458"/>
      <c r="PZF131" s="458"/>
      <c r="PZG131" s="458"/>
      <c r="PZH131" s="459"/>
      <c r="PZI131" s="458"/>
      <c r="PZJ131" s="458"/>
      <c r="PZK131" s="458"/>
      <c r="PZL131" s="459"/>
      <c r="PZM131" s="458"/>
      <c r="PZN131" s="458"/>
      <c r="PZO131" s="458"/>
      <c r="PZP131" s="459"/>
      <c r="PZQ131" s="458"/>
      <c r="PZR131" s="458"/>
      <c r="PZS131" s="458"/>
      <c r="PZT131" s="459"/>
      <c r="PZU131" s="458"/>
      <c r="PZV131" s="458"/>
      <c r="PZW131" s="458"/>
      <c r="PZX131" s="459"/>
      <c r="PZY131" s="458"/>
      <c r="PZZ131" s="458"/>
      <c r="QAA131" s="458"/>
      <c r="QAB131" s="459"/>
      <c r="QAC131" s="458"/>
      <c r="QAD131" s="458"/>
      <c r="QAE131" s="458"/>
      <c r="QAF131" s="459"/>
      <c r="QAG131" s="458"/>
      <c r="QAH131" s="458"/>
      <c r="QAI131" s="458"/>
      <c r="QAJ131" s="459"/>
      <c r="QAK131" s="458"/>
      <c r="QAL131" s="458"/>
      <c r="QAM131" s="458"/>
      <c r="QAN131" s="459"/>
      <c r="QAO131" s="458"/>
      <c r="QAP131" s="458"/>
      <c r="QAQ131" s="458"/>
      <c r="QAR131" s="459"/>
      <c r="QAS131" s="458"/>
      <c r="QAT131" s="458"/>
      <c r="QAU131" s="458"/>
      <c r="QAV131" s="459"/>
      <c r="QAW131" s="458"/>
      <c r="QAX131" s="458"/>
      <c r="QAY131" s="458"/>
      <c r="QAZ131" s="459"/>
      <c r="QBA131" s="458"/>
      <c r="QBB131" s="458"/>
      <c r="QBC131" s="458"/>
      <c r="QBD131" s="459"/>
      <c r="QBE131" s="458"/>
      <c r="QBF131" s="458"/>
      <c r="QBG131" s="458"/>
      <c r="QBH131" s="459"/>
      <c r="QBI131" s="458"/>
      <c r="QBJ131" s="458"/>
      <c r="QBK131" s="458"/>
      <c r="QBL131" s="459"/>
      <c r="QBM131" s="458"/>
      <c r="QBN131" s="458"/>
      <c r="QBO131" s="458"/>
      <c r="QBP131" s="459"/>
      <c r="QBQ131" s="458"/>
      <c r="QBR131" s="458"/>
      <c r="QBS131" s="458"/>
      <c r="QBT131" s="459"/>
      <c r="QBU131" s="458"/>
      <c r="QBV131" s="458"/>
      <c r="QBW131" s="458"/>
      <c r="QBX131" s="459"/>
      <c r="QBY131" s="458"/>
      <c r="QBZ131" s="458"/>
      <c r="QCA131" s="458"/>
      <c r="QCB131" s="459"/>
      <c r="QCC131" s="458"/>
      <c r="QCD131" s="458"/>
      <c r="QCE131" s="458"/>
      <c r="QCF131" s="459"/>
      <c r="QCG131" s="458"/>
      <c r="QCH131" s="458"/>
      <c r="QCI131" s="458"/>
      <c r="QCJ131" s="459"/>
      <c r="QCK131" s="458"/>
      <c r="QCL131" s="458"/>
      <c r="QCM131" s="458"/>
      <c r="QCN131" s="459"/>
      <c r="QCO131" s="458"/>
      <c r="QCP131" s="458"/>
      <c r="QCQ131" s="458"/>
      <c r="QCR131" s="459"/>
      <c r="QCS131" s="458"/>
      <c r="QCT131" s="458"/>
      <c r="QCU131" s="458"/>
      <c r="QCV131" s="459"/>
      <c r="QCW131" s="458"/>
      <c r="QCX131" s="458"/>
      <c r="QCY131" s="458"/>
      <c r="QCZ131" s="459"/>
      <c r="QDA131" s="458"/>
      <c r="QDB131" s="458"/>
      <c r="QDC131" s="458"/>
      <c r="QDD131" s="459"/>
      <c r="QDE131" s="458"/>
      <c r="QDF131" s="458"/>
      <c r="QDG131" s="458"/>
      <c r="QDH131" s="459"/>
      <c r="QDI131" s="458"/>
      <c r="QDJ131" s="458"/>
      <c r="QDK131" s="458"/>
      <c r="QDL131" s="459"/>
      <c r="QDM131" s="458"/>
      <c r="QDN131" s="458"/>
      <c r="QDO131" s="458"/>
      <c r="QDP131" s="459"/>
      <c r="QDQ131" s="458"/>
      <c r="QDR131" s="458"/>
      <c r="QDS131" s="458"/>
      <c r="QDT131" s="459"/>
      <c r="QDU131" s="458"/>
      <c r="QDV131" s="458"/>
      <c r="QDW131" s="458"/>
      <c r="QDX131" s="459"/>
      <c r="QDY131" s="458"/>
      <c r="QDZ131" s="458"/>
      <c r="QEA131" s="458"/>
      <c r="QEB131" s="459"/>
      <c r="QEC131" s="458"/>
      <c r="QED131" s="458"/>
      <c r="QEE131" s="458"/>
      <c r="QEF131" s="459"/>
      <c r="QEG131" s="458"/>
      <c r="QEH131" s="458"/>
      <c r="QEI131" s="458"/>
      <c r="QEJ131" s="459"/>
      <c r="QEK131" s="458"/>
      <c r="QEL131" s="458"/>
      <c r="QEM131" s="458"/>
      <c r="QEN131" s="459"/>
      <c r="QEO131" s="458"/>
      <c r="QEP131" s="458"/>
      <c r="QEQ131" s="458"/>
      <c r="QER131" s="459"/>
      <c r="QES131" s="458"/>
      <c r="QET131" s="458"/>
      <c r="QEU131" s="458"/>
      <c r="QEV131" s="459"/>
      <c r="QEW131" s="458"/>
      <c r="QEX131" s="458"/>
      <c r="QEY131" s="458"/>
      <c r="QEZ131" s="459"/>
      <c r="QFA131" s="458"/>
      <c r="QFB131" s="458"/>
      <c r="QFC131" s="458"/>
      <c r="QFD131" s="459"/>
      <c r="QFE131" s="458"/>
      <c r="QFF131" s="458"/>
      <c r="QFG131" s="458"/>
      <c r="QFH131" s="459"/>
      <c r="QFI131" s="458"/>
      <c r="QFJ131" s="458"/>
      <c r="QFK131" s="458"/>
      <c r="QFL131" s="459"/>
      <c r="QFM131" s="458"/>
      <c r="QFN131" s="458"/>
      <c r="QFO131" s="458"/>
      <c r="QFP131" s="459"/>
      <c r="QFQ131" s="458"/>
      <c r="QFR131" s="458"/>
      <c r="QFS131" s="458"/>
      <c r="QFT131" s="459"/>
      <c r="QFU131" s="458"/>
      <c r="QFV131" s="458"/>
      <c r="QFW131" s="458"/>
      <c r="QFX131" s="459"/>
      <c r="QFY131" s="458"/>
      <c r="QFZ131" s="458"/>
      <c r="QGA131" s="458"/>
      <c r="QGB131" s="459"/>
      <c r="QGC131" s="458"/>
      <c r="QGD131" s="458"/>
      <c r="QGE131" s="458"/>
      <c r="QGF131" s="459"/>
      <c r="QGG131" s="458"/>
      <c r="QGH131" s="458"/>
      <c r="QGI131" s="458"/>
      <c r="QGJ131" s="459"/>
      <c r="QGK131" s="458"/>
      <c r="QGL131" s="458"/>
      <c r="QGM131" s="458"/>
      <c r="QGN131" s="459"/>
      <c r="QGO131" s="458"/>
      <c r="QGP131" s="458"/>
      <c r="QGQ131" s="458"/>
      <c r="QGR131" s="459"/>
      <c r="QGS131" s="458"/>
      <c r="QGT131" s="458"/>
      <c r="QGU131" s="458"/>
      <c r="QGV131" s="459"/>
      <c r="QGW131" s="458"/>
      <c r="QGX131" s="458"/>
      <c r="QGY131" s="458"/>
      <c r="QGZ131" s="459"/>
      <c r="QHA131" s="458"/>
      <c r="QHB131" s="458"/>
      <c r="QHC131" s="458"/>
      <c r="QHD131" s="459"/>
      <c r="QHE131" s="458"/>
      <c r="QHF131" s="458"/>
      <c r="QHG131" s="458"/>
      <c r="QHH131" s="459"/>
      <c r="QHI131" s="458"/>
      <c r="QHJ131" s="458"/>
      <c r="QHK131" s="458"/>
      <c r="QHL131" s="459"/>
      <c r="QHM131" s="458"/>
      <c r="QHN131" s="458"/>
      <c r="QHO131" s="458"/>
      <c r="QHP131" s="459"/>
      <c r="QHQ131" s="458"/>
      <c r="QHR131" s="458"/>
      <c r="QHS131" s="458"/>
      <c r="QHT131" s="459"/>
      <c r="QHU131" s="458"/>
      <c r="QHV131" s="458"/>
      <c r="QHW131" s="458"/>
      <c r="QHX131" s="459"/>
      <c r="QHY131" s="458"/>
      <c r="QHZ131" s="458"/>
      <c r="QIA131" s="458"/>
      <c r="QIB131" s="459"/>
      <c r="QIC131" s="458"/>
      <c r="QID131" s="458"/>
      <c r="QIE131" s="458"/>
      <c r="QIF131" s="459"/>
      <c r="QIG131" s="458"/>
      <c r="QIH131" s="458"/>
      <c r="QII131" s="458"/>
      <c r="QIJ131" s="459"/>
      <c r="QIK131" s="458"/>
      <c r="QIL131" s="458"/>
      <c r="QIM131" s="458"/>
      <c r="QIN131" s="459"/>
      <c r="QIO131" s="458"/>
      <c r="QIP131" s="458"/>
      <c r="QIQ131" s="458"/>
      <c r="QIR131" s="459"/>
      <c r="QIS131" s="458"/>
      <c r="QIT131" s="458"/>
      <c r="QIU131" s="458"/>
      <c r="QIV131" s="459"/>
      <c r="QIW131" s="458"/>
      <c r="QIX131" s="458"/>
      <c r="QIY131" s="458"/>
      <c r="QIZ131" s="459"/>
      <c r="QJA131" s="458"/>
      <c r="QJB131" s="458"/>
      <c r="QJC131" s="458"/>
      <c r="QJD131" s="459"/>
      <c r="QJE131" s="458"/>
      <c r="QJF131" s="458"/>
      <c r="QJG131" s="458"/>
      <c r="QJH131" s="459"/>
      <c r="QJI131" s="458"/>
      <c r="QJJ131" s="458"/>
      <c r="QJK131" s="458"/>
      <c r="QJL131" s="459"/>
      <c r="QJM131" s="458"/>
      <c r="QJN131" s="458"/>
      <c r="QJO131" s="458"/>
      <c r="QJP131" s="459"/>
      <c r="QJQ131" s="458"/>
      <c r="QJR131" s="458"/>
      <c r="QJS131" s="458"/>
      <c r="QJT131" s="459"/>
      <c r="QJU131" s="458"/>
      <c r="QJV131" s="458"/>
      <c r="QJW131" s="458"/>
      <c r="QJX131" s="459"/>
      <c r="QJY131" s="458"/>
      <c r="QJZ131" s="458"/>
      <c r="QKA131" s="458"/>
      <c r="QKB131" s="459"/>
      <c r="QKC131" s="458"/>
      <c r="QKD131" s="458"/>
      <c r="QKE131" s="458"/>
      <c r="QKF131" s="459"/>
      <c r="QKG131" s="458"/>
      <c r="QKH131" s="458"/>
      <c r="QKI131" s="458"/>
      <c r="QKJ131" s="459"/>
      <c r="QKK131" s="458"/>
      <c r="QKL131" s="458"/>
      <c r="QKM131" s="458"/>
      <c r="QKN131" s="459"/>
      <c r="QKO131" s="458"/>
      <c r="QKP131" s="458"/>
      <c r="QKQ131" s="458"/>
      <c r="QKR131" s="459"/>
      <c r="QKS131" s="458"/>
      <c r="QKT131" s="458"/>
      <c r="QKU131" s="458"/>
      <c r="QKV131" s="459"/>
      <c r="QKW131" s="458"/>
      <c r="QKX131" s="458"/>
      <c r="QKY131" s="458"/>
      <c r="QKZ131" s="459"/>
      <c r="QLA131" s="458"/>
      <c r="QLB131" s="458"/>
      <c r="QLC131" s="458"/>
      <c r="QLD131" s="459"/>
      <c r="QLE131" s="458"/>
      <c r="QLF131" s="458"/>
      <c r="QLG131" s="458"/>
      <c r="QLH131" s="459"/>
      <c r="QLI131" s="458"/>
      <c r="QLJ131" s="458"/>
      <c r="QLK131" s="458"/>
      <c r="QLL131" s="459"/>
      <c r="QLM131" s="458"/>
      <c r="QLN131" s="458"/>
      <c r="QLO131" s="458"/>
      <c r="QLP131" s="459"/>
      <c r="QLQ131" s="458"/>
      <c r="QLR131" s="458"/>
      <c r="QLS131" s="458"/>
      <c r="QLT131" s="459"/>
      <c r="QLU131" s="458"/>
      <c r="QLV131" s="458"/>
      <c r="QLW131" s="458"/>
      <c r="QLX131" s="459"/>
      <c r="QLY131" s="458"/>
      <c r="QLZ131" s="458"/>
      <c r="QMA131" s="458"/>
      <c r="QMB131" s="459"/>
      <c r="QMC131" s="458"/>
      <c r="QMD131" s="458"/>
      <c r="QME131" s="458"/>
      <c r="QMF131" s="459"/>
      <c r="QMG131" s="458"/>
      <c r="QMH131" s="458"/>
      <c r="QMI131" s="458"/>
      <c r="QMJ131" s="459"/>
      <c r="QMK131" s="458"/>
      <c r="QML131" s="458"/>
      <c r="QMM131" s="458"/>
      <c r="QMN131" s="459"/>
      <c r="QMO131" s="458"/>
      <c r="QMP131" s="458"/>
      <c r="QMQ131" s="458"/>
      <c r="QMR131" s="459"/>
      <c r="QMS131" s="458"/>
      <c r="QMT131" s="458"/>
      <c r="QMU131" s="458"/>
      <c r="QMV131" s="459"/>
      <c r="QMW131" s="458"/>
      <c r="QMX131" s="458"/>
      <c r="QMY131" s="458"/>
      <c r="QMZ131" s="459"/>
      <c r="QNA131" s="458"/>
      <c r="QNB131" s="458"/>
      <c r="QNC131" s="458"/>
      <c r="QND131" s="459"/>
      <c r="QNE131" s="458"/>
      <c r="QNF131" s="458"/>
      <c r="QNG131" s="458"/>
      <c r="QNH131" s="459"/>
      <c r="QNI131" s="458"/>
      <c r="QNJ131" s="458"/>
      <c r="QNK131" s="458"/>
      <c r="QNL131" s="459"/>
      <c r="QNM131" s="458"/>
      <c r="QNN131" s="458"/>
      <c r="QNO131" s="458"/>
      <c r="QNP131" s="459"/>
      <c r="QNQ131" s="458"/>
      <c r="QNR131" s="458"/>
      <c r="QNS131" s="458"/>
      <c r="QNT131" s="459"/>
      <c r="QNU131" s="458"/>
      <c r="QNV131" s="458"/>
      <c r="QNW131" s="458"/>
      <c r="QNX131" s="459"/>
      <c r="QNY131" s="458"/>
      <c r="QNZ131" s="458"/>
      <c r="QOA131" s="458"/>
      <c r="QOB131" s="459"/>
      <c r="QOC131" s="458"/>
      <c r="QOD131" s="458"/>
      <c r="QOE131" s="458"/>
      <c r="QOF131" s="459"/>
      <c r="QOG131" s="458"/>
      <c r="QOH131" s="458"/>
      <c r="QOI131" s="458"/>
      <c r="QOJ131" s="459"/>
      <c r="QOK131" s="458"/>
      <c r="QOL131" s="458"/>
      <c r="QOM131" s="458"/>
      <c r="QON131" s="459"/>
      <c r="QOO131" s="458"/>
      <c r="QOP131" s="458"/>
      <c r="QOQ131" s="458"/>
      <c r="QOR131" s="459"/>
      <c r="QOS131" s="458"/>
      <c r="QOT131" s="458"/>
      <c r="QOU131" s="458"/>
      <c r="QOV131" s="459"/>
      <c r="QOW131" s="458"/>
      <c r="QOX131" s="458"/>
      <c r="QOY131" s="458"/>
      <c r="QOZ131" s="459"/>
      <c r="QPA131" s="458"/>
      <c r="QPB131" s="458"/>
      <c r="QPC131" s="458"/>
      <c r="QPD131" s="459"/>
      <c r="QPE131" s="458"/>
      <c r="QPF131" s="458"/>
      <c r="QPG131" s="458"/>
      <c r="QPH131" s="459"/>
      <c r="QPI131" s="458"/>
      <c r="QPJ131" s="458"/>
      <c r="QPK131" s="458"/>
      <c r="QPL131" s="459"/>
      <c r="QPM131" s="458"/>
      <c r="QPN131" s="458"/>
      <c r="QPO131" s="458"/>
      <c r="QPP131" s="459"/>
      <c r="QPQ131" s="458"/>
      <c r="QPR131" s="458"/>
      <c r="QPS131" s="458"/>
      <c r="QPT131" s="459"/>
      <c r="QPU131" s="458"/>
      <c r="QPV131" s="458"/>
      <c r="QPW131" s="458"/>
      <c r="QPX131" s="459"/>
      <c r="QPY131" s="458"/>
      <c r="QPZ131" s="458"/>
      <c r="QQA131" s="458"/>
      <c r="QQB131" s="459"/>
      <c r="QQC131" s="458"/>
      <c r="QQD131" s="458"/>
      <c r="QQE131" s="458"/>
      <c r="QQF131" s="459"/>
      <c r="QQG131" s="458"/>
      <c r="QQH131" s="458"/>
      <c r="QQI131" s="458"/>
      <c r="QQJ131" s="459"/>
      <c r="QQK131" s="458"/>
      <c r="QQL131" s="458"/>
      <c r="QQM131" s="458"/>
      <c r="QQN131" s="459"/>
      <c r="QQO131" s="458"/>
      <c r="QQP131" s="458"/>
      <c r="QQQ131" s="458"/>
      <c r="QQR131" s="459"/>
      <c r="QQS131" s="458"/>
      <c r="QQT131" s="458"/>
      <c r="QQU131" s="458"/>
      <c r="QQV131" s="459"/>
      <c r="QQW131" s="458"/>
      <c r="QQX131" s="458"/>
      <c r="QQY131" s="458"/>
      <c r="QQZ131" s="459"/>
      <c r="QRA131" s="458"/>
      <c r="QRB131" s="458"/>
      <c r="QRC131" s="458"/>
      <c r="QRD131" s="459"/>
      <c r="QRE131" s="458"/>
      <c r="QRF131" s="458"/>
      <c r="QRG131" s="458"/>
      <c r="QRH131" s="459"/>
      <c r="QRI131" s="458"/>
      <c r="QRJ131" s="458"/>
      <c r="QRK131" s="458"/>
      <c r="QRL131" s="459"/>
      <c r="QRM131" s="458"/>
      <c r="QRN131" s="458"/>
      <c r="QRO131" s="458"/>
      <c r="QRP131" s="459"/>
      <c r="QRQ131" s="458"/>
      <c r="QRR131" s="458"/>
      <c r="QRS131" s="458"/>
      <c r="QRT131" s="459"/>
      <c r="QRU131" s="458"/>
      <c r="QRV131" s="458"/>
      <c r="QRW131" s="458"/>
      <c r="QRX131" s="459"/>
      <c r="QRY131" s="458"/>
      <c r="QRZ131" s="458"/>
      <c r="QSA131" s="458"/>
      <c r="QSB131" s="459"/>
      <c r="QSC131" s="458"/>
      <c r="QSD131" s="458"/>
      <c r="QSE131" s="458"/>
      <c r="QSF131" s="459"/>
      <c r="QSG131" s="458"/>
      <c r="QSH131" s="458"/>
      <c r="QSI131" s="458"/>
      <c r="QSJ131" s="459"/>
      <c r="QSK131" s="458"/>
      <c r="QSL131" s="458"/>
      <c r="QSM131" s="458"/>
      <c r="QSN131" s="459"/>
      <c r="QSO131" s="458"/>
      <c r="QSP131" s="458"/>
      <c r="QSQ131" s="458"/>
      <c r="QSR131" s="459"/>
      <c r="QSS131" s="458"/>
      <c r="QST131" s="458"/>
      <c r="QSU131" s="458"/>
      <c r="QSV131" s="459"/>
      <c r="QSW131" s="458"/>
      <c r="QSX131" s="458"/>
      <c r="QSY131" s="458"/>
      <c r="QSZ131" s="459"/>
      <c r="QTA131" s="458"/>
      <c r="QTB131" s="458"/>
      <c r="QTC131" s="458"/>
      <c r="QTD131" s="459"/>
      <c r="QTE131" s="458"/>
      <c r="QTF131" s="458"/>
      <c r="QTG131" s="458"/>
      <c r="QTH131" s="459"/>
      <c r="QTI131" s="458"/>
      <c r="QTJ131" s="458"/>
      <c r="QTK131" s="458"/>
      <c r="QTL131" s="459"/>
      <c r="QTM131" s="458"/>
      <c r="QTN131" s="458"/>
      <c r="QTO131" s="458"/>
      <c r="QTP131" s="459"/>
      <c r="QTQ131" s="458"/>
      <c r="QTR131" s="458"/>
      <c r="QTS131" s="458"/>
      <c r="QTT131" s="459"/>
      <c r="QTU131" s="458"/>
      <c r="QTV131" s="458"/>
      <c r="QTW131" s="458"/>
      <c r="QTX131" s="459"/>
      <c r="QTY131" s="458"/>
      <c r="QTZ131" s="458"/>
      <c r="QUA131" s="458"/>
      <c r="QUB131" s="459"/>
      <c r="QUC131" s="458"/>
      <c r="QUD131" s="458"/>
      <c r="QUE131" s="458"/>
      <c r="QUF131" s="459"/>
      <c r="QUG131" s="458"/>
      <c r="QUH131" s="458"/>
      <c r="QUI131" s="458"/>
      <c r="QUJ131" s="459"/>
      <c r="QUK131" s="458"/>
      <c r="QUL131" s="458"/>
      <c r="QUM131" s="458"/>
      <c r="QUN131" s="459"/>
      <c r="QUO131" s="458"/>
      <c r="QUP131" s="458"/>
      <c r="QUQ131" s="458"/>
      <c r="QUR131" s="459"/>
      <c r="QUS131" s="458"/>
      <c r="QUT131" s="458"/>
      <c r="QUU131" s="458"/>
      <c r="QUV131" s="459"/>
      <c r="QUW131" s="458"/>
      <c r="QUX131" s="458"/>
      <c r="QUY131" s="458"/>
      <c r="QUZ131" s="459"/>
      <c r="QVA131" s="458"/>
      <c r="QVB131" s="458"/>
      <c r="QVC131" s="458"/>
      <c r="QVD131" s="459"/>
      <c r="QVE131" s="458"/>
      <c r="QVF131" s="458"/>
      <c r="QVG131" s="458"/>
      <c r="QVH131" s="459"/>
      <c r="QVI131" s="458"/>
      <c r="QVJ131" s="458"/>
      <c r="QVK131" s="458"/>
      <c r="QVL131" s="459"/>
      <c r="QVM131" s="458"/>
      <c r="QVN131" s="458"/>
      <c r="QVO131" s="458"/>
      <c r="QVP131" s="459"/>
      <c r="QVQ131" s="458"/>
      <c r="QVR131" s="458"/>
      <c r="QVS131" s="458"/>
      <c r="QVT131" s="459"/>
      <c r="QVU131" s="458"/>
      <c r="QVV131" s="458"/>
      <c r="QVW131" s="458"/>
      <c r="QVX131" s="459"/>
      <c r="QVY131" s="458"/>
      <c r="QVZ131" s="458"/>
      <c r="QWA131" s="458"/>
      <c r="QWB131" s="459"/>
      <c r="QWC131" s="458"/>
      <c r="QWD131" s="458"/>
      <c r="QWE131" s="458"/>
      <c r="QWF131" s="459"/>
      <c r="QWG131" s="458"/>
      <c r="QWH131" s="458"/>
      <c r="QWI131" s="458"/>
      <c r="QWJ131" s="459"/>
      <c r="QWK131" s="458"/>
      <c r="QWL131" s="458"/>
      <c r="QWM131" s="458"/>
      <c r="QWN131" s="459"/>
      <c r="QWO131" s="458"/>
      <c r="QWP131" s="458"/>
      <c r="QWQ131" s="458"/>
      <c r="QWR131" s="459"/>
      <c r="QWS131" s="458"/>
      <c r="QWT131" s="458"/>
      <c r="QWU131" s="458"/>
      <c r="QWV131" s="459"/>
      <c r="QWW131" s="458"/>
      <c r="QWX131" s="458"/>
      <c r="QWY131" s="458"/>
      <c r="QWZ131" s="459"/>
      <c r="QXA131" s="458"/>
      <c r="QXB131" s="458"/>
      <c r="QXC131" s="458"/>
      <c r="QXD131" s="459"/>
      <c r="QXE131" s="458"/>
      <c r="QXF131" s="458"/>
      <c r="QXG131" s="458"/>
      <c r="QXH131" s="459"/>
      <c r="QXI131" s="458"/>
      <c r="QXJ131" s="458"/>
      <c r="QXK131" s="458"/>
      <c r="QXL131" s="459"/>
      <c r="QXM131" s="458"/>
      <c r="QXN131" s="458"/>
      <c r="QXO131" s="458"/>
      <c r="QXP131" s="459"/>
      <c r="QXQ131" s="458"/>
      <c r="QXR131" s="458"/>
      <c r="QXS131" s="458"/>
      <c r="QXT131" s="459"/>
      <c r="QXU131" s="458"/>
      <c r="QXV131" s="458"/>
      <c r="QXW131" s="458"/>
      <c r="QXX131" s="459"/>
      <c r="QXY131" s="458"/>
      <c r="QXZ131" s="458"/>
      <c r="QYA131" s="458"/>
      <c r="QYB131" s="459"/>
      <c r="QYC131" s="458"/>
      <c r="QYD131" s="458"/>
      <c r="QYE131" s="458"/>
      <c r="QYF131" s="459"/>
      <c r="QYG131" s="458"/>
      <c r="QYH131" s="458"/>
      <c r="QYI131" s="458"/>
      <c r="QYJ131" s="459"/>
      <c r="QYK131" s="458"/>
      <c r="QYL131" s="458"/>
      <c r="QYM131" s="458"/>
      <c r="QYN131" s="459"/>
      <c r="QYO131" s="458"/>
      <c r="QYP131" s="458"/>
      <c r="QYQ131" s="458"/>
      <c r="QYR131" s="459"/>
      <c r="QYS131" s="458"/>
      <c r="QYT131" s="458"/>
      <c r="QYU131" s="458"/>
      <c r="QYV131" s="459"/>
      <c r="QYW131" s="458"/>
      <c r="QYX131" s="458"/>
      <c r="QYY131" s="458"/>
      <c r="QYZ131" s="459"/>
      <c r="QZA131" s="458"/>
      <c r="QZB131" s="458"/>
      <c r="QZC131" s="458"/>
      <c r="QZD131" s="459"/>
      <c r="QZE131" s="458"/>
      <c r="QZF131" s="458"/>
      <c r="QZG131" s="458"/>
      <c r="QZH131" s="459"/>
      <c r="QZI131" s="458"/>
      <c r="QZJ131" s="458"/>
      <c r="QZK131" s="458"/>
      <c r="QZL131" s="459"/>
      <c r="QZM131" s="458"/>
      <c r="QZN131" s="458"/>
      <c r="QZO131" s="458"/>
      <c r="QZP131" s="459"/>
      <c r="QZQ131" s="458"/>
      <c r="QZR131" s="458"/>
      <c r="QZS131" s="458"/>
      <c r="QZT131" s="459"/>
      <c r="QZU131" s="458"/>
      <c r="QZV131" s="458"/>
      <c r="QZW131" s="458"/>
      <c r="QZX131" s="459"/>
      <c r="QZY131" s="458"/>
      <c r="QZZ131" s="458"/>
      <c r="RAA131" s="458"/>
      <c r="RAB131" s="459"/>
      <c r="RAC131" s="458"/>
      <c r="RAD131" s="458"/>
      <c r="RAE131" s="458"/>
      <c r="RAF131" s="459"/>
      <c r="RAG131" s="458"/>
      <c r="RAH131" s="458"/>
      <c r="RAI131" s="458"/>
      <c r="RAJ131" s="459"/>
      <c r="RAK131" s="458"/>
      <c r="RAL131" s="458"/>
      <c r="RAM131" s="458"/>
      <c r="RAN131" s="459"/>
      <c r="RAO131" s="458"/>
      <c r="RAP131" s="458"/>
      <c r="RAQ131" s="458"/>
      <c r="RAR131" s="459"/>
      <c r="RAS131" s="458"/>
      <c r="RAT131" s="458"/>
      <c r="RAU131" s="458"/>
      <c r="RAV131" s="459"/>
      <c r="RAW131" s="458"/>
      <c r="RAX131" s="458"/>
      <c r="RAY131" s="458"/>
      <c r="RAZ131" s="459"/>
      <c r="RBA131" s="458"/>
      <c r="RBB131" s="458"/>
      <c r="RBC131" s="458"/>
      <c r="RBD131" s="459"/>
      <c r="RBE131" s="458"/>
      <c r="RBF131" s="458"/>
      <c r="RBG131" s="458"/>
      <c r="RBH131" s="459"/>
      <c r="RBI131" s="458"/>
      <c r="RBJ131" s="458"/>
      <c r="RBK131" s="458"/>
      <c r="RBL131" s="459"/>
      <c r="RBM131" s="458"/>
      <c r="RBN131" s="458"/>
      <c r="RBO131" s="458"/>
      <c r="RBP131" s="459"/>
      <c r="RBQ131" s="458"/>
      <c r="RBR131" s="458"/>
      <c r="RBS131" s="458"/>
      <c r="RBT131" s="459"/>
      <c r="RBU131" s="458"/>
      <c r="RBV131" s="458"/>
      <c r="RBW131" s="458"/>
      <c r="RBX131" s="459"/>
      <c r="RBY131" s="458"/>
      <c r="RBZ131" s="458"/>
      <c r="RCA131" s="458"/>
      <c r="RCB131" s="459"/>
      <c r="RCC131" s="458"/>
      <c r="RCD131" s="458"/>
      <c r="RCE131" s="458"/>
      <c r="RCF131" s="459"/>
      <c r="RCG131" s="458"/>
      <c r="RCH131" s="458"/>
      <c r="RCI131" s="458"/>
      <c r="RCJ131" s="459"/>
      <c r="RCK131" s="458"/>
      <c r="RCL131" s="458"/>
      <c r="RCM131" s="458"/>
      <c r="RCN131" s="459"/>
      <c r="RCO131" s="458"/>
      <c r="RCP131" s="458"/>
      <c r="RCQ131" s="458"/>
      <c r="RCR131" s="459"/>
      <c r="RCS131" s="458"/>
      <c r="RCT131" s="458"/>
      <c r="RCU131" s="458"/>
      <c r="RCV131" s="459"/>
      <c r="RCW131" s="458"/>
      <c r="RCX131" s="458"/>
      <c r="RCY131" s="458"/>
      <c r="RCZ131" s="459"/>
      <c r="RDA131" s="458"/>
      <c r="RDB131" s="458"/>
      <c r="RDC131" s="458"/>
      <c r="RDD131" s="459"/>
      <c r="RDE131" s="458"/>
      <c r="RDF131" s="458"/>
      <c r="RDG131" s="458"/>
      <c r="RDH131" s="459"/>
      <c r="RDI131" s="458"/>
      <c r="RDJ131" s="458"/>
      <c r="RDK131" s="458"/>
      <c r="RDL131" s="459"/>
      <c r="RDM131" s="458"/>
      <c r="RDN131" s="458"/>
      <c r="RDO131" s="458"/>
      <c r="RDP131" s="459"/>
      <c r="RDQ131" s="458"/>
      <c r="RDR131" s="458"/>
      <c r="RDS131" s="458"/>
      <c r="RDT131" s="459"/>
      <c r="RDU131" s="458"/>
      <c r="RDV131" s="458"/>
      <c r="RDW131" s="458"/>
      <c r="RDX131" s="459"/>
      <c r="RDY131" s="458"/>
      <c r="RDZ131" s="458"/>
      <c r="REA131" s="458"/>
      <c r="REB131" s="459"/>
      <c r="REC131" s="458"/>
      <c r="RED131" s="458"/>
      <c r="REE131" s="458"/>
      <c r="REF131" s="459"/>
      <c r="REG131" s="458"/>
      <c r="REH131" s="458"/>
      <c r="REI131" s="458"/>
      <c r="REJ131" s="459"/>
      <c r="REK131" s="458"/>
      <c r="REL131" s="458"/>
      <c r="REM131" s="458"/>
      <c r="REN131" s="459"/>
      <c r="REO131" s="458"/>
      <c r="REP131" s="458"/>
      <c r="REQ131" s="458"/>
      <c r="RER131" s="459"/>
      <c r="RES131" s="458"/>
      <c r="RET131" s="458"/>
      <c r="REU131" s="458"/>
      <c r="REV131" s="459"/>
      <c r="REW131" s="458"/>
      <c r="REX131" s="458"/>
      <c r="REY131" s="458"/>
      <c r="REZ131" s="459"/>
      <c r="RFA131" s="458"/>
      <c r="RFB131" s="458"/>
      <c r="RFC131" s="458"/>
      <c r="RFD131" s="459"/>
      <c r="RFE131" s="458"/>
      <c r="RFF131" s="458"/>
      <c r="RFG131" s="458"/>
      <c r="RFH131" s="459"/>
      <c r="RFI131" s="458"/>
      <c r="RFJ131" s="458"/>
      <c r="RFK131" s="458"/>
      <c r="RFL131" s="459"/>
      <c r="RFM131" s="458"/>
      <c r="RFN131" s="458"/>
      <c r="RFO131" s="458"/>
      <c r="RFP131" s="459"/>
      <c r="RFQ131" s="458"/>
      <c r="RFR131" s="458"/>
      <c r="RFS131" s="458"/>
      <c r="RFT131" s="459"/>
      <c r="RFU131" s="458"/>
      <c r="RFV131" s="458"/>
      <c r="RFW131" s="458"/>
      <c r="RFX131" s="459"/>
      <c r="RFY131" s="458"/>
      <c r="RFZ131" s="458"/>
      <c r="RGA131" s="458"/>
      <c r="RGB131" s="459"/>
      <c r="RGC131" s="458"/>
      <c r="RGD131" s="458"/>
      <c r="RGE131" s="458"/>
      <c r="RGF131" s="459"/>
      <c r="RGG131" s="458"/>
      <c r="RGH131" s="458"/>
      <c r="RGI131" s="458"/>
      <c r="RGJ131" s="459"/>
      <c r="RGK131" s="458"/>
      <c r="RGL131" s="458"/>
      <c r="RGM131" s="458"/>
      <c r="RGN131" s="459"/>
      <c r="RGO131" s="458"/>
      <c r="RGP131" s="458"/>
      <c r="RGQ131" s="458"/>
      <c r="RGR131" s="459"/>
      <c r="RGS131" s="458"/>
      <c r="RGT131" s="458"/>
      <c r="RGU131" s="458"/>
      <c r="RGV131" s="459"/>
      <c r="RGW131" s="458"/>
      <c r="RGX131" s="458"/>
      <c r="RGY131" s="458"/>
      <c r="RGZ131" s="459"/>
      <c r="RHA131" s="458"/>
      <c r="RHB131" s="458"/>
      <c r="RHC131" s="458"/>
      <c r="RHD131" s="459"/>
      <c r="RHE131" s="458"/>
      <c r="RHF131" s="458"/>
      <c r="RHG131" s="458"/>
      <c r="RHH131" s="459"/>
      <c r="RHI131" s="458"/>
      <c r="RHJ131" s="458"/>
      <c r="RHK131" s="458"/>
      <c r="RHL131" s="459"/>
      <c r="RHM131" s="458"/>
      <c r="RHN131" s="458"/>
      <c r="RHO131" s="458"/>
      <c r="RHP131" s="459"/>
      <c r="RHQ131" s="458"/>
      <c r="RHR131" s="458"/>
      <c r="RHS131" s="458"/>
      <c r="RHT131" s="459"/>
      <c r="RHU131" s="458"/>
      <c r="RHV131" s="458"/>
      <c r="RHW131" s="458"/>
      <c r="RHX131" s="459"/>
      <c r="RHY131" s="458"/>
      <c r="RHZ131" s="458"/>
      <c r="RIA131" s="458"/>
      <c r="RIB131" s="459"/>
      <c r="RIC131" s="458"/>
      <c r="RID131" s="458"/>
      <c r="RIE131" s="458"/>
      <c r="RIF131" s="459"/>
      <c r="RIG131" s="458"/>
      <c r="RIH131" s="458"/>
      <c r="RII131" s="458"/>
      <c r="RIJ131" s="459"/>
      <c r="RIK131" s="458"/>
      <c r="RIL131" s="458"/>
      <c r="RIM131" s="458"/>
      <c r="RIN131" s="459"/>
      <c r="RIO131" s="458"/>
      <c r="RIP131" s="458"/>
      <c r="RIQ131" s="458"/>
      <c r="RIR131" s="459"/>
      <c r="RIS131" s="458"/>
      <c r="RIT131" s="458"/>
      <c r="RIU131" s="458"/>
      <c r="RIV131" s="459"/>
      <c r="RIW131" s="458"/>
      <c r="RIX131" s="458"/>
      <c r="RIY131" s="458"/>
      <c r="RIZ131" s="459"/>
      <c r="RJA131" s="458"/>
      <c r="RJB131" s="458"/>
      <c r="RJC131" s="458"/>
      <c r="RJD131" s="459"/>
      <c r="RJE131" s="458"/>
      <c r="RJF131" s="458"/>
      <c r="RJG131" s="458"/>
      <c r="RJH131" s="459"/>
      <c r="RJI131" s="458"/>
      <c r="RJJ131" s="458"/>
      <c r="RJK131" s="458"/>
      <c r="RJL131" s="459"/>
      <c r="RJM131" s="458"/>
      <c r="RJN131" s="458"/>
      <c r="RJO131" s="458"/>
      <c r="RJP131" s="459"/>
      <c r="RJQ131" s="458"/>
      <c r="RJR131" s="458"/>
      <c r="RJS131" s="458"/>
      <c r="RJT131" s="459"/>
      <c r="RJU131" s="458"/>
      <c r="RJV131" s="458"/>
      <c r="RJW131" s="458"/>
      <c r="RJX131" s="459"/>
      <c r="RJY131" s="458"/>
      <c r="RJZ131" s="458"/>
      <c r="RKA131" s="458"/>
      <c r="RKB131" s="459"/>
      <c r="RKC131" s="458"/>
      <c r="RKD131" s="458"/>
      <c r="RKE131" s="458"/>
      <c r="RKF131" s="459"/>
      <c r="RKG131" s="458"/>
      <c r="RKH131" s="458"/>
      <c r="RKI131" s="458"/>
      <c r="RKJ131" s="459"/>
      <c r="RKK131" s="458"/>
      <c r="RKL131" s="458"/>
      <c r="RKM131" s="458"/>
      <c r="RKN131" s="459"/>
      <c r="RKO131" s="458"/>
      <c r="RKP131" s="458"/>
      <c r="RKQ131" s="458"/>
      <c r="RKR131" s="459"/>
      <c r="RKS131" s="458"/>
      <c r="RKT131" s="458"/>
      <c r="RKU131" s="458"/>
      <c r="RKV131" s="459"/>
      <c r="RKW131" s="458"/>
      <c r="RKX131" s="458"/>
      <c r="RKY131" s="458"/>
      <c r="RKZ131" s="459"/>
      <c r="RLA131" s="458"/>
      <c r="RLB131" s="458"/>
      <c r="RLC131" s="458"/>
      <c r="RLD131" s="459"/>
      <c r="RLE131" s="458"/>
      <c r="RLF131" s="458"/>
      <c r="RLG131" s="458"/>
      <c r="RLH131" s="459"/>
      <c r="RLI131" s="458"/>
      <c r="RLJ131" s="458"/>
      <c r="RLK131" s="458"/>
      <c r="RLL131" s="459"/>
      <c r="RLM131" s="458"/>
      <c r="RLN131" s="458"/>
      <c r="RLO131" s="458"/>
      <c r="RLP131" s="459"/>
      <c r="RLQ131" s="458"/>
      <c r="RLR131" s="458"/>
      <c r="RLS131" s="458"/>
      <c r="RLT131" s="459"/>
      <c r="RLU131" s="458"/>
      <c r="RLV131" s="458"/>
      <c r="RLW131" s="458"/>
      <c r="RLX131" s="459"/>
      <c r="RLY131" s="458"/>
      <c r="RLZ131" s="458"/>
      <c r="RMA131" s="458"/>
      <c r="RMB131" s="459"/>
      <c r="RMC131" s="458"/>
      <c r="RMD131" s="458"/>
      <c r="RME131" s="458"/>
      <c r="RMF131" s="459"/>
      <c r="RMG131" s="458"/>
      <c r="RMH131" s="458"/>
      <c r="RMI131" s="458"/>
      <c r="RMJ131" s="459"/>
      <c r="RMK131" s="458"/>
      <c r="RML131" s="458"/>
      <c r="RMM131" s="458"/>
      <c r="RMN131" s="459"/>
      <c r="RMO131" s="458"/>
      <c r="RMP131" s="458"/>
      <c r="RMQ131" s="458"/>
      <c r="RMR131" s="459"/>
      <c r="RMS131" s="458"/>
      <c r="RMT131" s="458"/>
      <c r="RMU131" s="458"/>
      <c r="RMV131" s="459"/>
      <c r="RMW131" s="458"/>
      <c r="RMX131" s="458"/>
      <c r="RMY131" s="458"/>
      <c r="RMZ131" s="459"/>
      <c r="RNA131" s="458"/>
      <c r="RNB131" s="458"/>
      <c r="RNC131" s="458"/>
      <c r="RND131" s="459"/>
      <c r="RNE131" s="458"/>
      <c r="RNF131" s="458"/>
      <c r="RNG131" s="458"/>
      <c r="RNH131" s="459"/>
      <c r="RNI131" s="458"/>
      <c r="RNJ131" s="458"/>
      <c r="RNK131" s="458"/>
      <c r="RNL131" s="459"/>
      <c r="RNM131" s="458"/>
      <c r="RNN131" s="458"/>
      <c r="RNO131" s="458"/>
      <c r="RNP131" s="459"/>
      <c r="RNQ131" s="458"/>
      <c r="RNR131" s="458"/>
      <c r="RNS131" s="458"/>
      <c r="RNT131" s="459"/>
      <c r="RNU131" s="458"/>
      <c r="RNV131" s="458"/>
      <c r="RNW131" s="458"/>
      <c r="RNX131" s="459"/>
      <c r="RNY131" s="458"/>
      <c r="RNZ131" s="458"/>
      <c r="ROA131" s="458"/>
      <c r="ROB131" s="459"/>
      <c r="ROC131" s="458"/>
      <c r="ROD131" s="458"/>
      <c r="ROE131" s="458"/>
      <c r="ROF131" s="459"/>
      <c r="ROG131" s="458"/>
      <c r="ROH131" s="458"/>
      <c r="ROI131" s="458"/>
      <c r="ROJ131" s="459"/>
      <c r="ROK131" s="458"/>
      <c r="ROL131" s="458"/>
      <c r="ROM131" s="458"/>
      <c r="RON131" s="459"/>
      <c r="ROO131" s="458"/>
      <c r="ROP131" s="458"/>
      <c r="ROQ131" s="458"/>
      <c r="ROR131" s="459"/>
      <c r="ROS131" s="458"/>
      <c r="ROT131" s="458"/>
      <c r="ROU131" s="458"/>
      <c r="ROV131" s="459"/>
      <c r="ROW131" s="458"/>
      <c r="ROX131" s="458"/>
      <c r="ROY131" s="458"/>
      <c r="ROZ131" s="459"/>
      <c r="RPA131" s="458"/>
      <c r="RPB131" s="458"/>
      <c r="RPC131" s="458"/>
      <c r="RPD131" s="459"/>
      <c r="RPE131" s="458"/>
      <c r="RPF131" s="458"/>
      <c r="RPG131" s="458"/>
      <c r="RPH131" s="459"/>
      <c r="RPI131" s="458"/>
      <c r="RPJ131" s="458"/>
      <c r="RPK131" s="458"/>
      <c r="RPL131" s="459"/>
      <c r="RPM131" s="458"/>
      <c r="RPN131" s="458"/>
      <c r="RPO131" s="458"/>
      <c r="RPP131" s="459"/>
      <c r="RPQ131" s="458"/>
      <c r="RPR131" s="458"/>
      <c r="RPS131" s="458"/>
      <c r="RPT131" s="459"/>
      <c r="RPU131" s="458"/>
      <c r="RPV131" s="458"/>
      <c r="RPW131" s="458"/>
      <c r="RPX131" s="459"/>
      <c r="RPY131" s="458"/>
      <c r="RPZ131" s="458"/>
      <c r="RQA131" s="458"/>
      <c r="RQB131" s="459"/>
      <c r="RQC131" s="458"/>
      <c r="RQD131" s="458"/>
      <c r="RQE131" s="458"/>
      <c r="RQF131" s="459"/>
      <c r="RQG131" s="458"/>
      <c r="RQH131" s="458"/>
      <c r="RQI131" s="458"/>
      <c r="RQJ131" s="459"/>
      <c r="RQK131" s="458"/>
      <c r="RQL131" s="458"/>
      <c r="RQM131" s="458"/>
      <c r="RQN131" s="459"/>
      <c r="RQO131" s="458"/>
      <c r="RQP131" s="458"/>
      <c r="RQQ131" s="458"/>
      <c r="RQR131" s="459"/>
      <c r="RQS131" s="458"/>
      <c r="RQT131" s="458"/>
      <c r="RQU131" s="458"/>
      <c r="RQV131" s="459"/>
      <c r="RQW131" s="458"/>
      <c r="RQX131" s="458"/>
      <c r="RQY131" s="458"/>
      <c r="RQZ131" s="459"/>
      <c r="RRA131" s="458"/>
      <c r="RRB131" s="458"/>
      <c r="RRC131" s="458"/>
      <c r="RRD131" s="459"/>
      <c r="RRE131" s="458"/>
      <c r="RRF131" s="458"/>
      <c r="RRG131" s="458"/>
      <c r="RRH131" s="459"/>
      <c r="RRI131" s="458"/>
      <c r="RRJ131" s="458"/>
      <c r="RRK131" s="458"/>
      <c r="RRL131" s="459"/>
      <c r="RRM131" s="458"/>
      <c r="RRN131" s="458"/>
      <c r="RRO131" s="458"/>
      <c r="RRP131" s="459"/>
      <c r="RRQ131" s="458"/>
      <c r="RRR131" s="458"/>
      <c r="RRS131" s="458"/>
      <c r="RRT131" s="459"/>
      <c r="RRU131" s="458"/>
      <c r="RRV131" s="458"/>
      <c r="RRW131" s="458"/>
      <c r="RRX131" s="459"/>
      <c r="RRY131" s="458"/>
      <c r="RRZ131" s="458"/>
      <c r="RSA131" s="458"/>
      <c r="RSB131" s="459"/>
      <c r="RSC131" s="458"/>
      <c r="RSD131" s="458"/>
      <c r="RSE131" s="458"/>
      <c r="RSF131" s="459"/>
      <c r="RSG131" s="458"/>
      <c r="RSH131" s="458"/>
      <c r="RSI131" s="458"/>
      <c r="RSJ131" s="459"/>
      <c r="RSK131" s="458"/>
      <c r="RSL131" s="458"/>
      <c r="RSM131" s="458"/>
      <c r="RSN131" s="459"/>
      <c r="RSO131" s="458"/>
      <c r="RSP131" s="458"/>
      <c r="RSQ131" s="458"/>
      <c r="RSR131" s="459"/>
      <c r="RSS131" s="458"/>
      <c r="RST131" s="458"/>
      <c r="RSU131" s="458"/>
      <c r="RSV131" s="459"/>
      <c r="RSW131" s="458"/>
      <c r="RSX131" s="458"/>
      <c r="RSY131" s="458"/>
      <c r="RSZ131" s="459"/>
      <c r="RTA131" s="458"/>
      <c r="RTB131" s="458"/>
      <c r="RTC131" s="458"/>
      <c r="RTD131" s="459"/>
      <c r="RTE131" s="458"/>
      <c r="RTF131" s="458"/>
      <c r="RTG131" s="458"/>
      <c r="RTH131" s="459"/>
      <c r="RTI131" s="458"/>
      <c r="RTJ131" s="458"/>
      <c r="RTK131" s="458"/>
      <c r="RTL131" s="459"/>
      <c r="RTM131" s="458"/>
      <c r="RTN131" s="458"/>
      <c r="RTO131" s="458"/>
      <c r="RTP131" s="459"/>
      <c r="RTQ131" s="458"/>
      <c r="RTR131" s="458"/>
      <c r="RTS131" s="458"/>
      <c r="RTT131" s="459"/>
      <c r="RTU131" s="458"/>
      <c r="RTV131" s="458"/>
      <c r="RTW131" s="458"/>
      <c r="RTX131" s="459"/>
      <c r="RTY131" s="458"/>
      <c r="RTZ131" s="458"/>
      <c r="RUA131" s="458"/>
      <c r="RUB131" s="459"/>
      <c r="RUC131" s="458"/>
      <c r="RUD131" s="458"/>
      <c r="RUE131" s="458"/>
      <c r="RUF131" s="459"/>
      <c r="RUG131" s="458"/>
      <c r="RUH131" s="458"/>
      <c r="RUI131" s="458"/>
      <c r="RUJ131" s="459"/>
      <c r="RUK131" s="458"/>
      <c r="RUL131" s="458"/>
      <c r="RUM131" s="458"/>
      <c r="RUN131" s="459"/>
      <c r="RUO131" s="458"/>
      <c r="RUP131" s="458"/>
      <c r="RUQ131" s="458"/>
      <c r="RUR131" s="459"/>
      <c r="RUS131" s="458"/>
      <c r="RUT131" s="458"/>
      <c r="RUU131" s="458"/>
      <c r="RUV131" s="459"/>
      <c r="RUW131" s="458"/>
      <c r="RUX131" s="458"/>
      <c r="RUY131" s="458"/>
      <c r="RUZ131" s="459"/>
      <c r="RVA131" s="458"/>
      <c r="RVB131" s="458"/>
      <c r="RVC131" s="458"/>
      <c r="RVD131" s="459"/>
      <c r="RVE131" s="458"/>
      <c r="RVF131" s="458"/>
      <c r="RVG131" s="458"/>
      <c r="RVH131" s="459"/>
      <c r="RVI131" s="458"/>
      <c r="RVJ131" s="458"/>
      <c r="RVK131" s="458"/>
      <c r="RVL131" s="459"/>
      <c r="RVM131" s="458"/>
      <c r="RVN131" s="458"/>
      <c r="RVO131" s="458"/>
      <c r="RVP131" s="459"/>
      <c r="RVQ131" s="458"/>
      <c r="RVR131" s="458"/>
      <c r="RVS131" s="458"/>
      <c r="RVT131" s="459"/>
      <c r="RVU131" s="458"/>
      <c r="RVV131" s="458"/>
      <c r="RVW131" s="458"/>
      <c r="RVX131" s="459"/>
      <c r="RVY131" s="458"/>
      <c r="RVZ131" s="458"/>
      <c r="RWA131" s="458"/>
      <c r="RWB131" s="459"/>
      <c r="RWC131" s="458"/>
      <c r="RWD131" s="458"/>
      <c r="RWE131" s="458"/>
      <c r="RWF131" s="459"/>
      <c r="RWG131" s="458"/>
      <c r="RWH131" s="458"/>
      <c r="RWI131" s="458"/>
      <c r="RWJ131" s="459"/>
      <c r="RWK131" s="458"/>
      <c r="RWL131" s="458"/>
      <c r="RWM131" s="458"/>
      <c r="RWN131" s="459"/>
      <c r="RWO131" s="458"/>
      <c r="RWP131" s="458"/>
      <c r="RWQ131" s="458"/>
      <c r="RWR131" s="459"/>
      <c r="RWS131" s="458"/>
      <c r="RWT131" s="458"/>
      <c r="RWU131" s="458"/>
      <c r="RWV131" s="459"/>
      <c r="RWW131" s="458"/>
      <c r="RWX131" s="458"/>
      <c r="RWY131" s="458"/>
      <c r="RWZ131" s="459"/>
      <c r="RXA131" s="458"/>
      <c r="RXB131" s="458"/>
      <c r="RXC131" s="458"/>
      <c r="RXD131" s="459"/>
      <c r="RXE131" s="458"/>
      <c r="RXF131" s="458"/>
      <c r="RXG131" s="458"/>
      <c r="RXH131" s="459"/>
      <c r="RXI131" s="458"/>
      <c r="RXJ131" s="458"/>
      <c r="RXK131" s="458"/>
      <c r="RXL131" s="459"/>
      <c r="RXM131" s="458"/>
      <c r="RXN131" s="458"/>
      <c r="RXO131" s="458"/>
      <c r="RXP131" s="459"/>
      <c r="RXQ131" s="458"/>
      <c r="RXR131" s="458"/>
      <c r="RXS131" s="458"/>
      <c r="RXT131" s="459"/>
      <c r="RXU131" s="458"/>
      <c r="RXV131" s="458"/>
      <c r="RXW131" s="458"/>
      <c r="RXX131" s="459"/>
      <c r="RXY131" s="458"/>
      <c r="RXZ131" s="458"/>
      <c r="RYA131" s="458"/>
      <c r="RYB131" s="459"/>
      <c r="RYC131" s="458"/>
      <c r="RYD131" s="458"/>
      <c r="RYE131" s="458"/>
      <c r="RYF131" s="459"/>
      <c r="RYG131" s="458"/>
      <c r="RYH131" s="458"/>
      <c r="RYI131" s="458"/>
      <c r="RYJ131" s="459"/>
      <c r="RYK131" s="458"/>
      <c r="RYL131" s="458"/>
      <c r="RYM131" s="458"/>
      <c r="RYN131" s="459"/>
      <c r="RYO131" s="458"/>
      <c r="RYP131" s="458"/>
      <c r="RYQ131" s="458"/>
      <c r="RYR131" s="459"/>
      <c r="RYS131" s="458"/>
      <c r="RYT131" s="458"/>
      <c r="RYU131" s="458"/>
      <c r="RYV131" s="459"/>
      <c r="RYW131" s="458"/>
      <c r="RYX131" s="458"/>
      <c r="RYY131" s="458"/>
      <c r="RYZ131" s="459"/>
      <c r="RZA131" s="458"/>
      <c r="RZB131" s="458"/>
      <c r="RZC131" s="458"/>
      <c r="RZD131" s="459"/>
      <c r="RZE131" s="458"/>
      <c r="RZF131" s="458"/>
      <c r="RZG131" s="458"/>
      <c r="RZH131" s="459"/>
      <c r="RZI131" s="458"/>
      <c r="RZJ131" s="458"/>
      <c r="RZK131" s="458"/>
      <c r="RZL131" s="459"/>
      <c r="RZM131" s="458"/>
      <c r="RZN131" s="458"/>
      <c r="RZO131" s="458"/>
      <c r="RZP131" s="459"/>
      <c r="RZQ131" s="458"/>
      <c r="RZR131" s="458"/>
      <c r="RZS131" s="458"/>
      <c r="RZT131" s="459"/>
      <c r="RZU131" s="458"/>
      <c r="RZV131" s="458"/>
      <c r="RZW131" s="458"/>
      <c r="RZX131" s="459"/>
      <c r="RZY131" s="458"/>
      <c r="RZZ131" s="458"/>
      <c r="SAA131" s="458"/>
      <c r="SAB131" s="459"/>
      <c r="SAC131" s="458"/>
      <c r="SAD131" s="458"/>
      <c r="SAE131" s="458"/>
      <c r="SAF131" s="459"/>
      <c r="SAG131" s="458"/>
      <c r="SAH131" s="458"/>
      <c r="SAI131" s="458"/>
      <c r="SAJ131" s="459"/>
      <c r="SAK131" s="458"/>
      <c r="SAL131" s="458"/>
      <c r="SAM131" s="458"/>
      <c r="SAN131" s="459"/>
      <c r="SAO131" s="458"/>
      <c r="SAP131" s="458"/>
      <c r="SAQ131" s="458"/>
      <c r="SAR131" s="459"/>
      <c r="SAS131" s="458"/>
      <c r="SAT131" s="458"/>
      <c r="SAU131" s="458"/>
      <c r="SAV131" s="459"/>
      <c r="SAW131" s="458"/>
      <c r="SAX131" s="458"/>
      <c r="SAY131" s="458"/>
      <c r="SAZ131" s="459"/>
      <c r="SBA131" s="458"/>
      <c r="SBB131" s="458"/>
      <c r="SBC131" s="458"/>
      <c r="SBD131" s="459"/>
      <c r="SBE131" s="458"/>
      <c r="SBF131" s="458"/>
      <c r="SBG131" s="458"/>
      <c r="SBH131" s="459"/>
      <c r="SBI131" s="458"/>
      <c r="SBJ131" s="458"/>
      <c r="SBK131" s="458"/>
      <c r="SBL131" s="459"/>
      <c r="SBM131" s="458"/>
      <c r="SBN131" s="458"/>
      <c r="SBO131" s="458"/>
      <c r="SBP131" s="459"/>
      <c r="SBQ131" s="458"/>
      <c r="SBR131" s="458"/>
      <c r="SBS131" s="458"/>
      <c r="SBT131" s="459"/>
      <c r="SBU131" s="458"/>
      <c r="SBV131" s="458"/>
      <c r="SBW131" s="458"/>
      <c r="SBX131" s="459"/>
      <c r="SBY131" s="458"/>
      <c r="SBZ131" s="458"/>
      <c r="SCA131" s="458"/>
      <c r="SCB131" s="459"/>
      <c r="SCC131" s="458"/>
      <c r="SCD131" s="458"/>
      <c r="SCE131" s="458"/>
      <c r="SCF131" s="459"/>
      <c r="SCG131" s="458"/>
      <c r="SCH131" s="458"/>
      <c r="SCI131" s="458"/>
      <c r="SCJ131" s="459"/>
      <c r="SCK131" s="458"/>
      <c r="SCL131" s="458"/>
      <c r="SCM131" s="458"/>
      <c r="SCN131" s="459"/>
      <c r="SCO131" s="458"/>
      <c r="SCP131" s="458"/>
      <c r="SCQ131" s="458"/>
      <c r="SCR131" s="459"/>
      <c r="SCS131" s="458"/>
      <c r="SCT131" s="458"/>
      <c r="SCU131" s="458"/>
      <c r="SCV131" s="459"/>
      <c r="SCW131" s="458"/>
      <c r="SCX131" s="458"/>
      <c r="SCY131" s="458"/>
      <c r="SCZ131" s="459"/>
      <c r="SDA131" s="458"/>
      <c r="SDB131" s="458"/>
      <c r="SDC131" s="458"/>
      <c r="SDD131" s="459"/>
      <c r="SDE131" s="458"/>
      <c r="SDF131" s="458"/>
      <c r="SDG131" s="458"/>
      <c r="SDH131" s="459"/>
      <c r="SDI131" s="458"/>
      <c r="SDJ131" s="458"/>
      <c r="SDK131" s="458"/>
      <c r="SDL131" s="459"/>
      <c r="SDM131" s="458"/>
      <c r="SDN131" s="458"/>
      <c r="SDO131" s="458"/>
      <c r="SDP131" s="459"/>
      <c r="SDQ131" s="458"/>
      <c r="SDR131" s="458"/>
      <c r="SDS131" s="458"/>
      <c r="SDT131" s="459"/>
      <c r="SDU131" s="458"/>
      <c r="SDV131" s="458"/>
      <c r="SDW131" s="458"/>
      <c r="SDX131" s="459"/>
      <c r="SDY131" s="458"/>
      <c r="SDZ131" s="458"/>
      <c r="SEA131" s="458"/>
      <c r="SEB131" s="459"/>
      <c r="SEC131" s="458"/>
      <c r="SED131" s="458"/>
      <c r="SEE131" s="458"/>
      <c r="SEF131" s="459"/>
      <c r="SEG131" s="458"/>
      <c r="SEH131" s="458"/>
      <c r="SEI131" s="458"/>
      <c r="SEJ131" s="459"/>
      <c r="SEK131" s="458"/>
      <c r="SEL131" s="458"/>
      <c r="SEM131" s="458"/>
      <c r="SEN131" s="459"/>
      <c r="SEO131" s="458"/>
      <c r="SEP131" s="458"/>
      <c r="SEQ131" s="458"/>
      <c r="SER131" s="459"/>
      <c r="SES131" s="458"/>
      <c r="SET131" s="458"/>
      <c r="SEU131" s="458"/>
      <c r="SEV131" s="459"/>
      <c r="SEW131" s="458"/>
      <c r="SEX131" s="458"/>
      <c r="SEY131" s="458"/>
      <c r="SEZ131" s="459"/>
      <c r="SFA131" s="458"/>
      <c r="SFB131" s="458"/>
      <c r="SFC131" s="458"/>
      <c r="SFD131" s="459"/>
      <c r="SFE131" s="458"/>
      <c r="SFF131" s="458"/>
      <c r="SFG131" s="458"/>
      <c r="SFH131" s="459"/>
      <c r="SFI131" s="458"/>
      <c r="SFJ131" s="458"/>
      <c r="SFK131" s="458"/>
      <c r="SFL131" s="459"/>
      <c r="SFM131" s="458"/>
      <c r="SFN131" s="458"/>
      <c r="SFO131" s="458"/>
      <c r="SFP131" s="459"/>
      <c r="SFQ131" s="458"/>
      <c r="SFR131" s="458"/>
      <c r="SFS131" s="458"/>
      <c r="SFT131" s="459"/>
      <c r="SFU131" s="458"/>
      <c r="SFV131" s="458"/>
      <c r="SFW131" s="458"/>
      <c r="SFX131" s="459"/>
      <c r="SFY131" s="458"/>
      <c r="SFZ131" s="458"/>
      <c r="SGA131" s="458"/>
      <c r="SGB131" s="459"/>
      <c r="SGC131" s="458"/>
      <c r="SGD131" s="458"/>
      <c r="SGE131" s="458"/>
      <c r="SGF131" s="459"/>
      <c r="SGG131" s="458"/>
      <c r="SGH131" s="458"/>
      <c r="SGI131" s="458"/>
      <c r="SGJ131" s="459"/>
      <c r="SGK131" s="458"/>
      <c r="SGL131" s="458"/>
      <c r="SGM131" s="458"/>
      <c r="SGN131" s="459"/>
      <c r="SGO131" s="458"/>
      <c r="SGP131" s="458"/>
      <c r="SGQ131" s="458"/>
      <c r="SGR131" s="459"/>
      <c r="SGS131" s="458"/>
      <c r="SGT131" s="458"/>
      <c r="SGU131" s="458"/>
      <c r="SGV131" s="459"/>
      <c r="SGW131" s="458"/>
      <c r="SGX131" s="458"/>
      <c r="SGY131" s="458"/>
      <c r="SGZ131" s="459"/>
      <c r="SHA131" s="458"/>
      <c r="SHB131" s="458"/>
      <c r="SHC131" s="458"/>
      <c r="SHD131" s="459"/>
      <c r="SHE131" s="458"/>
      <c r="SHF131" s="458"/>
      <c r="SHG131" s="458"/>
      <c r="SHH131" s="459"/>
      <c r="SHI131" s="458"/>
      <c r="SHJ131" s="458"/>
      <c r="SHK131" s="458"/>
      <c r="SHL131" s="459"/>
      <c r="SHM131" s="458"/>
      <c r="SHN131" s="458"/>
      <c r="SHO131" s="458"/>
      <c r="SHP131" s="459"/>
      <c r="SHQ131" s="458"/>
      <c r="SHR131" s="458"/>
      <c r="SHS131" s="458"/>
      <c r="SHT131" s="459"/>
      <c r="SHU131" s="458"/>
      <c r="SHV131" s="458"/>
      <c r="SHW131" s="458"/>
      <c r="SHX131" s="459"/>
      <c r="SHY131" s="458"/>
      <c r="SHZ131" s="458"/>
      <c r="SIA131" s="458"/>
      <c r="SIB131" s="459"/>
      <c r="SIC131" s="458"/>
      <c r="SID131" s="458"/>
      <c r="SIE131" s="458"/>
      <c r="SIF131" s="459"/>
      <c r="SIG131" s="458"/>
      <c r="SIH131" s="458"/>
      <c r="SII131" s="458"/>
      <c r="SIJ131" s="459"/>
      <c r="SIK131" s="458"/>
      <c r="SIL131" s="458"/>
      <c r="SIM131" s="458"/>
      <c r="SIN131" s="459"/>
      <c r="SIO131" s="458"/>
      <c r="SIP131" s="458"/>
      <c r="SIQ131" s="458"/>
      <c r="SIR131" s="459"/>
      <c r="SIS131" s="458"/>
      <c r="SIT131" s="458"/>
      <c r="SIU131" s="458"/>
      <c r="SIV131" s="459"/>
      <c r="SIW131" s="458"/>
      <c r="SIX131" s="458"/>
      <c r="SIY131" s="458"/>
      <c r="SIZ131" s="459"/>
      <c r="SJA131" s="458"/>
      <c r="SJB131" s="458"/>
      <c r="SJC131" s="458"/>
      <c r="SJD131" s="459"/>
      <c r="SJE131" s="458"/>
      <c r="SJF131" s="458"/>
      <c r="SJG131" s="458"/>
      <c r="SJH131" s="459"/>
      <c r="SJI131" s="458"/>
      <c r="SJJ131" s="458"/>
      <c r="SJK131" s="458"/>
      <c r="SJL131" s="459"/>
      <c r="SJM131" s="458"/>
      <c r="SJN131" s="458"/>
      <c r="SJO131" s="458"/>
      <c r="SJP131" s="459"/>
      <c r="SJQ131" s="458"/>
      <c r="SJR131" s="458"/>
      <c r="SJS131" s="458"/>
      <c r="SJT131" s="459"/>
      <c r="SJU131" s="458"/>
      <c r="SJV131" s="458"/>
      <c r="SJW131" s="458"/>
      <c r="SJX131" s="459"/>
      <c r="SJY131" s="458"/>
      <c r="SJZ131" s="458"/>
      <c r="SKA131" s="458"/>
      <c r="SKB131" s="459"/>
      <c r="SKC131" s="458"/>
      <c r="SKD131" s="458"/>
      <c r="SKE131" s="458"/>
      <c r="SKF131" s="459"/>
      <c r="SKG131" s="458"/>
      <c r="SKH131" s="458"/>
      <c r="SKI131" s="458"/>
      <c r="SKJ131" s="459"/>
      <c r="SKK131" s="458"/>
      <c r="SKL131" s="458"/>
      <c r="SKM131" s="458"/>
      <c r="SKN131" s="459"/>
      <c r="SKO131" s="458"/>
      <c r="SKP131" s="458"/>
      <c r="SKQ131" s="458"/>
      <c r="SKR131" s="459"/>
      <c r="SKS131" s="458"/>
      <c r="SKT131" s="458"/>
      <c r="SKU131" s="458"/>
      <c r="SKV131" s="459"/>
      <c r="SKW131" s="458"/>
      <c r="SKX131" s="458"/>
      <c r="SKY131" s="458"/>
      <c r="SKZ131" s="459"/>
      <c r="SLA131" s="458"/>
      <c r="SLB131" s="458"/>
      <c r="SLC131" s="458"/>
      <c r="SLD131" s="459"/>
      <c r="SLE131" s="458"/>
      <c r="SLF131" s="458"/>
      <c r="SLG131" s="458"/>
      <c r="SLH131" s="459"/>
      <c r="SLI131" s="458"/>
      <c r="SLJ131" s="458"/>
      <c r="SLK131" s="458"/>
      <c r="SLL131" s="459"/>
      <c r="SLM131" s="458"/>
      <c r="SLN131" s="458"/>
      <c r="SLO131" s="458"/>
      <c r="SLP131" s="459"/>
      <c r="SLQ131" s="458"/>
      <c r="SLR131" s="458"/>
      <c r="SLS131" s="458"/>
      <c r="SLT131" s="459"/>
      <c r="SLU131" s="458"/>
      <c r="SLV131" s="458"/>
      <c r="SLW131" s="458"/>
      <c r="SLX131" s="459"/>
      <c r="SLY131" s="458"/>
      <c r="SLZ131" s="458"/>
      <c r="SMA131" s="458"/>
      <c r="SMB131" s="459"/>
      <c r="SMC131" s="458"/>
      <c r="SMD131" s="458"/>
      <c r="SME131" s="458"/>
      <c r="SMF131" s="459"/>
      <c r="SMG131" s="458"/>
      <c r="SMH131" s="458"/>
      <c r="SMI131" s="458"/>
      <c r="SMJ131" s="459"/>
      <c r="SMK131" s="458"/>
      <c r="SML131" s="458"/>
      <c r="SMM131" s="458"/>
      <c r="SMN131" s="459"/>
      <c r="SMO131" s="458"/>
      <c r="SMP131" s="458"/>
      <c r="SMQ131" s="458"/>
      <c r="SMR131" s="459"/>
      <c r="SMS131" s="458"/>
      <c r="SMT131" s="458"/>
      <c r="SMU131" s="458"/>
      <c r="SMV131" s="459"/>
      <c r="SMW131" s="458"/>
      <c r="SMX131" s="458"/>
      <c r="SMY131" s="458"/>
      <c r="SMZ131" s="459"/>
      <c r="SNA131" s="458"/>
      <c r="SNB131" s="458"/>
      <c r="SNC131" s="458"/>
      <c r="SND131" s="459"/>
      <c r="SNE131" s="458"/>
      <c r="SNF131" s="458"/>
      <c r="SNG131" s="458"/>
      <c r="SNH131" s="459"/>
      <c r="SNI131" s="458"/>
      <c r="SNJ131" s="458"/>
      <c r="SNK131" s="458"/>
      <c r="SNL131" s="459"/>
      <c r="SNM131" s="458"/>
      <c r="SNN131" s="458"/>
      <c r="SNO131" s="458"/>
      <c r="SNP131" s="459"/>
      <c r="SNQ131" s="458"/>
      <c r="SNR131" s="458"/>
      <c r="SNS131" s="458"/>
      <c r="SNT131" s="459"/>
      <c r="SNU131" s="458"/>
      <c r="SNV131" s="458"/>
      <c r="SNW131" s="458"/>
      <c r="SNX131" s="459"/>
      <c r="SNY131" s="458"/>
      <c r="SNZ131" s="458"/>
      <c r="SOA131" s="458"/>
      <c r="SOB131" s="459"/>
      <c r="SOC131" s="458"/>
      <c r="SOD131" s="458"/>
      <c r="SOE131" s="458"/>
      <c r="SOF131" s="459"/>
      <c r="SOG131" s="458"/>
      <c r="SOH131" s="458"/>
      <c r="SOI131" s="458"/>
      <c r="SOJ131" s="459"/>
      <c r="SOK131" s="458"/>
      <c r="SOL131" s="458"/>
      <c r="SOM131" s="458"/>
      <c r="SON131" s="459"/>
      <c r="SOO131" s="458"/>
      <c r="SOP131" s="458"/>
      <c r="SOQ131" s="458"/>
      <c r="SOR131" s="459"/>
      <c r="SOS131" s="458"/>
      <c r="SOT131" s="458"/>
      <c r="SOU131" s="458"/>
      <c r="SOV131" s="459"/>
      <c r="SOW131" s="458"/>
      <c r="SOX131" s="458"/>
      <c r="SOY131" s="458"/>
      <c r="SOZ131" s="459"/>
      <c r="SPA131" s="458"/>
      <c r="SPB131" s="458"/>
      <c r="SPC131" s="458"/>
      <c r="SPD131" s="459"/>
      <c r="SPE131" s="458"/>
      <c r="SPF131" s="458"/>
      <c r="SPG131" s="458"/>
      <c r="SPH131" s="459"/>
      <c r="SPI131" s="458"/>
      <c r="SPJ131" s="458"/>
      <c r="SPK131" s="458"/>
      <c r="SPL131" s="459"/>
      <c r="SPM131" s="458"/>
      <c r="SPN131" s="458"/>
      <c r="SPO131" s="458"/>
      <c r="SPP131" s="459"/>
      <c r="SPQ131" s="458"/>
      <c r="SPR131" s="458"/>
      <c r="SPS131" s="458"/>
      <c r="SPT131" s="459"/>
      <c r="SPU131" s="458"/>
      <c r="SPV131" s="458"/>
      <c r="SPW131" s="458"/>
      <c r="SPX131" s="459"/>
      <c r="SPY131" s="458"/>
      <c r="SPZ131" s="458"/>
      <c r="SQA131" s="458"/>
      <c r="SQB131" s="459"/>
      <c r="SQC131" s="458"/>
      <c r="SQD131" s="458"/>
      <c r="SQE131" s="458"/>
      <c r="SQF131" s="459"/>
      <c r="SQG131" s="458"/>
      <c r="SQH131" s="458"/>
      <c r="SQI131" s="458"/>
      <c r="SQJ131" s="459"/>
      <c r="SQK131" s="458"/>
      <c r="SQL131" s="458"/>
      <c r="SQM131" s="458"/>
      <c r="SQN131" s="459"/>
      <c r="SQO131" s="458"/>
      <c r="SQP131" s="458"/>
      <c r="SQQ131" s="458"/>
      <c r="SQR131" s="459"/>
      <c r="SQS131" s="458"/>
      <c r="SQT131" s="458"/>
      <c r="SQU131" s="458"/>
      <c r="SQV131" s="459"/>
      <c r="SQW131" s="458"/>
      <c r="SQX131" s="458"/>
      <c r="SQY131" s="458"/>
      <c r="SQZ131" s="459"/>
      <c r="SRA131" s="458"/>
      <c r="SRB131" s="458"/>
      <c r="SRC131" s="458"/>
      <c r="SRD131" s="459"/>
      <c r="SRE131" s="458"/>
      <c r="SRF131" s="458"/>
      <c r="SRG131" s="458"/>
      <c r="SRH131" s="459"/>
      <c r="SRI131" s="458"/>
      <c r="SRJ131" s="458"/>
      <c r="SRK131" s="458"/>
      <c r="SRL131" s="459"/>
      <c r="SRM131" s="458"/>
      <c r="SRN131" s="458"/>
      <c r="SRO131" s="458"/>
      <c r="SRP131" s="459"/>
      <c r="SRQ131" s="458"/>
      <c r="SRR131" s="458"/>
      <c r="SRS131" s="458"/>
      <c r="SRT131" s="459"/>
      <c r="SRU131" s="458"/>
      <c r="SRV131" s="458"/>
      <c r="SRW131" s="458"/>
      <c r="SRX131" s="459"/>
      <c r="SRY131" s="458"/>
      <c r="SRZ131" s="458"/>
      <c r="SSA131" s="458"/>
      <c r="SSB131" s="459"/>
      <c r="SSC131" s="458"/>
      <c r="SSD131" s="458"/>
      <c r="SSE131" s="458"/>
      <c r="SSF131" s="459"/>
      <c r="SSG131" s="458"/>
      <c r="SSH131" s="458"/>
      <c r="SSI131" s="458"/>
      <c r="SSJ131" s="459"/>
      <c r="SSK131" s="458"/>
      <c r="SSL131" s="458"/>
      <c r="SSM131" s="458"/>
      <c r="SSN131" s="459"/>
      <c r="SSO131" s="458"/>
      <c r="SSP131" s="458"/>
      <c r="SSQ131" s="458"/>
      <c r="SSR131" s="459"/>
      <c r="SSS131" s="458"/>
      <c r="SST131" s="458"/>
      <c r="SSU131" s="458"/>
      <c r="SSV131" s="459"/>
      <c r="SSW131" s="458"/>
      <c r="SSX131" s="458"/>
      <c r="SSY131" s="458"/>
      <c r="SSZ131" s="459"/>
      <c r="STA131" s="458"/>
      <c r="STB131" s="458"/>
      <c r="STC131" s="458"/>
      <c r="STD131" s="459"/>
      <c r="STE131" s="458"/>
      <c r="STF131" s="458"/>
      <c r="STG131" s="458"/>
      <c r="STH131" s="459"/>
      <c r="STI131" s="458"/>
      <c r="STJ131" s="458"/>
      <c r="STK131" s="458"/>
      <c r="STL131" s="459"/>
      <c r="STM131" s="458"/>
      <c r="STN131" s="458"/>
      <c r="STO131" s="458"/>
      <c r="STP131" s="459"/>
      <c r="STQ131" s="458"/>
      <c r="STR131" s="458"/>
      <c r="STS131" s="458"/>
      <c r="STT131" s="459"/>
      <c r="STU131" s="458"/>
      <c r="STV131" s="458"/>
      <c r="STW131" s="458"/>
      <c r="STX131" s="459"/>
      <c r="STY131" s="458"/>
      <c r="STZ131" s="458"/>
      <c r="SUA131" s="458"/>
      <c r="SUB131" s="459"/>
      <c r="SUC131" s="458"/>
      <c r="SUD131" s="458"/>
      <c r="SUE131" s="458"/>
      <c r="SUF131" s="459"/>
      <c r="SUG131" s="458"/>
      <c r="SUH131" s="458"/>
      <c r="SUI131" s="458"/>
      <c r="SUJ131" s="459"/>
      <c r="SUK131" s="458"/>
      <c r="SUL131" s="458"/>
      <c r="SUM131" s="458"/>
      <c r="SUN131" s="459"/>
      <c r="SUO131" s="458"/>
      <c r="SUP131" s="458"/>
      <c r="SUQ131" s="458"/>
      <c r="SUR131" s="459"/>
      <c r="SUS131" s="458"/>
      <c r="SUT131" s="458"/>
      <c r="SUU131" s="458"/>
      <c r="SUV131" s="459"/>
      <c r="SUW131" s="458"/>
      <c r="SUX131" s="458"/>
      <c r="SUY131" s="458"/>
      <c r="SUZ131" s="459"/>
      <c r="SVA131" s="458"/>
      <c r="SVB131" s="458"/>
      <c r="SVC131" s="458"/>
      <c r="SVD131" s="459"/>
      <c r="SVE131" s="458"/>
      <c r="SVF131" s="458"/>
      <c r="SVG131" s="458"/>
      <c r="SVH131" s="459"/>
      <c r="SVI131" s="458"/>
      <c r="SVJ131" s="458"/>
      <c r="SVK131" s="458"/>
      <c r="SVL131" s="459"/>
      <c r="SVM131" s="458"/>
      <c r="SVN131" s="458"/>
      <c r="SVO131" s="458"/>
      <c r="SVP131" s="459"/>
      <c r="SVQ131" s="458"/>
      <c r="SVR131" s="458"/>
      <c r="SVS131" s="458"/>
      <c r="SVT131" s="459"/>
      <c r="SVU131" s="458"/>
      <c r="SVV131" s="458"/>
      <c r="SVW131" s="458"/>
      <c r="SVX131" s="459"/>
      <c r="SVY131" s="458"/>
      <c r="SVZ131" s="458"/>
      <c r="SWA131" s="458"/>
      <c r="SWB131" s="459"/>
      <c r="SWC131" s="458"/>
      <c r="SWD131" s="458"/>
      <c r="SWE131" s="458"/>
      <c r="SWF131" s="459"/>
      <c r="SWG131" s="458"/>
      <c r="SWH131" s="458"/>
      <c r="SWI131" s="458"/>
      <c r="SWJ131" s="459"/>
      <c r="SWK131" s="458"/>
      <c r="SWL131" s="458"/>
      <c r="SWM131" s="458"/>
      <c r="SWN131" s="459"/>
      <c r="SWO131" s="458"/>
      <c r="SWP131" s="458"/>
      <c r="SWQ131" s="458"/>
      <c r="SWR131" s="459"/>
      <c r="SWS131" s="458"/>
      <c r="SWT131" s="458"/>
      <c r="SWU131" s="458"/>
      <c r="SWV131" s="459"/>
      <c r="SWW131" s="458"/>
      <c r="SWX131" s="458"/>
      <c r="SWY131" s="458"/>
      <c r="SWZ131" s="459"/>
      <c r="SXA131" s="458"/>
      <c r="SXB131" s="458"/>
      <c r="SXC131" s="458"/>
      <c r="SXD131" s="459"/>
      <c r="SXE131" s="458"/>
      <c r="SXF131" s="458"/>
      <c r="SXG131" s="458"/>
      <c r="SXH131" s="459"/>
      <c r="SXI131" s="458"/>
      <c r="SXJ131" s="458"/>
      <c r="SXK131" s="458"/>
      <c r="SXL131" s="459"/>
      <c r="SXM131" s="458"/>
      <c r="SXN131" s="458"/>
      <c r="SXO131" s="458"/>
      <c r="SXP131" s="459"/>
      <c r="SXQ131" s="458"/>
      <c r="SXR131" s="458"/>
      <c r="SXS131" s="458"/>
      <c r="SXT131" s="459"/>
      <c r="SXU131" s="458"/>
      <c r="SXV131" s="458"/>
      <c r="SXW131" s="458"/>
      <c r="SXX131" s="459"/>
      <c r="SXY131" s="458"/>
      <c r="SXZ131" s="458"/>
      <c r="SYA131" s="458"/>
      <c r="SYB131" s="459"/>
      <c r="SYC131" s="458"/>
      <c r="SYD131" s="458"/>
      <c r="SYE131" s="458"/>
      <c r="SYF131" s="459"/>
      <c r="SYG131" s="458"/>
      <c r="SYH131" s="458"/>
      <c r="SYI131" s="458"/>
      <c r="SYJ131" s="459"/>
      <c r="SYK131" s="458"/>
      <c r="SYL131" s="458"/>
      <c r="SYM131" s="458"/>
      <c r="SYN131" s="459"/>
      <c r="SYO131" s="458"/>
      <c r="SYP131" s="458"/>
      <c r="SYQ131" s="458"/>
      <c r="SYR131" s="459"/>
      <c r="SYS131" s="458"/>
      <c r="SYT131" s="458"/>
      <c r="SYU131" s="458"/>
      <c r="SYV131" s="459"/>
      <c r="SYW131" s="458"/>
      <c r="SYX131" s="458"/>
      <c r="SYY131" s="458"/>
      <c r="SYZ131" s="459"/>
      <c r="SZA131" s="458"/>
      <c r="SZB131" s="458"/>
      <c r="SZC131" s="458"/>
      <c r="SZD131" s="459"/>
      <c r="SZE131" s="458"/>
      <c r="SZF131" s="458"/>
      <c r="SZG131" s="458"/>
      <c r="SZH131" s="459"/>
      <c r="SZI131" s="458"/>
      <c r="SZJ131" s="458"/>
      <c r="SZK131" s="458"/>
      <c r="SZL131" s="459"/>
      <c r="SZM131" s="458"/>
      <c r="SZN131" s="458"/>
      <c r="SZO131" s="458"/>
      <c r="SZP131" s="459"/>
      <c r="SZQ131" s="458"/>
      <c r="SZR131" s="458"/>
      <c r="SZS131" s="458"/>
      <c r="SZT131" s="459"/>
      <c r="SZU131" s="458"/>
      <c r="SZV131" s="458"/>
      <c r="SZW131" s="458"/>
      <c r="SZX131" s="459"/>
      <c r="SZY131" s="458"/>
      <c r="SZZ131" s="458"/>
      <c r="TAA131" s="458"/>
      <c r="TAB131" s="459"/>
      <c r="TAC131" s="458"/>
      <c r="TAD131" s="458"/>
      <c r="TAE131" s="458"/>
      <c r="TAF131" s="459"/>
      <c r="TAG131" s="458"/>
      <c r="TAH131" s="458"/>
      <c r="TAI131" s="458"/>
      <c r="TAJ131" s="459"/>
      <c r="TAK131" s="458"/>
      <c r="TAL131" s="458"/>
      <c r="TAM131" s="458"/>
      <c r="TAN131" s="459"/>
      <c r="TAO131" s="458"/>
      <c r="TAP131" s="458"/>
      <c r="TAQ131" s="458"/>
      <c r="TAR131" s="459"/>
      <c r="TAS131" s="458"/>
      <c r="TAT131" s="458"/>
      <c r="TAU131" s="458"/>
      <c r="TAV131" s="459"/>
      <c r="TAW131" s="458"/>
      <c r="TAX131" s="458"/>
      <c r="TAY131" s="458"/>
      <c r="TAZ131" s="459"/>
      <c r="TBA131" s="458"/>
      <c r="TBB131" s="458"/>
      <c r="TBC131" s="458"/>
      <c r="TBD131" s="459"/>
      <c r="TBE131" s="458"/>
      <c r="TBF131" s="458"/>
      <c r="TBG131" s="458"/>
      <c r="TBH131" s="459"/>
      <c r="TBI131" s="458"/>
      <c r="TBJ131" s="458"/>
      <c r="TBK131" s="458"/>
      <c r="TBL131" s="459"/>
      <c r="TBM131" s="458"/>
      <c r="TBN131" s="458"/>
      <c r="TBO131" s="458"/>
      <c r="TBP131" s="459"/>
      <c r="TBQ131" s="458"/>
      <c r="TBR131" s="458"/>
      <c r="TBS131" s="458"/>
      <c r="TBT131" s="459"/>
      <c r="TBU131" s="458"/>
      <c r="TBV131" s="458"/>
      <c r="TBW131" s="458"/>
      <c r="TBX131" s="459"/>
      <c r="TBY131" s="458"/>
      <c r="TBZ131" s="458"/>
      <c r="TCA131" s="458"/>
      <c r="TCB131" s="459"/>
      <c r="TCC131" s="458"/>
      <c r="TCD131" s="458"/>
      <c r="TCE131" s="458"/>
      <c r="TCF131" s="459"/>
      <c r="TCG131" s="458"/>
      <c r="TCH131" s="458"/>
      <c r="TCI131" s="458"/>
      <c r="TCJ131" s="459"/>
      <c r="TCK131" s="458"/>
      <c r="TCL131" s="458"/>
      <c r="TCM131" s="458"/>
      <c r="TCN131" s="459"/>
      <c r="TCO131" s="458"/>
      <c r="TCP131" s="458"/>
      <c r="TCQ131" s="458"/>
      <c r="TCR131" s="459"/>
      <c r="TCS131" s="458"/>
      <c r="TCT131" s="458"/>
      <c r="TCU131" s="458"/>
      <c r="TCV131" s="459"/>
      <c r="TCW131" s="458"/>
      <c r="TCX131" s="458"/>
      <c r="TCY131" s="458"/>
      <c r="TCZ131" s="459"/>
      <c r="TDA131" s="458"/>
      <c r="TDB131" s="458"/>
      <c r="TDC131" s="458"/>
      <c r="TDD131" s="459"/>
      <c r="TDE131" s="458"/>
      <c r="TDF131" s="458"/>
      <c r="TDG131" s="458"/>
      <c r="TDH131" s="459"/>
      <c r="TDI131" s="458"/>
      <c r="TDJ131" s="458"/>
      <c r="TDK131" s="458"/>
      <c r="TDL131" s="459"/>
      <c r="TDM131" s="458"/>
      <c r="TDN131" s="458"/>
      <c r="TDO131" s="458"/>
      <c r="TDP131" s="459"/>
      <c r="TDQ131" s="458"/>
      <c r="TDR131" s="458"/>
      <c r="TDS131" s="458"/>
      <c r="TDT131" s="459"/>
      <c r="TDU131" s="458"/>
      <c r="TDV131" s="458"/>
      <c r="TDW131" s="458"/>
      <c r="TDX131" s="459"/>
      <c r="TDY131" s="458"/>
      <c r="TDZ131" s="458"/>
      <c r="TEA131" s="458"/>
      <c r="TEB131" s="459"/>
      <c r="TEC131" s="458"/>
      <c r="TED131" s="458"/>
      <c r="TEE131" s="458"/>
      <c r="TEF131" s="459"/>
      <c r="TEG131" s="458"/>
      <c r="TEH131" s="458"/>
      <c r="TEI131" s="458"/>
      <c r="TEJ131" s="459"/>
      <c r="TEK131" s="458"/>
      <c r="TEL131" s="458"/>
      <c r="TEM131" s="458"/>
      <c r="TEN131" s="459"/>
      <c r="TEO131" s="458"/>
      <c r="TEP131" s="458"/>
      <c r="TEQ131" s="458"/>
      <c r="TER131" s="459"/>
      <c r="TES131" s="458"/>
      <c r="TET131" s="458"/>
      <c r="TEU131" s="458"/>
      <c r="TEV131" s="459"/>
      <c r="TEW131" s="458"/>
      <c r="TEX131" s="458"/>
      <c r="TEY131" s="458"/>
      <c r="TEZ131" s="459"/>
      <c r="TFA131" s="458"/>
      <c r="TFB131" s="458"/>
      <c r="TFC131" s="458"/>
      <c r="TFD131" s="459"/>
      <c r="TFE131" s="458"/>
      <c r="TFF131" s="458"/>
      <c r="TFG131" s="458"/>
      <c r="TFH131" s="459"/>
      <c r="TFI131" s="458"/>
      <c r="TFJ131" s="458"/>
      <c r="TFK131" s="458"/>
      <c r="TFL131" s="459"/>
      <c r="TFM131" s="458"/>
      <c r="TFN131" s="458"/>
      <c r="TFO131" s="458"/>
      <c r="TFP131" s="459"/>
      <c r="TFQ131" s="458"/>
      <c r="TFR131" s="458"/>
      <c r="TFS131" s="458"/>
      <c r="TFT131" s="459"/>
      <c r="TFU131" s="458"/>
      <c r="TFV131" s="458"/>
      <c r="TFW131" s="458"/>
      <c r="TFX131" s="459"/>
      <c r="TFY131" s="458"/>
      <c r="TFZ131" s="458"/>
      <c r="TGA131" s="458"/>
      <c r="TGB131" s="459"/>
      <c r="TGC131" s="458"/>
      <c r="TGD131" s="458"/>
      <c r="TGE131" s="458"/>
      <c r="TGF131" s="459"/>
      <c r="TGG131" s="458"/>
      <c r="TGH131" s="458"/>
      <c r="TGI131" s="458"/>
      <c r="TGJ131" s="459"/>
      <c r="TGK131" s="458"/>
      <c r="TGL131" s="458"/>
      <c r="TGM131" s="458"/>
      <c r="TGN131" s="459"/>
      <c r="TGO131" s="458"/>
      <c r="TGP131" s="458"/>
      <c r="TGQ131" s="458"/>
      <c r="TGR131" s="459"/>
      <c r="TGS131" s="458"/>
      <c r="TGT131" s="458"/>
      <c r="TGU131" s="458"/>
      <c r="TGV131" s="459"/>
      <c r="TGW131" s="458"/>
      <c r="TGX131" s="458"/>
      <c r="TGY131" s="458"/>
      <c r="TGZ131" s="459"/>
      <c r="THA131" s="458"/>
      <c r="THB131" s="458"/>
      <c r="THC131" s="458"/>
      <c r="THD131" s="459"/>
      <c r="THE131" s="458"/>
      <c r="THF131" s="458"/>
      <c r="THG131" s="458"/>
      <c r="THH131" s="459"/>
      <c r="THI131" s="458"/>
      <c r="THJ131" s="458"/>
      <c r="THK131" s="458"/>
      <c r="THL131" s="459"/>
      <c r="THM131" s="458"/>
      <c r="THN131" s="458"/>
      <c r="THO131" s="458"/>
      <c r="THP131" s="459"/>
      <c r="THQ131" s="458"/>
      <c r="THR131" s="458"/>
      <c r="THS131" s="458"/>
      <c r="THT131" s="459"/>
      <c r="THU131" s="458"/>
      <c r="THV131" s="458"/>
      <c r="THW131" s="458"/>
      <c r="THX131" s="459"/>
      <c r="THY131" s="458"/>
      <c r="THZ131" s="458"/>
      <c r="TIA131" s="458"/>
      <c r="TIB131" s="459"/>
      <c r="TIC131" s="458"/>
      <c r="TID131" s="458"/>
      <c r="TIE131" s="458"/>
      <c r="TIF131" s="459"/>
      <c r="TIG131" s="458"/>
      <c r="TIH131" s="458"/>
      <c r="TII131" s="458"/>
      <c r="TIJ131" s="459"/>
      <c r="TIK131" s="458"/>
      <c r="TIL131" s="458"/>
      <c r="TIM131" s="458"/>
      <c r="TIN131" s="459"/>
      <c r="TIO131" s="458"/>
      <c r="TIP131" s="458"/>
      <c r="TIQ131" s="458"/>
      <c r="TIR131" s="459"/>
      <c r="TIS131" s="458"/>
      <c r="TIT131" s="458"/>
      <c r="TIU131" s="458"/>
      <c r="TIV131" s="459"/>
      <c r="TIW131" s="458"/>
      <c r="TIX131" s="458"/>
      <c r="TIY131" s="458"/>
      <c r="TIZ131" s="459"/>
      <c r="TJA131" s="458"/>
      <c r="TJB131" s="458"/>
      <c r="TJC131" s="458"/>
      <c r="TJD131" s="459"/>
      <c r="TJE131" s="458"/>
      <c r="TJF131" s="458"/>
      <c r="TJG131" s="458"/>
      <c r="TJH131" s="459"/>
      <c r="TJI131" s="458"/>
      <c r="TJJ131" s="458"/>
      <c r="TJK131" s="458"/>
      <c r="TJL131" s="459"/>
      <c r="TJM131" s="458"/>
      <c r="TJN131" s="458"/>
      <c r="TJO131" s="458"/>
      <c r="TJP131" s="459"/>
      <c r="TJQ131" s="458"/>
      <c r="TJR131" s="458"/>
      <c r="TJS131" s="458"/>
      <c r="TJT131" s="459"/>
      <c r="TJU131" s="458"/>
      <c r="TJV131" s="458"/>
      <c r="TJW131" s="458"/>
      <c r="TJX131" s="459"/>
      <c r="TJY131" s="458"/>
      <c r="TJZ131" s="458"/>
      <c r="TKA131" s="458"/>
      <c r="TKB131" s="459"/>
      <c r="TKC131" s="458"/>
      <c r="TKD131" s="458"/>
      <c r="TKE131" s="458"/>
      <c r="TKF131" s="459"/>
      <c r="TKG131" s="458"/>
      <c r="TKH131" s="458"/>
      <c r="TKI131" s="458"/>
      <c r="TKJ131" s="459"/>
      <c r="TKK131" s="458"/>
      <c r="TKL131" s="458"/>
      <c r="TKM131" s="458"/>
      <c r="TKN131" s="459"/>
      <c r="TKO131" s="458"/>
      <c r="TKP131" s="458"/>
      <c r="TKQ131" s="458"/>
      <c r="TKR131" s="459"/>
      <c r="TKS131" s="458"/>
      <c r="TKT131" s="458"/>
      <c r="TKU131" s="458"/>
      <c r="TKV131" s="459"/>
      <c r="TKW131" s="458"/>
      <c r="TKX131" s="458"/>
      <c r="TKY131" s="458"/>
      <c r="TKZ131" s="459"/>
      <c r="TLA131" s="458"/>
      <c r="TLB131" s="458"/>
      <c r="TLC131" s="458"/>
      <c r="TLD131" s="459"/>
      <c r="TLE131" s="458"/>
      <c r="TLF131" s="458"/>
      <c r="TLG131" s="458"/>
      <c r="TLH131" s="459"/>
      <c r="TLI131" s="458"/>
      <c r="TLJ131" s="458"/>
      <c r="TLK131" s="458"/>
      <c r="TLL131" s="459"/>
      <c r="TLM131" s="458"/>
      <c r="TLN131" s="458"/>
      <c r="TLO131" s="458"/>
      <c r="TLP131" s="459"/>
      <c r="TLQ131" s="458"/>
      <c r="TLR131" s="458"/>
      <c r="TLS131" s="458"/>
      <c r="TLT131" s="459"/>
      <c r="TLU131" s="458"/>
      <c r="TLV131" s="458"/>
      <c r="TLW131" s="458"/>
      <c r="TLX131" s="459"/>
      <c r="TLY131" s="458"/>
      <c r="TLZ131" s="458"/>
      <c r="TMA131" s="458"/>
      <c r="TMB131" s="459"/>
      <c r="TMC131" s="458"/>
      <c r="TMD131" s="458"/>
      <c r="TME131" s="458"/>
      <c r="TMF131" s="459"/>
      <c r="TMG131" s="458"/>
      <c r="TMH131" s="458"/>
      <c r="TMI131" s="458"/>
      <c r="TMJ131" s="459"/>
      <c r="TMK131" s="458"/>
      <c r="TML131" s="458"/>
      <c r="TMM131" s="458"/>
      <c r="TMN131" s="459"/>
      <c r="TMO131" s="458"/>
      <c r="TMP131" s="458"/>
      <c r="TMQ131" s="458"/>
      <c r="TMR131" s="459"/>
      <c r="TMS131" s="458"/>
      <c r="TMT131" s="458"/>
      <c r="TMU131" s="458"/>
      <c r="TMV131" s="459"/>
      <c r="TMW131" s="458"/>
      <c r="TMX131" s="458"/>
      <c r="TMY131" s="458"/>
      <c r="TMZ131" s="459"/>
      <c r="TNA131" s="458"/>
      <c r="TNB131" s="458"/>
      <c r="TNC131" s="458"/>
      <c r="TND131" s="459"/>
      <c r="TNE131" s="458"/>
      <c r="TNF131" s="458"/>
      <c r="TNG131" s="458"/>
      <c r="TNH131" s="459"/>
      <c r="TNI131" s="458"/>
      <c r="TNJ131" s="458"/>
      <c r="TNK131" s="458"/>
      <c r="TNL131" s="459"/>
      <c r="TNM131" s="458"/>
      <c r="TNN131" s="458"/>
      <c r="TNO131" s="458"/>
      <c r="TNP131" s="459"/>
      <c r="TNQ131" s="458"/>
      <c r="TNR131" s="458"/>
      <c r="TNS131" s="458"/>
      <c r="TNT131" s="459"/>
      <c r="TNU131" s="458"/>
      <c r="TNV131" s="458"/>
      <c r="TNW131" s="458"/>
      <c r="TNX131" s="459"/>
      <c r="TNY131" s="458"/>
      <c r="TNZ131" s="458"/>
      <c r="TOA131" s="458"/>
      <c r="TOB131" s="459"/>
      <c r="TOC131" s="458"/>
      <c r="TOD131" s="458"/>
      <c r="TOE131" s="458"/>
      <c r="TOF131" s="459"/>
      <c r="TOG131" s="458"/>
      <c r="TOH131" s="458"/>
      <c r="TOI131" s="458"/>
      <c r="TOJ131" s="459"/>
      <c r="TOK131" s="458"/>
      <c r="TOL131" s="458"/>
      <c r="TOM131" s="458"/>
      <c r="TON131" s="459"/>
      <c r="TOO131" s="458"/>
      <c r="TOP131" s="458"/>
      <c r="TOQ131" s="458"/>
      <c r="TOR131" s="459"/>
      <c r="TOS131" s="458"/>
      <c r="TOT131" s="458"/>
      <c r="TOU131" s="458"/>
      <c r="TOV131" s="459"/>
      <c r="TOW131" s="458"/>
      <c r="TOX131" s="458"/>
      <c r="TOY131" s="458"/>
      <c r="TOZ131" s="459"/>
      <c r="TPA131" s="458"/>
      <c r="TPB131" s="458"/>
      <c r="TPC131" s="458"/>
      <c r="TPD131" s="459"/>
      <c r="TPE131" s="458"/>
      <c r="TPF131" s="458"/>
      <c r="TPG131" s="458"/>
      <c r="TPH131" s="459"/>
      <c r="TPI131" s="458"/>
      <c r="TPJ131" s="458"/>
      <c r="TPK131" s="458"/>
      <c r="TPL131" s="459"/>
      <c r="TPM131" s="458"/>
      <c r="TPN131" s="458"/>
      <c r="TPO131" s="458"/>
      <c r="TPP131" s="459"/>
      <c r="TPQ131" s="458"/>
      <c r="TPR131" s="458"/>
      <c r="TPS131" s="458"/>
      <c r="TPT131" s="459"/>
      <c r="TPU131" s="458"/>
      <c r="TPV131" s="458"/>
      <c r="TPW131" s="458"/>
      <c r="TPX131" s="459"/>
      <c r="TPY131" s="458"/>
      <c r="TPZ131" s="458"/>
      <c r="TQA131" s="458"/>
      <c r="TQB131" s="459"/>
      <c r="TQC131" s="458"/>
      <c r="TQD131" s="458"/>
      <c r="TQE131" s="458"/>
      <c r="TQF131" s="459"/>
      <c r="TQG131" s="458"/>
      <c r="TQH131" s="458"/>
      <c r="TQI131" s="458"/>
      <c r="TQJ131" s="459"/>
      <c r="TQK131" s="458"/>
      <c r="TQL131" s="458"/>
      <c r="TQM131" s="458"/>
      <c r="TQN131" s="459"/>
      <c r="TQO131" s="458"/>
      <c r="TQP131" s="458"/>
      <c r="TQQ131" s="458"/>
      <c r="TQR131" s="459"/>
      <c r="TQS131" s="458"/>
      <c r="TQT131" s="458"/>
      <c r="TQU131" s="458"/>
      <c r="TQV131" s="459"/>
      <c r="TQW131" s="458"/>
      <c r="TQX131" s="458"/>
      <c r="TQY131" s="458"/>
      <c r="TQZ131" s="459"/>
      <c r="TRA131" s="458"/>
      <c r="TRB131" s="458"/>
      <c r="TRC131" s="458"/>
      <c r="TRD131" s="459"/>
      <c r="TRE131" s="458"/>
      <c r="TRF131" s="458"/>
      <c r="TRG131" s="458"/>
      <c r="TRH131" s="459"/>
      <c r="TRI131" s="458"/>
      <c r="TRJ131" s="458"/>
      <c r="TRK131" s="458"/>
      <c r="TRL131" s="459"/>
      <c r="TRM131" s="458"/>
      <c r="TRN131" s="458"/>
      <c r="TRO131" s="458"/>
      <c r="TRP131" s="459"/>
      <c r="TRQ131" s="458"/>
      <c r="TRR131" s="458"/>
      <c r="TRS131" s="458"/>
      <c r="TRT131" s="459"/>
      <c r="TRU131" s="458"/>
      <c r="TRV131" s="458"/>
      <c r="TRW131" s="458"/>
      <c r="TRX131" s="459"/>
      <c r="TRY131" s="458"/>
      <c r="TRZ131" s="458"/>
      <c r="TSA131" s="458"/>
      <c r="TSB131" s="459"/>
      <c r="TSC131" s="458"/>
      <c r="TSD131" s="458"/>
      <c r="TSE131" s="458"/>
      <c r="TSF131" s="459"/>
      <c r="TSG131" s="458"/>
      <c r="TSH131" s="458"/>
      <c r="TSI131" s="458"/>
      <c r="TSJ131" s="459"/>
      <c r="TSK131" s="458"/>
      <c r="TSL131" s="458"/>
      <c r="TSM131" s="458"/>
      <c r="TSN131" s="459"/>
      <c r="TSO131" s="458"/>
      <c r="TSP131" s="458"/>
      <c r="TSQ131" s="458"/>
      <c r="TSR131" s="459"/>
      <c r="TSS131" s="458"/>
      <c r="TST131" s="458"/>
      <c r="TSU131" s="458"/>
      <c r="TSV131" s="459"/>
      <c r="TSW131" s="458"/>
      <c r="TSX131" s="458"/>
      <c r="TSY131" s="458"/>
      <c r="TSZ131" s="459"/>
      <c r="TTA131" s="458"/>
      <c r="TTB131" s="458"/>
      <c r="TTC131" s="458"/>
      <c r="TTD131" s="459"/>
      <c r="TTE131" s="458"/>
      <c r="TTF131" s="458"/>
      <c r="TTG131" s="458"/>
      <c r="TTH131" s="459"/>
      <c r="TTI131" s="458"/>
      <c r="TTJ131" s="458"/>
      <c r="TTK131" s="458"/>
      <c r="TTL131" s="459"/>
      <c r="TTM131" s="458"/>
      <c r="TTN131" s="458"/>
      <c r="TTO131" s="458"/>
      <c r="TTP131" s="459"/>
      <c r="TTQ131" s="458"/>
      <c r="TTR131" s="458"/>
      <c r="TTS131" s="458"/>
      <c r="TTT131" s="459"/>
      <c r="TTU131" s="458"/>
      <c r="TTV131" s="458"/>
      <c r="TTW131" s="458"/>
      <c r="TTX131" s="459"/>
      <c r="TTY131" s="458"/>
      <c r="TTZ131" s="458"/>
      <c r="TUA131" s="458"/>
      <c r="TUB131" s="459"/>
      <c r="TUC131" s="458"/>
      <c r="TUD131" s="458"/>
      <c r="TUE131" s="458"/>
      <c r="TUF131" s="459"/>
      <c r="TUG131" s="458"/>
      <c r="TUH131" s="458"/>
      <c r="TUI131" s="458"/>
      <c r="TUJ131" s="459"/>
      <c r="TUK131" s="458"/>
      <c r="TUL131" s="458"/>
      <c r="TUM131" s="458"/>
      <c r="TUN131" s="459"/>
      <c r="TUO131" s="458"/>
      <c r="TUP131" s="458"/>
      <c r="TUQ131" s="458"/>
      <c r="TUR131" s="459"/>
      <c r="TUS131" s="458"/>
      <c r="TUT131" s="458"/>
      <c r="TUU131" s="458"/>
      <c r="TUV131" s="459"/>
      <c r="TUW131" s="458"/>
      <c r="TUX131" s="458"/>
      <c r="TUY131" s="458"/>
      <c r="TUZ131" s="459"/>
      <c r="TVA131" s="458"/>
      <c r="TVB131" s="458"/>
      <c r="TVC131" s="458"/>
      <c r="TVD131" s="459"/>
      <c r="TVE131" s="458"/>
      <c r="TVF131" s="458"/>
      <c r="TVG131" s="458"/>
      <c r="TVH131" s="459"/>
      <c r="TVI131" s="458"/>
      <c r="TVJ131" s="458"/>
      <c r="TVK131" s="458"/>
      <c r="TVL131" s="459"/>
      <c r="TVM131" s="458"/>
      <c r="TVN131" s="458"/>
      <c r="TVO131" s="458"/>
      <c r="TVP131" s="459"/>
      <c r="TVQ131" s="458"/>
      <c r="TVR131" s="458"/>
      <c r="TVS131" s="458"/>
      <c r="TVT131" s="459"/>
      <c r="TVU131" s="458"/>
      <c r="TVV131" s="458"/>
      <c r="TVW131" s="458"/>
      <c r="TVX131" s="459"/>
      <c r="TVY131" s="458"/>
      <c r="TVZ131" s="458"/>
      <c r="TWA131" s="458"/>
      <c r="TWB131" s="459"/>
      <c r="TWC131" s="458"/>
      <c r="TWD131" s="458"/>
      <c r="TWE131" s="458"/>
      <c r="TWF131" s="459"/>
      <c r="TWG131" s="458"/>
      <c r="TWH131" s="458"/>
      <c r="TWI131" s="458"/>
      <c r="TWJ131" s="459"/>
      <c r="TWK131" s="458"/>
      <c r="TWL131" s="458"/>
      <c r="TWM131" s="458"/>
      <c r="TWN131" s="459"/>
      <c r="TWO131" s="458"/>
      <c r="TWP131" s="458"/>
      <c r="TWQ131" s="458"/>
      <c r="TWR131" s="459"/>
      <c r="TWS131" s="458"/>
      <c r="TWT131" s="458"/>
      <c r="TWU131" s="458"/>
      <c r="TWV131" s="459"/>
      <c r="TWW131" s="458"/>
      <c r="TWX131" s="458"/>
      <c r="TWY131" s="458"/>
      <c r="TWZ131" s="459"/>
      <c r="TXA131" s="458"/>
      <c r="TXB131" s="458"/>
      <c r="TXC131" s="458"/>
      <c r="TXD131" s="459"/>
      <c r="TXE131" s="458"/>
      <c r="TXF131" s="458"/>
      <c r="TXG131" s="458"/>
      <c r="TXH131" s="459"/>
      <c r="TXI131" s="458"/>
      <c r="TXJ131" s="458"/>
      <c r="TXK131" s="458"/>
      <c r="TXL131" s="459"/>
      <c r="TXM131" s="458"/>
      <c r="TXN131" s="458"/>
      <c r="TXO131" s="458"/>
      <c r="TXP131" s="459"/>
      <c r="TXQ131" s="458"/>
      <c r="TXR131" s="458"/>
      <c r="TXS131" s="458"/>
      <c r="TXT131" s="459"/>
      <c r="TXU131" s="458"/>
      <c r="TXV131" s="458"/>
      <c r="TXW131" s="458"/>
      <c r="TXX131" s="459"/>
      <c r="TXY131" s="458"/>
      <c r="TXZ131" s="458"/>
      <c r="TYA131" s="458"/>
      <c r="TYB131" s="459"/>
      <c r="TYC131" s="458"/>
      <c r="TYD131" s="458"/>
      <c r="TYE131" s="458"/>
      <c r="TYF131" s="459"/>
      <c r="TYG131" s="458"/>
      <c r="TYH131" s="458"/>
      <c r="TYI131" s="458"/>
      <c r="TYJ131" s="459"/>
      <c r="TYK131" s="458"/>
      <c r="TYL131" s="458"/>
      <c r="TYM131" s="458"/>
      <c r="TYN131" s="459"/>
      <c r="TYO131" s="458"/>
      <c r="TYP131" s="458"/>
      <c r="TYQ131" s="458"/>
      <c r="TYR131" s="459"/>
      <c r="TYS131" s="458"/>
      <c r="TYT131" s="458"/>
      <c r="TYU131" s="458"/>
      <c r="TYV131" s="459"/>
      <c r="TYW131" s="458"/>
      <c r="TYX131" s="458"/>
      <c r="TYY131" s="458"/>
      <c r="TYZ131" s="459"/>
      <c r="TZA131" s="458"/>
      <c r="TZB131" s="458"/>
      <c r="TZC131" s="458"/>
      <c r="TZD131" s="459"/>
      <c r="TZE131" s="458"/>
      <c r="TZF131" s="458"/>
      <c r="TZG131" s="458"/>
      <c r="TZH131" s="459"/>
      <c r="TZI131" s="458"/>
      <c r="TZJ131" s="458"/>
      <c r="TZK131" s="458"/>
      <c r="TZL131" s="459"/>
      <c r="TZM131" s="458"/>
      <c r="TZN131" s="458"/>
      <c r="TZO131" s="458"/>
      <c r="TZP131" s="459"/>
      <c r="TZQ131" s="458"/>
      <c r="TZR131" s="458"/>
      <c r="TZS131" s="458"/>
      <c r="TZT131" s="459"/>
      <c r="TZU131" s="458"/>
      <c r="TZV131" s="458"/>
      <c r="TZW131" s="458"/>
      <c r="TZX131" s="459"/>
      <c r="TZY131" s="458"/>
      <c r="TZZ131" s="458"/>
      <c r="UAA131" s="458"/>
      <c r="UAB131" s="459"/>
      <c r="UAC131" s="458"/>
      <c r="UAD131" s="458"/>
      <c r="UAE131" s="458"/>
      <c r="UAF131" s="459"/>
      <c r="UAG131" s="458"/>
      <c r="UAH131" s="458"/>
      <c r="UAI131" s="458"/>
      <c r="UAJ131" s="459"/>
      <c r="UAK131" s="458"/>
      <c r="UAL131" s="458"/>
      <c r="UAM131" s="458"/>
      <c r="UAN131" s="459"/>
      <c r="UAO131" s="458"/>
      <c r="UAP131" s="458"/>
      <c r="UAQ131" s="458"/>
      <c r="UAR131" s="459"/>
      <c r="UAS131" s="458"/>
      <c r="UAT131" s="458"/>
      <c r="UAU131" s="458"/>
      <c r="UAV131" s="459"/>
      <c r="UAW131" s="458"/>
      <c r="UAX131" s="458"/>
      <c r="UAY131" s="458"/>
      <c r="UAZ131" s="459"/>
      <c r="UBA131" s="458"/>
      <c r="UBB131" s="458"/>
      <c r="UBC131" s="458"/>
      <c r="UBD131" s="459"/>
      <c r="UBE131" s="458"/>
      <c r="UBF131" s="458"/>
      <c r="UBG131" s="458"/>
      <c r="UBH131" s="459"/>
      <c r="UBI131" s="458"/>
      <c r="UBJ131" s="458"/>
      <c r="UBK131" s="458"/>
      <c r="UBL131" s="459"/>
      <c r="UBM131" s="458"/>
      <c r="UBN131" s="458"/>
      <c r="UBO131" s="458"/>
      <c r="UBP131" s="459"/>
      <c r="UBQ131" s="458"/>
      <c r="UBR131" s="458"/>
      <c r="UBS131" s="458"/>
      <c r="UBT131" s="459"/>
      <c r="UBU131" s="458"/>
      <c r="UBV131" s="458"/>
      <c r="UBW131" s="458"/>
      <c r="UBX131" s="459"/>
      <c r="UBY131" s="458"/>
      <c r="UBZ131" s="458"/>
      <c r="UCA131" s="458"/>
      <c r="UCB131" s="459"/>
      <c r="UCC131" s="458"/>
      <c r="UCD131" s="458"/>
      <c r="UCE131" s="458"/>
      <c r="UCF131" s="459"/>
      <c r="UCG131" s="458"/>
      <c r="UCH131" s="458"/>
      <c r="UCI131" s="458"/>
      <c r="UCJ131" s="459"/>
      <c r="UCK131" s="458"/>
      <c r="UCL131" s="458"/>
      <c r="UCM131" s="458"/>
      <c r="UCN131" s="459"/>
      <c r="UCO131" s="458"/>
      <c r="UCP131" s="458"/>
      <c r="UCQ131" s="458"/>
      <c r="UCR131" s="459"/>
      <c r="UCS131" s="458"/>
      <c r="UCT131" s="458"/>
      <c r="UCU131" s="458"/>
      <c r="UCV131" s="459"/>
      <c r="UCW131" s="458"/>
      <c r="UCX131" s="458"/>
      <c r="UCY131" s="458"/>
      <c r="UCZ131" s="459"/>
      <c r="UDA131" s="458"/>
      <c r="UDB131" s="458"/>
      <c r="UDC131" s="458"/>
      <c r="UDD131" s="459"/>
      <c r="UDE131" s="458"/>
      <c r="UDF131" s="458"/>
      <c r="UDG131" s="458"/>
      <c r="UDH131" s="459"/>
      <c r="UDI131" s="458"/>
      <c r="UDJ131" s="458"/>
      <c r="UDK131" s="458"/>
      <c r="UDL131" s="459"/>
      <c r="UDM131" s="458"/>
      <c r="UDN131" s="458"/>
      <c r="UDO131" s="458"/>
      <c r="UDP131" s="459"/>
      <c r="UDQ131" s="458"/>
      <c r="UDR131" s="458"/>
      <c r="UDS131" s="458"/>
      <c r="UDT131" s="459"/>
      <c r="UDU131" s="458"/>
      <c r="UDV131" s="458"/>
      <c r="UDW131" s="458"/>
      <c r="UDX131" s="459"/>
      <c r="UDY131" s="458"/>
      <c r="UDZ131" s="458"/>
      <c r="UEA131" s="458"/>
      <c r="UEB131" s="459"/>
      <c r="UEC131" s="458"/>
      <c r="UED131" s="458"/>
      <c r="UEE131" s="458"/>
      <c r="UEF131" s="459"/>
      <c r="UEG131" s="458"/>
      <c r="UEH131" s="458"/>
      <c r="UEI131" s="458"/>
      <c r="UEJ131" s="459"/>
      <c r="UEK131" s="458"/>
      <c r="UEL131" s="458"/>
      <c r="UEM131" s="458"/>
      <c r="UEN131" s="459"/>
      <c r="UEO131" s="458"/>
      <c r="UEP131" s="458"/>
      <c r="UEQ131" s="458"/>
      <c r="UER131" s="459"/>
      <c r="UES131" s="458"/>
      <c r="UET131" s="458"/>
      <c r="UEU131" s="458"/>
      <c r="UEV131" s="459"/>
      <c r="UEW131" s="458"/>
      <c r="UEX131" s="458"/>
      <c r="UEY131" s="458"/>
      <c r="UEZ131" s="459"/>
      <c r="UFA131" s="458"/>
      <c r="UFB131" s="458"/>
      <c r="UFC131" s="458"/>
      <c r="UFD131" s="459"/>
      <c r="UFE131" s="458"/>
      <c r="UFF131" s="458"/>
      <c r="UFG131" s="458"/>
      <c r="UFH131" s="459"/>
      <c r="UFI131" s="458"/>
      <c r="UFJ131" s="458"/>
      <c r="UFK131" s="458"/>
      <c r="UFL131" s="459"/>
      <c r="UFM131" s="458"/>
      <c r="UFN131" s="458"/>
      <c r="UFO131" s="458"/>
      <c r="UFP131" s="459"/>
      <c r="UFQ131" s="458"/>
      <c r="UFR131" s="458"/>
      <c r="UFS131" s="458"/>
      <c r="UFT131" s="459"/>
      <c r="UFU131" s="458"/>
      <c r="UFV131" s="458"/>
      <c r="UFW131" s="458"/>
      <c r="UFX131" s="459"/>
      <c r="UFY131" s="458"/>
      <c r="UFZ131" s="458"/>
      <c r="UGA131" s="458"/>
      <c r="UGB131" s="459"/>
      <c r="UGC131" s="458"/>
      <c r="UGD131" s="458"/>
      <c r="UGE131" s="458"/>
      <c r="UGF131" s="459"/>
      <c r="UGG131" s="458"/>
      <c r="UGH131" s="458"/>
      <c r="UGI131" s="458"/>
      <c r="UGJ131" s="459"/>
      <c r="UGK131" s="458"/>
      <c r="UGL131" s="458"/>
      <c r="UGM131" s="458"/>
      <c r="UGN131" s="459"/>
      <c r="UGO131" s="458"/>
      <c r="UGP131" s="458"/>
      <c r="UGQ131" s="458"/>
      <c r="UGR131" s="459"/>
      <c r="UGS131" s="458"/>
      <c r="UGT131" s="458"/>
      <c r="UGU131" s="458"/>
      <c r="UGV131" s="459"/>
      <c r="UGW131" s="458"/>
      <c r="UGX131" s="458"/>
      <c r="UGY131" s="458"/>
      <c r="UGZ131" s="459"/>
      <c r="UHA131" s="458"/>
      <c r="UHB131" s="458"/>
      <c r="UHC131" s="458"/>
      <c r="UHD131" s="459"/>
      <c r="UHE131" s="458"/>
      <c r="UHF131" s="458"/>
      <c r="UHG131" s="458"/>
      <c r="UHH131" s="459"/>
      <c r="UHI131" s="458"/>
      <c r="UHJ131" s="458"/>
      <c r="UHK131" s="458"/>
      <c r="UHL131" s="459"/>
      <c r="UHM131" s="458"/>
      <c r="UHN131" s="458"/>
      <c r="UHO131" s="458"/>
      <c r="UHP131" s="459"/>
      <c r="UHQ131" s="458"/>
      <c r="UHR131" s="458"/>
      <c r="UHS131" s="458"/>
      <c r="UHT131" s="459"/>
      <c r="UHU131" s="458"/>
      <c r="UHV131" s="458"/>
      <c r="UHW131" s="458"/>
      <c r="UHX131" s="459"/>
      <c r="UHY131" s="458"/>
      <c r="UHZ131" s="458"/>
      <c r="UIA131" s="458"/>
      <c r="UIB131" s="459"/>
      <c r="UIC131" s="458"/>
      <c r="UID131" s="458"/>
      <c r="UIE131" s="458"/>
      <c r="UIF131" s="459"/>
      <c r="UIG131" s="458"/>
      <c r="UIH131" s="458"/>
      <c r="UII131" s="458"/>
      <c r="UIJ131" s="459"/>
      <c r="UIK131" s="458"/>
      <c r="UIL131" s="458"/>
      <c r="UIM131" s="458"/>
      <c r="UIN131" s="459"/>
      <c r="UIO131" s="458"/>
      <c r="UIP131" s="458"/>
      <c r="UIQ131" s="458"/>
      <c r="UIR131" s="459"/>
      <c r="UIS131" s="458"/>
      <c r="UIT131" s="458"/>
      <c r="UIU131" s="458"/>
      <c r="UIV131" s="459"/>
      <c r="UIW131" s="458"/>
      <c r="UIX131" s="458"/>
      <c r="UIY131" s="458"/>
      <c r="UIZ131" s="459"/>
      <c r="UJA131" s="458"/>
      <c r="UJB131" s="458"/>
      <c r="UJC131" s="458"/>
      <c r="UJD131" s="459"/>
      <c r="UJE131" s="458"/>
      <c r="UJF131" s="458"/>
      <c r="UJG131" s="458"/>
      <c r="UJH131" s="459"/>
      <c r="UJI131" s="458"/>
      <c r="UJJ131" s="458"/>
      <c r="UJK131" s="458"/>
      <c r="UJL131" s="459"/>
      <c r="UJM131" s="458"/>
      <c r="UJN131" s="458"/>
      <c r="UJO131" s="458"/>
      <c r="UJP131" s="459"/>
      <c r="UJQ131" s="458"/>
      <c r="UJR131" s="458"/>
      <c r="UJS131" s="458"/>
      <c r="UJT131" s="459"/>
      <c r="UJU131" s="458"/>
      <c r="UJV131" s="458"/>
      <c r="UJW131" s="458"/>
      <c r="UJX131" s="459"/>
      <c r="UJY131" s="458"/>
      <c r="UJZ131" s="458"/>
      <c r="UKA131" s="458"/>
      <c r="UKB131" s="459"/>
      <c r="UKC131" s="458"/>
      <c r="UKD131" s="458"/>
      <c r="UKE131" s="458"/>
      <c r="UKF131" s="459"/>
      <c r="UKG131" s="458"/>
      <c r="UKH131" s="458"/>
      <c r="UKI131" s="458"/>
      <c r="UKJ131" s="459"/>
      <c r="UKK131" s="458"/>
      <c r="UKL131" s="458"/>
      <c r="UKM131" s="458"/>
      <c r="UKN131" s="459"/>
      <c r="UKO131" s="458"/>
      <c r="UKP131" s="458"/>
      <c r="UKQ131" s="458"/>
      <c r="UKR131" s="459"/>
      <c r="UKS131" s="458"/>
      <c r="UKT131" s="458"/>
      <c r="UKU131" s="458"/>
      <c r="UKV131" s="459"/>
      <c r="UKW131" s="458"/>
      <c r="UKX131" s="458"/>
      <c r="UKY131" s="458"/>
      <c r="UKZ131" s="459"/>
      <c r="ULA131" s="458"/>
      <c r="ULB131" s="458"/>
      <c r="ULC131" s="458"/>
      <c r="ULD131" s="459"/>
      <c r="ULE131" s="458"/>
      <c r="ULF131" s="458"/>
      <c r="ULG131" s="458"/>
      <c r="ULH131" s="459"/>
      <c r="ULI131" s="458"/>
      <c r="ULJ131" s="458"/>
      <c r="ULK131" s="458"/>
      <c r="ULL131" s="459"/>
      <c r="ULM131" s="458"/>
      <c r="ULN131" s="458"/>
      <c r="ULO131" s="458"/>
      <c r="ULP131" s="459"/>
      <c r="ULQ131" s="458"/>
      <c r="ULR131" s="458"/>
      <c r="ULS131" s="458"/>
      <c r="ULT131" s="459"/>
      <c r="ULU131" s="458"/>
      <c r="ULV131" s="458"/>
      <c r="ULW131" s="458"/>
      <c r="ULX131" s="459"/>
      <c r="ULY131" s="458"/>
      <c r="ULZ131" s="458"/>
      <c r="UMA131" s="458"/>
      <c r="UMB131" s="459"/>
      <c r="UMC131" s="458"/>
      <c r="UMD131" s="458"/>
      <c r="UME131" s="458"/>
      <c r="UMF131" s="459"/>
      <c r="UMG131" s="458"/>
      <c r="UMH131" s="458"/>
      <c r="UMI131" s="458"/>
      <c r="UMJ131" s="459"/>
      <c r="UMK131" s="458"/>
      <c r="UML131" s="458"/>
      <c r="UMM131" s="458"/>
      <c r="UMN131" s="459"/>
      <c r="UMO131" s="458"/>
      <c r="UMP131" s="458"/>
      <c r="UMQ131" s="458"/>
      <c r="UMR131" s="459"/>
      <c r="UMS131" s="458"/>
      <c r="UMT131" s="458"/>
      <c r="UMU131" s="458"/>
      <c r="UMV131" s="459"/>
      <c r="UMW131" s="458"/>
      <c r="UMX131" s="458"/>
      <c r="UMY131" s="458"/>
      <c r="UMZ131" s="459"/>
      <c r="UNA131" s="458"/>
      <c r="UNB131" s="458"/>
      <c r="UNC131" s="458"/>
      <c r="UND131" s="459"/>
      <c r="UNE131" s="458"/>
      <c r="UNF131" s="458"/>
      <c r="UNG131" s="458"/>
      <c r="UNH131" s="459"/>
      <c r="UNI131" s="458"/>
      <c r="UNJ131" s="458"/>
      <c r="UNK131" s="458"/>
      <c r="UNL131" s="459"/>
      <c r="UNM131" s="458"/>
      <c r="UNN131" s="458"/>
      <c r="UNO131" s="458"/>
      <c r="UNP131" s="459"/>
      <c r="UNQ131" s="458"/>
      <c r="UNR131" s="458"/>
      <c r="UNS131" s="458"/>
      <c r="UNT131" s="459"/>
      <c r="UNU131" s="458"/>
      <c r="UNV131" s="458"/>
      <c r="UNW131" s="458"/>
      <c r="UNX131" s="459"/>
      <c r="UNY131" s="458"/>
      <c r="UNZ131" s="458"/>
      <c r="UOA131" s="458"/>
      <c r="UOB131" s="459"/>
      <c r="UOC131" s="458"/>
      <c r="UOD131" s="458"/>
      <c r="UOE131" s="458"/>
      <c r="UOF131" s="459"/>
      <c r="UOG131" s="458"/>
      <c r="UOH131" s="458"/>
      <c r="UOI131" s="458"/>
      <c r="UOJ131" s="459"/>
      <c r="UOK131" s="458"/>
      <c r="UOL131" s="458"/>
      <c r="UOM131" s="458"/>
      <c r="UON131" s="459"/>
      <c r="UOO131" s="458"/>
      <c r="UOP131" s="458"/>
      <c r="UOQ131" s="458"/>
      <c r="UOR131" s="459"/>
      <c r="UOS131" s="458"/>
      <c r="UOT131" s="458"/>
      <c r="UOU131" s="458"/>
      <c r="UOV131" s="459"/>
      <c r="UOW131" s="458"/>
      <c r="UOX131" s="458"/>
      <c r="UOY131" s="458"/>
      <c r="UOZ131" s="459"/>
      <c r="UPA131" s="458"/>
      <c r="UPB131" s="458"/>
      <c r="UPC131" s="458"/>
      <c r="UPD131" s="459"/>
      <c r="UPE131" s="458"/>
      <c r="UPF131" s="458"/>
      <c r="UPG131" s="458"/>
      <c r="UPH131" s="459"/>
      <c r="UPI131" s="458"/>
      <c r="UPJ131" s="458"/>
      <c r="UPK131" s="458"/>
      <c r="UPL131" s="459"/>
      <c r="UPM131" s="458"/>
      <c r="UPN131" s="458"/>
      <c r="UPO131" s="458"/>
      <c r="UPP131" s="459"/>
      <c r="UPQ131" s="458"/>
      <c r="UPR131" s="458"/>
      <c r="UPS131" s="458"/>
      <c r="UPT131" s="459"/>
      <c r="UPU131" s="458"/>
      <c r="UPV131" s="458"/>
      <c r="UPW131" s="458"/>
      <c r="UPX131" s="459"/>
      <c r="UPY131" s="458"/>
      <c r="UPZ131" s="458"/>
      <c r="UQA131" s="458"/>
      <c r="UQB131" s="459"/>
      <c r="UQC131" s="458"/>
      <c r="UQD131" s="458"/>
      <c r="UQE131" s="458"/>
      <c r="UQF131" s="459"/>
      <c r="UQG131" s="458"/>
      <c r="UQH131" s="458"/>
      <c r="UQI131" s="458"/>
      <c r="UQJ131" s="459"/>
      <c r="UQK131" s="458"/>
      <c r="UQL131" s="458"/>
      <c r="UQM131" s="458"/>
      <c r="UQN131" s="459"/>
      <c r="UQO131" s="458"/>
      <c r="UQP131" s="458"/>
      <c r="UQQ131" s="458"/>
      <c r="UQR131" s="459"/>
      <c r="UQS131" s="458"/>
      <c r="UQT131" s="458"/>
      <c r="UQU131" s="458"/>
      <c r="UQV131" s="459"/>
      <c r="UQW131" s="458"/>
      <c r="UQX131" s="458"/>
      <c r="UQY131" s="458"/>
      <c r="UQZ131" s="459"/>
      <c r="URA131" s="458"/>
      <c r="URB131" s="458"/>
      <c r="URC131" s="458"/>
      <c r="URD131" s="459"/>
      <c r="URE131" s="458"/>
      <c r="URF131" s="458"/>
      <c r="URG131" s="458"/>
      <c r="URH131" s="459"/>
      <c r="URI131" s="458"/>
      <c r="URJ131" s="458"/>
      <c r="URK131" s="458"/>
      <c r="URL131" s="459"/>
      <c r="URM131" s="458"/>
      <c r="URN131" s="458"/>
      <c r="URO131" s="458"/>
      <c r="URP131" s="459"/>
      <c r="URQ131" s="458"/>
      <c r="URR131" s="458"/>
      <c r="URS131" s="458"/>
      <c r="URT131" s="459"/>
      <c r="URU131" s="458"/>
      <c r="URV131" s="458"/>
      <c r="URW131" s="458"/>
      <c r="URX131" s="459"/>
      <c r="URY131" s="458"/>
      <c r="URZ131" s="458"/>
      <c r="USA131" s="458"/>
      <c r="USB131" s="459"/>
      <c r="USC131" s="458"/>
      <c r="USD131" s="458"/>
      <c r="USE131" s="458"/>
      <c r="USF131" s="459"/>
      <c r="USG131" s="458"/>
      <c r="USH131" s="458"/>
      <c r="USI131" s="458"/>
      <c r="USJ131" s="459"/>
      <c r="USK131" s="458"/>
      <c r="USL131" s="458"/>
      <c r="USM131" s="458"/>
      <c r="USN131" s="459"/>
      <c r="USO131" s="458"/>
      <c r="USP131" s="458"/>
      <c r="USQ131" s="458"/>
      <c r="USR131" s="459"/>
      <c r="USS131" s="458"/>
      <c r="UST131" s="458"/>
      <c r="USU131" s="458"/>
      <c r="USV131" s="459"/>
      <c r="USW131" s="458"/>
      <c r="USX131" s="458"/>
      <c r="USY131" s="458"/>
      <c r="USZ131" s="459"/>
      <c r="UTA131" s="458"/>
      <c r="UTB131" s="458"/>
      <c r="UTC131" s="458"/>
      <c r="UTD131" s="459"/>
      <c r="UTE131" s="458"/>
      <c r="UTF131" s="458"/>
      <c r="UTG131" s="458"/>
      <c r="UTH131" s="459"/>
      <c r="UTI131" s="458"/>
      <c r="UTJ131" s="458"/>
      <c r="UTK131" s="458"/>
      <c r="UTL131" s="459"/>
      <c r="UTM131" s="458"/>
      <c r="UTN131" s="458"/>
      <c r="UTO131" s="458"/>
      <c r="UTP131" s="459"/>
      <c r="UTQ131" s="458"/>
      <c r="UTR131" s="458"/>
      <c r="UTS131" s="458"/>
      <c r="UTT131" s="459"/>
      <c r="UTU131" s="458"/>
      <c r="UTV131" s="458"/>
      <c r="UTW131" s="458"/>
      <c r="UTX131" s="459"/>
      <c r="UTY131" s="458"/>
      <c r="UTZ131" s="458"/>
      <c r="UUA131" s="458"/>
      <c r="UUB131" s="459"/>
      <c r="UUC131" s="458"/>
      <c r="UUD131" s="458"/>
      <c r="UUE131" s="458"/>
      <c r="UUF131" s="459"/>
      <c r="UUG131" s="458"/>
      <c r="UUH131" s="458"/>
      <c r="UUI131" s="458"/>
      <c r="UUJ131" s="459"/>
      <c r="UUK131" s="458"/>
      <c r="UUL131" s="458"/>
      <c r="UUM131" s="458"/>
      <c r="UUN131" s="459"/>
      <c r="UUO131" s="458"/>
      <c r="UUP131" s="458"/>
      <c r="UUQ131" s="458"/>
      <c r="UUR131" s="459"/>
      <c r="UUS131" s="458"/>
      <c r="UUT131" s="458"/>
      <c r="UUU131" s="458"/>
      <c r="UUV131" s="459"/>
      <c r="UUW131" s="458"/>
      <c r="UUX131" s="458"/>
      <c r="UUY131" s="458"/>
      <c r="UUZ131" s="459"/>
      <c r="UVA131" s="458"/>
      <c r="UVB131" s="458"/>
      <c r="UVC131" s="458"/>
      <c r="UVD131" s="459"/>
      <c r="UVE131" s="458"/>
      <c r="UVF131" s="458"/>
      <c r="UVG131" s="458"/>
      <c r="UVH131" s="459"/>
      <c r="UVI131" s="458"/>
      <c r="UVJ131" s="458"/>
      <c r="UVK131" s="458"/>
      <c r="UVL131" s="459"/>
      <c r="UVM131" s="458"/>
      <c r="UVN131" s="458"/>
      <c r="UVO131" s="458"/>
      <c r="UVP131" s="459"/>
      <c r="UVQ131" s="458"/>
      <c r="UVR131" s="458"/>
      <c r="UVS131" s="458"/>
      <c r="UVT131" s="459"/>
      <c r="UVU131" s="458"/>
      <c r="UVV131" s="458"/>
      <c r="UVW131" s="458"/>
      <c r="UVX131" s="459"/>
      <c r="UVY131" s="458"/>
      <c r="UVZ131" s="458"/>
      <c r="UWA131" s="458"/>
      <c r="UWB131" s="459"/>
      <c r="UWC131" s="458"/>
      <c r="UWD131" s="458"/>
      <c r="UWE131" s="458"/>
      <c r="UWF131" s="459"/>
      <c r="UWG131" s="458"/>
      <c r="UWH131" s="458"/>
      <c r="UWI131" s="458"/>
      <c r="UWJ131" s="459"/>
      <c r="UWK131" s="458"/>
      <c r="UWL131" s="458"/>
      <c r="UWM131" s="458"/>
      <c r="UWN131" s="459"/>
      <c r="UWO131" s="458"/>
      <c r="UWP131" s="458"/>
      <c r="UWQ131" s="458"/>
      <c r="UWR131" s="459"/>
      <c r="UWS131" s="458"/>
      <c r="UWT131" s="458"/>
      <c r="UWU131" s="458"/>
      <c r="UWV131" s="459"/>
      <c r="UWW131" s="458"/>
      <c r="UWX131" s="458"/>
      <c r="UWY131" s="458"/>
      <c r="UWZ131" s="459"/>
      <c r="UXA131" s="458"/>
      <c r="UXB131" s="458"/>
      <c r="UXC131" s="458"/>
      <c r="UXD131" s="459"/>
      <c r="UXE131" s="458"/>
      <c r="UXF131" s="458"/>
      <c r="UXG131" s="458"/>
      <c r="UXH131" s="459"/>
      <c r="UXI131" s="458"/>
      <c r="UXJ131" s="458"/>
      <c r="UXK131" s="458"/>
      <c r="UXL131" s="459"/>
      <c r="UXM131" s="458"/>
      <c r="UXN131" s="458"/>
      <c r="UXO131" s="458"/>
      <c r="UXP131" s="459"/>
      <c r="UXQ131" s="458"/>
      <c r="UXR131" s="458"/>
      <c r="UXS131" s="458"/>
      <c r="UXT131" s="459"/>
      <c r="UXU131" s="458"/>
      <c r="UXV131" s="458"/>
      <c r="UXW131" s="458"/>
      <c r="UXX131" s="459"/>
      <c r="UXY131" s="458"/>
      <c r="UXZ131" s="458"/>
      <c r="UYA131" s="458"/>
      <c r="UYB131" s="459"/>
      <c r="UYC131" s="458"/>
      <c r="UYD131" s="458"/>
      <c r="UYE131" s="458"/>
      <c r="UYF131" s="459"/>
      <c r="UYG131" s="458"/>
      <c r="UYH131" s="458"/>
      <c r="UYI131" s="458"/>
      <c r="UYJ131" s="459"/>
      <c r="UYK131" s="458"/>
      <c r="UYL131" s="458"/>
      <c r="UYM131" s="458"/>
      <c r="UYN131" s="459"/>
      <c r="UYO131" s="458"/>
      <c r="UYP131" s="458"/>
      <c r="UYQ131" s="458"/>
      <c r="UYR131" s="459"/>
      <c r="UYS131" s="458"/>
      <c r="UYT131" s="458"/>
      <c r="UYU131" s="458"/>
      <c r="UYV131" s="459"/>
      <c r="UYW131" s="458"/>
      <c r="UYX131" s="458"/>
      <c r="UYY131" s="458"/>
      <c r="UYZ131" s="459"/>
      <c r="UZA131" s="458"/>
      <c r="UZB131" s="458"/>
      <c r="UZC131" s="458"/>
      <c r="UZD131" s="459"/>
      <c r="UZE131" s="458"/>
      <c r="UZF131" s="458"/>
      <c r="UZG131" s="458"/>
      <c r="UZH131" s="459"/>
      <c r="UZI131" s="458"/>
      <c r="UZJ131" s="458"/>
      <c r="UZK131" s="458"/>
      <c r="UZL131" s="459"/>
      <c r="UZM131" s="458"/>
      <c r="UZN131" s="458"/>
      <c r="UZO131" s="458"/>
      <c r="UZP131" s="459"/>
      <c r="UZQ131" s="458"/>
      <c r="UZR131" s="458"/>
      <c r="UZS131" s="458"/>
      <c r="UZT131" s="459"/>
      <c r="UZU131" s="458"/>
      <c r="UZV131" s="458"/>
      <c r="UZW131" s="458"/>
      <c r="UZX131" s="459"/>
      <c r="UZY131" s="458"/>
      <c r="UZZ131" s="458"/>
      <c r="VAA131" s="458"/>
      <c r="VAB131" s="459"/>
      <c r="VAC131" s="458"/>
      <c r="VAD131" s="458"/>
      <c r="VAE131" s="458"/>
      <c r="VAF131" s="459"/>
      <c r="VAG131" s="458"/>
      <c r="VAH131" s="458"/>
      <c r="VAI131" s="458"/>
      <c r="VAJ131" s="459"/>
      <c r="VAK131" s="458"/>
      <c r="VAL131" s="458"/>
      <c r="VAM131" s="458"/>
      <c r="VAN131" s="459"/>
      <c r="VAO131" s="458"/>
      <c r="VAP131" s="458"/>
      <c r="VAQ131" s="458"/>
      <c r="VAR131" s="459"/>
      <c r="VAS131" s="458"/>
      <c r="VAT131" s="458"/>
      <c r="VAU131" s="458"/>
      <c r="VAV131" s="459"/>
      <c r="VAW131" s="458"/>
      <c r="VAX131" s="458"/>
      <c r="VAY131" s="458"/>
      <c r="VAZ131" s="459"/>
      <c r="VBA131" s="458"/>
      <c r="VBB131" s="458"/>
      <c r="VBC131" s="458"/>
      <c r="VBD131" s="459"/>
      <c r="VBE131" s="458"/>
      <c r="VBF131" s="458"/>
      <c r="VBG131" s="458"/>
      <c r="VBH131" s="459"/>
      <c r="VBI131" s="458"/>
      <c r="VBJ131" s="458"/>
      <c r="VBK131" s="458"/>
      <c r="VBL131" s="459"/>
      <c r="VBM131" s="458"/>
      <c r="VBN131" s="458"/>
      <c r="VBO131" s="458"/>
      <c r="VBP131" s="459"/>
      <c r="VBQ131" s="458"/>
      <c r="VBR131" s="458"/>
      <c r="VBS131" s="458"/>
      <c r="VBT131" s="459"/>
      <c r="VBU131" s="458"/>
      <c r="VBV131" s="458"/>
      <c r="VBW131" s="458"/>
      <c r="VBX131" s="459"/>
      <c r="VBY131" s="458"/>
      <c r="VBZ131" s="458"/>
      <c r="VCA131" s="458"/>
      <c r="VCB131" s="459"/>
      <c r="VCC131" s="458"/>
      <c r="VCD131" s="458"/>
      <c r="VCE131" s="458"/>
      <c r="VCF131" s="459"/>
      <c r="VCG131" s="458"/>
      <c r="VCH131" s="458"/>
      <c r="VCI131" s="458"/>
      <c r="VCJ131" s="459"/>
      <c r="VCK131" s="458"/>
      <c r="VCL131" s="458"/>
      <c r="VCM131" s="458"/>
      <c r="VCN131" s="459"/>
      <c r="VCO131" s="458"/>
      <c r="VCP131" s="458"/>
      <c r="VCQ131" s="458"/>
      <c r="VCR131" s="459"/>
      <c r="VCS131" s="458"/>
      <c r="VCT131" s="458"/>
      <c r="VCU131" s="458"/>
      <c r="VCV131" s="459"/>
      <c r="VCW131" s="458"/>
      <c r="VCX131" s="458"/>
      <c r="VCY131" s="458"/>
      <c r="VCZ131" s="459"/>
      <c r="VDA131" s="458"/>
      <c r="VDB131" s="458"/>
      <c r="VDC131" s="458"/>
      <c r="VDD131" s="459"/>
      <c r="VDE131" s="458"/>
      <c r="VDF131" s="458"/>
      <c r="VDG131" s="458"/>
      <c r="VDH131" s="459"/>
      <c r="VDI131" s="458"/>
      <c r="VDJ131" s="458"/>
      <c r="VDK131" s="458"/>
      <c r="VDL131" s="459"/>
      <c r="VDM131" s="458"/>
      <c r="VDN131" s="458"/>
      <c r="VDO131" s="458"/>
      <c r="VDP131" s="459"/>
      <c r="VDQ131" s="458"/>
      <c r="VDR131" s="458"/>
      <c r="VDS131" s="458"/>
      <c r="VDT131" s="459"/>
      <c r="VDU131" s="458"/>
      <c r="VDV131" s="458"/>
      <c r="VDW131" s="458"/>
      <c r="VDX131" s="459"/>
      <c r="VDY131" s="458"/>
      <c r="VDZ131" s="458"/>
      <c r="VEA131" s="458"/>
      <c r="VEB131" s="459"/>
      <c r="VEC131" s="458"/>
      <c r="VED131" s="458"/>
      <c r="VEE131" s="458"/>
      <c r="VEF131" s="459"/>
      <c r="VEG131" s="458"/>
      <c r="VEH131" s="458"/>
      <c r="VEI131" s="458"/>
      <c r="VEJ131" s="459"/>
      <c r="VEK131" s="458"/>
      <c r="VEL131" s="458"/>
      <c r="VEM131" s="458"/>
      <c r="VEN131" s="459"/>
      <c r="VEO131" s="458"/>
      <c r="VEP131" s="458"/>
      <c r="VEQ131" s="458"/>
      <c r="VER131" s="459"/>
      <c r="VES131" s="458"/>
      <c r="VET131" s="458"/>
      <c r="VEU131" s="458"/>
      <c r="VEV131" s="459"/>
      <c r="VEW131" s="458"/>
      <c r="VEX131" s="458"/>
      <c r="VEY131" s="458"/>
      <c r="VEZ131" s="459"/>
      <c r="VFA131" s="458"/>
      <c r="VFB131" s="458"/>
      <c r="VFC131" s="458"/>
      <c r="VFD131" s="459"/>
      <c r="VFE131" s="458"/>
      <c r="VFF131" s="458"/>
      <c r="VFG131" s="458"/>
      <c r="VFH131" s="459"/>
      <c r="VFI131" s="458"/>
      <c r="VFJ131" s="458"/>
      <c r="VFK131" s="458"/>
      <c r="VFL131" s="459"/>
      <c r="VFM131" s="458"/>
      <c r="VFN131" s="458"/>
      <c r="VFO131" s="458"/>
      <c r="VFP131" s="459"/>
      <c r="VFQ131" s="458"/>
      <c r="VFR131" s="458"/>
      <c r="VFS131" s="458"/>
      <c r="VFT131" s="459"/>
      <c r="VFU131" s="458"/>
      <c r="VFV131" s="458"/>
      <c r="VFW131" s="458"/>
      <c r="VFX131" s="459"/>
      <c r="VFY131" s="458"/>
      <c r="VFZ131" s="458"/>
      <c r="VGA131" s="458"/>
      <c r="VGB131" s="459"/>
      <c r="VGC131" s="458"/>
      <c r="VGD131" s="458"/>
      <c r="VGE131" s="458"/>
      <c r="VGF131" s="459"/>
      <c r="VGG131" s="458"/>
      <c r="VGH131" s="458"/>
      <c r="VGI131" s="458"/>
      <c r="VGJ131" s="459"/>
      <c r="VGK131" s="458"/>
      <c r="VGL131" s="458"/>
      <c r="VGM131" s="458"/>
      <c r="VGN131" s="459"/>
      <c r="VGO131" s="458"/>
      <c r="VGP131" s="458"/>
      <c r="VGQ131" s="458"/>
      <c r="VGR131" s="459"/>
      <c r="VGS131" s="458"/>
      <c r="VGT131" s="458"/>
      <c r="VGU131" s="458"/>
      <c r="VGV131" s="459"/>
      <c r="VGW131" s="458"/>
      <c r="VGX131" s="458"/>
      <c r="VGY131" s="458"/>
      <c r="VGZ131" s="459"/>
      <c r="VHA131" s="458"/>
      <c r="VHB131" s="458"/>
      <c r="VHC131" s="458"/>
      <c r="VHD131" s="459"/>
      <c r="VHE131" s="458"/>
      <c r="VHF131" s="458"/>
      <c r="VHG131" s="458"/>
      <c r="VHH131" s="459"/>
      <c r="VHI131" s="458"/>
      <c r="VHJ131" s="458"/>
      <c r="VHK131" s="458"/>
      <c r="VHL131" s="459"/>
      <c r="VHM131" s="458"/>
      <c r="VHN131" s="458"/>
      <c r="VHO131" s="458"/>
      <c r="VHP131" s="459"/>
      <c r="VHQ131" s="458"/>
      <c r="VHR131" s="458"/>
      <c r="VHS131" s="458"/>
      <c r="VHT131" s="459"/>
      <c r="VHU131" s="458"/>
      <c r="VHV131" s="458"/>
      <c r="VHW131" s="458"/>
      <c r="VHX131" s="459"/>
      <c r="VHY131" s="458"/>
      <c r="VHZ131" s="458"/>
      <c r="VIA131" s="458"/>
      <c r="VIB131" s="459"/>
      <c r="VIC131" s="458"/>
      <c r="VID131" s="458"/>
      <c r="VIE131" s="458"/>
      <c r="VIF131" s="459"/>
      <c r="VIG131" s="458"/>
      <c r="VIH131" s="458"/>
      <c r="VII131" s="458"/>
      <c r="VIJ131" s="459"/>
      <c r="VIK131" s="458"/>
      <c r="VIL131" s="458"/>
      <c r="VIM131" s="458"/>
      <c r="VIN131" s="459"/>
      <c r="VIO131" s="458"/>
      <c r="VIP131" s="458"/>
      <c r="VIQ131" s="458"/>
      <c r="VIR131" s="459"/>
      <c r="VIS131" s="458"/>
      <c r="VIT131" s="458"/>
      <c r="VIU131" s="458"/>
      <c r="VIV131" s="459"/>
      <c r="VIW131" s="458"/>
      <c r="VIX131" s="458"/>
      <c r="VIY131" s="458"/>
      <c r="VIZ131" s="459"/>
      <c r="VJA131" s="458"/>
      <c r="VJB131" s="458"/>
      <c r="VJC131" s="458"/>
      <c r="VJD131" s="459"/>
      <c r="VJE131" s="458"/>
      <c r="VJF131" s="458"/>
      <c r="VJG131" s="458"/>
      <c r="VJH131" s="459"/>
      <c r="VJI131" s="458"/>
      <c r="VJJ131" s="458"/>
      <c r="VJK131" s="458"/>
      <c r="VJL131" s="459"/>
      <c r="VJM131" s="458"/>
      <c r="VJN131" s="458"/>
      <c r="VJO131" s="458"/>
      <c r="VJP131" s="459"/>
      <c r="VJQ131" s="458"/>
      <c r="VJR131" s="458"/>
      <c r="VJS131" s="458"/>
      <c r="VJT131" s="459"/>
      <c r="VJU131" s="458"/>
      <c r="VJV131" s="458"/>
      <c r="VJW131" s="458"/>
      <c r="VJX131" s="459"/>
      <c r="VJY131" s="458"/>
      <c r="VJZ131" s="458"/>
      <c r="VKA131" s="458"/>
      <c r="VKB131" s="459"/>
      <c r="VKC131" s="458"/>
      <c r="VKD131" s="458"/>
      <c r="VKE131" s="458"/>
      <c r="VKF131" s="459"/>
      <c r="VKG131" s="458"/>
      <c r="VKH131" s="458"/>
      <c r="VKI131" s="458"/>
      <c r="VKJ131" s="459"/>
      <c r="VKK131" s="458"/>
      <c r="VKL131" s="458"/>
      <c r="VKM131" s="458"/>
      <c r="VKN131" s="459"/>
      <c r="VKO131" s="458"/>
      <c r="VKP131" s="458"/>
      <c r="VKQ131" s="458"/>
      <c r="VKR131" s="459"/>
      <c r="VKS131" s="458"/>
      <c r="VKT131" s="458"/>
      <c r="VKU131" s="458"/>
      <c r="VKV131" s="459"/>
      <c r="VKW131" s="458"/>
      <c r="VKX131" s="458"/>
      <c r="VKY131" s="458"/>
      <c r="VKZ131" s="459"/>
      <c r="VLA131" s="458"/>
      <c r="VLB131" s="458"/>
      <c r="VLC131" s="458"/>
      <c r="VLD131" s="459"/>
      <c r="VLE131" s="458"/>
      <c r="VLF131" s="458"/>
      <c r="VLG131" s="458"/>
      <c r="VLH131" s="459"/>
      <c r="VLI131" s="458"/>
      <c r="VLJ131" s="458"/>
      <c r="VLK131" s="458"/>
      <c r="VLL131" s="459"/>
      <c r="VLM131" s="458"/>
      <c r="VLN131" s="458"/>
      <c r="VLO131" s="458"/>
      <c r="VLP131" s="459"/>
      <c r="VLQ131" s="458"/>
      <c r="VLR131" s="458"/>
      <c r="VLS131" s="458"/>
      <c r="VLT131" s="459"/>
      <c r="VLU131" s="458"/>
      <c r="VLV131" s="458"/>
      <c r="VLW131" s="458"/>
      <c r="VLX131" s="459"/>
      <c r="VLY131" s="458"/>
      <c r="VLZ131" s="458"/>
      <c r="VMA131" s="458"/>
      <c r="VMB131" s="459"/>
      <c r="VMC131" s="458"/>
      <c r="VMD131" s="458"/>
      <c r="VME131" s="458"/>
      <c r="VMF131" s="459"/>
      <c r="VMG131" s="458"/>
      <c r="VMH131" s="458"/>
      <c r="VMI131" s="458"/>
      <c r="VMJ131" s="459"/>
      <c r="VMK131" s="458"/>
      <c r="VML131" s="458"/>
      <c r="VMM131" s="458"/>
      <c r="VMN131" s="459"/>
      <c r="VMO131" s="458"/>
      <c r="VMP131" s="458"/>
      <c r="VMQ131" s="458"/>
      <c r="VMR131" s="459"/>
      <c r="VMS131" s="458"/>
      <c r="VMT131" s="458"/>
      <c r="VMU131" s="458"/>
      <c r="VMV131" s="459"/>
      <c r="VMW131" s="458"/>
      <c r="VMX131" s="458"/>
      <c r="VMY131" s="458"/>
      <c r="VMZ131" s="459"/>
      <c r="VNA131" s="458"/>
      <c r="VNB131" s="458"/>
      <c r="VNC131" s="458"/>
      <c r="VND131" s="459"/>
      <c r="VNE131" s="458"/>
      <c r="VNF131" s="458"/>
      <c r="VNG131" s="458"/>
      <c r="VNH131" s="459"/>
      <c r="VNI131" s="458"/>
      <c r="VNJ131" s="458"/>
      <c r="VNK131" s="458"/>
      <c r="VNL131" s="459"/>
      <c r="VNM131" s="458"/>
      <c r="VNN131" s="458"/>
      <c r="VNO131" s="458"/>
      <c r="VNP131" s="459"/>
      <c r="VNQ131" s="458"/>
      <c r="VNR131" s="458"/>
      <c r="VNS131" s="458"/>
      <c r="VNT131" s="459"/>
      <c r="VNU131" s="458"/>
      <c r="VNV131" s="458"/>
      <c r="VNW131" s="458"/>
      <c r="VNX131" s="459"/>
      <c r="VNY131" s="458"/>
      <c r="VNZ131" s="458"/>
      <c r="VOA131" s="458"/>
      <c r="VOB131" s="459"/>
      <c r="VOC131" s="458"/>
      <c r="VOD131" s="458"/>
      <c r="VOE131" s="458"/>
      <c r="VOF131" s="459"/>
      <c r="VOG131" s="458"/>
      <c r="VOH131" s="458"/>
      <c r="VOI131" s="458"/>
      <c r="VOJ131" s="459"/>
      <c r="VOK131" s="458"/>
      <c r="VOL131" s="458"/>
      <c r="VOM131" s="458"/>
      <c r="VON131" s="459"/>
      <c r="VOO131" s="458"/>
      <c r="VOP131" s="458"/>
      <c r="VOQ131" s="458"/>
      <c r="VOR131" s="459"/>
      <c r="VOS131" s="458"/>
      <c r="VOT131" s="458"/>
      <c r="VOU131" s="458"/>
      <c r="VOV131" s="459"/>
      <c r="VOW131" s="458"/>
      <c r="VOX131" s="458"/>
      <c r="VOY131" s="458"/>
      <c r="VOZ131" s="459"/>
      <c r="VPA131" s="458"/>
      <c r="VPB131" s="458"/>
      <c r="VPC131" s="458"/>
      <c r="VPD131" s="459"/>
      <c r="VPE131" s="458"/>
      <c r="VPF131" s="458"/>
      <c r="VPG131" s="458"/>
      <c r="VPH131" s="459"/>
      <c r="VPI131" s="458"/>
      <c r="VPJ131" s="458"/>
      <c r="VPK131" s="458"/>
      <c r="VPL131" s="459"/>
      <c r="VPM131" s="458"/>
      <c r="VPN131" s="458"/>
      <c r="VPO131" s="458"/>
      <c r="VPP131" s="459"/>
      <c r="VPQ131" s="458"/>
      <c r="VPR131" s="458"/>
      <c r="VPS131" s="458"/>
      <c r="VPT131" s="459"/>
      <c r="VPU131" s="458"/>
      <c r="VPV131" s="458"/>
      <c r="VPW131" s="458"/>
      <c r="VPX131" s="459"/>
      <c r="VPY131" s="458"/>
      <c r="VPZ131" s="458"/>
      <c r="VQA131" s="458"/>
      <c r="VQB131" s="459"/>
      <c r="VQC131" s="458"/>
      <c r="VQD131" s="458"/>
      <c r="VQE131" s="458"/>
      <c r="VQF131" s="459"/>
      <c r="VQG131" s="458"/>
      <c r="VQH131" s="458"/>
      <c r="VQI131" s="458"/>
      <c r="VQJ131" s="459"/>
      <c r="VQK131" s="458"/>
      <c r="VQL131" s="458"/>
      <c r="VQM131" s="458"/>
      <c r="VQN131" s="459"/>
      <c r="VQO131" s="458"/>
      <c r="VQP131" s="458"/>
      <c r="VQQ131" s="458"/>
      <c r="VQR131" s="459"/>
      <c r="VQS131" s="458"/>
      <c r="VQT131" s="458"/>
      <c r="VQU131" s="458"/>
      <c r="VQV131" s="459"/>
      <c r="VQW131" s="458"/>
      <c r="VQX131" s="458"/>
      <c r="VQY131" s="458"/>
      <c r="VQZ131" s="459"/>
      <c r="VRA131" s="458"/>
      <c r="VRB131" s="458"/>
      <c r="VRC131" s="458"/>
      <c r="VRD131" s="459"/>
      <c r="VRE131" s="458"/>
      <c r="VRF131" s="458"/>
      <c r="VRG131" s="458"/>
      <c r="VRH131" s="459"/>
      <c r="VRI131" s="458"/>
      <c r="VRJ131" s="458"/>
      <c r="VRK131" s="458"/>
      <c r="VRL131" s="459"/>
      <c r="VRM131" s="458"/>
      <c r="VRN131" s="458"/>
      <c r="VRO131" s="458"/>
      <c r="VRP131" s="459"/>
      <c r="VRQ131" s="458"/>
      <c r="VRR131" s="458"/>
      <c r="VRS131" s="458"/>
      <c r="VRT131" s="459"/>
      <c r="VRU131" s="458"/>
      <c r="VRV131" s="458"/>
      <c r="VRW131" s="458"/>
      <c r="VRX131" s="459"/>
      <c r="VRY131" s="458"/>
      <c r="VRZ131" s="458"/>
      <c r="VSA131" s="458"/>
      <c r="VSB131" s="459"/>
      <c r="VSC131" s="458"/>
      <c r="VSD131" s="458"/>
      <c r="VSE131" s="458"/>
      <c r="VSF131" s="459"/>
      <c r="VSG131" s="458"/>
      <c r="VSH131" s="458"/>
      <c r="VSI131" s="458"/>
      <c r="VSJ131" s="459"/>
      <c r="VSK131" s="458"/>
      <c r="VSL131" s="458"/>
      <c r="VSM131" s="458"/>
      <c r="VSN131" s="459"/>
      <c r="VSO131" s="458"/>
      <c r="VSP131" s="458"/>
      <c r="VSQ131" s="458"/>
      <c r="VSR131" s="459"/>
      <c r="VSS131" s="458"/>
      <c r="VST131" s="458"/>
      <c r="VSU131" s="458"/>
      <c r="VSV131" s="459"/>
      <c r="VSW131" s="458"/>
      <c r="VSX131" s="458"/>
      <c r="VSY131" s="458"/>
      <c r="VSZ131" s="459"/>
      <c r="VTA131" s="458"/>
      <c r="VTB131" s="458"/>
      <c r="VTC131" s="458"/>
      <c r="VTD131" s="459"/>
      <c r="VTE131" s="458"/>
      <c r="VTF131" s="458"/>
      <c r="VTG131" s="458"/>
      <c r="VTH131" s="459"/>
      <c r="VTI131" s="458"/>
      <c r="VTJ131" s="458"/>
      <c r="VTK131" s="458"/>
      <c r="VTL131" s="459"/>
      <c r="VTM131" s="458"/>
      <c r="VTN131" s="458"/>
      <c r="VTO131" s="458"/>
      <c r="VTP131" s="459"/>
      <c r="VTQ131" s="458"/>
      <c r="VTR131" s="458"/>
      <c r="VTS131" s="458"/>
      <c r="VTT131" s="459"/>
      <c r="VTU131" s="458"/>
      <c r="VTV131" s="458"/>
      <c r="VTW131" s="458"/>
      <c r="VTX131" s="459"/>
      <c r="VTY131" s="458"/>
      <c r="VTZ131" s="458"/>
      <c r="VUA131" s="458"/>
      <c r="VUB131" s="459"/>
      <c r="VUC131" s="458"/>
      <c r="VUD131" s="458"/>
      <c r="VUE131" s="458"/>
      <c r="VUF131" s="459"/>
      <c r="VUG131" s="458"/>
      <c r="VUH131" s="458"/>
      <c r="VUI131" s="458"/>
      <c r="VUJ131" s="459"/>
      <c r="VUK131" s="458"/>
      <c r="VUL131" s="458"/>
      <c r="VUM131" s="458"/>
      <c r="VUN131" s="459"/>
      <c r="VUO131" s="458"/>
      <c r="VUP131" s="458"/>
      <c r="VUQ131" s="458"/>
      <c r="VUR131" s="459"/>
      <c r="VUS131" s="458"/>
      <c r="VUT131" s="458"/>
      <c r="VUU131" s="458"/>
      <c r="VUV131" s="459"/>
      <c r="VUW131" s="458"/>
      <c r="VUX131" s="458"/>
      <c r="VUY131" s="458"/>
      <c r="VUZ131" s="459"/>
      <c r="VVA131" s="458"/>
      <c r="VVB131" s="458"/>
      <c r="VVC131" s="458"/>
      <c r="VVD131" s="459"/>
      <c r="VVE131" s="458"/>
      <c r="VVF131" s="458"/>
      <c r="VVG131" s="458"/>
      <c r="VVH131" s="459"/>
      <c r="VVI131" s="458"/>
      <c r="VVJ131" s="458"/>
      <c r="VVK131" s="458"/>
      <c r="VVL131" s="459"/>
      <c r="VVM131" s="458"/>
      <c r="VVN131" s="458"/>
      <c r="VVO131" s="458"/>
      <c r="VVP131" s="459"/>
      <c r="VVQ131" s="458"/>
      <c r="VVR131" s="458"/>
      <c r="VVS131" s="458"/>
      <c r="VVT131" s="459"/>
      <c r="VVU131" s="458"/>
      <c r="VVV131" s="458"/>
      <c r="VVW131" s="458"/>
      <c r="VVX131" s="459"/>
      <c r="VVY131" s="458"/>
      <c r="VVZ131" s="458"/>
      <c r="VWA131" s="458"/>
      <c r="VWB131" s="459"/>
      <c r="VWC131" s="458"/>
      <c r="VWD131" s="458"/>
      <c r="VWE131" s="458"/>
      <c r="VWF131" s="459"/>
      <c r="VWG131" s="458"/>
      <c r="VWH131" s="458"/>
      <c r="VWI131" s="458"/>
      <c r="VWJ131" s="459"/>
      <c r="VWK131" s="458"/>
      <c r="VWL131" s="458"/>
      <c r="VWM131" s="458"/>
      <c r="VWN131" s="459"/>
      <c r="VWO131" s="458"/>
      <c r="VWP131" s="458"/>
      <c r="VWQ131" s="458"/>
      <c r="VWR131" s="459"/>
      <c r="VWS131" s="458"/>
      <c r="VWT131" s="458"/>
      <c r="VWU131" s="458"/>
      <c r="VWV131" s="459"/>
      <c r="VWW131" s="458"/>
      <c r="VWX131" s="458"/>
      <c r="VWY131" s="458"/>
      <c r="VWZ131" s="459"/>
      <c r="VXA131" s="458"/>
      <c r="VXB131" s="458"/>
      <c r="VXC131" s="458"/>
      <c r="VXD131" s="459"/>
      <c r="VXE131" s="458"/>
      <c r="VXF131" s="458"/>
      <c r="VXG131" s="458"/>
      <c r="VXH131" s="459"/>
      <c r="VXI131" s="458"/>
      <c r="VXJ131" s="458"/>
      <c r="VXK131" s="458"/>
      <c r="VXL131" s="459"/>
      <c r="VXM131" s="458"/>
      <c r="VXN131" s="458"/>
      <c r="VXO131" s="458"/>
      <c r="VXP131" s="459"/>
      <c r="VXQ131" s="458"/>
      <c r="VXR131" s="458"/>
      <c r="VXS131" s="458"/>
      <c r="VXT131" s="459"/>
      <c r="VXU131" s="458"/>
      <c r="VXV131" s="458"/>
      <c r="VXW131" s="458"/>
      <c r="VXX131" s="459"/>
      <c r="VXY131" s="458"/>
      <c r="VXZ131" s="458"/>
      <c r="VYA131" s="458"/>
      <c r="VYB131" s="459"/>
      <c r="VYC131" s="458"/>
      <c r="VYD131" s="458"/>
      <c r="VYE131" s="458"/>
      <c r="VYF131" s="459"/>
      <c r="VYG131" s="458"/>
      <c r="VYH131" s="458"/>
      <c r="VYI131" s="458"/>
      <c r="VYJ131" s="459"/>
      <c r="VYK131" s="458"/>
      <c r="VYL131" s="458"/>
      <c r="VYM131" s="458"/>
      <c r="VYN131" s="459"/>
      <c r="VYO131" s="458"/>
      <c r="VYP131" s="458"/>
      <c r="VYQ131" s="458"/>
      <c r="VYR131" s="459"/>
      <c r="VYS131" s="458"/>
      <c r="VYT131" s="458"/>
      <c r="VYU131" s="458"/>
      <c r="VYV131" s="459"/>
      <c r="VYW131" s="458"/>
      <c r="VYX131" s="458"/>
      <c r="VYY131" s="458"/>
      <c r="VYZ131" s="459"/>
      <c r="VZA131" s="458"/>
      <c r="VZB131" s="458"/>
      <c r="VZC131" s="458"/>
      <c r="VZD131" s="459"/>
      <c r="VZE131" s="458"/>
      <c r="VZF131" s="458"/>
      <c r="VZG131" s="458"/>
      <c r="VZH131" s="459"/>
      <c r="VZI131" s="458"/>
      <c r="VZJ131" s="458"/>
      <c r="VZK131" s="458"/>
      <c r="VZL131" s="459"/>
      <c r="VZM131" s="458"/>
      <c r="VZN131" s="458"/>
      <c r="VZO131" s="458"/>
      <c r="VZP131" s="459"/>
      <c r="VZQ131" s="458"/>
      <c r="VZR131" s="458"/>
      <c r="VZS131" s="458"/>
      <c r="VZT131" s="459"/>
      <c r="VZU131" s="458"/>
      <c r="VZV131" s="458"/>
      <c r="VZW131" s="458"/>
      <c r="VZX131" s="459"/>
      <c r="VZY131" s="458"/>
      <c r="VZZ131" s="458"/>
      <c r="WAA131" s="458"/>
      <c r="WAB131" s="459"/>
      <c r="WAC131" s="458"/>
      <c r="WAD131" s="458"/>
      <c r="WAE131" s="458"/>
      <c r="WAF131" s="459"/>
      <c r="WAG131" s="458"/>
      <c r="WAH131" s="458"/>
      <c r="WAI131" s="458"/>
      <c r="WAJ131" s="459"/>
      <c r="WAK131" s="458"/>
      <c r="WAL131" s="458"/>
      <c r="WAM131" s="458"/>
      <c r="WAN131" s="459"/>
      <c r="WAO131" s="458"/>
      <c r="WAP131" s="458"/>
      <c r="WAQ131" s="458"/>
      <c r="WAR131" s="459"/>
      <c r="WAS131" s="458"/>
      <c r="WAT131" s="458"/>
      <c r="WAU131" s="458"/>
      <c r="WAV131" s="459"/>
      <c r="WAW131" s="458"/>
      <c r="WAX131" s="458"/>
      <c r="WAY131" s="458"/>
      <c r="WAZ131" s="459"/>
      <c r="WBA131" s="458"/>
      <c r="WBB131" s="458"/>
      <c r="WBC131" s="458"/>
      <c r="WBD131" s="459"/>
      <c r="WBE131" s="458"/>
      <c r="WBF131" s="458"/>
      <c r="WBG131" s="458"/>
      <c r="WBH131" s="459"/>
      <c r="WBI131" s="458"/>
      <c r="WBJ131" s="458"/>
      <c r="WBK131" s="458"/>
      <c r="WBL131" s="459"/>
      <c r="WBM131" s="458"/>
      <c r="WBN131" s="458"/>
      <c r="WBO131" s="458"/>
      <c r="WBP131" s="459"/>
      <c r="WBQ131" s="458"/>
      <c r="WBR131" s="458"/>
      <c r="WBS131" s="458"/>
      <c r="WBT131" s="459"/>
      <c r="WBU131" s="458"/>
      <c r="WBV131" s="458"/>
      <c r="WBW131" s="458"/>
      <c r="WBX131" s="459"/>
      <c r="WBY131" s="458"/>
      <c r="WBZ131" s="458"/>
      <c r="WCA131" s="458"/>
      <c r="WCB131" s="459"/>
      <c r="WCC131" s="458"/>
      <c r="WCD131" s="458"/>
      <c r="WCE131" s="458"/>
      <c r="WCF131" s="459"/>
      <c r="WCG131" s="458"/>
      <c r="WCH131" s="458"/>
      <c r="WCI131" s="458"/>
      <c r="WCJ131" s="459"/>
      <c r="WCK131" s="458"/>
      <c r="WCL131" s="458"/>
      <c r="WCM131" s="458"/>
      <c r="WCN131" s="459"/>
      <c r="WCO131" s="458"/>
      <c r="WCP131" s="458"/>
      <c r="WCQ131" s="458"/>
      <c r="WCR131" s="459"/>
      <c r="WCS131" s="458"/>
      <c r="WCT131" s="458"/>
      <c r="WCU131" s="458"/>
      <c r="WCV131" s="459"/>
      <c r="WCW131" s="458"/>
      <c r="WCX131" s="458"/>
      <c r="WCY131" s="458"/>
      <c r="WCZ131" s="459"/>
      <c r="WDA131" s="458"/>
      <c r="WDB131" s="458"/>
      <c r="WDC131" s="458"/>
      <c r="WDD131" s="459"/>
      <c r="WDE131" s="458"/>
      <c r="WDF131" s="458"/>
      <c r="WDG131" s="458"/>
      <c r="WDH131" s="459"/>
      <c r="WDI131" s="458"/>
      <c r="WDJ131" s="458"/>
      <c r="WDK131" s="458"/>
      <c r="WDL131" s="459"/>
      <c r="WDM131" s="458"/>
      <c r="WDN131" s="458"/>
      <c r="WDO131" s="458"/>
      <c r="WDP131" s="459"/>
      <c r="WDQ131" s="458"/>
      <c r="WDR131" s="458"/>
      <c r="WDS131" s="458"/>
      <c r="WDT131" s="459"/>
      <c r="WDU131" s="458"/>
      <c r="WDV131" s="458"/>
      <c r="WDW131" s="458"/>
      <c r="WDX131" s="459"/>
      <c r="WDY131" s="458"/>
      <c r="WDZ131" s="458"/>
      <c r="WEA131" s="458"/>
      <c r="WEB131" s="459"/>
      <c r="WEC131" s="458"/>
      <c r="WED131" s="458"/>
      <c r="WEE131" s="458"/>
      <c r="WEF131" s="459"/>
      <c r="WEG131" s="458"/>
      <c r="WEH131" s="458"/>
      <c r="WEI131" s="458"/>
      <c r="WEJ131" s="459"/>
      <c r="WEK131" s="458"/>
      <c r="WEL131" s="458"/>
      <c r="WEM131" s="458"/>
      <c r="WEN131" s="459"/>
      <c r="WEO131" s="458"/>
      <c r="WEP131" s="458"/>
      <c r="WEQ131" s="458"/>
      <c r="WER131" s="459"/>
      <c r="WES131" s="458"/>
      <c r="WET131" s="458"/>
      <c r="WEU131" s="458"/>
      <c r="WEV131" s="459"/>
      <c r="WEW131" s="458"/>
      <c r="WEX131" s="458"/>
      <c r="WEY131" s="458"/>
      <c r="WEZ131" s="459"/>
      <c r="WFA131" s="458"/>
      <c r="WFB131" s="458"/>
      <c r="WFC131" s="458"/>
      <c r="WFD131" s="459"/>
      <c r="WFE131" s="458"/>
      <c r="WFF131" s="458"/>
      <c r="WFG131" s="458"/>
      <c r="WFH131" s="459"/>
      <c r="WFI131" s="458"/>
      <c r="WFJ131" s="458"/>
      <c r="WFK131" s="458"/>
      <c r="WFL131" s="459"/>
      <c r="WFM131" s="458"/>
      <c r="WFN131" s="458"/>
      <c r="WFO131" s="458"/>
      <c r="WFP131" s="459"/>
      <c r="WFQ131" s="458"/>
      <c r="WFR131" s="458"/>
      <c r="WFS131" s="458"/>
      <c r="WFT131" s="459"/>
      <c r="WFU131" s="458"/>
      <c r="WFV131" s="458"/>
      <c r="WFW131" s="458"/>
      <c r="WFX131" s="459"/>
      <c r="WFY131" s="458"/>
      <c r="WFZ131" s="458"/>
      <c r="WGA131" s="458"/>
      <c r="WGB131" s="459"/>
      <c r="WGC131" s="458"/>
      <c r="WGD131" s="458"/>
      <c r="WGE131" s="458"/>
      <c r="WGF131" s="459"/>
      <c r="WGG131" s="458"/>
      <c r="WGH131" s="458"/>
      <c r="WGI131" s="458"/>
      <c r="WGJ131" s="459"/>
      <c r="WGK131" s="458"/>
      <c r="WGL131" s="458"/>
      <c r="WGM131" s="458"/>
      <c r="WGN131" s="459"/>
      <c r="WGO131" s="458"/>
      <c r="WGP131" s="458"/>
      <c r="WGQ131" s="458"/>
      <c r="WGR131" s="459"/>
      <c r="WGS131" s="458"/>
      <c r="WGT131" s="458"/>
      <c r="WGU131" s="458"/>
      <c r="WGV131" s="459"/>
      <c r="WGW131" s="458"/>
      <c r="WGX131" s="458"/>
      <c r="WGY131" s="458"/>
      <c r="WGZ131" s="459"/>
      <c r="WHA131" s="458"/>
      <c r="WHB131" s="458"/>
      <c r="WHC131" s="458"/>
      <c r="WHD131" s="459"/>
      <c r="WHE131" s="458"/>
      <c r="WHF131" s="458"/>
      <c r="WHG131" s="458"/>
      <c r="WHH131" s="459"/>
      <c r="WHI131" s="458"/>
      <c r="WHJ131" s="458"/>
      <c r="WHK131" s="458"/>
      <c r="WHL131" s="459"/>
      <c r="WHM131" s="458"/>
      <c r="WHN131" s="458"/>
      <c r="WHO131" s="458"/>
      <c r="WHP131" s="459"/>
      <c r="WHQ131" s="458"/>
      <c r="WHR131" s="458"/>
      <c r="WHS131" s="458"/>
      <c r="WHT131" s="459"/>
      <c r="WHU131" s="458"/>
      <c r="WHV131" s="458"/>
      <c r="WHW131" s="458"/>
      <c r="WHX131" s="459"/>
      <c r="WHY131" s="458"/>
      <c r="WHZ131" s="458"/>
      <c r="WIA131" s="458"/>
      <c r="WIB131" s="459"/>
      <c r="WIC131" s="458"/>
      <c r="WID131" s="458"/>
      <c r="WIE131" s="458"/>
      <c r="WIF131" s="459"/>
      <c r="WIG131" s="458"/>
      <c r="WIH131" s="458"/>
      <c r="WII131" s="458"/>
      <c r="WIJ131" s="459"/>
      <c r="WIK131" s="458"/>
      <c r="WIL131" s="458"/>
      <c r="WIM131" s="458"/>
      <c r="WIN131" s="459"/>
      <c r="WIO131" s="458"/>
      <c r="WIP131" s="458"/>
      <c r="WIQ131" s="458"/>
      <c r="WIR131" s="459"/>
      <c r="WIS131" s="458"/>
      <c r="WIT131" s="458"/>
      <c r="WIU131" s="458"/>
      <c r="WIV131" s="459"/>
      <c r="WIW131" s="458"/>
      <c r="WIX131" s="458"/>
      <c r="WIY131" s="458"/>
      <c r="WIZ131" s="459"/>
      <c r="WJA131" s="458"/>
      <c r="WJB131" s="458"/>
      <c r="WJC131" s="458"/>
      <c r="WJD131" s="459"/>
      <c r="WJE131" s="458"/>
      <c r="WJF131" s="458"/>
      <c r="WJG131" s="458"/>
      <c r="WJH131" s="459"/>
      <c r="WJI131" s="458"/>
      <c r="WJJ131" s="458"/>
      <c r="WJK131" s="458"/>
      <c r="WJL131" s="459"/>
      <c r="WJM131" s="458"/>
      <c r="WJN131" s="458"/>
      <c r="WJO131" s="458"/>
      <c r="WJP131" s="459"/>
      <c r="WJQ131" s="458"/>
      <c r="WJR131" s="458"/>
      <c r="WJS131" s="458"/>
      <c r="WJT131" s="459"/>
      <c r="WJU131" s="458"/>
      <c r="WJV131" s="458"/>
      <c r="WJW131" s="458"/>
      <c r="WJX131" s="459"/>
      <c r="WJY131" s="458"/>
      <c r="WJZ131" s="458"/>
      <c r="WKA131" s="458"/>
      <c r="WKB131" s="459"/>
      <c r="WKC131" s="458"/>
      <c r="WKD131" s="458"/>
      <c r="WKE131" s="458"/>
      <c r="WKF131" s="459"/>
      <c r="WKG131" s="458"/>
      <c r="WKH131" s="458"/>
      <c r="WKI131" s="458"/>
      <c r="WKJ131" s="459"/>
      <c r="WKK131" s="458"/>
      <c r="WKL131" s="458"/>
      <c r="WKM131" s="458"/>
      <c r="WKN131" s="459"/>
      <c r="WKO131" s="458"/>
      <c r="WKP131" s="458"/>
      <c r="WKQ131" s="458"/>
      <c r="WKR131" s="459"/>
      <c r="WKS131" s="458"/>
      <c r="WKT131" s="458"/>
      <c r="WKU131" s="458"/>
      <c r="WKV131" s="459"/>
      <c r="WKW131" s="458"/>
      <c r="WKX131" s="458"/>
      <c r="WKY131" s="458"/>
      <c r="WKZ131" s="459"/>
      <c r="WLA131" s="458"/>
      <c r="WLB131" s="458"/>
      <c r="WLC131" s="458"/>
      <c r="WLD131" s="459"/>
      <c r="WLE131" s="458"/>
      <c r="WLF131" s="458"/>
      <c r="WLG131" s="458"/>
      <c r="WLH131" s="459"/>
      <c r="WLI131" s="458"/>
      <c r="WLJ131" s="458"/>
      <c r="WLK131" s="458"/>
      <c r="WLL131" s="459"/>
      <c r="WLM131" s="458"/>
      <c r="WLN131" s="458"/>
      <c r="WLO131" s="458"/>
      <c r="WLP131" s="459"/>
      <c r="WLQ131" s="458"/>
      <c r="WLR131" s="458"/>
      <c r="WLS131" s="458"/>
      <c r="WLT131" s="459"/>
      <c r="WLU131" s="458"/>
      <c r="WLV131" s="458"/>
      <c r="WLW131" s="458"/>
      <c r="WLX131" s="459"/>
      <c r="WLY131" s="458"/>
      <c r="WLZ131" s="458"/>
      <c r="WMA131" s="458"/>
      <c r="WMB131" s="459"/>
      <c r="WMC131" s="458"/>
      <c r="WMD131" s="458"/>
      <c r="WME131" s="458"/>
      <c r="WMF131" s="459"/>
      <c r="WMG131" s="458"/>
      <c r="WMH131" s="458"/>
      <c r="WMI131" s="458"/>
      <c r="WMJ131" s="459"/>
      <c r="WMK131" s="458"/>
      <c r="WML131" s="458"/>
      <c r="WMM131" s="458"/>
      <c r="WMN131" s="459"/>
      <c r="WMO131" s="458"/>
      <c r="WMP131" s="458"/>
      <c r="WMQ131" s="458"/>
      <c r="WMR131" s="459"/>
      <c r="WMS131" s="458"/>
      <c r="WMT131" s="458"/>
      <c r="WMU131" s="458"/>
      <c r="WMV131" s="459"/>
      <c r="WMW131" s="458"/>
      <c r="WMX131" s="458"/>
      <c r="WMY131" s="458"/>
      <c r="WMZ131" s="459"/>
      <c r="WNA131" s="458"/>
      <c r="WNB131" s="458"/>
      <c r="WNC131" s="458"/>
      <c r="WND131" s="459"/>
      <c r="WNE131" s="458"/>
      <c r="WNF131" s="458"/>
      <c r="WNG131" s="458"/>
      <c r="WNH131" s="459"/>
      <c r="WNI131" s="458"/>
      <c r="WNJ131" s="458"/>
      <c r="WNK131" s="458"/>
      <c r="WNL131" s="459"/>
      <c r="WNM131" s="458"/>
      <c r="WNN131" s="458"/>
      <c r="WNO131" s="458"/>
      <c r="WNP131" s="459"/>
      <c r="WNQ131" s="458"/>
      <c r="WNR131" s="458"/>
      <c r="WNS131" s="458"/>
      <c r="WNT131" s="459"/>
      <c r="WNU131" s="458"/>
      <c r="WNV131" s="458"/>
      <c r="WNW131" s="458"/>
      <c r="WNX131" s="459"/>
      <c r="WNY131" s="458"/>
      <c r="WNZ131" s="458"/>
      <c r="WOA131" s="458"/>
      <c r="WOB131" s="459"/>
      <c r="WOC131" s="458"/>
      <c r="WOD131" s="458"/>
      <c r="WOE131" s="458"/>
      <c r="WOF131" s="459"/>
      <c r="WOG131" s="458"/>
      <c r="WOH131" s="458"/>
      <c r="WOI131" s="458"/>
      <c r="WOJ131" s="459"/>
      <c r="WOK131" s="458"/>
      <c r="WOL131" s="458"/>
      <c r="WOM131" s="458"/>
      <c r="WON131" s="459"/>
      <c r="WOO131" s="458"/>
      <c r="WOP131" s="458"/>
      <c r="WOQ131" s="458"/>
      <c r="WOR131" s="459"/>
      <c r="WOS131" s="458"/>
      <c r="WOT131" s="458"/>
      <c r="WOU131" s="458"/>
      <c r="WOV131" s="459"/>
      <c r="WOW131" s="458"/>
      <c r="WOX131" s="458"/>
      <c r="WOY131" s="458"/>
      <c r="WOZ131" s="459"/>
      <c r="WPA131" s="458"/>
      <c r="WPB131" s="458"/>
      <c r="WPC131" s="458"/>
      <c r="WPD131" s="459"/>
      <c r="WPE131" s="458"/>
      <c r="WPF131" s="458"/>
      <c r="WPG131" s="458"/>
      <c r="WPH131" s="459"/>
      <c r="WPI131" s="458"/>
      <c r="WPJ131" s="458"/>
      <c r="WPK131" s="458"/>
      <c r="WPL131" s="459"/>
      <c r="WPM131" s="458"/>
      <c r="WPN131" s="458"/>
      <c r="WPO131" s="458"/>
      <c r="WPP131" s="459"/>
      <c r="WPQ131" s="458"/>
      <c r="WPR131" s="458"/>
      <c r="WPS131" s="458"/>
      <c r="WPT131" s="459"/>
      <c r="WPU131" s="458"/>
      <c r="WPV131" s="458"/>
      <c r="WPW131" s="458"/>
      <c r="WPX131" s="459"/>
      <c r="WPY131" s="458"/>
      <c r="WPZ131" s="458"/>
      <c r="WQA131" s="458"/>
      <c r="WQB131" s="459"/>
      <c r="WQC131" s="458"/>
      <c r="WQD131" s="458"/>
      <c r="WQE131" s="458"/>
      <c r="WQF131" s="459"/>
      <c r="WQG131" s="458"/>
      <c r="WQH131" s="458"/>
      <c r="WQI131" s="458"/>
      <c r="WQJ131" s="459"/>
      <c r="WQK131" s="458"/>
      <c r="WQL131" s="458"/>
      <c r="WQM131" s="458"/>
      <c r="WQN131" s="459"/>
      <c r="WQO131" s="458"/>
      <c r="WQP131" s="458"/>
      <c r="WQQ131" s="458"/>
      <c r="WQR131" s="459"/>
      <c r="WQS131" s="458"/>
      <c r="WQT131" s="458"/>
      <c r="WQU131" s="458"/>
      <c r="WQV131" s="459"/>
      <c r="WQW131" s="458"/>
      <c r="WQX131" s="458"/>
      <c r="WQY131" s="458"/>
      <c r="WQZ131" s="459"/>
      <c r="WRA131" s="458"/>
      <c r="WRB131" s="458"/>
      <c r="WRC131" s="458"/>
      <c r="WRD131" s="459"/>
      <c r="WRE131" s="458"/>
      <c r="WRF131" s="458"/>
      <c r="WRG131" s="458"/>
      <c r="WRH131" s="459"/>
      <c r="WRI131" s="458"/>
      <c r="WRJ131" s="458"/>
      <c r="WRK131" s="458"/>
      <c r="WRL131" s="459"/>
      <c r="WRM131" s="458"/>
      <c r="WRN131" s="458"/>
      <c r="WRO131" s="458"/>
      <c r="WRP131" s="459"/>
      <c r="WRQ131" s="458"/>
      <c r="WRR131" s="458"/>
      <c r="WRS131" s="458"/>
      <c r="WRT131" s="459"/>
      <c r="WRU131" s="458"/>
      <c r="WRV131" s="458"/>
      <c r="WRW131" s="458"/>
      <c r="WRX131" s="459"/>
      <c r="WRY131" s="458"/>
      <c r="WRZ131" s="458"/>
      <c r="WSA131" s="458"/>
      <c r="WSB131" s="459"/>
      <c r="WSC131" s="458"/>
      <c r="WSD131" s="458"/>
      <c r="WSE131" s="458"/>
      <c r="WSF131" s="459"/>
      <c r="WSG131" s="458"/>
      <c r="WSH131" s="458"/>
      <c r="WSI131" s="458"/>
      <c r="WSJ131" s="459"/>
      <c r="WSK131" s="458"/>
      <c r="WSL131" s="458"/>
      <c r="WSM131" s="458"/>
      <c r="WSN131" s="459"/>
      <c r="WSO131" s="458"/>
      <c r="WSP131" s="458"/>
      <c r="WSQ131" s="458"/>
      <c r="WSR131" s="459"/>
      <c r="WSS131" s="458"/>
      <c r="WST131" s="458"/>
      <c r="WSU131" s="458"/>
      <c r="WSV131" s="459"/>
      <c r="WSW131" s="458"/>
      <c r="WSX131" s="458"/>
      <c r="WSY131" s="458"/>
      <c r="WSZ131" s="459"/>
      <c r="WTA131" s="458"/>
      <c r="WTB131" s="458"/>
      <c r="WTC131" s="458"/>
      <c r="WTD131" s="459"/>
      <c r="WTE131" s="458"/>
      <c r="WTF131" s="458"/>
      <c r="WTG131" s="458"/>
      <c r="WTH131" s="459"/>
      <c r="WTI131" s="458"/>
      <c r="WTJ131" s="458"/>
      <c r="WTK131" s="458"/>
      <c r="WTL131" s="459"/>
      <c r="WTM131" s="458"/>
      <c r="WTN131" s="458"/>
      <c r="WTO131" s="458"/>
      <c r="WTP131" s="459"/>
      <c r="WTQ131" s="458"/>
      <c r="WTR131" s="458"/>
      <c r="WTS131" s="458"/>
      <c r="WTT131" s="459"/>
      <c r="WTU131" s="458"/>
      <c r="WTV131" s="458"/>
      <c r="WTW131" s="458"/>
      <c r="WTX131" s="459"/>
      <c r="WTY131" s="458"/>
      <c r="WTZ131" s="458"/>
      <c r="WUA131" s="458"/>
      <c r="WUB131" s="459"/>
      <c r="WUC131" s="458"/>
      <c r="WUD131" s="458"/>
      <c r="WUE131" s="458"/>
      <c r="WUF131" s="459"/>
      <c r="WUG131" s="458"/>
      <c r="WUH131" s="458"/>
      <c r="WUI131" s="458"/>
      <c r="WUJ131" s="459"/>
      <c r="WUK131" s="458"/>
      <c r="WUL131" s="458"/>
      <c r="WUM131" s="458"/>
      <c r="WUN131" s="459"/>
      <c r="WUO131" s="458"/>
      <c r="WUP131" s="458"/>
      <c r="WUQ131" s="458"/>
      <c r="WUR131" s="459"/>
      <c r="WUS131" s="458"/>
      <c r="WUT131" s="458"/>
      <c r="WUU131" s="458"/>
      <c r="WUV131" s="459"/>
      <c r="WUW131" s="458"/>
      <c r="WUX131" s="458"/>
      <c r="WUY131" s="458"/>
      <c r="WUZ131" s="459"/>
      <c r="WVA131" s="458"/>
      <c r="WVB131" s="458"/>
      <c r="WVC131" s="458"/>
      <c r="WVD131" s="459"/>
      <c r="WVE131" s="458"/>
      <c r="WVF131" s="458"/>
      <c r="WVG131" s="458"/>
      <c r="WVH131" s="459"/>
      <c r="WVI131" s="458"/>
      <c r="WVJ131" s="458"/>
      <c r="WVK131" s="458"/>
      <c r="WVL131" s="459"/>
      <c r="WVM131" s="458"/>
      <c r="WVN131" s="458"/>
      <c r="WVO131" s="458"/>
      <c r="WVP131" s="459"/>
      <c r="WVQ131" s="458"/>
      <c r="WVR131" s="458"/>
      <c r="WVS131" s="458"/>
      <c r="WVT131" s="459"/>
      <c r="WVU131" s="458"/>
      <c r="WVV131" s="458"/>
      <c r="WVW131" s="458"/>
      <c r="WVX131" s="459"/>
      <c r="WVY131" s="458"/>
      <c r="WVZ131" s="458"/>
      <c r="WWA131" s="458"/>
      <c r="WWB131" s="459"/>
      <c r="WWC131" s="458"/>
      <c r="WWD131" s="458"/>
      <c r="WWE131" s="458"/>
      <c r="WWF131" s="459"/>
      <c r="WWG131" s="458"/>
      <c r="WWH131" s="458"/>
      <c r="WWI131" s="458"/>
      <c r="WWJ131" s="459"/>
      <c r="WWK131" s="458"/>
      <c r="WWL131" s="458"/>
      <c r="WWM131" s="458"/>
      <c r="WWN131" s="459"/>
      <c r="WWO131" s="458"/>
      <c r="WWP131" s="458"/>
      <c r="WWQ131" s="458"/>
      <c r="WWR131" s="459"/>
      <c r="WWS131" s="458"/>
      <c r="WWT131" s="458"/>
      <c r="WWU131" s="458"/>
      <c r="WWV131" s="459"/>
      <c r="WWW131" s="458"/>
      <c r="WWX131" s="458"/>
      <c r="WWY131" s="458"/>
      <c r="WWZ131" s="459"/>
      <c r="WXA131" s="458"/>
      <c r="WXB131" s="458"/>
      <c r="WXC131" s="458"/>
      <c r="WXD131" s="459"/>
      <c r="WXE131" s="458"/>
      <c r="WXF131" s="458"/>
      <c r="WXG131" s="458"/>
      <c r="WXH131" s="459"/>
      <c r="WXI131" s="458"/>
      <c r="WXJ131" s="458"/>
      <c r="WXK131" s="458"/>
      <c r="WXL131" s="459"/>
      <c r="WXM131" s="458"/>
      <c r="WXN131" s="458"/>
      <c r="WXO131" s="458"/>
      <c r="WXP131" s="459"/>
      <c r="WXQ131" s="458"/>
      <c r="WXR131" s="458"/>
      <c r="WXS131" s="458"/>
      <c r="WXT131" s="459"/>
      <c r="WXU131" s="458"/>
      <c r="WXV131" s="458"/>
      <c r="WXW131" s="458"/>
      <c r="WXX131" s="459"/>
      <c r="WXY131" s="458"/>
      <c r="WXZ131" s="458"/>
      <c r="WYA131" s="458"/>
      <c r="WYB131" s="459"/>
      <c r="WYC131" s="458"/>
      <c r="WYD131" s="458"/>
      <c r="WYE131" s="458"/>
      <c r="WYF131" s="459"/>
      <c r="WYG131" s="458"/>
      <c r="WYH131" s="458"/>
      <c r="WYI131" s="458"/>
      <c r="WYJ131" s="459"/>
      <c r="WYK131" s="458"/>
      <c r="WYL131" s="458"/>
      <c r="WYM131" s="458"/>
      <c r="WYN131" s="459"/>
      <c r="WYO131" s="458"/>
      <c r="WYP131" s="458"/>
      <c r="WYQ131" s="458"/>
      <c r="WYR131" s="459"/>
      <c r="WYS131" s="458"/>
      <c r="WYT131" s="458"/>
      <c r="WYU131" s="458"/>
      <c r="WYV131" s="459"/>
      <c r="WYW131" s="458"/>
      <c r="WYX131" s="458"/>
      <c r="WYY131" s="458"/>
      <c r="WYZ131" s="459"/>
      <c r="WZA131" s="458"/>
      <c r="WZB131" s="458"/>
      <c r="WZC131" s="458"/>
      <c r="WZD131" s="459"/>
      <c r="WZE131" s="458"/>
      <c r="WZF131" s="458"/>
      <c r="WZG131" s="458"/>
      <c r="WZH131" s="459"/>
      <c r="WZI131" s="458"/>
      <c r="WZJ131" s="458"/>
      <c r="WZK131" s="458"/>
      <c r="WZL131" s="459"/>
      <c r="WZM131" s="458"/>
      <c r="WZN131" s="458"/>
      <c r="WZO131" s="458"/>
      <c r="WZP131" s="459"/>
      <c r="WZQ131" s="458"/>
      <c r="WZR131" s="458"/>
      <c r="WZS131" s="458"/>
      <c r="WZT131" s="459"/>
      <c r="WZU131" s="458"/>
      <c r="WZV131" s="458"/>
      <c r="WZW131" s="458"/>
      <c r="WZX131" s="459"/>
      <c r="WZY131" s="458"/>
      <c r="WZZ131" s="458"/>
      <c r="XAA131" s="458"/>
      <c r="XAB131" s="459"/>
      <c r="XAC131" s="458"/>
      <c r="XAD131" s="458"/>
      <c r="XAE131" s="458"/>
      <c r="XAF131" s="459"/>
      <c r="XAG131" s="458"/>
      <c r="XAH131" s="458"/>
      <c r="XAI131" s="458"/>
      <c r="XAJ131" s="459"/>
      <c r="XAK131" s="458"/>
      <c r="XAL131" s="458"/>
      <c r="XAM131" s="458"/>
      <c r="XAN131" s="459"/>
      <c r="XAO131" s="458"/>
      <c r="XAP131" s="458"/>
      <c r="XAQ131" s="458"/>
      <c r="XAR131" s="459"/>
      <c r="XAS131" s="458"/>
      <c r="XAT131" s="458"/>
      <c r="XAU131" s="458"/>
      <c r="XAV131" s="459"/>
      <c r="XAW131" s="458"/>
      <c r="XAX131" s="458"/>
      <c r="XAY131" s="458"/>
      <c r="XAZ131" s="459"/>
      <c r="XBA131" s="458"/>
      <c r="XBB131" s="458"/>
      <c r="XBC131" s="458"/>
      <c r="XBD131" s="459"/>
      <c r="XBE131" s="458"/>
      <c r="XBF131" s="458"/>
      <c r="XBG131" s="458"/>
      <c r="XBH131" s="459"/>
      <c r="XBI131" s="458"/>
      <c r="XBJ131" s="458"/>
      <c r="XBK131" s="458"/>
      <c r="XBL131" s="459"/>
      <c r="XBM131" s="458"/>
      <c r="XBN131" s="458"/>
      <c r="XBO131" s="458"/>
      <c r="XBP131" s="459"/>
      <c r="XBQ131" s="458"/>
      <c r="XBR131" s="458"/>
      <c r="XBS131" s="458"/>
      <c r="XBT131" s="459"/>
      <c r="XBU131" s="458"/>
      <c r="XBV131" s="458"/>
      <c r="XBW131" s="458"/>
      <c r="XBX131" s="459"/>
      <c r="XBY131" s="458"/>
      <c r="XBZ131" s="458"/>
      <c r="XCA131" s="458"/>
      <c r="XCB131" s="459"/>
      <c r="XCC131" s="458"/>
      <c r="XCD131" s="458"/>
      <c r="XCE131" s="458"/>
      <c r="XCF131" s="459"/>
      <c r="XCG131" s="458"/>
      <c r="XCH131" s="458"/>
      <c r="XCI131" s="458"/>
      <c r="XCJ131" s="459"/>
      <c r="XCK131" s="458"/>
      <c r="XCL131" s="458"/>
      <c r="XCM131" s="458"/>
      <c r="XCN131" s="459"/>
      <c r="XCO131" s="458"/>
      <c r="XCP131" s="458"/>
      <c r="XCQ131" s="458"/>
      <c r="XCR131" s="459"/>
      <c r="XCS131" s="458"/>
      <c r="XCT131" s="458"/>
      <c r="XCU131" s="458"/>
      <c r="XCV131" s="459"/>
      <c r="XCW131" s="458"/>
      <c r="XCX131" s="458"/>
      <c r="XCY131" s="458"/>
      <c r="XCZ131" s="459"/>
      <c r="XDA131" s="458"/>
      <c r="XDB131" s="458"/>
      <c r="XDC131" s="458"/>
      <c r="XDD131" s="459"/>
      <c r="XDE131" s="458"/>
      <c r="XDF131" s="458"/>
      <c r="XDG131" s="458"/>
      <c r="XDH131" s="459"/>
      <c r="XDI131" s="458"/>
      <c r="XDJ131" s="458"/>
      <c r="XDK131" s="458"/>
      <c r="XDL131" s="459"/>
      <c r="XDM131" s="458"/>
      <c r="XDN131" s="458"/>
      <c r="XDO131" s="458"/>
      <c r="XDP131" s="459"/>
      <c r="XDQ131" s="458"/>
      <c r="XDR131" s="458"/>
      <c r="XDS131" s="458"/>
      <c r="XDT131" s="459"/>
      <c r="XDU131" s="458"/>
      <c r="XDV131" s="458"/>
      <c r="XDW131" s="458"/>
      <c r="XDX131" s="459"/>
      <c r="XDY131" s="458"/>
      <c r="XDZ131" s="458"/>
      <c r="XEA131" s="458"/>
      <c r="XEB131" s="459"/>
      <c r="XEC131" s="458"/>
      <c r="XED131" s="458"/>
      <c r="XEE131" s="458"/>
      <c r="XEF131" s="459"/>
      <c r="XEG131" s="458"/>
      <c r="XEH131" s="458"/>
      <c r="XEI131" s="458"/>
      <c r="XEJ131" s="459"/>
      <c r="XEK131" s="458"/>
      <c r="XEL131" s="458"/>
      <c r="XEM131" s="458"/>
      <c r="XEN131" s="459"/>
      <c r="XEO131" s="458"/>
      <c r="XEP131" s="458"/>
      <c r="XEQ131" s="458"/>
      <c r="XER131" s="459"/>
      <c r="XES131" s="458"/>
      <c r="XET131" s="458"/>
      <c r="XEU131" s="458"/>
      <c r="XEV131" s="459"/>
      <c r="XEW131" s="459"/>
      <c r="XEX131" s="459"/>
      <c r="XEY131" s="459"/>
    </row>
    <row r="132" spans="1:16379" s="26" customFormat="1" ht="14.45" customHeight="1">
      <c r="A132" s="464" t="s">
        <v>559</v>
      </c>
      <c r="B132" s="465"/>
      <c r="C132" s="465"/>
      <c r="D132" s="465"/>
      <c r="E132" s="466"/>
      <c r="F132" s="466"/>
      <c r="G132" s="466"/>
      <c r="H132" s="466"/>
      <c r="I132" s="466"/>
      <c r="J132" s="466"/>
      <c r="K132" s="466"/>
      <c r="L132" s="466"/>
      <c r="M132" s="466"/>
      <c r="N132" s="466"/>
      <c r="O132" s="466"/>
      <c r="P132" s="466"/>
      <c r="Q132" s="461"/>
      <c r="R132" s="460"/>
      <c r="S132" s="460"/>
      <c r="T132" s="460"/>
      <c r="U132" s="461"/>
      <c r="V132" s="460"/>
      <c r="W132" s="460"/>
      <c r="X132" s="460"/>
      <c r="Y132" s="461"/>
      <c r="Z132" s="460"/>
      <c r="AA132" s="460"/>
      <c r="AB132" s="460"/>
      <c r="AC132" s="461"/>
      <c r="AD132" s="460"/>
      <c r="AE132" s="460"/>
      <c r="AF132" s="460"/>
      <c r="AG132" s="461"/>
      <c r="AH132" s="460"/>
      <c r="AI132" s="460"/>
      <c r="AJ132" s="460"/>
      <c r="AK132" s="461"/>
      <c r="AL132" s="460"/>
      <c r="AM132" s="460"/>
      <c r="AN132" s="460"/>
      <c r="AO132" s="461"/>
      <c r="AP132" s="460"/>
      <c r="AQ132" s="460"/>
      <c r="AR132" s="460"/>
      <c r="AS132" s="461"/>
      <c r="AT132" s="460"/>
      <c r="AU132" s="460"/>
      <c r="AV132" s="460"/>
      <c r="AW132" s="165"/>
      <c r="AX132" s="164"/>
      <c r="AY132" s="461"/>
      <c r="AZ132" s="460"/>
      <c r="BA132" s="460"/>
      <c r="BB132" s="460"/>
      <c r="BC132" s="460"/>
      <c r="BD132" s="461"/>
      <c r="BE132" s="460"/>
      <c r="BF132" s="460"/>
      <c r="BG132" s="460"/>
      <c r="BH132" s="461"/>
      <c r="BI132" s="460"/>
      <c r="BJ132" s="460"/>
      <c r="BK132" s="460"/>
      <c r="BL132" s="459"/>
      <c r="BM132" s="458"/>
      <c r="BN132" s="458"/>
      <c r="BO132" s="458"/>
      <c r="BP132" s="459"/>
      <c r="BQ132" s="458"/>
      <c r="BR132" s="458"/>
      <c r="BS132" s="458"/>
      <c r="BT132" s="459"/>
      <c r="BU132" s="458"/>
      <c r="BV132" s="458"/>
      <c r="BW132" s="458"/>
      <c r="BX132" s="459"/>
      <c r="BY132" s="458"/>
      <c r="BZ132" s="458"/>
      <c r="CA132" s="458"/>
      <c r="CB132" s="459"/>
      <c r="CC132" s="458"/>
      <c r="CD132" s="458"/>
      <c r="CE132" s="458"/>
      <c r="CF132" s="459"/>
      <c r="CG132" s="458"/>
      <c r="CH132" s="458"/>
      <c r="CI132" s="458"/>
      <c r="CJ132" s="459"/>
      <c r="CK132" s="458"/>
      <c r="CL132" s="458"/>
      <c r="CM132" s="458"/>
      <c r="CN132" s="459"/>
      <c r="CO132" s="458"/>
      <c r="CP132" s="458"/>
      <c r="CQ132" s="458"/>
      <c r="CR132" s="459"/>
      <c r="CS132" s="458"/>
      <c r="CT132" s="458"/>
      <c r="CU132" s="458"/>
      <c r="CV132" s="459"/>
      <c r="CW132" s="458"/>
      <c r="CX132" s="458"/>
      <c r="CY132" s="458"/>
      <c r="CZ132" s="459"/>
      <c r="DA132" s="458"/>
      <c r="DB132" s="458"/>
      <c r="DC132" s="458"/>
      <c r="DD132" s="459"/>
      <c r="DE132" s="458"/>
      <c r="DF132" s="458"/>
      <c r="DG132" s="458"/>
      <c r="DH132" s="459"/>
      <c r="DI132" s="458"/>
      <c r="DJ132" s="458"/>
      <c r="DK132" s="458"/>
      <c r="DL132" s="459"/>
      <c r="DM132" s="458"/>
      <c r="DN132" s="458"/>
      <c r="DO132" s="458"/>
      <c r="DP132" s="459"/>
      <c r="DQ132" s="458"/>
      <c r="DR132" s="458"/>
      <c r="DS132" s="458"/>
      <c r="DT132" s="459"/>
      <c r="DU132" s="458"/>
      <c r="DV132" s="458"/>
      <c r="DW132" s="458"/>
      <c r="DX132" s="459"/>
      <c r="DY132" s="458"/>
      <c r="DZ132" s="458"/>
      <c r="EA132" s="458"/>
      <c r="EB132" s="459"/>
      <c r="EC132" s="458"/>
      <c r="ED132" s="458"/>
      <c r="EE132" s="458"/>
      <c r="EF132" s="459"/>
      <c r="EG132" s="458"/>
      <c r="EH132" s="458"/>
      <c r="EI132" s="458"/>
      <c r="EJ132" s="459"/>
      <c r="EK132" s="458"/>
      <c r="EL132" s="458"/>
      <c r="EM132" s="458"/>
      <c r="EN132" s="459"/>
      <c r="EO132" s="458"/>
      <c r="EP132" s="458"/>
      <c r="EQ132" s="458"/>
      <c r="ER132" s="459"/>
      <c r="ES132" s="458"/>
      <c r="ET132" s="458"/>
      <c r="EU132" s="458"/>
      <c r="EV132" s="459"/>
      <c r="EW132" s="458"/>
      <c r="EX132" s="458"/>
      <c r="EY132" s="458"/>
      <c r="EZ132" s="459"/>
      <c r="FA132" s="458"/>
      <c r="FB132" s="458"/>
      <c r="FC132" s="458"/>
      <c r="FD132" s="459"/>
      <c r="FE132" s="458"/>
      <c r="FF132" s="458"/>
      <c r="FG132" s="458"/>
      <c r="FH132" s="459"/>
      <c r="FI132" s="458"/>
      <c r="FJ132" s="458"/>
      <c r="FK132" s="458"/>
      <c r="FL132" s="459"/>
      <c r="FM132" s="458"/>
      <c r="FN132" s="458"/>
      <c r="FO132" s="458"/>
      <c r="FP132" s="459"/>
      <c r="FQ132" s="458"/>
      <c r="FR132" s="458"/>
      <c r="FS132" s="458"/>
      <c r="FT132" s="459"/>
      <c r="FU132" s="458"/>
      <c r="FV132" s="458"/>
      <c r="FW132" s="458"/>
      <c r="FX132" s="459"/>
      <c r="FY132" s="458"/>
      <c r="FZ132" s="458"/>
      <c r="GA132" s="458"/>
      <c r="GB132" s="459"/>
      <c r="GC132" s="458"/>
      <c r="GD132" s="458"/>
      <c r="GE132" s="458"/>
      <c r="GF132" s="459"/>
      <c r="GG132" s="458"/>
      <c r="GH132" s="458"/>
      <c r="GI132" s="458"/>
      <c r="GJ132" s="459"/>
      <c r="GK132" s="458"/>
      <c r="GL132" s="458"/>
      <c r="GM132" s="458"/>
      <c r="GN132" s="459"/>
      <c r="GO132" s="458"/>
      <c r="GP132" s="458"/>
      <c r="GQ132" s="458"/>
      <c r="GR132" s="459"/>
      <c r="GS132" s="458"/>
      <c r="GT132" s="458"/>
      <c r="GU132" s="458"/>
      <c r="GV132" s="459"/>
      <c r="GW132" s="458"/>
      <c r="GX132" s="458"/>
      <c r="GY132" s="458"/>
      <c r="GZ132" s="459"/>
      <c r="HA132" s="458"/>
      <c r="HB132" s="458"/>
      <c r="HC132" s="458"/>
      <c r="HD132" s="459"/>
      <c r="HE132" s="458"/>
      <c r="HF132" s="458"/>
      <c r="HG132" s="458"/>
      <c r="HH132" s="459"/>
      <c r="HI132" s="458"/>
      <c r="HJ132" s="458"/>
      <c r="HK132" s="458"/>
      <c r="HL132" s="459"/>
      <c r="HM132" s="458"/>
      <c r="HN132" s="458"/>
      <c r="HO132" s="458"/>
      <c r="HP132" s="459"/>
      <c r="HQ132" s="458"/>
      <c r="HR132" s="458"/>
      <c r="HS132" s="458"/>
      <c r="HT132" s="459"/>
      <c r="HU132" s="458"/>
      <c r="HV132" s="458"/>
      <c r="HW132" s="458"/>
      <c r="HX132" s="459"/>
      <c r="HY132" s="458"/>
      <c r="HZ132" s="458"/>
      <c r="IA132" s="458"/>
      <c r="IB132" s="459"/>
      <c r="IC132" s="458"/>
      <c r="ID132" s="458"/>
      <c r="IE132" s="458"/>
      <c r="IF132" s="459"/>
      <c r="IG132" s="458"/>
      <c r="IH132" s="458"/>
      <c r="II132" s="458"/>
      <c r="IJ132" s="459"/>
      <c r="IK132" s="458"/>
      <c r="IL132" s="458"/>
      <c r="IM132" s="458"/>
      <c r="IN132" s="459"/>
      <c r="IO132" s="458"/>
      <c r="IP132" s="458"/>
      <c r="IQ132" s="458"/>
      <c r="IR132" s="459"/>
      <c r="IS132" s="458"/>
      <c r="IT132" s="458"/>
      <c r="IU132" s="458"/>
      <c r="IV132" s="459"/>
      <c r="IW132" s="458"/>
      <c r="IX132" s="458"/>
      <c r="IY132" s="458"/>
      <c r="IZ132" s="459"/>
      <c r="JA132" s="458"/>
      <c r="JB132" s="458"/>
      <c r="JC132" s="458"/>
      <c r="JD132" s="459"/>
      <c r="JE132" s="458"/>
      <c r="JF132" s="458"/>
      <c r="JG132" s="458"/>
      <c r="JH132" s="459"/>
      <c r="JI132" s="458"/>
      <c r="JJ132" s="458"/>
      <c r="JK132" s="458"/>
      <c r="JL132" s="459"/>
      <c r="JM132" s="458"/>
      <c r="JN132" s="458"/>
      <c r="JO132" s="458"/>
      <c r="JP132" s="459"/>
      <c r="JQ132" s="458"/>
      <c r="JR132" s="458"/>
      <c r="JS132" s="458"/>
      <c r="JT132" s="459"/>
      <c r="JU132" s="458"/>
      <c r="JV132" s="458"/>
      <c r="JW132" s="458"/>
      <c r="JX132" s="459"/>
      <c r="JY132" s="458"/>
      <c r="JZ132" s="458"/>
      <c r="KA132" s="458"/>
      <c r="KB132" s="459"/>
      <c r="KC132" s="458"/>
      <c r="KD132" s="458"/>
      <c r="KE132" s="458"/>
      <c r="KF132" s="459"/>
      <c r="KG132" s="458"/>
      <c r="KH132" s="458"/>
      <c r="KI132" s="458"/>
      <c r="KJ132" s="459"/>
      <c r="KK132" s="458"/>
      <c r="KL132" s="458"/>
      <c r="KM132" s="458"/>
      <c r="KN132" s="459"/>
      <c r="KO132" s="458"/>
      <c r="KP132" s="458"/>
      <c r="KQ132" s="458"/>
      <c r="KR132" s="459"/>
      <c r="KS132" s="458"/>
      <c r="KT132" s="458"/>
      <c r="KU132" s="458"/>
      <c r="KV132" s="459"/>
      <c r="KW132" s="458"/>
      <c r="KX132" s="458"/>
      <c r="KY132" s="458"/>
      <c r="KZ132" s="459"/>
      <c r="LA132" s="458"/>
      <c r="LB132" s="458"/>
      <c r="LC132" s="458"/>
      <c r="LD132" s="459"/>
      <c r="LE132" s="458"/>
      <c r="LF132" s="458"/>
      <c r="LG132" s="458"/>
      <c r="LH132" s="459"/>
      <c r="LI132" s="458"/>
      <c r="LJ132" s="458"/>
      <c r="LK132" s="458"/>
      <c r="LL132" s="459"/>
      <c r="LM132" s="458"/>
      <c r="LN132" s="458"/>
      <c r="LO132" s="458"/>
      <c r="LP132" s="459"/>
      <c r="LQ132" s="458"/>
      <c r="LR132" s="458"/>
      <c r="LS132" s="458"/>
      <c r="LT132" s="459"/>
      <c r="LU132" s="458"/>
      <c r="LV132" s="458"/>
      <c r="LW132" s="458"/>
      <c r="LX132" s="459"/>
      <c r="LY132" s="458"/>
      <c r="LZ132" s="458"/>
      <c r="MA132" s="458"/>
      <c r="MB132" s="459"/>
      <c r="MC132" s="458"/>
      <c r="MD132" s="458"/>
      <c r="ME132" s="458"/>
      <c r="MF132" s="459"/>
      <c r="MG132" s="458"/>
      <c r="MH132" s="458"/>
      <c r="MI132" s="458"/>
      <c r="MJ132" s="459"/>
      <c r="MK132" s="458"/>
      <c r="ML132" s="458"/>
      <c r="MM132" s="458"/>
      <c r="MN132" s="459"/>
      <c r="MO132" s="458"/>
      <c r="MP132" s="458"/>
      <c r="MQ132" s="458"/>
      <c r="MR132" s="459"/>
      <c r="MS132" s="458"/>
      <c r="MT132" s="458"/>
      <c r="MU132" s="458"/>
      <c r="MV132" s="459"/>
      <c r="MW132" s="458"/>
      <c r="MX132" s="458"/>
      <c r="MY132" s="458"/>
      <c r="MZ132" s="459"/>
      <c r="NA132" s="458"/>
      <c r="NB132" s="458"/>
      <c r="NC132" s="458"/>
      <c r="ND132" s="459"/>
      <c r="NE132" s="458"/>
      <c r="NF132" s="458"/>
      <c r="NG132" s="458"/>
      <c r="NH132" s="459"/>
      <c r="NI132" s="458"/>
      <c r="NJ132" s="458"/>
      <c r="NK132" s="458"/>
      <c r="NL132" s="459"/>
      <c r="NM132" s="458"/>
      <c r="NN132" s="458"/>
      <c r="NO132" s="458"/>
      <c r="NP132" s="459"/>
      <c r="NQ132" s="458"/>
      <c r="NR132" s="458"/>
      <c r="NS132" s="458"/>
      <c r="NT132" s="459"/>
      <c r="NU132" s="458"/>
      <c r="NV132" s="458"/>
      <c r="NW132" s="458"/>
      <c r="NX132" s="459"/>
      <c r="NY132" s="458"/>
      <c r="NZ132" s="458"/>
      <c r="OA132" s="458"/>
      <c r="OB132" s="459"/>
      <c r="OC132" s="458"/>
      <c r="OD132" s="458"/>
      <c r="OE132" s="458"/>
      <c r="OF132" s="459"/>
      <c r="OG132" s="458"/>
      <c r="OH132" s="458"/>
      <c r="OI132" s="458"/>
      <c r="OJ132" s="459"/>
      <c r="OK132" s="458"/>
      <c r="OL132" s="458"/>
      <c r="OM132" s="458"/>
      <c r="ON132" s="459"/>
      <c r="OO132" s="458"/>
      <c r="OP132" s="458"/>
      <c r="OQ132" s="458"/>
      <c r="OR132" s="459"/>
      <c r="OS132" s="458"/>
      <c r="OT132" s="458"/>
      <c r="OU132" s="458"/>
      <c r="OV132" s="459"/>
      <c r="OW132" s="458"/>
      <c r="OX132" s="458"/>
      <c r="OY132" s="458"/>
      <c r="OZ132" s="459"/>
      <c r="PA132" s="458"/>
      <c r="PB132" s="458"/>
      <c r="PC132" s="458"/>
      <c r="PD132" s="459"/>
      <c r="PE132" s="458"/>
      <c r="PF132" s="458"/>
      <c r="PG132" s="458"/>
      <c r="PH132" s="459"/>
      <c r="PI132" s="458"/>
      <c r="PJ132" s="458"/>
      <c r="PK132" s="458"/>
      <c r="PL132" s="459"/>
      <c r="PM132" s="458"/>
      <c r="PN132" s="458"/>
      <c r="PO132" s="458"/>
      <c r="PP132" s="459"/>
      <c r="PQ132" s="458"/>
      <c r="PR132" s="458"/>
      <c r="PS132" s="458"/>
      <c r="PT132" s="459"/>
      <c r="PU132" s="458"/>
      <c r="PV132" s="458"/>
      <c r="PW132" s="458"/>
      <c r="PX132" s="459"/>
      <c r="PY132" s="458"/>
      <c r="PZ132" s="458"/>
      <c r="QA132" s="458"/>
      <c r="QB132" s="459"/>
      <c r="QC132" s="458"/>
      <c r="QD132" s="458"/>
      <c r="QE132" s="458"/>
      <c r="QF132" s="459"/>
      <c r="QG132" s="458"/>
      <c r="QH132" s="458"/>
      <c r="QI132" s="458"/>
      <c r="QJ132" s="459"/>
      <c r="QK132" s="458"/>
      <c r="QL132" s="458"/>
      <c r="QM132" s="458"/>
      <c r="QN132" s="459"/>
      <c r="QO132" s="458"/>
      <c r="QP132" s="458"/>
      <c r="QQ132" s="458"/>
      <c r="QR132" s="459"/>
      <c r="QS132" s="458"/>
      <c r="QT132" s="458"/>
      <c r="QU132" s="458"/>
      <c r="QV132" s="459"/>
      <c r="QW132" s="458"/>
      <c r="QX132" s="458"/>
      <c r="QY132" s="458"/>
      <c r="QZ132" s="459"/>
      <c r="RA132" s="458"/>
      <c r="RB132" s="458"/>
      <c r="RC132" s="458"/>
      <c r="RD132" s="459"/>
      <c r="RE132" s="458"/>
      <c r="RF132" s="458"/>
      <c r="RG132" s="458"/>
      <c r="RH132" s="459"/>
      <c r="RI132" s="458"/>
      <c r="RJ132" s="458"/>
      <c r="RK132" s="458"/>
      <c r="RL132" s="459"/>
      <c r="RM132" s="458"/>
      <c r="RN132" s="458"/>
      <c r="RO132" s="458"/>
      <c r="RP132" s="459"/>
      <c r="RQ132" s="458"/>
      <c r="RR132" s="458"/>
      <c r="RS132" s="458"/>
      <c r="RT132" s="459"/>
      <c r="RU132" s="458"/>
      <c r="RV132" s="458"/>
      <c r="RW132" s="458"/>
      <c r="RX132" s="459"/>
      <c r="RY132" s="458"/>
      <c r="RZ132" s="458"/>
      <c r="SA132" s="458"/>
      <c r="SB132" s="459"/>
      <c r="SC132" s="458"/>
      <c r="SD132" s="458"/>
      <c r="SE132" s="458"/>
      <c r="SF132" s="459"/>
      <c r="SG132" s="458"/>
      <c r="SH132" s="458"/>
      <c r="SI132" s="458"/>
      <c r="SJ132" s="459"/>
      <c r="SK132" s="458"/>
      <c r="SL132" s="458"/>
      <c r="SM132" s="458"/>
      <c r="SN132" s="459"/>
      <c r="SO132" s="458"/>
      <c r="SP132" s="458"/>
      <c r="SQ132" s="458"/>
      <c r="SR132" s="459"/>
      <c r="SS132" s="458"/>
      <c r="ST132" s="458"/>
      <c r="SU132" s="458"/>
      <c r="SV132" s="459"/>
      <c r="SW132" s="458"/>
      <c r="SX132" s="458"/>
      <c r="SY132" s="458"/>
      <c r="SZ132" s="459"/>
      <c r="TA132" s="458"/>
      <c r="TB132" s="458"/>
      <c r="TC132" s="458"/>
      <c r="TD132" s="459"/>
      <c r="TE132" s="458"/>
      <c r="TF132" s="458"/>
      <c r="TG132" s="458"/>
      <c r="TH132" s="459"/>
      <c r="TI132" s="458"/>
      <c r="TJ132" s="458"/>
      <c r="TK132" s="458"/>
      <c r="TL132" s="459"/>
      <c r="TM132" s="458"/>
      <c r="TN132" s="458"/>
      <c r="TO132" s="458"/>
      <c r="TP132" s="459"/>
      <c r="TQ132" s="458"/>
      <c r="TR132" s="458"/>
      <c r="TS132" s="458"/>
      <c r="TT132" s="459"/>
      <c r="TU132" s="458"/>
      <c r="TV132" s="458"/>
      <c r="TW132" s="458"/>
      <c r="TX132" s="459"/>
      <c r="TY132" s="458"/>
      <c r="TZ132" s="458"/>
      <c r="UA132" s="458"/>
      <c r="UB132" s="459"/>
      <c r="UC132" s="458"/>
      <c r="UD132" s="458"/>
      <c r="UE132" s="458"/>
      <c r="UF132" s="459"/>
      <c r="UG132" s="458"/>
      <c r="UH132" s="458"/>
      <c r="UI132" s="458"/>
      <c r="UJ132" s="459"/>
      <c r="UK132" s="458"/>
      <c r="UL132" s="458"/>
      <c r="UM132" s="458"/>
      <c r="UN132" s="459"/>
      <c r="UO132" s="458"/>
      <c r="UP132" s="458"/>
      <c r="UQ132" s="458"/>
      <c r="UR132" s="459"/>
      <c r="US132" s="458"/>
      <c r="UT132" s="458"/>
      <c r="UU132" s="458"/>
      <c r="UV132" s="459"/>
      <c r="UW132" s="458"/>
      <c r="UX132" s="458"/>
      <c r="UY132" s="458"/>
      <c r="UZ132" s="459"/>
      <c r="VA132" s="458"/>
      <c r="VB132" s="458"/>
      <c r="VC132" s="458"/>
      <c r="VD132" s="459"/>
      <c r="VE132" s="458"/>
      <c r="VF132" s="458"/>
      <c r="VG132" s="458"/>
      <c r="VH132" s="459"/>
      <c r="VI132" s="458"/>
      <c r="VJ132" s="458"/>
      <c r="VK132" s="458"/>
      <c r="VL132" s="459"/>
      <c r="VM132" s="458"/>
      <c r="VN132" s="458"/>
      <c r="VO132" s="458"/>
      <c r="VP132" s="459"/>
      <c r="VQ132" s="458"/>
      <c r="VR132" s="458"/>
      <c r="VS132" s="458"/>
      <c r="VT132" s="459"/>
      <c r="VU132" s="458"/>
      <c r="VV132" s="458"/>
      <c r="VW132" s="458"/>
      <c r="VX132" s="459"/>
      <c r="VY132" s="458"/>
      <c r="VZ132" s="458"/>
      <c r="WA132" s="458"/>
      <c r="WB132" s="459"/>
      <c r="WC132" s="458"/>
      <c r="WD132" s="458"/>
      <c r="WE132" s="458"/>
      <c r="WF132" s="459"/>
      <c r="WG132" s="458"/>
      <c r="WH132" s="458"/>
      <c r="WI132" s="458"/>
      <c r="WJ132" s="459"/>
      <c r="WK132" s="458"/>
      <c r="WL132" s="458"/>
      <c r="WM132" s="458"/>
      <c r="WN132" s="459"/>
      <c r="WO132" s="458"/>
      <c r="WP132" s="458"/>
      <c r="WQ132" s="458"/>
      <c r="WR132" s="459"/>
      <c r="WS132" s="458"/>
      <c r="WT132" s="458"/>
      <c r="WU132" s="458"/>
      <c r="WV132" s="459"/>
      <c r="WW132" s="458"/>
      <c r="WX132" s="458"/>
      <c r="WY132" s="458"/>
      <c r="WZ132" s="459"/>
      <c r="XA132" s="458"/>
      <c r="XB132" s="458"/>
      <c r="XC132" s="458"/>
      <c r="XD132" s="459"/>
      <c r="XE132" s="458"/>
      <c r="XF132" s="458"/>
      <c r="XG132" s="458"/>
      <c r="XH132" s="459"/>
      <c r="XI132" s="458"/>
      <c r="XJ132" s="458"/>
      <c r="XK132" s="458"/>
      <c r="XL132" s="459"/>
      <c r="XM132" s="458"/>
      <c r="XN132" s="458"/>
      <c r="XO132" s="458"/>
      <c r="XP132" s="459"/>
      <c r="XQ132" s="458"/>
      <c r="XR132" s="458"/>
      <c r="XS132" s="458"/>
      <c r="XT132" s="459"/>
      <c r="XU132" s="458"/>
      <c r="XV132" s="458"/>
      <c r="XW132" s="458"/>
      <c r="XX132" s="459"/>
      <c r="XY132" s="458"/>
      <c r="XZ132" s="458"/>
      <c r="YA132" s="458"/>
      <c r="YB132" s="459"/>
      <c r="YC132" s="458"/>
      <c r="YD132" s="458"/>
      <c r="YE132" s="458"/>
      <c r="YF132" s="459"/>
      <c r="YG132" s="458"/>
      <c r="YH132" s="458"/>
      <c r="YI132" s="458"/>
      <c r="YJ132" s="459"/>
      <c r="YK132" s="458"/>
      <c r="YL132" s="458"/>
      <c r="YM132" s="458"/>
      <c r="YN132" s="459"/>
      <c r="YO132" s="458"/>
      <c r="YP132" s="458"/>
      <c r="YQ132" s="458"/>
      <c r="YR132" s="459"/>
      <c r="YS132" s="458"/>
      <c r="YT132" s="458"/>
      <c r="YU132" s="458"/>
      <c r="YV132" s="459"/>
      <c r="YW132" s="458"/>
      <c r="YX132" s="458"/>
      <c r="YY132" s="458"/>
      <c r="YZ132" s="459"/>
      <c r="ZA132" s="458"/>
      <c r="ZB132" s="458"/>
      <c r="ZC132" s="458"/>
      <c r="ZD132" s="459"/>
      <c r="ZE132" s="458"/>
      <c r="ZF132" s="458"/>
      <c r="ZG132" s="458"/>
      <c r="ZH132" s="459"/>
      <c r="ZI132" s="458"/>
      <c r="ZJ132" s="458"/>
      <c r="ZK132" s="458"/>
      <c r="ZL132" s="459"/>
      <c r="ZM132" s="458"/>
      <c r="ZN132" s="458"/>
      <c r="ZO132" s="458"/>
      <c r="ZP132" s="459"/>
      <c r="ZQ132" s="458"/>
      <c r="ZR132" s="458"/>
      <c r="ZS132" s="458"/>
      <c r="ZT132" s="459"/>
      <c r="ZU132" s="458"/>
      <c r="ZV132" s="458"/>
      <c r="ZW132" s="458"/>
      <c r="ZX132" s="459"/>
      <c r="ZY132" s="458"/>
      <c r="ZZ132" s="458"/>
      <c r="AAA132" s="458"/>
      <c r="AAB132" s="459"/>
      <c r="AAC132" s="458"/>
      <c r="AAD132" s="458"/>
      <c r="AAE132" s="458"/>
      <c r="AAF132" s="459"/>
      <c r="AAG132" s="458"/>
      <c r="AAH132" s="458"/>
      <c r="AAI132" s="458"/>
      <c r="AAJ132" s="459"/>
      <c r="AAK132" s="458"/>
      <c r="AAL132" s="458"/>
      <c r="AAM132" s="458"/>
      <c r="AAN132" s="459"/>
      <c r="AAO132" s="458"/>
      <c r="AAP132" s="458"/>
      <c r="AAQ132" s="458"/>
      <c r="AAR132" s="459"/>
      <c r="AAS132" s="458"/>
      <c r="AAT132" s="458"/>
      <c r="AAU132" s="458"/>
      <c r="AAV132" s="459"/>
      <c r="AAW132" s="458"/>
      <c r="AAX132" s="458"/>
      <c r="AAY132" s="458"/>
      <c r="AAZ132" s="459"/>
      <c r="ABA132" s="458"/>
      <c r="ABB132" s="458"/>
      <c r="ABC132" s="458"/>
      <c r="ABD132" s="459"/>
      <c r="ABE132" s="458"/>
      <c r="ABF132" s="458"/>
      <c r="ABG132" s="458"/>
      <c r="ABH132" s="459"/>
      <c r="ABI132" s="458"/>
      <c r="ABJ132" s="458"/>
      <c r="ABK132" s="458"/>
      <c r="ABL132" s="459"/>
      <c r="ABM132" s="458"/>
      <c r="ABN132" s="458"/>
      <c r="ABO132" s="458"/>
      <c r="ABP132" s="459"/>
      <c r="ABQ132" s="458"/>
      <c r="ABR132" s="458"/>
      <c r="ABS132" s="458"/>
      <c r="ABT132" s="459"/>
      <c r="ABU132" s="458"/>
      <c r="ABV132" s="458"/>
      <c r="ABW132" s="458"/>
      <c r="ABX132" s="459"/>
      <c r="ABY132" s="458"/>
      <c r="ABZ132" s="458"/>
      <c r="ACA132" s="458"/>
      <c r="ACB132" s="459"/>
      <c r="ACC132" s="458"/>
      <c r="ACD132" s="458"/>
      <c r="ACE132" s="458"/>
      <c r="ACF132" s="459"/>
      <c r="ACG132" s="458"/>
      <c r="ACH132" s="458"/>
      <c r="ACI132" s="458"/>
      <c r="ACJ132" s="459"/>
      <c r="ACK132" s="458"/>
      <c r="ACL132" s="458"/>
      <c r="ACM132" s="458"/>
      <c r="ACN132" s="459"/>
      <c r="ACO132" s="458"/>
      <c r="ACP132" s="458"/>
      <c r="ACQ132" s="458"/>
      <c r="ACR132" s="459"/>
      <c r="ACS132" s="458"/>
      <c r="ACT132" s="458"/>
      <c r="ACU132" s="458"/>
      <c r="ACV132" s="459"/>
      <c r="ACW132" s="458"/>
      <c r="ACX132" s="458"/>
      <c r="ACY132" s="458"/>
      <c r="ACZ132" s="459"/>
      <c r="ADA132" s="458"/>
      <c r="ADB132" s="458"/>
      <c r="ADC132" s="458"/>
      <c r="ADD132" s="459"/>
      <c r="ADE132" s="458"/>
      <c r="ADF132" s="458"/>
      <c r="ADG132" s="458"/>
      <c r="ADH132" s="459"/>
      <c r="ADI132" s="458"/>
      <c r="ADJ132" s="458"/>
      <c r="ADK132" s="458"/>
      <c r="ADL132" s="459"/>
      <c r="ADM132" s="458"/>
      <c r="ADN132" s="458"/>
      <c r="ADO132" s="458"/>
      <c r="ADP132" s="459"/>
      <c r="ADQ132" s="458"/>
      <c r="ADR132" s="458"/>
      <c r="ADS132" s="458"/>
      <c r="ADT132" s="459"/>
      <c r="ADU132" s="458"/>
      <c r="ADV132" s="458"/>
      <c r="ADW132" s="458"/>
      <c r="ADX132" s="459"/>
      <c r="ADY132" s="458"/>
      <c r="ADZ132" s="458"/>
      <c r="AEA132" s="458"/>
      <c r="AEB132" s="459"/>
      <c r="AEC132" s="458"/>
      <c r="AED132" s="458"/>
      <c r="AEE132" s="458"/>
      <c r="AEF132" s="459"/>
      <c r="AEG132" s="458"/>
      <c r="AEH132" s="458"/>
      <c r="AEI132" s="458"/>
      <c r="AEJ132" s="459"/>
      <c r="AEK132" s="458"/>
      <c r="AEL132" s="458"/>
      <c r="AEM132" s="458"/>
      <c r="AEN132" s="459"/>
      <c r="AEO132" s="458"/>
      <c r="AEP132" s="458"/>
      <c r="AEQ132" s="458"/>
      <c r="AER132" s="459"/>
      <c r="AES132" s="458"/>
      <c r="AET132" s="458"/>
      <c r="AEU132" s="458"/>
      <c r="AEV132" s="459"/>
      <c r="AEW132" s="458"/>
      <c r="AEX132" s="458"/>
      <c r="AEY132" s="458"/>
      <c r="AEZ132" s="459"/>
      <c r="AFA132" s="458"/>
      <c r="AFB132" s="458"/>
      <c r="AFC132" s="458"/>
      <c r="AFD132" s="459"/>
      <c r="AFE132" s="458"/>
      <c r="AFF132" s="458"/>
      <c r="AFG132" s="458"/>
      <c r="AFH132" s="459"/>
      <c r="AFI132" s="458"/>
      <c r="AFJ132" s="458"/>
      <c r="AFK132" s="458"/>
      <c r="AFL132" s="459"/>
      <c r="AFM132" s="458"/>
      <c r="AFN132" s="458"/>
      <c r="AFO132" s="458"/>
      <c r="AFP132" s="459"/>
      <c r="AFQ132" s="458"/>
      <c r="AFR132" s="458"/>
      <c r="AFS132" s="458"/>
      <c r="AFT132" s="459"/>
      <c r="AFU132" s="458"/>
      <c r="AFV132" s="458"/>
      <c r="AFW132" s="458"/>
      <c r="AFX132" s="459"/>
      <c r="AFY132" s="458"/>
      <c r="AFZ132" s="458"/>
      <c r="AGA132" s="458"/>
      <c r="AGB132" s="459"/>
      <c r="AGC132" s="458"/>
      <c r="AGD132" s="458"/>
      <c r="AGE132" s="458"/>
      <c r="AGF132" s="459"/>
      <c r="AGG132" s="458"/>
      <c r="AGH132" s="458"/>
      <c r="AGI132" s="458"/>
      <c r="AGJ132" s="459"/>
      <c r="AGK132" s="458"/>
      <c r="AGL132" s="458"/>
      <c r="AGM132" s="458"/>
      <c r="AGN132" s="459"/>
      <c r="AGO132" s="458"/>
      <c r="AGP132" s="458"/>
      <c r="AGQ132" s="458"/>
      <c r="AGR132" s="459"/>
      <c r="AGS132" s="458"/>
      <c r="AGT132" s="458"/>
      <c r="AGU132" s="458"/>
      <c r="AGV132" s="459"/>
      <c r="AGW132" s="458"/>
      <c r="AGX132" s="458"/>
      <c r="AGY132" s="458"/>
      <c r="AGZ132" s="459"/>
      <c r="AHA132" s="458"/>
      <c r="AHB132" s="458"/>
      <c r="AHC132" s="458"/>
      <c r="AHD132" s="459"/>
      <c r="AHE132" s="458"/>
      <c r="AHF132" s="458"/>
      <c r="AHG132" s="458"/>
      <c r="AHH132" s="459"/>
      <c r="AHI132" s="458"/>
      <c r="AHJ132" s="458"/>
      <c r="AHK132" s="458"/>
      <c r="AHL132" s="459"/>
      <c r="AHM132" s="458"/>
      <c r="AHN132" s="458"/>
      <c r="AHO132" s="458"/>
      <c r="AHP132" s="459"/>
      <c r="AHQ132" s="458"/>
      <c r="AHR132" s="458"/>
      <c r="AHS132" s="458"/>
      <c r="AHT132" s="459"/>
      <c r="AHU132" s="458"/>
      <c r="AHV132" s="458"/>
      <c r="AHW132" s="458"/>
      <c r="AHX132" s="459"/>
      <c r="AHY132" s="458"/>
      <c r="AHZ132" s="458"/>
      <c r="AIA132" s="458"/>
      <c r="AIB132" s="459"/>
      <c r="AIC132" s="458"/>
      <c r="AID132" s="458"/>
      <c r="AIE132" s="458"/>
      <c r="AIF132" s="459"/>
      <c r="AIG132" s="458"/>
      <c r="AIH132" s="458"/>
      <c r="AII132" s="458"/>
      <c r="AIJ132" s="459"/>
      <c r="AIK132" s="458"/>
      <c r="AIL132" s="458"/>
      <c r="AIM132" s="458"/>
      <c r="AIN132" s="459"/>
      <c r="AIO132" s="458"/>
      <c r="AIP132" s="458"/>
      <c r="AIQ132" s="458"/>
      <c r="AIR132" s="459"/>
      <c r="AIS132" s="458"/>
      <c r="AIT132" s="458"/>
      <c r="AIU132" s="458"/>
      <c r="AIV132" s="459"/>
      <c r="AIW132" s="458"/>
      <c r="AIX132" s="458"/>
      <c r="AIY132" s="458"/>
      <c r="AIZ132" s="459"/>
      <c r="AJA132" s="458"/>
      <c r="AJB132" s="458"/>
      <c r="AJC132" s="458"/>
      <c r="AJD132" s="459"/>
      <c r="AJE132" s="458"/>
      <c r="AJF132" s="458"/>
      <c r="AJG132" s="458"/>
      <c r="AJH132" s="459"/>
      <c r="AJI132" s="458"/>
      <c r="AJJ132" s="458"/>
      <c r="AJK132" s="458"/>
      <c r="AJL132" s="459"/>
      <c r="AJM132" s="458"/>
      <c r="AJN132" s="458"/>
      <c r="AJO132" s="458"/>
      <c r="AJP132" s="459"/>
      <c r="AJQ132" s="458"/>
      <c r="AJR132" s="458"/>
      <c r="AJS132" s="458"/>
      <c r="AJT132" s="459"/>
      <c r="AJU132" s="458"/>
      <c r="AJV132" s="458"/>
      <c r="AJW132" s="458"/>
      <c r="AJX132" s="459"/>
      <c r="AJY132" s="458"/>
      <c r="AJZ132" s="458"/>
      <c r="AKA132" s="458"/>
      <c r="AKB132" s="459"/>
      <c r="AKC132" s="458"/>
      <c r="AKD132" s="458"/>
      <c r="AKE132" s="458"/>
      <c r="AKF132" s="459"/>
      <c r="AKG132" s="458"/>
      <c r="AKH132" s="458"/>
      <c r="AKI132" s="458"/>
      <c r="AKJ132" s="459"/>
      <c r="AKK132" s="458"/>
      <c r="AKL132" s="458"/>
      <c r="AKM132" s="458"/>
      <c r="AKN132" s="459"/>
      <c r="AKO132" s="458"/>
      <c r="AKP132" s="458"/>
      <c r="AKQ132" s="458"/>
      <c r="AKR132" s="459"/>
      <c r="AKS132" s="458"/>
      <c r="AKT132" s="458"/>
      <c r="AKU132" s="458"/>
      <c r="AKV132" s="459"/>
      <c r="AKW132" s="458"/>
      <c r="AKX132" s="458"/>
      <c r="AKY132" s="458"/>
      <c r="AKZ132" s="459"/>
      <c r="ALA132" s="458"/>
      <c r="ALB132" s="458"/>
      <c r="ALC132" s="458"/>
      <c r="ALD132" s="459"/>
      <c r="ALE132" s="458"/>
      <c r="ALF132" s="458"/>
      <c r="ALG132" s="458"/>
      <c r="ALH132" s="459"/>
      <c r="ALI132" s="458"/>
      <c r="ALJ132" s="458"/>
      <c r="ALK132" s="458"/>
      <c r="ALL132" s="459"/>
      <c r="ALM132" s="458"/>
      <c r="ALN132" s="458"/>
      <c r="ALO132" s="458"/>
      <c r="ALP132" s="459"/>
      <c r="ALQ132" s="458"/>
      <c r="ALR132" s="458"/>
      <c r="ALS132" s="458"/>
      <c r="ALT132" s="459"/>
      <c r="ALU132" s="458"/>
      <c r="ALV132" s="458"/>
      <c r="ALW132" s="458"/>
      <c r="ALX132" s="459"/>
      <c r="ALY132" s="458"/>
      <c r="ALZ132" s="458"/>
      <c r="AMA132" s="458"/>
      <c r="AMB132" s="459"/>
      <c r="AMC132" s="458"/>
      <c r="AMD132" s="458"/>
      <c r="AME132" s="458"/>
      <c r="AMF132" s="459"/>
      <c r="AMG132" s="458"/>
      <c r="AMH132" s="458"/>
      <c r="AMI132" s="458"/>
      <c r="AMJ132" s="459"/>
      <c r="AMK132" s="458"/>
      <c r="AML132" s="458"/>
      <c r="AMM132" s="458"/>
      <c r="AMN132" s="459"/>
      <c r="AMO132" s="458"/>
      <c r="AMP132" s="458"/>
      <c r="AMQ132" s="458"/>
      <c r="AMR132" s="459"/>
      <c r="AMS132" s="458"/>
      <c r="AMT132" s="458"/>
      <c r="AMU132" s="458"/>
      <c r="AMV132" s="459"/>
      <c r="AMW132" s="458"/>
      <c r="AMX132" s="458"/>
      <c r="AMY132" s="458"/>
      <c r="AMZ132" s="459"/>
      <c r="ANA132" s="458"/>
      <c r="ANB132" s="458"/>
      <c r="ANC132" s="458"/>
      <c r="AND132" s="459"/>
      <c r="ANE132" s="458"/>
      <c r="ANF132" s="458"/>
      <c r="ANG132" s="458"/>
      <c r="ANH132" s="459"/>
      <c r="ANI132" s="458"/>
      <c r="ANJ132" s="458"/>
      <c r="ANK132" s="458"/>
      <c r="ANL132" s="459"/>
      <c r="ANM132" s="458"/>
      <c r="ANN132" s="458"/>
      <c r="ANO132" s="458"/>
      <c r="ANP132" s="459"/>
      <c r="ANQ132" s="458"/>
      <c r="ANR132" s="458"/>
      <c r="ANS132" s="458"/>
      <c r="ANT132" s="459"/>
      <c r="ANU132" s="458"/>
      <c r="ANV132" s="458"/>
      <c r="ANW132" s="458"/>
      <c r="ANX132" s="459"/>
      <c r="ANY132" s="458"/>
      <c r="ANZ132" s="458"/>
      <c r="AOA132" s="458"/>
      <c r="AOB132" s="459"/>
      <c r="AOC132" s="458"/>
      <c r="AOD132" s="458"/>
      <c r="AOE132" s="458"/>
      <c r="AOF132" s="459"/>
      <c r="AOG132" s="458"/>
      <c r="AOH132" s="458"/>
      <c r="AOI132" s="458"/>
      <c r="AOJ132" s="459"/>
      <c r="AOK132" s="458"/>
      <c r="AOL132" s="458"/>
      <c r="AOM132" s="458"/>
      <c r="AON132" s="459"/>
      <c r="AOO132" s="458"/>
      <c r="AOP132" s="458"/>
      <c r="AOQ132" s="458"/>
      <c r="AOR132" s="459"/>
      <c r="AOS132" s="458"/>
      <c r="AOT132" s="458"/>
      <c r="AOU132" s="458"/>
      <c r="AOV132" s="459"/>
      <c r="AOW132" s="458"/>
      <c r="AOX132" s="458"/>
      <c r="AOY132" s="458"/>
      <c r="AOZ132" s="459"/>
      <c r="APA132" s="458"/>
      <c r="APB132" s="458"/>
      <c r="APC132" s="458"/>
      <c r="APD132" s="459"/>
      <c r="APE132" s="458"/>
      <c r="APF132" s="458"/>
      <c r="APG132" s="458"/>
      <c r="APH132" s="459"/>
      <c r="API132" s="458"/>
      <c r="APJ132" s="458"/>
      <c r="APK132" s="458"/>
      <c r="APL132" s="459"/>
      <c r="APM132" s="458"/>
      <c r="APN132" s="458"/>
      <c r="APO132" s="458"/>
      <c r="APP132" s="459"/>
      <c r="APQ132" s="458"/>
      <c r="APR132" s="458"/>
      <c r="APS132" s="458"/>
      <c r="APT132" s="459"/>
      <c r="APU132" s="458"/>
      <c r="APV132" s="458"/>
      <c r="APW132" s="458"/>
      <c r="APX132" s="459"/>
      <c r="APY132" s="458"/>
      <c r="APZ132" s="458"/>
      <c r="AQA132" s="458"/>
      <c r="AQB132" s="459"/>
      <c r="AQC132" s="458"/>
      <c r="AQD132" s="458"/>
      <c r="AQE132" s="458"/>
      <c r="AQF132" s="459"/>
      <c r="AQG132" s="458"/>
      <c r="AQH132" s="458"/>
      <c r="AQI132" s="458"/>
      <c r="AQJ132" s="459"/>
      <c r="AQK132" s="458"/>
      <c r="AQL132" s="458"/>
      <c r="AQM132" s="458"/>
      <c r="AQN132" s="459"/>
      <c r="AQO132" s="458"/>
      <c r="AQP132" s="458"/>
      <c r="AQQ132" s="458"/>
      <c r="AQR132" s="459"/>
      <c r="AQS132" s="458"/>
      <c r="AQT132" s="458"/>
      <c r="AQU132" s="458"/>
      <c r="AQV132" s="459"/>
      <c r="AQW132" s="458"/>
      <c r="AQX132" s="458"/>
      <c r="AQY132" s="458"/>
      <c r="AQZ132" s="459"/>
      <c r="ARA132" s="458"/>
      <c r="ARB132" s="458"/>
      <c r="ARC132" s="458"/>
      <c r="ARD132" s="459"/>
      <c r="ARE132" s="458"/>
      <c r="ARF132" s="458"/>
      <c r="ARG132" s="458"/>
      <c r="ARH132" s="459"/>
      <c r="ARI132" s="458"/>
      <c r="ARJ132" s="458"/>
      <c r="ARK132" s="458"/>
      <c r="ARL132" s="459"/>
      <c r="ARM132" s="458"/>
      <c r="ARN132" s="458"/>
      <c r="ARO132" s="458"/>
      <c r="ARP132" s="459"/>
      <c r="ARQ132" s="458"/>
      <c r="ARR132" s="458"/>
      <c r="ARS132" s="458"/>
      <c r="ART132" s="459"/>
      <c r="ARU132" s="458"/>
      <c r="ARV132" s="458"/>
      <c r="ARW132" s="458"/>
      <c r="ARX132" s="459"/>
      <c r="ARY132" s="458"/>
      <c r="ARZ132" s="458"/>
      <c r="ASA132" s="458"/>
      <c r="ASB132" s="459"/>
      <c r="ASC132" s="458"/>
      <c r="ASD132" s="458"/>
      <c r="ASE132" s="458"/>
      <c r="ASF132" s="459"/>
      <c r="ASG132" s="458"/>
      <c r="ASH132" s="458"/>
      <c r="ASI132" s="458"/>
      <c r="ASJ132" s="459"/>
      <c r="ASK132" s="458"/>
      <c r="ASL132" s="458"/>
      <c r="ASM132" s="458"/>
      <c r="ASN132" s="459"/>
      <c r="ASO132" s="458"/>
      <c r="ASP132" s="458"/>
      <c r="ASQ132" s="458"/>
      <c r="ASR132" s="459"/>
      <c r="ASS132" s="458"/>
      <c r="AST132" s="458"/>
      <c r="ASU132" s="458"/>
      <c r="ASV132" s="459"/>
      <c r="ASW132" s="458"/>
      <c r="ASX132" s="458"/>
      <c r="ASY132" s="458"/>
      <c r="ASZ132" s="459"/>
      <c r="ATA132" s="458"/>
      <c r="ATB132" s="458"/>
      <c r="ATC132" s="458"/>
      <c r="ATD132" s="459"/>
      <c r="ATE132" s="458"/>
      <c r="ATF132" s="458"/>
      <c r="ATG132" s="458"/>
      <c r="ATH132" s="459"/>
      <c r="ATI132" s="458"/>
      <c r="ATJ132" s="458"/>
      <c r="ATK132" s="458"/>
      <c r="ATL132" s="459"/>
      <c r="ATM132" s="458"/>
      <c r="ATN132" s="458"/>
      <c r="ATO132" s="458"/>
      <c r="ATP132" s="459"/>
      <c r="ATQ132" s="458"/>
      <c r="ATR132" s="458"/>
      <c r="ATS132" s="458"/>
      <c r="ATT132" s="459"/>
      <c r="ATU132" s="458"/>
      <c r="ATV132" s="458"/>
      <c r="ATW132" s="458"/>
      <c r="ATX132" s="459"/>
      <c r="ATY132" s="458"/>
      <c r="ATZ132" s="458"/>
      <c r="AUA132" s="458"/>
      <c r="AUB132" s="459"/>
      <c r="AUC132" s="458"/>
      <c r="AUD132" s="458"/>
      <c r="AUE132" s="458"/>
      <c r="AUF132" s="459"/>
      <c r="AUG132" s="458"/>
      <c r="AUH132" s="458"/>
      <c r="AUI132" s="458"/>
      <c r="AUJ132" s="459"/>
      <c r="AUK132" s="458"/>
      <c r="AUL132" s="458"/>
      <c r="AUM132" s="458"/>
      <c r="AUN132" s="459"/>
      <c r="AUO132" s="458"/>
      <c r="AUP132" s="458"/>
      <c r="AUQ132" s="458"/>
      <c r="AUR132" s="459"/>
      <c r="AUS132" s="458"/>
      <c r="AUT132" s="458"/>
      <c r="AUU132" s="458"/>
      <c r="AUV132" s="459"/>
      <c r="AUW132" s="458"/>
      <c r="AUX132" s="458"/>
      <c r="AUY132" s="458"/>
      <c r="AUZ132" s="459"/>
      <c r="AVA132" s="458"/>
      <c r="AVB132" s="458"/>
      <c r="AVC132" s="458"/>
      <c r="AVD132" s="459"/>
      <c r="AVE132" s="458"/>
      <c r="AVF132" s="458"/>
      <c r="AVG132" s="458"/>
      <c r="AVH132" s="459"/>
      <c r="AVI132" s="458"/>
      <c r="AVJ132" s="458"/>
      <c r="AVK132" s="458"/>
      <c r="AVL132" s="459"/>
      <c r="AVM132" s="458"/>
      <c r="AVN132" s="458"/>
      <c r="AVO132" s="458"/>
      <c r="AVP132" s="459"/>
      <c r="AVQ132" s="458"/>
      <c r="AVR132" s="458"/>
      <c r="AVS132" s="458"/>
      <c r="AVT132" s="459"/>
      <c r="AVU132" s="458"/>
      <c r="AVV132" s="458"/>
      <c r="AVW132" s="458"/>
      <c r="AVX132" s="459"/>
      <c r="AVY132" s="458"/>
      <c r="AVZ132" s="458"/>
      <c r="AWA132" s="458"/>
      <c r="AWB132" s="459"/>
      <c r="AWC132" s="458"/>
      <c r="AWD132" s="458"/>
      <c r="AWE132" s="458"/>
      <c r="AWF132" s="459"/>
      <c r="AWG132" s="458"/>
      <c r="AWH132" s="458"/>
      <c r="AWI132" s="458"/>
      <c r="AWJ132" s="459"/>
      <c r="AWK132" s="458"/>
      <c r="AWL132" s="458"/>
      <c r="AWM132" s="458"/>
      <c r="AWN132" s="459"/>
      <c r="AWO132" s="458"/>
      <c r="AWP132" s="458"/>
      <c r="AWQ132" s="458"/>
      <c r="AWR132" s="459"/>
      <c r="AWS132" s="458"/>
      <c r="AWT132" s="458"/>
      <c r="AWU132" s="458"/>
      <c r="AWV132" s="459"/>
      <c r="AWW132" s="458"/>
      <c r="AWX132" s="458"/>
      <c r="AWY132" s="458"/>
      <c r="AWZ132" s="459"/>
      <c r="AXA132" s="458"/>
      <c r="AXB132" s="458"/>
      <c r="AXC132" s="458"/>
      <c r="AXD132" s="459"/>
      <c r="AXE132" s="458"/>
      <c r="AXF132" s="458"/>
      <c r="AXG132" s="458"/>
      <c r="AXH132" s="459"/>
      <c r="AXI132" s="458"/>
      <c r="AXJ132" s="458"/>
      <c r="AXK132" s="458"/>
      <c r="AXL132" s="459"/>
      <c r="AXM132" s="458"/>
      <c r="AXN132" s="458"/>
      <c r="AXO132" s="458"/>
      <c r="AXP132" s="459"/>
      <c r="AXQ132" s="458"/>
      <c r="AXR132" s="458"/>
      <c r="AXS132" s="458"/>
      <c r="AXT132" s="459"/>
      <c r="AXU132" s="458"/>
      <c r="AXV132" s="458"/>
      <c r="AXW132" s="458"/>
      <c r="AXX132" s="459"/>
      <c r="AXY132" s="458"/>
      <c r="AXZ132" s="458"/>
      <c r="AYA132" s="458"/>
      <c r="AYB132" s="459"/>
      <c r="AYC132" s="458"/>
      <c r="AYD132" s="458"/>
      <c r="AYE132" s="458"/>
      <c r="AYF132" s="459"/>
      <c r="AYG132" s="458"/>
      <c r="AYH132" s="458"/>
      <c r="AYI132" s="458"/>
      <c r="AYJ132" s="459"/>
      <c r="AYK132" s="458"/>
      <c r="AYL132" s="458"/>
      <c r="AYM132" s="458"/>
      <c r="AYN132" s="459"/>
      <c r="AYO132" s="458"/>
      <c r="AYP132" s="458"/>
      <c r="AYQ132" s="458"/>
      <c r="AYR132" s="459"/>
      <c r="AYS132" s="458"/>
      <c r="AYT132" s="458"/>
      <c r="AYU132" s="458"/>
      <c r="AYV132" s="459"/>
      <c r="AYW132" s="458"/>
      <c r="AYX132" s="458"/>
      <c r="AYY132" s="458"/>
      <c r="AYZ132" s="459"/>
      <c r="AZA132" s="458"/>
      <c r="AZB132" s="458"/>
      <c r="AZC132" s="458"/>
      <c r="AZD132" s="459"/>
      <c r="AZE132" s="458"/>
      <c r="AZF132" s="458"/>
      <c r="AZG132" s="458"/>
      <c r="AZH132" s="459"/>
      <c r="AZI132" s="458"/>
      <c r="AZJ132" s="458"/>
      <c r="AZK132" s="458"/>
      <c r="AZL132" s="459"/>
      <c r="AZM132" s="458"/>
      <c r="AZN132" s="458"/>
      <c r="AZO132" s="458"/>
      <c r="AZP132" s="459"/>
      <c r="AZQ132" s="458"/>
      <c r="AZR132" s="458"/>
      <c r="AZS132" s="458"/>
      <c r="AZT132" s="459"/>
      <c r="AZU132" s="458"/>
      <c r="AZV132" s="458"/>
      <c r="AZW132" s="458"/>
      <c r="AZX132" s="459"/>
      <c r="AZY132" s="458"/>
      <c r="AZZ132" s="458"/>
      <c r="BAA132" s="458"/>
      <c r="BAB132" s="459"/>
      <c r="BAC132" s="458"/>
      <c r="BAD132" s="458"/>
      <c r="BAE132" s="458"/>
      <c r="BAF132" s="459"/>
      <c r="BAG132" s="458"/>
      <c r="BAH132" s="458"/>
      <c r="BAI132" s="458"/>
      <c r="BAJ132" s="459"/>
      <c r="BAK132" s="458"/>
      <c r="BAL132" s="458"/>
      <c r="BAM132" s="458"/>
      <c r="BAN132" s="459"/>
      <c r="BAO132" s="458"/>
      <c r="BAP132" s="458"/>
      <c r="BAQ132" s="458"/>
      <c r="BAR132" s="459"/>
      <c r="BAS132" s="458"/>
      <c r="BAT132" s="458"/>
      <c r="BAU132" s="458"/>
      <c r="BAV132" s="459"/>
      <c r="BAW132" s="458"/>
      <c r="BAX132" s="458"/>
      <c r="BAY132" s="458"/>
      <c r="BAZ132" s="459"/>
      <c r="BBA132" s="458"/>
      <c r="BBB132" s="458"/>
      <c r="BBC132" s="458"/>
      <c r="BBD132" s="459"/>
      <c r="BBE132" s="458"/>
      <c r="BBF132" s="458"/>
      <c r="BBG132" s="458"/>
      <c r="BBH132" s="459"/>
      <c r="BBI132" s="458"/>
      <c r="BBJ132" s="458"/>
      <c r="BBK132" s="458"/>
      <c r="BBL132" s="459"/>
      <c r="BBM132" s="458"/>
      <c r="BBN132" s="458"/>
      <c r="BBO132" s="458"/>
      <c r="BBP132" s="459"/>
      <c r="BBQ132" s="458"/>
      <c r="BBR132" s="458"/>
      <c r="BBS132" s="458"/>
      <c r="BBT132" s="459"/>
      <c r="BBU132" s="458"/>
      <c r="BBV132" s="458"/>
      <c r="BBW132" s="458"/>
      <c r="BBX132" s="459"/>
      <c r="BBY132" s="458"/>
      <c r="BBZ132" s="458"/>
      <c r="BCA132" s="458"/>
      <c r="BCB132" s="459"/>
      <c r="BCC132" s="458"/>
      <c r="BCD132" s="458"/>
      <c r="BCE132" s="458"/>
      <c r="BCF132" s="459"/>
      <c r="BCG132" s="458"/>
      <c r="BCH132" s="458"/>
      <c r="BCI132" s="458"/>
      <c r="BCJ132" s="459"/>
      <c r="BCK132" s="458"/>
      <c r="BCL132" s="458"/>
      <c r="BCM132" s="458"/>
      <c r="BCN132" s="459"/>
      <c r="BCO132" s="458"/>
      <c r="BCP132" s="458"/>
      <c r="BCQ132" s="458"/>
      <c r="BCR132" s="459"/>
      <c r="BCS132" s="458"/>
      <c r="BCT132" s="458"/>
      <c r="BCU132" s="458"/>
      <c r="BCV132" s="459"/>
      <c r="BCW132" s="458"/>
      <c r="BCX132" s="458"/>
      <c r="BCY132" s="458"/>
      <c r="BCZ132" s="459"/>
      <c r="BDA132" s="458"/>
      <c r="BDB132" s="458"/>
      <c r="BDC132" s="458"/>
      <c r="BDD132" s="459"/>
      <c r="BDE132" s="458"/>
      <c r="BDF132" s="458"/>
      <c r="BDG132" s="458"/>
      <c r="BDH132" s="459"/>
      <c r="BDI132" s="458"/>
      <c r="BDJ132" s="458"/>
      <c r="BDK132" s="458"/>
      <c r="BDL132" s="459"/>
      <c r="BDM132" s="458"/>
      <c r="BDN132" s="458"/>
      <c r="BDO132" s="458"/>
      <c r="BDP132" s="459"/>
      <c r="BDQ132" s="458"/>
      <c r="BDR132" s="458"/>
      <c r="BDS132" s="458"/>
      <c r="BDT132" s="459"/>
      <c r="BDU132" s="458"/>
      <c r="BDV132" s="458"/>
      <c r="BDW132" s="458"/>
      <c r="BDX132" s="459"/>
      <c r="BDY132" s="458"/>
      <c r="BDZ132" s="458"/>
      <c r="BEA132" s="458"/>
      <c r="BEB132" s="459"/>
      <c r="BEC132" s="458"/>
      <c r="BED132" s="458"/>
      <c r="BEE132" s="458"/>
      <c r="BEF132" s="459"/>
      <c r="BEG132" s="458"/>
      <c r="BEH132" s="458"/>
      <c r="BEI132" s="458"/>
      <c r="BEJ132" s="459"/>
      <c r="BEK132" s="458"/>
      <c r="BEL132" s="458"/>
      <c r="BEM132" s="458"/>
      <c r="BEN132" s="459"/>
      <c r="BEO132" s="458"/>
      <c r="BEP132" s="458"/>
      <c r="BEQ132" s="458"/>
      <c r="BER132" s="459"/>
      <c r="BES132" s="458"/>
      <c r="BET132" s="458"/>
      <c r="BEU132" s="458"/>
      <c r="BEV132" s="459"/>
      <c r="BEW132" s="458"/>
      <c r="BEX132" s="458"/>
      <c r="BEY132" s="458"/>
      <c r="BEZ132" s="459"/>
      <c r="BFA132" s="458"/>
      <c r="BFB132" s="458"/>
      <c r="BFC132" s="458"/>
      <c r="BFD132" s="459"/>
      <c r="BFE132" s="458"/>
      <c r="BFF132" s="458"/>
      <c r="BFG132" s="458"/>
      <c r="BFH132" s="459"/>
      <c r="BFI132" s="458"/>
      <c r="BFJ132" s="458"/>
      <c r="BFK132" s="458"/>
      <c r="BFL132" s="459"/>
      <c r="BFM132" s="458"/>
      <c r="BFN132" s="458"/>
      <c r="BFO132" s="458"/>
      <c r="BFP132" s="459"/>
      <c r="BFQ132" s="458"/>
      <c r="BFR132" s="458"/>
      <c r="BFS132" s="458"/>
      <c r="BFT132" s="459"/>
      <c r="BFU132" s="458"/>
      <c r="BFV132" s="458"/>
      <c r="BFW132" s="458"/>
      <c r="BFX132" s="459"/>
      <c r="BFY132" s="458"/>
      <c r="BFZ132" s="458"/>
      <c r="BGA132" s="458"/>
      <c r="BGB132" s="459"/>
      <c r="BGC132" s="458"/>
      <c r="BGD132" s="458"/>
      <c r="BGE132" s="458"/>
      <c r="BGF132" s="459"/>
      <c r="BGG132" s="458"/>
      <c r="BGH132" s="458"/>
      <c r="BGI132" s="458"/>
      <c r="BGJ132" s="459"/>
      <c r="BGK132" s="458"/>
      <c r="BGL132" s="458"/>
      <c r="BGM132" s="458"/>
      <c r="BGN132" s="459"/>
      <c r="BGO132" s="458"/>
      <c r="BGP132" s="458"/>
      <c r="BGQ132" s="458"/>
      <c r="BGR132" s="459"/>
      <c r="BGS132" s="458"/>
      <c r="BGT132" s="458"/>
      <c r="BGU132" s="458"/>
      <c r="BGV132" s="459"/>
      <c r="BGW132" s="458"/>
      <c r="BGX132" s="458"/>
      <c r="BGY132" s="458"/>
      <c r="BGZ132" s="459"/>
      <c r="BHA132" s="458"/>
      <c r="BHB132" s="458"/>
      <c r="BHC132" s="458"/>
      <c r="BHD132" s="459"/>
      <c r="BHE132" s="458"/>
      <c r="BHF132" s="458"/>
      <c r="BHG132" s="458"/>
      <c r="BHH132" s="459"/>
      <c r="BHI132" s="458"/>
      <c r="BHJ132" s="458"/>
      <c r="BHK132" s="458"/>
      <c r="BHL132" s="459"/>
      <c r="BHM132" s="458"/>
      <c r="BHN132" s="458"/>
      <c r="BHO132" s="458"/>
      <c r="BHP132" s="459"/>
      <c r="BHQ132" s="458"/>
      <c r="BHR132" s="458"/>
      <c r="BHS132" s="458"/>
      <c r="BHT132" s="459"/>
      <c r="BHU132" s="458"/>
      <c r="BHV132" s="458"/>
      <c r="BHW132" s="458"/>
      <c r="BHX132" s="459"/>
      <c r="BHY132" s="458"/>
      <c r="BHZ132" s="458"/>
      <c r="BIA132" s="458"/>
      <c r="BIB132" s="459"/>
      <c r="BIC132" s="458"/>
      <c r="BID132" s="458"/>
      <c r="BIE132" s="458"/>
      <c r="BIF132" s="459"/>
      <c r="BIG132" s="458"/>
      <c r="BIH132" s="458"/>
      <c r="BII132" s="458"/>
      <c r="BIJ132" s="459"/>
      <c r="BIK132" s="458"/>
      <c r="BIL132" s="458"/>
      <c r="BIM132" s="458"/>
      <c r="BIN132" s="459"/>
      <c r="BIO132" s="458"/>
      <c r="BIP132" s="458"/>
      <c r="BIQ132" s="458"/>
      <c r="BIR132" s="459"/>
      <c r="BIS132" s="458"/>
      <c r="BIT132" s="458"/>
      <c r="BIU132" s="458"/>
      <c r="BIV132" s="459"/>
      <c r="BIW132" s="458"/>
      <c r="BIX132" s="458"/>
      <c r="BIY132" s="458"/>
      <c r="BIZ132" s="459"/>
      <c r="BJA132" s="458"/>
      <c r="BJB132" s="458"/>
      <c r="BJC132" s="458"/>
      <c r="BJD132" s="459"/>
      <c r="BJE132" s="458"/>
      <c r="BJF132" s="458"/>
      <c r="BJG132" s="458"/>
      <c r="BJH132" s="459"/>
      <c r="BJI132" s="458"/>
      <c r="BJJ132" s="458"/>
      <c r="BJK132" s="458"/>
      <c r="BJL132" s="459"/>
      <c r="BJM132" s="458"/>
      <c r="BJN132" s="458"/>
      <c r="BJO132" s="458"/>
      <c r="BJP132" s="459"/>
      <c r="BJQ132" s="458"/>
      <c r="BJR132" s="458"/>
      <c r="BJS132" s="458"/>
      <c r="BJT132" s="459"/>
      <c r="BJU132" s="458"/>
      <c r="BJV132" s="458"/>
      <c r="BJW132" s="458"/>
      <c r="BJX132" s="459"/>
      <c r="BJY132" s="458"/>
      <c r="BJZ132" s="458"/>
      <c r="BKA132" s="458"/>
      <c r="BKB132" s="459"/>
      <c r="BKC132" s="458"/>
      <c r="BKD132" s="458"/>
      <c r="BKE132" s="458"/>
      <c r="BKF132" s="459"/>
      <c r="BKG132" s="458"/>
      <c r="BKH132" s="458"/>
      <c r="BKI132" s="458"/>
      <c r="BKJ132" s="459"/>
      <c r="BKK132" s="458"/>
      <c r="BKL132" s="458"/>
      <c r="BKM132" s="458"/>
      <c r="BKN132" s="459"/>
      <c r="BKO132" s="458"/>
      <c r="BKP132" s="458"/>
      <c r="BKQ132" s="458"/>
      <c r="BKR132" s="459"/>
      <c r="BKS132" s="458"/>
      <c r="BKT132" s="458"/>
      <c r="BKU132" s="458"/>
      <c r="BKV132" s="459"/>
      <c r="BKW132" s="458"/>
      <c r="BKX132" s="458"/>
      <c r="BKY132" s="458"/>
      <c r="BKZ132" s="459"/>
      <c r="BLA132" s="458"/>
      <c r="BLB132" s="458"/>
      <c r="BLC132" s="458"/>
      <c r="BLD132" s="459"/>
      <c r="BLE132" s="458"/>
      <c r="BLF132" s="458"/>
      <c r="BLG132" s="458"/>
      <c r="BLH132" s="459"/>
      <c r="BLI132" s="458"/>
      <c r="BLJ132" s="458"/>
      <c r="BLK132" s="458"/>
      <c r="BLL132" s="459"/>
      <c r="BLM132" s="458"/>
      <c r="BLN132" s="458"/>
      <c r="BLO132" s="458"/>
      <c r="BLP132" s="459"/>
      <c r="BLQ132" s="458"/>
      <c r="BLR132" s="458"/>
      <c r="BLS132" s="458"/>
      <c r="BLT132" s="459"/>
      <c r="BLU132" s="458"/>
      <c r="BLV132" s="458"/>
      <c r="BLW132" s="458"/>
      <c r="BLX132" s="459"/>
      <c r="BLY132" s="458"/>
      <c r="BLZ132" s="458"/>
      <c r="BMA132" s="458"/>
      <c r="BMB132" s="459"/>
      <c r="BMC132" s="458"/>
      <c r="BMD132" s="458"/>
      <c r="BME132" s="458"/>
      <c r="BMF132" s="459"/>
      <c r="BMG132" s="458"/>
      <c r="BMH132" s="458"/>
      <c r="BMI132" s="458"/>
      <c r="BMJ132" s="459"/>
      <c r="BMK132" s="458"/>
      <c r="BML132" s="458"/>
      <c r="BMM132" s="458"/>
      <c r="BMN132" s="459"/>
      <c r="BMO132" s="458"/>
      <c r="BMP132" s="458"/>
      <c r="BMQ132" s="458"/>
      <c r="BMR132" s="459"/>
      <c r="BMS132" s="458"/>
      <c r="BMT132" s="458"/>
      <c r="BMU132" s="458"/>
      <c r="BMV132" s="459"/>
      <c r="BMW132" s="458"/>
      <c r="BMX132" s="458"/>
      <c r="BMY132" s="458"/>
      <c r="BMZ132" s="459"/>
      <c r="BNA132" s="458"/>
      <c r="BNB132" s="458"/>
      <c r="BNC132" s="458"/>
      <c r="BND132" s="459"/>
      <c r="BNE132" s="458"/>
      <c r="BNF132" s="458"/>
      <c r="BNG132" s="458"/>
      <c r="BNH132" s="459"/>
      <c r="BNI132" s="458"/>
      <c r="BNJ132" s="458"/>
      <c r="BNK132" s="458"/>
      <c r="BNL132" s="459"/>
      <c r="BNM132" s="458"/>
      <c r="BNN132" s="458"/>
      <c r="BNO132" s="458"/>
      <c r="BNP132" s="459"/>
      <c r="BNQ132" s="458"/>
      <c r="BNR132" s="458"/>
      <c r="BNS132" s="458"/>
      <c r="BNT132" s="459"/>
      <c r="BNU132" s="458"/>
      <c r="BNV132" s="458"/>
      <c r="BNW132" s="458"/>
      <c r="BNX132" s="459"/>
      <c r="BNY132" s="458"/>
      <c r="BNZ132" s="458"/>
      <c r="BOA132" s="458"/>
      <c r="BOB132" s="459"/>
      <c r="BOC132" s="458"/>
      <c r="BOD132" s="458"/>
      <c r="BOE132" s="458"/>
      <c r="BOF132" s="459"/>
      <c r="BOG132" s="458"/>
      <c r="BOH132" s="458"/>
      <c r="BOI132" s="458"/>
      <c r="BOJ132" s="459"/>
      <c r="BOK132" s="458"/>
      <c r="BOL132" s="458"/>
      <c r="BOM132" s="458"/>
      <c r="BON132" s="459"/>
      <c r="BOO132" s="458"/>
      <c r="BOP132" s="458"/>
      <c r="BOQ132" s="458"/>
      <c r="BOR132" s="459"/>
      <c r="BOS132" s="458"/>
      <c r="BOT132" s="458"/>
      <c r="BOU132" s="458"/>
      <c r="BOV132" s="459"/>
      <c r="BOW132" s="458"/>
      <c r="BOX132" s="458"/>
      <c r="BOY132" s="458"/>
      <c r="BOZ132" s="459"/>
      <c r="BPA132" s="458"/>
      <c r="BPB132" s="458"/>
      <c r="BPC132" s="458"/>
      <c r="BPD132" s="459"/>
      <c r="BPE132" s="458"/>
      <c r="BPF132" s="458"/>
      <c r="BPG132" s="458"/>
      <c r="BPH132" s="459"/>
      <c r="BPI132" s="458"/>
      <c r="BPJ132" s="458"/>
      <c r="BPK132" s="458"/>
      <c r="BPL132" s="459"/>
      <c r="BPM132" s="458"/>
      <c r="BPN132" s="458"/>
      <c r="BPO132" s="458"/>
      <c r="BPP132" s="459"/>
      <c r="BPQ132" s="458"/>
      <c r="BPR132" s="458"/>
      <c r="BPS132" s="458"/>
      <c r="BPT132" s="459"/>
      <c r="BPU132" s="458"/>
      <c r="BPV132" s="458"/>
      <c r="BPW132" s="458"/>
      <c r="BPX132" s="459"/>
      <c r="BPY132" s="458"/>
      <c r="BPZ132" s="458"/>
      <c r="BQA132" s="458"/>
      <c r="BQB132" s="459"/>
      <c r="BQC132" s="458"/>
      <c r="BQD132" s="458"/>
      <c r="BQE132" s="458"/>
      <c r="BQF132" s="459"/>
      <c r="BQG132" s="458"/>
      <c r="BQH132" s="458"/>
      <c r="BQI132" s="458"/>
      <c r="BQJ132" s="459"/>
      <c r="BQK132" s="458"/>
      <c r="BQL132" s="458"/>
      <c r="BQM132" s="458"/>
      <c r="BQN132" s="459"/>
      <c r="BQO132" s="458"/>
      <c r="BQP132" s="458"/>
      <c r="BQQ132" s="458"/>
      <c r="BQR132" s="459"/>
      <c r="BQS132" s="458"/>
      <c r="BQT132" s="458"/>
      <c r="BQU132" s="458"/>
      <c r="BQV132" s="459"/>
      <c r="BQW132" s="458"/>
      <c r="BQX132" s="458"/>
      <c r="BQY132" s="458"/>
      <c r="BQZ132" s="459"/>
      <c r="BRA132" s="458"/>
      <c r="BRB132" s="458"/>
      <c r="BRC132" s="458"/>
      <c r="BRD132" s="459"/>
      <c r="BRE132" s="458"/>
      <c r="BRF132" s="458"/>
      <c r="BRG132" s="458"/>
      <c r="BRH132" s="459"/>
      <c r="BRI132" s="458"/>
      <c r="BRJ132" s="458"/>
      <c r="BRK132" s="458"/>
      <c r="BRL132" s="459"/>
      <c r="BRM132" s="458"/>
      <c r="BRN132" s="458"/>
      <c r="BRO132" s="458"/>
      <c r="BRP132" s="459"/>
      <c r="BRQ132" s="458"/>
      <c r="BRR132" s="458"/>
      <c r="BRS132" s="458"/>
      <c r="BRT132" s="459"/>
      <c r="BRU132" s="458"/>
      <c r="BRV132" s="458"/>
      <c r="BRW132" s="458"/>
      <c r="BRX132" s="459"/>
      <c r="BRY132" s="458"/>
      <c r="BRZ132" s="458"/>
      <c r="BSA132" s="458"/>
      <c r="BSB132" s="459"/>
      <c r="BSC132" s="458"/>
      <c r="BSD132" s="458"/>
      <c r="BSE132" s="458"/>
      <c r="BSF132" s="459"/>
      <c r="BSG132" s="458"/>
      <c r="BSH132" s="458"/>
      <c r="BSI132" s="458"/>
      <c r="BSJ132" s="459"/>
      <c r="BSK132" s="458"/>
      <c r="BSL132" s="458"/>
      <c r="BSM132" s="458"/>
      <c r="BSN132" s="459"/>
      <c r="BSO132" s="458"/>
      <c r="BSP132" s="458"/>
      <c r="BSQ132" s="458"/>
      <c r="BSR132" s="459"/>
      <c r="BSS132" s="458"/>
      <c r="BST132" s="458"/>
      <c r="BSU132" s="458"/>
      <c r="BSV132" s="459"/>
      <c r="BSW132" s="458"/>
      <c r="BSX132" s="458"/>
      <c r="BSY132" s="458"/>
      <c r="BSZ132" s="459"/>
      <c r="BTA132" s="458"/>
      <c r="BTB132" s="458"/>
      <c r="BTC132" s="458"/>
      <c r="BTD132" s="459"/>
      <c r="BTE132" s="458"/>
      <c r="BTF132" s="458"/>
      <c r="BTG132" s="458"/>
      <c r="BTH132" s="459"/>
      <c r="BTI132" s="458"/>
      <c r="BTJ132" s="458"/>
      <c r="BTK132" s="458"/>
      <c r="BTL132" s="459"/>
      <c r="BTM132" s="458"/>
      <c r="BTN132" s="458"/>
      <c r="BTO132" s="458"/>
      <c r="BTP132" s="459"/>
      <c r="BTQ132" s="458"/>
      <c r="BTR132" s="458"/>
      <c r="BTS132" s="458"/>
      <c r="BTT132" s="459"/>
      <c r="BTU132" s="458"/>
      <c r="BTV132" s="458"/>
      <c r="BTW132" s="458"/>
      <c r="BTX132" s="459"/>
      <c r="BTY132" s="458"/>
      <c r="BTZ132" s="458"/>
      <c r="BUA132" s="458"/>
      <c r="BUB132" s="459"/>
      <c r="BUC132" s="458"/>
      <c r="BUD132" s="458"/>
      <c r="BUE132" s="458"/>
      <c r="BUF132" s="459"/>
      <c r="BUG132" s="458"/>
      <c r="BUH132" s="458"/>
      <c r="BUI132" s="458"/>
      <c r="BUJ132" s="459"/>
      <c r="BUK132" s="458"/>
      <c r="BUL132" s="458"/>
      <c r="BUM132" s="458"/>
      <c r="BUN132" s="459"/>
      <c r="BUO132" s="458"/>
      <c r="BUP132" s="458"/>
      <c r="BUQ132" s="458"/>
      <c r="BUR132" s="459"/>
      <c r="BUS132" s="458"/>
      <c r="BUT132" s="458"/>
      <c r="BUU132" s="458"/>
      <c r="BUV132" s="459"/>
      <c r="BUW132" s="458"/>
      <c r="BUX132" s="458"/>
      <c r="BUY132" s="458"/>
      <c r="BUZ132" s="459"/>
      <c r="BVA132" s="458"/>
      <c r="BVB132" s="458"/>
      <c r="BVC132" s="458"/>
      <c r="BVD132" s="459"/>
      <c r="BVE132" s="458"/>
      <c r="BVF132" s="458"/>
      <c r="BVG132" s="458"/>
      <c r="BVH132" s="459"/>
      <c r="BVI132" s="458"/>
      <c r="BVJ132" s="458"/>
      <c r="BVK132" s="458"/>
      <c r="BVL132" s="459"/>
      <c r="BVM132" s="458"/>
      <c r="BVN132" s="458"/>
      <c r="BVO132" s="458"/>
      <c r="BVP132" s="459"/>
      <c r="BVQ132" s="458"/>
      <c r="BVR132" s="458"/>
      <c r="BVS132" s="458"/>
      <c r="BVT132" s="459"/>
      <c r="BVU132" s="458"/>
      <c r="BVV132" s="458"/>
      <c r="BVW132" s="458"/>
      <c r="BVX132" s="459"/>
      <c r="BVY132" s="458"/>
      <c r="BVZ132" s="458"/>
      <c r="BWA132" s="458"/>
      <c r="BWB132" s="459"/>
      <c r="BWC132" s="458"/>
      <c r="BWD132" s="458"/>
      <c r="BWE132" s="458"/>
      <c r="BWF132" s="459"/>
      <c r="BWG132" s="458"/>
      <c r="BWH132" s="458"/>
      <c r="BWI132" s="458"/>
      <c r="BWJ132" s="459"/>
      <c r="BWK132" s="458"/>
      <c r="BWL132" s="458"/>
      <c r="BWM132" s="458"/>
      <c r="BWN132" s="459"/>
      <c r="BWO132" s="458"/>
      <c r="BWP132" s="458"/>
      <c r="BWQ132" s="458"/>
      <c r="BWR132" s="459"/>
      <c r="BWS132" s="458"/>
      <c r="BWT132" s="458"/>
      <c r="BWU132" s="458"/>
      <c r="BWV132" s="459"/>
      <c r="BWW132" s="458"/>
      <c r="BWX132" s="458"/>
      <c r="BWY132" s="458"/>
      <c r="BWZ132" s="459"/>
      <c r="BXA132" s="458"/>
      <c r="BXB132" s="458"/>
      <c r="BXC132" s="458"/>
      <c r="BXD132" s="459"/>
      <c r="BXE132" s="458"/>
      <c r="BXF132" s="458"/>
      <c r="BXG132" s="458"/>
      <c r="BXH132" s="459"/>
      <c r="BXI132" s="458"/>
      <c r="BXJ132" s="458"/>
      <c r="BXK132" s="458"/>
      <c r="BXL132" s="459"/>
      <c r="BXM132" s="458"/>
      <c r="BXN132" s="458"/>
      <c r="BXO132" s="458"/>
      <c r="BXP132" s="459"/>
      <c r="BXQ132" s="458"/>
      <c r="BXR132" s="458"/>
      <c r="BXS132" s="458"/>
      <c r="BXT132" s="459"/>
      <c r="BXU132" s="458"/>
      <c r="BXV132" s="458"/>
      <c r="BXW132" s="458"/>
      <c r="BXX132" s="459"/>
      <c r="BXY132" s="458"/>
      <c r="BXZ132" s="458"/>
      <c r="BYA132" s="458"/>
      <c r="BYB132" s="459"/>
      <c r="BYC132" s="458"/>
      <c r="BYD132" s="458"/>
      <c r="BYE132" s="458"/>
      <c r="BYF132" s="459"/>
      <c r="BYG132" s="458"/>
      <c r="BYH132" s="458"/>
      <c r="BYI132" s="458"/>
      <c r="BYJ132" s="459"/>
      <c r="BYK132" s="458"/>
      <c r="BYL132" s="458"/>
      <c r="BYM132" s="458"/>
      <c r="BYN132" s="459"/>
      <c r="BYO132" s="458"/>
      <c r="BYP132" s="458"/>
      <c r="BYQ132" s="458"/>
      <c r="BYR132" s="459"/>
      <c r="BYS132" s="458"/>
      <c r="BYT132" s="458"/>
      <c r="BYU132" s="458"/>
      <c r="BYV132" s="459"/>
      <c r="BYW132" s="458"/>
      <c r="BYX132" s="458"/>
      <c r="BYY132" s="458"/>
      <c r="BYZ132" s="459"/>
      <c r="BZA132" s="458"/>
      <c r="BZB132" s="458"/>
      <c r="BZC132" s="458"/>
      <c r="BZD132" s="459"/>
      <c r="BZE132" s="458"/>
      <c r="BZF132" s="458"/>
      <c r="BZG132" s="458"/>
      <c r="BZH132" s="459"/>
      <c r="BZI132" s="458"/>
      <c r="BZJ132" s="458"/>
      <c r="BZK132" s="458"/>
      <c r="BZL132" s="459"/>
      <c r="BZM132" s="458"/>
      <c r="BZN132" s="458"/>
      <c r="BZO132" s="458"/>
      <c r="BZP132" s="459"/>
      <c r="BZQ132" s="458"/>
      <c r="BZR132" s="458"/>
      <c r="BZS132" s="458"/>
      <c r="BZT132" s="459"/>
      <c r="BZU132" s="458"/>
      <c r="BZV132" s="458"/>
      <c r="BZW132" s="458"/>
      <c r="BZX132" s="459"/>
      <c r="BZY132" s="458"/>
      <c r="BZZ132" s="458"/>
      <c r="CAA132" s="458"/>
      <c r="CAB132" s="459"/>
      <c r="CAC132" s="458"/>
      <c r="CAD132" s="458"/>
      <c r="CAE132" s="458"/>
      <c r="CAF132" s="459"/>
      <c r="CAG132" s="458"/>
      <c r="CAH132" s="458"/>
      <c r="CAI132" s="458"/>
      <c r="CAJ132" s="459"/>
      <c r="CAK132" s="458"/>
      <c r="CAL132" s="458"/>
      <c r="CAM132" s="458"/>
      <c r="CAN132" s="459"/>
      <c r="CAO132" s="458"/>
      <c r="CAP132" s="458"/>
      <c r="CAQ132" s="458"/>
      <c r="CAR132" s="459"/>
      <c r="CAS132" s="458"/>
      <c r="CAT132" s="458"/>
      <c r="CAU132" s="458"/>
      <c r="CAV132" s="459"/>
      <c r="CAW132" s="458"/>
      <c r="CAX132" s="458"/>
      <c r="CAY132" s="458"/>
      <c r="CAZ132" s="459"/>
      <c r="CBA132" s="458"/>
      <c r="CBB132" s="458"/>
      <c r="CBC132" s="458"/>
      <c r="CBD132" s="459"/>
      <c r="CBE132" s="458"/>
      <c r="CBF132" s="458"/>
      <c r="CBG132" s="458"/>
      <c r="CBH132" s="459"/>
      <c r="CBI132" s="458"/>
      <c r="CBJ132" s="458"/>
      <c r="CBK132" s="458"/>
      <c r="CBL132" s="459"/>
      <c r="CBM132" s="458"/>
      <c r="CBN132" s="458"/>
      <c r="CBO132" s="458"/>
      <c r="CBP132" s="459"/>
      <c r="CBQ132" s="458"/>
      <c r="CBR132" s="458"/>
      <c r="CBS132" s="458"/>
      <c r="CBT132" s="459"/>
      <c r="CBU132" s="458"/>
      <c r="CBV132" s="458"/>
      <c r="CBW132" s="458"/>
      <c r="CBX132" s="459"/>
      <c r="CBY132" s="458"/>
      <c r="CBZ132" s="458"/>
      <c r="CCA132" s="458"/>
      <c r="CCB132" s="459"/>
      <c r="CCC132" s="458"/>
      <c r="CCD132" s="458"/>
      <c r="CCE132" s="458"/>
      <c r="CCF132" s="459"/>
      <c r="CCG132" s="458"/>
      <c r="CCH132" s="458"/>
      <c r="CCI132" s="458"/>
      <c r="CCJ132" s="459"/>
      <c r="CCK132" s="458"/>
      <c r="CCL132" s="458"/>
      <c r="CCM132" s="458"/>
      <c r="CCN132" s="459"/>
      <c r="CCO132" s="458"/>
      <c r="CCP132" s="458"/>
      <c r="CCQ132" s="458"/>
      <c r="CCR132" s="459"/>
      <c r="CCS132" s="458"/>
      <c r="CCT132" s="458"/>
      <c r="CCU132" s="458"/>
      <c r="CCV132" s="459"/>
      <c r="CCW132" s="458"/>
      <c r="CCX132" s="458"/>
      <c r="CCY132" s="458"/>
      <c r="CCZ132" s="459"/>
      <c r="CDA132" s="458"/>
      <c r="CDB132" s="458"/>
      <c r="CDC132" s="458"/>
      <c r="CDD132" s="459"/>
      <c r="CDE132" s="458"/>
      <c r="CDF132" s="458"/>
      <c r="CDG132" s="458"/>
      <c r="CDH132" s="459"/>
      <c r="CDI132" s="458"/>
      <c r="CDJ132" s="458"/>
      <c r="CDK132" s="458"/>
      <c r="CDL132" s="459"/>
      <c r="CDM132" s="458"/>
      <c r="CDN132" s="458"/>
      <c r="CDO132" s="458"/>
      <c r="CDP132" s="459"/>
      <c r="CDQ132" s="458"/>
      <c r="CDR132" s="458"/>
      <c r="CDS132" s="458"/>
      <c r="CDT132" s="459"/>
      <c r="CDU132" s="458"/>
      <c r="CDV132" s="458"/>
      <c r="CDW132" s="458"/>
      <c r="CDX132" s="459"/>
      <c r="CDY132" s="458"/>
      <c r="CDZ132" s="458"/>
      <c r="CEA132" s="458"/>
      <c r="CEB132" s="459"/>
      <c r="CEC132" s="458"/>
      <c r="CED132" s="458"/>
      <c r="CEE132" s="458"/>
      <c r="CEF132" s="459"/>
      <c r="CEG132" s="458"/>
      <c r="CEH132" s="458"/>
      <c r="CEI132" s="458"/>
      <c r="CEJ132" s="459"/>
      <c r="CEK132" s="458"/>
      <c r="CEL132" s="458"/>
      <c r="CEM132" s="458"/>
      <c r="CEN132" s="459"/>
      <c r="CEO132" s="458"/>
      <c r="CEP132" s="458"/>
      <c r="CEQ132" s="458"/>
      <c r="CER132" s="459"/>
      <c r="CES132" s="458"/>
      <c r="CET132" s="458"/>
      <c r="CEU132" s="458"/>
      <c r="CEV132" s="459"/>
      <c r="CEW132" s="458"/>
      <c r="CEX132" s="458"/>
      <c r="CEY132" s="458"/>
      <c r="CEZ132" s="459"/>
      <c r="CFA132" s="458"/>
      <c r="CFB132" s="458"/>
      <c r="CFC132" s="458"/>
      <c r="CFD132" s="459"/>
      <c r="CFE132" s="458"/>
      <c r="CFF132" s="458"/>
      <c r="CFG132" s="458"/>
      <c r="CFH132" s="459"/>
      <c r="CFI132" s="458"/>
      <c r="CFJ132" s="458"/>
      <c r="CFK132" s="458"/>
      <c r="CFL132" s="459"/>
      <c r="CFM132" s="458"/>
      <c r="CFN132" s="458"/>
      <c r="CFO132" s="458"/>
      <c r="CFP132" s="459"/>
      <c r="CFQ132" s="458"/>
      <c r="CFR132" s="458"/>
      <c r="CFS132" s="458"/>
      <c r="CFT132" s="459"/>
      <c r="CFU132" s="458"/>
      <c r="CFV132" s="458"/>
      <c r="CFW132" s="458"/>
      <c r="CFX132" s="459"/>
      <c r="CFY132" s="458"/>
      <c r="CFZ132" s="458"/>
      <c r="CGA132" s="458"/>
      <c r="CGB132" s="459"/>
      <c r="CGC132" s="458"/>
      <c r="CGD132" s="458"/>
      <c r="CGE132" s="458"/>
      <c r="CGF132" s="459"/>
      <c r="CGG132" s="458"/>
      <c r="CGH132" s="458"/>
      <c r="CGI132" s="458"/>
      <c r="CGJ132" s="459"/>
      <c r="CGK132" s="458"/>
      <c r="CGL132" s="458"/>
      <c r="CGM132" s="458"/>
      <c r="CGN132" s="459"/>
      <c r="CGO132" s="458"/>
      <c r="CGP132" s="458"/>
      <c r="CGQ132" s="458"/>
      <c r="CGR132" s="459"/>
      <c r="CGS132" s="458"/>
      <c r="CGT132" s="458"/>
      <c r="CGU132" s="458"/>
      <c r="CGV132" s="459"/>
      <c r="CGW132" s="458"/>
      <c r="CGX132" s="458"/>
      <c r="CGY132" s="458"/>
      <c r="CGZ132" s="459"/>
      <c r="CHA132" s="458"/>
      <c r="CHB132" s="458"/>
      <c r="CHC132" s="458"/>
      <c r="CHD132" s="459"/>
      <c r="CHE132" s="458"/>
      <c r="CHF132" s="458"/>
      <c r="CHG132" s="458"/>
      <c r="CHH132" s="459"/>
      <c r="CHI132" s="458"/>
      <c r="CHJ132" s="458"/>
      <c r="CHK132" s="458"/>
      <c r="CHL132" s="459"/>
      <c r="CHM132" s="458"/>
      <c r="CHN132" s="458"/>
      <c r="CHO132" s="458"/>
      <c r="CHP132" s="459"/>
      <c r="CHQ132" s="458"/>
      <c r="CHR132" s="458"/>
      <c r="CHS132" s="458"/>
      <c r="CHT132" s="459"/>
      <c r="CHU132" s="458"/>
      <c r="CHV132" s="458"/>
      <c r="CHW132" s="458"/>
      <c r="CHX132" s="459"/>
      <c r="CHY132" s="458"/>
      <c r="CHZ132" s="458"/>
      <c r="CIA132" s="458"/>
      <c r="CIB132" s="459"/>
      <c r="CIC132" s="458"/>
      <c r="CID132" s="458"/>
      <c r="CIE132" s="458"/>
      <c r="CIF132" s="459"/>
      <c r="CIG132" s="458"/>
      <c r="CIH132" s="458"/>
      <c r="CII132" s="458"/>
      <c r="CIJ132" s="459"/>
      <c r="CIK132" s="458"/>
      <c r="CIL132" s="458"/>
      <c r="CIM132" s="458"/>
      <c r="CIN132" s="459"/>
      <c r="CIO132" s="458"/>
      <c r="CIP132" s="458"/>
      <c r="CIQ132" s="458"/>
      <c r="CIR132" s="459"/>
      <c r="CIS132" s="458"/>
      <c r="CIT132" s="458"/>
      <c r="CIU132" s="458"/>
      <c r="CIV132" s="459"/>
      <c r="CIW132" s="458"/>
      <c r="CIX132" s="458"/>
      <c r="CIY132" s="458"/>
      <c r="CIZ132" s="459"/>
      <c r="CJA132" s="458"/>
      <c r="CJB132" s="458"/>
      <c r="CJC132" s="458"/>
      <c r="CJD132" s="459"/>
      <c r="CJE132" s="458"/>
      <c r="CJF132" s="458"/>
      <c r="CJG132" s="458"/>
      <c r="CJH132" s="459"/>
      <c r="CJI132" s="458"/>
      <c r="CJJ132" s="458"/>
      <c r="CJK132" s="458"/>
      <c r="CJL132" s="459"/>
      <c r="CJM132" s="458"/>
      <c r="CJN132" s="458"/>
      <c r="CJO132" s="458"/>
      <c r="CJP132" s="459"/>
      <c r="CJQ132" s="458"/>
      <c r="CJR132" s="458"/>
      <c r="CJS132" s="458"/>
      <c r="CJT132" s="459"/>
      <c r="CJU132" s="458"/>
      <c r="CJV132" s="458"/>
      <c r="CJW132" s="458"/>
      <c r="CJX132" s="459"/>
      <c r="CJY132" s="458"/>
      <c r="CJZ132" s="458"/>
      <c r="CKA132" s="458"/>
      <c r="CKB132" s="459"/>
      <c r="CKC132" s="458"/>
      <c r="CKD132" s="458"/>
      <c r="CKE132" s="458"/>
      <c r="CKF132" s="459"/>
      <c r="CKG132" s="458"/>
      <c r="CKH132" s="458"/>
      <c r="CKI132" s="458"/>
      <c r="CKJ132" s="459"/>
      <c r="CKK132" s="458"/>
      <c r="CKL132" s="458"/>
      <c r="CKM132" s="458"/>
      <c r="CKN132" s="459"/>
      <c r="CKO132" s="458"/>
      <c r="CKP132" s="458"/>
      <c r="CKQ132" s="458"/>
      <c r="CKR132" s="459"/>
      <c r="CKS132" s="458"/>
      <c r="CKT132" s="458"/>
      <c r="CKU132" s="458"/>
      <c r="CKV132" s="459"/>
      <c r="CKW132" s="458"/>
      <c r="CKX132" s="458"/>
      <c r="CKY132" s="458"/>
      <c r="CKZ132" s="459"/>
      <c r="CLA132" s="458"/>
      <c r="CLB132" s="458"/>
      <c r="CLC132" s="458"/>
      <c r="CLD132" s="459"/>
      <c r="CLE132" s="458"/>
      <c r="CLF132" s="458"/>
      <c r="CLG132" s="458"/>
      <c r="CLH132" s="459"/>
      <c r="CLI132" s="458"/>
      <c r="CLJ132" s="458"/>
      <c r="CLK132" s="458"/>
      <c r="CLL132" s="459"/>
      <c r="CLM132" s="458"/>
      <c r="CLN132" s="458"/>
      <c r="CLO132" s="458"/>
      <c r="CLP132" s="459"/>
      <c r="CLQ132" s="458"/>
      <c r="CLR132" s="458"/>
      <c r="CLS132" s="458"/>
      <c r="CLT132" s="459"/>
      <c r="CLU132" s="458"/>
      <c r="CLV132" s="458"/>
      <c r="CLW132" s="458"/>
      <c r="CLX132" s="459"/>
      <c r="CLY132" s="458"/>
      <c r="CLZ132" s="458"/>
      <c r="CMA132" s="458"/>
      <c r="CMB132" s="459"/>
      <c r="CMC132" s="458"/>
      <c r="CMD132" s="458"/>
      <c r="CME132" s="458"/>
      <c r="CMF132" s="459"/>
      <c r="CMG132" s="458"/>
      <c r="CMH132" s="458"/>
      <c r="CMI132" s="458"/>
      <c r="CMJ132" s="459"/>
      <c r="CMK132" s="458"/>
      <c r="CML132" s="458"/>
      <c r="CMM132" s="458"/>
      <c r="CMN132" s="459"/>
      <c r="CMO132" s="458"/>
      <c r="CMP132" s="458"/>
      <c r="CMQ132" s="458"/>
      <c r="CMR132" s="459"/>
      <c r="CMS132" s="458"/>
      <c r="CMT132" s="458"/>
      <c r="CMU132" s="458"/>
      <c r="CMV132" s="459"/>
      <c r="CMW132" s="458"/>
      <c r="CMX132" s="458"/>
      <c r="CMY132" s="458"/>
      <c r="CMZ132" s="459"/>
      <c r="CNA132" s="458"/>
      <c r="CNB132" s="458"/>
      <c r="CNC132" s="458"/>
      <c r="CND132" s="459"/>
      <c r="CNE132" s="458"/>
      <c r="CNF132" s="458"/>
      <c r="CNG132" s="458"/>
      <c r="CNH132" s="459"/>
      <c r="CNI132" s="458"/>
      <c r="CNJ132" s="458"/>
      <c r="CNK132" s="458"/>
      <c r="CNL132" s="459"/>
      <c r="CNM132" s="458"/>
      <c r="CNN132" s="458"/>
      <c r="CNO132" s="458"/>
      <c r="CNP132" s="459"/>
      <c r="CNQ132" s="458"/>
      <c r="CNR132" s="458"/>
      <c r="CNS132" s="458"/>
      <c r="CNT132" s="459"/>
      <c r="CNU132" s="458"/>
      <c r="CNV132" s="458"/>
      <c r="CNW132" s="458"/>
      <c r="CNX132" s="459"/>
      <c r="CNY132" s="458"/>
      <c r="CNZ132" s="458"/>
      <c r="COA132" s="458"/>
      <c r="COB132" s="459"/>
      <c r="COC132" s="458"/>
      <c r="COD132" s="458"/>
      <c r="COE132" s="458"/>
      <c r="COF132" s="459"/>
      <c r="COG132" s="458"/>
      <c r="COH132" s="458"/>
      <c r="COI132" s="458"/>
      <c r="COJ132" s="459"/>
      <c r="COK132" s="458"/>
      <c r="COL132" s="458"/>
      <c r="COM132" s="458"/>
      <c r="CON132" s="459"/>
      <c r="COO132" s="458"/>
      <c r="COP132" s="458"/>
      <c r="COQ132" s="458"/>
      <c r="COR132" s="459"/>
      <c r="COS132" s="458"/>
      <c r="COT132" s="458"/>
      <c r="COU132" s="458"/>
      <c r="COV132" s="459"/>
      <c r="COW132" s="458"/>
      <c r="COX132" s="458"/>
      <c r="COY132" s="458"/>
      <c r="COZ132" s="459"/>
      <c r="CPA132" s="458"/>
      <c r="CPB132" s="458"/>
      <c r="CPC132" s="458"/>
      <c r="CPD132" s="459"/>
      <c r="CPE132" s="458"/>
      <c r="CPF132" s="458"/>
      <c r="CPG132" s="458"/>
      <c r="CPH132" s="459"/>
      <c r="CPI132" s="458"/>
      <c r="CPJ132" s="458"/>
      <c r="CPK132" s="458"/>
      <c r="CPL132" s="459"/>
      <c r="CPM132" s="458"/>
      <c r="CPN132" s="458"/>
      <c r="CPO132" s="458"/>
      <c r="CPP132" s="459"/>
      <c r="CPQ132" s="458"/>
      <c r="CPR132" s="458"/>
      <c r="CPS132" s="458"/>
      <c r="CPT132" s="459"/>
      <c r="CPU132" s="458"/>
      <c r="CPV132" s="458"/>
      <c r="CPW132" s="458"/>
      <c r="CPX132" s="459"/>
      <c r="CPY132" s="458"/>
      <c r="CPZ132" s="458"/>
      <c r="CQA132" s="458"/>
      <c r="CQB132" s="459"/>
      <c r="CQC132" s="458"/>
      <c r="CQD132" s="458"/>
      <c r="CQE132" s="458"/>
      <c r="CQF132" s="459"/>
      <c r="CQG132" s="458"/>
      <c r="CQH132" s="458"/>
      <c r="CQI132" s="458"/>
      <c r="CQJ132" s="459"/>
      <c r="CQK132" s="458"/>
      <c r="CQL132" s="458"/>
      <c r="CQM132" s="458"/>
      <c r="CQN132" s="459"/>
      <c r="CQO132" s="458"/>
      <c r="CQP132" s="458"/>
      <c r="CQQ132" s="458"/>
      <c r="CQR132" s="459"/>
      <c r="CQS132" s="458"/>
      <c r="CQT132" s="458"/>
      <c r="CQU132" s="458"/>
      <c r="CQV132" s="459"/>
      <c r="CQW132" s="458"/>
      <c r="CQX132" s="458"/>
      <c r="CQY132" s="458"/>
      <c r="CQZ132" s="459"/>
      <c r="CRA132" s="458"/>
      <c r="CRB132" s="458"/>
      <c r="CRC132" s="458"/>
      <c r="CRD132" s="459"/>
      <c r="CRE132" s="458"/>
      <c r="CRF132" s="458"/>
      <c r="CRG132" s="458"/>
      <c r="CRH132" s="459"/>
      <c r="CRI132" s="458"/>
      <c r="CRJ132" s="458"/>
      <c r="CRK132" s="458"/>
      <c r="CRL132" s="459"/>
      <c r="CRM132" s="458"/>
      <c r="CRN132" s="458"/>
      <c r="CRO132" s="458"/>
      <c r="CRP132" s="459"/>
      <c r="CRQ132" s="458"/>
      <c r="CRR132" s="458"/>
      <c r="CRS132" s="458"/>
      <c r="CRT132" s="459"/>
      <c r="CRU132" s="458"/>
      <c r="CRV132" s="458"/>
      <c r="CRW132" s="458"/>
      <c r="CRX132" s="459"/>
      <c r="CRY132" s="458"/>
      <c r="CRZ132" s="458"/>
      <c r="CSA132" s="458"/>
      <c r="CSB132" s="459"/>
      <c r="CSC132" s="458"/>
      <c r="CSD132" s="458"/>
      <c r="CSE132" s="458"/>
      <c r="CSF132" s="459"/>
      <c r="CSG132" s="458"/>
      <c r="CSH132" s="458"/>
      <c r="CSI132" s="458"/>
      <c r="CSJ132" s="459"/>
      <c r="CSK132" s="458"/>
      <c r="CSL132" s="458"/>
      <c r="CSM132" s="458"/>
      <c r="CSN132" s="459"/>
      <c r="CSO132" s="458"/>
      <c r="CSP132" s="458"/>
      <c r="CSQ132" s="458"/>
      <c r="CSR132" s="459"/>
      <c r="CSS132" s="458"/>
      <c r="CST132" s="458"/>
      <c r="CSU132" s="458"/>
      <c r="CSV132" s="459"/>
      <c r="CSW132" s="458"/>
      <c r="CSX132" s="458"/>
      <c r="CSY132" s="458"/>
      <c r="CSZ132" s="459"/>
      <c r="CTA132" s="458"/>
      <c r="CTB132" s="458"/>
      <c r="CTC132" s="458"/>
      <c r="CTD132" s="459"/>
      <c r="CTE132" s="458"/>
      <c r="CTF132" s="458"/>
      <c r="CTG132" s="458"/>
      <c r="CTH132" s="459"/>
      <c r="CTI132" s="458"/>
      <c r="CTJ132" s="458"/>
      <c r="CTK132" s="458"/>
      <c r="CTL132" s="459"/>
      <c r="CTM132" s="458"/>
      <c r="CTN132" s="458"/>
      <c r="CTO132" s="458"/>
      <c r="CTP132" s="459"/>
      <c r="CTQ132" s="458"/>
      <c r="CTR132" s="458"/>
      <c r="CTS132" s="458"/>
      <c r="CTT132" s="459"/>
      <c r="CTU132" s="458"/>
      <c r="CTV132" s="458"/>
      <c r="CTW132" s="458"/>
      <c r="CTX132" s="459"/>
      <c r="CTY132" s="458"/>
      <c r="CTZ132" s="458"/>
      <c r="CUA132" s="458"/>
      <c r="CUB132" s="459"/>
      <c r="CUC132" s="458"/>
      <c r="CUD132" s="458"/>
      <c r="CUE132" s="458"/>
      <c r="CUF132" s="459"/>
      <c r="CUG132" s="458"/>
      <c r="CUH132" s="458"/>
      <c r="CUI132" s="458"/>
      <c r="CUJ132" s="459"/>
      <c r="CUK132" s="458"/>
      <c r="CUL132" s="458"/>
      <c r="CUM132" s="458"/>
      <c r="CUN132" s="459"/>
      <c r="CUO132" s="458"/>
      <c r="CUP132" s="458"/>
      <c r="CUQ132" s="458"/>
      <c r="CUR132" s="459"/>
      <c r="CUS132" s="458"/>
      <c r="CUT132" s="458"/>
      <c r="CUU132" s="458"/>
      <c r="CUV132" s="459"/>
      <c r="CUW132" s="458"/>
      <c r="CUX132" s="458"/>
      <c r="CUY132" s="458"/>
      <c r="CUZ132" s="459"/>
      <c r="CVA132" s="458"/>
      <c r="CVB132" s="458"/>
      <c r="CVC132" s="458"/>
      <c r="CVD132" s="459"/>
      <c r="CVE132" s="458"/>
      <c r="CVF132" s="458"/>
      <c r="CVG132" s="458"/>
      <c r="CVH132" s="459"/>
      <c r="CVI132" s="458"/>
      <c r="CVJ132" s="458"/>
      <c r="CVK132" s="458"/>
      <c r="CVL132" s="459"/>
      <c r="CVM132" s="458"/>
      <c r="CVN132" s="458"/>
      <c r="CVO132" s="458"/>
      <c r="CVP132" s="459"/>
      <c r="CVQ132" s="458"/>
      <c r="CVR132" s="458"/>
      <c r="CVS132" s="458"/>
      <c r="CVT132" s="459"/>
      <c r="CVU132" s="458"/>
      <c r="CVV132" s="458"/>
      <c r="CVW132" s="458"/>
      <c r="CVX132" s="459"/>
      <c r="CVY132" s="458"/>
      <c r="CVZ132" s="458"/>
      <c r="CWA132" s="458"/>
      <c r="CWB132" s="459"/>
      <c r="CWC132" s="458"/>
      <c r="CWD132" s="458"/>
      <c r="CWE132" s="458"/>
      <c r="CWF132" s="459"/>
      <c r="CWG132" s="458"/>
      <c r="CWH132" s="458"/>
      <c r="CWI132" s="458"/>
      <c r="CWJ132" s="459"/>
      <c r="CWK132" s="458"/>
      <c r="CWL132" s="458"/>
      <c r="CWM132" s="458"/>
      <c r="CWN132" s="459"/>
      <c r="CWO132" s="458"/>
      <c r="CWP132" s="458"/>
      <c r="CWQ132" s="458"/>
      <c r="CWR132" s="459"/>
      <c r="CWS132" s="458"/>
      <c r="CWT132" s="458"/>
      <c r="CWU132" s="458"/>
      <c r="CWV132" s="459"/>
      <c r="CWW132" s="458"/>
      <c r="CWX132" s="458"/>
      <c r="CWY132" s="458"/>
      <c r="CWZ132" s="459"/>
      <c r="CXA132" s="458"/>
      <c r="CXB132" s="458"/>
      <c r="CXC132" s="458"/>
      <c r="CXD132" s="459"/>
      <c r="CXE132" s="458"/>
      <c r="CXF132" s="458"/>
      <c r="CXG132" s="458"/>
      <c r="CXH132" s="459"/>
      <c r="CXI132" s="458"/>
      <c r="CXJ132" s="458"/>
      <c r="CXK132" s="458"/>
      <c r="CXL132" s="459"/>
      <c r="CXM132" s="458"/>
      <c r="CXN132" s="458"/>
      <c r="CXO132" s="458"/>
      <c r="CXP132" s="459"/>
      <c r="CXQ132" s="458"/>
      <c r="CXR132" s="458"/>
      <c r="CXS132" s="458"/>
      <c r="CXT132" s="459"/>
      <c r="CXU132" s="458"/>
      <c r="CXV132" s="458"/>
      <c r="CXW132" s="458"/>
      <c r="CXX132" s="459"/>
      <c r="CXY132" s="458"/>
      <c r="CXZ132" s="458"/>
      <c r="CYA132" s="458"/>
      <c r="CYB132" s="459"/>
      <c r="CYC132" s="458"/>
      <c r="CYD132" s="458"/>
      <c r="CYE132" s="458"/>
      <c r="CYF132" s="459"/>
      <c r="CYG132" s="458"/>
      <c r="CYH132" s="458"/>
      <c r="CYI132" s="458"/>
      <c r="CYJ132" s="459"/>
      <c r="CYK132" s="458"/>
      <c r="CYL132" s="458"/>
      <c r="CYM132" s="458"/>
      <c r="CYN132" s="459"/>
      <c r="CYO132" s="458"/>
      <c r="CYP132" s="458"/>
      <c r="CYQ132" s="458"/>
      <c r="CYR132" s="459"/>
      <c r="CYS132" s="458"/>
      <c r="CYT132" s="458"/>
      <c r="CYU132" s="458"/>
      <c r="CYV132" s="459"/>
      <c r="CYW132" s="458"/>
      <c r="CYX132" s="458"/>
      <c r="CYY132" s="458"/>
      <c r="CYZ132" s="459"/>
      <c r="CZA132" s="458"/>
      <c r="CZB132" s="458"/>
      <c r="CZC132" s="458"/>
      <c r="CZD132" s="459"/>
      <c r="CZE132" s="458"/>
      <c r="CZF132" s="458"/>
      <c r="CZG132" s="458"/>
      <c r="CZH132" s="459"/>
      <c r="CZI132" s="458"/>
      <c r="CZJ132" s="458"/>
      <c r="CZK132" s="458"/>
      <c r="CZL132" s="459"/>
      <c r="CZM132" s="458"/>
      <c r="CZN132" s="458"/>
      <c r="CZO132" s="458"/>
      <c r="CZP132" s="459"/>
      <c r="CZQ132" s="458"/>
      <c r="CZR132" s="458"/>
      <c r="CZS132" s="458"/>
      <c r="CZT132" s="459"/>
      <c r="CZU132" s="458"/>
      <c r="CZV132" s="458"/>
      <c r="CZW132" s="458"/>
      <c r="CZX132" s="459"/>
      <c r="CZY132" s="458"/>
      <c r="CZZ132" s="458"/>
      <c r="DAA132" s="458"/>
      <c r="DAB132" s="459"/>
      <c r="DAC132" s="458"/>
      <c r="DAD132" s="458"/>
      <c r="DAE132" s="458"/>
      <c r="DAF132" s="459"/>
      <c r="DAG132" s="458"/>
      <c r="DAH132" s="458"/>
      <c r="DAI132" s="458"/>
      <c r="DAJ132" s="459"/>
      <c r="DAK132" s="458"/>
      <c r="DAL132" s="458"/>
      <c r="DAM132" s="458"/>
      <c r="DAN132" s="459"/>
      <c r="DAO132" s="458"/>
      <c r="DAP132" s="458"/>
      <c r="DAQ132" s="458"/>
      <c r="DAR132" s="459"/>
      <c r="DAS132" s="458"/>
      <c r="DAT132" s="458"/>
      <c r="DAU132" s="458"/>
      <c r="DAV132" s="459"/>
      <c r="DAW132" s="458"/>
      <c r="DAX132" s="458"/>
      <c r="DAY132" s="458"/>
      <c r="DAZ132" s="459"/>
      <c r="DBA132" s="458"/>
      <c r="DBB132" s="458"/>
      <c r="DBC132" s="458"/>
      <c r="DBD132" s="459"/>
      <c r="DBE132" s="458"/>
      <c r="DBF132" s="458"/>
      <c r="DBG132" s="458"/>
      <c r="DBH132" s="459"/>
      <c r="DBI132" s="458"/>
      <c r="DBJ132" s="458"/>
      <c r="DBK132" s="458"/>
      <c r="DBL132" s="459"/>
      <c r="DBM132" s="458"/>
      <c r="DBN132" s="458"/>
      <c r="DBO132" s="458"/>
      <c r="DBP132" s="459"/>
      <c r="DBQ132" s="458"/>
      <c r="DBR132" s="458"/>
      <c r="DBS132" s="458"/>
      <c r="DBT132" s="459"/>
      <c r="DBU132" s="458"/>
      <c r="DBV132" s="458"/>
      <c r="DBW132" s="458"/>
      <c r="DBX132" s="459"/>
      <c r="DBY132" s="458"/>
      <c r="DBZ132" s="458"/>
      <c r="DCA132" s="458"/>
      <c r="DCB132" s="459"/>
      <c r="DCC132" s="458"/>
      <c r="DCD132" s="458"/>
      <c r="DCE132" s="458"/>
      <c r="DCF132" s="459"/>
      <c r="DCG132" s="458"/>
      <c r="DCH132" s="458"/>
      <c r="DCI132" s="458"/>
      <c r="DCJ132" s="459"/>
      <c r="DCK132" s="458"/>
      <c r="DCL132" s="458"/>
      <c r="DCM132" s="458"/>
      <c r="DCN132" s="459"/>
      <c r="DCO132" s="458"/>
      <c r="DCP132" s="458"/>
      <c r="DCQ132" s="458"/>
      <c r="DCR132" s="459"/>
      <c r="DCS132" s="458"/>
      <c r="DCT132" s="458"/>
      <c r="DCU132" s="458"/>
      <c r="DCV132" s="459"/>
      <c r="DCW132" s="458"/>
      <c r="DCX132" s="458"/>
      <c r="DCY132" s="458"/>
      <c r="DCZ132" s="459"/>
      <c r="DDA132" s="458"/>
      <c r="DDB132" s="458"/>
      <c r="DDC132" s="458"/>
      <c r="DDD132" s="459"/>
      <c r="DDE132" s="458"/>
      <c r="DDF132" s="458"/>
      <c r="DDG132" s="458"/>
      <c r="DDH132" s="459"/>
      <c r="DDI132" s="458"/>
      <c r="DDJ132" s="458"/>
      <c r="DDK132" s="458"/>
      <c r="DDL132" s="459"/>
      <c r="DDM132" s="458"/>
      <c r="DDN132" s="458"/>
      <c r="DDO132" s="458"/>
      <c r="DDP132" s="459"/>
      <c r="DDQ132" s="458"/>
      <c r="DDR132" s="458"/>
      <c r="DDS132" s="458"/>
      <c r="DDT132" s="459"/>
      <c r="DDU132" s="458"/>
      <c r="DDV132" s="458"/>
      <c r="DDW132" s="458"/>
      <c r="DDX132" s="459"/>
      <c r="DDY132" s="458"/>
      <c r="DDZ132" s="458"/>
      <c r="DEA132" s="458"/>
      <c r="DEB132" s="459"/>
      <c r="DEC132" s="458"/>
      <c r="DED132" s="458"/>
      <c r="DEE132" s="458"/>
      <c r="DEF132" s="459"/>
      <c r="DEG132" s="458"/>
      <c r="DEH132" s="458"/>
      <c r="DEI132" s="458"/>
      <c r="DEJ132" s="459"/>
      <c r="DEK132" s="458"/>
      <c r="DEL132" s="458"/>
      <c r="DEM132" s="458"/>
      <c r="DEN132" s="459"/>
      <c r="DEO132" s="458"/>
      <c r="DEP132" s="458"/>
      <c r="DEQ132" s="458"/>
      <c r="DER132" s="459"/>
      <c r="DES132" s="458"/>
      <c r="DET132" s="458"/>
      <c r="DEU132" s="458"/>
      <c r="DEV132" s="459"/>
      <c r="DEW132" s="458"/>
      <c r="DEX132" s="458"/>
      <c r="DEY132" s="458"/>
      <c r="DEZ132" s="459"/>
      <c r="DFA132" s="458"/>
      <c r="DFB132" s="458"/>
      <c r="DFC132" s="458"/>
      <c r="DFD132" s="459"/>
      <c r="DFE132" s="458"/>
      <c r="DFF132" s="458"/>
      <c r="DFG132" s="458"/>
      <c r="DFH132" s="459"/>
      <c r="DFI132" s="458"/>
      <c r="DFJ132" s="458"/>
      <c r="DFK132" s="458"/>
      <c r="DFL132" s="459"/>
      <c r="DFM132" s="458"/>
      <c r="DFN132" s="458"/>
      <c r="DFO132" s="458"/>
      <c r="DFP132" s="459"/>
      <c r="DFQ132" s="458"/>
      <c r="DFR132" s="458"/>
      <c r="DFS132" s="458"/>
      <c r="DFT132" s="459"/>
      <c r="DFU132" s="458"/>
      <c r="DFV132" s="458"/>
      <c r="DFW132" s="458"/>
      <c r="DFX132" s="459"/>
      <c r="DFY132" s="458"/>
      <c r="DFZ132" s="458"/>
      <c r="DGA132" s="458"/>
      <c r="DGB132" s="459"/>
      <c r="DGC132" s="458"/>
      <c r="DGD132" s="458"/>
      <c r="DGE132" s="458"/>
      <c r="DGF132" s="459"/>
      <c r="DGG132" s="458"/>
      <c r="DGH132" s="458"/>
      <c r="DGI132" s="458"/>
      <c r="DGJ132" s="459"/>
      <c r="DGK132" s="458"/>
      <c r="DGL132" s="458"/>
      <c r="DGM132" s="458"/>
      <c r="DGN132" s="459"/>
      <c r="DGO132" s="458"/>
      <c r="DGP132" s="458"/>
      <c r="DGQ132" s="458"/>
      <c r="DGR132" s="459"/>
      <c r="DGS132" s="458"/>
      <c r="DGT132" s="458"/>
      <c r="DGU132" s="458"/>
      <c r="DGV132" s="459"/>
      <c r="DGW132" s="458"/>
      <c r="DGX132" s="458"/>
      <c r="DGY132" s="458"/>
      <c r="DGZ132" s="459"/>
      <c r="DHA132" s="458"/>
      <c r="DHB132" s="458"/>
      <c r="DHC132" s="458"/>
      <c r="DHD132" s="459"/>
      <c r="DHE132" s="458"/>
      <c r="DHF132" s="458"/>
      <c r="DHG132" s="458"/>
      <c r="DHH132" s="459"/>
      <c r="DHI132" s="458"/>
      <c r="DHJ132" s="458"/>
      <c r="DHK132" s="458"/>
      <c r="DHL132" s="459"/>
      <c r="DHM132" s="458"/>
      <c r="DHN132" s="458"/>
      <c r="DHO132" s="458"/>
      <c r="DHP132" s="459"/>
      <c r="DHQ132" s="458"/>
      <c r="DHR132" s="458"/>
      <c r="DHS132" s="458"/>
      <c r="DHT132" s="459"/>
      <c r="DHU132" s="458"/>
      <c r="DHV132" s="458"/>
      <c r="DHW132" s="458"/>
      <c r="DHX132" s="459"/>
      <c r="DHY132" s="458"/>
      <c r="DHZ132" s="458"/>
      <c r="DIA132" s="458"/>
      <c r="DIB132" s="459"/>
      <c r="DIC132" s="458"/>
      <c r="DID132" s="458"/>
      <c r="DIE132" s="458"/>
      <c r="DIF132" s="459"/>
      <c r="DIG132" s="458"/>
      <c r="DIH132" s="458"/>
      <c r="DII132" s="458"/>
      <c r="DIJ132" s="459"/>
      <c r="DIK132" s="458"/>
      <c r="DIL132" s="458"/>
      <c r="DIM132" s="458"/>
      <c r="DIN132" s="459"/>
      <c r="DIO132" s="458"/>
      <c r="DIP132" s="458"/>
      <c r="DIQ132" s="458"/>
      <c r="DIR132" s="459"/>
      <c r="DIS132" s="458"/>
      <c r="DIT132" s="458"/>
      <c r="DIU132" s="458"/>
      <c r="DIV132" s="459"/>
      <c r="DIW132" s="458"/>
      <c r="DIX132" s="458"/>
      <c r="DIY132" s="458"/>
      <c r="DIZ132" s="459"/>
      <c r="DJA132" s="458"/>
      <c r="DJB132" s="458"/>
      <c r="DJC132" s="458"/>
      <c r="DJD132" s="459"/>
      <c r="DJE132" s="458"/>
      <c r="DJF132" s="458"/>
      <c r="DJG132" s="458"/>
      <c r="DJH132" s="459"/>
      <c r="DJI132" s="458"/>
      <c r="DJJ132" s="458"/>
      <c r="DJK132" s="458"/>
      <c r="DJL132" s="459"/>
      <c r="DJM132" s="458"/>
      <c r="DJN132" s="458"/>
      <c r="DJO132" s="458"/>
      <c r="DJP132" s="459"/>
      <c r="DJQ132" s="458"/>
      <c r="DJR132" s="458"/>
      <c r="DJS132" s="458"/>
      <c r="DJT132" s="459"/>
      <c r="DJU132" s="458"/>
      <c r="DJV132" s="458"/>
      <c r="DJW132" s="458"/>
      <c r="DJX132" s="459"/>
      <c r="DJY132" s="458"/>
      <c r="DJZ132" s="458"/>
      <c r="DKA132" s="458"/>
      <c r="DKB132" s="459"/>
      <c r="DKC132" s="458"/>
      <c r="DKD132" s="458"/>
      <c r="DKE132" s="458"/>
      <c r="DKF132" s="459"/>
      <c r="DKG132" s="458"/>
      <c r="DKH132" s="458"/>
      <c r="DKI132" s="458"/>
      <c r="DKJ132" s="459"/>
      <c r="DKK132" s="458"/>
      <c r="DKL132" s="458"/>
      <c r="DKM132" s="458"/>
      <c r="DKN132" s="459"/>
      <c r="DKO132" s="458"/>
      <c r="DKP132" s="458"/>
      <c r="DKQ132" s="458"/>
      <c r="DKR132" s="459"/>
      <c r="DKS132" s="458"/>
      <c r="DKT132" s="458"/>
      <c r="DKU132" s="458"/>
      <c r="DKV132" s="459"/>
      <c r="DKW132" s="458"/>
      <c r="DKX132" s="458"/>
      <c r="DKY132" s="458"/>
      <c r="DKZ132" s="459"/>
      <c r="DLA132" s="458"/>
      <c r="DLB132" s="458"/>
      <c r="DLC132" s="458"/>
      <c r="DLD132" s="459"/>
      <c r="DLE132" s="458"/>
      <c r="DLF132" s="458"/>
      <c r="DLG132" s="458"/>
      <c r="DLH132" s="459"/>
      <c r="DLI132" s="458"/>
      <c r="DLJ132" s="458"/>
      <c r="DLK132" s="458"/>
      <c r="DLL132" s="459"/>
      <c r="DLM132" s="458"/>
      <c r="DLN132" s="458"/>
      <c r="DLO132" s="458"/>
      <c r="DLP132" s="459"/>
      <c r="DLQ132" s="458"/>
      <c r="DLR132" s="458"/>
      <c r="DLS132" s="458"/>
      <c r="DLT132" s="459"/>
      <c r="DLU132" s="458"/>
      <c r="DLV132" s="458"/>
      <c r="DLW132" s="458"/>
      <c r="DLX132" s="459"/>
      <c r="DLY132" s="458"/>
      <c r="DLZ132" s="458"/>
      <c r="DMA132" s="458"/>
      <c r="DMB132" s="459"/>
      <c r="DMC132" s="458"/>
      <c r="DMD132" s="458"/>
      <c r="DME132" s="458"/>
      <c r="DMF132" s="459"/>
      <c r="DMG132" s="458"/>
      <c r="DMH132" s="458"/>
      <c r="DMI132" s="458"/>
      <c r="DMJ132" s="459"/>
      <c r="DMK132" s="458"/>
      <c r="DML132" s="458"/>
      <c r="DMM132" s="458"/>
      <c r="DMN132" s="459"/>
      <c r="DMO132" s="458"/>
      <c r="DMP132" s="458"/>
      <c r="DMQ132" s="458"/>
      <c r="DMR132" s="459"/>
      <c r="DMS132" s="458"/>
      <c r="DMT132" s="458"/>
      <c r="DMU132" s="458"/>
      <c r="DMV132" s="459"/>
      <c r="DMW132" s="458"/>
      <c r="DMX132" s="458"/>
      <c r="DMY132" s="458"/>
      <c r="DMZ132" s="459"/>
      <c r="DNA132" s="458"/>
      <c r="DNB132" s="458"/>
      <c r="DNC132" s="458"/>
      <c r="DND132" s="459"/>
      <c r="DNE132" s="458"/>
      <c r="DNF132" s="458"/>
      <c r="DNG132" s="458"/>
      <c r="DNH132" s="459"/>
      <c r="DNI132" s="458"/>
      <c r="DNJ132" s="458"/>
      <c r="DNK132" s="458"/>
      <c r="DNL132" s="459"/>
      <c r="DNM132" s="458"/>
      <c r="DNN132" s="458"/>
      <c r="DNO132" s="458"/>
      <c r="DNP132" s="459"/>
      <c r="DNQ132" s="458"/>
      <c r="DNR132" s="458"/>
      <c r="DNS132" s="458"/>
      <c r="DNT132" s="459"/>
      <c r="DNU132" s="458"/>
      <c r="DNV132" s="458"/>
      <c r="DNW132" s="458"/>
      <c r="DNX132" s="459"/>
      <c r="DNY132" s="458"/>
      <c r="DNZ132" s="458"/>
      <c r="DOA132" s="458"/>
      <c r="DOB132" s="459"/>
      <c r="DOC132" s="458"/>
      <c r="DOD132" s="458"/>
      <c r="DOE132" s="458"/>
      <c r="DOF132" s="459"/>
      <c r="DOG132" s="458"/>
      <c r="DOH132" s="458"/>
      <c r="DOI132" s="458"/>
      <c r="DOJ132" s="459"/>
      <c r="DOK132" s="458"/>
      <c r="DOL132" s="458"/>
      <c r="DOM132" s="458"/>
      <c r="DON132" s="459"/>
      <c r="DOO132" s="458"/>
      <c r="DOP132" s="458"/>
      <c r="DOQ132" s="458"/>
      <c r="DOR132" s="459"/>
      <c r="DOS132" s="458"/>
      <c r="DOT132" s="458"/>
      <c r="DOU132" s="458"/>
      <c r="DOV132" s="459"/>
      <c r="DOW132" s="458"/>
      <c r="DOX132" s="458"/>
      <c r="DOY132" s="458"/>
      <c r="DOZ132" s="459"/>
      <c r="DPA132" s="458"/>
      <c r="DPB132" s="458"/>
      <c r="DPC132" s="458"/>
      <c r="DPD132" s="459"/>
      <c r="DPE132" s="458"/>
      <c r="DPF132" s="458"/>
      <c r="DPG132" s="458"/>
      <c r="DPH132" s="459"/>
      <c r="DPI132" s="458"/>
      <c r="DPJ132" s="458"/>
      <c r="DPK132" s="458"/>
      <c r="DPL132" s="459"/>
      <c r="DPM132" s="458"/>
      <c r="DPN132" s="458"/>
      <c r="DPO132" s="458"/>
      <c r="DPP132" s="459"/>
      <c r="DPQ132" s="458"/>
      <c r="DPR132" s="458"/>
      <c r="DPS132" s="458"/>
      <c r="DPT132" s="459"/>
      <c r="DPU132" s="458"/>
      <c r="DPV132" s="458"/>
      <c r="DPW132" s="458"/>
      <c r="DPX132" s="459"/>
      <c r="DPY132" s="458"/>
      <c r="DPZ132" s="458"/>
      <c r="DQA132" s="458"/>
      <c r="DQB132" s="459"/>
      <c r="DQC132" s="458"/>
      <c r="DQD132" s="458"/>
      <c r="DQE132" s="458"/>
      <c r="DQF132" s="459"/>
      <c r="DQG132" s="458"/>
      <c r="DQH132" s="458"/>
      <c r="DQI132" s="458"/>
      <c r="DQJ132" s="459"/>
      <c r="DQK132" s="458"/>
      <c r="DQL132" s="458"/>
      <c r="DQM132" s="458"/>
      <c r="DQN132" s="459"/>
      <c r="DQO132" s="458"/>
      <c r="DQP132" s="458"/>
      <c r="DQQ132" s="458"/>
      <c r="DQR132" s="459"/>
      <c r="DQS132" s="458"/>
      <c r="DQT132" s="458"/>
      <c r="DQU132" s="458"/>
      <c r="DQV132" s="459"/>
      <c r="DQW132" s="458"/>
      <c r="DQX132" s="458"/>
      <c r="DQY132" s="458"/>
      <c r="DQZ132" s="459"/>
      <c r="DRA132" s="458"/>
      <c r="DRB132" s="458"/>
      <c r="DRC132" s="458"/>
      <c r="DRD132" s="459"/>
      <c r="DRE132" s="458"/>
      <c r="DRF132" s="458"/>
      <c r="DRG132" s="458"/>
      <c r="DRH132" s="459"/>
      <c r="DRI132" s="458"/>
      <c r="DRJ132" s="458"/>
      <c r="DRK132" s="458"/>
      <c r="DRL132" s="459"/>
      <c r="DRM132" s="458"/>
      <c r="DRN132" s="458"/>
      <c r="DRO132" s="458"/>
      <c r="DRP132" s="459"/>
      <c r="DRQ132" s="458"/>
      <c r="DRR132" s="458"/>
      <c r="DRS132" s="458"/>
      <c r="DRT132" s="459"/>
      <c r="DRU132" s="458"/>
      <c r="DRV132" s="458"/>
      <c r="DRW132" s="458"/>
      <c r="DRX132" s="459"/>
      <c r="DRY132" s="458"/>
      <c r="DRZ132" s="458"/>
      <c r="DSA132" s="458"/>
      <c r="DSB132" s="459"/>
      <c r="DSC132" s="458"/>
      <c r="DSD132" s="458"/>
      <c r="DSE132" s="458"/>
      <c r="DSF132" s="459"/>
      <c r="DSG132" s="458"/>
      <c r="DSH132" s="458"/>
      <c r="DSI132" s="458"/>
      <c r="DSJ132" s="459"/>
      <c r="DSK132" s="458"/>
      <c r="DSL132" s="458"/>
      <c r="DSM132" s="458"/>
      <c r="DSN132" s="459"/>
      <c r="DSO132" s="458"/>
      <c r="DSP132" s="458"/>
      <c r="DSQ132" s="458"/>
      <c r="DSR132" s="459"/>
      <c r="DSS132" s="458"/>
      <c r="DST132" s="458"/>
      <c r="DSU132" s="458"/>
      <c r="DSV132" s="459"/>
      <c r="DSW132" s="458"/>
      <c r="DSX132" s="458"/>
      <c r="DSY132" s="458"/>
      <c r="DSZ132" s="459"/>
      <c r="DTA132" s="458"/>
      <c r="DTB132" s="458"/>
      <c r="DTC132" s="458"/>
      <c r="DTD132" s="459"/>
      <c r="DTE132" s="458"/>
      <c r="DTF132" s="458"/>
      <c r="DTG132" s="458"/>
      <c r="DTH132" s="459"/>
      <c r="DTI132" s="458"/>
      <c r="DTJ132" s="458"/>
      <c r="DTK132" s="458"/>
      <c r="DTL132" s="459"/>
      <c r="DTM132" s="458"/>
      <c r="DTN132" s="458"/>
      <c r="DTO132" s="458"/>
      <c r="DTP132" s="459"/>
      <c r="DTQ132" s="458"/>
      <c r="DTR132" s="458"/>
      <c r="DTS132" s="458"/>
      <c r="DTT132" s="459"/>
      <c r="DTU132" s="458"/>
      <c r="DTV132" s="458"/>
      <c r="DTW132" s="458"/>
      <c r="DTX132" s="459"/>
      <c r="DTY132" s="458"/>
      <c r="DTZ132" s="458"/>
      <c r="DUA132" s="458"/>
      <c r="DUB132" s="459"/>
      <c r="DUC132" s="458"/>
      <c r="DUD132" s="458"/>
      <c r="DUE132" s="458"/>
      <c r="DUF132" s="459"/>
      <c r="DUG132" s="458"/>
      <c r="DUH132" s="458"/>
      <c r="DUI132" s="458"/>
      <c r="DUJ132" s="459"/>
      <c r="DUK132" s="458"/>
      <c r="DUL132" s="458"/>
      <c r="DUM132" s="458"/>
      <c r="DUN132" s="459"/>
      <c r="DUO132" s="458"/>
      <c r="DUP132" s="458"/>
      <c r="DUQ132" s="458"/>
      <c r="DUR132" s="459"/>
      <c r="DUS132" s="458"/>
      <c r="DUT132" s="458"/>
      <c r="DUU132" s="458"/>
      <c r="DUV132" s="459"/>
      <c r="DUW132" s="458"/>
      <c r="DUX132" s="458"/>
      <c r="DUY132" s="458"/>
      <c r="DUZ132" s="459"/>
      <c r="DVA132" s="458"/>
      <c r="DVB132" s="458"/>
      <c r="DVC132" s="458"/>
      <c r="DVD132" s="459"/>
      <c r="DVE132" s="458"/>
      <c r="DVF132" s="458"/>
      <c r="DVG132" s="458"/>
      <c r="DVH132" s="459"/>
      <c r="DVI132" s="458"/>
      <c r="DVJ132" s="458"/>
      <c r="DVK132" s="458"/>
      <c r="DVL132" s="459"/>
      <c r="DVM132" s="458"/>
      <c r="DVN132" s="458"/>
      <c r="DVO132" s="458"/>
      <c r="DVP132" s="459"/>
      <c r="DVQ132" s="458"/>
      <c r="DVR132" s="458"/>
      <c r="DVS132" s="458"/>
      <c r="DVT132" s="459"/>
      <c r="DVU132" s="458"/>
      <c r="DVV132" s="458"/>
      <c r="DVW132" s="458"/>
      <c r="DVX132" s="459"/>
      <c r="DVY132" s="458"/>
      <c r="DVZ132" s="458"/>
      <c r="DWA132" s="458"/>
      <c r="DWB132" s="459"/>
      <c r="DWC132" s="458"/>
      <c r="DWD132" s="458"/>
      <c r="DWE132" s="458"/>
      <c r="DWF132" s="459"/>
      <c r="DWG132" s="458"/>
      <c r="DWH132" s="458"/>
      <c r="DWI132" s="458"/>
      <c r="DWJ132" s="459"/>
      <c r="DWK132" s="458"/>
      <c r="DWL132" s="458"/>
      <c r="DWM132" s="458"/>
      <c r="DWN132" s="459"/>
      <c r="DWO132" s="458"/>
      <c r="DWP132" s="458"/>
      <c r="DWQ132" s="458"/>
      <c r="DWR132" s="459"/>
      <c r="DWS132" s="458"/>
      <c r="DWT132" s="458"/>
      <c r="DWU132" s="458"/>
      <c r="DWV132" s="459"/>
      <c r="DWW132" s="458"/>
      <c r="DWX132" s="458"/>
      <c r="DWY132" s="458"/>
      <c r="DWZ132" s="459"/>
      <c r="DXA132" s="458"/>
      <c r="DXB132" s="458"/>
      <c r="DXC132" s="458"/>
      <c r="DXD132" s="459"/>
      <c r="DXE132" s="458"/>
      <c r="DXF132" s="458"/>
      <c r="DXG132" s="458"/>
      <c r="DXH132" s="459"/>
      <c r="DXI132" s="458"/>
      <c r="DXJ132" s="458"/>
      <c r="DXK132" s="458"/>
      <c r="DXL132" s="459"/>
      <c r="DXM132" s="458"/>
      <c r="DXN132" s="458"/>
      <c r="DXO132" s="458"/>
      <c r="DXP132" s="459"/>
      <c r="DXQ132" s="458"/>
      <c r="DXR132" s="458"/>
      <c r="DXS132" s="458"/>
      <c r="DXT132" s="459"/>
      <c r="DXU132" s="458"/>
      <c r="DXV132" s="458"/>
      <c r="DXW132" s="458"/>
      <c r="DXX132" s="459"/>
      <c r="DXY132" s="458"/>
      <c r="DXZ132" s="458"/>
      <c r="DYA132" s="458"/>
      <c r="DYB132" s="459"/>
      <c r="DYC132" s="458"/>
      <c r="DYD132" s="458"/>
      <c r="DYE132" s="458"/>
      <c r="DYF132" s="459"/>
      <c r="DYG132" s="458"/>
      <c r="DYH132" s="458"/>
      <c r="DYI132" s="458"/>
      <c r="DYJ132" s="459"/>
      <c r="DYK132" s="458"/>
      <c r="DYL132" s="458"/>
      <c r="DYM132" s="458"/>
      <c r="DYN132" s="459"/>
      <c r="DYO132" s="458"/>
      <c r="DYP132" s="458"/>
      <c r="DYQ132" s="458"/>
      <c r="DYR132" s="459"/>
      <c r="DYS132" s="458"/>
      <c r="DYT132" s="458"/>
      <c r="DYU132" s="458"/>
      <c r="DYV132" s="459"/>
      <c r="DYW132" s="458"/>
      <c r="DYX132" s="458"/>
      <c r="DYY132" s="458"/>
      <c r="DYZ132" s="459"/>
      <c r="DZA132" s="458"/>
      <c r="DZB132" s="458"/>
      <c r="DZC132" s="458"/>
      <c r="DZD132" s="459"/>
      <c r="DZE132" s="458"/>
      <c r="DZF132" s="458"/>
      <c r="DZG132" s="458"/>
      <c r="DZH132" s="459"/>
      <c r="DZI132" s="458"/>
      <c r="DZJ132" s="458"/>
      <c r="DZK132" s="458"/>
      <c r="DZL132" s="459"/>
      <c r="DZM132" s="458"/>
      <c r="DZN132" s="458"/>
      <c r="DZO132" s="458"/>
      <c r="DZP132" s="459"/>
      <c r="DZQ132" s="458"/>
      <c r="DZR132" s="458"/>
      <c r="DZS132" s="458"/>
      <c r="DZT132" s="459"/>
      <c r="DZU132" s="458"/>
      <c r="DZV132" s="458"/>
      <c r="DZW132" s="458"/>
      <c r="DZX132" s="459"/>
      <c r="DZY132" s="458"/>
      <c r="DZZ132" s="458"/>
      <c r="EAA132" s="458"/>
      <c r="EAB132" s="459"/>
      <c r="EAC132" s="458"/>
      <c r="EAD132" s="458"/>
      <c r="EAE132" s="458"/>
      <c r="EAF132" s="459"/>
      <c r="EAG132" s="458"/>
      <c r="EAH132" s="458"/>
      <c r="EAI132" s="458"/>
      <c r="EAJ132" s="459"/>
      <c r="EAK132" s="458"/>
      <c r="EAL132" s="458"/>
      <c r="EAM132" s="458"/>
      <c r="EAN132" s="459"/>
      <c r="EAO132" s="458"/>
      <c r="EAP132" s="458"/>
      <c r="EAQ132" s="458"/>
      <c r="EAR132" s="459"/>
      <c r="EAS132" s="458"/>
      <c r="EAT132" s="458"/>
      <c r="EAU132" s="458"/>
      <c r="EAV132" s="459"/>
      <c r="EAW132" s="458"/>
      <c r="EAX132" s="458"/>
      <c r="EAY132" s="458"/>
      <c r="EAZ132" s="459"/>
      <c r="EBA132" s="458"/>
      <c r="EBB132" s="458"/>
      <c r="EBC132" s="458"/>
      <c r="EBD132" s="459"/>
      <c r="EBE132" s="458"/>
      <c r="EBF132" s="458"/>
      <c r="EBG132" s="458"/>
      <c r="EBH132" s="459"/>
      <c r="EBI132" s="458"/>
      <c r="EBJ132" s="458"/>
      <c r="EBK132" s="458"/>
      <c r="EBL132" s="459"/>
      <c r="EBM132" s="458"/>
      <c r="EBN132" s="458"/>
      <c r="EBO132" s="458"/>
      <c r="EBP132" s="459"/>
      <c r="EBQ132" s="458"/>
      <c r="EBR132" s="458"/>
      <c r="EBS132" s="458"/>
      <c r="EBT132" s="459"/>
      <c r="EBU132" s="458"/>
      <c r="EBV132" s="458"/>
      <c r="EBW132" s="458"/>
      <c r="EBX132" s="459"/>
      <c r="EBY132" s="458"/>
      <c r="EBZ132" s="458"/>
      <c r="ECA132" s="458"/>
      <c r="ECB132" s="459"/>
      <c r="ECC132" s="458"/>
      <c r="ECD132" s="458"/>
      <c r="ECE132" s="458"/>
      <c r="ECF132" s="459"/>
      <c r="ECG132" s="458"/>
      <c r="ECH132" s="458"/>
      <c r="ECI132" s="458"/>
      <c r="ECJ132" s="459"/>
      <c r="ECK132" s="458"/>
      <c r="ECL132" s="458"/>
      <c r="ECM132" s="458"/>
      <c r="ECN132" s="459"/>
      <c r="ECO132" s="458"/>
      <c r="ECP132" s="458"/>
      <c r="ECQ132" s="458"/>
      <c r="ECR132" s="459"/>
      <c r="ECS132" s="458"/>
      <c r="ECT132" s="458"/>
      <c r="ECU132" s="458"/>
      <c r="ECV132" s="459"/>
      <c r="ECW132" s="458"/>
      <c r="ECX132" s="458"/>
      <c r="ECY132" s="458"/>
      <c r="ECZ132" s="459"/>
      <c r="EDA132" s="458"/>
      <c r="EDB132" s="458"/>
      <c r="EDC132" s="458"/>
      <c r="EDD132" s="459"/>
      <c r="EDE132" s="458"/>
      <c r="EDF132" s="458"/>
      <c r="EDG132" s="458"/>
      <c r="EDH132" s="459"/>
      <c r="EDI132" s="458"/>
      <c r="EDJ132" s="458"/>
      <c r="EDK132" s="458"/>
      <c r="EDL132" s="459"/>
      <c r="EDM132" s="458"/>
      <c r="EDN132" s="458"/>
      <c r="EDO132" s="458"/>
      <c r="EDP132" s="459"/>
      <c r="EDQ132" s="458"/>
      <c r="EDR132" s="458"/>
      <c r="EDS132" s="458"/>
      <c r="EDT132" s="459"/>
      <c r="EDU132" s="458"/>
      <c r="EDV132" s="458"/>
      <c r="EDW132" s="458"/>
      <c r="EDX132" s="459"/>
      <c r="EDY132" s="458"/>
      <c r="EDZ132" s="458"/>
      <c r="EEA132" s="458"/>
      <c r="EEB132" s="459"/>
      <c r="EEC132" s="458"/>
      <c r="EED132" s="458"/>
      <c r="EEE132" s="458"/>
      <c r="EEF132" s="459"/>
      <c r="EEG132" s="458"/>
      <c r="EEH132" s="458"/>
      <c r="EEI132" s="458"/>
      <c r="EEJ132" s="459"/>
      <c r="EEK132" s="458"/>
      <c r="EEL132" s="458"/>
      <c r="EEM132" s="458"/>
      <c r="EEN132" s="459"/>
      <c r="EEO132" s="458"/>
      <c r="EEP132" s="458"/>
      <c r="EEQ132" s="458"/>
      <c r="EER132" s="459"/>
      <c r="EES132" s="458"/>
      <c r="EET132" s="458"/>
      <c r="EEU132" s="458"/>
      <c r="EEV132" s="459"/>
      <c r="EEW132" s="458"/>
      <c r="EEX132" s="458"/>
      <c r="EEY132" s="458"/>
      <c r="EEZ132" s="459"/>
      <c r="EFA132" s="458"/>
      <c r="EFB132" s="458"/>
      <c r="EFC132" s="458"/>
      <c r="EFD132" s="459"/>
      <c r="EFE132" s="458"/>
      <c r="EFF132" s="458"/>
      <c r="EFG132" s="458"/>
      <c r="EFH132" s="459"/>
      <c r="EFI132" s="458"/>
      <c r="EFJ132" s="458"/>
      <c r="EFK132" s="458"/>
      <c r="EFL132" s="459"/>
      <c r="EFM132" s="458"/>
      <c r="EFN132" s="458"/>
      <c r="EFO132" s="458"/>
      <c r="EFP132" s="459"/>
      <c r="EFQ132" s="458"/>
      <c r="EFR132" s="458"/>
      <c r="EFS132" s="458"/>
      <c r="EFT132" s="459"/>
      <c r="EFU132" s="458"/>
      <c r="EFV132" s="458"/>
      <c r="EFW132" s="458"/>
      <c r="EFX132" s="459"/>
      <c r="EFY132" s="458"/>
      <c r="EFZ132" s="458"/>
      <c r="EGA132" s="458"/>
      <c r="EGB132" s="459"/>
      <c r="EGC132" s="458"/>
      <c r="EGD132" s="458"/>
      <c r="EGE132" s="458"/>
      <c r="EGF132" s="459"/>
      <c r="EGG132" s="458"/>
      <c r="EGH132" s="458"/>
      <c r="EGI132" s="458"/>
      <c r="EGJ132" s="459"/>
      <c r="EGK132" s="458"/>
      <c r="EGL132" s="458"/>
      <c r="EGM132" s="458"/>
      <c r="EGN132" s="459"/>
      <c r="EGO132" s="458"/>
      <c r="EGP132" s="458"/>
      <c r="EGQ132" s="458"/>
      <c r="EGR132" s="459"/>
      <c r="EGS132" s="458"/>
      <c r="EGT132" s="458"/>
      <c r="EGU132" s="458"/>
      <c r="EGV132" s="459"/>
      <c r="EGW132" s="458"/>
      <c r="EGX132" s="458"/>
      <c r="EGY132" s="458"/>
      <c r="EGZ132" s="459"/>
      <c r="EHA132" s="458"/>
      <c r="EHB132" s="458"/>
      <c r="EHC132" s="458"/>
      <c r="EHD132" s="459"/>
      <c r="EHE132" s="458"/>
      <c r="EHF132" s="458"/>
      <c r="EHG132" s="458"/>
      <c r="EHH132" s="459"/>
      <c r="EHI132" s="458"/>
      <c r="EHJ132" s="458"/>
      <c r="EHK132" s="458"/>
      <c r="EHL132" s="459"/>
      <c r="EHM132" s="458"/>
      <c r="EHN132" s="458"/>
      <c r="EHO132" s="458"/>
      <c r="EHP132" s="459"/>
      <c r="EHQ132" s="458"/>
      <c r="EHR132" s="458"/>
      <c r="EHS132" s="458"/>
      <c r="EHT132" s="459"/>
      <c r="EHU132" s="458"/>
      <c r="EHV132" s="458"/>
      <c r="EHW132" s="458"/>
      <c r="EHX132" s="459"/>
      <c r="EHY132" s="458"/>
      <c r="EHZ132" s="458"/>
      <c r="EIA132" s="458"/>
      <c r="EIB132" s="459"/>
      <c r="EIC132" s="458"/>
      <c r="EID132" s="458"/>
      <c r="EIE132" s="458"/>
      <c r="EIF132" s="459"/>
      <c r="EIG132" s="458"/>
      <c r="EIH132" s="458"/>
      <c r="EII132" s="458"/>
      <c r="EIJ132" s="459"/>
      <c r="EIK132" s="458"/>
      <c r="EIL132" s="458"/>
      <c r="EIM132" s="458"/>
      <c r="EIN132" s="459"/>
      <c r="EIO132" s="458"/>
      <c r="EIP132" s="458"/>
      <c r="EIQ132" s="458"/>
      <c r="EIR132" s="459"/>
      <c r="EIS132" s="458"/>
      <c r="EIT132" s="458"/>
      <c r="EIU132" s="458"/>
      <c r="EIV132" s="459"/>
      <c r="EIW132" s="458"/>
      <c r="EIX132" s="458"/>
      <c r="EIY132" s="458"/>
      <c r="EIZ132" s="459"/>
      <c r="EJA132" s="458"/>
      <c r="EJB132" s="458"/>
      <c r="EJC132" s="458"/>
      <c r="EJD132" s="459"/>
      <c r="EJE132" s="458"/>
      <c r="EJF132" s="458"/>
      <c r="EJG132" s="458"/>
      <c r="EJH132" s="459"/>
      <c r="EJI132" s="458"/>
      <c r="EJJ132" s="458"/>
      <c r="EJK132" s="458"/>
      <c r="EJL132" s="459"/>
      <c r="EJM132" s="458"/>
      <c r="EJN132" s="458"/>
      <c r="EJO132" s="458"/>
      <c r="EJP132" s="459"/>
      <c r="EJQ132" s="458"/>
      <c r="EJR132" s="458"/>
      <c r="EJS132" s="458"/>
      <c r="EJT132" s="459"/>
      <c r="EJU132" s="458"/>
      <c r="EJV132" s="458"/>
      <c r="EJW132" s="458"/>
      <c r="EJX132" s="459"/>
      <c r="EJY132" s="458"/>
      <c r="EJZ132" s="458"/>
      <c r="EKA132" s="458"/>
      <c r="EKB132" s="459"/>
      <c r="EKC132" s="458"/>
      <c r="EKD132" s="458"/>
      <c r="EKE132" s="458"/>
      <c r="EKF132" s="459"/>
      <c r="EKG132" s="458"/>
      <c r="EKH132" s="458"/>
      <c r="EKI132" s="458"/>
      <c r="EKJ132" s="459"/>
      <c r="EKK132" s="458"/>
      <c r="EKL132" s="458"/>
      <c r="EKM132" s="458"/>
      <c r="EKN132" s="459"/>
      <c r="EKO132" s="458"/>
      <c r="EKP132" s="458"/>
      <c r="EKQ132" s="458"/>
      <c r="EKR132" s="459"/>
      <c r="EKS132" s="458"/>
      <c r="EKT132" s="458"/>
      <c r="EKU132" s="458"/>
      <c r="EKV132" s="459"/>
      <c r="EKW132" s="458"/>
      <c r="EKX132" s="458"/>
      <c r="EKY132" s="458"/>
      <c r="EKZ132" s="459"/>
      <c r="ELA132" s="458"/>
      <c r="ELB132" s="458"/>
      <c r="ELC132" s="458"/>
      <c r="ELD132" s="459"/>
      <c r="ELE132" s="458"/>
      <c r="ELF132" s="458"/>
      <c r="ELG132" s="458"/>
      <c r="ELH132" s="459"/>
      <c r="ELI132" s="458"/>
      <c r="ELJ132" s="458"/>
      <c r="ELK132" s="458"/>
      <c r="ELL132" s="459"/>
      <c r="ELM132" s="458"/>
      <c r="ELN132" s="458"/>
      <c r="ELO132" s="458"/>
      <c r="ELP132" s="459"/>
      <c r="ELQ132" s="458"/>
      <c r="ELR132" s="458"/>
      <c r="ELS132" s="458"/>
      <c r="ELT132" s="459"/>
      <c r="ELU132" s="458"/>
      <c r="ELV132" s="458"/>
      <c r="ELW132" s="458"/>
      <c r="ELX132" s="459"/>
      <c r="ELY132" s="458"/>
      <c r="ELZ132" s="458"/>
      <c r="EMA132" s="458"/>
      <c r="EMB132" s="459"/>
      <c r="EMC132" s="458"/>
      <c r="EMD132" s="458"/>
      <c r="EME132" s="458"/>
      <c r="EMF132" s="459"/>
      <c r="EMG132" s="458"/>
      <c r="EMH132" s="458"/>
      <c r="EMI132" s="458"/>
      <c r="EMJ132" s="459"/>
      <c r="EMK132" s="458"/>
      <c r="EML132" s="458"/>
      <c r="EMM132" s="458"/>
      <c r="EMN132" s="459"/>
      <c r="EMO132" s="458"/>
      <c r="EMP132" s="458"/>
      <c r="EMQ132" s="458"/>
      <c r="EMR132" s="459"/>
      <c r="EMS132" s="458"/>
      <c r="EMT132" s="458"/>
      <c r="EMU132" s="458"/>
      <c r="EMV132" s="459"/>
      <c r="EMW132" s="458"/>
      <c r="EMX132" s="458"/>
      <c r="EMY132" s="458"/>
      <c r="EMZ132" s="459"/>
      <c r="ENA132" s="458"/>
      <c r="ENB132" s="458"/>
      <c r="ENC132" s="458"/>
      <c r="END132" s="459"/>
      <c r="ENE132" s="458"/>
      <c r="ENF132" s="458"/>
      <c r="ENG132" s="458"/>
      <c r="ENH132" s="459"/>
      <c r="ENI132" s="458"/>
      <c r="ENJ132" s="458"/>
      <c r="ENK132" s="458"/>
      <c r="ENL132" s="459"/>
      <c r="ENM132" s="458"/>
      <c r="ENN132" s="458"/>
      <c r="ENO132" s="458"/>
      <c r="ENP132" s="459"/>
      <c r="ENQ132" s="458"/>
      <c r="ENR132" s="458"/>
      <c r="ENS132" s="458"/>
      <c r="ENT132" s="459"/>
      <c r="ENU132" s="458"/>
      <c r="ENV132" s="458"/>
      <c r="ENW132" s="458"/>
      <c r="ENX132" s="459"/>
      <c r="ENY132" s="458"/>
      <c r="ENZ132" s="458"/>
      <c r="EOA132" s="458"/>
      <c r="EOB132" s="459"/>
      <c r="EOC132" s="458"/>
      <c r="EOD132" s="458"/>
      <c r="EOE132" s="458"/>
      <c r="EOF132" s="459"/>
      <c r="EOG132" s="458"/>
      <c r="EOH132" s="458"/>
      <c r="EOI132" s="458"/>
      <c r="EOJ132" s="459"/>
      <c r="EOK132" s="458"/>
      <c r="EOL132" s="458"/>
      <c r="EOM132" s="458"/>
      <c r="EON132" s="459"/>
      <c r="EOO132" s="458"/>
      <c r="EOP132" s="458"/>
      <c r="EOQ132" s="458"/>
      <c r="EOR132" s="459"/>
      <c r="EOS132" s="458"/>
      <c r="EOT132" s="458"/>
      <c r="EOU132" s="458"/>
      <c r="EOV132" s="459"/>
      <c r="EOW132" s="458"/>
      <c r="EOX132" s="458"/>
      <c r="EOY132" s="458"/>
      <c r="EOZ132" s="459"/>
      <c r="EPA132" s="458"/>
      <c r="EPB132" s="458"/>
      <c r="EPC132" s="458"/>
      <c r="EPD132" s="459"/>
      <c r="EPE132" s="458"/>
      <c r="EPF132" s="458"/>
      <c r="EPG132" s="458"/>
      <c r="EPH132" s="459"/>
      <c r="EPI132" s="458"/>
      <c r="EPJ132" s="458"/>
      <c r="EPK132" s="458"/>
      <c r="EPL132" s="459"/>
      <c r="EPM132" s="458"/>
      <c r="EPN132" s="458"/>
      <c r="EPO132" s="458"/>
      <c r="EPP132" s="459"/>
      <c r="EPQ132" s="458"/>
      <c r="EPR132" s="458"/>
      <c r="EPS132" s="458"/>
      <c r="EPT132" s="459"/>
      <c r="EPU132" s="458"/>
      <c r="EPV132" s="458"/>
      <c r="EPW132" s="458"/>
      <c r="EPX132" s="459"/>
      <c r="EPY132" s="458"/>
      <c r="EPZ132" s="458"/>
      <c r="EQA132" s="458"/>
      <c r="EQB132" s="459"/>
      <c r="EQC132" s="458"/>
      <c r="EQD132" s="458"/>
      <c r="EQE132" s="458"/>
      <c r="EQF132" s="459"/>
      <c r="EQG132" s="458"/>
      <c r="EQH132" s="458"/>
      <c r="EQI132" s="458"/>
      <c r="EQJ132" s="459"/>
      <c r="EQK132" s="458"/>
      <c r="EQL132" s="458"/>
      <c r="EQM132" s="458"/>
      <c r="EQN132" s="459"/>
      <c r="EQO132" s="458"/>
      <c r="EQP132" s="458"/>
      <c r="EQQ132" s="458"/>
      <c r="EQR132" s="459"/>
      <c r="EQS132" s="458"/>
      <c r="EQT132" s="458"/>
      <c r="EQU132" s="458"/>
      <c r="EQV132" s="459"/>
      <c r="EQW132" s="458"/>
      <c r="EQX132" s="458"/>
      <c r="EQY132" s="458"/>
      <c r="EQZ132" s="459"/>
      <c r="ERA132" s="458"/>
      <c r="ERB132" s="458"/>
      <c r="ERC132" s="458"/>
      <c r="ERD132" s="459"/>
      <c r="ERE132" s="458"/>
      <c r="ERF132" s="458"/>
      <c r="ERG132" s="458"/>
      <c r="ERH132" s="459"/>
      <c r="ERI132" s="458"/>
      <c r="ERJ132" s="458"/>
      <c r="ERK132" s="458"/>
      <c r="ERL132" s="459"/>
      <c r="ERM132" s="458"/>
      <c r="ERN132" s="458"/>
      <c r="ERO132" s="458"/>
      <c r="ERP132" s="459"/>
      <c r="ERQ132" s="458"/>
      <c r="ERR132" s="458"/>
      <c r="ERS132" s="458"/>
      <c r="ERT132" s="459"/>
      <c r="ERU132" s="458"/>
      <c r="ERV132" s="458"/>
      <c r="ERW132" s="458"/>
      <c r="ERX132" s="459"/>
      <c r="ERY132" s="458"/>
      <c r="ERZ132" s="458"/>
      <c r="ESA132" s="458"/>
      <c r="ESB132" s="459"/>
      <c r="ESC132" s="458"/>
      <c r="ESD132" s="458"/>
      <c r="ESE132" s="458"/>
      <c r="ESF132" s="459"/>
      <c r="ESG132" s="458"/>
      <c r="ESH132" s="458"/>
      <c r="ESI132" s="458"/>
      <c r="ESJ132" s="459"/>
      <c r="ESK132" s="458"/>
      <c r="ESL132" s="458"/>
      <c r="ESM132" s="458"/>
      <c r="ESN132" s="459"/>
      <c r="ESO132" s="458"/>
      <c r="ESP132" s="458"/>
      <c r="ESQ132" s="458"/>
      <c r="ESR132" s="459"/>
      <c r="ESS132" s="458"/>
      <c r="EST132" s="458"/>
      <c r="ESU132" s="458"/>
      <c r="ESV132" s="459"/>
      <c r="ESW132" s="458"/>
      <c r="ESX132" s="458"/>
      <c r="ESY132" s="458"/>
      <c r="ESZ132" s="459"/>
      <c r="ETA132" s="458"/>
      <c r="ETB132" s="458"/>
      <c r="ETC132" s="458"/>
      <c r="ETD132" s="459"/>
      <c r="ETE132" s="458"/>
      <c r="ETF132" s="458"/>
      <c r="ETG132" s="458"/>
      <c r="ETH132" s="459"/>
      <c r="ETI132" s="458"/>
      <c r="ETJ132" s="458"/>
      <c r="ETK132" s="458"/>
      <c r="ETL132" s="459"/>
      <c r="ETM132" s="458"/>
      <c r="ETN132" s="458"/>
      <c r="ETO132" s="458"/>
      <c r="ETP132" s="459"/>
      <c r="ETQ132" s="458"/>
      <c r="ETR132" s="458"/>
      <c r="ETS132" s="458"/>
      <c r="ETT132" s="459"/>
      <c r="ETU132" s="458"/>
      <c r="ETV132" s="458"/>
      <c r="ETW132" s="458"/>
      <c r="ETX132" s="459"/>
      <c r="ETY132" s="458"/>
      <c r="ETZ132" s="458"/>
      <c r="EUA132" s="458"/>
      <c r="EUB132" s="459"/>
      <c r="EUC132" s="458"/>
      <c r="EUD132" s="458"/>
      <c r="EUE132" s="458"/>
      <c r="EUF132" s="459"/>
      <c r="EUG132" s="458"/>
      <c r="EUH132" s="458"/>
      <c r="EUI132" s="458"/>
      <c r="EUJ132" s="459"/>
      <c r="EUK132" s="458"/>
      <c r="EUL132" s="458"/>
      <c r="EUM132" s="458"/>
      <c r="EUN132" s="459"/>
      <c r="EUO132" s="458"/>
      <c r="EUP132" s="458"/>
      <c r="EUQ132" s="458"/>
      <c r="EUR132" s="459"/>
      <c r="EUS132" s="458"/>
      <c r="EUT132" s="458"/>
      <c r="EUU132" s="458"/>
      <c r="EUV132" s="459"/>
      <c r="EUW132" s="458"/>
      <c r="EUX132" s="458"/>
      <c r="EUY132" s="458"/>
      <c r="EUZ132" s="459"/>
      <c r="EVA132" s="458"/>
      <c r="EVB132" s="458"/>
      <c r="EVC132" s="458"/>
      <c r="EVD132" s="459"/>
      <c r="EVE132" s="458"/>
      <c r="EVF132" s="458"/>
      <c r="EVG132" s="458"/>
      <c r="EVH132" s="459"/>
      <c r="EVI132" s="458"/>
      <c r="EVJ132" s="458"/>
      <c r="EVK132" s="458"/>
      <c r="EVL132" s="459"/>
      <c r="EVM132" s="458"/>
      <c r="EVN132" s="458"/>
      <c r="EVO132" s="458"/>
      <c r="EVP132" s="459"/>
      <c r="EVQ132" s="458"/>
      <c r="EVR132" s="458"/>
      <c r="EVS132" s="458"/>
      <c r="EVT132" s="459"/>
      <c r="EVU132" s="458"/>
      <c r="EVV132" s="458"/>
      <c r="EVW132" s="458"/>
      <c r="EVX132" s="459"/>
      <c r="EVY132" s="458"/>
      <c r="EVZ132" s="458"/>
      <c r="EWA132" s="458"/>
      <c r="EWB132" s="459"/>
      <c r="EWC132" s="458"/>
      <c r="EWD132" s="458"/>
      <c r="EWE132" s="458"/>
      <c r="EWF132" s="459"/>
      <c r="EWG132" s="458"/>
      <c r="EWH132" s="458"/>
      <c r="EWI132" s="458"/>
      <c r="EWJ132" s="459"/>
      <c r="EWK132" s="458"/>
      <c r="EWL132" s="458"/>
      <c r="EWM132" s="458"/>
      <c r="EWN132" s="459"/>
      <c r="EWO132" s="458"/>
      <c r="EWP132" s="458"/>
      <c r="EWQ132" s="458"/>
      <c r="EWR132" s="459"/>
      <c r="EWS132" s="458"/>
      <c r="EWT132" s="458"/>
      <c r="EWU132" s="458"/>
      <c r="EWV132" s="459"/>
      <c r="EWW132" s="458"/>
      <c r="EWX132" s="458"/>
      <c r="EWY132" s="458"/>
      <c r="EWZ132" s="459"/>
      <c r="EXA132" s="458"/>
      <c r="EXB132" s="458"/>
      <c r="EXC132" s="458"/>
      <c r="EXD132" s="459"/>
      <c r="EXE132" s="458"/>
      <c r="EXF132" s="458"/>
      <c r="EXG132" s="458"/>
      <c r="EXH132" s="459"/>
      <c r="EXI132" s="458"/>
      <c r="EXJ132" s="458"/>
      <c r="EXK132" s="458"/>
      <c r="EXL132" s="459"/>
      <c r="EXM132" s="458"/>
      <c r="EXN132" s="458"/>
      <c r="EXO132" s="458"/>
      <c r="EXP132" s="459"/>
      <c r="EXQ132" s="458"/>
      <c r="EXR132" s="458"/>
      <c r="EXS132" s="458"/>
      <c r="EXT132" s="459"/>
      <c r="EXU132" s="458"/>
      <c r="EXV132" s="458"/>
      <c r="EXW132" s="458"/>
      <c r="EXX132" s="459"/>
      <c r="EXY132" s="458"/>
      <c r="EXZ132" s="458"/>
      <c r="EYA132" s="458"/>
      <c r="EYB132" s="459"/>
      <c r="EYC132" s="458"/>
      <c r="EYD132" s="458"/>
      <c r="EYE132" s="458"/>
      <c r="EYF132" s="459"/>
      <c r="EYG132" s="458"/>
      <c r="EYH132" s="458"/>
      <c r="EYI132" s="458"/>
      <c r="EYJ132" s="459"/>
      <c r="EYK132" s="458"/>
      <c r="EYL132" s="458"/>
      <c r="EYM132" s="458"/>
      <c r="EYN132" s="459"/>
      <c r="EYO132" s="458"/>
      <c r="EYP132" s="458"/>
      <c r="EYQ132" s="458"/>
      <c r="EYR132" s="459"/>
      <c r="EYS132" s="458"/>
      <c r="EYT132" s="458"/>
      <c r="EYU132" s="458"/>
      <c r="EYV132" s="459"/>
      <c r="EYW132" s="458"/>
      <c r="EYX132" s="458"/>
      <c r="EYY132" s="458"/>
      <c r="EYZ132" s="459"/>
      <c r="EZA132" s="458"/>
      <c r="EZB132" s="458"/>
      <c r="EZC132" s="458"/>
      <c r="EZD132" s="459"/>
      <c r="EZE132" s="458"/>
      <c r="EZF132" s="458"/>
      <c r="EZG132" s="458"/>
      <c r="EZH132" s="459"/>
      <c r="EZI132" s="458"/>
      <c r="EZJ132" s="458"/>
      <c r="EZK132" s="458"/>
      <c r="EZL132" s="459"/>
      <c r="EZM132" s="458"/>
      <c r="EZN132" s="458"/>
      <c r="EZO132" s="458"/>
      <c r="EZP132" s="459"/>
      <c r="EZQ132" s="458"/>
      <c r="EZR132" s="458"/>
      <c r="EZS132" s="458"/>
      <c r="EZT132" s="459"/>
      <c r="EZU132" s="458"/>
      <c r="EZV132" s="458"/>
      <c r="EZW132" s="458"/>
      <c r="EZX132" s="459"/>
      <c r="EZY132" s="458"/>
      <c r="EZZ132" s="458"/>
      <c r="FAA132" s="458"/>
      <c r="FAB132" s="459"/>
      <c r="FAC132" s="458"/>
      <c r="FAD132" s="458"/>
      <c r="FAE132" s="458"/>
      <c r="FAF132" s="459"/>
      <c r="FAG132" s="458"/>
      <c r="FAH132" s="458"/>
      <c r="FAI132" s="458"/>
      <c r="FAJ132" s="459"/>
      <c r="FAK132" s="458"/>
      <c r="FAL132" s="458"/>
      <c r="FAM132" s="458"/>
      <c r="FAN132" s="459"/>
      <c r="FAO132" s="458"/>
      <c r="FAP132" s="458"/>
      <c r="FAQ132" s="458"/>
      <c r="FAR132" s="459"/>
      <c r="FAS132" s="458"/>
      <c r="FAT132" s="458"/>
      <c r="FAU132" s="458"/>
      <c r="FAV132" s="459"/>
      <c r="FAW132" s="458"/>
      <c r="FAX132" s="458"/>
      <c r="FAY132" s="458"/>
      <c r="FAZ132" s="459"/>
      <c r="FBA132" s="458"/>
      <c r="FBB132" s="458"/>
      <c r="FBC132" s="458"/>
      <c r="FBD132" s="459"/>
      <c r="FBE132" s="458"/>
      <c r="FBF132" s="458"/>
      <c r="FBG132" s="458"/>
      <c r="FBH132" s="459"/>
      <c r="FBI132" s="458"/>
      <c r="FBJ132" s="458"/>
      <c r="FBK132" s="458"/>
      <c r="FBL132" s="459"/>
      <c r="FBM132" s="458"/>
      <c r="FBN132" s="458"/>
      <c r="FBO132" s="458"/>
      <c r="FBP132" s="459"/>
      <c r="FBQ132" s="458"/>
      <c r="FBR132" s="458"/>
      <c r="FBS132" s="458"/>
      <c r="FBT132" s="459"/>
      <c r="FBU132" s="458"/>
      <c r="FBV132" s="458"/>
      <c r="FBW132" s="458"/>
      <c r="FBX132" s="459"/>
      <c r="FBY132" s="458"/>
      <c r="FBZ132" s="458"/>
      <c r="FCA132" s="458"/>
      <c r="FCB132" s="459"/>
      <c r="FCC132" s="458"/>
      <c r="FCD132" s="458"/>
      <c r="FCE132" s="458"/>
      <c r="FCF132" s="459"/>
      <c r="FCG132" s="458"/>
      <c r="FCH132" s="458"/>
      <c r="FCI132" s="458"/>
      <c r="FCJ132" s="459"/>
      <c r="FCK132" s="458"/>
      <c r="FCL132" s="458"/>
      <c r="FCM132" s="458"/>
      <c r="FCN132" s="459"/>
      <c r="FCO132" s="458"/>
      <c r="FCP132" s="458"/>
      <c r="FCQ132" s="458"/>
      <c r="FCR132" s="459"/>
      <c r="FCS132" s="458"/>
      <c r="FCT132" s="458"/>
      <c r="FCU132" s="458"/>
      <c r="FCV132" s="459"/>
      <c r="FCW132" s="458"/>
      <c r="FCX132" s="458"/>
      <c r="FCY132" s="458"/>
      <c r="FCZ132" s="459"/>
      <c r="FDA132" s="458"/>
      <c r="FDB132" s="458"/>
      <c r="FDC132" s="458"/>
      <c r="FDD132" s="459"/>
      <c r="FDE132" s="458"/>
      <c r="FDF132" s="458"/>
      <c r="FDG132" s="458"/>
      <c r="FDH132" s="459"/>
      <c r="FDI132" s="458"/>
      <c r="FDJ132" s="458"/>
      <c r="FDK132" s="458"/>
      <c r="FDL132" s="459"/>
      <c r="FDM132" s="458"/>
      <c r="FDN132" s="458"/>
      <c r="FDO132" s="458"/>
      <c r="FDP132" s="459"/>
      <c r="FDQ132" s="458"/>
      <c r="FDR132" s="458"/>
      <c r="FDS132" s="458"/>
      <c r="FDT132" s="459"/>
      <c r="FDU132" s="458"/>
      <c r="FDV132" s="458"/>
      <c r="FDW132" s="458"/>
      <c r="FDX132" s="459"/>
      <c r="FDY132" s="458"/>
      <c r="FDZ132" s="458"/>
      <c r="FEA132" s="458"/>
      <c r="FEB132" s="459"/>
      <c r="FEC132" s="458"/>
      <c r="FED132" s="458"/>
      <c r="FEE132" s="458"/>
      <c r="FEF132" s="459"/>
      <c r="FEG132" s="458"/>
      <c r="FEH132" s="458"/>
      <c r="FEI132" s="458"/>
      <c r="FEJ132" s="459"/>
      <c r="FEK132" s="458"/>
      <c r="FEL132" s="458"/>
      <c r="FEM132" s="458"/>
      <c r="FEN132" s="459"/>
      <c r="FEO132" s="458"/>
      <c r="FEP132" s="458"/>
      <c r="FEQ132" s="458"/>
      <c r="FER132" s="459"/>
      <c r="FES132" s="458"/>
      <c r="FET132" s="458"/>
      <c r="FEU132" s="458"/>
      <c r="FEV132" s="459"/>
      <c r="FEW132" s="458"/>
      <c r="FEX132" s="458"/>
      <c r="FEY132" s="458"/>
      <c r="FEZ132" s="459"/>
      <c r="FFA132" s="458"/>
      <c r="FFB132" s="458"/>
      <c r="FFC132" s="458"/>
      <c r="FFD132" s="459"/>
      <c r="FFE132" s="458"/>
      <c r="FFF132" s="458"/>
      <c r="FFG132" s="458"/>
      <c r="FFH132" s="459"/>
      <c r="FFI132" s="458"/>
      <c r="FFJ132" s="458"/>
      <c r="FFK132" s="458"/>
      <c r="FFL132" s="459"/>
      <c r="FFM132" s="458"/>
      <c r="FFN132" s="458"/>
      <c r="FFO132" s="458"/>
      <c r="FFP132" s="459"/>
      <c r="FFQ132" s="458"/>
      <c r="FFR132" s="458"/>
      <c r="FFS132" s="458"/>
      <c r="FFT132" s="459"/>
      <c r="FFU132" s="458"/>
      <c r="FFV132" s="458"/>
      <c r="FFW132" s="458"/>
      <c r="FFX132" s="459"/>
      <c r="FFY132" s="458"/>
      <c r="FFZ132" s="458"/>
      <c r="FGA132" s="458"/>
      <c r="FGB132" s="459"/>
      <c r="FGC132" s="458"/>
      <c r="FGD132" s="458"/>
      <c r="FGE132" s="458"/>
      <c r="FGF132" s="459"/>
      <c r="FGG132" s="458"/>
      <c r="FGH132" s="458"/>
      <c r="FGI132" s="458"/>
      <c r="FGJ132" s="459"/>
      <c r="FGK132" s="458"/>
      <c r="FGL132" s="458"/>
      <c r="FGM132" s="458"/>
      <c r="FGN132" s="459"/>
      <c r="FGO132" s="458"/>
      <c r="FGP132" s="458"/>
      <c r="FGQ132" s="458"/>
      <c r="FGR132" s="459"/>
      <c r="FGS132" s="458"/>
      <c r="FGT132" s="458"/>
      <c r="FGU132" s="458"/>
      <c r="FGV132" s="459"/>
      <c r="FGW132" s="458"/>
      <c r="FGX132" s="458"/>
      <c r="FGY132" s="458"/>
      <c r="FGZ132" s="459"/>
      <c r="FHA132" s="458"/>
      <c r="FHB132" s="458"/>
      <c r="FHC132" s="458"/>
      <c r="FHD132" s="459"/>
      <c r="FHE132" s="458"/>
      <c r="FHF132" s="458"/>
      <c r="FHG132" s="458"/>
      <c r="FHH132" s="459"/>
      <c r="FHI132" s="458"/>
      <c r="FHJ132" s="458"/>
      <c r="FHK132" s="458"/>
      <c r="FHL132" s="459"/>
      <c r="FHM132" s="458"/>
      <c r="FHN132" s="458"/>
      <c r="FHO132" s="458"/>
      <c r="FHP132" s="459"/>
      <c r="FHQ132" s="458"/>
      <c r="FHR132" s="458"/>
      <c r="FHS132" s="458"/>
      <c r="FHT132" s="459"/>
      <c r="FHU132" s="458"/>
      <c r="FHV132" s="458"/>
      <c r="FHW132" s="458"/>
      <c r="FHX132" s="459"/>
      <c r="FHY132" s="458"/>
      <c r="FHZ132" s="458"/>
      <c r="FIA132" s="458"/>
      <c r="FIB132" s="459"/>
      <c r="FIC132" s="458"/>
      <c r="FID132" s="458"/>
      <c r="FIE132" s="458"/>
      <c r="FIF132" s="459"/>
      <c r="FIG132" s="458"/>
      <c r="FIH132" s="458"/>
      <c r="FII132" s="458"/>
      <c r="FIJ132" s="459"/>
      <c r="FIK132" s="458"/>
      <c r="FIL132" s="458"/>
      <c r="FIM132" s="458"/>
      <c r="FIN132" s="459"/>
      <c r="FIO132" s="458"/>
      <c r="FIP132" s="458"/>
      <c r="FIQ132" s="458"/>
      <c r="FIR132" s="459"/>
      <c r="FIS132" s="458"/>
      <c r="FIT132" s="458"/>
      <c r="FIU132" s="458"/>
      <c r="FIV132" s="459"/>
      <c r="FIW132" s="458"/>
      <c r="FIX132" s="458"/>
      <c r="FIY132" s="458"/>
      <c r="FIZ132" s="459"/>
      <c r="FJA132" s="458"/>
      <c r="FJB132" s="458"/>
      <c r="FJC132" s="458"/>
      <c r="FJD132" s="459"/>
      <c r="FJE132" s="458"/>
      <c r="FJF132" s="458"/>
      <c r="FJG132" s="458"/>
      <c r="FJH132" s="459"/>
      <c r="FJI132" s="458"/>
      <c r="FJJ132" s="458"/>
      <c r="FJK132" s="458"/>
      <c r="FJL132" s="459"/>
      <c r="FJM132" s="458"/>
      <c r="FJN132" s="458"/>
      <c r="FJO132" s="458"/>
      <c r="FJP132" s="459"/>
      <c r="FJQ132" s="458"/>
      <c r="FJR132" s="458"/>
      <c r="FJS132" s="458"/>
      <c r="FJT132" s="459"/>
      <c r="FJU132" s="458"/>
      <c r="FJV132" s="458"/>
      <c r="FJW132" s="458"/>
      <c r="FJX132" s="459"/>
      <c r="FJY132" s="458"/>
      <c r="FJZ132" s="458"/>
      <c r="FKA132" s="458"/>
      <c r="FKB132" s="459"/>
      <c r="FKC132" s="458"/>
      <c r="FKD132" s="458"/>
      <c r="FKE132" s="458"/>
      <c r="FKF132" s="459"/>
      <c r="FKG132" s="458"/>
      <c r="FKH132" s="458"/>
      <c r="FKI132" s="458"/>
      <c r="FKJ132" s="459"/>
      <c r="FKK132" s="458"/>
      <c r="FKL132" s="458"/>
      <c r="FKM132" s="458"/>
      <c r="FKN132" s="459"/>
      <c r="FKO132" s="458"/>
      <c r="FKP132" s="458"/>
      <c r="FKQ132" s="458"/>
      <c r="FKR132" s="459"/>
      <c r="FKS132" s="458"/>
      <c r="FKT132" s="458"/>
      <c r="FKU132" s="458"/>
      <c r="FKV132" s="459"/>
      <c r="FKW132" s="458"/>
      <c r="FKX132" s="458"/>
      <c r="FKY132" s="458"/>
      <c r="FKZ132" s="459"/>
      <c r="FLA132" s="458"/>
      <c r="FLB132" s="458"/>
      <c r="FLC132" s="458"/>
      <c r="FLD132" s="459"/>
      <c r="FLE132" s="458"/>
      <c r="FLF132" s="458"/>
      <c r="FLG132" s="458"/>
      <c r="FLH132" s="459"/>
      <c r="FLI132" s="458"/>
      <c r="FLJ132" s="458"/>
      <c r="FLK132" s="458"/>
      <c r="FLL132" s="459"/>
      <c r="FLM132" s="458"/>
      <c r="FLN132" s="458"/>
      <c r="FLO132" s="458"/>
      <c r="FLP132" s="459"/>
      <c r="FLQ132" s="458"/>
      <c r="FLR132" s="458"/>
      <c r="FLS132" s="458"/>
      <c r="FLT132" s="459"/>
      <c r="FLU132" s="458"/>
      <c r="FLV132" s="458"/>
      <c r="FLW132" s="458"/>
      <c r="FLX132" s="459"/>
      <c r="FLY132" s="458"/>
      <c r="FLZ132" s="458"/>
      <c r="FMA132" s="458"/>
      <c r="FMB132" s="459"/>
      <c r="FMC132" s="458"/>
      <c r="FMD132" s="458"/>
      <c r="FME132" s="458"/>
      <c r="FMF132" s="459"/>
      <c r="FMG132" s="458"/>
      <c r="FMH132" s="458"/>
      <c r="FMI132" s="458"/>
      <c r="FMJ132" s="459"/>
      <c r="FMK132" s="458"/>
      <c r="FML132" s="458"/>
      <c r="FMM132" s="458"/>
      <c r="FMN132" s="459"/>
      <c r="FMO132" s="458"/>
      <c r="FMP132" s="458"/>
      <c r="FMQ132" s="458"/>
      <c r="FMR132" s="459"/>
      <c r="FMS132" s="458"/>
      <c r="FMT132" s="458"/>
      <c r="FMU132" s="458"/>
      <c r="FMV132" s="459"/>
      <c r="FMW132" s="458"/>
      <c r="FMX132" s="458"/>
      <c r="FMY132" s="458"/>
      <c r="FMZ132" s="459"/>
      <c r="FNA132" s="458"/>
      <c r="FNB132" s="458"/>
      <c r="FNC132" s="458"/>
      <c r="FND132" s="459"/>
      <c r="FNE132" s="458"/>
      <c r="FNF132" s="458"/>
      <c r="FNG132" s="458"/>
      <c r="FNH132" s="459"/>
      <c r="FNI132" s="458"/>
      <c r="FNJ132" s="458"/>
      <c r="FNK132" s="458"/>
      <c r="FNL132" s="459"/>
      <c r="FNM132" s="458"/>
      <c r="FNN132" s="458"/>
      <c r="FNO132" s="458"/>
      <c r="FNP132" s="459"/>
      <c r="FNQ132" s="458"/>
      <c r="FNR132" s="458"/>
      <c r="FNS132" s="458"/>
      <c r="FNT132" s="459"/>
      <c r="FNU132" s="458"/>
      <c r="FNV132" s="458"/>
      <c r="FNW132" s="458"/>
      <c r="FNX132" s="459"/>
      <c r="FNY132" s="458"/>
      <c r="FNZ132" s="458"/>
      <c r="FOA132" s="458"/>
      <c r="FOB132" s="459"/>
      <c r="FOC132" s="458"/>
      <c r="FOD132" s="458"/>
      <c r="FOE132" s="458"/>
      <c r="FOF132" s="459"/>
      <c r="FOG132" s="458"/>
      <c r="FOH132" s="458"/>
      <c r="FOI132" s="458"/>
      <c r="FOJ132" s="459"/>
      <c r="FOK132" s="458"/>
      <c r="FOL132" s="458"/>
      <c r="FOM132" s="458"/>
      <c r="FON132" s="459"/>
      <c r="FOO132" s="458"/>
      <c r="FOP132" s="458"/>
      <c r="FOQ132" s="458"/>
      <c r="FOR132" s="459"/>
      <c r="FOS132" s="458"/>
      <c r="FOT132" s="458"/>
      <c r="FOU132" s="458"/>
      <c r="FOV132" s="459"/>
      <c r="FOW132" s="458"/>
      <c r="FOX132" s="458"/>
      <c r="FOY132" s="458"/>
      <c r="FOZ132" s="459"/>
      <c r="FPA132" s="458"/>
      <c r="FPB132" s="458"/>
      <c r="FPC132" s="458"/>
      <c r="FPD132" s="459"/>
      <c r="FPE132" s="458"/>
      <c r="FPF132" s="458"/>
      <c r="FPG132" s="458"/>
      <c r="FPH132" s="459"/>
      <c r="FPI132" s="458"/>
      <c r="FPJ132" s="458"/>
      <c r="FPK132" s="458"/>
      <c r="FPL132" s="459"/>
      <c r="FPM132" s="458"/>
      <c r="FPN132" s="458"/>
      <c r="FPO132" s="458"/>
      <c r="FPP132" s="459"/>
      <c r="FPQ132" s="458"/>
      <c r="FPR132" s="458"/>
      <c r="FPS132" s="458"/>
      <c r="FPT132" s="459"/>
      <c r="FPU132" s="458"/>
      <c r="FPV132" s="458"/>
      <c r="FPW132" s="458"/>
      <c r="FPX132" s="459"/>
      <c r="FPY132" s="458"/>
      <c r="FPZ132" s="458"/>
      <c r="FQA132" s="458"/>
      <c r="FQB132" s="459"/>
      <c r="FQC132" s="458"/>
      <c r="FQD132" s="458"/>
      <c r="FQE132" s="458"/>
      <c r="FQF132" s="459"/>
      <c r="FQG132" s="458"/>
      <c r="FQH132" s="458"/>
      <c r="FQI132" s="458"/>
      <c r="FQJ132" s="459"/>
      <c r="FQK132" s="458"/>
      <c r="FQL132" s="458"/>
      <c r="FQM132" s="458"/>
      <c r="FQN132" s="459"/>
      <c r="FQO132" s="458"/>
      <c r="FQP132" s="458"/>
      <c r="FQQ132" s="458"/>
      <c r="FQR132" s="459"/>
      <c r="FQS132" s="458"/>
      <c r="FQT132" s="458"/>
      <c r="FQU132" s="458"/>
      <c r="FQV132" s="459"/>
      <c r="FQW132" s="458"/>
      <c r="FQX132" s="458"/>
      <c r="FQY132" s="458"/>
      <c r="FQZ132" s="459"/>
      <c r="FRA132" s="458"/>
      <c r="FRB132" s="458"/>
      <c r="FRC132" s="458"/>
      <c r="FRD132" s="459"/>
      <c r="FRE132" s="458"/>
      <c r="FRF132" s="458"/>
      <c r="FRG132" s="458"/>
      <c r="FRH132" s="459"/>
      <c r="FRI132" s="458"/>
      <c r="FRJ132" s="458"/>
      <c r="FRK132" s="458"/>
      <c r="FRL132" s="459"/>
      <c r="FRM132" s="458"/>
      <c r="FRN132" s="458"/>
      <c r="FRO132" s="458"/>
      <c r="FRP132" s="459"/>
      <c r="FRQ132" s="458"/>
      <c r="FRR132" s="458"/>
      <c r="FRS132" s="458"/>
      <c r="FRT132" s="459"/>
      <c r="FRU132" s="458"/>
      <c r="FRV132" s="458"/>
      <c r="FRW132" s="458"/>
      <c r="FRX132" s="459"/>
      <c r="FRY132" s="458"/>
      <c r="FRZ132" s="458"/>
      <c r="FSA132" s="458"/>
      <c r="FSB132" s="459"/>
      <c r="FSC132" s="458"/>
      <c r="FSD132" s="458"/>
      <c r="FSE132" s="458"/>
      <c r="FSF132" s="459"/>
      <c r="FSG132" s="458"/>
      <c r="FSH132" s="458"/>
      <c r="FSI132" s="458"/>
      <c r="FSJ132" s="459"/>
      <c r="FSK132" s="458"/>
      <c r="FSL132" s="458"/>
      <c r="FSM132" s="458"/>
      <c r="FSN132" s="459"/>
      <c r="FSO132" s="458"/>
      <c r="FSP132" s="458"/>
      <c r="FSQ132" s="458"/>
      <c r="FSR132" s="459"/>
      <c r="FSS132" s="458"/>
      <c r="FST132" s="458"/>
      <c r="FSU132" s="458"/>
      <c r="FSV132" s="459"/>
      <c r="FSW132" s="458"/>
      <c r="FSX132" s="458"/>
      <c r="FSY132" s="458"/>
      <c r="FSZ132" s="459"/>
      <c r="FTA132" s="458"/>
      <c r="FTB132" s="458"/>
      <c r="FTC132" s="458"/>
      <c r="FTD132" s="459"/>
      <c r="FTE132" s="458"/>
      <c r="FTF132" s="458"/>
      <c r="FTG132" s="458"/>
      <c r="FTH132" s="459"/>
      <c r="FTI132" s="458"/>
      <c r="FTJ132" s="458"/>
      <c r="FTK132" s="458"/>
      <c r="FTL132" s="459"/>
      <c r="FTM132" s="458"/>
      <c r="FTN132" s="458"/>
      <c r="FTO132" s="458"/>
      <c r="FTP132" s="459"/>
      <c r="FTQ132" s="458"/>
      <c r="FTR132" s="458"/>
      <c r="FTS132" s="458"/>
      <c r="FTT132" s="459"/>
      <c r="FTU132" s="458"/>
      <c r="FTV132" s="458"/>
      <c r="FTW132" s="458"/>
      <c r="FTX132" s="459"/>
      <c r="FTY132" s="458"/>
      <c r="FTZ132" s="458"/>
      <c r="FUA132" s="458"/>
      <c r="FUB132" s="459"/>
      <c r="FUC132" s="458"/>
      <c r="FUD132" s="458"/>
      <c r="FUE132" s="458"/>
      <c r="FUF132" s="459"/>
      <c r="FUG132" s="458"/>
      <c r="FUH132" s="458"/>
      <c r="FUI132" s="458"/>
      <c r="FUJ132" s="459"/>
      <c r="FUK132" s="458"/>
      <c r="FUL132" s="458"/>
      <c r="FUM132" s="458"/>
      <c r="FUN132" s="459"/>
      <c r="FUO132" s="458"/>
      <c r="FUP132" s="458"/>
      <c r="FUQ132" s="458"/>
      <c r="FUR132" s="459"/>
      <c r="FUS132" s="458"/>
      <c r="FUT132" s="458"/>
      <c r="FUU132" s="458"/>
      <c r="FUV132" s="459"/>
      <c r="FUW132" s="458"/>
      <c r="FUX132" s="458"/>
      <c r="FUY132" s="458"/>
      <c r="FUZ132" s="459"/>
      <c r="FVA132" s="458"/>
      <c r="FVB132" s="458"/>
      <c r="FVC132" s="458"/>
      <c r="FVD132" s="459"/>
      <c r="FVE132" s="458"/>
      <c r="FVF132" s="458"/>
      <c r="FVG132" s="458"/>
      <c r="FVH132" s="459"/>
      <c r="FVI132" s="458"/>
      <c r="FVJ132" s="458"/>
      <c r="FVK132" s="458"/>
      <c r="FVL132" s="459"/>
      <c r="FVM132" s="458"/>
      <c r="FVN132" s="458"/>
      <c r="FVO132" s="458"/>
      <c r="FVP132" s="459"/>
      <c r="FVQ132" s="458"/>
      <c r="FVR132" s="458"/>
      <c r="FVS132" s="458"/>
      <c r="FVT132" s="459"/>
      <c r="FVU132" s="458"/>
      <c r="FVV132" s="458"/>
      <c r="FVW132" s="458"/>
      <c r="FVX132" s="459"/>
      <c r="FVY132" s="458"/>
      <c r="FVZ132" s="458"/>
      <c r="FWA132" s="458"/>
      <c r="FWB132" s="459"/>
      <c r="FWC132" s="458"/>
      <c r="FWD132" s="458"/>
      <c r="FWE132" s="458"/>
      <c r="FWF132" s="459"/>
      <c r="FWG132" s="458"/>
      <c r="FWH132" s="458"/>
      <c r="FWI132" s="458"/>
      <c r="FWJ132" s="459"/>
      <c r="FWK132" s="458"/>
      <c r="FWL132" s="458"/>
      <c r="FWM132" s="458"/>
      <c r="FWN132" s="459"/>
      <c r="FWO132" s="458"/>
      <c r="FWP132" s="458"/>
      <c r="FWQ132" s="458"/>
      <c r="FWR132" s="459"/>
      <c r="FWS132" s="458"/>
      <c r="FWT132" s="458"/>
      <c r="FWU132" s="458"/>
      <c r="FWV132" s="459"/>
      <c r="FWW132" s="458"/>
      <c r="FWX132" s="458"/>
      <c r="FWY132" s="458"/>
      <c r="FWZ132" s="459"/>
      <c r="FXA132" s="458"/>
      <c r="FXB132" s="458"/>
      <c r="FXC132" s="458"/>
      <c r="FXD132" s="459"/>
      <c r="FXE132" s="458"/>
      <c r="FXF132" s="458"/>
      <c r="FXG132" s="458"/>
      <c r="FXH132" s="459"/>
      <c r="FXI132" s="458"/>
      <c r="FXJ132" s="458"/>
      <c r="FXK132" s="458"/>
      <c r="FXL132" s="459"/>
      <c r="FXM132" s="458"/>
      <c r="FXN132" s="458"/>
      <c r="FXO132" s="458"/>
      <c r="FXP132" s="459"/>
      <c r="FXQ132" s="458"/>
      <c r="FXR132" s="458"/>
      <c r="FXS132" s="458"/>
      <c r="FXT132" s="459"/>
      <c r="FXU132" s="458"/>
      <c r="FXV132" s="458"/>
      <c r="FXW132" s="458"/>
      <c r="FXX132" s="459"/>
      <c r="FXY132" s="458"/>
      <c r="FXZ132" s="458"/>
      <c r="FYA132" s="458"/>
      <c r="FYB132" s="459"/>
      <c r="FYC132" s="458"/>
      <c r="FYD132" s="458"/>
      <c r="FYE132" s="458"/>
      <c r="FYF132" s="459"/>
      <c r="FYG132" s="458"/>
      <c r="FYH132" s="458"/>
      <c r="FYI132" s="458"/>
      <c r="FYJ132" s="459"/>
      <c r="FYK132" s="458"/>
      <c r="FYL132" s="458"/>
      <c r="FYM132" s="458"/>
      <c r="FYN132" s="459"/>
      <c r="FYO132" s="458"/>
      <c r="FYP132" s="458"/>
      <c r="FYQ132" s="458"/>
      <c r="FYR132" s="459"/>
      <c r="FYS132" s="458"/>
      <c r="FYT132" s="458"/>
      <c r="FYU132" s="458"/>
      <c r="FYV132" s="459"/>
      <c r="FYW132" s="458"/>
      <c r="FYX132" s="458"/>
      <c r="FYY132" s="458"/>
      <c r="FYZ132" s="459"/>
      <c r="FZA132" s="458"/>
      <c r="FZB132" s="458"/>
      <c r="FZC132" s="458"/>
      <c r="FZD132" s="459"/>
      <c r="FZE132" s="458"/>
      <c r="FZF132" s="458"/>
      <c r="FZG132" s="458"/>
      <c r="FZH132" s="459"/>
      <c r="FZI132" s="458"/>
      <c r="FZJ132" s="458"/>
      <c r="FZK132" s="458"/>
      <c r="FZL132" s="459"/>
      <c r="FZM132" s="458"/>
      <c r="FZN132" s="458"/>
      <c r="FZO132" s="458"/>
      <c r="FZP132" s="459"/>
      <c r="FZQ132" s="458"/>
      <c r="FZR132" s="458"/>
      <c r="FZS132" s="458"/>
      <c r="FZT132" s="459"/>
      <c r="FZU132" s="458"/>
      <c r="FZV132" s="458"/>
      <c r="FZW132" s="458"/>
      <c r="FZX132" s="459"/>
      <c r="FZY132" s="458"/>
      <c r="FZZ132" s="458"/>
      <c r="GAA132" s="458"/>
      <c r="GAB132" s="459"/>
      <c r="GAC132" s="458"/>
      <c r="GAD132" s="458"/>
      <c r="GAE132" s="458"/>
      <c r="GAF132" s="459"/>
      <c r="GAG132" s="458"/>
      <c r="GAH132" s="458"/>
      <c r="GAI132" s="458"/>
      <c r="GAJ132" s="459"/>
      <c r="GAK132" s="458"/>
      <c r="GAL132" s="458"/>
      <c r="GAM132" s="458"/>
      <c r="GAN132" s="459"/>
      <c r="GAO132" s="458"/>
      <c r="GAP132" s="458"/>
      <c r="GAQ132" s="458"/>
      <c r="GAR132" s="459"/>
      <c r="GAS132" s="458"/>
      <c r="GAT132" s="458"/>
      <c r="GAU132" s="458"/>
      <c r="GAV132" s="459"/>
      <c r="GAW132" s="458"/>
      <c r="GAX132" s="458"/>
      <c r="GAY132" s="458"/>
      <c r="GAZ132" s="459"/>
      <c r="GBA132" s="458"/>
      <c r="GBB132" s="458"/>
      <c r="GBC132" s="458"/>
      <c r="GBD132" s="459"/>
      <c r="GBE132" s="458"/>
      <c r="GBF132" s="458"/>
      <c r="GBG132" s="458"/>
      <c r="GBH132" s="459"/>
      <c r="GBI132" s="458"/>
      <c r="GBJ132" s="458"/>
      <c r="GBK132" s="458"/>
      <c r="GBL132" s="459"/>
      <c r="GBM132" s="458"/>
      <c r="GBN132" s="458"/>
      <c r="GBO132" s="458"/>
      <c r="GBP132" s="459"/>
      <c r="GBQ132" s="458"/>
      <c r="GBR132" s="458"/>
      <c r="GBS132" s="458"/>
      <c r="GBT132" s="459"/>
      <c r="GBU132" s="458"/>
      <c r="GBV132" s="458"/>
      <c r="GBW132" s="458"/>
      <c r="GBX132" s="459"/>
      <c r="GBY132" s="458"/>
      <c r="GBZ132" s="458"/>
      <c r="GCA132" s="458"/>
      <c r="GCB132" s="459"/>
      <c r="GCC132" s="458"/>
      <c r="GCD132" s="458"/>
      <c r="GCE132" s="458"/>
      <c r="GCF132" s="459"/>
      <c r="GCG132" s="458"/>
      <c r="GCH132" s="458"/>
      <c r="GCI132" s="458"/>
      <c r="GCJ132" s="459"/>
      <c r="GCK132" s="458"/>
      <c r="GCL132" s="458"/>
      <c r="GCM132" s="458"/>
      <c r="GCN132" s="459"/>
      <c r="GCO132" s="458"/>
      <c r="GCP132" s="458"/>
      <c r="GCQ132" s="458"/>
      <c r="GCR132" s="459"/>
      <c r="GCS132" s="458"/>
      <c r="GCT132" s="458"/>
      <c r="GCU132" s="458"/>
      <c r="GCV132" s="459"/>
      <c r="GCW132" s="458"/>
      <c r="GCX132" s="458"/>
      <c r="GCY132" s="458"/>
      <c r="GCZ132" s="459"/>
      <c r="GDA132" s="458"/>
      <c r="GDB132" s="458"/>
      <c r="GDC132" s="458"/>
      <c r="GDD132" s="459"/>
      <c r="GDE132" s="458"/>
      <c r="GDF132" s="458"/>
      <c r="GDG132" s="458"/>
      <c r="GDH132" s="459"/>
      <c r="GDI132" s="458"/>
      <c r="GDJ132" s="458"/>
      <c r="GDK132" s="458"/>
      <c r="GDL132" s="459"/>
      <c r="GDM132" s="458"/>
      <c r="GDN132" s="458"/>
      <c r="GDO132" s="458"/>
      <c r="GDP132" s="459"/>
      <c r="GDQ132" s="458"/>
      <c r="GDR132" s="458"/>
      <c r="GDS132" s="458"/>
      <c r="GDT132" s="459"/>
      <c r="GDU132" s="458"/>
      <c r="GDV132" s="458"/>
      <c r="GDW132" s="458"/>
      <c r="GDX132" s="459"/>
      <c r="GDY132" s="458"/>
      <c r="GDZ132" s="458"/>
      <c r="GEA132" s="458"/>
      <c r="GEB132" s="459"/>
      <c r="GEC132" s="458"/>
      <c r="GED132" s="458"/>
      <c r="GEE132" s="458"/>
      <c r="GEF132" s="459"/>
      <c r="GEG132" s="458"/>
      <c r="GEH132" s="458"/>
      <c r="GEI132" s="458"/>
      <c r="GEJ132" s="459"/>
      <c r="GEK132" s="458"/>
      <c r="GEL132" s="458"/>
      <c r="GEM132" s="458"/>
      <c r="GEN132" s="459"/>
      <c r="GEO132" s="458"/>
      <c r="GEP132" s="458"/>
      <c r="GEQ132" s="458"/>
      <c r="GER132" s="459"/>
      <c r="GES132" s="458"/>
      <c r="GET132" s="458"/>
      <c r="GEU132" s="458"/>
      <c r="GEV132" s="459"/>
      <c r="GEW132" s="458"/>
      <c r="GEX132" s="458"/>
      <c r="GEY132" s="458"/>
      <c r="GEZ132" s="459"/>
      <c r="GFA132" s="458"/>
      <c r="GFB132" s="458"/>
      <c r="GFC132" s="458"/>
      <c r="GFD132" s="459"/>
      <c r="GFE132" s="458"/>
      <c r="GFF132" s="458"/>
      <c r="GFG132" s="458"/>
      <c r="GFH132" s="459"/>
      <c r="GFI132" s="458"/>
      <c r="GFJ132" s="458"/>
      <c r="GFK132" s="458"/>
      <c r="GFL132" s="459"/>
      <c r="GFM132" s="458"/>
      <c r="GFN132" s="458"/>
      <c r="GFO132" s="458"/>
      <c r="GFP132" s="459"/>
      <c r="GFQ132" s="458"/>
      <c r="GFR132" s="458"/>
      <c r="GFS132" s="458"/>
      <c r="GFT132" s="459"/>
      <c r="GFU132" s="458"/>
      <c r="GFV132" s="458"/>
      <c r="GFW132" s="458"/>
      <c r="GFX132" s="459"/>
      <c r="GFY132" s="458"/>
      <c r="GFZ132" s="458"/>
      <c r="GGA132" s="458"/>
      <c r="GGB132" s="459"/>
      <c r="GGC132" s="458"/>
      <c r="GGD132" s="458"/>
      <c r="GGE132" s="458"/>
      <c r="GGF132" s="459"/>
      <c r="GGG132" s="458"/>
      <c r="GGH132" s="458"/>
      <c r="GGI132" s="458"/>
      <c r="GGJ132" s="459"/>
      <c r="GGK132" s="458"/>
      <c r="GGL132" s="458"/>
      <c r="GGM132" s="458"/>
      <c r="GGN132" s="459"/>
      <c r="GGO132" s="458"/>
      <c r="GGP132" s="458"/>
      <c r="GGQ132" s="458"/>
      <c r="GGR132" s="459"/>
      <c r="GGS132" s="458"/>
      <c r="GGT132" s="458"/>
      <c r="GGU132" s="458"/>
      <c r="GGV132" s="459"/>
      <c r="GGW132" s="458"/>
      <c r="GGX132" s="458"/>
      <c r="GGY132" s="458"/>
      <c r="GGZ132" s="459"/>
      <c r="GHA132" s="458"/>
      <c r="GHB132" s="458"/>
      <c r="GHC132" s="458"/>
      <c r="GHD132" s="459"/>
      <c r="GHE132" s="458"/>
      <c r="GHF132" s="458"/>
      <c r="GHG132" s="458"/>
      <c r="GHH132" s="459"/>
      <c r="GHI132" s="458"/>
      <c r="GHJ132" s="458"/>
      <c r="GHK132" s="458"/>
      <c r="GHL132" s="459"/>
      <c r="GHM132" s="458"/>
      <c r="GHN132" s="458"/>
      <c r="GHO132" s="458"/>
      <c r="GHP132" s="459"/>
      <c r="GHQ132" s="458"/>
      <c r="GHR132" s="458"/>
      <c r="GHS132" s="458"/>
      <c r="GHT132" s="459"/>
      <c r="GHU132" s="458"/>
      <c r="GHV132" s="458"/>
      <c r="GHW132" s="458"/>
      <c r="GHX132" s="459"/>
      <c r="GHY132" s="458"/>
      <c r="GHZ132" s="458"/>
      <c r="GIA132" s="458"/>
      <c r="GIB132" s="459"/>
      <c r="GIC132" s="458"/>
      <c r="GID132" s="458"/>
      <c r="GIE132" s="458"/>
      <c r="GIF132" s="459"/>
      <c r="GIG132" s="458"/>
      <c r="GIH132" s="458"/>
      <c r="GII132" s="458"/>
      <c r="GIJ132" s="459"/>
      <c r="GIK132" s="458"/>
      <c r="GIL132" s="458"/>
      <c r="GIM132" s="458"/>
      <c r="GIN132" s="459"/>
      <c r="GIO132" s="458"/>
      <c r="GIP132" s="458"/>
      <c r="GIQ132" s="458"/>
      <c r="GIR132" s="459"/>
      <c r="GIS132" s="458"/>
      <c r="GIT132" s="458"/>
      <c r="GIU132" s="458"/>
      <c r="GIV132" s="459"/>
      <c r="GIW132" s="458"/>
      <c r="GIX132" s="458"/>
      <c r="GIY132" s="458"/>
      <c r="GIZ132" s="459"/>
      <c r="GJA132" s="458"/>
      <c r="GJB132" s="458"/>
      <c r="GJC132" s="458"/>
      <c r="GJD132" s="459"/>
      <c r="GJE132" s="458"/>
      <c r="GJF132" s="458"/>
      <c r="GJG132" s="458"/>
      <c r="GJH132" s="459"/>
      <c r="GJI132" s="458"/>
      <c r="GJJ132" s="458"/>
      <c r="GJK132" s="458"/>
      <c r="GJL132" s="459"/>
      <c r="GJM132" s="458"/>
      <c r="GJN132" s="458"/>
      <c r="GJO132" s="458"/>
      <c r="GJP132" s="459"/>
      <c r="GJQ132" s="458"/>
      <c r="GJR132" s="458"/>
      <c r="GJS132" s="458"/>
      <c r="GJT132" s="459"/>
      <c r="GJU132" s="458"/>
      <c r="GJV132" s="458"/>
      <c r="GJW132" s="458"/>
      <c r="GJX132" s="459"/>
      <c r="GJY132" s="458"/>
      <c r="GJZ132" s="458"/>
      <c r="GKA132" s="458"/>
      <c r="GKB132" s="459"/>
      <c r="GKC132" s="458"/>
      <c r="GKD132" s="458"/>
      <c r="GKE132" s="458"/>
      <c r="GKF132" s="459"/>
      <c r="GKG132" s="458"/>
      <c r="GKH132" s="458"/>
      <c r="GKI132" s="458"/>
      <c r="GKJ132" s="459"/>
      <c r="GKK132" s="458"/>
      <c r="GKL132" s="458"/>
      <c r="GKM132" s="458"/>
      <c r="GKN132" s="459"/>
      <c r="GKO132" s="458"/>
      <c r="GKP132" s="458"/>
      <c r="GKQ132" s="458"/>
      <c r="GKR132" s="459"/>
      <c r="GKS132" s="458"/>
      <c r="GKT132" s="458"/>
      <c r="GKU132" s="458"/>
      <c r="GKV132" s="459"/>
      <c r="GKW132" s="458"/>
      <c r="GKX132" s="458"/>
      <c r="GKY132" s="458"/>
      <c r="GKZ132" s="459"/>
      <c r="GLA132" s="458"/>
      <c r="GLB132" s="458"/>
      <c r="GLC132" s="458"/>
      <c r="GLD132" s="459"/>
      <c r="GLE132" s="458"/>
      <c r="GLF132" s="458"/>
      <c r="GLG132" s="458"/>
      <c r="GLH132" s="459"/>
      <c r="GLI132" s="458"/>
      <c r="GLJ132" s="458"/>
      <c r="GLK132" s="458"/>
      <c r="GLL132" s="459"/>
      <c r="GLM132" s="458"/>
      <c r="GLN132" s="458"/>
      <c r="GLO132" s="458"/>
      <c r="GLP132" s="459"/>
      <c r="GLQ132" s="458"/>
      <c r="GLR132" s="458"/>
      <c r="GLS132" s="458"/>
      <c r="GLT132" s="459"/>
      <c r="GLU132" s="458"/>
      <c r="GLV132" s="458"/>
      <c r="GLW132" s="458"/>
      <c r="GLX132" s="459"/>
      <c r="GLY132" s="458"/>
      <c r="GLZ132" s="458"/>
      <c r="GMA132" s="458"/>
      <c r="GMB132" s="459"/>
      <c r="GMC132" s="458"/>
      <c r="GMD132" s="458"/>
      <c r="GME132" s="458"/>
      <c r="GMF132" s="459"/>
      <c r="GMG132" s="458"/>
      <c r="GMH132" s="458"/>
      <c r="GMI132" s="458"/>
      <c r="GMJ132" s="459"/>
      <c r="GMK132" s="458"/>
      <c r="GML132" s="458"/>
      <c r="GMM132" s="458"/>
      <c r="GMN132" s="459"/>
      <c r="GMO132" s="458"/>
      <c r="GMP132" s="458"/>
      <c r="GMQ132" s="458"/>
      <c r="GMR132" s="459"/>
      <c r="GMS132" s="458"/>
      <c r="GMT132" s="458"/>
      <c r="GMU132" s="458"/>
      <c r="GMV132" s="459"/>
      <c r="GMW132" s="458"/>
      <c r="GMX132" s="458"/>
      <c r="GMY132" s="458"/>
      <c r="GMZ132" s="459"/>
      <c r="GNA132" s="458"/>
      <c r="GNB132" s="458"/>
      <c r="GNC132" s="458"/>
      <c r="GND132" s="459"/>
      <c r="GNE132" s="458"/>
      <c r="GNF132" s="458"/>
      <c r="GNG132" s="458"/>
      <c r="GNH132" s="459"/>
      <c r="GNI132" s="458"/>
      <c r="GNJ132" s="458"/>
      <c r="GNK132" s="458"/>
      <c r="GNL132" s="459"/>
      <c r="GNM132" s="458"/>
      <c r="GNN132" s="458"/>
      <c r="GNO132" s="458"/>
      <c r="GNP132" s="459"/>
      <c r="GNQ132" s="458"/>
      <c r="GNR132" s="458"/>
      <c r="GNS132" s="458"/>
      <c r="GNT132" s="459"/>
      <c r="GNU132" s="458"/>
      <c r="GNV132" s="458"/>
      <c r="GNW132" s="458"/>
      <c r="GNX132" s="459"/>
      <c r="GNY132" s="458"/>
      <c r="GNZ132" s="458"/>
      <c r="GOA132" s="458"/>
      <c r="GOB132" s="459"/>
      <c r="GOC132" s="458"/>
      <c r="GOD132" s="458"/>
      <c r="GOE132" s="458"/>
      <c r="GOF132" s="459"/>
      <c r="GOG132" s="458"/>
      <c r="GOH132" s="458"/>
      <c r="GOI132" s="458"/>
      <c r="GOJ132" s="459"/>
      <c r="GOK132" s="458"/>
      <c r="GOL132" s="458"/>
      <c r="GOM132" s="458"/>
      <c r="GON132" s="459"/>
      <c r="GOO132" s="458"/>
      <c r="GOP132" s="458"/>
      <c r="GOQ132" s="458"/>
      <c r="GOR132" s="459"/>
      <c r="GOS132" s="458"/>
      <c r="GOT132" s="458"/>
      <c r="GOU132" s="458"/>
      <c r="GOV132" s="459"/>
      <c r="GOW132" s="458"/>
      <c r="GOX132" s="458"/>
      <c r="GOY132" s="458"/>
      <c r="GOZ132" s="459"/>
      <c r="GPA132" s="458"/>
      <c r="GPB132" s="458"/>
      <c r="GPC132" s="458"/>
      <c r="GPD132" s="459"/>
      <c r="GPE132" s="458"/>
      <c r="GPF132" s="458"/>
      <c r="GPG132" s="458"/>
      <c r="GPH132" s="459"/>
      <c r="GPI132" s="458"/>
      <c r="GPJ132" s="458"/>
      <c r="GPK132" s="458"/>
      <c r="GPL132" s="459"/>
      <c r="GPM132" s="458"/>
      <c r="GPN132" s="458"/>
      <c r="GPO132" s="458"/>
      <c r="GPP132" s="459"/>
      <c r="GPQ132" s="458"/>
      <c r="GPR132" s="458"/>
      <c r="GPS132" s="458"/>
      <c r="GPT132" s="459"/>
      <c r="GPU132" s="458"/>
      <c r="GPV132" s="458"/>
      <c r="GPW132" s="458"/>
      <c r="GPX132" s="459"/>
      <c r="GPY132" s="458"/>
      <c r="GPZ132" s="458"/>
      <c r="GQA132" s="458"/>
      <c r="GQB132" s="459"/>
      <c r="GQC132" s="458"/>
      <c r="GQD132" s="458"/>
      <c r="GQE132" s="458"/>
      <c r="GQF132" s="459"/>
      <c r="GQG132" s="458"/>
      <c r="GQH132" s="458"/>
      <c r="GQI132" s="458"/>
      <c r="GQJ132" s="459"/>
      <c r="GQK132" s="458"/>
      <c r="GQL132" s="458"/>
      <c r="GQM132" s="458"/>
      <c r="GQN132" s="459"/>
      <c r="GQO132" s="458"/>
      <c r="GQP132" s="458"/>
      <c r="GQQ132" s="458"/>
      <c r="GQR132" s="459"/>
      <c r="GQS132" s="458"/>
      <c r="GQT132" s="458"/>
      <c r="GQU132" s="458"/>
      <c r="GQV132" s="459"/>
      <c r="GQW132" s="458"/>
      <c r="GQX132" s="458"/>
      <c r="GQY132" s="458"/>
      <c r="GQZ132" s="459"/>
      <c r="GRA132" s="458"/>
      <c r="GRB132" s="458"/>
      <c r="GRC132" s="458"/>
      <c r="GRD132" s="459"/>
      <c r="GRE132" s="458"/>
      <c r="GRF132" s="458"/>
      <c r="GRG132" s="458"/>
      <c r="GRH132" s="459"/>
      <c r="GRI132" s="458"/>
      <c r="GRJ132" s="458"/>
      <c r="GRK132" s="458"/>
      <c r="GRL132" s="459"/>
      <c r="GRM132" s="458"/>
      <c r="GRN132" s="458"/>
      <c r="GRO132" s="458"/>
      <c r="GRP132" s="459"/>
      <c r="GRQ132" s="458"/>
      <c r="GRR132" s="458"/>
      <c r="GRS132" s="458"/>
      <c r="GRT132" s="459"/>
      <c r="GRU132" s="458"/>
      <c r="GRV132" s="458"/>
      <c r="GRW132" s="458"/>
      <c r="GRX132" s="459"/>
      <c r="GRY132" s="458"/>
      <c r="GRZ132" s="458"/>
      <c r="GSA132" s="458"/>
      <c r="GSB132" s="459"/>
      <c r="GSC132" s="458"/>
      <c r="GSD132" s="458"/>
      <c r="GSE132" s="458"/>
      <c r="GSF132" s="459"/>
      <c r="GSG132" s="458"/>
      <c r="GSH132" s="458"/>
      <c r="GSI132" s="458"/>
      <c r="GSJ132" s="459"/>
      <c r="GSK132" s="458"/>
      <c r="GSL132" s="458"/>
      <c r="GSM132" s="458"/>
      <c r="GSN132" s="459"/>
      <c r="GSO132" s="458"/>
      <c r="GSP132" s="458"/>
      <c r="GSQ132" s="458"/>
      <c r="GSR132" s="459"/>
      <c r="GSS132" s="458"/>
      <c r="GST132" s="458"/>
      <c r="GSU132" s="458"/>
      <c r="GSV132" s="459"/>
      <c r="GSW132" s="458"/>
      <c r="GSX132" s="458"/>
      <c r="GSY132" s="458"/>
      <c r="GSZ132" s="459"/>
      <c r="GTA132" s="458"/>
      <c r="GTB132" s="458"/>
      <c r="GTC132" s="458"/>
      <c r="GTD132" s="459"/>
      <c r="GTE132" s="458"/>
      <c r="GTF132" s="458"/>
      <c r="GTG132" s="458"/>
      <c r="GTH132" s="459"/>
      <c r="GTI132" s="458"/>
      <c r="GTJ132" s="458"/>
      <c r="GTK132" s="458"/>
      <c r="GTL132" s="459"/>
      <c r="GTM132" s="458"/>
      <c r="GTN132" s="458"/>
      <c r="GTO132" s="458"/>
      <c r="GTP132" s="459"/>
      <c r="GTQ132" s="458"/>
      <c r="GTR132" s="458"/>
      <c r="GTS132" s="458"/>
      <c r="GTT132" s="459"/>
      <c r="GTU132" s="458"/>
      <c r="GTV132" s="458"/>
      <c r="GTW132" s="458"/>
      <c r="GTX132" s="459"/>
      <c r="GTY132" s="458"/>
      <c r="GTZ132" s="458"/>
      <c r="GUA132" s="458"/>
      <c r="GUB132" s="459"/>
      <c r="GUC132" s="458"/>
      <c r="GUD132" s="458"/>
      <c r="GUE132" s="458"/>
      <c r="GUF132" s="459"/>
      <c r="GUG132" s="458"/>
      <c r="GUH132" s="458"/>
      <c r="GUI132" s="458"/>
      <c r="GUJ132" s="459"/>
      <c r="GUK132" s="458"/>
      <c r="GUL132" s="458"/>
      <c r="GUM132" s="458"/>
      <c r="GUN132" s="459"/>
      <c r="GUO132" s="458"/>
      <c r="GUP132" s="458"/>
      <c r="GUQ132" s="458"/>
      <c r="GUR132" s="459"/>
      <c r="GUS132" s="458"/>
      <c r="GUT132" s="458"/>
      <c r="GUU132" s="458"/>
      <c r="GUV132" s="459"/>
      <c r="GUW132" s="458"/>
      <c r="GUX132" s="458"/>
      <c r="GUY132" s="458"/>
      <c r="GUZ132" s="459"/>
      <c r="GVA132" s="458"/>
      <c r="GVB132" s="458"/>
      <c r="GVC132" s="458"/>
      <c r="GVD132" s="459"/>
      <c r="GVE132" s="458"/>
      <c r="GVF132" s="458"/>
      <c r="GVG132" s="458"/>
      <c r="GVH132" s="459"/>
      <c r="GVI132" s="458"/>
      <c r="GVJ132" s="458"/>
      <c r="GVK132" s="458"/>
      <c r="GVL132" s="459"/>
      <c r="GVM132" s="458"/>
      <c r="GVN132" s="458"/>
      <c r="GVO132" s="458"/>
      <c r="GVP132" s="459"/>
      <c r="GVQ132" s="458"/>
      <c r="GVR132" s="458"/>
      <c r="GVS132" s="458"/>
      <c r="GVT132" s="459"/>
      <c r="GVU132" s="458"/>
      <c r="GVV132" s="458"/>
      <c r="GVW132" s="458"/>
      <c r="GVX132" s="459"/>
      <c r="GVY132" s="458"/>
      <c r="GVZ132" s="458"/>
      <c r="GWA132" s="458"/>
      <c r="GWB132" s="459"/>
      <c r="GWC132" s="458"/>
      <c r="GWD132" s="458"/>
      <c r="GWE132" s="458"/>
      <c r="GWF132" s="459"/>
      <c r="GWG132" s="458"/>
      <c r="GWH132" s="458"/>
      <c r="GWI132" s="458"/>
      <c r="GWJ132" s="459"/>
      <c r="GWK132" s="458"/>
      <c r="GWL132" s="458"/>
      <c r="GWM132" s="458"/>
      <c r="GWN132" s="459"/>
      <c r="GWO132" s="458"/>
      <c r="GWP132" s="458"/>
      <c r="GWQ132" s="458"/>
      <c r="GWR132" s="459"/>
      <c r="GWS132" s="458"/>
      <c r="GWT132" s="458"/>
      <c r="GWU132" s="458"/>
      <c r="GWV132" s="459"/>
      <c r="GWW132" s="458"/>
      <c r="GWX132" s="458"/>
      <c r="GWY132" s="458"/>
      <c r="GWZ132" s="459"/>
      <c r="GXA132" s="458"/>
      <c r="GXB132" s="458"/>
      <c r="GXC132" s="458"/>
      <c r="GXD132" s="459"/>
      <c r="GXE132" s="458"/>
      <c r="GXF132" s="458"/>
      <c r="GXG132" s="458"/>
      <c r="GXH132" s="459"/>
      <c r="GXI132" s="458"/>
      <c r="GXJ132" s="458"/>
      <c r="GXK132" s="458"/>
      <c r="GXL132" s="459"/>
      <c r="GXM132" s="458"/>
      <c r="GXN132" s="458"/>
      <c r="GXO132" s="458"/>
      <c r="GXP132" s="459"/>
      <c r="GXQ132" s="458"/>
      <c r="GXR132" s="458"/>
      <c r="GXS132" s="458"/>
      <c r="GXT132" s="459"/>
      <c r="GXU132" s="458"/>
      <c r="GXV132" s="458"/>
      <c r="GXW132" s="458"/>
      <c r="GXX132" s="459"/>
      <c r="GXY132" s="458"/>
      <c r="GXZ132" s="458"/>
      <c r="GYA132" s="458"/>
      <c r="GYB132" s="459"/>
      <c r="GYC132" s="458"/>
      <c r="GYD132" s="458"/>
      <c r="GYE132" s="458"/>
      <c r="GYF132" s="459"/>
      <c r="GYG132" s="458"/>
      <c r="GYH132" s="458"/>
      <c r="GYI132" s="458"/>
      <c r="GYJ132" s="459"/>
      <c r="GYK132" s="458"/>
      <c r="GYL132" s="458"/>
      <c r="GYM132" s="458"/>
      <c r="GYN132" s="459"/>
      <c r="GYO132" s="458"/>
      <c r="GYP132" s="458"/>
      <c r="GYQ132" s="458"/>
      <c r="GYR132" s="459"/>
      <c r="GYS132" s="458"/>
      <c r="GYT132" s="458"/>
      <c r="GYU132" s="458"/>
      <c r="GYV132" s="459"/>
      <c r="GYW132" s="458"/>
      <c r="GYX132" s="458"/>
      <c r="GYY132" s="458"/>
      <c r="GYZ132" s="459"/>
      <c r="GZA132" s="458"/>
      <c r="GZB132" s="458"/>
      <c r="GZC132" s="458"/>
      <c r="GZD132" s="459"/>
      <c r="GZE132" s="458"/>
      <c r="GZF132" s="458"/>
      <c r="GZG132" s="458"/>
      <c r="GZH132" s="459"/>
      <c r="GZI132" s="458"/>
      <c r="GZJ132" s="458"/>
      <c r="GZK132" s="458"/>
      <c r="GZL132" s="459"/>
      <c r="GZM132" s="458"/>
      <c r="GZN132" s="458"/>
      <c r="GZO132" s="458"/>
      <c r="GZP132" s="459"/>
      <c r="GZQ132" s="458"/>
      <c r="GZR132" s="458"/>
      <c r="GZS132" s="458"/>
      <c r="GZT132" s="459"/>
      <c r="GZU132" s="458"/>
      <c r="GZV132" s="458"/>
      <c r="GZW132" s="458"/>
      <c r="GZX132" s="459"/>
      <c r="GZY132" s="458"/>
      <c r="GZZ132" s="458"/>
      <c r="HAA132" s="458"/>
      <c r="HAB132" s="459"/>
      <c r="HAC132" s="458"/>
      <c r="HAD132" s="458"/>
      <c r="HAE132" s="458"/>
      <c r="HAF132" s="459"/>
      <c r="HAG132" s="458"/>
      <c r="HAH132" s="458"/>
      <c r="HAI132" s="458"/>
      <c r="HAJ132" s="459"/>
      <c r="HAK132" s="458"/>
      <c r="HAL132" s="458"/>
      <c r="HAM132" s="458"/>
      <c r="HAN132" s="459"/>
      <c r="HAO132" s="458"/>
      <c r="HAP132" s="458"/>
      <c r="HAQ132" s="458"/>
      <c r="HAR132" s="459"/>
      <c r="HAS132" s="458"/>
      <c r="HAT132" s="458"/>
      <c r="HAU132" s="458"/>
      <c r="HAV132" s="459"/>
      <c r="HAW132" s="458"/>
      <c r="HAX132" s="458"/>
      <c r="HAY132" s="458"/>
      <c r="HAZ132" s="459"/>
      <c r="HBA132" s="458"/>
      <c r="HBB132" s="458"/>
      <c r="HBC132" s="458"/>
      <c r="HBD132" s="459"/>
      <c r="HBE132" s="458"/>
      <c r="HBF132" s="458"/>
      <c r="HBG132" s="458"/>
      <c r="HBH132" s="459"/>
      <c r="HBI132" s="458"/>
      <c r="HBJ132" s="458"/>
      <c r="HBK132" s="458"/>
      <c r="HBL132" s="459"/>
      <c r="HBM132" s="458"/>
      <c r="HBN132" s="458"/>
      <c r="HBO132" s="458"/>
      <c r="HBP132" s="459"/>
      <c r="HBQ132" s="458"/>
      <c r="HBR132" s="458"/>
      <c r="HBS132" s="458"/>
      <c r="HBT132" s="459"/>
      <c r="HBU132" s="458"/>
      <c r="HBV132" s="458"/>
      <c r="HBW132" s="458"/>
      <c r="HBX132" s="459"/>
      <c r="HBY132" s="458"/>
      <c r="HBZ132" s="458"/>
      <c r="HCA132" s="458"/>
      <c r="HCB132" s="459"/>
      <c r="HCC132" s="458"/>
      <c r="HCD132" s="458"/>
      <c r="HCE132" s="458"/>
      <c r="HCF132" s="459"/>
      <c r="HCG132" s="458"/>
      <c r="HCH132" s="458"/>
      <c r="HCI132" s="458"/>
      <c r="HCJ132" s="459"/>
      <c r="HCK132" s="458"/>
      <c r="HCL132" s="458"/>
      <c r="HCM132" s="458"/>
      <c r="HCN132" s="459"/>
      <c r="HCO132" s="458"/>
      <c r="HCP132" s="458"/>
      <c r="HCQ132" s="458"/>
      <c r="HCR132" s="459"/>
      <c r="HCS132" s="458"/>
      <c r="HCT132" s="458"/>
      <c r="HCU132" s="458"/>
      <c r="HCV132" s="459"/>
      <c r="HCW132" s="458"/>
      <c r="HCX132" s="458"/>
      <c r="HCY132" s="458"/>
      <c r="HCZ132" s="459"/>
      <c r="HDA132" s="458"/>
      <c r="HDB132" s="458"/>
      <c r="HDC132" s="458"/>
      <c r="HDD132" s="459"/>
      <c r="HDE132" s="458"/>
      <c r="HDF132" s="458"/>
      <c r="HDG132" s="458"/>
      <c r="HDH132" s="459"/>
      <c r="HDI132" s="458"/>
      <c r="HDJ132" s="458"/>
      <c r="HDK132" s="458"/>
      <c r="HDL132" s="459"/>
      <c r="HDM132" s="458"/>
      <c r="HDN132" s="458"/>
      <c r="HDO132" s="458"/>
      <c r="HDP132" s="459"/>
      <c r="HDQ132" s="458"/>
      <c r="HDR132" s="458"/>
      <c r="HDS132" s="458"/>
      <c r="HDT132" s="459"/>
      <c r="HDU132" s="458"/>
      <c r="HDV132" s="458"/>
      <c r="HDW132" s="458"/>
      <c r="HDX132" s="459"/>
      <c r="HDY132" s="458"/>
      <c r="HDZ132" s="458"/>
      <c r="HEA132" s="458"/>
      <c r="HEB132" s="459"/>
      <c r="HEC132" s="458"/>
      <c r="HED132" s="458"/>
      <c r="HEE132" s="458"/>
      <c r="HEF132" s="459"/>
      <c r="HEG132" s="458"/>
      <c r="HEH132" s="458"/>
      <c r="HEI132" s="458"/>
      <c r="HEJ132" s="459"/>
      <c r="HEK132" s="458"/>
      <c r="HEL132" s="458"/>
      <c r="HEM132" s="458"/>
      <c r="HEN132" s="459"/>
      <c r="HEO132" s="458"/>
      <c r="HEP132" s="458"/>
      <c r="HEQ132" s="458"/>
      <c r="HER132" s="459"/>
      <c r="HES132" s="458"/>
      <c r="HET132" s="458"/>
      <c r="HEU132" s="458"/>
      <c r="HEV132" s="459"/>
      <c r="HEW132" s="458"/>
      <c r="HEX132" s="458"/>
      <c r="HEY132" s="458"/>
      <c r="HEZ132" s="459"/>
      <c r="HFA132" s="458"/>
      <c r="HFB132" s="458"/>
      <c r="HFC132" s="458"/>
      <c r="HFD132" s="459"/>
      <c r="HFE132" s="458"/>
      <c r="HFF132" s="458"/>
      <c r="HFG132" s="458"/>
      <c r="HFH132" s="459"/>
      <c r="HFI132" s="458"/>
      <c r="HFJ132" s="458"/>
      <c r="HFK132" s="458"/>
      <c r="HFL132" s="459"/>
      <c r="HFM132" s="458"/>
      <c r="HFN132" s="458"/>
      <c r="HFO132" s="458"/>
      <c r="HFP132" s="459"/>
      <c r="HFQ132" s="458"/>
      <c r="HFR132" s="458"/>
      <c r="HFS132" s="458"/>
      <c r="HFT132" s="459"/>
      <c r="HFU132" s="458"/>
      <c r="HFV132" s="458"/>
      <c r="HFW132" s="458"/>
      <c r="HFX132" s="459"/>
      <c r="HFY132" s="458"/>
      <c r="HFZ132" s="458"/>
      <c r="HGA132" s="458"/>
      <c r="HGB132" s="459"/>
      <c r="HGC132" s="458"/>
      <c r="HGD132" s="458"/>
      <c r="HGE132" s="458"/>
      <c r="HGF132" s="459"/>
      <c r="HGG132" s="458"/>
      <c r="HGH132" s="458"/>
      <c r="HGI132" s="458"/>
      <c r="HGJ132" s="459"/>
      <c r="HGK132" s="458"/>
      <c r="HGL132" s="458"/>
      <c r="HGM132" s="458"/>
      <c r="HGN132" s="459"/>
      <c r="HGO132" s="458"/>
      <c r="HGP132" s="458"/>
      <c r="HGQ132" s="458"/>
      <c r="HGR132" s="459"/>
      <c r="HGS132" s="458"/>
      <c r="HGT132" s="458"/>
      <c r="HGU132" s="458"/>
      <c r="HGV132" s="459"/>
      <c r="HGW132" s="458"/>
      <c r="HGX132" s="458"/>
      <c r="HGY132" s="458"/>
      <c r="HGZ132" s="459"/>
      <c r="HHA132" s="458"/>
      <c r="HHB132" s="458"/>
      <c r="HHC132" s="458"/>
      <c r="HHD132" s="459"/>
      <c r="HHE132" s="458"/>
      <c r="HHF132" s="458"/>
      <c r="HHG132" s="458"/>
      <c r="HHH132" s="459"/>
      <c r="HHI132" s="458"/>
      <c r="HHJ132" s="458"/>
      <c r="HHK132" s="458"/>
      <c r="HHL132" s="459"/>
      <c r="HHM132" s="458"/>
      <c r="HHN132" s="458"/>
      <c r="HHO132" s="458"/>
      <c r="HHP132" s="459"/>
      <c r="HHQ132" s="458"/>
      <c r="HHR132" s="458"/>
      <c r="HHS132" s="458"/>
      <c r="HHT132" s="459"/>
      <c r="HHU132" s="458"/>
      <c r="HHV132" s="458"/>
      <c r="HHW132" s="458"/>
      <c r="HHX132" s="459"/>
      <c r="HHY132" s="458"/>
      <c r="HHZ132" s="458"/>
      <c r="HIA132" s="458"/>
      <c r="HIB132" s="459"/>
      <c r="HIC132" s="458"/>
      <c r="HID132" s="458"/>
      <c r="HIE132" s="458"/>
      <c r="HIF132" s="459"/>
      <c r="HIG132" s="458"/>
      <c r="HIH132" s="458"/>
      <c r="HII132" s="458"/>
      <c r="HIJ132" s="459"/>
      <c r="HIK132" s="458"/>
      <c r="HIL132" s="458"/>
      <c r="HIM132" s="458"/>
      <c r="HIN132" s="459"/>
      <c r="HIO132" s="458"/>
      <c r="HIP132" s="458"/>
      <c r="HIQ132" s="458"/>
      <c r="HIR132" s="459"/>
      <c r="HIS132" s="458"/>
      <c r="HIT132" s="458"/>
      <c r="HIU132" s="458"/>
      <c r="HIV132" s="459"/>
      <c r="HIW132" s="458"/>
      <c r="HIX132" s="458"/>
      <c r="HIY132" s="458"/>
      <c r="HIZ132" s="459"/>
      <c r="HJA132" s="458"/>
      <c r="HJB132" s="458"/>
      <c r="HJC132" s="458"/>
      <c r="HJD132" s="459"/>
      <c r="HJE132" s="458"/>
      <c r="HJF132" s="458"/>
      <c r="HJG132" s="458"/>
      <c r="HJH132" s="459"/>
      <c r="HJI132" s="458"/>
      <c r="HJJ132" s="458"/>
      <c r="HJK132" s="458"/>
      <c r="HJL132" s="459"/>
      <c r="HJM132" s="458"/>
      <c r="HJN132" s="458"/>
      <c r="HJO132" s="458"/>
      <c r="HJP132" s="459"/>
      <c r="HJQ132" s="458"/>
      <c r="HJR132" s="458"/>
      <c r="HJS132" s="458"/>
      <c r="HJT132" s="459"/>
      <c r="HJU132" s="458"/>
      <c r="HJV132" s="458"/>
      <c r="HJW132" s="458"/>
      <c r="HJX132" s="459"/>
      <c r="HJY132" s="458"/>
      <c r="HJZ132" s="458"/>
      <c r="HKA132" s="458"/>
      <c r="HKB132" s="459"/>
      <c r="HKC132" s="458"/>
      <c r="HKD132" s="458"/>
      <c r="HKE132" s="458"/>
      <c r="HKF132" s="459"/>
      <c r="HKG132" s="458"/>
      <c r="HKH132" s="458"/>
      <c r="HKI132" s="458"/>
      <c r="HKJ132" s="459"/>
      <c r="HKK132" s="458"/>
      <c r="HKL132" s="458"/>
      <c r="HKM132" s="458"/>
      <c r="HKN132" s="459"/>
      <c r="HKO132" s="458"/>
      <c r="HKP132" s="458"/>
      <c r="HKQ132" s="458"/>
      <c r="HKR132" s="459"/>
      <c r="HKS132" s="458"/>
      <c r="HKT132" s="458"/>
      <c r="HKU132" s="458"/>
      <c r="HKV132" s="459"/>
      <c r="HKW132" s="458"/>
      <c r="HKX132" s="458"/>
      <c r="HKY132" s="458"/>
      <c r="HKZ132" s="459"/>
      <c r="HLA132" s="458"/>
      <c r="HLB132" s="458"/>
      <c r="HLC132" s="458"/>
      <c r="HLD132" s="459"/>
      <c r="HLE132" s="458"/>
      <c r="HLF132" s="458"/>
      <c r="HLG132" s="458"/>
      <c r="HLH132" s="459"/>
      <c r="HLI132" s="458"/>
      <c r="HLJ132" s="458"/>
      <c r="HLK132" s="458"/>
      <c r="HLL132" s="459"/>
      <c r="HLM132" s="458"/>
      <c r="HLN132" s="458"/>
      <c r="HLO132" s="458"/>
      <c r="HLP132" s="459"/>
      <c r="HLQ132" s="458"/>
      <c r="HLR132" s="458"/>
      <c r="HLS132" s="458"/>
      <c r="HLT132" s="459"/>
      <c r="HLU132" s="458"/>
      <c r="HLV132" s="458"/>
      <c r="HLW132" s="458"/>
      <c r="HLX132" s="459"/>
      <c r="HLY132" s="458"/>
      <c r="HLZ132" s="458"/>
      <c r="HMA132" s="458"/>
      <c r="HMB132" s="459"/>
      <c r="HMC132" s="458"/>
      <c r="HMD132" s="458"/>
      <c r="HME132" s="458"/>
      <c r="HMF132" s="459"/>
      <c r="HMG132" s="458"/>
      <c r="HMH132" s="458"/>
      <c r="HMI132" s="458"/>
      <c r="HMJ132" s="459"/>
      <c r="HMK132" s="458"/>
      <c r="HML132" s="458"/>
      <c r="HMM132" s="458"/>
      <c r="HMN132" s="459"/>
      <c r="HMO132" s="458"/>
      <c r="HMP132" s="458"/>
      <c r="HMQ132" s="458"/>
      <c r="HMR132" s="459"/>
      <c r="HMS132" s="458"/>
      <c r="HMT132" s="458"/>
      <c r="HMU132" s="458"/>
      <c r="HMV132" s="459"/>
      <c r="HMW132" s="458"/>
      <c r="HMX132" s="458"/>
      <c r="HMY132" s="458"/>
      <c r="HMZ132" s="459"/>
      <c r="HNA132" s="458"/>
      <c r="HNB132" s="458"/>
      <c r="HNC132" s="458"/>
      <c r="HND132" s="459"/>
      <c r="HNE132" s="458"/>
      <c r="HNF132" s="458"/>
      <c r="HNG132" s="458"/>
      <c r="HNH132" s="459"/>
      <c r="HNI132" s="458"/>
      <c r="HNJ132" s="458"/>
      <c r="HNK132" s="458"/>
      <c r="HNL132" s="459"/>
      <c r="HNM132" s="458"/>
      <c r="HNN132" s="458"/>
      <c r="HNO132" s="458"/>
      <c r="HNP132" s="459"/>
      <c r="HNQ132" s="458"/>
      <c r="HNR132" s="458"/>
      <c r="HNS132" s="458"/>
      <c r="HNT132" s="459"/>
      <c r="HNU132" s="458"/>
      <c r="HNV132" s="458"/>
      <c r="HNW132" s="458"/>
      <c r="HNX132" s="459"/>
      <c r="HNY132" s="458"/>
      <c r="HNZ132" s="458"/>
      <c r="HOA132" s="458"/>
      <c r="HOB132" s="459"/>
      <c r="HOC132" s="458"/>
      <c r="HOD132" s="458"/>
      <c r="HOE132" s="458"/>
      <c r="HOF132" s="459"/>
      <c r="HOG132" s="458"/>
      <c r="HOH132" s="458"/>
      <c r="HOI132" s="458"/>
      <c r="HOJ132" s="459"/>
      <c r="HOK132" s="458"/>
      <c r="HOL132" s="458"/>
      <c r="HOM132" s="458"/>
      <c r="HON132" s="459"/>
      <c r="HOO132" s="458"/>
      <c r="HOP132" s="458"/>
      <c r="HOQ132" s="458"/>
      <c r="HOR132" s="459"/>
      <c r="HOS132" s="458"/>
      <c r="HOT132" s="458"/>
      <c r="HOU132" s="458"/>
      <c r="HOV132" s="459"/>
      <c r="HOW132" s="458"/>
      <c r="HOX132" s="458"/>
      <c r="HOY132" s="458"/>
      <c r="HOZ132" s="459"/>
      <c r="HPA132" s="458"/>
      <c r="HPB132" s="458"/>
      <c r="HPC132" s="458"/>
      <c r="HPD132" s="459"/>
      <c r="HPE132" s="458"/>
      <c r="HPF132" s="458"/>
      <c r="HPG132" s="458"/>
      <c r="HPH132" s="459"/>
      <c r="HPI132" s="458"/>
      <c r="HPJ132" s="458"/>
      <c r="HPK132" s="458"/>
      <c r="HPL132" s="459"/>
      <c r="HPM132" s="458"/>
      <c r="HPN132" s="458"/>
      <c r="HPO132" s="458"/>
      <c r="HPP132" s="459"/>
      <c r="HPQ132" s="458"/>
      <c r="HPR132" s="458"/>
      <c r="HPS132" s="458"/>
      <c r="HPT132" s="459"/>
      <c r="HPU132" s="458"/>
      <c r="HPV132" s="458"/>
      <c r="HPW132" s="458"/>
      <c r="HPX132" s="459"/>
      <c r="HPY132" s="458"/>
      <c r="HPZ132" s="458"/>
      <c r="HQA132" s="458"/>
      <c r="HQB132" s="459"/>
      <c r="HQC132" s="458"/>
      <c r="HQD132" s="458"/>
      <c r="HQE132" s="458"/>
      <c r="HQF132" s="459"/>
      <c r="HQG132" s="458"/>
      <c r="HQH132" s="458"/>
      <c r="HQI132" s="458"/>
      <c r="HQJ132" s="459"/>
      <c r="HQK132" s="458"/>
      <c r="HQL132" s="458"/>
      <c r="HQM132" s="458"/>
      <c r="HQN132" s="459"/>
      <c r="HQO132" s="458"/>
      <c r="HQP132" s="458"/>
      <c r="HQQ132" s="458"/>
      <c r="HQR132" s="459"/>
      <c r="HQS132" s="458"/>
      <c r="HQT132" s="458"/>
      <c r="HQU132" s="458"/>
      <c r="HQV132" s="459"/>
      <c r="HQW132" s="458"/>
      <c r="HQX132" s="458"/>
      <c r="HQY132" s="458"/>
      <c r="HQZ132" s="459"/>
      <c r="HRA132" s="458"/>
      <c r="HRB132" s="458"/>
      <c r="HRC132" s="458"/>
      <c r="HRD132" s="459"/>
      <c r="HRE132" s="458"/>
      <c r="HRF132" s="458"/>
      <c r="HRG132" s="458"/>
      <c r="HRH132" s="459"/>
      <c r="HRI132" s="458"/>
      <c r="HRJ132" s="458"/>
      <c r="HRK132" s="458"/>
      <c r="HRL132" s="459"/>
      <c r="HRM132" s="458"/>
      <c r="HRN132" s="458"/>
      <c r="HRO132" s="458"/>
      <c r="HRP132" s="459"/>
      <c r="HRQ132" s="458"/>
      <c r="HRR132" s="458"/>
      <c r="HRS132" s="458"/>
      <c r="HRT132" s="459"/>
      <c r="HRU132" s="458"/>
      <c r="HRV132" s="458"/>
      <c r="HRW132" s="458"/>
      <c r="HRX132" s="459"/>
      <c r="HRY132" s="458"/>
      <c r="HRZ132" s="458"/>
      <c r="HSA132" s="458"/>
      <c r="HSB132" s="459"/>
      <c r="HSC132" s="458"/>
      <c r="HSD132" s="458"/>
      <c r="HSE132" s="458"/>
      <c r="HSF132" s="459"/>
      <c r="HSG132" s="458"/>
      <c r="HSH132" s="458"/>
      <c r="HSI132" s="458"/>
      <c r="HSJ132" s="459"/>
      <c r="HSK132" s="458"/>
      <c r="HSL132" s="458"/>
      <c r="HSM132" s="458"/>
      <c r="HSN132" s="459"/>
      <c r="HSO132" s="458"/>
      <c r="HSP132" s="458"/>
      <c r="HSQ132" s="458"/>
      <c r="HSR132" s="459"/>
      <c r="HSS132" s="458"/>
      <c r="HST132" s="458"/>
      <c r="HSU132" s="458"/>
      <c r="HSV132" s="459"/>
      <c r="HSW132" s="458"/>
      <c r="HSX132" s="458"/>
      <c r="HSY132" s="458"/>
      <c r="HSZ132" s="459"/>
      <c r="HTA132" s="458"/>
      <c r="HTB132" s="458"/>
      <c r="HTC132" s="458"/>
      <c r="HTD132" s="459"/>
      <c r="HTE132" s="458"/>
      <c r="HTF132" s="458"/>
      <c r="HTG132" s="458"/>
      <c r="HTH132" s="459"/>
      <c r="HTI132" s="458"/>
      <c r="HTJ132" s="458"/>
      <c r="HTK132" s="458"/>
      <c r="HTL132" s="459"/>
      <c r="HTM132" s="458"/>
      <c r="HTN132" s="458"/>
      <c r="HTO132" s="458"/>
      <c r="HTP132" s="459"/>
      <c r="HTQ132" s="458"/>
      <c r="HTR132" s="458"/>
      <c r="HTS132" s="458"/>
      <c r="HTT132" s="459"/>
      <c r="HTU132" s="458"/>
      <c r="HTV132" s="458"/>
      <c r="HTW132" s="458"/>
      <c r="HTX132" s="459"/>
      <c r="HTY132" s="458"/>
      <c r="HTZ132" s="458"/>
      <c r="HUA132" s="458"/>
      <c r="HUB132" s="459"/>
      <c r="HUC132" s="458"/>
      <c r="HUD132" s="458"/>
      <c r="HUE132" s="458"/>
      <c r="HUF132" s="459"/>
      <c r="HUG132" s="458"/>
      <c r="HUH132" s="458"/>
      <c r="HUI132" s="458"/>
      <c r="HUJ132" s="459"/>
      <c r="HUK132" s="458"/>
      <c r="HUL132" s="458"/>
      <c r="HUM132" s="458"/>
      <c r="HUN132" s="459"/>
      <c r="HUO132" s="458"/>
      <c r="HUP132" s="458"/>
      <c r="HUQ132" s="458"/>
      <c r="HUR132" s="459"/>
      <c r="HUS132" s="458"/>
      <c r="HUT132" s="458"/>
      <c r="HUU132" s="458"/>
      <c r="HUV132" s="459"/>
      <c r="HUW132" s="458"/>
      <c r="HUX132" s="458"/>
      <c r="HUY132" s="458"/>
      <c r="HUZ132" s="459"/>
      <c r="HVA132" s="458"/>
      <c r="HVB132" s="458"/>
      <c r="HVC132" s="458"/>
      <c r="HVD132" s="459"/>
      <c r="HVE132" s="458"/>
      <c r="HVF132" s="458"/>
      <c r="HVG132" s="458"/>
      <c r="HVH132" s="459"/>
      <c r="HVI132" s="458"/>
      <c r="HVJ132" s="458"/>
      <c r="HVK132" s="458"/>
      <c r="HVL132" s="459"/>
      <c r="HVM132" s="458"/>
      <c r="HVN132" s="458"/>
      <c r="HVO132" s="458"/>
      <c r="HVP132" s="459"/>
      <c r="HVQ132" s="458"/>
      <c r="HVR132" s="458"/>
      <c r="HVS132" s="458"/>
      <c r="HVT132" s="459"/>
      <c r="HVU132" s="458"/>
      <c r="HVV132" s="458"/>
      <c r="HVW132" s="458"/>
      <c r="HVX132" s="459"/>
      <c r="HVY132" s="458"/>
      <c r="HVZ132" s="458"/>
      <c r="HWA132" s="458"/>
      <c r="HWB132" s="459"/>
      <c r="HWC132" s="458"/>
      <c r="HWD132" s="458"/>
      <c r="HWE132" s="458"/>
      <c r="HWF132" s="459"/>
      <c r="HWG132" s="458"/>
      <c r="HWH132" s="458"/>
      <c r="HWI132" s="458"/>
      <c r="HWJ132" s="459"/>
      <c r="HWK132" s="458"/>
      <c r="HWL132" s="458"/>
      <c r="HWM132" s="458"/>
      <c r="HWN132" s="459"/>
      <c r="HWO132" s="458"/>
      <c r="HWP132" s="458"/>
      <c r="HWQ132" s="458"/>
      <c r="HWR132" s="459"/>
      <c r="HWS132" s="458"/>
      <c r="HWT132" s="458"/>
      <c r="HWU132" s="458"/>
      <c r="HWV132" s="459"/>
      <c r="HWW132" s="458"/>
      <c r="HWX132" s="458"/>
      <c r="HWY132" s="458"/>
      <c r="HWZ132" s="459"/>
      <c r="HXA132" s="458"/>
      <c r="HXB132" s="458"/>
      <c r="HXC132" s="458"/>
      <c r="HXD132" s="459"/>
      <c r="HXE132" s="458"/>
      <c r="HXF132" s="458"/>
      <c r="HXG132" s="458"/>
      <c r="HXH132" s="459"/>
      <c r="HXI132" s="458"/>
      <c r="HXJ132" s="458"/>
      <c r="HXK132" s="458"/>
      <c r="HXL132" s="459"/>
      <c r="HXM132" s="458"/>
      <c r="HXN132" s="458"/>
      <c r="HXO132" s="458"/>
      <c r="HXP132" s="459"/>
      <c r="HXQ132" s="458"/>
      <c r="HXR132" s="458"/>
      <c r="HXS132" s="458"/>
      <c r="HXT132" s="459"/>
      <c r="HXU132" s="458"/>
      <c r="HXV132" s="458"/>
      <c r="HXW132" s="458"/>
      <c r="HXX132" s="459"/>
      <c r="HXY132" s="458"/>
      <c r="HXZ132" s="458"/>
      <c r="HYA132" s="458"/>
      <c r="HYB132" s="459"/>
      <c r="HYC132" s="458"/>
      <c r="HYD132" s="458"/>
      <c r="HYE132" s="458"/>
      <c r="HYF132" s="459"/>
      <c r="HYG132" s="458"/>
      <c r="HYH132" s="458"/>
      <c r="HYI132" s="458"/>
      <c r="HYJ132" s="459"/>
      <c r="HYK132" s="458"/>
      <c r="HYL132" s="458"/>
      <c r="HYM132" s="458"/>
      <c r="HYN132" s="459"/>
      <c r="HYO132" s="458"/>
      <c r="HYP132" s="458"/>
      <c r="HYQ132" s="458"/>
      <c r="HYR132" s="459"/>
      <c r="HYS132" s="458"/>
      <c r="HYT132" s="458"/>
      <c r="HYU132" s="458"/>
      <c r="HYV132" s="459"/>
      <c r="HYW132" s="458"/>
      <c r="HYX132" s="458"/>
      <c r="HYY132" s="458"/>
      <c r="HYZ132" s="459"/>
      <c r="HZA132" s="458"/>
      <c r="HZB132" s="458"/>
      <c r="HZC132" s="458"/>
      <c r="HZD132" s="459"/>
      <c r="HZE132" s="458"/>
      <c r="HZF132" s="458"/>
      <c r="HZG132" s="458"/>
      <c r="HZH132" s="459"/>
      <c r="HZI132" s="458"/>
      <c r="HZJ132" s="458"/>
      <c r="HZK132" s="458"/>
      <c r="HZL132" s="459"/>
      <c r="HZM132" s="458"/>
      <c r="HZN132" s="458"/>
      <c r="HZO132" s="458"/>
      <c r="HZP132" s="459"/>
      <c r="HZQ132" s="458"/>
      <c r="HZR132" s="458"/>
      <c r="HZS132" s="458"/>
      <c r="HZT132" s="459"/>
      <c r="HZU132" s="458"/>
      <c r="HZV132" s="458"/>
      <c r="HZW132" s="458"/>
      <c r="HZX132" s="459"/>
      <c r="HZY132" s="458"/>
      <c r="HZZ132" s="458"/>
      <c r="IAA132" s="458"/>
      <c r="IAB132" s="459"/>
      <c r="IAC132" s="458"/>
      <c r="IAD132" s="458"/>
      <c r="IAE132" s="458"/>
      <c r="IAF132" s="459"/>
      <c r="IAG132" s="458"/>
      <c r="IAH132" s="458"/>
      <c r="IAI132" s="458"/>
      <c r="IAJ132" s="459"/>
      <c r="IAK132" s="458"/>
      <c r="IAL132" s="458"/>
      <c r="IAM132" s="458"/>
      <c r="IAN132" s="459"/>
      <c r="IAO132" s="458"/>
      <c r="IAP132" s="458"/>
      <c r="IAQ132" s="458"/>
      <c r="IAR132" s="459"/>
      <c r="IAS132" s="458"/>
      <c r="IAT132" s="458"/>
      <c r="IAU132" s="458"/>
      <c r="IAV132" s="459"/>
      <c r="IAW132" s="458"/>
      <c r="IAX132" s="458"/>
      <c r="IAY132" s="458"/>
      <c r="IAZ132" s="459"/>
      <c r="IBA132" s="458"/>
      <c r="IBB132" s="458"/>
      <c r="IBC132" s="458"/>
      <c r="IBD132" s="459"/>
      <c r="IBE132" s="458"/>
      <c r="IBF132" s="458"/>
      <c r="IBG132" s="458"/>
      <c r="IBH132" s="459"/>
      <c r="IBI132" s="458"/>
      <c r="IBJ132" s="458"/>
      <c r="IBK132" s="458"/>
      <c r="IBL132" s="459"/>
      <c r="IBM132" s="458"/>
      <c r="IBN132" s="458"/>
      <c r="IBO132" s="458"/>
      <c r="IBP132" s="459"/>
      <c r="IBQ132" s="458"/>
      <c r="IBR132" s="458"/>
      <c r="IBS132" s="458"/>
      <c r="IBT132" s="459"/>
      <c r="IBU132" s="458"/>
      <c r="IBV132" s="458"/>
      <c r="IBW132" s="458"/>
      <c r="IBX132" s="459"/>
      <c r="IBY132" s="458"/>
      <c r="IBZ132" s="458"/>
      <c r="ICA132" s="458"/>
      <c r="ICB132" s="459"/>
      <c r="ICC132" s="458"/>
      <c r="ICD132" s="458"/>
      <c r="ICE132" s="458"/>
      <c r="ICF132" s="459"/>
      <c r="ICG132" s="458"/>
      <c r="ICH132" s="458"/>
      <c r="ICI132" s="458"/>
      <c r="ICJ132" s="459"/>
      <c r="ICK132" s="458"/>
      <c r="ICL132" s="458"/>
      <c r="ICM132" s="458"/>
      <c r="ICN132" s="459"/>
      <c r="ICO132" s="458"/>
      <c r="ICP132" s="458"/>
      <c r="ICQ132" s="458"/>
      <c r="ICR132" s="459"/>
      <c r="ICS132" s="458"/>
      <c r="ICT132" s="458"/>
      <c r="ICU132" s="458"/>
      <c r="ICV132" s="459"/>
      <c r="ICW132" s="458"/>
      <c r="ICX132" s="458"/>
      <c r="ICY132" s="458"/>
      <c r="ICZ132" s="459"/>
      <c r="IDA132" s="458"/>
      <c r="IDB132" s="458"/>
      <c r="IDC132" s="458"/>
      <c r="IDD132" s="459"/>
      <c r="IDE132" s="458"/>
      <c r="IDF132" s="458"/>
      <c r="IDG132" s="458"/>
      <c r="IDH132" s="459"/>
      <c r="IDI132" s="458"/>
      <c r="IDJ132" s="458"/>
      <c r="IDK132" s="458"/>
      <c r="IDL132" s="459"/>
      <c r="IDM132" s="458"/>
      <c r="IDN132" s="458"/>
      <c r="IDO132" s="458"/>
      <c r="IDP132" s="459"/>
      <c r="IDQ132" s="458"/>
      <c r="IDR132" s="458"/>
      <c r="IDS132" s="458"/>
      <c r="IDT132" s="459"/>
      <c r="IDU132" s="458"/>
      <c r="IDV132" s="458"/>
      <c r="IDW132" s="458"/>
      <c r="IDX132" s="459"/>
      <c r="IDY132" s="458"/>
      <c r="IDZ132" s="458"/>
      <c r="IEA132" s="458"/>
      <c r="IEB132" s="459"/>
      <c r="IEC132" s="458"/>
      <c r="IED132" s="458"/>
      <c r="IEE132" s="458"/>
      <c r="IEF132" s="459"/>
      <c r="IEG132" s="458"/>
      <c r="IEH132" s="458"/>
      <c r="IEI132" s="458"/>
      <c r="IEJ132" s="459"/>
      <c r="IEK132" s="458"/>
      <c r="IEL132" s="458"/>
      <c r="IEM132" s="458"/>
      <c r="IEN132" s="459"/>
      <c r="IEO132" s="458"/>
      <c r="IEP132" s="458"/>
      <c r="IEQ132" s="458"/>
      <c r="IER132" s="459"/>
      <c r="IES132" s="458"/>
      <c r="IET132" s="458"/>
      <c r="IEU132" s="458"/>
      <c r="IEV132" s="459"/>
      <c r="IEW132" s="458"/>
      <c r="IEX132" s="458"/>
      <c r="IEY132" s="458"/>
      <c r="IEZ132" s="459"/>
      <c r="IFA132" s="458"/>
      <c r="IFB132" s="458"/>
      <c r="IFC132" s="458"/>
      <c r="IFD132" s="459"/>
      <c r="IFE132" s="458"/>
      <c r="IFF132" s="458"/>
      <c r="IFG132" s="458"/>
      <c r="IFH132" s="459"/>
      <c r="IFI132" s="458"/>
      <c r="IFJ132" s="458"/>
      <c r="IFK132" s="458"/>
      <c r="IFL132" s="459"/>
      <c r="IFM132" s="458"/>
      <c r="IFN132" s="458"/>
      <c r="IFO132" s="458"/>
      <c r="IFP132" s="459"/>
      <c r="IFQ132" s="458"/>
      <c r="IFR132" s="458"/>
      <c r="IFS132" s="458"/>
      <c r="IFT132" s="459"/>
      <c r="IFU132" s="458"/>
      <c r="IFV132" s="458"/>
      <c r="IFW132" s="458"/>
      <c r="IFX132" s="459"/>
      <c r="IFY132" s="458"/>
      <c r="IFZ132" s="458"/>
      <c r="IGA132" s="458"/>
      <c r="IGB132" s="459"/>
      <c r="IGC132" s="458"/>
      <c r="IGD132" s="458"/>
      <c r="IGE132" s="458"/>
      <c r="IGF132" s="459"/>
      <c r="IGG132" s="458"/>
      <c r="IGH132" s="458"/>
      <c r="IGI132" s="458"/>
      <c r="IGJ132" s="459"/>
      <c r="IGK132" s="458"/>
      <c r="IGL132" s="458"/>
      <c r="IGM132" s="458"/>
      <c r="IGN132" s="459"/>
      <c r="IGO132" s="458"/>
      <c r="IGP132" s="458"/>
      <c r="IGQ132" s="458"/>
      <c r="IGR132" s="459"/>
      <c r="IGS132" s="458"/>
      <c r="IGT132" s="458"/>
      <c r="IGU132" s="458"/>
      <c r="IGV132" s="459"/>
      <c r="IGW132" s="458"/>
      <c r="IGX132" s="458"/>
      <c r="IGY132" s="458"/>
      <c r="IGZ132" s="459"/>
      <c r="IHA132" s="458"/>
      <c r="IHB132" s="458"/>
      <c r="IHC132" s="458"/>
      <c r="IHD132" s="459"/>
      <c r="IHE132" s="458"/>
      <c r="IHF132" s="458"/>
      <c r="IHG132" s="458"/>
      <c r="IHH132" s="459"/>
      <c r="IHI132" s="458"/>
      <c r="IHJ132" s="458"/>
      <c r="IHK132" s="458"/>
      <c r="IHL132" s="459"/>
      <c r="IHM132" s="458"/>
      <c r="IHN132" s="458"/>
      <c r="IHO132" s="458"/>
      <c r="IHP132" s="459"/>
      <c r="IHQ132" s="458"/>
      <c r="IHR132" s="458"/>
      <c r="IHS132" s="458"/>
      <c r="IHT132" s="459"/>
      <c r="IHU132" s="458"/>
      <c r="IHV132" s="458"/>
      <c r="IHW132" s="458"/>
      <c r="IHX132" s="459"/>
      <c r="IHY132" s="458"/>
      <c r="IHZ132" s="458"/>
      <c r="IIA132" s="458"/>
      <c r="IIB132" s="459"/>
      <c r="IIC132" s="458"/>
      <c r="IID132" s="458"/>
      <c r="IIE132" s="458"/>
      <c r="IIF132" s="459"/>
      <c r="IIG132" s="458"/>
      <c r="IIH132" s="458"/>
      <c r="III132" s="458"/>
      <c r="IIJ132" s="459"/>
      <c r="IIK132" s="458"/>
      <c r="IIL132" s="458"/>
      <c r="IIM132" s="458"/>
      <c r="IIN132" s="459"/>
      <c r="IIO132" s="458"/>
      <c r="IIP132" s="458"/>
      <c r="IIQ132" s="458"/>
      <c r="IIR132" s="459"/>
      <c r="IIS132" s="458"/>
      <c r="IIT132" s="458"/>
      <c r="IIU132" s="458"/>
      <c r="IIV132" s="459"/>
      <c r="IIW132" s="458"/>
      <c r="IIX132" s="458"/>
      <c r="IIY132" s="458"/>
      <c r="IIZ132" s="459"/>
      <c r="IJA132" s="458"/>
      <c r="IJB132" s="458"/>
      <c r="IJC132" s="458"/>
      <c r="IJD132" s="459"/>
      <c r="IJE132" s="458"/>
      <c r="IJF132" s="458"/>
      <c r="IJG132" s="458"/>
      <c r="IJH132" s="459"/>
      <c r="IJI132" s="458"/>
      <c r="IJJ132" s="458"/>
      <c r="IJK132" s="458"/>
      <c r="IJL132" s="459"/>
      <c r="IJM132" s="458"/>
      <c r="IJN132" s="458"/>
      <c r="IJO132" s="458"/>
      <c r="IJP132" s="459"/>
      <c r="IJQ132" s="458"/>
      <c r="IJR132" s="458"/>
      <c r="IJS132" s="458"/>
      <c r="IJT132" s="459"/>
      <c r="IJU132" s="458"/>
      <c r="IJV132" s="458"/>
      <c r="IJW132" s="458"/>
      <c r="IJX132" s="459"/>
      <c r="IJY132" s="458"/>
      <c r="IJZ132" s="458"/>
      <c r="IKA132" s="458"/>
      <c r="IKB132" s="459"/>
      <c r="IKC132" s="458"/>
      <c r="IKD132" s="458"/>
      <c r="IKE132" s="458"/>
      <c r="IKF132" s="459"/>
      <c r="IKG132" s="458"/>
      <c r="IKH132" s="458"/>
      <c r="IKI132" s="458"/>
      <c r="IKJ132" s="459"/>
      <c r="IKK132" s="458"/>
      <c r="IKL132" s="458"/>
      <c r="IKM132" s="458"/>
      <c r="IKN132" s="459"/>
      <c r="IKO132" s="458"/>
      <c r="IKP132" s="458"/>
      <c r="IKQ132" s="458"/>
      <c r="IKR132" s="459"/>
      <c r="IKS132" s="458"/>
      <c r="IKT132" s="458"/>
      <c r="IKU132" s="458"/>
      <c r="IKV132" s="459"/>
      <c r="IKW132" s="458"/>
      <c r="IKX132" s="458"/>
      <c r="IKY132" s="458"/>
      <c r="IKZ132" s="459"/>
      <c r="ILA132" s="458"/>
      <c r="ILB132" s="458"/>
      <c r="ILC132" s="458"/>
      <c r="ILD132" s="459"/>
      <c r="ILE132" s="458"/>
      <c r="ILF132" s="458"/>
      <c r="ILG132" s="458"/>
      <c r="ILH132" s="459"/>
      <c r="ILI132" s="458"/>
      <c r="ILJ132" s="458"/>
      <c r="ILK132" s="458"/>
      <c r="ILL132" s="459"/>
      <c r="ILM132" s="458"/>
      <c r="ILN132" s="458"/>
      <c r="ILO132" s="458"/>
      <c r="ILP132" s="459"/>
      <c r="ILQ132" s="458"/>
      <c r="ILR132" s="458"/>
      <c r="ILS132" s="458"/>
      <c r="ILT132" s="459"/>
      <c r="ILU132" s="458"/>
      <c r="ILV132" s="458"/>
      <c r="ILW132" s="458"/>
      <c r="ILX132" s="459"/>
      <c r="ILY132" s="458"/>
      <c r="ILZ132" s="458"/>
      <c r="IMA132" s="458"/>
      <c r="IMB132" s="459"/>
      <c r="IMC132" s="458"/>
      <c r="IMD132" s="458"/>
      <c r="IME132" s="458"/>
      <c r="IMF132" s="459"/>
      <c r="IMG132" s="458"/>
      <c r="IMH132" s="458"/>
      <c r="IMI132" s="458"/>
      <c r="IMJ132" s="459"/>
      <c r="IMK132" s="458"/>
      <c r="IML132" s="458"/>
      <c r="IMM132" s="458"/>
      <c r="IMN132" s="459"/>
      <c r="IMO132" s="458"/>
      <c r="IMP132" s="458"/>
      <c r="IMQ132" s="458"/>
      <c r="IMR132" s="459"/>
      <c r="IMS132" s="458"/>
      <c r="IMT132" s="458"/>
      <c r="IMU132" s="458"/>
      <c r="IMV132" s="459"/>
      <c r="IMW132" s="458"/>
      <c r="IMX132" s="458"/>
      <c r="IMY132" s="458"/>
      <c r="IMZ132" s="459"/>
      <c r="INA132" s="458"/>
      <c r="INB132" s="458"/>
      <c r="INC132" s="458"/>
      <c r="IND132" s="459"/>
      <c r="INE132" s="458"/>
      <c r="INF132" s="458"/>
      <c r="ING132" s="458"/>
      <c r="INH132" s="459"/>
      <c r="INI132" s="458"/>
      <c r="INJ132" s="458"/>
      <c r="INK132" s="458"/>
      <c r="INL132" s="459"/>
      <c r="INM132" s="458"/>
      <c r="INN132" s="458"/>
      <c r="INO132" s="458"/>
      <c r="INP132" s="459"/>
      <c r="INQ132" s="458"/>
      <c r="INR132" s="458"/>
      <c r="INS132" s="458"/>
      <c r="INT132" s="459"/>
      <c r="INU132" s="458"/>
      <c r="INV132" s="458"/>
      <c r="INW132" s="458"/>
      <c r="INX132" s="459"/>
      <c r="INY132" s="458"/>
      <c r="INZ132" s="458"/>
      <c r="IOA132" s="458"/>
      <c r="IOB132" s="459"/>
      <c r="IOC132" s="458"/>
      <c r="IOD132" s="458"/>
      <c r="IOE132" s="458"/>
      <c r="IOF132" s="459"/>
      <c r="IOG132" s="458"/>
      <c r="IOH132" s="458"/>
      <c r="IOI132" s="458"/>
      <c r="IOJ132" s="459"/>
      <c r="IOK132" s="458"/>
      <c r="IOL132" s="458"/>
      <c r="IOM132" s="458"/>
      <c r="ION132" s="459"/>
      <c r="IOO132" s="458"/>
      <c r="IOP132" s="458"/>
      <c r="IOQ132" s="458"/>
      <c r="IOR132" s="459"/>
      <c r="IOS132" s="458"/>
      <c r="IOT132" s="458"/>
      <c r="IOU132" s="458"/>
      <c r="IOV132" s="459"/>
      <c r="IOW132" s="458"/>
      <c r="IOX132" s="458"/>
      <c r="IOY132" s="458"/>
      <c r="IOZ132" s="459"/>
      <c r="IPA132" s="458"/>
      <c r="IPB132" s="458"/>
      <c r="IPC132" s="458"/>
      <c r="IPD132" s="459"/>
      <c r="IPE132" s="458"/>
      <c r="IPF132" s="458"/>
      <c r="IPG132" s="458"/>
      <c r="IPH132" s="459"/>
      <c r="IPI132" s="458"/>
      <c r="IPJ132" s="458"/>
      <c r="IPK132" s="458"/>
      <c r="IPL132" s="459"/>
      <c r="IPM132" s="458"/>
      <c r="IPN132" s="458"/>
      <c r="IPO132" s="458"/>
      <c r="IPP132" s="459"/>
      <c r="IPQ132" s="458"/>
      <c r="IPR132" s="458"/>
      <c r="IPS132" s="458"/>
      <c r="IPT132" s="459"/>
      <c r="IPU132" s="458"/>
      <c r="IPV132" s="458"/>
      <c r="IPW132" s="458"/>
      <c r="IPX132" s="459"/>
      <c r="IPY132" s="458"/>
      <c r="IPZ132" s="458"/>
      <c r="IQA132" s="458"/>
      <c r="IQB132" s="459"/>
      <c r="IQC132" s="458"/>
      <c r="IQD132" s="458"/>
      <c r="IQE132" s="458"/>
      <c r="IQF132" s="459"/>
      <c r="IQG132" s="458"/>
      <c r="IQH132" s="458"/>
      <c r="IQI132" s="458"/>
      <c r="IQJ132" s="459"/>
      <c r="IQK132" s="458"/>
      <c r="IQL132" s="458"/>
      <c r="IQM132" s="458"/>
      <c r="IQN132" s="459"/>
      <c r="IQO132" s="458"/>
      <c r="IQP132" s="458"/>
      <c r="IQQ132" s="458"/>
      <c r="IQR132" s="459"/>
      <c r="IQS132" s="458"/>
      <c r="IQT132" s="458"/>
      <c r="IQU132" s="458"/>
      <c r="IQV132" s="459"/>
      <c r="IQW132" s="458"/>
      <c r="IQX132" s="458"/>
      <c r="IQY132" s="458"/>
      <c r="IQZ132" s="459"/>
      <c r="IRA132" s="458"/>
      <c r="IRB132" s="458"/>
      <c r="IRC132" s="458"/>
      <c r="IRD132" s="459"/>
      <c r="IRE132" s="458"/>
      <c r="IRF132" s="458"/>
      <c r="IRG132" s="458"/>
      <c r="IRH132" s="459"/>
      <c r="IRI132" s="458"/>
      <c r="IRJ132" s="458"/>
      <c r="IRK132" s="458"/>
      <c r="IRL132" s="459"/>
      <c r="IRM132" s="458"/>
      <c r="IRN132" s="458"/>
      <c r="IRO132" s="458"/>
      <c r="IRP132" s="459"/>
      <c r="IRQ132" s="458"/>
      <c r="IRR132" s="458"/>
      <c r="IRS132" s="458"/>
      <c r="IRT132" s="459"/>
      <c r="IRU132" s="458"/>
      <c r="IRV132" s="458"/>
      <c r="IRW132" s="458"/>
      <c r="IRX132" s="459"/>
      <c r="IRY132" s="458"/>
      <c r="IRZ132" s="458"/>
      <c r="ISA132" s="458"/>
      <c r="ISB132" s="459"/>
      <c r="ISC132" s="458"/>
      <c r="ISD132" s="458"/>
      <c r="ISE132" s="458"/>
      <c r="ISF132" s="459"/>
      <c r="ISG132" s="458"/>
      <c r="ISH132" s="458"/>
      <c r="ISI132" s="458"/>
      <c r="ISJ132" s="459"/>
      <c r="ISK132" s="458"/>
      <c r="ISL132" s="458"/>
      <c r="ISM132" s="458"/>
      <c r="ISN132" s="459"/>
      <c r="ISO132" s="458"/>
      <c r="ISP132" s="458"/>
      <c r="ISQ132" s="458"/>
      <c r="ISR132" s="459"/>
      <c r="ISS132" s="458"/>
      <c r="IST132" s="458"/>
      <c r="ISU132" s="458"/>
      <c r="ISV132" s="459"/>
      <c r="ISW132" s="458"/>
      <c r="ISX132" s="458"/>
      <c r="ISY132" s="458"/>
      <c r="ISZ132" s="459"/>
      <c r="ITA132" s="458"/>
      <c r="ITB132" s="458"/>
      <c r="ITC132" s="458"/>
      <c r="ITD132" s="459"/>
      <c r="ITE132" s="458"/>
      <c r="ITF132" s="458"/>
      <c r="ITG132" s="458"/>
      <c r="ITH132" s="459"/>
      <c r="ITI132" s="458"/>
      <c r="ITJ132" s="458"/>
      <c r="ITK132" s="458"/>
      <c r="ITL132" s="459"/>
      <c r="ITM132" s="458"/>
      <c r="ITN132" s="458"/>
      <c r="ITO132" s="458"/>
      <c r="ITP132" s="459"/>
      <c r="ITQ132" s="458"/>
      <c r="ITR132" s="458"/>
      <c r="ITS132" s="458"/>
      <c r="ITT132" s="459"/>
      <c r="ITU132" s="458"/>
      <c r="ITV132" s="458"/>
      <c r="ITW132" s="458"/>
      <c r="ITX132" s="459"/>
      <c r="ITY132" s="458"/>
      <c r="ITZ132" s="458"/>
      <c r="IUA132" s="458"/>
      <c r="IUB132" s="459"/>
      <c r="IUC132" s="458"/>
      <c r="IUD132" s="458"/>
      <c r="IUE132" s="458"/>
      <c r="IUF132" s="459"/>
      <c r="IUG132" s="458"/>
      <c r="IUH132" s="458"/>
      <c r="IUI132" s="458"/>
      <c r="IUJ132" s="459"/>
      <c r="IUK132" s="458"/>
      <c r="IUL132" s="458"/>
      <c r="IUM132" s="458"/>
      <c r="IUN132" s="459"/>
      <c r="IUO132" s="458"/>
      <c r="IUP132" s="458"/>
      <c r="IUQ132" s="458"/>
      <c r="IUR132" s="459"/>
      <c r="IUS132" s="458"/>
      <c r="IUT132" s="458"/>
      <c r="IUU132" s="458"/>
      <c r="IUV132" s="459"/>
      <c r="IUW132" s="458"/>
      <c r="IUX132" s="458"/>
      <c r="IUY132" s="458"/>
      <c r="IUZ132" s="459"/>
      <c r="IVA132" s="458"/>
      <c r="IVB132" s="458"/>
      <c r="IVC132" s="458"/>
      <c r="IVD132" s="459"/>
      <c r="IVE132" s="458"/>
      <c r="IVF132" s="458"/>
      <c r="IVG132" s="458"/>
      <c r="IVH132" s="459"/>
      <c r="IVI132" s="458"/>
      <c r="IVJ132" s="458"/>
      <c r="IVK132" s="458"/>
      <c r="IVL132" s="459"/>
      <c r="IVM132" s="458"/>
      <c r="IVN132" s="458"/>
      <c r="IVO132" s="458"/>
      <c r="IVP132" s="459"/>
      <c r="IVQ132" s="458"/>
      <c r="IVR132" s="458"/>
      <c r="IVS132" s="458"/>
      <c r="IVT132" s="459"/>
      <c r="IVU132" s="458"/>
      <c r="IVV132" s="458"/>
      <c r="IVW132" s="458"/>
      <c r="IVX132" s="459"/>
      <c r="IVY132" s="458"/>
      <c r="IVZ132" s="458"/>
      <c r="IWA132" s="458"/>
      <c r="IWB132" s="459"/>
      <c r="IWC132" s="458"/>
      <c r="IWD132" s="458"/>
      <c r="IWE132" s="458"/>
      <c r="IWF132" s="459"/>
      <c r="IWG132" s="458"/>
      <c r="IWH132" s="458"/>
      <c r="IWI132" s="458"/>
      <c r="IWJ132" s="459"/>
      <c r="IWK132" s="458"/>
      <c r="IWL132" s="458"/>
      <c r="IWM132" s="458"/>
      <c r="IWN132" s="459"/>
      <c r="IWO132" s="458"/>
      <c r="IWP132" s="458"/>
      <c r="IWQ132" s="458"/>
      <c r="IWR132" s="459"/>
      <c r="IWS132" s="458"/>
      <c r="IWT132" s="458"/>
      <c r="IWU132" s="458"/>
      <c r="IWV132" s="459"/>
      <c r="IWW132" s="458"/>
      <c r="IWX132" s="458"/>
      <c r="IWY132" s="458"/>
      <c r="IWZ132" s="459"/>
      <c r="IXA132" s="458"/>
      <c r="IXB132" s="458"/>
      <c r="IXC132" s="458"/>
      <c r="IXD132" s="459"/>
      <c r="IXE132" s="458"/>
      <c r="IXF132" s="458"/>
      <c r="IXG132" s="458"/>
      <c r="IXH132" s="459"/>
      <c r="IXI132" s="458"/>
      <c r="IXJ132" s="458"/>
      <c r="IXK132" s="458"/>
      <c r="IXL132" s="459"/>
      <c r="IXM132" s="458"/>
      <c r="IXN132" s="458"/>
      <c r="IXO132" s="458"/>
      <c r="IXP132" s="459"/>
      <c r="IXQ132" s="458"/>
      <c r="IXR132" s="458"/>
      <c r="IXS132" s="458"/>
      <c r="IXT132" s="459"/>
      <c r="IXU132" s="458"/>
      <c r="IXV132" s="458"/>
      <c r="IXW132" s="458"/>
      <c r="IXX132" s="459"/>
      <c r="IXY132" s="458"/>
      <c r="IXZ132" s="458"/>
      <c r="IYA132" s="458"/>
      <c r="IYB132" s="459"/>
      <c r="IYC132" s="458"/>
      <c r="IYD132" s="458"/>
      <c r="IYE132" s="458"/>
      <c r="IYF132" s="459"/>
      <c r="IYG132" s="458"/>
      <c r="IYH132" s="458"/>
      <c r="IYI132" s="458"/>
      <c r="IYJ132" s="459"/>
      <c r="IYK132" s="458"/>
      <c r="IYL132" s="458"/>
      <c r="IYM132" s="458"/>
      <c r="IYN132" s="459"/>
      <c r="IYO132" s="458"/>
      <c r="IYP132" s="458"/>
      <c r="IYQ132" s="458"/>
      <c r="IYR132" s="459"/>
      <c r="IYS132" s="458"/>
      <c r="IYT132" s="458"/>
      <c r="IYU132" s="458"/>
      <c r="IYV132" s="459"/>
      <c r="IYW132" s="458"/>
      <c r="IYX132" s="458"/>
      <c r="IYY132" s="458"/>
      <c r="IYZ132" s="459"/>
      <c r="IZA132" s="458"/>
      <c r="IZB132" s="458"/>
      <c r="IZC132" s="458"/>
      <c r="IZD132" s="459"/>
      <c r="IZE132" s="458"/>
      <c r="IZF132" s="458"/>
      <c r="IZG132" s="458"/>
      <c r="IZH132" s="459"/>
      <c r="IZI132" s="458"/>
      <c r="IZJ132" s="458"/>
      <c r="IZK132" s="458"/>
      <c r="IZL132" s="459"/>
      <c r="IZM132" s="458"/>
      <c r="IZN132" s="458"/>
      <c r="IZO132" s="458"/>
      <c r="IZP132" s="459"/>
      <c r="IZQ132" s="458"/>
      <c r="IZR132" s="458"/>
      <c r="IZS132" s="458"/>
      <c r="IZT132" s="459"/>
      <c r="IZU132" s="458"/>
      <c r="IZV132" s="458"/>
      <c r="IZW132" s="458"/>
      <c r="IZX132" s="459"/>
      <c r="IZY132" s="458"/>
      <c r="IZZ132" s="458"/>
      <c r="JAA132" s="458"/>
      <c r="JAB132" s="459"/>
      <c r="JAC132" s="458"/>
      <c r="JAD132" s="458"/>
      <c r="JAE132" s="458"/>
      <c r="JAF132" s="459"/>
      <c r="JAG132" s="458"/>
      <c r="JAH132" s="458"/>
      <c r="JAI132" s="458"/>
      <c r="JAJ132" s="459"/>
      <c r="JAK132" s="458"/>
      <c r="JAL132" s="458"/>
      <c r="JAM132" s="458"/>
      <c r="JAN132" s="459"/>
      <c r="JAO132" s="458"/>
      <c r="JAP132" s="458"/>
      <c r="JAQ132" s="458"/>
      <c r="JAR132" s="459"/>
      <c r="JAS132" s="458"/>
      <c r="JAT132" s="458"/>
      <c r="JAU132" s="458"/>
      <c r="JAV132" s="459"/>
      <c r="JAW132" s="458"/>
      <c r="JAX132" s="458"/>
      <c r="JAY132" s="458"/>
      <c r="JAZ132" s="459"/>
      <c r="JBA132" s="458"/>
      <c r="JBB132" s="458"/>
      <c r="JBC132" s="458"/>
      <c r="JBD132" s="459"/>
      <c r="JBE132" s="458"/>
      <c r="JBF132" s="458"/>
      <c r="JBG132" s="458"/>
      <c r="JBH132" s="459"/>
      <c r="JBI132" s="458"/>
      <c r="JBJ132" s="458"/>
      <c r="JBK132" s="458"/>
      <c r="JBL132" s="459"/>
      <c r="JBM132" s="458"/>
      <c r="JBN132" s="458"/>
      <c r="JBO132" s="458"/>
      <c r="JBP132" s="459"/>
      <c r="JBQ132" s="458"/>
      <c r="JBR132" s="458"/>
      <c r="JBS132" s="458"/>
      <c r="JBT132" s="459"/>
      <c r="JBU132" s="458"/>
      <c r="JBV132" s="458"/>
      <c r="JBW132" s="458"/>
      <c r="JBX132" s="459"/>
      <c r="JBY132" s="458"/>
      <c r="JBZ132" s="458"/>
      <c r="JCA132" s="458"/>
      <c r="JCB132" s="459"/>
      <c r="JCC132" s="458"/>
      <c r="JCD132" s="458"/>
      <c r="JCE132" s="458"/>
      <c r="JCF132" s="459"/>
      <c r="JCG132" s="458"/>
      <c r="JCH132" s="458"/>
      <c r="JCI132" s="458"/>
      <c r="JCJ132" s="459"/>
      <c r="JCK132" s="458"/>
      <c r="JCL132" s="458"/>
      <c r="JCM132" s="458"/>
      <c r="JCN132" s="459"/>
      <c r="JCO132" s="458"/>
      <c r="JCP132" s="458"/>
      <c r="JCQ132" s="458"/>
      <c r="JCR132" s="459"/>
      <c r="JCS132" s="458"/>
      <c r="JCT132" s="458"/>
      <c r="JCU132" s="458"/>
      <c r="JCV132" s="459"/>
      <c r="JCW132" s="458"/>
      <c r="JCX132" s="458"/>
      <c r="JCY132" s="458"/>
      <c r="JCZ132" s="459"/>
      <c r="JDA132" s="458"/>
      <c r="JDB132" s="458"/>
      <c r="JDC132" s="458"/>
      <c r="JDD132" s="459"/>
      <c r="JDE132" s="458"/>
      <c r="JDF132" s="458"/>
      <c r="JDG132" s="458"/>
      <c r="JDH132" s="459"/>
      <c r="JDI132" s="458"/>
      <c r="JDJ132" s="458"/>
      <c r="JDK132" s="458"/>
      <c r="JDL132" s="459"/>
      <c r="JDM132" s="458"/>
      <c r="JDN132" s="458"/>
      <c r="JDO132" s="458"/>
      <c r="JDP132" s="459"/>
      <c r="JDQ132" s="458"/>
      <c r="JDR132" s="458"/>
      <c r="JDS132" s="458"/>
      <c r="JDT132" s="459"/>
      <c r="JDU132" s="458"/>
      <c r="JDV132" s="458"/>
      <c r="JDW132" s="458"/>
      <c r="JDX132" s="459"/>
      <c r="JDY132" s="458"/>
      <c r="JDZ132" s="458"/>
      <c r="JEA132" s="458"/>
      <c r="JEB132" s="459"/>
      <c r="JEC132" s="458"/>
      <c r="JED132" s="458"/>
      <c r="JEE132" s="458"/>
      <c r="JEF132" s="459"/>
      <c r="JEG132" s="458"/>
      <c r="JEH132" s="458"/>
      <c r="JEI132" s="458"/>
      <c r="JEJ132" s="459"/>
      <c r="JEK132" s="458"/>
      <c r="JEL132" s="458"/>
      <c r="JEM132" s="458"/>
      <c r="JEN132" s="459"/>
      <c r="JEO132" s="458"/>
      <c r="JEP132" s="458"/>
      <c r="JEQ132" s="458"/>
      <c r="JER132" s="459"/>
      <c r="JES132" s="458"/>
      <c r="JET132" s="458"/>
      <c r="JEU132" s="458"/>
      <c r="JEV132" s="459"/>
      <c r="JEW132" s="458"/>
      <c r="JEX132" s="458"/>
      <c r="JEY132" s="458"/>
      <c r="JEZ132" s="459"/>
      <c r="JFA132" s="458"/>
      <c r="JFB132" s="458"/>
      <c r="JFC132" s="458"/>
      <c r="JFD132" s="459"/>
      <c r="JFE132" s="458"/>
      <c r="JFF132" s="458"/>
      <c r="JFG132" s="458"/>
      <c r="JFH132" s="459"/>
      <c r="JFI132" s="458"/>
      <c r="JFJ132" s="458"/>
      <c r="JFK132" s="458"/>
      <c r="JFL132" s="459"/>
      <c r="JFM132" s="458"/>
      <c r="JFN132" s="458"/>
      <c r="JFO132" s="458"/>
      <c r="JFP132" s="459"/>
      <c r="JFQ132" s="458"/>
      <c r="JFR132" s="458"/>
      <c r="JFS132" s="458"/>
      <c r="JFT132" s="459"/>
      <c r="JFU132" s="458"/>
      <c r="JFV132" s="458"/>
      <c r="JFW132" s="458"/>
      <c r="JFX132" s="459"/>
      <c r="JFY132" s="458"/>
      <c r="JFZ132" s="458"/>
      <c r="JGA132" s="458"/>
      <c r="JGB132" s="459"/>
      <c r="JGC132" s="458"/>
      <c r="JGD132" s="458"/>
      <c r="JGE132" s="458"/>
      <c r="JGF132" s="459"/>
      <c r="JGG132" s="458"/>
      <c r="JGH132" s="458"/>
      <c r="JGI132" s="458"/>
      <c r="JGJ132" s="459"/>
      <c r="JGK132" s="458"/>
      <c r="JGL132" s="458"/>
      <c r="JGM132" s="458"/>
      <c r="JGN132" s="459"/>
      <c r="JGO132" s="458"/>
      <c r="JGP132" s="458"/>
      <c r="JGQ132" s="458"/>
      <c r="JGR132" s="459"/>
      <c r="JGS132" s="458"/>
      <c r="JGT132" s="458"/>
      <c r="JGU132" s="458"/>
      <c r="JGV132" s="459"/>
      <c r="JGW132" s="458"/>
      <c r="JGX132" s="458"/>
      <c r="JGY132" s="458"/>
      <c r="JGZ132" s="459"/>
      <c r="JHA132" s="458"/>
      <c r="JHB132" s="458"/>
      <c r="JHC132" s="458"/>
      <c r="JHD132" s="459"/>
      <c r="JHE132" s="458"/>
      <c r="JHF132" s="458"/>
      <c r="JHG132" s="458"/>
      <c r="JHH132" s="459"/>
      <c r="JHI132" s="458"/>
      <c r="JHJ132" s="458"/>
      <c r="JHK132" s="458"/>
      <c r="JHL132" s="459"/>
      <c r="JHM132" s="458"/>
      <c r="JHN132" s="458"/>
      <c r="JHO132" s="458"/>
      <c r="JHP132" s="459"/>
      <c r="JHQ132" s="458"/>
      <c r="JHR132" s="458"/>
      <c r="JHS132" s="458"/>
      <c r="JHT132" s="459"/>
      <c r="JHU132" s="458"/>
      <c r="JHV132" s="458"/>
      <c r="JHW132" s="458"/>
      <c r="JHX132" s="459"/>
      <c r="JHY132" s="458"/>
      <c r="JHZ132" s="458"/>
      <c r="JIA132" s="458"/>
      <c r="JIB132" s="459"/>
      <c r="JIC132" s="458"/>
      <c r="JID132" s="458"/>
      <c r="JIE132" s="458"/>
      <c r="JIF132" s="459"/>
      <c r="JIG132" s="458"/>
      <c r="JIH132" s="458"/>
      <c r="JII132" s="458"/>
      <c r="JIJ132" s="459"/>
      <c r="JIK132" s="458"/>
      <c r="JIL132" s="458"/>
      <c r="JIM132" s="458"/>
      <c r="JIN132" s="459"/>
      <c r="JIO132" s="458"/>
      <c r="JIP132" s="458"/>
      <c r="JIQ132" s="458"/>
      <c r="JIR132" s="459"/>
      <c r="JIS132" s="458"/>
      <c r="JIT132" s="458"/>
      <c r="JIU132" s="458"/>
      <c r="JIV132" s="459"/>
      <c r="JIW132" s="458"/>
      <c r="JIX132" s="458"/>
      <c r="JIY132" s="458"/>
      <c r="JIZ132" s="459"/>
      <c r="JJA132" s="458"/>
      <c r="JJB132" s="458"/>
      <c r="JJC132" s="458"/>
      <c r="JJD132" s="459"/>
      <c r="JJE132" s="458"/>
      <c r="JJF132" s="458"/>
      <c r="JJG132" s="458"/>
      <c r="JJH132" s="459"/>
      <c r="JJI132" s="458"/>
      <c r="JJJ132" s="458"/>
      <c r="JJK132" s="458"/>
      <c r="JJL132" s="459"/>
      <c r="JJM132" s="458"/>
      <c r="JJN132" s="458"/>
      <c r="JJO132" s="458"/>
      <c r="JJP132" s="459"/>
      <c r="JJQ132" s="458"/>
      <c r="JJR132" s="458"/>
      <c r="JJS132" s="458"/>
      <c r="JJT132" s="459"/>
      <c r="JJU132" s="458"/>
      <c r="JJV132" s="458"/>
      <c r="JJW132" s="458"/>
      <c r="JJX132" s="459"/>
      <c r="JJY132" s="458"/>
      <c r="JJZ132" s="458"/>
      <c r="JKA132" s="458"/>
      <c r="JKB132" s="459"/>
      <c r="JKC132" s="458"/>
      <c r="JKD132" s="458"/>
      <c r="JKE132" s="458"/>
      <c r="JKF132" s="459"/>
      <c r="JKG132" s="458"/>
      <c r="JKH132" s="458"/>
      <c r="JKI132" s="458"/>
      <c r="JKJ132" s="459"/>
      <c r="JKK132" s="458"/>
      <c r="JKL132" s="458"/>
      <c r="JKM132" s="458"/>
      <c r="JKN132" s="459"/>
      <c r="JKO132" s="458"/>
      <c r="JKP132" s="458"/>
      <c r="JKQ132" s="458"/>
      <c r="JKR132" s="459"/>
      <c r="JKS132" s="458"/>
      <c r="JKT132" s="458"/>
      <c r="JKU132" s="458"/>
      <c r="JKV132" s="459"/>
      <c r="JKW132" s="458"/>
      <c r="JKX132" s="458"/>
      <c r="JKY132" s="458"/>
      <c r="JKZ132" s="459"/>
      <c r="JLA132" s="458"/>
      <c r="JLB132" s="458"/>
      <c r="JLC132" s="458"/>
      <c r="JLD132" s="459"/>
      <c r="JLE132" s="458"/>
      <c r="JLF132" s="458"/>
      <c r="JLG132" s="458"/>
      <c r="JLH132" s="459"/>
      <c r="JLI132" s="458"/>
      <c r="JLJ132" s="458"/>
      <c r="JLK132" s="458"/>
      <c r="JLL132" s="459"/>
      <c r="JLM132" s="458"/>
      <c r="JLN132" s="458"/>
      <c r="JLO132" s="458"/>
      <c r="JLP132" s="459"/>
      <c r="JLQ132" s="458"/>
      <c r="JLR132" s="458"/>
      <c r="JLS132" s="458"/>
      <c r="JLT132" s="459"/>
      <c r="JLU132" s="458"/>
      <c r="JLV132" s="458"/>
      <c r="JLW132" s="458"/>
      <c r="JLX132" s="459"/>
      <c r="JLY132" s="458"/>
      <c r="JLZ132" s="458"/>
      <c r="JMA132" s="458"/>
      <c r="JMB132" s="459"/>
      <c r="JMC132" s="458"/>
      <c r="JMD132" s="458"/>
      <c r="JME132" s="458"/>
      <c r="JMF132" s="459"/>
      <c r="JMG132" s="458"/>
      <c r="JMH132" s="458"/>
      <c r="JMI132" s="458"/>
      <c r="JMJ132" s="459"/>
      <c r="JMK132" s="458"/>
      <c r="JML132" s="458"/>
      <c r="JMM132" s="458"/>
      <c r="JMN132" s="459"/>
      <c r="JMO132" s="458"/>
      <c r="JMP132" s="458"/>
      <c r="JMQ132" s="458"/>
      <c r="JMR132" s="459"/>
      <c r="JMS132" s="458"/>
      <c r="JMT132" s="458"/>
      <c r="JMU132" s="458"/>
      <c r="JMV132" s="459"/>
      <c r="JMW132" s="458"/>
      <c r="JMX132" s="458"/>
      <c r="JMY132" s="458"/>
      <c r="JMZ132" s="459"/>
      <c r="JNA132" s="458"/>
      <c r="JNB132" s="458"/>
      <c r="JNC132" s="458"/>
      <c r="JND132" s="459"/>
      <c r="JNE132" s="458"/>
      <c r="JNF132" s="458"/>
      <c r="JNG132" s="458"/>
      <c r="JNH132" s="459"/>
      <c r="JNI132" s="458"/>
      <c r="JNJ132" s="458"/>
      <c r="JNK132" s="458"/>
      <c r="JNL132" s="459"/>
      <c r="JNM132" s="458"/>
      <c r="JNN132" s="458"/>
      <c r="JNO132" s="458"/>
      <c r="JNP132" s="459"/>
      <c r="JNQ132" s="458"/>
      <c r="JNR132" s="458"/>
      <c r="JNS132" s="458"/>
      <c r="JNT132" s="459"/>
      <c r="JNU132" s="458"/>
      <c r="JNV132" s="458"/>
      <c r="JNW132" s="458"/>
      <c r="JNX132" s="459"/>
      <c r="JNY132" s="458"/>
      <c r="JNZ132" s="458"/>
      <c r="JOA132" s="458"/>
      <c r="JOB132" s="459"/>
      <c r="JOC132" s="458"/>
      <c r="JOD132" s="458"/>
      <c r="JOE132" s="458"/>
      <c r="JOF132" s="459"/>
      <c r="JOG132" s="458"/>
      <c r="JOH132" s="458"/>
      <c r="JOI132" s="458"/>
      <c r="JOJ132" s="459"/>
      <c r="JOK132" s="458"/>
      <c r="JOL132" s="458"/>
      <c r="JOM132" s="458"/>
      <c r="JON132" s="459"/>
      <c r="JOO132" s="458"/>
      <c r="JOP132" s="458"/>
      <c r="JOQ132" s="458"/>
      <c r="JOR132" s="459"/>
      <c r="JOS132" s="458"/>
      <c r="JOT132" s="458"/>
      <c r="JOU132" s="458"/>
      <c r="JOV132" s="459"/>
      <c r="JOW132" s="458"/>
      <c r="JOX132" s="458"/>
      <c r="JOY132" s="458"/>
      <c r="JOZ132" s="459"/>
      <c r="JPA132" s="458"/>
      <c r="JPB132" s="458"/>
      <c r="JPC132" s="458"/>
      <c r="JPD132" s="459"/>
      <c r="JPE132" s="458"/>
      <c r="JPF132" s="458"/>
      <c r="JPG132" s="458"/>
      <c r="JPH132" s="459"/>
      <c r="JPI132" s="458"/>
      <c r="JPJ132" s="458"/>
      <c r="JPK132" s="458"/>
      <c r="JPL132" s="459"/>
      <c r="JPM132" s="458"/>
      <c r="JPN132" s="458"/>
      <c r="JPO132" s="458"/>
      <c r="JPP132" s="459"/>
      <c r="JPQ132" s="458"/>
      <c r="JPR132" s="458"/>
      <c r="JPS132" s="458"/>
      <c r="JPT132" s="459"/>
      <c r="JPU132" s="458"/>
      <c r="JPV132" s="458"/>
      <c r="JPW132" s="458"/>
      <c r="JPX132" s="459"/>
      <c r="JPY132" s="458"/>
      <c r="JPZ132" s="458"/>
      <c r="JQA132" s="458"/>
      <c r="JQB132" s="459"/>
      <c r="JQC132" s="458"/>
      <c r="JQD132" s="458"/>
      <c r="JQE132" s="458"/>
      <c r="JQF132" s="459"/>
      <c r="JQG132" s="458"/>
      <c r="JQH132" s="458"/>
      <c r="JQI132" s="458"/>
      <c r="JQJ132" s="459"/>
      <c r="JQK132" s="458"/>
      <c r="JQL132" s="458"/>
      <c r="JQM132" s="458"/>
      <c r="JQN132" s="459"/>
      <c r="JQO132" s="458"/>
      <c r="JQP132" s="458"/>
      <c r="JQQ132" s="458"/>
      <c r="JQR132" s="459"/>
      <c r="JQS132" s="458"/>
      <c r="JQT132" s="458"/>
      <c r="JQU132" s="458"/>
      <c r="JQV132" s="459"/>
      <c r="JQW132" s="458"/>
      <c r="JQX132" s="458"/>
      <c r="JQY132" s="458"/>
      <c r="JQZ132" s="459"/>
      <c r="JRA132" s="458"/>
      <c r="JRB132" s="458"/>
      <c r="JRC132" s="458"/>
      <c r="JRD132" s="459"/>
      <c r="JRE132" s="458"/>
      <c r="JRF132" s="458"/>
      <c r="JRG132" s="458"/>
      <c r="JRH132" s="459"/>
      <c r="JRI132" s="458"/>
      <c r="JRJ132" s="458"/>
      <c r="JRK132" s="458"/>
      <c r="JRL132" s="459"/>
      <c r="JRM132" s="458"/>
      <c r="JRN132" s="458"/>
      <c r="JRO132" s="458"/>
      <c r="JRP132" s="459"/>
      <c r="JRQ132" s="458"/>
      <c r="JRR132" s="458"/>
      <c r="JRS132" s="458"/>
      <c r="JRT132" s="459"/>
      <c r="JRU132" s="458"/>
      <c r="JRV132" s="458"/>
      <c r="JRW132" s="458"/>
      <c r="JRX132" s="459"/>
      <c r="JRY132" s="458"/>
      <c r="JRZ132" s="458"/>
      <c r="JSA132" s="458"/>
      <c r="JSB132" s="459"/>
      <c r="JSC132" s="458"/>
      <c r="JSD132" s="458"/>
      <c r="JSE132" s="458"/>
      <c r="JSF132" s="459"/>
      <c r="JSG132" s="458"/>
      <c r="JSH132" s="458"/>
      <c r="JSI132" s="458"/>
      <c r="JSJ132" s="459"/>
      <c r="JSK132" s="458"/>
      <c r="JSL132" s="458"/>
      <c r="JSM132" s="458"/>
      <c r="JSN132" s="459"/>
      <c r="JSO132" s="458"/>
      <c r="JSP132" s="458"/>
      <c r="JSQ132" s="458"/>
      <c r="JSR132" s="459"/>
      <c r="JSS132" s="458"/>
      <c r="JST132" s="458"/>
      <c r="JSU132" s="458"/>
      <c r="JSV132" s="459"/>
      <c r="JSW132" s="458"/>
      <c r="JSX132" s="458"/>
      <c r="JSY132" s="458"/>
      <c r="JSZ132" s="459"/>
      <c r="JTA132" s="458"/>
      <c r="JTB132" s="458"/>
      <c r="JTC132" s="458"/>
      <c r="JTD132" s="459"/>
      <c r="JTE132" s="458"/>
      <c r="JTF132" s="458"/>
      <c r="JTG132" s="458"/>
      <c r="JTH132" s="459"/>
      <c r="JTI132" s="458"/>
      <c r="JTJ132" s="458"/>
      <c r="JTK132" s="458"/>
      <c r="JTL132" s="459"/>
      <c r="JTM132" s="458"/>
      <c r="JTN132" s="458"/>
      <c r="JTO132" s="458"/>
      <c r="JTP132" s="459"/>
      <c r="JTQ132" s="458"/>
      <c r="JTR132" s="458"/>
      <c r="JTS132" s="458"/>
      <c r="JTT132" s="459"/>
      <c r="JTU132" s="458"/>
      <c r="JTV132" s="458"/>
      <c r="JTW132" s="458"/>
      <c r="JTX132" s="459"/>
      <c r="JTY132" s="458"/>
      <c r="JTZ132" s="458"/>
      <c r="JUA132" s="458"/>
      <c r="JUB132" s="459"/>
      <c r="JUC132" s="458"/>
      <c r="JUD132" s="458"/>
      <c r="JUE132" s="458"/>
      <c r="JUF132" s="459"/>
      <c r="JUG132" s="458"/>
      <c r="JUH132" s="458"/>
      <c r="JUI132" s="458"/>
      <c r="JUJ132" s="459"/>
      <c r="JUK132" s="458"/>
      <c r="JUL132" s="458"/>
      <c r="JUM132" s="458"/>
      <c r="JUN132" s="459"/>
      <c r="JUO132" s="458"/>
      <c r="JUP132" s="458"/>
      <c r="JUQ132" s="458"/>
      <c r="JUR132" s="459"/>
      <c r="JUS132" s="458"/>
      <c r="JUT132" s="458"/>
      <c r="JUU132" s="458"/>
      <c r="JUV132" s="459"/>
      <c r="JUW132" s="458"/>
      <c r="JUX132" s="458"/>
      <c r="JUY132" s="458"/>
      <c r="JUZ132" s="459"/>
      <c r="JVA132" s="458"/>
      <c r="JVB132" s="458"/>
      <c r="JVC132" s="458"/>
      <c r="JVD132" s="459"/>
      <c r="JVE132" s="458"/>
      <c r="JVF132" s="458"/>
      <c r="JVG132" s="458"/>
      <c r="JVH132" s="459"/>
      <c r="JVI132" s="458"/>
      <c r="JVJ132" s="458"/>
      <c r="JVK132" s="458"/>
      <c r="JVL132" s="459"/>
      <c r="JVM132" s="458"/>
      <c r="JVN132" s="458"/>
      <c r="JVO132" s="458"/>
      <c r="JVP132" s="459"/>
      <c r="JVQ132" s="458"/>
      <c r="JVR132" s="458"/>
      <c r="JVS132" s="458"/>
      <c r="JVT132" s="459"/>
      <c r="JVU132" s="458"/>
      <c r="JVV132" s="458"/>
      <c r="JVW132" s="458"/>
      <c r="JVX132" s="459"/>
      <c r="JVY132" s="458"/>
      <c r="JVZ132" s="458"/>
      <c r="JWA132" s="458"/>
      <c r="JWB132" s="459"/>
      <c r="JWC132" s="458"/>
      <c r="JWD132" s="458"/>
      <c r="JWE132" s="458"/>
      <c r="JWF132" s="459"/>
      <c r="JWG132" s="458"/>
      <c r="JWH132" s="458"/>
      <c r="JWI132" s="458"/>
      <c r="JWJ132" s="459"/>
      <c r="JWK132" s="458"/>
      <c r="JWL132" s="458"/>
      <c r="JWM132" s="458"/>
      <c r="JWN132" s="459"/>
      <c r="JWO132" s="458"/>
      <c r="JWP132" s="458"/>
      <c r="JWQ132" s="458"/>
      <c r="JWR132" s="459"/>
      <c r="JWS132" s="458"/>
      <c r="JWT132" s="458"/>
      <c r="JWU132" s="458"/>
      <c r="JWV132" s="459"/>
      <c r="JWW132" s="458"/>
      <c r="JWX132" s="458"/>
      <c r="JWY132" s="458"/>
      <c r="JWZ132" s="459"/>
      <c r="JXA132" s="458"/>
      <c r="JXB132" s="458"/>
      <c r="JXC132" s="458"/>
      <c r="JXD132" s="459"/>
      <c r="JXE132" s="458"/>
      <c r="JXF132" s="458"/>
      <c r="JXG132" s="458"/>
      <c r="JXH132" s="459"/>
      <c r="JXI132" s="458"/>
      <c r="JXJ132" s="458"/>
      <c r="JXK132" s="458"/>
      <c r="JXL132" s="459"/>
      <c r="JXM132" s="458"/>
      <c r="JXN132" s="458"/>
      <c r="JXO132" s="458"/>
      <c r="JXP132" s="459"/>
      <c r="JXQ132" s="458"/>
      <c r="JXR132" s="458"/>
      <c r="JXS132" s="458"/>
      <c r="JXT132" s="459"/>
      <c r="JXU132" s="458"/>
      <c r="JXV132" s="458"/>
      <c r="JXW132" s="458"/>
      <c r="JXX132" s="459"/>
      <c r="JXY132" s="458"/>
      <c r="JXZ132" s="458"/>
      <c r="JYA132" s="458"/>
      <c r="JYB132" s="459"/>
      <c r="JYC132" s="458"/>
      <c r="JYD132" s="458"/>
      <c r="JYE132" s="458"/>
      <c r="JYF132" s="459"/>
      <c r="JYG132" s="458"/>
      <c r="JYH132" s="458"/>
      <c r="JYI132" s="458"/>
      <c r="JYJ132" s="459"/>
      <c r="JYK132" s="458"/>
      <c r="JYL132" s="458"/>
      <c r="JYM132" s="458"/>
      <c r="JYN132" s="459"/>
      <c r="JYO132" s="458"/>
      <c r="JYP132" s="458"/>
      <c r="JYQ132" s="458"/>
      <c r="JYR132" s="459"/>
      <c r="JYS132" s="458"/>
      <c r="JYT132" s="458"/>
      <c r="JYU132" s="458"/>
      <c r="JYV132" s="459"/>
      <c r="JYW132" s="458"/>
      <c r="JYX132" s="458"/>
      <c r="JYY132" s="458"/>
      <c r="JYZ132" s="459"/>
      <c r="JZA132" s="458"/>
      <c r="JZB132" s="458"/>
      <c r="JZC132" s="458"/>
      <c r="JZD132" s="459"/>
      <c r="JZE132" s="458"/>
      <c r="JZF132" s="458"/>
      <c r="JZG132" s="458"/>
      <c r="JZH132" s="459"/>
      <c r="JZI132" s="458"/>
      <c r="JZJ132" s="458"/>
      <c r="JZK132" s="458"/>
      <c r="JZL132" s="459"/>
      <c r="JZM132" s="458"/>
      <c r="JZN132" s="458"/>
      <c r="JZO132" s="458"/>
      <c r="JZP132" s="459"/>
      <c r="JZQ132" s="458"/>
      <c r="JZR132" s="458"/>
      <c r="JZS132" s="458"/>
      <c r="JZT132" s="459"/>
      <c r="JZU132" s="458"/>
      <c r="JZV132" s="458"/>
      <c r="JZW132" s="458"/>
      <c r="JZX132" s="459"/>
      <c r="JZY132" s="458"/>
      <c r="JZZ132" s="458"/>
      <c r="KAA132" s="458"/>
      <c r="KAB132" s="459"/>
      <c r="KAC132" s="458"/>
      <c r="KAD132" s="458"/>
      <c r="KAE132" s="458"/>
      <c r="KAF132" s="459"/>
      <c r="KAG132" s="458"/>
      <c r="KAH132" s="458"/>
      <c r="KAI132" s="458"/>
      <c r="KAJ132" s="459"/>
      <c r="KAK132" s="458"/>
      <c r="KAL132" s="458"/>
      <c r="KAM132" s="458"/>
      <c r="KAN132" s="459"/>
      <c r="KAO132" s="458"/>
      <c r="KAP132" s="458"/>
      <c r="KAQ132" s="458"/>
      <c r="KAR132" s="459"/>
      <c r="KAS132" s="458"/>
      <c r="KAT132" s="458"/>
      <c r="KAU132" s="458"/>
      <c r="KAV132" s="459"/>
      <c r="KAW132" s="458"/>
      <c r="KAX132" s="458"/>
      <c r="KAY132" s="458"/>
      <c r="KAZ132" s="459"/>
      <c r="KBA132" s="458"/>
      <c r="KBB132" s="458"/>
      <c r="KBC132" s="458"/>
      <c r="KBD132" s="459"/>
      <c r="KBE132" s="458"/>
      <c r="KBF132" s="458"/>
      <c r="KBG132" s="458"/>
      <c r="KBH132" s="459"/>
      <c r="KBI132" s="458"/>
      <c r="KBJ132" s="458"/>
      <c r="KBK132" s="458"/>
      <c r="KBL132" s="459"/>
      <c r="KBM132" s="458"/>
      <c r="KBN132" s="458"/>
      <c r="KBO132" s="458"/>
      <c r="KBP132" s="459"/>
      <c r="KBQ132" s="458"/>
      <c r="KBR132" s="458"/>
      <c r="KBS132" s="458"/>
      <c r="KBT132" s="459"/>
      <c r="KBU132" s="458"/>
      <c r="KBV132" s="458"/>
      <c r="KBW132" s="458"/>
      <c r="KBX132" s="459"/>
      <c r="KBY132" s="458"/>
      <c r="KBZ132" s="458"/>
      <c r="KCA132" s="458"/>
      <c r="KCB132" s="459"/>
      <c r="KCC132" s="458"/>
      <c r="KCD132" s="458"/>
      <c r="KCE132" s="458"/>
      <c r="KCF132" s="459"/>
      <c r="KCG132" s="458"/>
      <c r="KCH132" s="458"/>
      <c r="KCI132" s="458"/>
      <c r="KCJ132" s="459"/>
      <c r="KCK132" s="458"/>
      <c r="KCL132" s="458"/>
      <c r="KCM132" s="458"/>
      <c r="KCN132" s="459"/>
      <c r="KCO132" s="458"/>
      <c r="KCP132" s="458"/>
      <c r="KCQ132" s="458"/>
      <c r="KCR132" s="459"/>
      <c r="KCS132" s="458"/>
      <c r="KCT132" s="458"/>
      <c r="KCU132" s="458"/>
      <c r="KCV132" s="459"/>
      <c r="KCW132" s="458"/>
      <c r="KCX132" s="458"/>
      <c r="KCY132" s="458"/>
      <c r="KCZ132" s="459"/>
      <c r="KDA132" s="458"/>
      <c r="KDB132" s="458"/>
      <c r="KDC132" s="458"/>
      <c r="KDD132" s="459"/>
      <c r="KDE132" s="458"/>
      <c r="KDF132" s="458"/>
      <c r="KDG132" s="458"/>
      <c r="KDH132" s="459"/>
      <c r="KDI132" s="458"/>
      <c r="KDJ132" s="458"/>
      <c r="KDK132" s="458"/>
      <c r="KDL132" s="459"/>
      <c r="KDM132" s="458"/>
      <c r="KDN132" s="458"/>
      <c r="KDO132" s="458"/>
      <c r="KDP132" s="459"/>
      <c r="KDQ132" s="458"/>
      <c r="KDR132" s="458"/>
      <c r="KDS132" s="458"/>
      <c r="KDT132" s="459"/>
      <c r="KDU132" s="458"/>
      <c r="KDV132" s="458"/>
      <c r="KDW132" s="458"/>
      <c r="KDX132" s="459"/>
      <c r="KDY132" s="458"/>
      <c r="KDZ132" s="458"/>
      <c r="KEA132" s="458"/>
      <c r="KEB132" s="459"/>
      <c r="KEC132" s="458"/>
      <c r="KED132" s="458"/>
      <c r="KEE132" s="458"/>
      <c r="KEF132" s="459"/>
      <c r="KEG132" s="458"/>
      <c r="KEH132" s="458"/>
      <c r="KEI132" s="458"/>
      <c r="KEJ132" s="459"/>
      <c r="KEK132" s="458"/>
      <c r="KEL132" s="458"/>
      <c r="KEM132" s="458"/>
      <c r="KEN132" s="459"/>
      <c r="KEO132" s="458"/>
      <c r="KEP132" s="458"/>
      <c r="KEQ132" s="458"/>
      <c r="KER132" s="459"/>
      <c r="KES132" s="458"/>
      <c r="KET132" s="458"/>
      <c r="KEU132" s="458"/>
      <c r="KEV132" s="459"/>
      <c r="KEW132" s="458"/>
      <c r="KEX132" s="458"/>
      <c r="KEY132" s="458"/>
      <c r="KEZ132" s="459"/>
      <c r="KFA132" s="458"/>
      <c r="KFB132" s="458"/>
      <c r="KFC132" s="458"/>
      <c r="KFD132" s="459"/>
      <c r="KFE132" s="458"/>
      <c r="KFF132" s="458"/>
      <c r="KFG132" s="458"/>
      <c r="KFH132" s="459"/>
      <c r="KFI132" s="458"/>
      <c r="KFJ132" s="458"/>
      <c r="KFK132" s="458"/>
      <c r="KFL132" s="459"/>
      <c r="KFM132" s="458"/>
      <c r="KFN132" s="458"/>
      <c r="KFO132" s="458"/>
      <c r="KFP132" s="459"/>
      <c r="KFQ132" s="458"/>
      <c r="KFR132" s="458"/>
      <c r="KFS132" s="458"/>
      <c r="KFT132" s="459"/>
      <c r="KFU132" s="458"/>
      <c r="KFV132" s="458"/>
      <c r="KFW132" s="458"/>
      <c r="KFX132" s="459"/>
      <c r="KFY132" s="458"/>
      <c r="KFZ132" s="458"/>
      <c r="KGA132" s="458"/>
      <c r="KGB132" s="459"/>
      <c r="KGC132" s="458"/>
      <c r="KGD132" s="458"/>
      <c r="KGE132" s="458"/>
      <c r="KGF132" s="459"/>
      <c r="KGG132" s="458"/>
      <c r="KGH132" s="458"/>
      <c r="KGI132" s="458"/>
      <c r="KGJ132" s="459"/>
      <c r="KGK132" s="458"/>
      <c r="KGL132" s="458"/>
      <c r="KGM132" s="458"/>
      <c r="KGN132" s="459"/>
      <c r="KGO132" s="458"/>
      <c r="KGP132" s="458"/>
      <c r="KGQ132" s="458"/>
      <c r="KGR132" s="459"/>
      <c r="KGS132" s="458"/>
      <c r="KGT132" s="458"/>
      <c r="KGU132" s="458"/>
      <c r="KGV132" s="459"/>
      <c r="KGW132" s="458"/>
      <c r="KGX132" s="458"/>
      <c r="KGY132" s="458"/>
      <c r="KGZ132" s="459"/>
      <c r="KHA132" s="458"/>
      <c r="KHB132" s="458"/>
      <c r="KHC132" s="458"/>
      <c r="KHD132" s="459"/>
      <c r="KHE132" s="458"/>
      <c r="KHF132" s="458"/>
      <c r="KHG132" s="458"/>
      <c r="KHH132" s="459"/>
      <c r="KHI132" s="458"/>
      <c r="KHJ132" s="458"/>
      <c r="KHK132" s="458"/>
      <c r="KHL132" s="459"/>
      <c r="KHM132" s="458"/>
      <c r="KHN132" s="458"/>
      <c r="KHO132" s="458"/>
      <c r="KHP132" s="459"/>
      <c r="KHQ132" s="458"/>
      <c r="KHR132" s="458"/>
      <c r="KHS132" s="458"/>
      <c r="KHT132" s="459"/>
      <c r="KHU132" s="458"/>
      <c r="KHV132" s="458"/>
      <c r="KHW132" s="458"/>
      <c r="KHX132" s="459"/>
      <c r="KHY132" s="458"/>
      <c r="KHZ132" s="458"/>
      <c r="KIA132" s="458"/>
      <c r="KIB132" s="459"/>
      <c r="KIC132" s="458"/>
      <c r="KID132" s="458"/>
      <c r="KIE132" s="458"/>
      <c r="KIF132" s="459"/>
      <c r="KIG132" s="458"/>
      <c r="KIH132" s="458"/>
      <c r="KII132" s="458"/>
      <c r="KIJ132" s="459"/>
      <c r="KIK132" s="458"/>
      <c r="KIL132" s="458"/>
      <c r="KIM132" s="458"/>
      <c r="KIN132" s="459"/>
      <c r="KIO132" s="458"/>
      <c r="KIP132" s="458"/>
      <c r="KIQ132" s="458"/>
      <c r="KIR132" s="459"/>
      <c r="KIS132" s="458"/>
      <c r="KIT132" s="458"/>
      <c r="KIU132" s="458"/>
      <c r="KIV132" s="459"/>
      <c r="KIW132" s="458"/>
      <c r="KIX132" s="458"/>
      <c r="KIY132" s="458"/>
      <c r="KIZ132" s="459"/>
      <c r="KJA132" s="458"/>
      <c r="KJB132" s="458"/>
      <c r="KJC132" s="458"/>
      <c r="KJD132" s="459"/>
      <c r="KJE132" s="458"/>
      <c r="KJF132" s="458"/>
      <c r="KJG132" s="458"/>
      <c r="KJH132" s="459"/>
      <c r="KJI132" s="458"/>
      <c r="KJJ132" s="458"/>
      <c r="KJK132" s="458"/>
      <c r="KJL132" s="459"/>
      <c r="KJM132" s="458"/>
      <c r="KJN132" s="458"/>
      <c r="KJO132" s="458"/>
      <c r="KJP132" s="459"/>
      <c r="KJQ132" s="458"/>
      <c r="KJR132" s="458"/>
      <c r="KJS132" s="458"/>
      <c r="KJT132" s="459"/>
      <c r="KJU132" s="458"/>
      <c r="KJV132" s="458"/>
      <c r="KJW132" s="458"/>
      <c r="KJX132" s="459"/>
      <c r="KJY132" s="458"/>
      <c r="KJZ132" s="458"/>
      <c r="KKA132" s="458"/>
      <c r="KKB132" s="459"/>
      <c r="KKC132" s="458"/>
      <c r="KKD132" s="458"/>
      <c r="KKE132" s="458"/>
      <c r="KKF132" s="459"/>
      <c r="KKG132" s="458"/>
      <c r="KKH132" s="458"/>
      <c r="KKI132" s="458"/>
      <c r="KKJ132" s="459"/>
      <c r="KKK132" s="458"/>
      <c r="KKL132" s="458"/>
      <c r="KKM132" s="458"/>
      <c r="KKN132" s="459"/>
      <c r="KKO132" s="458"/>
      <c r="KKP132" s="458"/>
      <c r="KKQ132" s="458"/>
      <c r="KKR132" s="459"/>
      <c r="KKS132" s="458"/>
      <c r="KKT132" s="458"/>
      <c r="KKU132" s="458"/>
      <c r="KKV132" s="459"/>
      <c r="KKW132" s="458"/>
      <c r="KKX132" s="458"/>
      <c r="KKY132" s="458"/>
      <c r="KKZ132" s="459"/>
      <c r="KLA132" s="458"/>
      <c r="KLB132" s="458"/>
      <c r="KLC132" s="458"/>
      <c r="KLD132" s="459"/>
      <c r="KLE132" s="458"/>
      <c r="KLF132" s="458"/>
      <c r="KLG132" s="458"/>
      <c r="KLH132" s="459"/>
      <c r="KLI132" s="458"/>
      <c r="KLJ132" s="458"/>
      <c r="KLK132" s="458"/>
      <c r="KLL132" s="459"/>
      <c r="KLM132" s="458"/>
      <c r="KLN132" s="458"/>
      <c r="KLO132" s="458"/>
      <c r="KLP132" s="459"/>
      <c r="KLQ132" s="458"/>
      <c r="KLR132" s="458"/>
      <c r="KLS132" s="458"/>
      <c r="KLT132" s="459"/>
      <c r="KLU132" s="458"/>
      <c r="KLV132" s="458"/>
      <c r="KLW132" s="458"/>
      <c r="KLX132" s="459"/>
      <c r="KLY132" s="458"/>
      <c r="KLZ132" s="458"/>
      <c r="KMA132" s="458"/>
      <c r="KMB132" s="459"/>
      <c r="KMC132" s="458"/>
      <c r="KMD132" s="458"/>
      <c r="KME132" s="458"/>
      <c r="KMF132" s="459"/>
      <c r="KMG132" s="458"/>
      <c r="KMH132" s="458"/>
      <c r="KMI132" s="458"/>
      <c r="KMJ132" s="459"/>
      <c r="KMK132" s="458"/>
      <c r="KML132" s="458"/>
      <c r="KMM132" s="458"/>
      <c r="KMN132" s="459"/>
      <c r="KMO132" s="458"/>
      <c r="KMP132" s="458"/>
      <c r="KMQ132" s="458"/>
      <c r="KMR132" s="459"/>
      <c r="KMS132" s="458"/>
      <c r="KMT132" s="458"/>
      <c r="KMU132" s="458"/>
      <c r="KMV132" s="459"/>
      <c r="KMW132" s="458"/>
      <c r="KMX132" s="458"/>
      <c r="KMY132" s="458"/>
      <c r="KMZ132" s="459"/>
      <c r="KNA132" s="458"/>
      <c r="KNB132" s="458"/>
      <c r="KNC132" s="458"/>
      <c r="KND132" s="459"/>
      <c r="KNE132" s="458"/>
      <c r="KNF132" s="458"/>
      <c r="KNG132" s="458"/>
      <c r="KNH132" s="459"/>
      <c r="KNI132" s="458"/>
      <c r="KNJ132" s="458"/>
      <c r="KNK132" s="458"/>
      <c r="KNL132" s="459"/>
      <c r="KNM132" s="458"/>
      <c r="KNN132" s="458"/>
      <c r="KNO132" s="458"/>
      <c r="KNP132" s="459"/>
      <c r="KNQ132" s="458"/>
      <c r="KNR132" s="458"/>
      <c r="KNS132" s="458"/>
      <c r="KNT132" s="459"/>
      <c r="KNU132" s="458"/>
      <c r="KNV132" s="458"/>
      <c r="KNW132" s="458"/>
      <c r="KNX132" s="459"/>
      <c r="KNY132" s="458"/>
      <c r="KNZ132" s="458"/>
      <c r="KOA132" s="458"/>
      <c r="KOB132" s="459"/>
      <c r="KOC132" s="458"/>
      <c r="KOD132" s="458"/>
      <c r="KOE132" s="458"/>
      <c r="KOF132" s="459"/>
      <c r="KOG132" s="458"/>
      <c r="KOH132" s="458"/>
      <c r="KOI132" s="458"/>
      <c r="KOJ132" s="459"/>
      <c r="KOK132" s="458"/>
      <c r="KOL132" s="458"/>
      <c r="KOM132" s="458"/>
      <c r="KON132" s="459"/>
      <c r="KOO132" s="458"/>
      <c r="KOP132" s="458"/>
      <c r="KOQ132" s="458"/>
      <c r="KOR132" s="459"/>
      <c r="KOS132" s="458"/>
      <c r="KOT132" s="458"/>
      <c r="KOU132" s="458"/>
      <c r="KOV132" s="459"/>
      <c r="KOW132" s="458"/>
      <c r="KOX132" s="458"/>
      <c r="KOY132" s="458"/>
      <c r="KOZ132" s="459"/>
      <c r="KPA132" s="458"/>
      <c r="KPB132" s="458"/>
      <c r="KPC132" s="458"/>
      <c r="KPD132" s="459"/>
      <c r="KPE132" s="458"/>
      <c r="KPF132" s="458"/>
      <c r="KPG132" s="458"/>
      <c r="KPH132" s="459"/>
      <c r="KPI132" s="458"/>
      <c r="KPJ132" s="458"/>
      <c r="KPK132" s="458"/>
      <c r="KPL132" s="459"/>
      <c r="KPM132" s="458"/>
      <c r="KPN132" s="458"/>
      <c r="KPO132" s="458"/>
      <c r="KPP132" s="459"/>
      <c r="KPQ132" s="458"/>
      <c r="KPR132" s="458"/>
      <c r="KPS132" s="458"/>
      <c r="KPT132" s="459"/>
      <c r="KPU132" s="458"/>
      <c r="KPV132" s="458"/>
      <c r="KPW132" s="458"/>
      <c r="KPX132" s="459"/>
      <c r="KPY132" s="458"/>
      <c r="KPZ132" s="458"/>
      <c r="KQA132" s="458"/>
      <c r="KQB132" s="459"/>
      <c r="KQC132" s="458"/>
      <c r="KQD132" s="458"/>
      <c r="KQE132" s="458"/>
      <c r="KQF132" s="459"/>
      <c r="KQG132" s="458"/>
      <c r="KQH132" s="458"/>
      <c r="KQI132" s="458"/>
      <c r="KQJ132" s="459"/>
      <c r="KQK132" s="458"/>
      <c r="KQL132" s="458"/>
      <c r="KQM132" s="458"/>
      <c r="KQN132" s="459"/>
      <c r="KQO132" s="458"/>
      <c r="KQP132" s="458"/>
      <c r="KQQ132" s="458"/>
      <c r="KQR132" s="459"/>
      <c r="KQS132" s="458"/>
      <c r="KQT132" s="458"/>
      <c r="KQU132" s="458"/>
      <c r="KQV132" s="459"/>
      <c r="KQW132" s="458"/>
      <c r="KQX132" s="458"/>
      <c r="KQY132" s="458"/>
      <c r="KQZ132" s="459"/>
      <c r="KRA132" s="458"/>
      <c r="KRB132" s="458"/>
      <c r="KRC132" s="458"/>
      <c r="KRD132" s="459"/>
      <c r="KRE132" s="458"/>
      <c r="KRF132" s="458"/>
      <c r="KRG132" s="458"/>
      <c r="KRH132" s="459"/>
      <c r="KRI132" s="458"/>
      <c r="KRJ132" s="458"/>
      <c r="KRK132" s="458"/>
      <c r="KRL132" s="459"/>
      <c r="KRM132" s="458"/>
      <c r="KRN132" s="458"/>
      <c r="KRO132" s="458"/>
      <c r="KRP132" s="459"/>
      <c r="KRQ132" s="458"/>
      <c r="KRR132" s="458"/>
      <c r="KRS132" s="458"/>
      <c r="KRT132" s="459"/>
      <c r="KRU132" s="458"/>
      <c r="KRV132" s="458"/>
      <c r="KRW132" s="458"/>
      <c r="KRX132" s="459"/>
      <c r="KRY132" s="458"/>
      <c r="KRZ132" s="458"/>
      <c r="KSA132" s="458"/>
      <c r="KSB132" s="459"/>
      <c r="KSC132" s="458"/>
      <c r="KSD132" s="458"/>
      <c r="KSE132" s="458"/>
      <c r="KSF132" s="459"/>
      <c r="KSG132" s="458"/>
      <c r="KSH132" s="458"/>
      <c r="KSI132" s="458"/>
      <c r="KSJ132" s="459"/>
      <c r="KSK132" s="458"/>
      <c r="KSL132" s="458"/>
      <c r="KSM132" s="458"/>
      <c r="KSN132" s="459"/>
      <c r="KSO132" s="458"/>
      <c r="KSP132" s="458"/>
      <c r="KSQ132" s="458"/>
      <c r="KSR132" s="459"/>
      <c r="KSS132" s="458"/>
      <c r="KST132" s="458"/>
      <c r="KSU132" s="458"/>
      <c r="KSV132" s="459"/>
      <c r="KSW132" s="458"/>
      <c r="KSX132" s="458"/>
      <c r="KSY132" s="458"/>
      <c r="KSZ132" s="459"/>
      <c r="KTA132" s="458"/>
      <c r="KTB132" s="458"/>
      <c r="KTC132" s="458"/>
      <c r="KTD132" s="459"/>
      <c r="KTE132" s="458"/>
      <c r="KTF132" s="458"/>
      <c r="KTG132" s="458"/>
      <c r="KTH132" s="459"/>
      <c r="KTI132" s="458"/>
      <c r="KTJ132" s="458"/>
      <c r="KTK132" s="458"/>
      <c r="KTL132" s="459"/>
      <c r="KTM132" s="458"/>
      <c r="KTN132" s="458"/>
      <c r="KTO132" s="458"/>
      <c r="KTP132" s="459"/>
      <c r="KTQ132" s="458"/>
      <c r="KTR132" s="458"/>
      <c r="KTS132" s="458"/>
      <c r="KTT132" s="459"/>
      <c r="KTU132" s="458"/>
      <c r="KTV132" s="458"/>
      <c r="KTW132" s="458"/>
      <c r="KTX132" s="459"/>
      <c r="KTY132" s="458"/>
      <c r="KTZ132" s="458"/>
      <c r="KUA132" s="458"/>
      <c r="KUB132" s="459"/>
      <c r="KUC132" s="458"/>
      <c r="KUD132" s="458"/>
      <c r="KUE132" s="458"/>
      <c r="KUF132" s="459"/>
      <c r="KUG132" s="458"/>
      <c r="KUH132" s="458"/>
      <c r="KUI132" s="458"/>
      <c r="KUJ132" s="459"/>
      <c r="KUK132" s="458"/>
      <c r="KUL132" s="458"/>
      <c r="KUM132" s="458"/>
      <c r="KUN132" s="459"/>
      <c r="KUO132" s="458"/>
      <c r="KUP132" s="458"/>
      <c r="KUQ132" s="458"/>
      <c r="KUR132" s="459"/>
      <c r="KUS132" s="458"/>
      <c r="KUT132" s="458"/>
      <c r="KUU132" s="458"/>
      <c r="KUV132" s="459"/>
      <c r="KUW132" s="458"/>
      <c r="KUX132" s="458"/>
      <c r="KUY132" s="458"/>
      <c r="KUZ132" s="459"/>
      <c r="KVA132" s="458"/>
      <c r="KVB132" s="458"/>
      <c r="KVC132" s="458"/>
      <c r="KVD132" s="459"/>
      <c r="KVE132" s="458"/>
      <c r="KVF132" s="458"/>
      <c r="KVG132" s="458"/>
      <c r="KVH132" s="459"/>
      <c r="KVI132" s="458"/>
      <c r="KVJ132" s="458"/>
      <c r="KVK132" s="458"/>
      <c r="KVL132" s="459"/>
      <c r="KVM132" s="458"/>
      <c r="KVN132" s="458"/>
      <c r="KVO132" s="458"/>
      <c r="KVP132" s="459"/>
      <c r="KVQ132" s="458"/>
      <c r="KVR132" s="458"/>
      <c r="KVS132" s="458"/>
      <c r="KVT132" s="459"/>
      <c r="KVU132" s="458"/>
      <c r="KVV132" s="458"/>
      <c r="KVW132" s="458"/>
      <c r="KVX132" s="459"/>
      <c r="KVY132" s="458"/>
      <c r="KVZ132" s="458"/>
      <c r="KWA132" s="458"/>
      <c r="KWB132" s="459"/>
      <c r="KWC132" s="458"/>
      <c r="KWD132" s="458"/>
      <c r="KWE132" s="458"/>
      <c r="KWF132" s="459"/>
      <c r="KWG132" s="458"/>
      <c r="KWH132" s="458"/>
      <c r="KWI132" s="458"/>
      <c r="KWJ132" s="459"/>
      <c r="KWK132" s="458"/>
      <c r="KWL132" s="458"/>
      <c r="KWM132" s="458"/>
      <c r="KWN132" s="459"/>
      <c r="KWO132" s="458"/>
      <c r="KWP132" s="458"/>
      <c r="KWQ132" s="458"/>
      <c r="KWR132" s="459"/>
      <c r="KWS132" s="458"/>
      <c r="KWT132" s="458"/>
      <c r="KWU132" s="458"/>
      <c r="KWV132" s="459"/>
      <c r="KWW132" s="458"/>
      <c r="KWX132" s="458"/>
      <c r="KWY132" s="458"/>
      <c r="KWZ132" s="459"/>
      <c r="KXA132" s="458"/>
      <c r="KXB132" s="458"/>
      <c r="KXC132" s="458"/>
      <c r="KXD132" s="459"/>
      <c r="KXE132" s="458"/>
      <c r="KXF132" s="458"/>
      <c r="KXG132" s="458"/>
      <c r="KXH132" s="459"/>
      <c r="KXI132" s="458"/>
      <c r="KXJ132" s="458"/>
      <c r="KXK132" s="458"/>
      <c r="KXL132" s="459"/>
      <c r="KXM132" s="458"/>
      <c r="KXN132" s="458"/>
      <c r="KXO132" s="458"/>
      <c r="KXP132" s="459"/>
      <c r="KXQ132" s="458"/>
      <c r="KXR132" s="458"/>
      <c r="KXS132" s="458"/>
      <c r="KXT132" s="459"/>
      <c r="KXU132" s="458"/>
      <c r="KXV132" s="458"/>
      <c r="KXW132" s="458"/>
      <c r="KXX132" s="459"/>
      <c r="KXY132" s="458"/>
      <c r="KXZ132" s="458"/>
      <c r="KYA132" s="458"/>
      <c r="KYB132" s="459"/>
      <c r="KYC132" s="458"/>
      <c r="KYD132" s="458"/>
      <c r="KYE132" s="458"/>
      <c r="KYF132" s="459"/>
      <c r="KYG132" s="458"/>
      <c r="KYH132" s="458"/>
      <c r="KYI132" s="458"/>
      <c r="KYJ132" s="459"/>
      <c r="KYK132" s="458"/>
      <c r="KYL132" s="458"/>
      <c r="KYM132" s="458"/>
      <c r="KYN132" s="459"/>
      <c r="KYO132" s="458"/>
      <c r="KYP132" s="458"/>
      <c r="KYQ132" s="458"/>
      <c r="KYR132" s="459"/>
      <c r="KYS132" s="458"/>
      <c r="KYT132" s="458"/>
      <c r="KYU132" s="458"/>
      <c r="KYV132" s="459"/>
      <c r="KYW132" s="458"/>
      <c r="KYX132" s="458"/>
      <c r="KYY132" s="458"/>
      <c r="KYZ132" s="459"/>
      <c r="KZA132" s="458"/>
      <c r="KZB132" s="458"/>
      <c r="KZC132" s="458"/>
      <c r="KZD132" s="459"/>
      <c r="KZE132" s="458"/>
      <c r="KZF132" s="458"/>
      <c r="KZG132" s="458"/>
      <c r="KZH132" s="459"/>
      <c r="KZI132" s="458"/>
      <c r="KZJ132" s="458"/>
      <c r="KZK132" s="458"/>
      <c r="KZL132" s="459"/>
      <c r="KZM132" s="458"/>
      <c r="KZN132" s="458"/>
      <c r="KZO132" s="458"/>
      <c r="KZP132" s="459"/>
      <c r="KZQ132" s="458"/>
      <c r="KZR132" s="458"/>
      <c r="KZS132" s="458"/>
      <c r="KZT132" s="459"/>
      <c r="KZU132" s="458"/>
      <c r="KZV132" s="458"/>
      <c r="KZW132" s="458"/>
      <c r="KZX132" s="459"/>
      <c r="KZY132" s="458"/>
      <c r="KZZ132" s="458"/>
      <c r="LAA132" s="458"/>
      <c r="LAB132" s="459"/>
      <c r="LAC132" s="458"/>
      <c r="LAD132" s="458"/>
      <c r="LAE132" s="458"/>
      <c r="LAF132" s="459"/>
      <c r="LAG132" s="458"/>
      <c r="LAH132" s="458"/>
      <c r="LAI132" s="458"/>
      <c r="LAJ132" s="459"/>
      <c r="LAK132" s="458"/>
      <c r="LAL132" s="458"/>
      <c r="LAM132" s="458"/>
      <c r="LAN132" s="459"/>
      <c r="LAO132" s="458"/>
      <c r="LAP132" s="458"/>
      <c r="LAQ132" s="458"/>
      <c r="LAR132" s="459"/>
      <c r="LAS132" s="458"/>
      <c r="LAT132" s="458"/>
      <c r="LAU132" s="458"/>
      <c r="LAV132" s="459"/>
      <c r="LAW132" s="458"/>
      <c r="LAX132" s="458"/>
      <c r="LAY132" s="458"/>
      <c r="LAZ132" s="459"/>
      <c r="LBA132" s="458"/>
      <c r="LBB132" s="458"/>
      <c r="LBC132" s="458"/>
      <c r="LBD132" s="459"/>
      <c r="LBE132" s="458"/>
      <c r="LBF132" s="458"/>
      <c r="LBG132" s="458"/>
      <c r="LBH132" s="459"/>
      <c r="LBI132" s="458"/>
      <c r="LBJ132" s="458"/>
      <c r="LBK132" s="458"/>
      <c r="LBL132" s="459"/>
      <c r="LBM132" s="458"/>
      <c r="LBN132" s="458"/>
      <c r="LBO132" s="458"/>
      <c r="LBP132" s="459"/>
      <c r="LBQ132" s="458"/>
      <c r="LBR132" s="458"/>
      <c r="LBS132" s="458"/>
      <c r="LBT132" s="459"/>
      <c r="LBU132" s="458"/>
      <c r="LBV132" s="458"/>
      <c r="LBW132" s="458"/>
      <c r="LBX132" s="459"/>
      <c r="LBY132" s="458"/>
      <c r="LBZ132" s="458"/>
      <c r="LCA132" s="458"/>
      <c r="LCB132" s="459"/>
      <c r="LCC132" s="458"/>
      <c r="LCD132" s="458"/>
      <c r="LCE132" s="458"/>
      <c r="LCF132" s="459"/>
      <c r="LCG132" s="458"/>
      <c r="LCH132" s="458"/>
      <c r="LCI132" s="458"/>
      <c r="LCJ132" s="459"/>
      <c r="LCK132" s="458"/>
      <c r="LCL132" s="458"/>
      <c r="LCM132" s="458"/>
      <c r="LCN132" s="459"/>
      <c r="LCO132" s="458"/>
      <c r="LCP132" s="458"/>
      <c r="LCQ132" s="458"/>
      <c r="LCR132" s="459"/>
      <c r="LCS132" s="458"/>
      <c r="LCT132" s="458"/>
      <c r="LCU132" s="458"/>
      <c r="LCV132" s="459"/>
      <c r="LCW132" s="458"/>
      <c r="LCX132" s="458"/>
      <c r="LCY132" s="458"/>
      <c r="LCZ132" s="459"/>
      <c r="LDA132" s="458"/>
      <c r="LDB132" s="458"/>
      <c r="LDC132" s="458"/>
      <c r="LDD132" s="459"/>
      <c r="LDE132" s="458"/>
      <c r="LDF132" s="458"/>
      <c r="LDG132" s="458"/>
      <c r="LDH132" s="459"/>
      <c r="LDI132" s="458"/>
      <c r="LDJ132" s="458"/>
      <c r="LDK132" s="458"/>
      <c r="LDL132" s="459"/>
      <c r="LDM132" s="458"/>
      <c r="LDN132" s="458"/>
      <c r="LDO132" s="458"/>
      <c r="LDP132" s="459"/>
      <c r="LDQ132" s="458"/>
      <c r="LDR132" s="458"/>
      <c r="LDS132" s="458"/>
      <c r="LDT132" s="459"/>
      <c r="LDU132" s="458"/>
      <c r="LDV132" s="458"/>
      <c r="LDW132" s="458"/>
      <c r="LDX132" s="459"/>
      <c r="LDY132" s="458"/>
      <c r="LDZ132" s="458"/>
      <c r="LEA132" s="458"/>
      <c r="LEB132" s="459"/>
      <c r="LEC132" s="458"/>
      <c r="LED132" s="458"/>
      <c r="LEE132" s="458"/>
      <c r="LEF132" s="459"/>
      <c r="LEG132" s="458"/>
      <c r="LEH132" s="458"/>
      <c r="LEI132" s="458"/>
      <c r="LEJ132" s="459"/>
      <c r="LEK132" s="458"/>
      <c r="LEL132" s="458"/>
      <c r="LEM132" s="458"/>
      <c r="LEN132" s="459"/>
      <c r="LEO132" s="458"/>
      <c r="LEP132" s="458"/>
      <c r="LEQ132" s="458"/>
      <c r="LER132" s="459"/>
      <c r="LES132" s="458"/>
      <c r="LET132" s="458"/>
      <c r="LEU132" s="458"/>
      <c r="LEV132" s="459"/>
      <c r="LEW132" s="458"/>
      <c r="LEX132" s="458"/>
      <c r="LEY132" s="458"/>
      <c r="LEZ132" s="459"/>
      <c r="LFA132" s="458"/>
      <c r="LFB132" s="458"/>
      <c r="LFC132" s="458"/>
      <c r="LFD132" s="459"/>
      <c r="LFE132" s="458"/>
      <c r="LFF132" s="458"/>
      <c r="LFG132" s="458"/>
      <c r="LFH132" s="459"/>
      <c r="LFI132" s="458"/>
      <c r="LFJ132" s="458"/>
      <c r="LFK132" s="458"/>
      <c r="LFL132" s="459"/>
      <c r="LFM132" s="458"/>
      <c r="LFN132" s="458"/>
      <c r="LFO132" s="458"/>
      <c r="LFP132" s="459"/>
      <c r="LFQ132" s="458"/>
      <c r="LFR132" s="458"/>
      <c r="LFS132" s="458"/>
      <c r="LFT132" s="459"/>
      <c r="LFU132" s="458"/>
      <c r="LFV132" s="458"/>
      <c r="LFW132" s="458"/>
      <c r="LFX132" s="459"/>
      <c r="LFY132" s="458"/>
      <c r="LFZ132" s="458"/>
      <c r="LGA132" s="458"/>
      <c r="LGB132" s="459"/>
      <c r="LGC132" s="458"/>
      <c r="LGD132" s="458"/>
      <c r="LGE132" s="458"/>
      <c r="LGF132" s="459"/>
      <c r="LGG132" s="458"/>
      <c r="LGH132" s="458"/>
      <c r="LGI132" s="458"/>
      <c r="LGJ132" s="459"/>
      <c r="LGK132" s="458"/>
      <c r="LGL132" s="458"/>
      <c r="LGM132" s="458"/>
      <c r="LGN132" s="459"/>
      <c r="LGO132" s="458"/>
      <c r="LGP132" s="458"/>
      <c r="LGQ132" s="458"/>
      <c r="LGR132" s="459"/>
      <c r="LGS132" s="458"/>
      <c r="LGT132" s="458"/>
      <c r="LGU132" s="458"/>
      <c r="LGV132" s="459"/>
      <c r="LGW132" s="458"/>
      <c r="LGX132" s="458"/>
      <c r="LGY132" s="458"/>
      <c r="LGZ132" s="459"/>
      <c r="LHA132" s="458"/>
      <c r="LHB132" s="458"/>
      <c r="LHC132" s="458"/>
      <c r="LHD132" s="459"/>
      <c r="LHE132" s="458"/>
      <c r="LHF132" s="458"/>
      <c r="LHG132" s="458"/>
      <c r="LHH132" s="459"/>
      <c r="LHI132" s="458"/>
      <c r="LHJ132" s="458"/>
      <c r="LHK132" s="458"/>
      <c r="LHL132" s="459"/>
      <c r="LHM132" s="458"/>
      <c r="LHN132" s="458"/>
      <c r="LHO132" s="458"/>
      <c r="LHP132" s="459"/>
      <c r="LHQ132" s="458"/>
      <c r="LHR132" s="458"/>
      <c r="LHS132" s="458"/>
      <c r="LHT132" s="459"/>
      <c r="LHU132" s="458"/>
      <c r="LHV132" s="458"/>
      <c r="LHW132" s="458"/>
      <c r="LHX132" s="459"/>
      <c r="LHY132" s="458"/>
      <c r="LHZ132" s="458"/>
      <c r="LIA132" s="458"/>
      <c r="LIB132" s="459"/>
      <c r="LIC132" s="458"/>
      <c r="LID132" s="458"/>
      <c r="LIE132" s="458"/>
      <c r="LIF132" s="459"/>
      <c r="LIG132" s="458"/>
      <c r="LIH132" s="458"/>
      <c r="LII132" s="458"/>
      <c r="LIJ132" s="459"/>
      <c r="LIK132" s="458"/>
      <c r="LIL132" s="458"/>
      <c r="LIM132" s="458"/>
      <c r="LIN132" s="459"/>
      <c r="LIO132" s="458"/>
      <c r="LIP132" s="458"/>
      <c r="LIQ132" s="458"/>
      <c r="LIR132" s="459"/>
      <c r="LIS132" s="458"/>
      <c r="LIT132" s="458"/>
      <c r="LIU132" s="458"/>
      <c r="LIV132" s="459"/>
      <c r="LIW132" s="458"/>
      <c r="LIX132" s="458"/>
      <c r="LIY132" s="458"/>
      <c r="LIZ132" s="459"/>
      <c r="LJA132" s="458"/>
      <c r="LJB132" s="458"/>
      <c r="LJC132" s="458"/>
      <c r="LJD132" s="459"/>
      <c r="LJE132" s="458"/>
      <c r="LJF132" s="458"/>
      <c r="LJG132" s="458"/>
      <c r="LJH132" s="459"/>
      <c r="LJI132" s="458"/>
      <c r="LJJ132" s="458"/>
      <c r="LJK132" s="458"/>
      <c r="LJL132" s="459"/>
      <c r="LJM132" s="458"/>
      <c r="LJN132" s="458"/>
      <c r="LJO132" s="458"/>
      <c r="LJP132" s="459"/>
      <c r="LJQ132" s="458"/>
      <c r="LJR132" s="458"/>
      <c r="LJS132" s="458"/>
      <c r="LJT132" s="459"/>
      <c r="LJU132" s="458"/>
      <c r="LJV132" s="458"/>
      <c r="LJW132" s="458"/>
      <c r="LJX132" s="459"/>
      <c r="LJY132" s="458"/>
      <c r="LJZ132" s="458"/>
      <c r="LKA132" s="458"/>
      <c r="LKB132" s="459"/>
      <c r="LKC132" s="458"/>
      <c r="LKD132" s="458"/>
      <c r="LKE132" s="458"/>
      <c r="LKF132" s="459"/>
      <c r="LKG132" s="458"/>
      <c r="LKH132" s="458"/>
      <c r="LKI132" s="458"/>
      <c r="LKJ132" s="459"/>
      <c r="LKK132" s="458"/>
      <c r="LKL132" s="458"/>
      <c r="LKM132" s="458"/>
      <c r="LKN132" s="459"/>
      <c r="LKO132" s="458"/>
      <c r="LKP132" s="458"/>
      <c r="LKQ132" s="458"/>
      <c r="LKR132" s="459"/>
      <c r="LKS132" s="458"/>
      <c r="LKT132" s="458"/>
      <c r="LKU132" s="458"/>
      <c r="LKV132" s="459"/>
      <c r="LKW132" s="458"/>
      <c r="LKX132" s="458"/>
      <c r="LKY132" s="458"/>
      <c r="LKZ132" s="459"/>
      <c r="LLA132" s="458"/>
      <c r="LLB132" s="458"/>
      <c r="LLC132" s="458"/>
      <c r="LLD132" s="459"/>
      <c r="LLE132" s="458"/>
      <c r="LLF132" s="458"/>
      <c r="LLG132" s="458"/>
      <c r="LLH132" s="459"/>
      <c r="LLI132" s="458"/>
      <c r="LLJ132" s="458"/>
      <c r="LLK132" s="458"/>
      <c r="LLL132" s="459"/>
      <c r="LLM132" s="458"/>
      <c r="LLN132" s="458"/>
      <c r="LLO132" s="458"/>
      <c r="LLP132" s="459"/>
      <c r="LLQ132" s="458"/>
      <c r="LLR132" s="458"/>
      <c r="LLS132" s="458"/>
      <c r="LLT132" s="459"/>
      <c r="LLU132" s="458"/>
      <c r="LLV132" s="458"/>
      <c r="LLW132" s="458"/>
      <c r="LLX132" s="459"/>
      <c r="LLY132" s="458"/>
      <c r="LLZ132" s="458"/>
      <c r="LMA132" s="458"/>
      <c r="LMB132" s="459"/>
      <c r="LMC132" s="458"/>
      <c r="LMD132" s="458"/>
      <c r="LME132" s="458"/>
      <c r="LMF132" s="459"/>
      <c r="LMG132" s="458"/>
      <c r="LMH132" s="458"/>
      <c r="LMI132" s="458"/>
      <c r="LMJ132" s="459"/>
      <c r="LMK132" s="458"/>
      <c r="LML132" s="458"/>
      <c r="LMM132" s="458"/>
      <c r="LMN132" s="459"/>
      <c r="LMO132" s="458"/>
      <c r="LMP132" s="458"/>
      <c r="LMQ132" s="458"/>
      <c r="LMR132" s="459"/>
      <c r="LMS132" s="458"/>
      <c r="LMT132" s="458"/>
      <c r="LMU132" s="458"/>
      <c r="LMV132" s="459"/>
      <c r="LMW132" s="458"/>
      <c r="LMX132" s="458"/>
      <c r="LMY132" s="458"/>
      <c r="LMZ132" s="459"/>
      <c r="LNA132" s="458"/>
      <c r="LNB132" s="458"/>
      <c r="LNC132" s="458"/>
      <c r="LND132" s="459"/>
      <c r="LNE132" s="458"/>
      <c r="LNF132" s="458"/>
      <c r="LNG132" s="458"/>
      <c r="LNH132" s="459"/>
      <c r="LNI132" s="458"/>
      <c r="LNJ132" s="458"/>
      <c r="LNK132" s="458"/>
      <c r="LNL132" s="459"/>
      <c r="LNM132" s="458"/>
      <c r="LNN132" s="458"/>
      <c r="LNO132" s="458"/>
      <c r="LNP132" s="459"/>
      <c r="LNQ132" s="458"/>
      <c r="LNR132" s="458"/>
      <c r="LNS132" s="458"/>
      <c r="LNT132" s="459"/>
      <c r="LNU132" s="458"/>
      <c r="LNV132" s="458"/>
      <c r="LNW132" s="458"/>
      <c r="LNX132" s="459"/>
      <c r="LNY132" s="458"/>
      <c r="LNZ132" s="458"/>
      <c r="LOA132" s="458"/>
      <c r="LOB132" s="459"/>
      <c r="LOC132" s="458"/>
      <c r="LOD132" s="458"/>
      <c r="LOE132" s="458"/>
      <c r="LOF132" s="459"/>
      <c r="LOG132" s="458"/>
      <c r="LOH132" s="458"/>
      <c r="LOI132" s="458"/>
      <c r="LOJ132" s="459"/>
      <c r="LOK132" s="458"/>
      <c r="LOL132" s="458"/>
      <c r="LOM132" s="458"/>
      <c r="LON132" s="459"/>
      <c r="LOO132" s="458"/>
      <c r="LOP132" s="458"/>
      <c r="LOQ132" s="458"/>
      <c r="LOR132" s="459"/>
      <c r="LOS132" s="458"/>
      <c r="LOT132" s="458"/>
      <c r="LOU132" s="458"/>
      <c r="LOV132" s="459"/>
      <c r="LOW132" s="458"/>
      <c r="LOX132" s="458"/>
      <c r="LOY132" s="458"/>
      <c r="LOZ132" s="459"/>
      <c r="LPA132" s="458"/>
      <c r="LPB132" s="458"/>
      <c r="LPC132" s="458"/>
      <c r="LPD132" s="459"/>
      <c r="LPE132" s="458"/>
      <c r="LPF132" s="458"/>
      <c r="LPG132" s="458"/>
      <c r="LPH132" s="459"/>
      <c r="LPI132" s="458"/>
      <c r="LPJ132" s="458"/>
      <c r="LPK132" s="458"/>
      <c r="LPL132" s="459"/>
      <c r="LPM132" s="458"/>
      <c r="LPN132" s="458"/>
      <c r="LPO132" s="458"/>
      <c r="LPP132" s="459"/>
      <c r="LPQ132" s="458"/>
      <c r="LPR132" s="458"/>
      <c r="LPS132" s="458"/>
      <c r="LPT132" s="459"/>
      <c r="LPU132" s="458"/>
      <c r="LPV132" s="458"/>
      <c r="LPW132" s="458"/>
      <c r="LPX132" s="459"/>
      <c r="LPY132" s="458"/>
      <c r="LPZ132" s="458"/>
      <c r="LQA132" s="458"/>
      <c r="LQB132" s="459"/>
      <c r="LQC132" s="458"/>
      <c r="LQD132" s="458"/>
      <c r="LQE132" s="458"/>
      <c r="LQF132" s="459"/>
      <c r="LQG132" s="458"/>
      <c r="LQH132" s="458"/>
      <c r="LQI132" s="458"/>
      <c r="LQJ132" s="459"/>
      <c r="LQK132" s="458"/>
      <c r="LQL132" s="458"/>
      <c r="LQM132" s="458"/>
      <c r="LQN132" s="459"/>
      <c r="LQO132" s="458"/>
      <c r="LQP132" s="458"/>
      <c r="LQQ132" s="458"/>
      <c r="LQR132" s="459"/>
      <c r="LQS132" s="458"/>
      <c r="LQT132" s="458"/>
      <c r="LQU132" s="458"/>
      <c r="LQV132" s="459"/>
      <c r="LQW132" s="458"/>
      <c r="LQX132" s="458"/>
      <c r="LQY132" s="458"/>
      <c r="LQZ132" s="459"/>
      <c r="LRA132" s="458"/>
      <c r="LRB132" s="458"/>
      <c r="LRC132" s="458"/>
      <c r="LRD132" s="459"/>
      <c r="LRE132" s="458"/>
      <c r="LRF132" s="458"/>
      <c r="LRG132" s="458"/>
      <c r="LRH132" s="459"/>
      <c r="LRI132" s="458"/>
      <c r="LRJ132" s="458"/>
      <c r="LRK132" s="458"/>
      <c r="LRL132" s="459"/>
      <c r="LRM132" s="458"/>
      <c r="LRN132" s="458"/>
      <c r="LRO132" s="458"/>
      <c r="LRP132" s="459"/>
      <c r="LRQ132" s="458"/>
      <c r="LRR132" s="458"/>
      <c r="LRS132" s="458"/>
      <c r="LRT132" s="459"/>
      <c r="LRU132" s="458"/>
      <c r="LRV132" s="458"/>
      <c r="LRW132" s="458"/>
      <c r="LRX132" s="459"/>
      <c r="LRY132" s="458"/>
      <c r="LRZ132" s="458"/>
      <c r="LSA132" s="458"/>
      <c r="LSB132" s="459"/>
      <c r="LSC132" s="458"/>
      <c r="LSD132" s="458"/>
      <c r="LSE132" s="458"/>
      <c r="LSF132" s="459"/>
      <c r="LSG132" s="458"/>
      <c r="LSH132" s="458"/>
      <c r="LSI132" s="458"/>
      <c r="LSJ132" s="459"/>
      <c r="LSK132" s="458"/>
      <c r="LSL132" s="458"/>
      <c r="LSM132" s="458"/>
      <c r="LSN132" s="459"/>
      <c r="LSO132" s="458"/>
      <c r="LSP132" s="458"/>
      <c r="LSQ132" s="458"/>
      <c r="LSR132" s="459"/>
      <c r="LSS132" s="458"/>
      <c r="LST132" s="458"/>
      <c r="LSU132" s="458"/>
      <c r="LSV132" s="459"/>
      <c r="LSW132" s="458"/>
      <c r="LSX132" s="458"/>
      <c r="LSY132" s="458"/>
      <c r="LSZ132" s="459"/>
      <c r="LTA132" s="458"/>
      <c r="LTB132" s="458"/>
      <c r="LTC132" s="458"/>
      <c r="LTD132" s="459"/>
      <c r="LTE132" s="458"/>
      <c r="LTF132" s="458"/>
      <c r="LTG132" s="458"/>
      <c r="LTH132" s="459"/>
      <c r="LTI132" s="458"/>
      <c r="LTJ132" s="458"/>
      <c r="LTK132" s="458"/>
      <c r="LTL132" s="459"/>
      <c r="LTM132" s="458"/>
      <c r="LTN132" s="458"/>
      <c r="LTO132" s="458"/>
      <c r="LTP132" s="459"/>
      <c r="LTQ132" s="458"/>
      <c r="LTR132" s="458"/>
      <c r="LTS132" s="458"/>
      <c r="LTT132" s="459"/>
      <c r="LTU132" s="458"/>
      <c r="LTV132" s="458"/>
      <c r="LTW132" s="458"/>
      <c r="LTX132" s="459"/>
      <c r="LTY132" s="458"/>
      <c r="LTZ132" s="458"/>
      <c r="LUA132" s="458"/>
      <c r="LUB132" s="459"/>
      <c r="LUC132" s="458"/>
      <c r="LUD132" s="458"/>
      <c r="LUE132" s="458"/>
      <c r="LUF132" s="459"/>
      <c r="LUG132" s="458"/>
      <c r="LUH132" s="458"/>
      <c r="LUI132" s="458"/>
      <c r="LUJ132" s="459"/>
      <c r="LUK132" s="458"/>
      <c r="LUL132" s="458"/>
      <c r="LUM132" s="458"/>
      <c r="LUN132" s="459"/>
      <c r="LUO132" s="458"/>
      <c r="LUP132" s="458"/>
      <c r="LUQ132" s="458"/>
      <c r="LUR132" s="459"/>
      <c r="LUS132" s="458"/>
      <c r="LUT132" s="458"/>
      <c r="LUU132" s="458"/>
      <c r="LUV132" s="459"/>
      <c r="LUW132" s="458"/>
      <c r="LUX132" s="458"/>
      <c r="LUY132" s="458"/>
      <c r="LUZ132" s="459"/>
      <c r="LVA132" s="458"/>
      <c r="LVB132" s="458"/>
      <c r="LVC132" s="458"/>
      <c r="LVD132" s="459"/>
      <c r="LVE132" s="458"/>
      <c r="LVF132" s="458"/>
      <c r="LVG132" s="458"/>
      <c r="LVH132" s="459"/>
      <c r="LVI132" s="458"/>
      <c r="LVJ132" s="458"/>
      <c r="LVK132" s="458"/>
      <c r="LVL132" s="459"/>
      <c r="LVM132" s="458"/>
      <c r="LVN132" s="458"/>
      <c r="LVO132" s="458"/>
      <c r="LVP132" s="459"/>
      <c r="LVQ132" s="458"/>
      <c r="LVR132" s="458"/>
      <c r="LVS132" s="458"/>
      <c r="LVT132" s="459"/>
      <c r="LVU132" s="458"/>
      <c r="LVV132" s="458"/>
      <c r="LVW132" s="458"/>
      <c r="LVX132" s="459"/>
      <c r="LVY132" s="458"/>
      <c r="LVZ132" s="458"/>
      <c r="LWA132" s="458"/>
      <c r="LWB132" s="459"/>
      <c r="LWC132" s="458"/>
      <c r="LWD132" s="458"/>
      <c r="LWE132" s="458"/>
      <c r="LWF132" s="459"/>
      <c r="LWG132" s="458"/>
      <c r="LWH132" s="458"/>
      <c r="LWI132" s="458"/>
      <c r="LWJ132" s="459"/>
      <c r="LWK132" s="458"/>
      <c r="LWL132" s="458"/>
      <c r="LWM132" s="458"/>
      <c r="LWN132" s="459"/>
      <c r="LWO132" s="458"/>
      <c r="LWP132" s="458"/>
      <c r="LWQ132" s="458"/>
      <c r="LWR132" s="459"/>
      <c r="LWS132" s="458"/>
      <c r="LWT132" s="458"/>
      <c r="LWU132" s="458"/>
      <c r="LWV132" s="459"/>
      <c r="LWW132" s="458"/>
      <c r="LWX132" s="458"/>
      <c r="LWY132" s="458"/>
      <c r="LWZ132" s="459"/>
      <c r="LXA132" s="458"/>
      <c r="LXB132" s="458"/>
      <c r="LXC132" s="458"/>
      <c r="LXD132" s="459"/>
      <c r="LXE132" s="458"/>
      <c r="LXF132" s="458"/>
      <c r="LXG132" s="458"/>
      <c r="LXH132" s="459"/>
      <c r="LXI132" s="458"/>
      <c r="LXJ132" s="458"/>
      <c r="LXK132" s="458"/>
      <c r="LXL132" s="459"/>
      <c r="LXM132" s="458"/>
      <c r="LXN132" s="458"/>
      <c r="LXO132" s="458"/>
      <c r="LXP132" s="459"/>
      <c r="LXQ132" s="458"/>
      <c r="LXR132" s="458"/>
      <c r="LXS132" s="458"/>
      <c r="LXT132" s="459"/>
      <c r="LXU132" s="458"/>
      <c r="LXV132" s="458"/>
      <c r="LXW132" s="458"/>
      <c r="LXX132" s="459"/>
      <c r="LXY132" s="458"/>
      <c r="LXZ132" s="458"/>
      <c r="LYA132" s="458"/>
      <c r="LYB132" s="459"/>
      <c r="LYC132" s="458"/>
      <c r="LYD132" s="458"/>
      <c r="LYE132" s="458"/>
      <c r="LYF132" s="459"/>
      <c r="LYG132" s="458"/>
      <c r="LYH132" s="458"/>
      <c r="LYI132" s="458"/>
      <c r="LYJ132" s="459"/>
      <c r="LYK132" s="458"/>
      <c r="LYL132" s="458"/>
      <c r="LYM132" s="458"/>
      <c r="LYN132" s="459"/>
      <c r="LYO132" s="458"/>
      <c r="LYP132" s="458"/>
      <c r="LYQ132" s="458"/>
      <c r="LYR132" s="459"/>
      <c r="LYS132" s="458"/>
      <c r="LYT132" s="458"/>
      <c r="LYU132" s="458"/>
      <c r="LYV132" s="459"/>
      <c r="LYW132" s="458"/>
      <c r="LYX132" s="458"/>
      <c r="LYY132" s="458"/>
      <c r="LYZ132" s="459"/>
      <c r="LZA132" s="458"/>
      <c r="LZB132" s="458"/>
      <c r="LZC132" s="458"/>
      <c r="LZD132" s="459"/>
      <c r="LZE132" s="458"/>
      <c r="LZF132" s="458"/>
      <c r="LZG132" s="458"/>
      <c r="LZH132" s="459"/>
      <c r="LZI132" s="458"/>
      <c r="LZJ132" s="458"/>
      <c r="LZK132" s="458"/>
      <c r="LZL132" s="459"/>
      <c r="LZM132" s="458"/>
      <c r="LZN132" s="458"/>
      <c r="LZO132" s="458"/>
      <c r="LZP132" s="459"/>
      <c r="LZQ132" s="458"/>
      <c r="LZR132" s="458"/>
      <c r="LZS132" s="458"/>
      <c r="LZT132" s="459"/>
      <c r="LZU132" s="458"/>
      <c r="LZV132" s="458"/>
      <c r="LZW132" s="458"/>
      <c r="LZX132" s="459"/>
      <c r="LZY132" s="458"/>
      <c r="LZZ132" s="458"/>
      <c r="MAA132" s="458"/>
      <c r="MAB132" s="459"/>
      <c r="MAC132" s="458"/>
      <c r="MAD132" s="458"/>
      <c r="MAE132" s="458"/>
      <c r="MAF132" s="459"/>
      <c r="MAG132" s="458"/>
      <c r="MAH132" s="458"/>
      <c r="MAI132" s="458"/>
      <c r="MAJ132" s="459"/>
      <c r="MAK132" s="458"/>
      <c r="MAL132" s="458"/>
      <c r="MAM132" s="458"/>
      <c r="MAN132" s="459"/>
      <c r="MAO132" s="458"/>
      <c r="MAP132" s="458"/>
      <c r="MAQ132" s="458"/>
      <c r="MAR132" s="459"/>
      <c r="MAS132" s="458"/>
      <c r="MAT132" s="458"/>
      <c r="MAU132" s="458"/>
      <c r="MAV132" s="459"/>
      <c r="MAW132" s="458"/>
      <c r="MAX132" s="458"/>
      <c r="MAY132" s="458"/>
      <c r="MAZ132" s="459"/>
      <c r="MBA132" s="458"/>
      <c r="MBB132" s="458"/>
      <c r="MBC132" s="458"/>
      <c r="MBD132" s="459"/>
      <c r="MBE132" s="458"/>
      <c r="MBF132" s="458"/>
      <c r="MBG132" s="458"/>
      <c r="MBH132" s="459"/>
      <c r="MBI132" s="458"/>
      <c r="MBJ132" s="458"/>
      <c r="MBK132" s="458"/>
      <c r="MBL132" s="459"/>
      <c r="MBM132" s="458"/>
      <c r="MBN132" s="458"/>
      <c r="MBO132" s="458"/>
      <c r="MBP132" s="459"/>
      <c r="MBQ132" s="458"/>
      <c r="MBR132" s="458"/>
      <c r="MBS132" s="458"/>
      <c r="MBT132" s="459"/>
      <c r="MBU132" s="458"/>
      <c r="MBV132" s="458"/>
      <c r="MBW132" s="458"/>
      <c r="MBX132" s="459"/>
      <c r="MBY132" s="458"/>
      <c r="MBZ132" s="458"/>
      <c r="MCA132" s="458"/>
      <c r="MCB132" s="459"/>
      <c r="MCC132" s="458"/>
      <c r="MCD132" s="458"/>
      <c r="MCE132" s="458"/>
      <c r="MCF132" s="459"/>
      <c r="MCG132" s="458"/>
      <c r="MCH132" s="458"/>
      <c r="MCI132" s="458"/>
      <c r="MCJ132" s="459"/>
      <c r="MCK132" s="458"/>
      <c r="MCL132" s="458"/>
      <c r="MCM132" s="458"/>
      <c r="MCN132" s="459"/>
      <c r="MCO132" s="458"/>
      <c r="MCP132" s="458"/>
      <c r="MCQ132" s="458"/>
      <c r="MCR132" s="459"/>
      <c r="MCS132" s="458"/>
      <c r="MCT132" s="458"/>
      <c r="MCU132" s="458"/>
      <c r="MCV132" s="459"/>
      <c r="MCW132" s="458"/>
      <c r="MCX132" s="458"/>
      <c r="MCY132" s="458"/>
      <c r="MCZ132" s="459"/>
      <c r="MDA132" s="458"/>
      <c r="MDB132" s="458"/>
      <c r="MDC132" s="458"/>
      <c r="MDD132" s="459"/>
      <c r="MDE132" s="458"/>
      <c r="MDF132" s="458"/>
      <c r="MDG132" s="458"/>
      <c r="MDH132" s="459"/>
      <c r="MDI132" s="458"/>
      <c r="MDJ132" s="458"/>
      <c r="MDK132" s="458"/>
      <c r="MDL132" s="459"/>
      <c r="MDM132" s="458"/>
      <c r="MDN132" s="458"/>
      <c r="MDO132" s="458"/>
      <c r="MDP132" s="459"/>
      <c r="MDQ132" s="458"/>
      <c r="MDR132" s="458"/>
      <c r="MDS132" s="458"/>
      <c r="MDT132" s="459"/>
      <c r="MDU132" s="458"/>
      <c r="MDV132" s="458"/>
      <c r="MDW132" s="458"/>
      <c r="MDX132" s="459"/>
      <c r="MDY132" s="458"/>
      <c r="MDZ132" s="458"/>
      <c r="MEA132" s="458"/>
      <c r="MEB132" s="459"/>
      <c r="MEC132" s="458"/>
      <c r="MED132" s="458"/>
      <c r="MEE132" s="458"/>
      <c r="MEF132" s="459"/>
      <c r="MEG132" s="458"/>
      <c r="MEH132" s="458"/>
      <c r="MEI132" s="458"/>
      <c r="MEJ132" s="459"/>
      <c r="MEK132" s="458"/>
      <c r="MEL132" s="458"/>
      <c r="MEM132" s="458"/>
      <c r="MEN132" s="459"/>
      <c r="MEO132" s="458"/>
      <c r="MEP132" s="458"/>
      <c r="MEQ132" s="458"/>
      <c r="MER132" s="459"/>
      <c r="MES132" s="458"/>
      <c r="MET132" s="458"/>
      <c r="MEU132" s="458"/>
      <c r="MEV132" s="459"/>
      <c r="MEW132" s="458"/>
      <c r="MEX132" s="458"/>
      <c r="MEY132" s="458"/>
      <c r="MEZ132" s="459"/>
      <c r="MFA132" s="458"/>
      <c r="MFB132" s="458"/>
      <c r="MFC132" s="458"/>
      <c r="MFD132" s="459"/>
      <c r="MFE132" s="458"/>
      <c r="MFF132" s="458"/>
      <c r="MFG132" s="458"/>
      <c r="MFH132" s="459"/>
      <c r="MFI132" s="458"/>
      <c r="MFJ132" s="458"/>
      <c r="MFK132" s="458"/>
      <c r="MFL132" s="459"/>
      <c r="MFM132" s="458"/>
      <c r="MFN132" s="458"/>
      <c r="MFO132" s="458"/>
      <c r="MFP132" s="459"/>
      <c r="MFQ132" s="458"/>
      <c r="MFR132" s="458"/>
      <c r="MFS132" s="458"/>
      <c r="MFT132" s="459"/>
      <c r="MFU132" s="458"/>
      <c r="MFV132" s="458"/>
      <c r="MFW132" s="458"/>
      <c r="MFX132" s="459"/>
      <c r="MFY132" s="458"/>
      <c r="MFZ132" s="458"/>
      <c r="MGA132" s="458"/>
      <c r="MGB132" s="459"/>
      <c r="MGC132" s="458"/>
      <c r="MGD132" s="458"/>
      <c r="MGE132" s="458"/>
      <c r="MGF132" s="459"/>
      <c r="MGG132" s="458"/>
      <c r="MGH132" s="458"/>
      <c r="MGI132" s="458"/>
      <c r="MGJ132" s="459"/>
      <c r="MGK132" s="458"/>
      <c r="MGL132" s="458"/>
      <c r="MGM132" s="458"/>
      <c r="MGN132" s="459"/>
      <c r="MGO132" s="458"/>
      <c r="MGP132" s="458"/>
      <c r="MGQ132" s="458"/>
      <c r="MGR132" s="459"/>
      <c r="MGS132" s="458"/>
      <c r="MGT132" s="458"/>
      <c r="MGU132" s="458"/>
      <c r="MGV132" s="459"/>
      <c r="MGW132" s="458"/>
      <c r="MGX132" s="458"/>
      <c r="MGY132" s="458"/>
      <c r="MGZ132" s="459"/>
      <c r="MHA132" s="458"/>
      <c r="MHB132" s="458"/>
      <c r="MHC132" s="458"/>
      <c r="MHD132" s="459"/>
      <c r="MHE132" s="458"/>
      <c r="MHF132" s="458"/>
      <c r="MHG132" s="458"/>
      <c r="MHH132" s="459"/>
      <c r="MHI132" s="458"/>
      <c r="MHJ132" s="458"/>
      <c r="MHK132" s="458"/>
      <c r="MHL132" s="459"/>
      <c r="MHM132" s="458"/>
      <c r="MHN132" s="458"/>
      <c r="MHO132" s="458"/>
      <c r="MHP132" s="459"/>
      <c r="MHQ132" s="458"/>
      <c r="MHR132" s="458"/>
      <c r="MHS132" s="458"/>
      <c r="MHT132" s="459"/>
      <c r="MHU132" s="458"/>
      <c r="MHV132" s="458"/>
      <c r="MHW132" s="458"/>
      <c r="MHX132" s="459"/>
      <c r="MHY132" s="458"/>
      <c r="MHZ132" s="458"/>
      <c r="MIA132" s="458"/>
      <c r="MIB132" s="459"/>
      <c r="MIC132" s="458"/>
      <c r="MID132" s="458"/>
      <c r="MIE132" s="458"/>
      <c r="MIF132" s="459"/>
      <c r="MIG132" s="458"/>
      <c r="MIH132" s="458"/>
      <c r="MII132" s="458"/>
      <c r="MIJ132" s="459"/>
      <c r="MIK132" s="458"/>
      <c r="MIL132" s="458"/>
      <c r="MIM132" s="458"/>
      <c r="MIN132" s="459"/>
      <c r="MIO132" s="458"/>
      <c r="MIP132" s="458"/>
      <c r="MIQ132" s="458"/>
      <c r="MIR132" s="459"/>
      <c r="MIS132" s="458"/>
      <c r="MIT132" s="458"/>
      <c r="MIU132" s="458"/>
      <c r="MIV132" s="459"/>
      <c r="MIW132" s="458"/>
      <c r="MIX132" s="458"/>
      <c r="MIY132" s="458"/>
      <c r="MIZ132" s="459"/>
      <c r="MJA132" s="458"/>
      <c r="MJB132" s="458"/>
      <c r="MJC132" s="458"/>
      <c r="MJD132" s="459"/>
      <c r="MJE132" s="458"/>
      <c r="MJF132" s="458"/>
      <c r="MJG132" s="458"/>
      <c r="MJH132" s="459"/>
      <c r="MJI132" s="458"/>
      <c r="MJJ132" s="458"/>
      <c r="MJK132" s="458"/>
      <c r="MJL132" s="459"/>
      <c r="MJM132" s="458"/>
      <c r="MJN132" s="458"/>
      <c r="MJO132" s="458"/>
      <c r="MJP132" s="459"/>
      <c r="MJQ132" s="458"/>
      <c r="MJR132" s="458"/>
      <c r="MJS132" s="458"/>
      <c r="MJT132" s="459"/>
      <c r="MJU132" s="458"/>
      <c r="MJV132" s="458"/>
      <c r="MJW132" s="458"/>
      <c r="MJX132" s="459"/>
      <c r="MJY132" s="458"/>
      <c r="MJZ132" s="458"/>
      <c r="MKA132" s="458"/>
      <c r="MKB132" s="459"/>
      <c r="MKC132" s="458"/>
      <c r="MKD132" s="458"/>
      <c r="MKE132" s="458"/>
      <c r="MKF132" s="459"/>
      <c r="MKG132" s="458"/>
      <c r="MKH132" s="458"/>
      <c r="MKI132" s="458"/>
      <c r="MKJ132" s="459"/>
      <c r="MKK132" s="458"/>
      <c r="MKL132" s="458"/>
      <c r="MKM132" s="458"/>
      <c r="MKN132" s="459"/>
      <c r="MKO132" s="458"/>
      <c r="MKP132" s="458"/>
      <c r="MKQ132" s="458"/>
      <c r="MKR132" s="459"/>
      <c r="MKS132" s="458"/>
      <c r="MKT132" s="458"/>
      <c r="MKU132" s="458"/>
      <c r="MKV132" s="459"/>
      <c r="MKW132" s="458"/>
      <c r="MKX132" s="458"/>
      <c r="MKY132" s="458"/>
      <c r="MKZ132" s="459"/>
      <c r="MLA132" s="458"/>
      <c r="MLB132" s="458"/>
      <c r="MLC132" s="458"/>
      <c r="MLD132" s="459"/>
      <c r="MLE132" s="458"/>
      <c r="MLF132" s="458"/>
      <c r="MLG132" s="458"/>
      <c r="MLH132" s="459"/>
      <c r="MLI132" s="458"/>
      <c r="MLJ132" s="458"/>
      <c r="MLK132" s="458"/>
      <c r="MLL132" s="459"/>
      <c r="MLM132" s="458"/>
      <c r="MLN132" s="458"/>
      <c r="MLO132" s="458"/>
      <c r="MLP132" s="459"/>
      <c r="MLQ132" s="458"/>
      <c r="MLR132" s="458"/>
      <c r="MLS132" s="458"/>
      <c r="MLT132" s="459"/>
      <c r="MLU132" s="458"/>
      <c r="MLV132" s="458"/>
      <c r="MLW132" s="458"/>
      <c r="MLX132" s="459"/>
      <c r="MLY132" s="458"/>
      <c r="MLZ132" s="458"/>
      <c r="MMA132" s="458"/>
      <c r="MMB132" s="459"/>
      <c r="MMC132" s="458"/>
      <c r="MMD132" s="458"/>
      <c r="MME132" s="458"/>
      <c r="MMF132" s="459"/>
      <c r="MMG132" s="458"/>
      <c r="MMH132" s="458"/>
      <c r="MMI132" s="458"/>
      <c r="MMJ132" s="459"/>
      <c r="MMK132" s="458"/>
      <c r="MML132" s="458"/>
      <c r="MMM132" s="458"/>
      <c r="MMN132" s="459"/>
      <c r="MMO132" s="458"/>
      <c r="MMP132" s="458"/>
      <c r="MMQ132" s="458"/>
      <c r="MMR132" s="459"/>
      <c r="MMS132" s="458"/>
      <c r="MMT132" s="458"/>
      <c r="MMU132" s="458"/>
      <c r="MMV132" s="459"/>
      <c r="MMW132" s="458"/>
      <c r="MMX132" s="458"/>
      <c r="MMY132" s="458"/>
      <c r="MMZ132" s="459"/>
      <c r="MNA132" s="458"/>
      <c r="MNB132" s="458"/>
      <c r="MNC132" s="458"/>
      <c r="MND132" s="459"/>
      <c r="MNE132" s="458"/>
      <c r="MNF132" s="458"/>
      <c r="MNG132" s="458"/>
      <c r="MNH132" s="459"/>
      <c r="MNI132" s="458"/>
      <c r="MNJ132" s="458"/>
      <c r="MNK132" s="458"/>
      <c r="MNL132" s="459"/>
      <c r="MNM132" s="458"/>
      <c r="MNN132" s="458"/>
      <c r="MNO132" s="458"/>
      <c r="MNP132" s="459"/>
      <c r="MNQ132" s="458"/>
      <c r="MNR132" s="458"/>
      <c r="MNS132" s="458"/>
      <c r="MNT132" s="459"/>
      <c r="MNU132" s="458"/>
      <c r="MNV132" s="458"/>
      <c r="MNW132" s="458"/>
      <c r="MNX132" s="459"/>
      <c r="MNY132" s="458"/>
      <c r="MNZ132" s="458"/>
      <c r="MOA132" s="458"/>
      <c r="MOB132" s="459"/>
      <c r="MOC132" s="458"/>
      <c r="MOD132" s="458"/>
      <c r="MOE132" s="458"/>
      <c r="MOF132" s="459"/>
      <c r="MOG132" s="458"/>
      <c r="MOH132" s="458"/>
      <c r="MOI132" s="458"/>
      <c r="MOJ132" s="459"/>
      <c r="MOK132" s="458"/>
      <c r="MOL132" s="458"/>
      <c r="MOM132" s="458"/>
      <c r="MON132" s="459"/>
      <c r="MOO132" s="458"/>
      <c r="MOP132" s="458"/>
      <c r="MOQ132" s="458"/>
      <c r="MOR132" s="459"/>
      <c r="MOS132" s="458"/>
      <c r="MOT132" s="458"/>
      <c r="MOU132" s="458"/>
      <c r="MOV132" s="459"/>
      <c r="MOW132" s="458"/>
      <c r="MOX132" s="458"/>
      <c r="MOY132" s="458"/>
      <c r="MOZ132" s="459"/>
      <c r="MPA132" s="458"/>
      <c r="MPB132" s="458"/>
      <c r="MPC132" s="458"/>
      <c r="MPD132" s="459"/>
      <c r="MPE132" s="458"/>
      <c r="MPF132" s="458"/>
      <c r="MPG132" s="458"/>
      <c r="MPH132" s="459"/>
      <c r="MPI132" s="458"/>
      <c r="MPJ132" s="458"/>
      <c r="MPK132" s="458"/>
      <c r="MPL132" s="459"/>
      <c r="MPM132" s="458"/>
      <c r="MPN132" s="458"/>
      <c r="MPO132" s="458"/>
      <c r="MPP132" s="459"/>
      <c r="MPQ132" s="458"/>
      <c r="MPR132" s="458"/>
      <c r="MPS132" s="458"/>
      <c r="MPT132" s="459"/>
      <c r="MPU132" s="458"/>
      <c r="MPV132" s="458"/>
      <c r="MPW132" s="458"/>
      <c r="MPX132" s="459"/>
      <c r="MPY132" s="458"/>
      <c r="MPZ132" s="458"/>
      <c r="MQA132" s="458"/>
      <c r="MQB132" s="459"/>
      <c r="MQC132" s="458"/>
      <c r="MQD132" s="458"/>
      <c r="MQE132" s="458"/>
      <c r="MQF132" s="459"/>
      <c r="MQG132" s="458"/>
      <c r="MQH132" s="458"/>
      <c r="MQI132" s="458"/>
      <c r="MQJ132" s="459"/>
      <c r="MQK132" s="458"/>
      <c r="MQL132" s="458"/>
      <c r="MQM132" s="458"/>
      <c r="MQN132" s="459"/>
      <c r="MQO132" s="458"/>
      <c r="MQP132" s="458"/>
      <c r="MQQ132" s="458"/>
      <c r="MQR132" s="459"/>
      <c r="MQS132" s="458"/>
      <c r="MQT132" s="458"/>
      <c r="MQU132" s="458"/>
      <c r="MQV132" s="459"/>
      <c r="MQW132" s="458"/>
      <c r="MQX132" s="458"/>
      <c r="MQY132" s="458"/>
      <c r="MQZ132" s="459"/>
      <c r="MRA132" s="458"/>
      <c r="MRB132" s="458"/>
      <c r="MRC132" s="458"/>
      <c r="MRD132" s="459"/>
      <c r="MRE132" s="458"/>
      <c r="MRF132" s="458"/>
      <c r="MRG132" s="458"/>
      <c r="MRH132" s="459"/>
      <c r="MRI132" s="458"/>
      <c r="MRJ132" s="458"/>
      <c r="MRK132" s="458"/>
      <c r="MRL132" s="459"/>
      <c r="MRM132" s="458"/>
      <c r="MRN132" s="458"/>
      <c r="MRO132" s="458"/>
      <c r="MRP132" s="459"/>
      <c r="MRQ132" s="458"/>
      <c r="MRR132" s="458"/>
      <c r="MRS132" s="458"/>
      <c r="MRT132" s="459"/>
      <c r="MRU132" s="458"/>
      <c r="MRV132" s="458"/>
      <c r="MRW132" s="458"/>
      <c r="MRX132" s="459"/>
      <c r="MRY132" s="458"/>
      <c r="MRZ132" s="458"/>
      <c r="MSA132" s="458"/>
      <c r="MSB132" s="459"/>
      <c r="MSC132" s="458"/>
      <c r="MSD132" s="458"/>
      <c r="MSE132" s="458"/>
      <c r="MSF132" s="459"/>
      <c r="MSG132" s="458"/>
      <c r="MSH132" s="458"/>
      <c r="MSI132" s="458"/>
      <c r="MSJ132" s="459"/>
      <c r="MSK132" s="458"/>
      <c r="MSL132" s="458"/>
      <c r="MSM132" s="458"/>
      <c r="MSN132" s="459"/>
      <c r="MSO132" s="458"/>
      <c r="MSP132" s="458"/>
      <c r="MSQ132" s="458"/>
      <c r="MSR132" s="459"/>
      <c r="MSS132" s="458"/>
      <c r="MST132" s="458"/>
      <c r="MSU132" s="458"/>
      <c r="MSV132" s="459"/>
      <c r="MSW132" s="458"/>
      <c r="MSX132" s="458"/>
      <c r="MSY132" s="458"/>
      <c r="MSZ132" s="459"/>
      <c r="MTA132" s="458"/>
      <c r="MTB132" s="458"/>
      <c r="MTC132" s="458"/>
      <c r="MTD132" s="459"/>
      <c r="MTE132" s="458"/>
      <c r="MTF132" s="458"/>
      <c r="MTG132" s="458"/>
      <c r="MTH132" s="459"/>
      <c r="MTI132" s="458"/>
      <c r="MTJ132" s="458"/>
      <c r="MTK132" s="458"/>
      <c r="MTL132" s="459"/>
      <c r="MTM132" s="458"/>
      <c r="MTN132" s="458"/>
      <c r="MTO132" s="458"/>
      <c r="MTP132" s="459"/>
      <c r="MTQ132" s="458"/>
      <c r="MTR132" s="458"/>
      <c r="MTS132" s="458"/>
      <c r="MTT132" s="459"/>
      <c r="MTU132" s="458"/>
      <c r="MTV132" s="458"/>
      <c r="MTW132" s="458"/>
      <c r="MTX132" s="459"/>
      <c r="MTY132" s="458"/>
      <c r="MTZ132" s="458"/>
      <c r="MUA132" s="458"/>
      <c r="MUB132" s="459"/>
      <c r="MUC132" s="458"/>
      <c r="MUD132" s="458"/>
      <c r="MUE132" s="458"/>
      <c r="MUF132" s="459"/>
      <c r="MUG132" s="458"/>
      <c r="MUH132" s="458"/>
      <c r="MUI132" s="458"/>
      <c r="MUJ132" s="459"/>
      <c r="MUK132" s="458"/>
      <c r="MUL132" s="458"/>
      <c r="MUM132" s="458"/>
      <c r="MUN132" s="459"/>
      <c r="MUO132" s="458"/>
      <c r="MUP132" s="458"/>
      <c r="MUQ132" s="458"/>
      <c r="MUR132" s="459"/>
      <c r="MUS132" s="458"/>
      <c r="MUT132" s="458"/>
      <c r="MUU132" s="458"/>
      <c r="MUV132" s="459"/>
      <c r="MUW132" s="458"/>
      <c r="MUX132" s="458"/>
      <c r="MUY132" s="458"/>
      <c r="MUZ132" s="459"/>
      <c r="MVA132" s="458"/>
      <c r="MVB132" s="458"/>
      <c r="MVC132" s="458"/>
      <c r="MVD132" s="459"/>
      <c r="MVE132" s="458"/>
      <c r="MVF132" s="458"/>
      <c r="MVG132" s="458"/>
      <c r="MVH132" s="459"/>
      <c r="MVI132" s="458"/>
      <c r="MVJ132" s="458"/>
      <c r="MVK132" s="458"/>
      <c r="MVL132" s="459"/>
      <c r="MVM132" s="458"/>
      <c r="MVN132" s="458"/>
      <c r="MVO132" s="458"/>
      <c r="MVP132" s="459"/>
      <c r="MVQ132" s="458"/>
      <c r="MVR132" s="458"/>
      <c r="MVS132" s="458"/>
      <c r="MVT132" s="459"/>
      <c r="MVU132" s="458"/>
      <c r="MVV132" s="458"/>
      <c r="MVW132" s="458"/>
      <c r="MVX132" s="459"/>
      <c r="MVY132" s="458"/>
      <c r="MVZ132" s="458"/>
      <c r="MWA132" s="458"/>
      <c r="MWB132" s="459"/>
      <c r="MWC132" s="458"/>
      <c r="MWD132" s="458"/>
      <c r="MWE132" s="458"/>
      <c r="MWF132" s="459"/>
      <c r="MWG132" s="458"/>
      <c r="MWH132" s="458"/>
      <c r="MWI132" s="458"/>
      <c r="MWJ132" s="459"/>
      <c r="MWK132" s="458"/>
      <c r="MWL132" s="458"/>
      <c r="MWM132" s="458"/>
      <c r="MWN132" s="459"/>
      <c r="MWO132" s="458"/>
      <c r="MWP132" s="458"/>
      <c r="MWQ132" s="458"/>
      <c r="MWR132" s="459"/>
      <c r="MWS132" s="458"/>
      <c r="MWT132" s="458"/>
      <c r="MWU132" s="458"/>
      <c r="MWV132" s="459"/>
      <c r="MWW132" s="458"/>
      <c r="MWX132" s="458"/>
      <c r="MWY132" s="458"/>
      <c r="MWZ132" s="459"/>
      <c r="MXA132" s="458"/>
      <c r="MXB132" s="458"/>
      <c r="MXC132" s="458"/>
      <c r="MXD132" s="459"/>
      <c r="MXE132" s="458"/>
      <c r="MXF132" s="458"/>
      <c r="MXG132" s="458"/>
      <c r="MXH132" s="459"/>
      <c r="MXI132" s="458"/>
      <c r="MXJ132" s="458"/>
      <c r="MXK132" s="458"/>
      <c r="MXL132" s="459"/>
      <c r="MXM132" s="458"/>
      <c r="MXN132" s="458"/>
      <c r="MXO132" s="458"/>
      <c r="MXP132" s="459"/>
      <c r="MXQ132" s="458"/>
      <c r="MXR132" s="458"/>
      <c r="MXS132" s="458"/>
      <c r="MXT132" s="459"/>
      <c r="MXU132" s="458"/>
      <c r="MXV132" s="458"/>
      <c r="MXW132" s="458"/>
      <c r="MXX132" s="459"/>
      <c r="MXY132" s="458"/>
      <c r="MXZ132" s="458"/>
      <c r="MYA132" s="458"/>
      <c r="MYB132" s="459"/>
      <c r="MYC132" s="458"/>
      <c r="MYD132" s="458"/>
      <c r="MYE132" s="458"/>
      <c r="MYF132" s="459"/>
      <c r="MYG132" s="458"/>
      <c r="MYH132" s="458"/>
      <c r="MYI132" s="458"/>
      <c r="MYJ132" s="459"/>
      <c r="MYK132" s="458"/>
      <c r="MYL132" s="458"/>
      <c r="MYM132" s="458"/>
      <c r="MYN132" s="459"/>
      <c r="MYO132" s="458"/>
      <c r="MYP132" s="458"/>
      <c r="MYQ132" s="458"/>
      <c r="MYR132" s="459"/>
      <c r="MYS132" s="458"/>
      <c r="MYT132" s="458"/>
      <c r="MYU132" s="458"/>
      <c r="MYV132" s="459"/>
      <c r="MYW132" s="458"/>
      <c r="MYX132" s="458"/>
      <c r="MYY132" s="458"/>
      <c r="MYZ132" s="459"/>
      <c r="MZA132" s="458"/>
      <c r="MZB132" s="458"/>
      <c r="MZC132" s="458"/>
      <c r="MZD132" s="459"/>
      <c r="MZE132" s="458"/>
      <c r="MZF132" s="458"/>
      <c r="MZG132" s="458"/>
      <c r="MZH132" s="459"/>
      <c r="MZI132" s="458"/>
      <c r="MZJ132" s="458"/>
      <c r="MZK132" s="458"/>
      <c r="MZL132" s="459"/>
      <c r="MZM132" s="458"/>
      <c r="MZN132" s="458"/>
      <c r="MZO132" s="458"/>
      <c r="MZP132" s="459"/>
      <c r="MZQ132" s="458"/>
      <c r="MZR132" s="458"/>
      <c r="MZS132" s="458"/>
      <c r="MZT132" s="459"/>
      <c r="MZU132" s="458"/>
      <c r="MZV132" s="458"/>
      <c r="MZW132" s="458"/>
      <c r="MZX132" s="459"/>
      <c r="MZY132" s="458"/>
      <c r="MZZ132" s="458"/>
      <c r="NAA132" s="458"/>
      <c r="NAB132" s="459"/>
      <c r="NAC132" s="458"/>
      <c r="NAD132" s="458"/>
      <c r="NAE132" s="458"/>
      <c r="NAF132" s="459"/>
      <c r="NAG132" s="458"/>
      <c r="NAH132" s="458"/>
      <c r="NAI132" s="458"/>
      <c r="NAJ132" s="459"/>
      <c r="NAK132" s="458"/>
      <c r="NAL132" s="458"/>
      <c r="NAM132" s="458"/>
      <c r="NAN132" s="459"/>
      <c r="NAO132" s="458"/>
      <c r="NAP132" s="458"/>
      <c r="NAQ132" s="458"/>
      <c r="NAR132" s="459"/>
      <c r="NAS132" s="458"/>
      <c r="NAT132" s="458"/>
      <c r="NAU132" s="458"/>
      <c r="NAV132" s="459"/>
      <c r="NAW132" s="458"/>
      <c r="NAX132" s="458"/>
      <c r="NAY132" s="458"/>
      <c r="NAZ132" s="459"/>
      <c r="NBA132" s="458"/>
      <c r="NBB132" s="458"/>
      <c r="NBC132" s="458"/>
      <c r="NBD132" s="459"/>
      <c r="NBE132" s="458"/>
      <c r="NBF132" s="458"/>
      <c r="NBG132" s="458"/>
      <c r="NBH132" s="459"/>
      <c r="NBI132" s="458"/>
      <c r="NBJ132" s="458"/>
      <c r="NBK132" s="458"/>
      <c r="NBL132" s="459"/>
      <c r="NBM132" s="458"/>
      <c r="NBN132" s="458"/>
      <c r="NBO132" s="458"/>
      <c r="NBP132" s="459"/>
      <c r="NBQ132" s="458"/>
      <c r="NBR132" s="458"/>
      <c r="NBS132" s="458"/>
      <c r="NBT132" s="459"/>
      <c r="NBU132" s="458"/>
      <c r="NBV132" s="458"/>
      <c r="NBW132" s="458"/>
      <c r="NBX132" s="459"/>
      <c r="NBY132" s="458"/>
      <c r="NBZ132" s="458"/>
      <c r="NCA132" s="458"/>
      <c r="NCB132" s="459"/>
      <c r="NCC132" s="458"/>
      <c r="NCD132" s="458"/>
      <c r="NCE132" s="458"/>
      <c r="NCF132" s="459"/>
      <c r="NCG132" s="458"/>
      <c r="NCH132" s="458"/>
      <c r="NCI132" s="458"/>
      <c r="NCJ132" s="459"/>
      <c r="NCK132" s="458"/>
      <c r="NCL132" s="458"/>
      <c r="NCM132" s="458"/>
      <c r="NCN132" s="459"/>
      <c r="NCO132" s="458"/>
      <c r="NCP132" s="458"/>
      <c r="NCQ132" s="458"/>
      <c r="NCR132" s="459"/>
      <c r="NCS132" s="458"/>
      <c r="NCT132" s="458"/>
      <c r="NCU132" s="458"/>
      <c r="NCV132" s="459"/>
      <c r="NCW132" s="458"/>
      <c r="NCX132" s="458"/>
      <c r="NCY132" s="458"/>
      <c r="NCZ132" s="459"/>
      <c r="NDA132" s="458"/>
      <c r="NDB132" s="458"/>
      <c r="NDC132" s="458"/>
      <c r="NDD132" s="459"/>
      <c r="NDE132" s="458"/>
      <c r="NDF132" s="458"/>
      <c r="NDG132" s="458"/>
      <c r="NDH132" s="459"/>
      <c r="NDI132" s="458"/>
      <c r="NDJ132" s="458"/>
      <c r="NDK132" s="458"/>
      <c r="NDL132" s="459"/>
      <c r="NDM132" s="458"/>
      <c r="NDN132" s="458"/>
      <c r="NDO132" s="458"/>
      <c r="NDP132" s="459"/>
      <c r="NDQ132" s="458"/>
      <c r="NDR132" s="458"/>
      <c r="NDS132" s="458"/>
      <c r="NDT132" s="459"/>
      <c r="NDU132" s="458"/>
      <c r="NDV132" s="458"/>
      <c r="NDW132" s="458"/>
      <c r="NDX132" s="459"/>
      <c r="NDY132" s="458"/>
      <c r="NDZ132" s="458"/>
      <c r="NEA132" s="458"/>
      <c r="NEB132" s="459"/>
      <c r="NEC132" s="458"/>
      <c r="NED132" s="458"/>
      <c r="NEE132" s="458"/>
      <c r="NEF132" s="459"/>
      <c r="NEG132" s="458"/>
      <c r="NEH132" s="458"/>
      <c r="NEI132" s="458"/>
      <c r="NEJ132" s="459"/>
      <c r="NEK132" s="458"/>
      <c r="NEL132" s="458"/>
      <c r="NEM132" s="458"/>
      <c r="NEN132" s="459"/>
      <c r="NEO132" s="458"/>
      <c r="NEP132" s="458"/>
      <c r="NEQ132" s="458"/>
      <c r="NER132" s="459"/>
      <c r="NES132" s="458"/>
      <c r="NET132" s="458"/>
      <c r="NEU132" s="458"/>
      <c r="NEV132" s="459"/>
      <c r="NEW132" s="458"/>
      <c r="NEX132" s="458"/>
      <c r="NEY132" s="458"/>
      <c r="NEZ132" s="459"/>
      <c r="NFA132" s="458"/>
      <c r="NFB132" s="458"/>
      <c r="NFC132" s="458"/>
      <c r="NFD132" s="459"/>
      <c r="NFE132" s="458"/>
      <c r="NFF132" s="458"/>
      <c r="NFG132" s="458"/>
      <c r="NFH132" s="459"/>
      <c r="NFI132" s="458"/>
      <c r="NFJ132" s="458"/>
      <c r="NFK132" s="458"/>
      <c r="NFL132" s="459"/>
      <c r="NFM132" s="458"/>
      <c r="NFN132" s="458"/>
      <c r="NFO132" s="458"/>
      <c r="NFP132" s="459"/>
      <c r="NFQ132" s="458"/>
      <c r="NFR132" s="458"/>
      <c r="NFS132" s="458"/>
      <c r="NFT132" s="459"/>
      <c r="NFU132" s="458"/>
      <c r="NFV132" s="458"/>
      <c r="NFW132" s="458"/>
      <c r="NFX132" s="459"/>
      <c r="NFY132" s="458"/>
      <c r="NFZ132" s="458"/>
      <c r="NGA132" s="458"/>
      <c r="NGB132" s="459"/>
      <c r="NGC132" s="458"/>
      <c r="NGD132" s="458"/>
      <c r="NGE132" s="458"/>
      <c r="NGF132" s="459"/>
      <c r="NGG132" s="458"/>
      <c r="NGH132" s="458"/>
      <c r="NGI132" s="458"/>
      <c r="NGJ132" s="459"/>
      <c r="NGK132" s="458"/>
      <c r="NGL132" s="458"/>
      <c r="NGM132" s="458"/>
      <c r="NGN132" s="459"/>
      <c r="NGO132" s="458"/>
      <c r="NGP132" s="458"/>
      <c r="NGQ132" s="458"/>
      <c r="NGR132" s="459"/>
      <c r="NGS132" s="458"/>
      <c r="NGT132" s="458"/>
      <c r="NGU132" s="458"/>
      <c r="NGV132" s="459"/>
      <c r="NGW132" s="458"/>
      <c r="NGX132" s="458"/>
      <c r="NGY132" s="458"/>
      <c r="NGZ132" s="459"/>
      <c r="NHA132" s="458"/>
      <c r="NHB132" s="458"/>
      <c r="NHC132" s="458"/>
      <c r="NHD132" s="459"/>
      <c r="NHE132" s="458"/>
      <c r="NHF132" s="458"/>
      <c r="NHG132" s="458"/>
      <c r="NHH132" s="459"/>
      <c r="NHI132" s="458"/>
      <c r="NHJ132" s="458"/>
      <c r="NHK132" s="458"/>
      <c r="NHL132" s="459"/>
      <c r="NHM132" s="458"/>
      <c r="NHN132" s="458"/>
      <c r="NHO132" s="458"/>
      <c r="NHP132" s="459"/>
      <c r="NHQ132" s="458"/>
      <c r="NHR132" s="458"/>
      <c r="NHS132" s="458"/>
      <c r="NHT132" s="459"/>
      <c r="NHU132" s="458"/>
      <c r="NHV132" s="458"/>
      <c r="NHW132" s="458"/>
      <c r="NHX132" s="459"/>
      <c r="NHY132" s="458"/>
      <c r="NHZ132" s="458"/>
      <c r="NIA132" s="458"/>
      <c r="NIB132" s="459"/>
      <c r="NIC132" s="458"/>
      <c r="NID132" s="458"/>
      <c r="NIE132" s="458"/>
      <c r="NIF132" s="459"/>
      <c r="NIG132" s="458"/>
      <c r="NIH132" s="458"/>
      <c r="NII132" s="458"/>
      <c r="NIJ132" s="459"/>
      <c r="NIK132" s="458"/>
      <c r="NIL132" s="458"/>
      <c r="NIM132" s="458"/>
      <c r="NIN132" s="459"/>
      <c r="NIO132" s="458"/>
      <c r="NIP132" s="458"/>
      <c r="NIQ132" s="458"/>
      <c r="NIR132" s="459"/>
      <c r="NIS132" s="458"/>
      <c r="NIT132" s="458"/>
      <c r="NIU132" s="458"/>
      <c r="NIV132" s="459"/>
      <c r="NIW132" s="458"/>
      <c r="NIX132" s="458"/>
      <c r="NIY132" s="458"/>
      <c r="NIZ132" s="459"/>
      <c r="NJA132" s="458"/>
      <c r="NJB132" s="458"/>
      <c r="NJC132" s="458"/>
      <c r="NJD132" s="459"/>
      <c r="NJE132" s="458"/>
      <c r="NJF132" s="458"/>
      <c r="NJG132" s="458"/>
      <c r="NJH132" s="459"/>
      <c r="NJI132" s="458"/>
      <c r="NJJ132" s="458"/>
      <c r="NJK132" s="458"/>
      <c r="NJL132" s="459"/>
      <c r="NJM132" s="458"/>
      <c r="NJN132" s="458"/>
      <c r="NJO132" s="458"/>
      <c r="NJP132" s="459"/>
      <c r="NJQ132" s="458"/>
      <c r="NJR132" s="458"/>
      <c r="NJS132" s="458"/>
      <c r="NJT132" s="459"/>
      <c r="NJU132" s="458"/>
      <c r="NJV132" s="458"/>
      <c r="NJW132" s="458"/>
      <c r="NJX132" s="459"/>
      <c r="NJY132" s="458"/>
      <c r="NJZ132" s="458"/>
      <c r="NKA132" s="458"/>
      <c r="NKB132" s="459"/>
      <c r="NKC132" s="458"/>
      <c r="NKD132" s="458"/>
      <c r="NKE132" s="458"/>
      <c r="NKF132" s="459"/>
      <c r="NKG132" s="458"/>
      <c r="NKH132" s="458"/>
      <c r="NKI132" s="458"/>
      <c r="NKJ132" s="459"/>
      <c r="NKK132" s="458"/>
      <c r="NKL132" s="458"/>
      <c r="NKM132" s="458"/>
      <c r="NKN132" s="459"/>
      <c r="NKO132" s="458"/>
      <c r="NKP132" s="458"/>
      <c r="NKQ132" s="458"/>
      <c r="NKR132" s="459"/>
      <c r="NKS132" s="458"/>
      <c r="NKT132" s="458"/>
      <c r="NKU132" s="458"/>
      <c r="NKV132" s="459"/>
      <c r="NKW132" s="458"/>
      <c r="NKX132" s="458"/>
      <c r="NKY132" s="458"/>
      <c r="NKZ132" s="459"/>
      <c r="NLA132" s="458"/>
      <c r="NLB132" s="458"/>
      <c r="NLC132" s="458"/>
      <c r="NLD132" s="459"/>
      <c r="NLE132" s="458"/>
      <c r="NLF132" s="458"/>
      <c r="NLG132" s="458"/>
      <c r="NLH132" s="459"/>
      <c r="NLI132" s="458"/>
      <c r="NLJ132" s="458"/>
      <c r="NLK132" s="458"/>
      <c r="NLL132" s="459"/>
      <c r="NLM132" s="458"/>
      <c r="NLN132" s="458"/>
      <c r="NLO132" s="458"/>
      <c r="NLP132" s="459"/>
      <c r="NLQ132" s="458"/>
      <c r="NLR132" s="458"/>
      <c r="NLS132" s="458"/>
      <c r="NLT132" s="459"/>
      <c r="NLU132" s="458"/>
      <c r="NLV132" s="458"/>
      <c r="NLW132" s="458"/>
      <c r="NLX132" s="459"/>
      <c r="NLY132" s="458"/>
      <c r="NLZ132" s="458"/>
      <c r="NMA132" s="458"/>
      <c r="NMB132" s="459"/>
      <c r="NMC132" s="458"/>
      <c r="NMD132" s="458"/>
      <c r="NME132" s="458"/>
      <c r="NMF132" s="459"/>
      <c r="NMG132" s="458"/>
      <c r="NMH132" s="458"/>
      <c r="NMI132" s="458"/>
      <c r="NMJ132" s="459"/>
      <c r="NMK132" s="458"/>
      <c r="NML132" s="458"/>
      <c r="NMM132" s="458"/>
      <c r="NMN132" s="459"/>
      <c r="NMO132" s="458"/>
      <c r="NMP132" s="458"/>
      <c r="NMQ132" s="458"/>
      <c r="NMR132" s="459"/>
      <c r="NMS132" s="458"/>
      <c r="NMT132" s="458"/>
      <c r="NMU132" s="458"/>
      <c r="NMV132" s="459"/>
      <c r="NMW132" s="458"/>
      <c r="NMX132" s="458"/>
      <c r="NMY132" s="458"/>
      <c r="NMZ132" s="459"/>
      <c r="NNA132" s="458"/>
      <c r="NNB132" s="458"/>
      <c r="NNC132" s="458"/>
      <c r="NND132" s="459"/>
      <c r="NNE132" s="458"/>
      <c r="NNF132" s="458"/>
      <c r="NNG132" s="458"/>
      <c r="NNH132" s="459"/>
      <c r="NNI132" s="458"/>
      <c r="NNJ132" s="458"/>
      <c r="NNK132" s="458"/>
      <c r="NNL132" s="459"/>
      <c r="NNM132" s="458"/>
      <c r="NNN132" s="458"/>
      <c r="NNO132" s="458"/>
      <c r="NNP132" s="459"/>
      <c r="NNQ132" s="458"/>
      <c r="NNR132" s="458"/>
      <c r="NNS132" s="458"/>
      <c r="NNT132" s="459"/>
      <c r="NNU132" s="458"/>
      <c r="NNV132" s="458"/>
      <c r="NNW132" s="458"/>
      <c r="NNX132" s="459"/>
      <c r="NNY132" s="458"/>
      <c r="NNZ132" s="458"/>
      <c r="NOA132" s="458"/>
      <c r="NOB132" s="459"/>
      <c r="NOC132" s="458"/>
      <c r="NOD132" s="458"/>
      <c r="NOE132" s="458"/>
      <c r="NOF132" s="459"/>
      <c r="NOG132" s="458"/>
      <c r="NOH132" s="458"/>
      <c r="NOI132" s="458"/>
      <c r="NOJ132" s="459"/>
      <c r="NOK132" s="458"/>
      <c r="NOL132" s="458"/>
      <c r="NOM132" s="458"/>
      <c r="NON132" s="459"/>
      <c r="NOO132" s="458"/>
      <c r="NOP132" s="458"/>
      <c r="NOQ132" s="458"/>
      <c r="NOR132" s="459"/>
      <c r="NOS132" s="458"/>
      <c r="NOT132" s="458"/>
      <c r="NOU132" s="458"/>
      <c r="NOV132" s="459"/>
      <c r="NOW132" s="458"/>
      <c r="NOX132" s="458"/>
      <c r="NOY132" s="458"/>
      <c r="NOZ132" s="459"/>
      <c r="NPA132" s="458"/>
      <c r="NPB132" s="458"/>
      <c r="NPC132" s="458"/>
      <c r="NPD132" s="459"/>
      <c r="NPE132" s="458"/>
      <c r="NPF132" s="458"/>
      <c r="NPG132" s="458"/>
      <c r="NPH132" s="459"/>
      <c r="NPI132" s="458"/>
      <c r="NPJ132" s="458"/>
      <c r="NPK132" s="458"/>
      <c r="NPL132" s="459"/>
      <c r="NPM132" s="458"/>
      <c r="NPN132" s="458"/>
      <c r="NPO132" s="458"/>
      <c r="NPP132" s="459"/>
      <c r="NPQ132" s="458"/>
      <c r="NPR132" s="458"/>
      <c r="NPS132" s="458"/>
      <c r="NPT132" s="459"/>
      <c r="NPU132" s="458"/>
      <c r="NPV132" s="458"/>
      <c r="NPW132" s="458"/>
      <c r="NPX132" s="459"/>
      <c r="NPY132" s="458"/>
      <c r="NPZ132" s="458"/>
      <c r="NQA132" s="458"/>
      <c r="NQB132" s="459"/>
      <c r="NQC132" s="458"/>
      <c r="NQD132" s="458"/>
      <c r="NQE132" s="458"/>
      <c r="NQF132" s="459"/>
      <c r="NQG132" s="458"/>
      <c r="NQH132" s="458"/>
      <c r="NQI132" s="458"/>
      <c r="NQJ132" s="459"/>
      <c r="NQK132" s="458"/>
      <c r="NQL132" s="458"/>
      <c r="NQM132" s="458"/>
      <c r="NQN132" s="459"/>
      <c r="NQO132" s="458"/>
      <c r="NQP132" s="458"/>
      <c r="NQQ132" s="458"/>
      <c r="NQR132" s="459"/>
      <c r="NQS132" s="458"/>
      <c r="NQT132" s="458"/>
      <c r="NQU132" s="458"/>
      <c r="NQV132" s="459"/>
      <c r="NQW132" s="458"/>
      <c r="NQX132" s="458"/>
      <c r="NQY132" s="458"/>
      <c r="NQZ132" s="459"/>
      <c r="NRA132" s="458"/>
      <c r="NRB132" s="458"/>
      <c r="NRC132" s="458"/>
      <c r="NRD132" s="459"/>
      <c r="NRE132" s="458"/>
      <c r="NRF132" s="458"/>
      <c r="NRG132" s="458"/>
      <c r="NRH132" s="459"/>
      <c r="NRI132" s="458"/>
      <c r="NRJ132" s="458"/>
      <c r="NRK132" s="458"/>
      <c r="NRL132" s="459"/>
      <c r="NRM132" s="458"/>
      <c r="NRN132" s="458"/>
      <c r="NRO132" s="458"/>
      <c r="NRP132" s="459"/>
      <c r="NRQ132" s="458"/>
      <c r="NRR132" s="458"/>
      <c r="NRS132" s="458"/>
      <c r="NRT132" s="459"/>
      <c r="NRU132" s="458"/>
      <c r="NRV132" s="458"/>
      <c r="NRW132" s="458"/>
      <c r="NRX132" s="459"/>
      <c r="NRY132" s="458"/>
      <c r="NRZ132" s="458"/>
      <c r="NSA132" s="458"/>
      <c r="NSB132" s="459"/>
      <c r="NSC132" s="458"/>
      <c r="NSD132" s="458"/>
      <c r="NSE132" s="458"/>
      <c r="NSF132" s="459"/>
      <c r="NSG132" s="458"/>
      <c r="NSH132" s="458"/>
      <c r="NSI132" s="458"/>
      <c r="NSJ132" s="459"/>
      <c r="NSK132" s="458"/>
      <c r="NSL132" s="458"/>
      <c r="NSM132" s="458"/>
      <c r="NSN132" s="459"/>
      <c r="NSO132" s="458"/>
      <c r="NSP132" s="458"/>
      <c r="NSQ132" s="458"/>
      <c r="NSR132" s="459"/>
      <c r="NSS132" s="458"/>
      <c r="NST132" s="458"/>
      <c r="NSU132" s="458"/>
      <c r="NSV132" s="459"/>
      <c r="NSW132" s="458"/>
      <c r="NSX132" s="458"/>
      <c r="NSY132" s="458"/>
      <c r="NSZ132" s="459"/>
      <c r="NTA132" s="458"/>
      <c r="NTB132" s="458"/>
      <c r="NTC132" s="458"/>
      <c r="NTD132" s="459"/>
      <c r="NTE132" s="458"/>
      <c r="NTF132" s="458"/>
      <c r="NTG132" s="458"/>
      <c r="NTH132" s="459"/>
      <c r="NTI132" s="458"/>
      <c r="NTJ132" s="458"/>
      <c r="NTK132" s="458"/>
      <c r="NTL132" s="459"/>
      <c r="NTM132" s="458"/>
      <c r="NTN132" s="458"/>
      <c r="NTO132" s="458"/>
      <c r="NTP132" s="459"/>
      <c r="NTQ132" s="458"/>
      <c r="NTR132" s="458"/>
      <c r="NTS132" s="458"/>
      <c r="NTT132" s="459"/>
      <c r="NTU132" s="458"/>
      <c r="NTV132" s="458"/>
      <c r="NTW132" s="458"/>
      <c r="NTX132" s="459"/>
      <c r="NTY132" s="458"/>
      <c r="NTZ132" s="458"/>
      <c r="NUA132" s="458"/>
      <c r="NUB132" s="459"/>
      <c r="NUC132" s="458"/>
      <c r="NUD132" s="458"/>
      <c r="NUE132" s="458"/>
      <c r="NUF132" s="459"/>
      <c r="NUG132" s="458"/>
      <c r="NUH132" s="458"/>
      <c r="NUI132" s="458"/>
      <c r="NUJ132" s="459"/>
      <c r="NUK132" s="458"/>
      <c r="NUL132" s="458"/>
      <c r="NUM132" s="458"/>
      <c r="NUN132" s="459"/>
      <c r="NUO132" s="458"/>
      <c r="NUP132" s="458"/>
      <c r="NUQ132" s="458"/>
      <c r="NUR132" s="459"/>
      <c r="NUS132" s="458"/>
      <c r="NUT132" s="458"/>
      <c r="NUU132" s="458"/>
      <c r="NUV132" s="459"/>
      <c r="NUW132" s="458"/>
      <c r="NUX132" s="458"/>
      <c r="NUY132" s="458"/>
      <c r="NUZ132" s="459"/>
      <c r="NVA132" s="458"/>
      <c r="NVB132" s="458"/>
      <c r="NVC132" s="458"/>
      <c r="NVD132" s="459"/>
      <c r="NVE132" s="458"/>
      <c r="NVF132" s="458"/>
      <c r="NVG132" s="458"/>
      <c r="NVH132" s="459"/>
      <c r="NVI132" s="458"/>
      <c r="NVJ132" s="458"/>
      <c r="NVK132" s="458"/>
      <c r="NVL132" s="459"/>
      <c r="NVM132" s="458"/>
      <c r="NVN132" s="458"/>
      <c r="NVO132" s="458"/>
      <c r="NVP132" s="459"/>
      <c r="NVQ132" s="458"/>
      <c r="NVR132" s="458"/>
      <c r="NVS132" s="458"/>
      <c r="NVT132" s="459"/>
      <c r="NVU132" s="458"/>
      <c r="NVV132" s="458"/>
      <c r="NVW132" s="458"/>
      <c r="NVX132" s="459"/>
      <c r="NVY132" s="458"/>
      <c r="NVZ132" s="458"/>
      <c r="NWA132" s="458"/>
      <c r="NWB132" s="459"/>
      <c r="NWC132" s="458"/>
      <c r="NWD132" s="458"/>
      <c r="NWE132" s="458"/>
      <c r="NWF132" s="459"/>
      <c r="NWG132" s="458"/>
      <c r="NWH132" s="458"/>
      <c r="NWI132" s="458"/>
      <c r="NWJ132" s="459"/>
      <c r="NWK132" s="458"/>
      <c r="NWL132" s="458"/>
      <c r="NWM132" s="458"/>
      <c r="NWN132" s="459"/>
      <c r="NWO132" s="458"/>
      <c r="NWP132" s="458"/>
      <c r="NWQ132" s="458"/>
      <c r="NWR132" s="459"/>
      <c r="NWS132" s="458"/>
      <c r="NWT132" s="458"/>
      <c r="NWU132" s="458"/>
      <c r="NWV132" s="459"/>
      <c r="NWW132" s="458"/>
      <c r="NWX132" s="458"/>
      <c r="NWY132" s="458"/>
      <c r="NWZ132" s="459"/>
      <c r="NXA132" s="458"/>
      <c r="NXB132" s="458"/>
      <c r="NXC132" s="458"/>
      <c r="NXD132" s="459"/>
      <c r="NXE132" s="458"/>
      <c r="NXF132" s="458"/>
      <c r="NXG132" s="458"/>
      <c r="NXH132" s="459"/>
      <c r="NXI132" s="458"/>
      <c r="NXJ132" s="458"/>
      <c r="NXK132" s="458"/>
      <c r="NXL132" s="459"/>
      <c r="NXM132" s="458"/>
      <c r="NXN132" s="458"/>
      <c r="NXO132" s="458"/>
      <c r="NXP132" s="459"/>
      <c r="NXQ132" s="458"/>
      <c r="NXR132" s="458"/>
      <c r="NXS132" s="458"/>
      <c r="NXT132" s="459"/>
      <c r="NXU132" s="458"/>
      <c r="NXV132" s="458"/>
      <c r="NXW132" s="458"/>
      <c r="NXX132" s="459"/>
      <c r="NXY132" s="458"/>
      <c r="NXZ132" s="458"/>
      <c r="NYA132" s="458"/>
      <c r="NYB132" s="459"/>
      <c r="NYC132" s="458"/>
      <c r="NYD132" s="458"/>
      <c r="NYE132" s="458"/>
      <c r="NYF132" s="459"/>
      <c r="NYG132" s="458"/>
      <c r="NYH132" s="458"/>
      <c r="NYI132" s="458"/>
      <c r="NYJ132" s="459"/>
      <c r="NYK132" s="458"/>
      <c r="NYL132" s="458"/>
      <c r="NYM132" s="458"/>
      <c r="NYN132" s="459"/>
      <c r="NYO132" s="458"/>
      <c r="NYP132" s="458"/>
      <c r="NYQ132" s="458"/>
      <c r="NYR132" s="459"/>
      <c r="NYS132" s="458"/>
      <c r="NYT132" s="458"/>
      <c r="NYU132" s="458"/>
      <c r="NYV132" s="459"/>
      <c r="NYW132" s="458"/>
      <c r="NYX132" s="458"/>
      <c r="NYY132" s="458"/>
      <c r="NYZ132" s="459"/>
      <c r="NZA132" s="458"/>
      <c r="NZB132" s="458"/>
      <c r="NZC132" s="458"/>
      <c r="NZD132" s="459"/>
      <c r="NZE132" s="458"/>
      <c r="NZF132" s="458"/>
      <c r="NZG132" s="458"/>
      <c r="NZH132" s="459"/>
      <c r="NZI132" s="458"/>
      <c r="NZJ132" s="458"/>
      <c r="NZK132" s="458"/>
      <c r="NZL132" s="459"/>
      <c r="NZM132" s="458"/>
      <c r="NZN132" s="458"/>
      <c r="NZO132" s="458"/>
      <c r="NZP132" s="459"/>
      <c r="NZQ132" s="458"/>
      <c r="NZR132" s="458"/>
      <c r="NZS132" s="458"/>
      <c r="NZT132" s="459"/>
      <c r="NZU132" s="458"/>
      <c r="NZV132" s="458"/>
      <c r="NZW132" s="458"/>
      <c r="NZX132" s="459"/>
      <c r="NZY132" s="458"/>
      <c r="NZZ132" s="458"/>
      <c r="OAA132" s="458"/>
      <c r="OAB132" s="459"/>
      <c r="OAC132" s="458"/>
      <c r="OAD132" s="458"/>
      <c r="OAE132" s="458"/>
      <c r="OAF132" s="459"/>
      <c r="OAG132" s="458"/>
      <c r="OAH132" s="458"/>
      <c r="OAI132" s="458"/>
      <c r="OAJ132" s="459"/>
      <c r="OAK132" s="458"/>
      <c r="OAL132" s="458"/>
      <c r="OAM132" s="458"/>
      <c r="OAN132" s="459"/>
      <c r="OAO132" s="458"/>
      <c r="OAP132" s="458"/>
      <c r="OAQ132" s="458"/>
      <c r="OAR132" s="459"/>
      <c r="OAS132" s="458"/>
      <c r="OAT132" s="458"/>
      <c r="OAU132" s="458"/>
      <c r="OAV132" s="459"/>
      <c r="OAW132" s="458"/>
      <c r="OAX132" s="458"/>
      <c r="OAY132" s="458"/>
      <c r="OAZ132" s="459"/>
      <c r="OBA132" s="458"/>
      <c r="OBB132" s="458"/>
      <c r="OBC132" s="458"/>
      <c r="OBD132" s="459"/>
      <c r="OBE132" s="458"/>
      <c r="OBF132" s="458"/>
      <c r="OBG132" s="458"/>
      <c r="OBH132" s="459"/>
      <c r="OBI132" s="458"/>
      <c r="OBJ132" s="458"/>
      <c r="OBK132" s="458"/>
      <c r="OBL132" s="459"/>
      <c r="OBM132" s="458"/>
      <c r="OBN132" s="458"/>
      <c r="OBO132" s="458"/>
      <c r="OBP132" s="459"/>
      <c r="OBQ132" s="458"/>
      <c r="OBR132" s="458"/>
      <c r="OBS132" s="458"/>
      <c r="OBT132" s="459"/>
      <c r="OBU132" s="458"/>
      <c r="OBV132" s="458"/>
      <c r="OBW132" s="458"/>
      <c r="OBX132" s="459"/>
      <c r="OBY132" s="458"/>
      <c r="OBZ132" s="458"/>
      <c r="OCA132" s="458"/>
      <c r="OCB132" s="459"/>
      <c r="OCC132" s="458"/>
      <c r="OCD132" s="458"/>
      <c r="OCE132" s="458"/>
      <c r="OCF132" s="459"/>
      <c r="OCG132" s="458"/>
      <c r="OCH132" s="458"/>
      <c r="OCI132" s="458"/>
      <c r="OCJ132" s="459"/>
      <c r="OCK132" s="458"/>
      <c r="OCL132" s="458"/>
      <c r="OCM132" s="458"/>
      <c r="OCN132" s="459"/>
      <c r="OCO132" s="458"/>
      <c r="OCP132" s="458"/>
      <c r="OCQ132" s="458"/>
      <c r="OCR132" s="459"/>
      <c r="OCS132" s="458"/>
      <c r="OCT132" s="458"/>
      <c r="OCU132" s="458"/>
      <c r="OCV132" s="459"/>
      <c r="OCW132" s="458"/>
      <c r="OCX132" s="458"/>
      <c r="OCY132" s="458"/>
      <c r="OCZ132" s="459"/>
      <c r="ODA132" s="458"/>
      <c r="ODB132" s="458"/>
      <c r="ODC132" s="458"/>
      <c r="ODD132" s="459"/>
      <c r="ODE132" s="458"/>
      <c r="ODF132" s="458"/>
      <c r="ODG132" s="458"/>
      <c r="ODH132" s="459"/>
      <c r="ODI132" s="458"/>
      <c r="ODJ132" s="458"/>
      <c r="ODK132" s="458"/>
      <c r="ODL132" s="459"/>
      <c r="ODM132" s="458"/>
      <c r="ODN132" s="458"/>
      <c r="ODO132" s="458"/>
      <c r="ODP132" s="459"/>
      <c r="ODQ132" s="458"/>
      <c r="ODR132" s="458"/>
      <c r="ODS132" s="458"/>
      <c r="ODT132" s="459"/>
      <c r="ODU132" s="458"/>
      <c r="ODV132" s="458"/>
      <c r="ODW132" s="458"/>
      <c r="ODX132" s="459"/>
      <c r="ODY132" s="458"/>
      <c r="ODZ132" s="458"/>
      <c r="OEA132" s="458"/>
      <c r="OEB132" s="459"/>
      <c r="OEC132" s="458"/>
      <c r="OED132" s="458"/>
      <c r="OEE132" s="458"/>
      <c r="OEF132" s="459"/>
      <c r="OEG132" s="458"/>
      <c r="OEH132" s="458"/>
      <c r="OEI132" s="458"/>
      <c r="OEJ132" s="459"/>
      <c r="OEK132" s="458"/>
      <c r="OEL132" s="458"/>
      <c r="OEM132" s="458"/>
      <c r="OEN132" s="459"/>
      <c r="OEO132" s="458"/>
      <c r="OEP132" s="458"/>
      <c r="OEQ132" s="458"/>
      <c r="OER132" s="459"/>
      <c r="OES132" s="458"/>
      <c r="OET132" s="458"/>
      <c r="OEU132" s="458"/>
      <c r="OEV132" s="459"/>
      <c r="OEW132" s="458"/>
      <c r="OEX132" s="458"/>
      <c r="OEY132" s="458"/>
      <c r="OEZ132" s="459"/>
      <c r="OFA132" s="458"/>
      <c r="OFB132" s="458"/>
      <c r="OFC132" s="458"/>
      <c r="OFD132" s="459"/>
      <c r="OFE132" s="458"/>
      <c r="OFF132" s="458"/>
      <c r="OFG132" s="458"/>
      <c r="OFH132" s="459"/>
      <c r="OFI132" s="458"/>
      <c r="OFJ132" s="458"/>
      <c r="OFK132" s="458"/>
      <c r="OFL132" s="459"/>
      <c r="OFM132" s="458"/>
      <c r="OFN132" s="458"/>
      <c r="OFO132" s="458"/>
      <c r="OFP132" s="459"/>
      <c r="OFQ132" s="458"/>
      <c r="OFR132" s="458"/>
      <c r="OFS132" s="458"/>
      <c r="OFT132" s="459"/>
      <c r="OFU132" s="458"/>
      <c r="OFV132" s="458"/>
      <c r="OFW132" s="458"/>
      <c r="OFX132" s="459"/>
      <c r="OFY132" s="458"/>
      <c r="OFZ132" s="458"/>
      <c r="OGA132" s="458"/>
      <c r="OGB132" s="459"/>
      <c r="OGC132" s="458"/>
      <c r="OGD132" s="458"/>
      <c r="OGE132" s="458"/>
      <c r="OGF132" s="459"/>
      <c r="OGG132" s="458"/>
      <c r="OGH132" s="458"/>
      <c r="OGI132" s="458"/>
      <c r="OGJ132" s="459"/>
      <c r="OGK132" s="458"/>
      <c r="OGL132" s="458"/>
      <c r="OGM132" s="458"/>
      <c r="OGN132" s="459"/>
      <c r="OGO132" s="458"/>
      <c r="OGP132" s="458"/>
      <c r="OGQ132" s="458"/>
      <c r="OGR132" s="459"/>
      <c r="OGS132" s="458"/>
      <c r="OGT132" s="458"/>
      <c r="OGU132" s="458"/>
      <c r="OGV132" s="459"/>
      <c r="OGW132" s="458"/>
      <c r="OGX132" s="458"/>
      <c r="OGY132" s="458"/>
      <c r="OGZ132" s="459"/>
      <c r="OHA132" s="458"/>
      <c r="OHB132" s="458"/>
      <c r="OHC132" s="458"/>
      <c r="OHD132" s="459"/>
      <c r="OHE132" s="458"/>
      <c r="OHF132" s="458"/>
      <c r="OHG132" s="458"/>
      <c r="OHH132" s="459"/>
      <c r="OHI132" s="458"/>
      <c r="OHJ132" s="458"/>
      <c r="OHK132" s="458"/>
      <c r="OHL132" s="459"/>
      <c r="OHM132" s="458"/>
      <c r="OHN132" s="458"/>
      <c r="OHO132" s="458"/>
      <c r="OHP132" s="459"/>
      <c r="OHQ132" s="458"/>
      <c r="OHR132" s="458"/>
      <c r="OHS132" s="458"/>
      <c r="OHT132" s="459"/>
      <c r="OHU132" s="458"/>
      <c r="OHV132" s="458"/>
      <c r="OHW132" s="458"/>
      <c r="OHX132" s="459"/>
      <c r="OHY132" s="458"/>
      <c r="OHZ132" s="458"/>
      <c r="OIA132" s="458"/>
      <c r="OIB132" s="459"/>
      <c r="OIC132" s="458"/>
      <c r="OID132" s="458"/>
      <c r="OIE132" s="458"/>
      <c r="OIF132" s="459"/>
      <c r="OIG132" s="458"/>
      <c r="OIH132" s="458"/>
      <c r="OII132" s="458"/>
      <c r="OIJ132" s="459"/>
      <c r="OIK132" s="458"/>
      <c r="OIL132" s="458"/>
      <c r="OIM132" s="458"/>
      <c r="OIN132" s="459"/>
      <c r="OIO132" s="458"/>
      <c r="OIP132" s="458"/>
      <c r="OIQ132" s="458"/>
      <c r="OIR132" s="459"/>
      <c r="OIS132" s="458"/>
      <c r="OIT132" s="458"/>
      <c r="OIU132" s="458"/>
      <c r="OIV132" s="459"/>
      <c r="OIW132" s="458"/>
      <c r="OIX132" s="458"/>
      <c r="OIY132" s="458"/>
      <c r="OIZ132" s="459"/>
      <c r="OJA132" s="458"/>
      <c r="OJB132" s="458"/>
      <c r="OJC132" s="458"/>
      <c r="OJD132" s="459"/>
      <c r="OJE132" s="458"/>
      <c r="OJF132" s="458"/>
      <c r="OJG132" s="458"/>
      <c r="OJH132" s="459"/>
      <c r="OJI132" s="458"/>
      <c r="OJJ132" s="458"/>
      <c r="OJK132" s="458"/>
      <c r="OJL132" s="459"/>
      <c r="OJM132" s="458"/>
      <c r="OJN132" s="458"/>
      <c r="OJO132" s="458"/>
      <c r="OJP132" s="459"/>
      <c r="OJQ132" s="458"/>
      <c r="OJR132" s="458"/>
      <c r="OJS132" s="458"/>
      <c r="OJT132" s="459"/>
      <c r="OJU132" s="458"/>
      <c r="OJV132" s="458"/>
      <c r="OJW132" s="458"/>
      <c r="OJX132" s="459"/>
      <c r="OJY132" s="458"/>
      <c r="OJZ132" s="458"/>
      <c r="OKA132" s="458"/>
      <c r="OKB132" s="459"/>
      <c r="OKC132" s="458"/>
      <c r="OKD132" s="458"/>
      <c r="OKE132" s="458"/>
      <c r="OKF132" s="459"/>
      <c r="OKG132" s="458"/>
      <c r="OKH132" s="458"/>
      <c r="OKI132" s="458"/>
      <c r="OKJ132" s="459"/>
      <c r="OKK132" s="458"/>
      <c r="OKL132" s="458"/>
      <c r="OKM132" s="458"/>
      <c r="OKN132" s="459"/>
      <c r="OKO132" s="458"/>
      <c r="OKP132" s="458"/>
      <c r="OKQ132" s="458"/>
      <c r="OKR132" s="459"/>
      <c r="OKS132" s="458"/>
      <c r="OKT132" s="458"/>
      <c r="OKU132" s="458"/>
      <c r="OKV132" s="459"/>
      <c r="OKW132" s="458"/>
      <c r="OKX132" s="458"/>
      <c r="OKY132" s="458"/>
      <c r="OKZ132" s="459"/>
      <c r="OLA132" s="458"/>
      <c r="OLB132" s="458"/>
      <c r="OLC132" s="458"/>
      <c r="OLD132" s="459"/>
      <c r="OLE132" s="458"/>
      <c r="OLF132" s="458"/>
      <c r="OLG132" s="458"/>
      <c r="OLH132" s="459"/>
      <c r="OLI132" s="458"/>
      <c r="OLJ132" s="458"/>
      <c r="OLK132" s="458"/>
      <c r="OLL132" s="459"/>
      <c r="OLM132" s="458"/>
      <c r="OLN132" s="458"/>
      <c r="OLO132" s="458"/>
      <c r="OLP132" s="459"/>
      <c r="OLQ132" s="458"/>
      <c r="OLR132" s="458"/>
      <c r="OLS132" s="458"/>
      <c r="OLT132" s="459"/>
      <c r="OLU132" s="458"/>
      <c r="OLV132" s="458"/>
      <c r="OLW132" s="458"/>
      <c r="OLX132" s="459"/>
      <c r="OLY132" s="458"/>
      <c r="OLZ132" s="458"/>
      <c r="OMA132" s="458"/>
      <c r="OMB132" s="459"/>
      <c r="OMC132" s="458"/>
      <c r="OMD132" s="458"/>
      <c r="OME132" s="458"/>
      <c r="OMF132" s="459"/>
      <c r="OMG132" s="458"/>
      <c r="OMH132" s="458"/>
      <c r="OMI132" s="458"/>
      <c r="OMJ132" s="459"/>
      <c r="OMK132" s="458"/>
      <c r="OML132" s="458"/>
      <c r="OMM132" s="458"/>
      <c r="OMN132" s="459"/>
      <c r="OMO132" s="458"/>
      <c r="OMP132" s="458"/>
      <c r="OMQ132" s="458"/>
      <c r="OMR132" s="459"/>
      <c r="OMS132" s="458"/>
      <c r="OMT132" s="458"/>
      <c r="OMU132" s="458"/>
      <c r="OMV132" s="459"/>
      <c r="OMW132" s="458"/>
      <c r="OMX132" s="458"/>
      <c r="OMY132" s="458"/>
      <c r="OMZ132" s="459"/>
      <c r="ONA132" s="458"/>
      <c r="ONB132" s="458"/>
      <c r="ONC132" s="458"/>
      <c r="OND132" s="459"/>
      <c r="ONE132" s="458"/>
      <c r="ONF132" s="458"/>
      <c r="ONG132" s="458"/>
      <c r="ONH132" s="459"/>
      <c r="ONI132" s="458"/>
      <c r="ONJ132" s="458"/>
      <c r="ONK132" s="458"/>
      <c r="ONL132" s="459"/>
      <c r="ONM132" s="458"/>
      <c r="ONN132" s="458"/>
      <c r="ONO132" s="458"/>
      <c r="ONP132" s="459"/>
      <c r="ONQ132" s="458"/>
      <c r="ONR132" s="458"/>
      <c r="ONS132" s="458"/>
      <c r="ONT132" s="459"/>
      <c r="ONU132" s="458"/>
      <c r="ONV132" s="458"/>
      <c r="ONW132" s="458"/>
      <c r="ONX132" s="459"/>
      <c r="ONY132" s="458"/>
      <c r="ONZ132" s="458"/>
      <c r="OOA132" s="458"/>
      <c r="OOB132" s="459"/>
      <c r="OOC132" s="458"/>
      <c r="OOD132" s="458"/>
      <c r="OOE132" s="458"/>
      <c r="OOF132" s="459"/>
      <c r="OOG132" s="458"/>
      <c r="OOH132" s="458"/>
      <c r="OOI132" s="458"/>
      <c r="OOJ132" s="459"/>
      <c r="OOK132" s="458"/>
      <c r="OOL132" s="458"/>
      <c r="OOM132" s="458"/>
      <c r="OON132" s="459"/>
      <c r="OOO132" s="458"/>
      <c r="OOP132" s="458"/>
      <c r="OOQ132" s="458"/>
      <c r="OOR132" s="459"/>
      <c r="OOS132" s="458"/>
      <c r="OOT132" s="458"/>
      <c r="OOU132" s="458"/>
      <c r="OOV132" s="459"/>
      <c r="OOW132" s="458"/>
      <c r="OOX132" s="458"/>
      <c r="OOY132" s="458"/>
      <c r="OOZ132" s="459"/>
      <c r="OPA132" s="458"/>
      <c r="OPB132" s="458"/>
      <c r="OPC132" s="458"/>
      <c r="OPD132" s="459"/>
      <c r="OPE132" s="458"/>
      <c r="OPF132" s="458"/>
      <c r="OPG132" s="458"/>
      <c r="OPH132" s="459"/>
      <c r="OPI132" s="458"/>
      <c r="OPJ132" s="458"/>
      <c r="OPK132" s="458"/>
      <c r="OPL132" s="459"/>
      <c r="OPM132" s="458"/>
      <c r="OPN132" s="458"/>
      <c r="OPO132" s="458"/>
      <c r="OPP132" s="459"/>
      <c r="OPQ132" s="458"/>
      <c r="OPR132" s="458"/>
      <c r="OPS132" s="458"/>
      <c r="OPT132" s="459"/>
      <c r="OPU132" s="458"/>
      <c r="OPV132" s="458"/>
      <c r="OPW132" s="458"/>
      <c r="OPX132" s="459"/>
      <c r="OPY132" s="458"/>
      <c r="OPZ132" s="458"/>
      <c r="OQA132" s="458"/>
      <c r="OQB132" s="459"/>
      <c r="OQC132" s="458"/>
      <c r="OQD132" s="458"/>
      <c r="OQE132" s="458"/>
      <c r="OQF132" s="459"/>
      <c r="OQG132" s="458"/>
      <c r="OQH132" s="458"/>
      <c r="OQI132" s="458"/>
      <c r="OQJ132" s="459"/>
      <c r="OQK132" s="458"/>
      <c r="OQL132" s="458"/>
      <c r="OQM132" s="458"/>
      <c r="OQN132" s="459"/>
      <c r="OQO132" s="458"/>
      <c r="OQP132" s="458"/>
      <c r="OQQ132" s="458"/>
      <c r="OQR132" s="459"/>
      <c r="OQS132" s="458"/>
      <c r="OQT132" s="458"/>
      <c r="OQU132" s="458"/>
      <c r="OQV132" s="459"/>
      <c r="OQW132" s="458"/>
      <c r="OQX132" s="458"/>
      <c r="OQY132" s="458"/>
      <c r="OQZ132" s="459"/>
      <c r="ORA132" s="458"/>
      <c r="ORB132" s="458"/>
      <c r="ORC132" s="458"/>
      <c r="ORD132" s="459"/>
      <c r="ORE132" s="458"/>
      <c r="ORF132" s="458"/>
      <c r="ORG132" s="458"/>
      <c r="ORH132" s="459"/>
      <c r="ORI132" s="458"/>
      <c r="ORJ132" s="458"/>
      <c r="ORK132" s="458"/>
      <c r="ORL132" s="459"/>
      <c r="ORM132" s="458"/>
      <c r="ORN132" s="458"/>
      <c r="ORO132" s="458"/>
      <c r="ORP132" s="459"/>
      <c r="ORQ132" s="458"/>
      <c r="ORR132" s="458"/>
      <c r="ORS132" s="458"/>
      <c r="ORT132" s="459"/>
      <c r="ORU132" s="458"/>
      <c r="ORV132" s="458"/>
      <c r="ORW132" s="458"/>
      <c r="ORX132" s="459"/>
      <c r="ORY132" s="458"/>
      <c r="ORZ132" s="458"/>
      <c r="OSA132" s="458"/>
      <c r="OSB132" s="459"/>
      <c r="OSC132" s="458"/>
      <c r="OSD132" s="458"/>
      <c r="OSE132" s="458"/>
      <c r="OSF132" s="459"/>
      <c r="OSG132" s="458"/>
      <c r="OSH132" s="458"/>
      <c r="OSI132" s="458"/>
      <c r="OSJ132" s="459"/>
      <c r="OSK132" s="458"/>
      <c r="OSL132" s="458"/>
      <c r="OSM132" s="458"/>
      <c r="OSN132" s="459"/>
      <c r="OSO132" s="458"/>
      <c r="OSP132" s="458"/>
      <c r="OSQ132" s="458"/>
      <c r="OSR132" s="459"/>
      <c r="OSS132" s="458"/>
      <c r="OST132" s="458"/>
      <c r="OSU132" s="458"/>
      <c r="OSV132" s="459"/>
      <c r="OSW132" s="458"/>
      <c r="OSX132" s="458"/>
      <c r="OSY132" s="458"/>
      <c r="OSZ132" s="459"/>
      <c r="OTA132" s="458"/>
      <c r="OTB132" s="458"/>
      <c r="OTC132" s="458"/>
      <c r="OTD132" s="459"/>
      <c r="OTE132" s="458"/>
      <c r="OTF132" s="458"/>
      <c r="OTG132" s="458"/>
      <c r="OTH132" s="459"/>
      <c r="OTI132" s="458"/>
      <c r="OTJ132" s="458"/>
      <c r="OTK132" s="458"/>
      <c r="OTL132" s="459"/>
      <c r="OTM132" s="458"/>
      <c r="OTN132" s="458"/>
      <c r="OTO132" s="458"/>
      <c r="OTP132" s="459"/>
      <c r="OTQ132" s="458"/>
      <c r="OTR132" s="458"/>
      <c r="OTS132" s="458"/>
      <c r="OTT132" s="459"/>
      <c r="OTU132" s="458"/>
      <c r="OTV132" s="458"/>
      <c r="OTW132" s="458"/>
      <c r="OTX132" s="459"/>
      <c r="OTY132" s="458"/>
      <c r="OTZ132" s="458"/>
      <c r="OUA132" s="458"/>
      <c r="OUB132" s="459"/>
      <c r="OUC132" s="458"/>
      <c r="OUD132" s="458"/>
      <c r="OUE132" s="458"/>
      <c r="OUF132" s="459"/>
      <c r="OUG132" s="458"/>
      <c r="OUH132" s="458"/>
      <c r="OUI132" s="458"/>
      <c r="OUJ132" s="459"/>
      <c r="OUK132" s="458"/>
      <c r="OUL132" s="458"/>
      <c r="OUM132" s="458"/>
      <c r="OUN132" s="459"/>
      <c r="OUO132" s="458"/>
      <c r="OUP132" s="458"/>
      <c r="OUQ132" s="458"/>
      <c r="OUR132" s="459"/>
      <c r="OUS132" s="458"/>
      <c r="OUT132" s="458"/>
      <c r="OUU132" s="458"/>
      <c r="OUV132" s="459"/>
      <c r="OUW132" s="458"/>
      <c r="OUX132" s="458"/>
      <c r="OUY132" s="458"/>
      <c r="OUZ132" s="459"/>
      <c r="OVA132" s="458"/>
      <c r="OVB132" s="458"/>
      <c r="OVC132" s="458"/>
      <c r="OVD132" s="459"/>
      <c r="OVE132" s="458"/>
      <c r="OVF132" s="458"/>
      <c r="OVG132" s="458"/>
      <c r="OVH132" s="459"/>
      <c r="OVI132" s="458"/>
      <c r="OVJ132" s="458"/>
      <c r="OVK132" s="458"/>
      <c r="OVL132" s="459"/>
      <c r="OVM132" s="458"/>
      <c r="OVN132" s="458"/>
      <c r="OVO132" s="458"/>
      <c r="OVP132" s="459"/>
      <c r="OVQ132" s="458"/>
      <c r="OVR132" s="458"/>
      <c r="OVS132" s="458"/>
      <c r="OVT132" s="459"/>
      <c r="OVU132" s="458"/>
      <c r="OVV132" s="458"/>
      <c r="OVW132" s="458"/>
      <c r="OVX132" s="459"/>
      <c r="OVY132" s="458"/>
      <c r="OVZ132" s="458"/>
      <c r="OWA132" s="458"/>
      <c r="OWB132" s="459"/>
      <c r="OWC132" s="458"/>
      <c r="OWD132" s="458"/>
      <c r="OWE132" s="458"/>
      <c r="OWF132" s="459"/>
      <c r="OWG132" s="458"/>
      <c r="OWH132" s="458"/>
      <c r="OWI132" s="458"/>
      <c r="OWJ132" s="459"/>
      <c r="OWK132" s="458"/>
      <c r="OWL132" s="458"/>
      <c r="OWM132" s="458"/>
      <c r="OWN132" s="459"/>
      <c r="OWO132" s="458"/>
      <c r="OWP132" s="458"/>
      <c r="OWQ132" s="458"/>
      <c r="OWR132" s="459"/>
      <c r="OWS132" s="458"/>
      <c r="OWT132" s="458"/>
      <c r="OWU132" s="458"/>
      <c r="OWV132" s="459"/>
      <c r="OWW132" s="458"/>
      <c r="OWX132" s="458"/>
      <c r="OWY132" s="458"/>
      <c r="OWZ132" s="459"/>
      <c r="OXA132" s="458"/>
      <c r="OXB132" s="458"/>
      <c r="OXC132" s="458"/>
      <c r="OXD132" s="459"/>
      <c r="OXE132" s="458"/>
      <c r="OXF132" s="458"/>
      <c r="OXG132" s="458"/>
      <c r="OXH132" s="459"/>
      <c r="OXI132" s="458"/>
      <c r="OXJ132" s="458"/>
      <c r="OXK132" s="458"/>
      <c r="OXL132" s="459"/>
      <c r="OXM132" s="458"/>
      <c r="OXN132" s="458"/>
      <c r="OXO132" s="458"/>
      <c r="OXP132" s="459"/>
      <c r="OXQ132" s="458"/>
      <c r="OXR132" s="458"/>
      <c r="OXS132" s="458"/>
      <c r="OXT132" s="459"/>
      <c r="OXU132" s="458"/>
      <c r="OXV132" s="458"/>
      <c r="OXW132" s="458"/>
      <c r="OXX132" s="459"/>
      <c r="OXY132" s="458"/>
      <c r="OXZ132" s="458"/>
      <c r="OYA132" s="458"/>
      <c r="OYB132" s="459"/>
      <c r="OYC132" s="458"/>
      <c r="OYD132" s="458"/>
      <c r="OYE132" s="458"/>
      <c r="OYF132" s="459"/>
      <c r="OYG132" s="458"/>
      <c r="OYH132" s="458"/>
      <c r="OYI132" s="458"/>
      <c r="OYJ132" s="459"/>
      <c r="OYK132" s="458"/>
      <c r="OYL132" s="458"/>
      <c r="OYM132" s="458"/>
      <c r="OYN132" s="459"/>
      <c r="OYO132" s="458"/>
      <c r="OYP132" s="458"/>
      <c r="OYQ132" s="458"/>
      <c r="OYR132" s="459"/>
      <c r="OYS132" s="458"/>
      <c r="OYT132" s="458"/>
      <c r="OYU132" s="458"/>
      <c r="OYV132" s="459"/>
      <c r="OYW132" s="458"/>
      <c r="OYX132" s="458"/>
      <c r="OYY132" s="458"/>
      <c r="OYZ132" s="459"/>
      <c r="OZA132" s="458"/>
      <c r="OZB132" s="458"/>
      <c r="OZC132" s="458"/>
      <c r="OZD132" s="459"/>
      <c r="OZE132" s="458"/>
      <c r="OZF132" s="458"/>
      <c r="OZG132" s="458"/>
      <c r="OZH132" s="459"/>
      <c r="OZI132" s="458"/>
      <c r="OZJ132" s="458"/>
      <c r="OZK132" s="458"/>
      <c r="OZL132" s="459"/>
      <c r="OZM132" s="458"/>
      <c r="OZN132" s="458"/>
      <c r="OZO132" s="458"/>
      <c r="OZP132" s="459"/>
      <c r="OZQ132" s="458"/>
      <c r="OZR132" s="458"/>
      <c r="OZS132" s="458"/>
      <c r="OZT132" s="459"/>
      <c r="OZU132" s="458"/>
      <c r="OZV132" s="458"/>
      <c r="OZW132" s="458"/>
      <c r="OZX132" s="459"/>
      <c r="OZY132" s="458"/>
      <c r="OZZ132" s="458"/>
      <c r="PAA132" s="458"/>
      <c r="PAB132" s="459"/>
      <c r="PAC132" s="458"/>
      <c r="PAD132" s="458"/>
      <c r="PAE132" s="458"/>
      <c r="PAF132" s="459"/>
      <c r="PAG132" s="458"/>
      <c r="PAH132" s="458"/>
      <c r="PAI132" s="458"/>
      <c r="PAJ132" s="459"/>
      <c r="PAK132" s="458"/>
      <c r="PAL132" s="458"/>
      <c r="PAM132" s="458"/>
      <c r="PAN132" s="459"/>
      <c r="PAO132" s="458"/>
      <c r="PAP132" s="458"/>
      <c r="PAQ132" s="458"/>
      <c r="PAR132" s="459"/>
      <c r="PAS132" s="458"/>
      <c r="PAT132" s="458"/>
      <c r="PAU132" s="458"/>
      <c r="PAV132" s="459"/>
      <c r="PAW132" s="458"/>
      <c r="PAX132" s="458"/>
      <c r="PAY132" s="458"/>
      <c r="PAZ132" s="459"/>
      <c r="PBA132" s="458"/>
      <c r="PBB132" s="458"/>
      <c r="PBC132" s="458"/>
      <c r="PBD132" s="459"/>
      <c r="PBE132" s="458"/>
      <c r="PBF132" s="458"/>
      <c r="PBG132" s="458"/>
      <c r="PBH132" s="459"/>
      <c r="PBI132" s="458"/>
      <c r="PBJ132" s="458"/>
      <c r="PBK132" s="458"/>
      <c r="PBL132" s="459"/>
      <c r="PBM132" s="458"/>
      <c r="PBN132" s="458"/>
      <c r="PBO132" s="458"/>
      <c r="PBP132" s="459"/>
      <c r="PBQ132" s="458"/>
      <c r="PBR132" s="458"/>
      <c r="PBS132" s="458"/>
      <c r="PBT132" s="459"/>
      <c r="PBU132" s="458"/>
      <c r="PBV132" s="458"/>
      <c r="PBW132" s="458"/>
      <c r="PBX132" s="459"/>
      <c r="PBY132" s="458"/>
      <c r="PBZ132" s="458"/>
      <c r="PCA132" s="458"/>
      <c r="PCB132" s="459"/>
      <c r="PCC132" s="458"/>
      <c r="PCD132" s="458"/>
      <c r="PCE132" s="458"/>
      <c r="PCF132" s="459"/>
      <c r="PCG132" s="458"/>
      <c r="PCH132" s="458"/>
      <c r="PCI132" s="458"/>
      <c r="PCJ132" s="459"/>
      <c r="PCK132" s="458"/>
      <c r="PCL132" s="458"/>
      <c r="PCM132" s="458"/>
      <c r="PCN132" s="459"/>
      <c r="PCO132" s="458"/>
      <c r="PCP132" s="458"/>
      <c r="PCQ132" s="458"/>
      <c r="PCR132" s="459"/>
      <c r="PCS132" s="458"/>
      <c r="PCT132" s="458"/>
      <c r="PCU132" s="458"/>
      <c r="PCV132" s="459"/>
      <c r="PCW132" s="458"/>
      <c r="PCX132" s="458"/>
      <c r="PCY132" s="458"/>
      <c r="PCZ132" s="459"/>
      <c r="PDA132" s="458"/>
      <c r="PDB132" s="458"/>
      <c r="PDC132" s="458"/>
      <c r="PDD132" s="459"/>
      <c r="PDE132" s="458"/>
      <c r="PDF132" s="458"/>
      <c r="PDG132" s="458"/>
      <c r="PDH132" s="459"/>
      <c r="PDI132" s="458"/>
      <c r="PDJ132" s="458"/>
      <c r="PDK132" s="458"/>
      <c r="PDL132" s="459"/>
      <c r="PDM132" s="458"/>
      <c r="PDN132" s="458"/>
      <c r="PDO132" s="458"/>
      <c r="PDP132" s="459"/>
      <c r="PDQ132" s="458"/>
      <c r="PDR132" s="458"/>
      <c r="PDS132" s="458"/>
      <c r="PDT132" s="459"/>
      <c r="PDU132" s="458"/>
      <c r="PDV132" s="458"/>
      <c r="PDW132" s="458"/>
      <c r="PDX132" s="459"/>
      <c r="PDY132" s="458"/>
      <c r="PDZ132" s="458"/>
      <c r="PEA132" s="458"/>
      <c r="PEB132" s="459"/>
      <c r="PEC132" s="458"/>
      <c r="PED132" s="458"/>
      <c r="PEE132" s="458"/>
      <c r="PEF132" s="459"/>
      <c r="PEG132" s="458"/>
      <c r="PEH132" s="458"/>
      <c r="PEI132" s="458"/>
      <c r="PEJ132" s="459"/>
      <c r="PEK132" s="458"/>
      <c r="PEL132" s="458"/>
      <c r="PEM132" s="458"/>
      <c r="PEN132" s="459"/>
      <c r="PEO132" s="458"/>
      <c r="PEP132" s="458"/>
      <c r="PEQ132" s="458"/>
      <c r="PER132" s="459"/>
      <c r="PES132" s="458"/>
      <c r="PET132" s="458"/>
      <c r="PEU132" s="458"/>
      <c r="PEV132" s="459"/>
      <c r="PEW132" s="458"/>
      <c r="PEX132" s="458"/>
      <c r="PEY132" s="458"/>
      <c r="PEZ132" s="459"/>
      <c r="PFA132" s="458"/>
      <c r="PFB132" s="458"/>
      <c r="PFC132" s="458"/>
      <c r="PFD132" s="459"/>
      <c r="PFE132" s="458"/>
      <c r="PFF132" s="458"/>
      <c r="PFG132" s="458"/>
      <c r="PFH132" s="459"/>
      <c r="PFI132" s="458"/>
      <c r="PFJ132" s="458"/>
      <c r="PFK132" s="458"/>
      <c r="PFL132" s="459"/>
      <c r="PFM132" s="458"/>
      <c r="PFN132" s="458"/>
      <c r="PFO132" s="458"/>
      <c r="PFP132" s="459"/>
      <c r="PFQ132" s="458"/>
      <c r="PFR132" s="458"/>
      <c r="PFS132" s="458"/>
      <c r="PFT132" s="459"/>
      <c r="PFU132" s="458"/>
      <c r="PFV132" s="458"/>
      <c r="PFW132" s="458"/>
      <c r="PFX132" s="459"/>
      <c r="PFY132" s="458"/>
      <c r="PFZ132" s="458"/>
      <c r="PGA132" s="458"/>
      <c r="PGB132" s="459"/>
      <c r="PGC132" s="458"/>
      <c r="PGD132" s="458"/>
      <c r="PGE132" s="458"/>
      <c r="PGF132" s="459"/>
      <c r="PGG132" s="458"/>
      <c r="PGH132" s="458"/>
      <c r="PGI132" s="458"/>
      <c r="PGJ132" s="459"/>
      <c r="PGK132" s="458"/>
      <c r="PGL132" s="458"/>
      <c r="PGM132" s="458"/>
      <c r="PGN132" s="459"/>
      <c r="PGO132" s="458"/>
      <c r="PGP132" s="458"/>
      <c r="PGQ132" s="458"/>
      <c r="PGR132" s="459"/>
      <c r="PGS132" s="458"/>
      <c r="PGT132" s="458"/>
      <c r="PGU132" s="458"/>
      <c r="PGV132" s="459"/>
      <c r="PGW132" s="458"/>
      <c r="PGX132" s="458"/>
      <c r="PGY132" s="458"/>
      <c r="PGZ132" s="459"/>
      <c r="PHA132" s="458"/>
      <c r="PHB132" s="458"/>
      <c r="PHC132" s="458"/>
      <c r="PHD132" s="459"/>
      <c r="PHE132" s="458"/>
      <c r="PHF132" s="458"/>
      <c r="PHG132" s="458"/>
      <c r="PHH132" s="459"/>
      <c r="PHI132" s="458"/>
      <c r="PHJ132" s="458"/>
      <c r="PHK132" s="458"/>
      <c r="PHL132" s="459"/>
      <c r="PHM132" s="458"/>
      <c r="PHN132" s="458"/>
      <c r="PHO132" s="458"/>
      <c r="PHP132" s="459"/>
      <c r="PHQ132" s="458"/>
      <c r="PHR132" s="458"/>
      <c r="PHS132" s="458"/>
      <c r="PHT132" s="459"/>
      <c r="PHU132" s="458"/>
      <c r="PHV132" s="458"/>
      <c r="PHW132" s="458"/>
      <c r="PHX132" s="459"/>
      <c r="PHY132" s="458"/>
      <c r="PHZ132" s="458"/>
      <c r="PIA132" s="458"/>
      <c r="PIB132" s="459"/>
      <c r="PIC132" s="458"/>
      <c r="PID132" s="458"/>
      <c r="PIE132" s="458"/>
      <c r="PIF132" s="459"/>
      <c r="PIG132" s="458"/>
      <c r="PIH132" s="458"/>
      <c r="PII132" s="458"/>
      <c r="PIJ132" s="459"/>
      <c r="PIK132" s="458"/>
      <c r="PIL132" s="458"/>
      <c r="PIM132" s="458"/>
      <c r="PIN132" s="459"/>
      <c r="PIO132" s="458"/>
      <c r="PIP132" s="458"/>
      <c r="PIQ132" s="458"/>
      <c r="PIR132" s="459"/>
      <c r="PIS132" s="458"/>
      <c r="PIT132" s="458"/>
      <c r="PIU132" s="458"/>
      <c r="PIV132" s="459"/>
      <c r="PIW132" s="458"/>
      <c r="PIX132" s="458"/>
      <c r="PIY132" s="458"/>
      <c r="PIZ132" s="459"/>
      <c r="PJA132" s="458"/>
      <c r="PJB132" s="458"/>
      <c r="PJC132" s="458"/>
      <c r="PJD132" s="459"/>
      <c r="PJE132" s="458"/>
      <c r="PJF132" s="458"/>
      <c r="PJG132" s="458"/>
      <c r="PJH132" s="459"/>
      <c r="PJI132" s="458"/>
      <c r="PJJ132" s="458"/>
      <c r="PJK132" s="458"/>
      <c r="PJL132" s="459"/>
      <c r="PJM132" s="458"/>
      <c r="PJN132" s="458"/>
      <c r="PJO132" s="458"/>
      <c r="PJP132" s="459"/>
      <c r="PJQ132" s="458"/>
      <c r="PJR132" s="458"/>
      <c r="PJS132" s="458"/>
      <c r="PJT132" s="459"/>
      <c r="PJU132" s="458"/>
      <c r="PJV132" s="458"/>
      <c r="PJW132" s="458"/>
      <c r="PJX132" s="459"/>
      <c r="PJY132" s="458"/>
      <c r="PJZ132" s="458"/>
      <c r="PKA132" s="458"/>
      <c r="PKB132" s="459"/>
      <c r="PKC132" s="458"/>
      <c r="PKD132" s="458"/>
      <c r="PKE132" s="458"/>
      <c r="PKF132" s="459"/>
      <c r="PKG132" s="458"/>
      <c r="PKH132" s="458"/>
      <c r="PKI132" s="458"/>
      <c r="PKJ132" s="459"/>
      <c r="PKK132" s="458"/>
      <c r="PKL132" s="458"/>
      <c r="PKM132" s="458"/>
      <c r="PKN132" s="459"/>
      <c r="PKO132" s="458"/>
      <c r="PKP132" s="458"/>
      <c r="PKQ132" s="458"/>
      <c r="PKR132" s="459"/>
      <c r="PKS132" s="458"/>
      <c r="PKT132" s="458"/>
      <c r="PKU132" s="458"/>
      <c r="PKV132" s="459"/>
      <c r="PKW132" s="458"/>
      <c r="PKX132" s="458"/>
      <c r="PKY132" s="458"/>
      <c r="PKZ132" s="459"/>
      <c r="PLA132" s="458"/>
      <c r="PLB132" s="458"/>
      <c r="PLC132" s="458"/>
      <c r="PLD132" s="459"/>
      <c r="PLE132" s="458"/>
      <c r="PLF132" s="458"/>
      <c r="PLG132" s="458"/>
      <c r="PLH132" s="459"/>
      <c r="PLI132" s="458"/>
      <c r="PLJ132" s="458"/>
      <c r="PLK132" s="458"/>
      <c r="PLL132" s="459"/>
      <c r="PLM132" s="458"/>
      <c r="PLN132" s="458"/>
      <c r="PLO132" s="458"/>
      <c r="PLP132" s="459"/>
      <c r="PLQ132" s="458"/>
      <c r="PLR132" s="458"/>
      <c r="PLS132" s="458"/>
      <c r="PLT132" s="459"/>
      <c r="PLU132" s="458"/>
      <c r="PLV132" s="458"/>
      <c r="PLW132" s="458"/>
      <c r="PLX132" s="459"/>
      <c r="PLY132" s="458"/>
      <c r="PLZ132" s="458"/>
      <c r="PMA132" s="458"/>
      <c r="PMB132" s="459"/>
      <c r="PMC132" s="458"/>
      <c r="PMD132" s="458"/>
      <c r="PME132" s="458"/>
      <c r="PMF132" s="459"/>
      <c r="PMG132" s="458"/>
      <c r="PMH132" s="458"/>
      <c r="PMI132" s="458"/>
      <c r="PMJ132" s="459"/>
      <c r="PMK132" s="458"/>
      <c r="PML132" s="458"/>
      <c r="PMM132" s="458"/>
      <c r="PMN132" s="459"/>
      <c r="PMO132" s="458"/>
      <c r="PMP132" s="458"/>
      <c r="PMQ132" s="458"/>
      <c r="PMR132" s="459"/>
      <c r="PMS132" s="458"/>
      <c r="PMT132" s="458"/>
      <c r="PMU132" s="458"/>
      <c r="PMV132" s="459"/>
      <c r="PMW132" s="458"/>
      <c r="PMX132" s="458"/>
      <c r="PMY132" s="458"/>
      <c r="PMZ132" s="459"/>
      <c r="PNA132" s="458"/>
      <c r="PNB132" s="458"/>
      <c r="PNC132" s="458"/>
      <c r="PND132" s="459"/>
      <c r="PNE132" s="458"/>
      <c r="PNF132" s="458"/>
      <c r="PNG132" s="458"/>
      <c r="PNH132" s="459"/>
      <c r="PNI132" s="458"/>
      <c r="PNJ132" s="458"/>
      <c r="PNK132" s="458"/>
      <c r="PNL132" s="459"/>
      <c r="PNM132" s="458"/>
      <c r="PNN132" s="458"/>
      <c r="PNO132" s="458"/>
      <c r="PNP132" s="459"/>
      <c r="PNQ132" s="458"/>
      <c r="PNR132" s="458"/>
      <c r="PNS132" s="458"/>
      <c r="PNT132" s="459"/>
      <c r="PNU132" s="458"/>
      <c r="PNV132" s="458"/>
      <c r="PNW132" s="458"/>
      <c r="PNX132" s="459"/>
      <c r="PNY132" s="458"/>
      <c r="PNZ132" s="458"/>
      <c r="POA132" s="458"/>
      <c r="POB132" s="459"/>
      <c r="POC132" s="458"/>
      <c r="POD132" s="458"/>
      <c r="POE132" s="458"/>
      <c r="POF132" s="459"/>
      <c r="POG132" s="458"/>
      <c r="POH132" s="458"/>
      <c r="POI132" s="458"/>
      <c r="POJ132" s="459"/>
      <c r="POK132" s="458"/>
      <c r="POL132" s="458"/>
      <c r="POM132" s="458"/>
      <c r="PON132" s="459"/>
      <c r="POO132" s="458"/>
      <c r="POP132" s="458"/>
      <c r="POQ132" s="458"/>
      <c r="POR132" s="459"/>
      <c r="POS132" s="458"/>
      <c r="POT132" s="458"/>
      <c r="POU132" s="458"/>
      <c r="POV132" s="459"/>
      <c r="POW132" s="458"/>
      <c r="POX132" s="458"/>
      <c r="POY132" s="458"/>
      <c r="POZ132" s="459"/>
      <c r="PPA132" s="458"/>
      <c r="PPB132" s="458"/>
      <c r="PPC132" s="458"/>
      <c r="PPD132" s="459"/>
      <c r="PPE132" s="458"/>
      <c r="PPF132" s="458"/>
      <c r="PPG132" s="458"/>
      <c r="PPH132" s="459"/>
      <c r="PPI132" s="458"/>
      <c r="PPJ132" s="458"/>
      <c r="PPK132" s="458"/>
      <c r="PPL132" s="459"/>
      <c r="PPM132" s="458"/>
      <c r="PPN132" s="458"/>
      <c r="PPO132" s="458"/>
      <c r="PPP132" s="459"/>
      <c r="PPQ132" s="458"/>
      <c r="PPR132" s="458"/>
      <c r="PPS132" s="458"/>
      <c r="PPT132" s="459"/>
      <c r="PPU132" s="458"/>
      <c r="PPV132" s="458"/>
      <c r="PPW132" s="458"/>
      <c r="PPX132" s="459"/>
      <c r="PPY132" s="458"/>
      <c r="PPZ132" s="458"/>
      <c r="PQA132" s="458"/>
      <c r="PQB132" s="459"/>
      <c r="PQC132" s="458"/>
      <c r="PQD132" s="458"/>
      <c r="PQE132" s="458"/>
      <c r="PQF132" s="459"/>
      <c r="PQG132" s="458"/>
      <c r="PQH132" s="458"/>
      <c r="PQI132" s="458"/>
      <c r="PQJ132" s="459"/>
      <c r="PQK132" s="458"/>
      <c r="PQL132" s="458"/>
      <c r="PQM132" s="458"/>
      <c r="PQN132" s="459"/>
      <c r="PQO132" s="458"/>
      <c r="PQP132" s="458"/>
      <c r="PQQ132" s="458"/>
      <c r="PQR132" s="459"/>
      <c r="PQS132" s="458"/>
      <c r="PQT132" s="458"/>
      <c r="PQU132" s="458"/>
      <c r="PQV132" s="459"/>
      <c r="PQW132" s="458"/>
      <c r="PQX132" s="458"/>
      <c r="PQY132" s="458"/>
      <c r="PQZ132" s="459"/>
      <c r="PRA132" s="458"/>
      <c r="PRB132" s="458"/>
      <c r="PRC132" s="458"/>
      <c r="PRD132" s="459"/>
      <c r="PRE132" s="458"/>
      <c r="PRF132" s="458"/>
      <c r="PRG132" s="458"/>
      <c r="PRH132" s="459"/>
      <c r="PRI132" s="458"/>
      <c r="PRJ132" s="458"/>
      <c r="PRK132" s="458"/>
      <c r="PRL132" s="459"/>
      <c r="PRM132" s="458"/>
      <c r="PRN132" s="458"/>
      <c r="PRO132" s="458"/>
      <c r="PRP132" s="459"/>
      <c r="PRQ132" s="458"/>
      <c r="PRR132" s="458"/>
      <c r="PRS132" s="458"/>
      <c r="PRT132" s="459"/>
      <c r="PRU132" s="458"/>
      <c r="PRV132" s="458"/>
      <c r="PRW132" s="458"/>
      <c r="PRX132" s="459"/>
      <c r="PRY132" s="458"/>
      <c r="PRZ132" s="458"/>
      <c r="PSA132" s="458"/>
      <c r="PSB132" s="459"/>
      <c r="PSC132" s="458"/>
      <c r="PSD132" s="458"/>
      <c r="PSE132" s="458"/>
      <c r="PSF132" s="459"/>
      <c r="PSG132" s="458"/>
      <c r="PSH132" s="458"/>
      <c r="PSI132" s="458"/>
      <c r="PSJ132" s="459"/>
      <c r="PSK132" s="458"/>
      <c r="PSL132" s="458"/>
      <c r="PSM132" s="458"/>
      <c r="PSN132" s="459"/>
      <c r="PSO132" s="458"/>
      <c r="PSP132" s="458"/>
      <c r="PSQ132" s="458"/>
      <c r="PSR132" s="459"/>
      <c r="PSS132" s="458"/>
      <c r="PST132" s="458"/>
      <c r="PSU132" s="458"/>
      <c r="PSV132" s="459"/>
      <c r="PSW132" s="458"/>
      <c r="PSX132" s="458"/>
      <c r="PSY132" s="458"/>
      <c r="PSZ132" s="459"/>
      <c r="PTA132" s="458"/>
      <c r="PTB132" s="458"/>
      <c r="PTC132" s="458"/>
      <c r="PTD132" s="459"/>
      <c r="PTE132" s="458"/>
      <c r="PTF132" s="458"/>
      <c r="PTG132" s="458"/>
      <c r="PTH132" s="459"/>
      <c r="PTI132" s="458"/>
      <c r="PTJ132" s="458"/>
      <c r="PTK132" s="458"/>
      <c r="PTL132" s="459"/>
      <c r="PTM132" s="458"/>
      <c r="PTN132" s="458"/>
      <c r="PTO132" s="458"/>
      <c r="PTP132" s="459"/>
      <c r="PTQ132" s="458"/>
      <c r="PTR132" s="458"/>
      <c r="PTS132" s="458"/>
      <c r="PTT132" s="459"/>
      <c r="PTU132" s="458"/>
      <c r="PTV132" s="458"/>
      <c r="PTW132" s="458"/>
      <c r="PTX132" s="459"/>
      <c r="PTY132" s="458"/>
      <c r="PTZ132" s="458"/>
      <c r="PUA132" s="458"/>
      <c r="PUB132" s="459"/>
      <c r="PUC132" s="458"/>
      <c r="PUD132" s="458"/>
      <c r="PUE132" s="458"/>
      <c r="PUF132" s="459"/>
      <c r="PUG132" s="458"/>
      <c r="PUH132" s="458"/>
      <c r="PUI132" s="458"/>
      <c r="PUJ132" s="459"/>
      <c r="PUK132" s="458"/>
      <c r="PUL132" s="458"/>
      <c r="PUM132" s="458"/>
      <c r="PUN132" s="459"/>
      <c r="PUO132" s="458"/>
      <c r="PUP132" s="458"/>
      <c r="PUQ132" s="458"/>
      <c r="PUR132" s="459"/>
      <c r="PUS132" s="458"/>
      <c r="PUT132" s="458"/>
      <c r="PUU132" s="458"/>
      <c r="PUV132" s="459"/>
      <c r="PUW132" s="458"/>
      <c r="PUX132" s="458"/>
      <c r="PUY132" s="458"/>
      <c r="PUZ132" s="459"/>
      <c r="PVA132" s="458"/>
      <c r="PVB132" s="458"/>
      <c r="PVC132" s="458"/>
      <c r="PVD132" s="459"/>
      <c r="PVE132" s="458"/>
      <c r="PVF132" s="458"/>
      <c r="PVG132" s="458"/>
      <c r="PVH132" s="459"/>
      <c r="PVI132" s="458"/>
      <c r="PVJ132" s="458"/>
      <c r="PVK132" s="458"/>
      <c r="PVL132" s="459"/>
      <c r="PVM132" s="458"/>
      <c r="PVN132" s="458"/>
      <c r="PVO132" s="458"/>
      <c r="PVP132" s="459"/>
      <c r="PVQ132" s="458"/>
      <c r="PVR132" s="458"/>
      <c r="PVS132" s="458"/>
      <c r="PVT132" s="459"/>
      <c r="PVU132" s="458"/>
      <c r="PVV132" s="458"/>
      <c r="PVW132" s="458"/>
      <c r="PVX132" s="459"/>
      <c r="PVY132" s="458"/>
      <c r="PVZ132" s="458"/>
      <c r="PWA132" s="458"/>
      <c r="PWB132" s="459"/>
      <c r="PWC132" s="458"/>
      <c r="PWD132" s="458"/>
      <c r="PWE132" s="458"/>
      <c r="PWF132" s="459"/>
      <c r="PWG132" s="458"/>
      <c r="PWH132" s="458"/>
      <c r="PWI132" s="458"/>
      <c r="PWJ132" s="459"/>
      <c r="PWK132" s="458"/>
      <c r="PWL132" s="458"/>
      <c r="PWM132" s="458"/>
      <c r="PWN132" s="459"/>
      <c r="PWO132" s="458"/>
      <c r="PWP132" s="458"/>
      <c r="PWQ132" s="458"/>
      <c r="PWR132" s="459"/>
      <c r="PWS132" s="458"/>
      <c r="PWT132" s="458"/>
      <c r="PWU132" s="458"/>
      <c r="PWV132" s="459"/>
      <c r="PWW132" s="458"/>
      <c r="PWX132" s="458"/>
      <c r="PWY132" s="458"/>
      <c r="PWZ132" s="459"/>
      <c r="PXA132" s="458"/>
      <c r="PXB132" s="458"/>
      <c r="PXC132" s="458"/>
      <c r="PXD132" s="459"/>
      <c r="PXE132" s="458"/>
      <c r="PXF132" s="458"/>
      <c r="PXG132" s="458"/>
      <c r="PXH132" s="459"/>
      <c r="PXI132" s="458"/>
      <c r="PXJ132" s="458"/>
      <c r="PXK132" s="458"/>
      <c r="PXL132" s="459"/>
      <c r="PXM132" s="458"/>
      <c r="PXN132" s="458"/>
      <c r="PXO132" s="458"/>
      <c r="PXP132" s="459"/>
      <c r="PXQ132" s="458"/>
      <c r="PXR132" s="458"/>
      <c r="PXS132" s="458"/>
      <c r="PXT132" s="459"/>
      <c r="PXU132" s="458"/>
      <c r="PXV132" s="458"/>
      <c r="PXW132" s="458"/>
      <c r="PXX132" s="459"/>
      <c r="PXY132" s="458"/>
      <c r="PXZ132" s="458"/>
      <c r="PYA132" s="458"/>
      <c r="PYB132" s="459"/>
      <c r="PYC132" s="458"/>
      <c r="PYD132" s="458"/>
      <c r="PYE132" s="458"/>
      <c r="PYF132" s="459"/>
      <c r="PYG132" s="458"/>
      <c r="PYH132" s="458"/>
      <c r="PYI132" s="458"/>
      <c r="PYJ132" s="459"/>
      <c r="PYK132" s="458"/>
      <c r="PYL132" s="458"/>
      <c r="PYM132" s="458"/>
      <c r="PYN132" s="459"/>
      <c r="PYO132" s="458"/>
      <c r="PYP132" s="458"/>
      <c r="PYQ132" s="458"/>
      <c r="PYR132" s="459"/>
      <c r="PYS132" s="458"/>
      <c r="PYT132" s="458"/>
      <c r="PYU132" s="458"/>
      <c r="PYV132" s="459"/>
      <c r="PYW132" s="458"/>
      <c r="PYX132" s="458"/>
      <c r="PYY132" s="458"/>
      <c r="PYZ132" s="459"/>
      <c r="PZA132" s="458"/>
      <c r="PZB132" s="458"/>
      <c r="PZC132" s="458"/>
      <c r="PZD132" s="459"/>
      <c r="PZE132" s="458"/>
      <c r="PZF132" s="458"/>
      <c r="PZG132" s="458"/>
      <c r="PZH132" s="459"/>
      <c r="PZI132" s="458"/>
      <c r="PZJ132" s="458"/>
      <c r="PZK132" s="458"/>
      <c r="PZL132" s="459"/>
      <c r="PZM132" s="458"/>
      <c r="PZN132" s="458"/>
      <c r="PZO132" s="458"/>
      <c r="PZP132" s="459"/>
      <c r="PZQ132" s="458"/>
      <c r="PZR132" s="458"/>
      <c r="PZS132" s="458"/>
      <c r="PZT132" s="459"/>
      <c r="PZU132" s="458"/>
      <c r="PZV132" s="458"/>
      <c r="PZW132" s="458"/>
      <c r="PZX132" s="459"/>
      <c r="PZY132" s="458"/>
      <c r="PZZ132" s="458"/>
      <c r="QAA132" s="458"/>
      <c r="QAB132" s="459"/>
      <c r="QAC132" s="458"/>
      <c r="QAD132" s="458"/>
      <c r="QAE132" s="458"/>
      <c r="QAF132" s="459"/>
      <c r="QAG132" s="458"/>
      <c r="QAH132" s="458"/>
      <c r="QAI132" s="458"/>
      <c r="QAJ132" s="459"/>
      <c r="QAK132" s="458"/>
      <c r="QAL132" s="458"/>
      <c r="QAM132" s="458"/>
      <c r="QAN132" s="459"/>
      <c r="QAO132" s="458"/>
      <c r="QAP132" s="458"/>
      <c r="QAQ132" s="458"/>
      <c r="QAR132" s="459"/>
      <c r="QAS132" s="458"/>
      <c r="QAT132" s="458"/>
      <c r="QAU132" s="458"/>
      <c r="QAV132" s="459"/>
      <c r="QAW132" s="458"/>
      <c r="QAX132" s="458"/>
      <c r="QAY132" s="458"/>
      <c r="QAZ132" s="459"/>
      <c r="QBA132" s="458"/>
      <c r="QBB132" s="458"/>
      <c r="QBC132" s="458"/>
      <c r="QBD132" s="459"/>
      <c r="QBE132" s="458"/>
      <c r="QBF132" s="458"/>
      <c r="QBG132" s="458"/>
      <c r="QBH132" s="459"/>
      <c r="QBI132" s="458"/>
      <c r="QBJ132" s="458"/>
      <c r="QBK132" s="458"/>
      <c r="QBL132" s="459"/>
      <c r="QBM132" s="458"/>
      <c r="QBN132" s="458"/>
      <c r="QBO132" s="458"/>
      <c r="QBP132" s="459"/>
      <c r="QBQ132" s="458"/>
      <c r="QBR132" s="458"/>
      <c r="QBS132" s="458"/>
      <c r="QBT132" s="459"/>
      <c r="QBU132" s="458"/>
      <c r="QBV132" s="458"/>
      <c r="QBW132" s="458"/>
      <c r="QBX132" s="459"/>
      <c r="QBY132" s="458"/>
      <c r="QBZ132" s="458"/>
      <c r="QCA132" s="458"/>
      <c r="QCB132" s="459"/>
      <c r="QCC132" s="458"/>
      <c r="QCD132" s="458"/>
      <c r="QCE132" s="458"/>
      <c r="QCF132" s="459"/>
      <c r="QCG132" s="458"/>
      <c r="QCH132" s="458"/>
      <c r="QCI132" s="458"/>
      <c r="QCJ132" s="459"/>
      <c r="QCK132" s="458"/>
      <c r="QCL132" s="458"/>
      <c r="QCM132" s="458"/>
      <c r="QCN132" s="459"/>
      <c r="QCO132" s="458"/>
      <c r="QCP132" s="458"/>
      <c r="QCQ132" s="458"/>
      <c r="QCR132" s="459"/>
      <c r="QCS132" s="458"/>
      <c r="QCT132" s="458"/>
      <c r="QCU132" s="458"/>
      <c r="QCV132" s="459"/>
      <c r="QCW132" s="458"/>
      <c r="QCX132" s="458"/>
      <c r="QCY132" s="458"/>
      <c r="QCZ132" s="459"/>
      <c r="QDA132" s="458"/>
      <c r="QDB132" s="458"/>
      <c r="QDC132" s="458"/>
      <c r="QDD132" s="459"/>
      <c r="QDE132" s="458"/>
      <c r="QDF132" s="458"/>
      <c r="QDG132" s="458"/>
      <c r="QDH132" s="459"/>
      <c r="QDI132" s="458"/>
      <c r="QDJ132" s="458"/>
      <c r="QDK132" s="458"/>
      <c r="QDL132" s="459"/>
      <c r="QDM132" s="458"/>
      <c r="QDN132" s="458"/>
      <c r="QDO132" s="458"/>
      <c r="QDP132" s="459"/>
      <c r="QDQ132" s="458"/>
      <c r="QDR132" s="458"/>
      <c r="QDS132" s="458"/>
      <c r="QDT132" s="459"/>
      <c r="QDU132" s="458"/>
      <c r="QDV132" s="458"/>
      <c r="QDW132" s="458"/>
      <c r="QDX132" s="459"/>
      <c r="QDY132" s="458"/>
      <c r="QDZ132" s="458"/>
      <c r="QEA132" s="458"/>
      <c r="QEB132" s="459"/>
      <c r="QEC132" s="458"/>
      <c r="QED132" s="458"/>
      <c r="QEE132" s="458"/>
      <c r="QEF132" s="459"/>
      <c r="QEG132" s="458"/>
      <c r="QEH132" s="458"/>
      <c r="QEI132" s="458"/>
      <c r="QEJ132" s="459"/>
      <c r="QEK132" s="458"/>
      <c r="QEL132" s="458"/>
      <c r="QEM132" s="458"/>
      <c r="QEN132" s="459"/>
      <c r="QEO132" s="458"/>
      <c r="QEP132" s="458"/>
      <c r="QEQ132" s="458"/>
      <c r="QER132" s="459"/>
      <c r="QES132" s="458"/>
      <c r="QET132" s="458"/>
      <c r="QEU132" s="458"/>
      <c r="QEV132" s="459"/>
      <c r="QEW132" s="458"/>
      <c r="QEX132" s="458"/>
      <c r="QEY132" s="458"/>
      <c r="QEZ132" s="459"/>
      <c r="QFA132" s="458"/>
      <c r="QFB132" s="458"/>
      <c r="QFC132" s="458"/>
      <c r="QFD132" s="459"/>
      <c r="QFE132" s="458"/>
      <c r="QFF132" s="458"/>
      <c r="QFG132" s="458"/>
      <c r="QFH132" s="459"/>
      <c r="QFI132" s="458"/>
      <c r="QFJ132" s="458"/>
      <c r="QFK132" s="458"/>
      <c r="QFL132" s="459"/>
      <c r="QFM132" s="458"/>
      <c r="QFN132" s="458"/>
      <c r="QFO132" s="458"/>
      <c r="QFP132" s="459"/>
      <c r="QFQ132" s="458"/>
      <c r="QFR132" s="458"/>
      <c r="QFS132" s="458"/>
      <c r="QFT132" s="459"/>
      <c r="QFU132" s="458"/>
      <c r="QFV132" s="458"/>
      <c r="QFW132" s="458"/>
      <c r="QFX132" s="459"/>
      <c r="QFY132" s="458"/>
      <c r="QFZ132" s="458"/>
      <c r="QGA132" s="458"/>
      <c r="QGB132" s="459"/>
      <c r="QGC132" s="458"/>
      <c r="QGD132" s="458"/>
      <c r="QGE132" s="458"/>
      <c r="QGF132" s="459"/>
      <c r="QGG132" s="458"/>
      <c r="QGH132" s="458"/>
      <c r="QGI132" s="458"/>
      <c r="QGJ132" s="459"/>
      <c r="QGK132" s="458"/>
      <c r="QGL132" s="458"/>
      <c r="QGM132" s="458"/>
      <c r="QGN132" s="459"/>
      <c r="QGO132" s="458"/>
      <c r="QGP132" s="458"/>
      <c r="QGQ132" s="458"/>
      <c r="QGR132" s="459"/>
      <c r="QGS132" s="458"/>
      <c r="QGT132" s="458"/>
      <c r="QGU132" s="458"/>
      <c r="QGV132" s="459"/>
      <c r="QGW132" s="458"/>
      <c r="QGX132" s="458"/>
      <c r="QGY132" s="458"/>
      <c r="QGZ132" s="459"/>
      <c r="QHA132" s="458"/>
      <c r="QHB132" s="458"/>
      <c r="QHC132" s="458"/>
      <c r="QHD132" s="459"/>
      <c r="QHE132" s="458"/>
      <c r="QHF132" s="458"/>
      <c r="QHG132" s="458"/>
      <c r="QHH132" s="459"/>
      <c r="QHI132" s="458"/>
      <c r="QHJ132" s="458"/>
      <c r="QHK132" s="458"/>
      <c r="QHL132" s="459"/>
      <c r="QHM132" s="458"/>
      <c r="QHN132" s="458"/>
      <c r="QHO132" s="458"/>
      <c r="QHP132" s="459"/>
      <c r="QHQ132" s="458"/>
      <c r="QHR132" s="458"/>
      <c r="QHS132" s="458"/>
      <c r="QHT132" s="459"/>
      <c r="QHU132" s="458"/>
      <c r="QHV132" s="458"/>
      <c r="QHW132" s="458"/>
      <c r="QHX132" s="459"/>
      <c r="QHY132" s="458"/>
      <c r="QHZ132" s="458"/>
      <c r="QIA132" s="458"/>
      <c r="QIB132" s="459"/>
      <c r="QIC132" s="458"/>
      <c r="QID132" s="458"/>
      <c r="QIE132" s="458"/>
      <c r="QIF132" s="459"/>
      <c r="QIG132" s="458"/>
      <c r="QIH132" s="458"/>
      <c r="QII132" s="458"/>
      <c r="QIJ132" s="459"/>
      <c r="QIK132" s="458"/>
      <c r="QIL132" s="458"/>
      <c r="QIM132" s="458"/>
      <c r="QIN132" s="459"/>
      <c r="QIO132" s="458"/>
      <c r="QIP132" s="458"/>
      <c r="QIQ132" s="458"/>
      <c r="QIR132" s="459"/>
      <c r="QIS132" s="458"/>
      <c r="QIT132" s="458"/>
      <c r="QIU132" s="458"/>
      <c r="QIV132" s="459"/>
      <c r="QIW132" s="458"/>
      <c r="QIX132" s="458"/>
      <c r="QIY132" s="458"/>
      <c r="QIZ132" s="459"/>
      <c r="QJA132" s="458"/>
      <c r="QJB132" s="458"/>
      <c r="QJC132" s="458"/>
      <c r="QJD132" s="459"/>
      <c r="QJE132" s="458"/>
      <c r="QJF132" s="458"/>
      <c r="QJG132" s="458"/>
      <c r="QJH132" s="459"/>
      <c r="QJI132" s="458"/>
      <c r="QJJ132" s="458"/>
      <c r="QJK132" s="458"/>
      <c r="QJL132" s="459"/>
      <c r="QJM132" s="458"/>
      <c r="QJN132" s="458"/>
      <c r="QJO132" s="458"/>
      <c r="QJP132" s="459"/>
      <c r="QJQ132" s="458"/>
      <c r="QJR132" s="458"/>
      <c r="QJS132" s="458"/>
      <c r="QJT132" s="459"/>
      <c r="QJU132" s="458"/>
      <c r="QJV132" s="458"/>
      <c r="QJW132" s="458"/>
      <c r="QJX132" s="459"/>
      <c r="QJY132" s="458"/>
      <c r="QJZ132" s="458"/>
      <c r="QKA132" s="458"/>
      <c r="QKB132" s="459"/>
      <c r="QKC132" s="458"/>
      <c r="QKD132" s="458"/>
      <c r="QKE132" s="458"/>
      <c r="QKF132" s="459"/>
      <c r="QKG132" s="458"/>
      <c r="QKH132" s="458"/>
      <c r="QKI132" s="458"/>
      <c r="QKJ132" s="459"/>
      <c r="QKK132" s="458"/>
      <c r="QKL132" s="458"/>
      <c r="QKM132" s="458"/>
      <c r="QKN132" s="459"/>
      <c r="QKO132" s="458"/>
      <c r="QKP132" s="458"/>
      <c r="QKQ132" s="458"/>
      <c r="QKR132" s="459"/>
      <c r="QKS132" s="458"/>
      <c r="QKT132" s="458"/>
      <c r="QKU132" s="458"/>
      <c r="QKV132" s="459"/>
      <c r="QKW132" s="458"/>
      <c r="QKX132" s="458"/>
      <c r="QKY132" s="458"/>
      <c r="QKZ132" s="459"/>
      <c r="QLA132" s="458"/>
      <c r="QLB132" s="458"/>
      <c r="QLC132" s="458"/>
      <c r="QLD132" s="459"/>
      <c r="QLE132" s="458"/>
      <c r="QLF132" s="458"/>
      <c r="QLG132" s="458"/>
      <c r="QLH132" s="459"/>
      <c r="QLI132" s="458"/>
      <c r="QLJ132" s="458"/>
      <c r="QLK132" s="458"/>
      <c r="QLL132" s="459"/>
      <c r="QLM132" s="458"/>
      <c r="QLN132" s="458"/>
      <c r="QLO132" s="458"/>
      <c r="QLP132" s="459"/>
      <c r="QLQ132" s="458"/>
      <c r="QLR132" s="458"/>
      <c r="QLS132" s="458"/>
      <c r="QLT132" s="459"/>
      <c r="QLU132" s="458"/>
      <c r="QLV132" s="458"/>
      <c r="QLW132" s="458"/>
      <c r="QLX132" s="459"/>
      <c r="QLY132" s="458"/>
      <c r="QLZ132" s="458"/>
      <c r="QMA132" s="458"/>
      <c r="QMB132" s="459"/>
      <c r="QMC132" s="458"/>
      <c r="QMD132" s="458"/>
      <c r="QME132" s="458"/>
      <c r="QMF132" s="459"/>
      <c r="QMG132" s="458"/>
      <c r="QMH132" s="458"/>
      <c r="QMI132" s="458"/>
      <c r="QMJ132" s="459"/>
      <c r="QMK132" s="458"/>
      <c r="QML132" s="458"/>
      <c r="QMM132" s="458"/>
      <c r="QMN132" s="459"/>
      <c r="QMO132" s="458"/>
      <c r="QMP132" s="458"/>
      <c r="QMQ132" s="458"/>
      <c r="QMR132" s="459"/>
      <c r="QMS132" s="458"/>
      <c r="QMT132" s="458"/>
      <c r="QMU132" s="458"/>
      <c r="QMV132" s="459"/>
      <c r="QMW132" s="458"/>
      <c r="QMX132" s="458"/>
      <c r="QMY132" s="458"/>
      <c r="QMZ132" s="459"/>
      <c r="QNA132" s="458"/>
      <c r="QNB132" s="458"/>
      <c r="QNC132" s="458"/>
      <c r="QND132" s="459"/>
      <c r="QNE132" s="458"/>
      <c r="QNF132" s="458"/>
      <c r="QNG132" s="458"/>
      <c r="QNH132" s="459"/>
      <c r="QNI132" s="458"/>
      <c r="QNJ132" s="458"/>
      <c r="QNK132" s="458"/>
      <c r="QNL132" s="459"/>
      <c r="QNM132" s="458"/>
      <c r="QNN132" s="458"/>
      <c r="QNO132" s="458"/>
      <c r="QNP132" s="459"/>
      <c r="QNQ132" s="458"/>
      <c r="QNR132" s="458"/>
      <c r="QNS132" s="458"/>
      <c r="QNT132" s="459"/>
      <c r="QNU132" s="458"/>
      <c r="QNV132" s="458"/>
      <c r="QNW132" s="458"/>
      <c r="QNX132" s="459"/>
      <c r="QNY132" s="458"/>
      <c r="QNZ132" s="458"/>
      <c r="QOA132" s="458"/>
      <c r="QOB132" s="459"/>
      <c r="QOC132" s="458"/>
      <c r="QOD132" s="458"/>
      <c r="QOE132" s="458"/>
      <c r="QOF132" s="459"/>
      <c r="QOG132" s="458"/>
      <c r="QOH132" s="458"/>
      <c r="QOI132" s="458"/>
      <c r="QOJ132" s="459"/>
      <c r="QOK132" s="458"/>
      <c r="QOL132" s="458"/>
      <c r="QOM132" s="458"/>
      <c r="QON132" s="459"/>
      <c r="QOO132" s="458"/>
      <c r="QOP132" s="458"/>
      <c r="QOQ132" s="458"/>
      <c r="QOR132" s="459"/>
      <c r="QOS132" s="458"/>
      <c r="QOT132" s="458"/>
      <c r="QOU132" s="458"/>
      <c r="QOV132" s="459"/>
      <c r="QOW132" s="458"/>
      <c r="QOX132" s="458"/>
      <c r="QOY132" s="458"/>
      <c r="QOZ132" s="459"/>
      <c r="QPA132" s="458"/>
      <c r="QPB132" s="458"/>
      <c r="QPC132" s="458"/>
      <c r="QPD132" s="459"/>
      <c r="QPE132" s="458"/>
      <c r="QPF132" s="458"/>
      <c r="QPG132" s="458"/>
      <c r="QPH132" s="459"/>
      <c r="QPI132" s="458"/>
      <c r="QPJ132" s="458"/>
      <c r="QPK132" s="458"/>
      <c r="QPL132" s="459"/>
      <c r="QPM132" s="458"/>
      <c r="QPN132" s="458"/>
      <c r="QPO132" s="458"/>
      <c r="QPP132" s="459"/>
      <c r="QPQ132" s="458"/>
      <c r="QPR132" s="458"/>
      <c r="QPS132" s="458"/>
      <c r="QPT132" s="459"/>
      <c r="QPU132" s="458"/>
      <c r="QPV132" s="458"/>
      <c r="QPW132" s="458"/>
      <c r="QPX132" s="459"/>
      <c r="QPY132" s="458"/>
      <c r="QPZ132" s="458"/>
      <c r="QQA132" s="458"/>
      <c r="QQB132" s="459"/>
      <c r="QQC132" s="458"/>
      <c r="QQD132" s="458"/>
      <c r="QQE132" s="458"/>
      <c r="QQF132" s="459"/>
      <c r="QQG132" s="458"/>
      <c r="QQH132" s="458"/>
      <c r="QQI132" s="458"/>
      <c r="QQJ132" s="459"/>
      <c r="QQK132" s="458"/>
      <c r="QQL132" s="458"/>
      <c r="QQM132" s="458"/>
      <c r="QQN132" s="459"/>
      <c r="QQO132" s="458"/>
      <c r="QQP132" s="458"/>
      <c r="QQQ132" s="458"/>
      <c r="QQR132" s="459"/>
      <c r="QQS132" s="458"/>
      <c r="QQT132" s="458"/>
      <c r="QQU132" s="458"/>
      <c r="QQV132" s="459"/>
      <c r="QQW132" s="458"/>
      <c r="QQX132" s="458"/>
      <c r="QQY132" s="458"/>
      <c r="QQZ132" s="459"/>
      <c r="QRA132" s="458"/>
      <c r="QRB132" s="458"/>
      <c r="QRC132" s="458"/>
      <c r="QRD132" s="459"/>
      <c r="QRE132" s="458"/>
      <c r="QRF132" s="458"/>
      <c r="QRG132" s="458"/>
      <c r="QRH132" s="459"/>
      <c r="QRI132" s="458"/>
      <c r="QRJ132" s="458"/>
      <c r="QRK132" s="458"/>
      <c r="QRL132" s="459"/>
      <c r="QRM132" s="458"/>
      <c r="QRN132" s="458"/>
      <c r="QRO132" s="458"/>
      <c r="QRP132" s="459"/>
      <c r="QRQ132" s="458"/>
      <c r="QRR132" s="458"/>
      <c r="QRS132" s="458"/>
      <c r="QRT132" s="459"/>
      <c r="QRU132" s="458"/>
      <c r="QRV132" s="458"/>
      <c r="QRW132" s="458"/>
      <c r="QRX132" s="459"/>
      <c r="QRY132" s="458"/>
      <c r="QRZ132" s="458"/>
      <c r="QSA132" s="458"/>
      <c r="QSB132" s="459"/>
      <c r="QSC132" s="458"/>
      <c r="QSD132" s="458"/>
      <c r="QSE132" s="458"/>
      <c r="QSF132" s="459"/>
      <c r="QSG132" s="458"/>
      <c r="QSH132" s="458"/>
      <c r="QSI132" s="458"/>
      <c r="QSJ132" s="459"/>
      <c r="QSK132" s="458"/>
      <c r="QSL132" s="458"/>
      <c r="QSM132" s="458"/>
      <c r="QSN132" s="459"/>
      <c r="QSO132" s="458"/>
      <c r="QSP132" s="458"/>
      <c r="QSQ132" s="458"/>
      <c r="QSR132" s="459"/>
      <c r="QSS132" s="458"/>
      <c r="QST132" s="458"/>
      <c r="QSU132" s="458"/>
      <c r="QSV132" s="459"/>
      <c r="QSW132" s="458"/>
      <c r="QSX132" s="458"/>
      <c r="QSY132" s="458"/>
      <c r="QSZ132" s="459"/>
      <c r="QTA132" s="458"/>
      <c r="QTB132" s="458"/>
      <c r="QTC132" s="458"/>
      <c r="QTD132" s="459"/>
      <c r="QTE132" s="458"/>
      <c r="QTF132" s="458"/>
      <c r="QTG132" s="458"/>
      <c r="QTH132" s="459"/>
      <c r="QTI132" s="458"/>
      <c r="QTJ132" s="458"/>
      <c r="QTK132" s="458"/>
      <c r="QTL132" s="459"/>
      <c r="QTM132" s="458"/>
      <c r="QTN132" s="458"/>
      <c r="QTO132" s="458"/>
      <c r="QTP132" s="459"/>
      <c r="QTQ132" s="458"/>
      <c r="QTR132" s="458"/>
      <c r="QTS132" s="458"/>
      <c r="QTT132" s="459"/>
      <c r="QTU132" s="458"/>
      <c r="QTV132" s="458"/>
      <c r="QTW132" s="458"/>
      <c r="QTX132" s="459"/>
      <c r="QTY132" s="458"/>
      <c r="QTZ132" s="458"/>
      <c r="QUA132" s="458"/>
      <c r="QUB132" s="459"/>
      <c r="QUC132" s="458"/>
      <c r="QUD132" s="458"/>
      <c r="QUE132" s="458"/>
      <c r="QUF132" s="459"/>
      <c r="QUG132" s="458"/>
      <c r="QUH132" s="458"/>
      <c r="QUI132" s="458"/>
      <c r="QUJ132" s="459"/>
      <c r="QUK132" s="458"/>
      <c r="QUL132" s="458"/>
      <c r="QUM132" s="458"/>
      <c r="QUN132" s="459"/>
      <c r="QUO132" s="458"/>
      <c r="QUP132" s="458"/>
      <c r="QUQ132" s="458"/>
      <c r="QUR132" s="459"/>
      <c r="QUS132" s="458"/>
      <c r="QUT132" s="458"/>
      <c r="QUU132" s="458"/>
      <c r="QUV132" s="459"/>
      <c r="QUW132" s="458"/>
      <c r="QUX132" s="458"/>
      <c r="QUY132" s="458"/>
      <c r="QUZ132" s="459"/>
      <c r="QVA132" s="458"/>
      <c r="QVB132" s="458"/>
      <c r="QVC132" s="458"/>
      <c r="QVD132" s="459"/>
      <c r="QVE132" s="458"/>
      <c r="QVF132" s="458"/>
      <c r="QVG132" s="458"/>
      <c r="QVH132" s="459"/>
      <c r="QVI132" s="458"/>
      <c r="QVJ132" s="458"/>
      <c r="QVK132" s="458"/>
      <c r="QVL132" s="459"/>
      <c r="QVM132" s="458"/>
      <c r="QVN132" s="458"/>
      <c r="QVO132" s="458"/>
      <c r="QVP132" s="459"/>
      <c r="QVQ132" s="458"/>
      <c r="QVR132" s="458"/>
      <c r="QVS132" s="458"/>
      <c r="QVT132" s="459"/>
      <c r="QVU132" s="458"/>
      <c r="QVV132" s="458"/>
      <c r="QVW132" s="458"/>
      <c r="QVX132" s="459"/>
      <c r="QVY132" s="458"/>
      <c r="QVZ132" s="458"/>
      <c r="QWA132" s="458"/>
      <c r="QWB132" s="459"/>
      <c r="QWC132" s="458"/>
      <c r="QWD132" s="458"/>
      <c r="QWE132" s="458"/>
      <c r="QWF132" s="459"/>
      <c r="QWG132" s="458"/>
      <c r="QWH132" s="458"/>
      <c r="QWI132" s="458"/>
      <c r="QWJ132" s="459"/>
      <c r="QWK132" s="458"/>
      <c r="QWL132" s="458"/>
      <c r="QWM132" s="458"/>
      <c r="QWN132" s="459"/>
      <c r="QWO132" s="458"/>
      <c r="QWP132" s="458"/>
      <c r="QWQ132" s="458"/>
      <c r="QWR132" s="459"/>
      <c r="QWS132" s="458"/>
      <c r="QWT132" s="458"/>
      <c r="QWU132" s="458"/>
      <c r="QWV132" s="459"/>
      <c r="QWW132" s="458"/>
      <c r="QWX132" s="458"/>
      <c r="QWY132" s="458"/>
      <c r="QWZ132" s="459"/>
      <c r="QXA132" s="458"/>
      <c r="QXB132" s="458"/>
      <c r="QXC132" s="458"/>
      <c r="QXD132" s="459"/>
      <c r="QXE132" s="458"/>
      <c r="QXF132" s="458"/>
      <c r="QXG132" s="458"/>
      <c r="QXH132" s="459"/>
      <c r="QXI132" s="458"/>
      <c r="QXJ132" s="458"/>
      <c r="QXK132" s="458"/>
      <c r="QXL132" s="459"/>
      <c r="QXM132" s="458"/>
      <c r="QXN132" s="458"/>
      <c r="QXO132" s="458"/>
      <c r="QXP132" s="459"/>
      <c r="QXQ132" s="458"/>
      <c r="QXR132" s="458"/>
      <c r="QXS132" s="458"/>
      <c r="QXT132" s="459"/>
      <c r="QXU132" s="458"/>
      <c r="QXV132" s="458"/>
      <c r="QXW132" s="458"/>
      <c r="QXX132" s="459"/>
      <c r="QXY132" s="458"/>
      <c r="QXZ132" s="458"/>
      <c r="QYA132" s="458"/>
      <c r="QYB132" s="459"/>
      <c r="QYC132" s="458"/>
      <c r="QYD132" s="458"/>
      <c r="QYE132" s="458"/>
      <c r="QYF132" s="459"/>
      <c r="QYG132" s="458"/>
      <c r="QYH132" s="458"/>
      <c r="QYI132" s="458"/>
      <c r="QYJ132" s="459"/>
      <c r="QYK132" s="458"/>
      <c r="QYL132" s="458"/>
      <c r="QYM132" s="458"/>
      <c r="QYN132" s="459"/>
      <c r="QYO132" s="458"/>
      <c r="QYP132" s="458"/>
      <c r="QYQ132" s="458"/>
      <c r="QYR132" s="459"/>
      <c r="QYS132" s="458"/>
      <c r="QYT132" s="458"/>
      <c r="QYU132" s="458"/>
      <c r="QYV132" s="459"/>
      <c r="QYW132" s="458"/>
      <c r="QYX132" s="458"/>
      <c r="QYY132" s="458"/>
      <c r="QYZ132" s="459"/>
      <c r="QZA132" s="458"/>
      <c r="QZB132" s="458"/>
      <c r="QZC132" s="458"/>
      <c r="QZD132" s="459"/>
      <c r="QZE132" s="458"/>
      <c r="QZF132" s="458"/>
      <c r="QZG132" s="458"/>
      <c r="QZH132" s="459"/>
      <c r="QZI132" s="458"/>
      <c r="QZJ132" s="458"/>
      <c r="QZK132" s="458"/>
      <c r="QZL132" s="459"/>
      <c r="QZM132" s="458"/>
      <c r="QZN132" s="458"/>
      <c r="QZO132" s="458"/>
      <c r="QZP132" s="459"/>
      <c r="QZQ132" s="458"/>
      <c r="QZR132" s="458"/>
      <c r="QZS132" s="458"/>
      <c r="QZT132" s="459"/>
      <c r="QZU132" s="458"/>
      <c r="QZV132" s="458"/>
      <c r="QZW132" s="458"/>
      <c r="QZX132" s="459"/>
      <c r="QZY132" s="458"/>
      <c r="QZZ132" s="458"/>
      <c r="RAA132" s="458"/>
      <c r="RAB132" s="459"/>
      <c r="RAC132" s="458"/>
      <c r="RAD132" s="458"/>
      <c r="RAE132" s="458"/>
      <c r="RAF132" s="459"/>
      <c r="RAG132" s="458"/>
      <c r="RAH132" s="458"/>
      <c r="RAI132" s="458"/>
      <c r="RAJ132" s="459"/>
      <c r="RAK132" s="458"/>
      <c r="RAL132" s="458"/>
      <c r="RAM132" s="458"/>
      <c r="RAN132" s="459"/>
      <c r="RAO132" s="458"/>
      <c r="RAP132" s="458"/>
      <c r="RAQ132" s="458"/>
      <c r="RAR132" s="459"/>
      <c r="RAS132" s="458"/>
      <c r="RAT132" s="458"/>
      <c r="RAU132" s="458"/>
      <c r="RAV132" s="459"/>
      <c r="RAW132" s="458"/>
      <c r="RAX132" s="458"/>
      <c r="RAY132" s="458"/>
      <c r="RAZ132" s="459"/>
      <c r="RBA132" s="458"/>
      <c r="RBB132" s="458"/>
      <c r="RBC132" s="458"/>
      <c r="RBD132" s="459"/>
      <c r="RBE132" s="458"/>
      <c r="RBF132" s="458"/>
      <c r="RBG132" s="458"/>
      <c r="RBH132" s="459"/>
      <c r="RBI132" s="458"/>
      <c r="RBJ132" s="458"/>
      <c r="RBK132" s="458"/>
      <c r="RBL132" s="459"/>
      <c r="RBM132" s="458"/>
      <c r="RBN132" s="458"/>
      <c r="RBO132" s="458"/>
      <c r="RBP132" s="459"/>
      <c r="RBQ132" s="458"/>
      <c r="RBR132" s="458"/>
      <c r="RBS132" s="458"/>
      <c r="RBT132" s="459"/>
      <c r="RBU132" s="458"/>
      <c r="RBV132" s="458"/>
      <c r="RBW132" s="458"/>
      <c r="RBX132" s="459"/>
      <c r="RBY132" s="458"/>
      <c r="RBZ132" s="458"/>
      <c r="RCA132" s="458"/>
      <c r="RCB132" s="459"/>
      <c r="RCC132" s="458"/>
      <c r="RCD132" s="458"/>
      <c r="RCE132" s="458"/>
      <c r="RCF132" s="459"/>
      <c r="RCG132" s="458"/>
      <c r="RCH132" s="458"/>
      <c r="RCI132" s="458"/>
      <c r="RCJ132" s="459"/>
      <c r="RCK132" s="458"/>
      <c r="RCL132" s="458"/>
      <c r="RCM132" s="458"/>
      <c r="RCN132" s="459"/>
      <c r="RCO132" s="458"/>
      <c r="RCP132" s="458"/>
      <c r="RCQ132" s="458"/>
      <c r="RCR132" s="459"/>
      <c r="RCS132" s="458"/>
      <c r="RCT132" s="458"/>
      <c r="RCU132" s="458"/>
      <c r="RCV132" s="459"/>
      <c r="RCW132" s="458"/>
      <c r="RCX132" s="458"/>
      <c r="RCY132" s="458"/>
      <c r="RCZ132" s="459"/>
      <c r="RDA132" s="458"/>
      <c r="RDB132" s="458"/>
      <c r="RDC132" s="458"/>
      <c r="RDD132" s="459"/>
      <c r="RDE132" s="458"/>
      <c r="RDF132" s="458"/>
      <c r="RDG132" s="458"/>
      <c r="RDH132" s="459"/>
      <c r="RDI132" s="458"/>
      <c r="RDJ132" s="458"/>
      <c r="RDK132" s="458"/>
      <c r="RDL132" s="459"/>
      <c r="RDM132" s="458"/>
      <c r="RDN132" s="458"/>
      <c r="RDO132" s="458"/>
      <c r="RDP132" s="459"/>
      <c r="RDQ132" s="458"/>
      <c r="RDR132" s="458"/>
      <c r="RDS132" s="458"/>
      <c r="RDT132" s="459"/>
      <c r="RDU132" s="458"/>
      <c r="RDV132" s="458"/>
      <c r="RDW132" s="458"/>
      <c r="RDX132" s="459"/>
      <c r="RDY132" s="458"/>
      <c r="RDZ132" s="458"/>
      <c r="REA132" s="458"/>
      <c r="REB132" s="459"/>
      <c r="REC132" s="458"/>
      <c r="RED132" s="458"/>
      <c r="REE132" s="458"/>
      <c r="REF132" s="459"/>
      <c r="REG132" s="458"/>
      <c r="REH132" s="458"/>
      <c r="REI132" s="458"/>
      <c r="REJ132" s="459"/>
      <c r="REK132" s="458"/>
      <c r="REL132" s="458"/>
      <c r="REM132" s="458"/>
      <c r="REN132" s="459"/>
      <c r="REO132" s="458"/>
      <c r="REP132" s="458"/>
      <c r="REQ132" s="458"/>
      <c r="RER132" s="459"/>
      <c r="RES132" s="458"/>
      <c r="RET132" s="458"/>
      <c r="REU132" s="458"/>
      <c r="REV132" s="459"/>
      <c r="REW132" s="458"/>
      <c r="REX132" s="458"/>
      <c r="REY132" s="458"/>
      <c r="REZ132" s="459"/>
      <c r="RFA132" s="458"/>
      <c r="RFB132" s="458"/>
      <c r="RFC132" s="458"/>
      <c r="RFD132" s="459"/>
      <c r="RFE132" s="458"/>
      <c r="RFF132" s="458"/>
      <c r="RFG132" s="458"/>
      <c r="RFH132" s="459"/>
      <c r="RFI132" s="458"/>
      <c r="RFJ132" s="458"/>
      <c r="RFK132" s="458"/>
      <c r="RFL132" s="459"/>
      <c r="RFM132" s="458"/>
      <c r="RFN132" s="458"/>
      <c r="RFO132" s="458"/>
      <c r="RFP132" s="459"/>
      <c r="RFQ132" s="458"/>
      <c r="RFR132" s="458"/>
      <c r="RFS132" s="458"/>
      <c r="RFT132" s="459"/>
      <c r="RFU132" s="458"/>
      <c r="RFV132" s="458"/>
      <c r="RFW132" s="458"/>
      <c r="RFX132" s="459"/>
      <c r="RFY132" s="458"/>
      <c r="RFZ132" s="458"/>
      <c r="RGA132" s="458"/>
      <c r="RGB132" s="459"/>
      <c r="RGC132" s="458"/>
      <c r="RGD132" s="458"/>
      <c r="RGE132" s="458"/>
      <c r="RGF132" s="459"/>
      <c r="RGG132" s="458"/>
      <c r="RGH132" s="458"/>
      <c r="RGI132" s="458"/>
      <c r="RGJ132" s="459"/>
      <c r="RGK132" s="458"/>
      <c r="RGL132" s="458"/>
      <c r="RGM132" s="458"/>
      <c r="RGN132" s="459"/>
      <c r="RGO132" s="458"/>
      <c r="RGP132" s="458"/>
      <c r="RGQ132" s="458"/>
      <c r="RGR132" s="459"/>
      <c r="RGS132" s="458"/>
      <c r="RGT132" s="458"/>
      <c r="RGU132" s="458"/>
      <c r="RGV132" s="459"/>
      <c r="RGW132" s="458"/>
      <c r="RGX132" s="458"/>
      <c r="RGY132" s="458"/>
      <c r="RGZ132" s="459"/>
      <c r="RHA132" s="458"/>
      <c r="RHB132" s="458"/>
      <c r="RHC132" s="458"/>
      <c r="RHD132" s="459"/>
      <c r="RHE132" s="458"/>
      <c r="RHF132" s="458"/>
      <c r="RHG132" s="458"/>
      <c r="RHH132" s="459"/>
      <c r="RHI132" s="458"/>
      <c r="RHJ132" s="458"/>
      <c r="RHK132" s="458"/>
      <c r="RHL132" s="459"/>
      <c r="RHM132" s="458"/>
      <c r="RHN132" s="458"/>
      <c r="RHO132" s="458"/>
      <c r="RHP132" s="459"/>
      <c r="RHQ132" s="458"/>
      <c r="RHR132" s="458"/>
      <c r="RHS132" s="458"/>
      <c r="RHT132" s="459"/>
      <c r="RHU132" s="458"/>
      <c r="RHV132" s="458"/>
      <c r="RHW132" s="458"/>
      <c r="RHX132" s="459"/>
      <c r="RHY132" s="458"/>
      <c r="RHZ132" s="458"/>
      <c r="RIA132" s="458"/>
      <c r="RIB132" s="459"/>
      <c r="RIC132" s="458"/>
      <c r="RID132" s="458"/>
      <c r="RIE132" s="458"/>
      <c r="RIF132" s="459"/>
      <c r="RIG132" s="458"/>
      <c r="RIH132" s="458"/>
      <c r="RII132" s="458"/>
      <c r="RIJ132" s="459"/>
      <c r="RIK132" s="458"/>
      <c r="RIL132" s="458"/>
      <c r="RIM132" s="458"/>
      <c r="RIN132" s="459"/>
      <c r="RIO132" s="458"/>
      <c r="RIP132" s="458"/>
      <c r="RIQ132" s="458"/>
      <c r="RIR132" s="459"/>
      <c r="RIS132" s="458"/>
      <c r="RIT132" s="458"/>
      <c r="RIU132" s="458"/>
      <c r="RIV132" s="459"/>
      <c r="RIW132" s="458"/>
      <c r="RIX132" s="458"/>
      <c r="RIY132" s="458"/>
      <c r="RIZ132" s="459"/>
      <c r="RJA132" s="458"/>
      <c r="RJB132" s="458"/>
      <c r="RJC132" s="458"/>
      <c r="RJD132" s="459"/>
      <c r="RJE132" s="458"/>
      <c r="RJF132" s="458"/>
      <c r="RJG132" s="458"/>
      <c r="RJH132" s="459"/>
      <c r="RJI132" s="458"/>
      <c r="RJJ132" s="458"/>
      <c r="RJK132" s="458"/>
      <c r="RJL132" s="459"/>
      <c r="RJM132" s="458"/>
      <c r="RJN132" s="458"/>
      <c r="RJO132" s="458"/>
      <c r="RJP132" s="459"/>
      <c r="RJQ132" s="458"/>
      <c r="RJR132" s="458"/>
      <c r="RJS132" s="458"/>
      <c r="RJT132" s="459"/>
      <c r="RJU132" s="458"/>
      <c r="RJV132" s="458"/>
      <c r="RJW132" s="458"/>
      <c r="RJX132" s="459"/>
      <c r="RJY132" s="458"/>
      <c r="RJZ132" s="458"/>
      <c r="RKA132" s="458"/>
      <c r="RKB132" s="459"/>
      <c r="RKC132" s="458"/>
      <c r="RKD132" s="458"/>
      <c r="RKE132" s="458"/>
      <c r="RKF132" s="459"/>
      <c r="RKG132" s="458"/>
      <c r="RKH132" s="458"/>
      <c r="RKI132" s="458"/>
      <c r="RKJ132" s="459"/>
      <c r="RKK132" s="458"/>
      <c r="RKL132" s="458"/>
      <c r="RKM132" s="458"/>
      <c r="RKN132" s="459"/>
      <c r="RKO132" s="458"/>
      <c r="RKP132" s="458"/>
      <c r="RKQ132" s="458"/>
      <c r="RKR132" s="459"/>
      <c r="RKS132" s="458"/>
      <c r="RKT132" s="458"/>
      <c r="RKU132" s="458"/>
      <c r="RKV132" s="459"/>
      <c r="RKW132" s="458"/>
      <c r="RKX132" s="458"/>
      <c r="RKY132" s="458"/>
      <c r="RKZ132" s="459"/>
      <c r="RLA132" s="458"/>
      <c r="RLB132" s="458"/>
      <c r="RLC132" s="458"/>
      <c r="RLD132" s="459"/>
      <c r="RLE132" s="458"/>
      <c r="RLF132" s="458"/>
      <c r="RLG132" s="458"/>
      <c r="RLH132" s="459"/>
      <c r="RLI132" s="458"/>
      <c r="RLJ132" s="458"/>
      <c r="RLK132" s="458"/>
      <c r="RLL132" s="459"/>
      <c r="RLM132" s="458"/>
      <c r="RLN132" s="458"/>
      <c r="RLO132" s="458"/>
      <c r="RLP132" s="459"/>
      <c r="RLQ132" s="458"/>
      <c r="RLR132" s="458"/>
      <c r="RLS132" s="458"/>
      <c r="RLT132" s="459"/>
      <c r="RLU132" s="458"/>
      <c r="RLV132" s="458"/>
      <c r="RLW132" s="458"/>
      <c r="RLX132" s="459"/>
      <c r="RLY132" s="458"/>
      <c r="RLZ132" s="458"/>
      <c r="RMA132" s="458"/>
      <c r="RMB132" s="459"/>
      <c r="RMC132" s="458"/>
      <c r="RMD132" s="458"/>
      <c r="RME132" s="458"/>
      <c r="RMF132" s="459"/>
      <c r="RMG132" s="458"/>
      <c r="RMH132" s="458"/>
      <c r="RMI132" s="458"/>
      <c r="RMJ132" s="459"/>
      <c r="RMK132" s="458"/>
      <c r="RML132" s="458"/>
      <c r="RMM132" s="458"/>
      <c r="RMN132" s="459"/>
      <c r="RMO132" s="458"/>
      <c r="RMP132" s="458"/>
      <c r="RMQ132" s="458"/>
      <c r="RMR132" s="459"/>
      <c r="RMS132" s="458"/>
      <c r="RMT132" s="458"/>
      <c r="RMU132" s="458"/>
      <c r="RMV132" s="459"/>
      <c r="RMW132" s="458"/>
      <c r="RMX132" s="458"/>
      <c r="RMY132" s="458"/>
      <c r="RMZ132" s="459"/>
      <c r="RNA132" s="458"/>
      <c r="RNB132" s="458"/>
      <c r="RNC132" s="458"/>
      <c r="RND132" s="459"/>
      <c r="RNE132" s="458"/>
      <c r="RNF132" s="458"/>
      <c r="RNG132" s="458"/>
      <c r="RNH132" s="459"/>
      <c r="RNI132" s="458"/>
      <c r="RNJ132" s="458"/>
      <c r="RNK132" s="458"/>
      <c r="RNL132" s="459"/>
      <c r="RNM132" s="458"/>
      <c r="RNN132" s="458"/>
      <c r="RNO132" s="458"/>
      <c r="RNP132" s="459"/>
      <c r="RNQ132" s="458"/>
      <c r="RNR132" s="458"/>
      <c r="RNS132" s="458"/>
      <c r="RNT132" s="459"/>
      <c r="RNU132" s="458"/>
      <c r="RNV132" s="458"/>
      <c r="RNW132" s="458"/>
      <c r="RNX132" s="459"/>
      <c r="RNY132" s="458"/>
      <c r="RNZ132" s="458"/>
      <c r="ROA132" s="458"/>
      <c r="ROB132" s="459"/>
      <c r="ROC132" s="458"/>
      <c r="ROD132" s="458"/>
      <c r="ROE132" s="458"/>
      <c r="ROF132" s="459"/>
      <c r="ROG132" s="458"/>
      <c r="ROH132" s="458"/>
      <c r="ROI132" s="458"/>
      <c r="ROJ132" s="459"/>
      <c r="ROK132" s="458"/>
      <c r="ROL132" s="458"/>
      <c r="ROM132" s="458"/>
      <c r="RON132" s="459"/>
      <c r="ROO132" s="458"/>
      <c r="ROP132" s="458"/>
      <c r="ROQ132" s="458"/>
      <c r="ROR132" s="459"/>
      <c r="ROS132" s="458"/>
      <c r="ROT132" s="458"/>
      <c r="ROU132" s="458"/>
      <c r="ROV132" s="459"/>
      <c r="ROW132" s="458"/>
      <c r="ROX132" s="458"/>
      <c r="ROY132" s="458"/>
      <c r="ROZ132" s="459"/>
      <c r="RPA132" s="458"/>
      <c r="RPB132" s="458"/>
      <c r="RPC132" s="458"/>
      <c r="RPD132" s="459"/>
      <c r="RPE132" s="458"/>
      <c r="RPF132" s="458"/>
      <c r="RPG132" s="458"/>
      <c r="RPH132" s="459"/>
      <c r="RPI132" s="458"/>
      <c r="RPJ132" s="458"/>
      <c r="RPK132" s="458"/>
      <c r="RPL132" s="459"/>
      <c r="RPM132" s="458"/>
      <c r="RPN132" s="458"/>
      <c r="RPO132" s="458"/>
      <c r="RPP132" s="459"/>
      <c r="RPQ132" s="458"/>
      <c r="RPR132" s="458"/>
      <c r="RPS132" s="458"/>
      <c r="RPT132" s="459"/>
      <c r="RPU132" s="458"/>
      <c r="RPV132" s="458"/>
      <c r="RPW132" s="458"/>
      <c r="RPX132" s="459"/>
      <c r="RPY132" s="458"/>
      <c r="RPZ132" s="458"/>
      <c r="RQA132" s="458"/>
      <c r="RQB132" s="459"/>
      <c r="RQC132" s="458"/>
      <c r="RQD132" s="458"/>
      <c r="RQE132" s="458"/>
      <c r="RQF132" s="459"/>
      <c r="RQG132" s="458"/>
      <c r="RQH132" s="458"/>
      <c r="RQI132" s="458"/>
      <c r="RQJ132" s="459"/>
      <c r="RQK132" s="458"/>
      <c r="RQL132" s="458"/>
      <c r="RQM132" s="458"/>
      <c r="RQN132" s="459"/>
      <c r="RQO132" s="458"/>
      <c r="RQP132" s="458"/>
      <c r="RQQ132" s="458"/>
      <c r="RQR132" s="459"/>
      <c r="RQS132" s="458"/>
      <c r="RQT132" s="458"/>
      <c r="RQU132" s="458"/>
      <c r="RQV132" s="459"/>
      <c r="RQW132" s="458"/>
      <c r="RQX132" s="458"/>
      <c r="RQY132" s="458"/>
      <c r="RQZ132" s="459"/>
      <c r="RRA132" s="458"/>
      <c r="RRB132" s="458"/>
      <c r="RRC132" s="458"/>
      <c r="RRD132" s="459"/>
      <c r="RRE132" s="458"/>
      <c r="RRF132" s="458"/>
      <c r="RRG132" s="458"/>
      <c r="RRH132" s="459"/>
      <c r="RRI132" s="458"/>
      <c r="RRJ132" s="458"/>
      <c r="RRK132" s="458"/>
      <c r="RRL132" s="459"/>
      <c r="RRM132" s="458"/>
      <c r="RRN132" s="458"/>
      <c r="RRO132" s="458"/>
      <c r="RRP132" s="459"/>
      <c r="RRQ132" s="458"/>
      <c r="RRR132" s="458"/>
      <c r="RRS132" s="458"/>
      <c r="RRT132" s="459"/>
      <c r="RRU132" s="458"/>
      <c r="RRV132" s="458"/>
      <c r="RRW132" s="458"/>
      <c r="RRX132" s="459"/>
      <c r="RRY132" s="458"/>
      <c r="RRZ132" s="458"/>
      <c r="RSA132" s="458"/>
      <c r="RSB132" s="459"/>
      <c r="RSC132" s="458"/>
      <c r="RSD132" s="458"/>
      <c r="RSE132" s="458"/>
      <c r="RSF132" s="459"/>
      <c r="RSG132" s="458"/>
      <c r="RSH132" s="458"/>
      <c r="RSI132" s="458"/>
      <c r="RSJ132" s="459"/>
      <c r="RSK132" s="458"/>
      <c r="RSL132" s="458"/>
      <c r="RSM132" s="458"/>
      <c r="RSN132" s="459"/>
      <c r="RSO132" s="458"/>
      <c r="RSP132" s="458"/>
      <c r="RSQ132" s="458"/>
      <c r="RSR132" s="459"/>
      <c r="RSS132" s="458"/>
      <c r="RST132" s="458"/>
      <c r="RSU132" s="458"/>
      <c r="RSV132" s="459"/>
      <c r="RSW132" s="458"/>
      <c r="RSX132" s="458"/>
      <c r="RSY132" s="458"/>
      <c r="RSZ132" s="459"/>
      <c r="RTA132" s="458"/>
      <c r="RTB132" s="458"/>
      <c r="RTC132" s="458"/>
      <c r="RTD132" s="459"/>
      <c r="RTE132" s="458"/>
      <c r="RTF132" s="458"/>
      <c r="RTG132" s="458"/>
      <c r="RTH132" s="459"/>
      <c r="RTI132" s="458"/>
      <c r="RTJ132" s="458"/>
      <c r="RTK132" s="458"/>
      <c r="RTL132" s="459"/>
      <c r="RTM132" s="458"/>
      <c r="RTN132" s="458"/>
      <c r="RTO132" s="458"/>
      <c r="RTP132" s="459"/>
      <c r="RTQ132" s="458"/>
      <c r="RTR132" s="458"/>
      <c r="RTS132" s="458"/>
      <c r="RTT132" s="459"/>
      <c r="RTU132" s="458"/>
      <c r="RTV132" s="458"/>
      <c r="RTW132" s="458"/>
      <c r="RTX132" s="459"/>
      <c r="RTY132" s="458"/>
      <c r="RTZ132" s="458"/>
      <c r="RUA132" s="458"/>
      <c r="RUB132" s="459"/>
      <c r="RUC132" s="458"/>
      <c r="RUD132" s="458"/>
      <c r="RUE132" s="458"/>
      <c r="RUF132" s="459"/>
      <c r="RUG132" s="458"/>
      <c r="RUH132" s="458"/>
      <c r="RUI132" s="458"/>
      <c r="RUJ132" s="459"/>
      <c r="RUK132" s="458"/>
      <c r="RUL132" s="458"/>
      <c r="RUM132" s="458"/>
      <c r="RUN132" s="459"/>
      <c r="RUO132" s="458"/>
      <c r="RUP132" s="458"/>
      <c r="RUQ132" s="458"/>
      <c r="RUR132" s="459"/>
      <c r="RUS132" s="458"/>
      <c r="RUT132" s="458"/>
      <c r="RUU132" s="458"/>
      <c r="RUV132" s="459"/>
      <c r="RUW132" s="458"/>
      <c r="RUX132" s="458"/>
      <c r="RUY132" s="458"/>
      <c r="RUZ132" s="459"/>
      <c r="RVA132" s="458"/>
      <c r="RVB132" s="458"/>
      <c r="RVC132" s="458"/>
      <c r="RVD132" s="459"/>
      <c r="RVE132" s="458"/>
      <c r="RVF132" s="458"/>
      <c r="RVG132" s="458"/>
      <c r="RVH132" s="459"/>
      <c r="RVI132" s="458"/>
      <c r="RVJ132" s="458"/>
      <c r="RVK132" s="458"/>
      <c r="RVL132" s="459"/>
      <c r="RVM132" s="458"/>
      <c r="RVN132" s="458"/>
      <c r="RVO132" s="458"/>
      <c r="RVP132" s="459"/>
      <c r="RVQ132" s="458"/>
      <c r="RVR132" s="458"/>
      <c r="RVS132" s="458"/>
      <c r="RVT132" s="459"/>
      <c r="RVU132" s="458"/>
      <c r="RVV132" s="458"/>
      <c r="RVW132" s="458"/>
      <c r="RVX132" s="459"/>
      <c r="RVY132" s="458"/>
      <c r="RVZ132" s="458"/>
      <c r="RWA132" s="458"/>
      <c r="RWB132" s="459"/>
      <c r="RWC132" s="458"/>
      <c r="RWD132" s="458"/>
      <c r="RWE132" s="458"/>
      <c r="RWF132" s="459"/>
      <c r="RWG132" s="458"/>
      <c r="RWH132" s="458"/>
      <c r="RWI132" s="458"/>
      <c r="RWJ132" s="459"/>
      <c r="RWK132" s="458"/>
      <c r="RWL132" s="458"/>
      <c r="RWM132" s="458"/>
      <c r="RWN132" s="459"/>
      <c r="RWO132" s="458"/>
      <c r="RWP132" s="458"/>
      <c r="RWQ132" s="458"/>
      <c r="RWR132" s="459"/>
      <c r="RWS132" s="458"/>
      <c r="RWT132" s="458"/>
      <c r="RWU132" s="458"/>
      <c r="RWV132" s="459"/>
      <c r="RWW132" s="458"/>
      <c r="RWX132" s="458"/>
      <c r="RWY132" s="458"/>
      <c r="RWZ132" s="459"/>
      <c r="RXA132" s="458"/>
      <c r="RXB132" s="458"/>
      <c r="RXC132" s="458"/>
      <c r="RXD132" s="459"/>
      <c r="RXE132" s="458"/>
      <c r="RXF132" s="458"/>
      <c r="RXG132" s="458"/>
      <c r="RXH132" s="459"/>
      <c r="RXI132" s="458"/>
      <c r="RXJ132" s="458"/>
      <c r="RXK132" s="458"/>
      <c r="RXL132" s="459"/>
      <c r="RXM132" s="458"/>
      <c r="RXN132" s="458"/>
      <c r="RXO132" s="458"/>
      <c r="RXP132" s="459"/>
      <c r="RXQ132" s="458"/>
      <c r="RXR132" s="458"/>
      <c r="RXS132" s="458"/>
      <c r="RXT132" s="459"/>
      <c r="RXU132" s="458"/>
      <c r="RXV132" s="458"/>
      <c r="RXW132" s="458"/>
      <c r="RXX132" s="459"/>
      <c r="RXY132" s="458"/>
      <c r="RXZ132" s="458"/>
      <c r="RYA132" s="458"/>
      <c r="RYB132" s="459"/>
      <c r="RYC132" s="458"/>
      <c r="RYD132" s="458"/>
      <c r="RYE132" s="458"/>
      <c r="RYF132" s="459"/>
      <c r="RYG132" s="458"/>
      <c r="RYH132" s="458"/>
      <c r="RYI132" s="458"/>
      <c r="RYJ132" s="459"/>
      <c r="RYK132" s="458"/>
      <c r="RYL132" s="458"/>
      <c r="RYM132" s="458"/>
      <c r="RYN132" s="459"/>
      <c r="RYO132" s="458"/>
      <c r="RYP132" s="458"/>
      <c r="RYQ132" s="458"/>
      <c r="RYR132" s="459"/>
      <c r="RYS132" s="458"/>
      <c r="RYT132" s="458"/>
      <c r="RYU132" s="458"/>
      <c r="RYV132" s="459"/>
      <c r="RYW132" s="458"/>
      <c r="RYX132" s="458"/>
      <c r="RYY132" s="458"/>
      <c r="RYZ132" s="459"/>
      <c r="RZA132" s="458"/>
      <c r="RZB132" s="458"/>
      <c r="RZC132" s="458"/>
      <c r="RZD132" s="459"/>
      <c r="RZE132" s="458"/>
      <c r="RZF132" s="458"/>
      <c r="RZG132" s="458"/>
      <c r="RZH132" s="459"/>
      <c r="RZI132" s="458"/>
      <c r="RZJ132" s="458"/>
      <c r="RZK132" s="458"/>
      <c r="RZL132" s="459"/>
      <c r="RZM132" s="458"/>
      <c r="RZN132" s="458"/>
      <c r="RZO132" s="458"/>
      <c r="RZP132" s="459"/>
      <c r="RZQ132" s="458"/>
      <c r="RZR132" s="458"/>
      <c r="RZS132" s="458"/>
      <c r="RZT132" s="459"/>
      <c r="RZU132" s="458"/>
      <c r="RZV132" s="458"/>
      <c r="RZW132" s="458"/>
      <c r="RZX132" s="459"/>
      <c r="RZY132" s="458"/>
      <c r="RZZ132" s="458"/>
      <c r="SAA132" s="458"/>
      <c r="SAB132" s="459"/>
      <c r="SAC132" s="458"/>
      <c r="SAD132" s="458"/>
      <c r="SAE132" s="458"/>
      <c r="SAF132" s="459"/>
      <c r="SAG132" s="458"/>
      <c r="SAH132" s="458"/>
      <c r="SAI132" s="458"/>
      <c r="SAJ132" s="459"/>
      <c r="SAK132" s="458"/>
      <c r="SAL132" s="458"/>
      <c r="SAM132" s="458"/>
      <c r="SAN132" s="459"/>
      <c r="SAO132" s="458"/>
      <c r="SAP132" s="458"/>
      <c r="SAQ132" s="458"/>
      <c r="SAR132" s="459"/>
      <c r="SAS132" s="458"/>
      <c r="SAT132" s="458"/>
      <c r="SAU132" s="458"/>
      <c r="SAV132" s="459"/>
      <c r="SAW132" s="458"/>
      <c r="SAX132" s="458"/>
      <c r="SAY132" s="458"/>
      <c r="SAZ132" s="459"/>
      <c r="SBA132" s="458"/>
      <c r="SBB132" s="458"/>
      <c r="SBC132" s="458"/>
      <c r="SBD132" s="459"/>
      <c r="SBE132" s="458"/>
      <c r="SBF132" s="458"/>
      <c r="SBG132" s="458"/>
      <c r="SBH132" s="459"/>
      <c r="SBI132" s="458"/>
      <c r="SBJ132" s="458"/>
      <c r="SBK132" s="458"/>
      <c r="SBL132" s="459"/>
      <c r="SBM132" s="458"/>
      <c r="SBN132" s="458"/>
      <c r="SBO132" s="458"/>
      <c r="SBP132" s="459"/>
      <c r="SBQ132" s="458"/>
      <c r="SBR132" s="458"/>
      <c r="SBS132" s="458"/>
      <c r="SBT132" s="459"/>
      <c r="SBU132" s="458"/>
      <c r="SBV132" s="458"/>
      <c r="SBW132" s="458"/>
      <c r="SBX132" s="459"/>
      <c r="SBY132" s="458"/>
      <c r="SBZ132" s="458"/>
      <c r="SCA132" s="458"/>
      <c r="SCB132" s="459"/>
      <c r="SCC132" s="458"/>
      <c r="SCD132" s="458"/>
      <c r="SCE132" s="458"/>
      <c r="SCF132" s="459"/>
      <c r="SCG132" s="458"/>
      <c r="SCH132" s="458"/>
      <c r="SCI132" s="458"/>
      <c r="SCJ132" s="459"/>
      <c r="SCK132" s="458"/>
      <c r="SCL132" s="458"/>
      <c r="SCM132" s="458"/>
      <c r="SCN132" s="459"/>
      <c r="SCO132" s="458"/>
      <c r="SCP132" s="458"/>
      <c r="SCQ132" s="458"/>
      <c r="SCR132" s="459"/>
      <c r="SCS132" s="458"/>
      <c r="SCT132" s="458"/>
      <c r="SCU132" s="458"/>
      <c r="SCV132" s="459"/>
      <c r="SCW132" s="458"/>
      <c r="SCX132" s="458"/>
      <c r="SCY132" s="458"/>
      <c r="SCZ132" s="459"/>
      <c r="SDA132" s="458"/>
      <c r="SDB132" s="458"/>
      <c r="SDC132" s="458"/>
      <c r="SDD132" s="459"/>
      <c r="SDE132" s="458"/>
      <c r="SDF132" s="458"/>
      <c r="SDG132" s="458"/>
      <c r="SDH132" s="459"/>
      <c r="SDI132" s="458"/>
      <c r="SDJ132" s="458"/>
      <c r="SDK132" s="458"/>
      <c r="SDL132" s="459"/>
      <c r="SDM132" s="458"/>
      <c r="SDN132" s="458"/>
      <c r="SDO132" s="458"/>
      <c r="SDP132" s="459"/>
      <c r="SDQ132" s="458"/>
      <c r="SDR132" s="458"/>
      <c r="SDS132" s="458"/>
      <c r="SDT132" s="459"/>
      <c r="SDU132" s="458"/>
      <c r="SDV132" s="458"/>
      <c r="SDW132" s="458"/>
      <c r="SDX132" s="459"/>
      <c r="SDY132" s="458"/>
      <c r="SDZ132" s="458"/>
      <c r="SEA132" s="458"/>
      <c r="SEB132" s="459"/>
      <c r="SEC132" s="458"/>
      <c r="SED132" s="458"/>
      <c r="SEE132" s="458"/>
      <c r="SEF132" s="459"/>
      <c r="SEG132" s="458"/>
      <c r="SEH132" s="458"/>
      <c r="SEI132" s="458"/>
      <c r="SEJ132" s="459"/>
      <c r="SEK132" s="458"/>
      <c r="SEL132" s="458"/>
      <c r="SEM132" s="458"/>
      <c r="SEN132" s="459"/>
      <c r="SEO132" s="458"/>
      <c r="SEP132" s="458"/>
      <c r="SEQ132" s="458"/>
      <c r="SER132" s="459"/>
      <c r="SES132" s="458"/>
      <c r="SET132" s="458"/>
      <c r="SEU132" s="458"/>
      <c r="SEV132" s="459"/>
      <c r="SEW132" s="458"/>
      <c r="SEX132" s="458"/>
      <c r="SEY132" s="458"/>
      <c r="SEZ132" s="459"/>
      <c r="SFA132" s="458"/>
      <c r="SFB132" s="458"/>
      <c r="SFC132" s="458"/>
      <c r="SFD132" s="459"/>
      <c r="SFE132" s="458"/>
      <c r="SFF132" s="458"/>
      <c r="SFG132" s="458"/>
      <c r="SFH132" s="459"/>
      <c r="SFI132" s="458"/>
      <c r="SFJ132" s="458"/>
      <c r="SFK132" s="458"/>
      <c r="SFL132" s="459"/>
      <c r="SFM132" s="458"/>
      <c r="SFN132" s="458"/>
      <c r="SFO132" s="458"/>
      <c r="SFP132" s="459"/>
      <c r="SFQ132" s="458"/>
      <c r="SFR132" s="458"/>
      <c r="SFS132" s="458"/>
      <c r="SFT132" s="459"/>
      <c r="SFU132" s="458"/>
      <c r="SFV132" s="458"/>
      <c r="SFW132" s="458"/>
      <c r="SFX132" s="459"/>
      <c r="SFY132" s="458"/>
      <c r="SFZ132" s="458"/>
      <c r="SGA132" s="458"/>
      <c r="SGB132" s="459"/>
      <c r="SGC132" s="458"/>
      <c r="SGD132" s="458"/>
      <c r="SGE132" s="458"/>
      <c r="SGF132" s="459"/>
      <c r="SGG132" s="458"/>
      <c r="SGH132" s="458"/>
      <c r="SGI132" s="458"/>
      <c r="SGJ132" s="459"/>
      <c r="SGK132" s="458"/>
      <c r="SGL132" s="458"/>
      <c r="SGM132" s="458"/>
      <c r="SGN132" s="459"/>
      <c r="SGO132" s="458"/>
      <c r="SGP132" s="458"/>
      <c r="SGQ132" s="458"/>
      <c r="SGR132" s="459"/>
      <c r="SGS132" s="458"/>
      <c r="SGT132" s="458"/>
      <c r="SGU132" s="458"/>
      <c r="SGV132" s="459"/>
      <c r="SGW132" s="458"/>
      <c r="SGX132" s="458"/>
      <c r="SGY132" s="458"/>
      <c r="SGZ132" s="459"/>
      <c r="SHA132" s="458"/>
      <c r="SHB132" s="458"/>
      <c r="SHC132" s="458"/>
      <c r="SHD132" s="459"/>
      <c r="SHE132" s="458"/>
      <c r="SHF132" s="458"/>
      <c r="SHG132" s="458"/>
      <c r="SHH132" s="459"/>
      <c r="SHI132" s="458"/>
      <c r="SHJ132" s="458"/>
      <c r="SHK132" s="458"/>
      <c r="SHL132" s="459"/>
      <c r="SHM132" s="458"/>
      <c r="SHN132" s="458"/>
      <c r="SHO132" s="458"/>
      <c r="SHP132" s="459"/>
      <c r="SHQ132" s="458"/>
      <c r="SHR132" s="458"/>
      <c r="SHS132" s="458"/>
      <c r="SHT132" s="459"/>
      <c r="SHU132" s="458"/>
      <c r="SHV132" s="458"/>
      <c r="SHW132" s="458"/>
      <c r="SHX132" s="459"/>
      <c r="SHY132" s="458"/>
      <c r="SHZ132" s="458"/>
      <c r="SIA132" s="458"/>
      <c r="SIB132" s="459"/>
      <c r="SIC132" s="458"/>
      <c r="SID132" s="458"/>
      <c r="SIE132" s="458"/>
      <c r="SIF132" s="459"/>
      <c r="SIG132" s="458"/>
      <c r="SIH132" s="458"/>
      <c r="SII132" s="458"/>
      <c r="SIJ132" s="459"/>
      <c r="SIK132" s="458"/>
      <c r="SIL132" s="458"/>
      <c r="SIM132" s="458"/>
      <c r="SIN132" s="459"/>
      <c r="SIO132" s="458"/>
      <c r="SIP132" s="458"/>
      <c r="SIQ132" s="458"/>
      <c r="SIR132" s="459"/>
      <c r="SIS132" s="458"/>
      <c r="SIT132" s="458"/>
      <c r="SIU132" s="458"/>
      <c r="SIV132" s="459"/>
      <c r="SIW132" s="458"/>
      <c r="SIX132" s="458"/>
      <c r="SIY132" s="458"/>
      <c r="SIZ132" s="459"/>
      <c r="SJA132" s="458"/>
      <c r="SJB132" s="458"/>
      <c r="SJC132" s="458"/>
      <c r="SJD132" s="459"/>
      <c r="SJE132" s="458"/>
      <c r="SJF132" s="458"/>
      <c r="SJG132" s="458"/>
      <c r="SJH132" s="459"/>
      <c r="SJI132" s="458"/>
      <c r="SJJ132" s="458"/>
      <c r="SJK132" s="458"/>
      <c r="SJL132" s="459"/>
      <c r="SJM132" s="458"/>
      <c r="SJN132" s="458"/>
      <c r="SJO132" s="458"/>
      <c r="SJP132" s="459"/>
      <c r="SJQ132" s="458"/>
      <c r="SJR132" s="458"/>
      <c r="SJS132" s="458"/>
      <c r="SJT132" s="459"/>
      <c r="SJU132" s="458"/>
      <c r="SJV132" s="458"/>
      <c r="SJW132" s="458"/>
      <c r="SJX132" s="459"/>
      <c r="SJY132" s="458"/>
      <c r="SJZ132" s="458"/>
      <c r="SKA132" s="458"/>
      <c r="SKB132" s="459"/>
      <c r="SKC132" s="458"/>
      <c r="SKD132" s="458"/>
      <c r="SKE132" s="458"/>
      <c r="SKF132" s="459"/>
      <c r="SKG132" s="458"/>
      <c r="SKH132" s="458"/>
      <c r="SKI132" s="458"/>
      <c r="SKJ132" s="459"/>
      <c r="SKK132" s="458"/>
      <c r="SKL132" s="458"/>
      <c r="SKM132" s="458"/>
      <c r="SKN132" s="459"/>
      <c r="SKO132" s="458"/>
      <c r="SKP132" s="458"/>
      <c r="SKQ132" s="458"/>
      <c r="SKR132" s="459"/>
      <c r="SKS132" s="458"/>
      <c r="SKT132" s="458"/>
      <c r="SKU132" s="458"/>
      <c r="SKV132" s="459"/>
      <c r="SKW132" s="458"/>
      <c r="SKX132" s="458"/>
      <c r="SKY132" s="458"/>
      <c r="SKZ132" s="459"/>
      <c r="SLA132" s="458"/>
      <c r="SLB132" s="458"/>
      <c r="SLC132" s="458"/>
      <c r="SLD132" s="459"/>
      <c r="SLE132" s="458"/>
      <c r="SLF132" s="458"/>
      <c r="SLG132" s="458"/>
      <c r="SLH132" s="459"/>
      <c r="SLI132" s="458"/>
      <c r="SLJ132" s="458"/>
      <c r="SLK132" s="458"/>
      <c r="SLL132" s="459"/>
      <c r="SLM132" s="458"/>
      <c r="SLN132" s="458"/>
      <c r="SLO132" s="458"/>
      <c r="SLP132" s="459"/>
      <c r="SLQ132" s="458"/>
      <c r="SLR132" s="458"/>
      <c r="SLS132" s="458"/>
      <c r="SLT132" s="459"/>
      <c r="SLU132" s="458"/>
      <c r="SLV132" s="458"/>
      <c r="SLW132" s="458"/>
      <c r="SLX132" s="459"/>
      <c r="SLY132" s="458"/>
      <c r="SLZ132" s="458"/>
      <c r="SMA132" s="458"/>
      <c r="SMB132" s="459"/>
      <c r="SMC132" s="458"/>
      <c r="SMD132" s="458"/>
      <c r="SME132" s="458"/>
      <c r="SMF132" s="459"/>
      <c r="SMG132" s="458"/>
      <c r="SMH132" s="458"/>
      <c r="SMI132" s="458"/>
      <c r="SMJ132" s="459"/>
      <c r="SMK132" s="458"/>
      <c r="SML132" s="458"/>
      <c r="SMM132" s="458"/>
      <c r="SMN132" s="459"/>
      <c r="SMO132" s="458"/>
      <c r="SMP132" s="458"/>
      <c r="SMQ132" s="458"/>
      <c r="SMR132" s="459"/>
      <c r="SMS132" s="458"/>
      <c r="SMT132" s="458"/>
      <c r="SMU132" s="458"/>
      <c r="SMV132" s="459"/>
      <c r="SMW132" s="458"/>
      <c r="SMX132" s="458"/>
      <c r="SMY132" s="458"/>
      <c r="SMZ132" s="459"/>
      <c r="SNA132" s="458"/>
      <c r="SNB132" s="458"/>
      <c r="SNC132" s="458"/>
      <c r="SND132" s="459"/>
      <c r="SNE132" s="458"/>
      <c r="SNF132" s="458"/>
      <c r="SNG132" s="458"/>
      <c r="SNH132" s="459"/>
      <c r="SNI132" s="458"/>
      <c r="SNJ132" s="458"/>
      <c r="SNK132" s="458"/>
      <c r="SNL132" s="459"/>
      <c r="SNM132" s="458"/>
      <c r="SNN132" s="458"/>
      <c r="SNO132" s="458"/>
      <c r="SNP132" s="459"/>
      <c r="SNQ132" s="458"/>
      <c r="SNR132" s="458"/>
      <c r="SNS132" s="458"/>
      <c r="SNT132" s="459"/>
      <c r="SNU132" s="458"/>
      <c r="SNV132" s="458"/>
      <c r="SNW132" s="458"/>
      <c r="SNX132" s="459"/>
      <c r="SNY132" s="458"/>
      <c r="SNZ132" s="458"/>
      <c r="SOA132" s="458"/>
      <c r="SOB132" s="459"/>
      <c r="SOC132" s="458"/>
      <c r="SOD132" s="458"/>
      <c r="SOE132" s="458"/>
      <c r="SOF132" s="459"/>
      <c r="SOG132" s="458"/>
      <c r="SOH132" s="458"/>
      <c r="SOI132" s="458"/>
      <c r="SOJ132" s="459"/>
      <c r="SOK132" s="458"/>
      <c r="SOL132" s="458"/>
      <c r="SOM132" s="458"/>
      <c r="SON132" s="459"/>
      <c r="SOO132" s="458"/>
      <c r="SOP132" s="458"/>
      <c r="SOQ132" s="458"/>
      <c r="SOR132" s="459"/>
      <c r="SOS132" s="458"/>
      <c r="SOT132" s="458"/>
      <c r="SOU132" s="458"/>
      <c r="SOV132" s="459"/>
      <c r="SOW132" s="458"/>
      <c r="SOX132" s="458"/>
      <c r="SOY132" s="458"/>
      <c r="SOZ132" s="459"/>
      <c r="SPA132" s="458"/>
      <c r="SPB132" s="458"/>
      <c r="SPC132" s="458"/>
      <c r="SPD132" s="459"/>
      <c r="SPE132" s="458"/>
      <c r="SPF132" s="458"/>
      <c r="SPG132" s="458"/>
      <c r="SPH132" s="459"/>
      <c r="SPI132" s="458"/>
      <c r="SPJ132" s="458"/>
      <c r="SPK132" s="458"/>
      <c r="SPL132" s="459"/>
      <c r="SPM132" s="458"/>
      <c r="SPN132" s="458"/>
      <c r="SPO132" s="458"/>
      <c r="SPP132" s="459"/>
      <c r="SPQ132" s="458"/>
      <c r="SPR132" s="458"/>
      <c r="SPS132" s="458"/>
      <c r="SPT132" s="459"/>
      <c r="SPU132" s="458"/>
      <c r="SPV132" s="458"/>
      <c r="SPW132" s="458"/>
      <c r="SPX132" s="459"/>
      <c r="SPY132" s="458"/>
      <c r="SPZ132" s="458"/>
      <c r="SQA132" s="458"/>
      <c r="SQB132" s="459"/>
      <c r="SQC132" s="458"/>
      <c r="SQD132" s="458"/>
      <c r="SQE132" s="458"/>
      <c r="SQF132" s="459"/>
      <c r="SQG132" s="458"/>
      <c r="SQH132" s="458"/>
      <c r="SQI132" s="458"/>
      <c r="SQJ132" s="459"/>
      <c r="SQK132" s="458"/>
      <c r="SQL132" s="458"/>
      <c r="SQM132" s="458"/>
      <c r="SQN132" s="459"/>
      <c r="SQO132" s="458"/>
      <c r="SQP132" s="458"/>
      <c r="SQQ132" s="458"/>
      <c r="SQR132" s="459"/>
      <c r="SQS132" s="458"/>
      <c r="SQT132" s="458"/>
      <c r="SQU132" s="458"/>
      <c r="SQV132" s="459"/>
      <c r="SQW132" s="458"/>
      <c r="SQX132" s="458"/>
      <c r="SQY132" s="458"/>
      <c r="SQZ132" s="459"/>
      <c r="SRA132" s="458"/>
      <c r="SRB132" s="458"/>
      <c r="SRC132" s="458"/>
      <c r="SRD132" s="459"/>
      <c r="SRE132" s="458"/>
      <c r="SRF132" s="458"/>
      <c r="SRG132" s="458"/>
      <c r="SRH132" s="459"/>
      <c r="SRI132" s="458"/>
      <c r="SRJ132" s="458"/>
      <c r="SRK132" s="458"/>
      <c r="SRL132" s="459"/>
      <c r="SRM132" s="458"/>
      <c r="SRN132" s="458"/>
      <c r="SRO132" s="458"/>
      <c r="SRP132" s="459"/>
      <c r="SRQ132" s="458"/>
      <c r="SRR132" s="458"/>
      <c r="SRS132" s="458"/>
      <c r="SRT132" s="459"/>
      <c r="SRU132" s="458"/>
      <c r="SRV132" s="458"/>
      <c r="SRW132" s="458"/>
      <c r="SRX132" s="459"/>
      <c r="SRY132" s="458"/>
      <c r="SRZ132" s="458"/>
      <c r="SSA132" s="458"/>
      <c r="SSB132" s="459"/>
      <c r="SSC132" s="458"/>
      <c r="SSD132" s="458"/>
      <c r="SSE132" s="458"/>
      <c r="SSF132" s="459"/>
      <c r="SSG132" s="458"/>
      <c r="SSH132" s="458"/>
      <c r="SSI132" s="458"/>
      <c r="SSJ132" s="459"/>
      <c r="SSK132" s="458"/>
      <c r="SSL132" s="458"/>
      <c r="SSM132" s="458"/>
      <c r="SSN132" s="459"/>
      <c r="SSO132" s="458"/>
      <c r="SSP132" s="458"/>
      <c r="SSQ132" s="458"/>
      <c r="SSR132" s="459"/>
      <c r="SSS132" s="458"/>
      <c r="SST132" s="458"/>
      <c r="SSU132" s="458"/>
      <c r="SSV132" s="459"/>
      <c r="SSW132" s="458"/>
      <c r="SSX132" s="458"/>
      <c r="SSY132" s="458"/>
      <c r="SSZ132" s="459"/>
      <c r="STA132" s="458"/>
      <c r="STB132" s="458"/>
      <c r="STC132" s="458"/>
      <c r="STD132" s="459"/>
      <c r="STE132" s="458"/>
      <c r="STF132" s="458"/>
      <c r="STG132" s="458"/>
      <c r="STH132" s="459"/>
      <c r="STI132" s="458"/>
      <c r="STJ132" s="458"/>
      <c r="STK132" s="458"/>
      <c r="STL132" s="459"/>
      <c r="STM132" s="458"/>
      <c r="STN132" s="458"/>
      <c r="STO132" s="458"/>
      <c r="STP132" s="459"/>
      <c r="STQ132" s="458"/>
      <c r="STR132" s="458"/>
      <c r="STS132" s="458"/>
      <c r="STT132" s="459"/>
      <c r="STU132" s="458"/>
      <c r="STV132" s="458"/>
      <c r="STW132" s="458"/>
      <c r="STX132" s="459"/>
      <c r="STY132" s="458"/>
      <c r="STZ132" s="458"/>
      <c r="SUA132" s="458"/>
      <c r="SUB132" s="459"/>
      <c r="SUC132" s="458"/>
      <c r="SUD132" s="458"/>
      <c r="SUE132" s="458"/>
      <c r="SUF132" s="459"/>
      <c r="SUG132" s="458"/>
      <c r="SUH132" s="458"/>
      <c r="SUI132" s="458"/>
      <c r="SUJ132" s="459"/>
      <c r="SUK132" s="458"/>
      <c r="SUL132" s="458"/>
      <c r="SUM132" s="458"/>
      <c r="SUN132" s="459"/>
      <c r="SUO132" s="458"/>
      <c r="SUP132" s="458"/>
      <c r="SUQ132" s="458"/>
      <c r="SUR132" s="459"/>
      <c r="SUS132" s="458"/>
      <c r="SUT132" s="458"/>
      <c r="SUU132" s="458"/>
      <c r="SUV132" s="459"/>
      <c r="SUW132" s="458"/>
      <c r="SUX132" s="458"/>
      <c r="SUY132" s="458"/>
      <c r="SUZ132" s="459"/>
      <c r="SVA132" s="458"/>
      <c r="SVB132" s="458"/>
      <c r="SVC132" s="458"/>
      <c r="SVD132" s="459"/>
      <c r="SVE132" s="458"/>
      <c r="SVF132" s="458"/>
      <c r="SVG132" s="458"/>
      <c r="SVH132" s="459"/>
      <c r="SVI132" s="458"/>
      <c r="SVJ132" s="458"/>
      <c r="SVK132" s="458"/>
      <c r="SVL132" s="459"/>
      <c r="SVM132" s="458"/>
      <c r="SVN132" s="458"/>
      <c r="SVO132" s="458"/>
      <c r="SVP132" s="459"/>
      <c r="SVQ132" s="458"/>
      <c r="SVR132" s="458"/>
      <c r="SVS132" s="458"/>
      <c r="SVT132" s="459"/>
      <c r="SVU132" s="458"/>
      <c r="SVV132" s="458"/>
      <c r="SVW132" s="458"/>
      <c r="SVX132" s="459"/>
      <c r="SVY132" s="458"/>
      <c r="SVZ132" s="458"/>
      <c r="SWA132" s="458"/>
      <c r="SWB132" s="459"/>
      <c r="SWC132" s="458"/>
      <c r="SWD132" s="458"/>
      <c r="SWE132" s="458"/>
      <c r="SWF132" s="459"/>
      <c r="SWG132" s="458"/>
      <c r="SWH132" s="458"/>
      <c r="SWI132" s="458"/>
      <c r="SWJ132" s="459"/>
      <c r="SWK132" s="458"/>
      <c r="SWL132" s="458"/>
      <c r="SWM132" s="458"/>
      <c r="SWN132" s="459"/>
      <c r="SWO132" s="458"/>
      <c r="SWP132" s="458"/>
      <c r="SWQ132" s="458"/>
      <c r="SWR132" s="459"/>
      <c r="SWS132" s="458"/>
      <c r="SWT132" s="458"/>
      <c r="SWU132" s="458"/>
      <c r="SWV132" s="459"/>
      <c r="SWW132" s="458"/>
      <c r="SWX132" s="458"/>
      <c r="SWY132" s="458"/>
      <c r="SWZ132" s="459"/>
      <c r="SXA132" s="458"/>
      <c r="SXB132" s="458"/>
      <c r="SXC132" s="458"/>
      <c r="SXD132" s="459"/>
      <c r="SXE132" s="458"/>
      <c r="SXF132" s="458"/>
      <c r="SXG132" s="458"/>
      <c r="SXH132" s="459"/>
      <c r="SXI132" s="458"/>
      <c r="SXJ132" s="458"/>
      <c r="SXK132" s="458"/>
      <c r="SXL132" s="459"/>
      <c r="SXM132" s="458"/>
      <c r="SXN132" s="458"/>
      <c r="SXO132" s="458"/>
      <c r="SXP132" s="459"/>
      <c r="SXQ132" s="458"/>
      <c r="SXR132" s="458"/>
      <c r="SXS132" s="458"/>
      <c r="SXT132" s="459"/>
      <c r="SXU132" s="458"/>
      <c r="SXV132" s="458"/>
      <c r="SXW132" s="458"/>
      <c r="SXX132" s="459"/>
      <c r="SXY132" s="458"/>
      <c r="SXZ132" s="458"/>
      <c r="SYA132" s="458"/>
      <c r="SYB132" s="459"/>
      <c r="SYC132" s="458"/>
      <c r="SYD132" s="458"/>
      <c r="SYE132" s="458"/>
      <c r="SYF132" s="459"/>
      <c r="SYG132" s="458"/>
      <c r="SYH132" s="458"/>
      <c r="SYI132" s="458"/>
      <c r="SYJ132" s="459"/>
      <c r="SYK132" s="458"/>
      <c r="SYL132" s="458"/>
      <c r="SYM132" s="458"/>
      <c r="SYN132" s="459"/>
      <c r="SYO132" s="458"/>
      <c r="SYP132" s="458"/>
      <c r="SYQ132" s="458"/>
      <c r="SYR132" s="459"/>
      <c r="SYS132" s="458"/>
      <c r="SYT132" s="458"/>
      <c r="SYU132" s="458"/>
      <c r="SYV132" s="459"/>
      <c r="SYW132" s="458"/>
      <c r="SYX132" s="458"/>
      <c r="SYY132" s="458"/>
      <c r="SYZ132" s="459"/>
      <c r="SZA132" s="458"/>
      <c r="SZB132" s="458"/>
      <c r="SZC132" s="458"/>
      <c r="SZD132" s="459"/>
      <c r="SZE132" s="458"/>
      <c r="SZF132" s="458"/>
      <c r="SZG132" s="458"/>
      <c r="SZH132" s="459"/>
      <c r="SZI132" s="458"/>
      <c r="SZJ132" s="458"/>
      <c r="SZK132" s="458"/>
      <c r="SZL132" s="459"/>
      <c r="SZM132" s="458"/>
      <c r="SZN132" s="458"/>
      <c r="SZO132" s="458"/>
      <c r="SZP132" s="459"/>
      <c r="SZQ132" s="458"/>
      <c r="SZR132" s="458"/>
      <c r="SZS132" s="458"/>
      <c r="SZT132" s="459"/>
      <c r="SZU132" s="458"/>
      <c r="SZV132" s="458"/>
      <c r="SZW132" s="458"/>
      <c r="SZX132" s="459"/>
      <c r="SZY132" s="458"/>
      <c r="SZZ132" s="458"/>
      <c r="TAA132" s="458"/>
      <c r="TAB132" s="459"/>
      <c r="TAC132" s="458"/>
      <c r="TAD132" s="458"/>
      <c r="TAE132" s="458"/>
      <c r="TAF132" s="459"/>
      <c r="TAG132" s="458"/>
      <c r="TAH132" s="458"/>
      <c r="TAI132" s="458"/>
      <c r="TAJ132" s="459"/>
      <c r="TAK132" s="458"/>
      <c r="TAL132" s="458"/>
      <c r="TAM132" s="458"/>
      <c r="TAN132" s="459"/>
      <c r="TAO132" s="458"/>
      <c r="TAP132" s="458"/>
      <c r="TAQ132" s="458"/>
      <c r="TAR132" s="459"/>
      <c r="TAS132" s="458"/>
      <c r="TAT132" s="458"/>
      <c r="TAU132" s="458"/>
      <c r="TAV132" s="459"/>
      <c r="TAW132" s="458"/>
      <c r="TAX132" s="458"/>
      <c r="TAY132" s="458"/>
      <c r="TAZ132" s="459"/>
      <c r="TBA132" s="458"/>
      <c r="TBB132" s="458"/>
      <c r="TBC132" s="458"/>
      <c r="TBD132" s="459"/>
      <c r="TBE132" s="458"/>
      <c r="TBF132" s="458"/>
      <c r="TBG132" s="458"/>
      <c r="TBH132" s="459"/>
      <c r="TBI132" s="458"/>
      <c r="TBJ132" s="458"/>
      <c r="TBK132" s="458"/>
      <c r="TBL132" s="459"/>
      <c r="TBM132" s="458"/>
      <c r="TBN132" s="458"/>
      <c r="TBO132" s="458"/>
      <c r="TBP132" s="459"/>
      <c r="TBQ132" s="458"/>
      <c r="TBR132" s="458"/>
      <c r="TBS132" s="458"/>
      <c r="TBT132" s="459"/>
      <c r="TBU132" s="458"/>
      <c r="TBV132" s="458"/>
      <c r="TBW132" s="458"/>
      <c r="TBX132" s="459"/>
      <c r="TBY132" s="458"/>
      <c r="TBZ132" s="458"/>
      <c r="TCA132" s="458"/>
      <c r="TCB132" s="459"/>
      <c r="TCC132" s="458"/>
      <c r="TCD132" s="458"/>
      <c r="TCE132" s="458"/>
      <c r="TCF132" s="459"/>
      <c r="TCG132" s="458"/>
      <c r="TCH132" s="458"/>
      <c r="TCI132" s="458"/>
      <c r="TCJ132" s="459"/>
      <c r="TCK132" s="458"/>
      <c r="TCL132" s="458"/>
      <c r="TCM132" s="458"/>
      <c r="TCN132" s="459"/>
      <c r="TCO132" s="458"/>
      <c r="TCP132" s="458"/>
      <c r="TCQ132" s="458"/>
      <c r="TCR132" s="459"/>
      <c r="TCS132" s="458"/>
      <c r="TCT132" s="458"/>
      <c r="TCU132" s="458"/>
      <c r="TCV132" s="459"/>
      <c r="TCW132" s="458"/>
      <c r="TCX132" s="458"/>
      <c r="TCY132" s="458"/>
      <c r="TCZ132" s="459"/>
      <c r="TDA132" s="458"/>
      <c r="TDB132" s="458"/>
      <c r="TDC132" s="458"/>
      <c r="TDD132" s="459"/>
      <c r="TDE132" s="458"/>
      <c r="TDF132" s="458"/>
      <c r="TDG132" s="458"/>
      <c r="TDH132" s="459"/>
      <c r="TDI132" s="458"/>
      <c r="TDJ132" s="458"/>
      <c r="TDK132" s="458"/>
      <c r="TDL132" s="459"/>
      <c r="TDM132" s="458"/>
      <c r="TDN132" s="458"/>
      <c r="TDO132" s="458"/>
      <c r="TDP132" s="459"/>
      <c r="TDQ132" s="458"/>
      <c r="TDR132" s="458"/>
      <c r="TDS132" s="458"/>
      <c r="TDT132" s="459"/>
      <c r="TDU132" s="458"/>
      <c r="TDV132" s="458"/>
      <c r="TDW132" s="458"/>
      <c r="TDX132" s="459"/>
      <c r="TDY132" s="458"/>
      <c r="TDZ132" s="458"/>
      <c r="TEA132" s="458"/>
      <c r="TEB132" s="459"/>
      <c r="TEC132" s="458"/>
      <c r="TED132" s="458"/>
      <c r="TEE132" s="458"/>
      <c r="TEF132" s="459"/>
      <c r="TEG132" s="458"/>
      <c r="TEH132" s="458"/>
      <c r="TEI132" s="458"/>
      <c r="TEJ132" s="459"/>
      <c r="TEK132" s="458"/>
      <c r="TEL132" s="458"/>
      <c r="TEM132" s="458"/>
      <c r="TEN132" s="459"/>
      <c r="TEO132" s="458"/>
      <c r="TEP132" s="458"/>
      <c r="TEQ132" s="458"/>
      <c r="TER132" s="459"/>
      <c r="TES132" s="458"/>
      <c r="TET132" s="458"/>
      <c r="TEU132" s="458"/>
      <c r="TEV132" s="459"/>
      <c r="TEW132" s="458"/>
      <c r="TEX132" s="458"/>
      <c r="TEY132" s="458"/>
      <c r="TEZ132" s="459"/>
      <c r="TFA132" s="458"/>
      <c r="TFB132" s="458"/>
      <c r="TFC132" s="458"/>
      <c r="TFD132" s="459"/>
      <c r="TFE132" s="458"/>
      <c r="TFF132" s="458"/>
      <c r="TFG132" s="458"/>
      <c r="TFH132" s="459"/>
      <c r="TFI132" s="458"/>
      <c r="TFJ132" s="458"/>
      <c r="TFK132" s="458"/>
      <c r="TFL132" s="459"/>
      <c r="TFM132" s="458"/>
      <c r="TFN132" s="458"/>
      <c r="TFO132" s="458"/>
      <c r="TFP132" s="459"/>
      <c r="TFQ132" s="458"/>
      <c r="TFR132" s="458"/>
      <c r="TFS132" s="458"/>
      <c r="TFT132" s="459"/>
      <c r="TFU132" s="458"/>
      <c r="TFV132" s="458"/>
      <c r="TFW132" s="458"/>
      <c r="TFX132" s="459"/>
      <c r="TFY132" s="458"/>
      <c r="TFZ132" s="458"/>
      <c r="TGA132" s="458"/>
      <c r="TGB132" s="459"/>
      <c r="TGC132" s="458"/>
      <c r="TGD132" s="458"/>
      <c r="TGE132" s="458"/>
      <c r="TGF132" s="459"/>
      <c r="TGG132" s="458"/>
      <c r="TGH132" s="458"/>
      <c r="TGI132" s="458"/>
      <c r="TGJ132" s="459"/>
      <c r="TGK132" s="458"/>
      <c r="TGL132" s="458"/>
      <c r="TGM132" s="458"/>
      <c r="TGN132" s="459"/>
      <c r="TGO132" s="458"/>
      <c r="TGP132" s="458"/>
      <c r="TGQ132" s="458"/>
      <c r="TGR132" s="459"/>
      <c r="TGS132" s="458"/>
      <c r="TGT132" s="458"/>
      <c r="TGU132" s="458"/>
      <c r="TGV132" s="459"/>
      <c r="TGW132" s="458"/>
      <c r="TGX132" s="458"/>
      <c r="TGY132" s="458"/>
      <c r="TGZ132" s="459"/>
      <c r="THA132" s="458"/>
      <c r="THB132" s="458"/>
      <c r="THC132" s="458"/>
      <c r="THD132" s="459"/>
      <c r="THE132" s="458"/>
      <c r="THF132" s="458"/>
      <c r="THG132" s="458"/>
      <c r="THH132" s="459"/>
      <c r="THI132" s="458"/>
      <c r="THJ132" s="458"/>
      <c r="THK132" s="458"/>
      <c r="THL132" s="459"/>
      <c r="THM132" s="458"/>
      <c r="THN132" s="458"/>
      <c r="THO132" s="458"/>
      <c r="THP132" s="459"/>
      <c r="THQ132" s="458"/>
      <c r="THR132" s="458"/>
      <c r="THS132" s="458"/>
      <c r="THT132" s="459"/>
      <c r="THU132" s="458"/>
      <c r="THV132" s="458"/>
      <c r="THW132" s="458"/>
      <c r="THX132" s="459"/>
      <c r="THY132" s="458"/>
      <c r="THZ132" s="458"/>
      <c r="TIA132" s="458"/>
      <c r="TIB132" s="459"/>
      <c r="TIC132" s="458"/>
      <c r="TID132" s="458"/>
      <c r="TIE132" s="458"/>
      <c r="TIF132" s="459"/>
      <c r="TIG132" s="458"/>
      <c r="TIH132" s="458"/>
      <c r="TII132" s="458"/>
      <c r="TIJ132" s="459"/>
      <c r="TIK132" s="458"/>
      <c r="TIL132" s="458"/>
      <c r="TIM132" s="458"/>
      <c r="TIN132" s="459"/>
      <c r="TIO132" s="458"/>
      <c r="TIP132" s="458"/>
      <c r="TIQ132" s="458"/>
      <c r="TIR132" s="459"/>
      <c r="TIS132" s="458"/>
      <c r="TIT132" s="458"/>
      <c r="TIU132" s="458"/>
      <c r="TIV132" s="459"/>
      <c r="TIW132" s="458"/>
      <c r="TIX132" s="458"/>
      <c r="TIY132" s="458"/>
      <c r="TIZ132" s="459"/>
      <c r="TJA132" s="458"/>
      <c r="TJB132" s="458"/>
      <c r="TJC132" s="458"/>
      <c r="TJD132" s="459"/>
      <c r="TJE132" s="458"/>
      <c r="TJF132" s="458"/>
      <c r="TJG132" s="458"/>
      <c r="TJH132" s="459"/>
      <c r="TJI132" s="458"/>
      <c r="TJJ132" s="458"/>
      <c r="TJK132" s="458"/>
      <c r="TJL132" s="459"/>
      <c r="TJM132" s="458"/>
      <c r="TJN132" s="458"/>
      <c r="TJO132" s="458"/>
      <c r="TJP132" s="459"/>
      <c r="TJQ132" s="458"/>
      <c r="TJR132" s="458"/>
      <c r="TJS132" s="458"/>
      <c r="TJT132" s="459"/>
      <c r="TJU132" s="458"/>
      <c r="TJV132" s="458"/>
      <c r="TJW132" s="458"/>
      <c r="TJX132" s="459"/>
      <c r="TJY132" s="458"/>
      <c r="TJZ132" s="458"/>
      <c r="TKA132" s="458"/>
      <c r="TKB132" s="459"/>
      <c r="TKC132" s="458"/>
      <c r="TKD132" s="458"/>
      <c r="TKE132" s="458"/>
      <c r="TKF132" s="459"/>
      <c r="TKG132" s="458"/>
      <c r="TKH132" s="458"/>
      <c r="TKI132" s="458"/>
      <c r="TKJ132" s="459"/>
      <c r="TKK132" s="458"/>
      <c r="TKL132" s="458"/>
      <c r="TKM132" s="458"/>
      <c r="TKN132" s="459"/>
      <c r="TKO132" s="458"/>
      <c r="TKP132" s="458"/>
      <c r="TKQ132" s="458"/>
      <c r="TKR132" s="459"/>
      <c r="TKS132" s="458"/>
      <c r="TKT132" s="458"/>
      <c r="TKU132" s="458"/>
      <c r="TKV132" s="459"/>
      <c r="TKW132" s="458"/>
      <c r="TKX132" s="458"/>
      <c r="TKY132" s="458"/>
      <c r="TKZ132" s="459"/>
      <c r="TLA132" s="458"/>
      <c r="TLB132" s="458"/>
      <c r="TLC132" s="458"/>
      <c r="TLD132" s="459"/>
      <c r="TLE132" s="458"/>
      <c r="TLF132" s="458"/>
      <c r="TLG132" s="458"/>
      <c r="TLH132" s="459"/>
      <c r="TLI132" s="458"/>
      <c r="TLJ132" s="458"/>
      <c r="TLK132" s="458"/>
      <c r="TLL132" s="459"/>
      <c r="TLM132" s="458"/>
      <c r="TLN132" s="458"/>
      <c r="TLO132" s="458"/>
      <c r="TLP132" s="459"/>
      <c r="TLQ132" s="458"/>
      <c r="TLR132" s="458"/>
      <c r="TLS132" s="458"/>
      <c r="TLT132" s="459"/>
      <c r="TLU132" s="458"/>
      <c r="TLV132" s="458"/>
      <c r="TLW132" s="458"/>
      <c r="TLX132" s="459"/>
      <c r="TLY132" s="458"/>
      <c r="TLZ132" s="458"/>
      <c r="TMA132" s="458"/>
      <c r="TMB132" s="459"/>
      <c r="TMC132" s="458"/>
      <c r="TMD132" s="458"/>
      <c r="TME132" s="458"/>
      <c r="TMF132" s="459"/>
      <c r="TMG132" s="458"/>
      <c r="TMH132" s="458"/>
      <c r="TMI132" s="458"/>
      <c r="TMJ132" s="459"/>
      <c r="TMK132" s="458"/>
      <c r="TML132" s="458"/>
      <c r="TMM132" s="458"/>
      <c r="TMN132" s="459"/>
      <c r="TMO132" s="458"/>
      <c r="TMP132" s="458"/>
      <c r="TMQ132" s="458"/>
      <c r="TMR132" s="459"/>
      <c r="TMS132" s="458"/>
      <c r="TMT132" s="458"/>
      <c r="TMU132" s="458"/>
      <c r="TMV132" s="459"/>
      <c r="TMW132" s="458"/>
      <c r="TMX132" s="458"/>
      <c r="TMY132" s="458"/>
      <c r="TMZ132" s="459"/>
      <c r="TNA132" s="458"/>
      <c r="TNB132" s="458"/>
      <c r="TNC132" s="458"/>
      <c r="TND132" s="459"/>
      <c r="TNE132" s="458"/>
      <c r="TNF132" s="458"/>
      <c r="TNG132" s="458"/>
      <c r="TNH132" s="459"/>
      <c r="TNI132" s="458"/>
      <c r="TNJ132" s="458"/>
      <c r="TNK132" s="458"/>
      <c r="TNL132" s="459"/>
      <c r="TNM132" s="458"/>
      <c r="TNN132" s="458"/>
      <c r="TNO132" s="458"/>
      <c r="TNP132" s="459"/>
      <c r="TNQ132" s="458"/>
      <c r="TNR132" s="458"/>
      <c r="TNS132" s="458"/>
      <c r="TNT132" s="459"/>
      <c r="TNU132" s="458"/>
      <c r="TNV132" s="458"/>
      <c r="TNW132" s="458"/>
      <c r="TNX132" s="459"/>
      <c r="TNY132" s="458"/>
      <c r="TNZ132" s="458"/>
      <c r="TOA132" s="458"/>
      <c r="TOB132" s="459"/>
      <c r="TOC132" s="458"/>
      <c r="TOD132" s="458"/>
      <c r="TOE132" s="458"/>
      <c r="TOF132" s="459"/>
      <c r="TOG132" s="458"/>
      <c r="TOH132" s="458"/>
      <c r="TOI132" s="458"/>
      <c r="TOJ132" s="459"/>
      <c r="TOK132" s="458"/>
      <c r="TOL132" s="458"/>
      <c r="TOM132" s="458"/>
      <c r="TON132" s="459"/>
      <c r="TOO132" s="458"/>
      <c r="TOP132" s="458"/>
      <c r="TOQ132" s="458"/>
      <c r="TOR132" s="459"/>
      <c r="TOS132" s="458"/>
      <c r="TOT132" s="458"/>
      <c r="TOU132" s="458"/>
      <c r="TOV132" s="459"/>
      <c r="TOW132" s="458"/>
      <c r="TOX132" s="458"/>
      <c r="TOY132" s="458"/>
      <c r="TOZ132" s="459"/>
      <c r="TPA132" s="458"/>
      <c r="TPB132" s="458"/>
      <c r="TPC132" s="458"/>
      <c r="TPD132" s="459"/>
      <c r="TPE132" s="458"/>
      <c r="TPF132" s="458"/>
      <c r="TPG132" s="458"/>
      <c r="TPH132" s="459"/>
      <c r="TPI132" s="458"/>
      <c r="TPJ132" s="458"/>
      <c r="TPK132" s="458"/>
      <c r="TPL132" s="459"/>
      <c r="TPM132" s="458"/>
      <c r="TPN132" s="458"/>
      <c r="TPO132" s="458"/>
      <c r="TPP132" s="459"/>
      <c r="TPQ132" s="458"/>
      <c r="TPR132" s="458"/>
      <c r="TPS132" s="458"/>
      <c r="TPT132" s="459"/>
      <c r="TPU132" s="458"/>
      <c r="TPV132" s="458"/>
      <c r="TPW132" s="458"/>
      <c r="TPX132" s="459"/>
      <c r="TPY132" s="458"/>
      <c r="TPZ132" s="458"/>
      <c r="TQA132" s="458"/>
      <c r="TQB132" s="459"/>
      <c r="TQC132" s="458"/>
      <c r="TQD132" s="458"/>
      <c r="TQE132" s="458"/>
      <c r="TQF132" s="459"/>
      <c r="TQG132" s="458"/>
      <c r="TQH132" s="458"/>
      <c r="TQI132" s="458"/>
      <c r="TQJ132" s="459"/>
      <c r="TQK132" s="458"/>
      <c r="TQL132" s="458"/>
      <c r="TQM132" s="458"/>
      <c r="TQN132" s="459"/>
      <c r="TQO132" s="458"/>
      <c r="TQP132" s="458"/>
      <c r="TQQ132" s="458"/>
      <c r="TQR132" s="459"/>
      <c r="TQS132" s="458"/>
      <c r="TQT132" s="458"/>
      <c r="TQU132" s="458"/>
      <c r="TQV132" s="459"/>
      <c r="TQW132" s="458"/>
      <c r="TQX132" s="458"/>
      <c r="TQY132" s="458"/>
      <c r="TQZ132" s="459"/>
      <c r="TRA132" s="458"/>
      <c r="TRB132" s="458"/>
      <c r="TRC132" s="458"/>
      <c r="TRD132" s="459"/>
      <c r="TRE132" s="458"/>
      <c r="TRF132" s="458"/>
      <c r="TRG132" s="458"/>
      <c r="TRH132" s="459"/>
      <c r="TRI132" s="458"/>
      <c r="TRJ132" s="458"/>
      <c r="TRK132" s="458"/>
      <c r="TRL132" s="459"/>
      <c r="TRM132" s="458"/>
      <c r="TRN132" s="458"/>
      <c r="TRO132" s="458"/>
      <c r="TRP132" s="459"/>
      <c r="TRQ132" s="458"/>
      <c r="TRR132" s="458"/>
      <c r="TRS132" s="458"/>
      <c r="TRT132" s="459"/>
      <c r="TRU132" s="458"/>
      <c r="TRV132" s="458"/>
      <c r="TRW132" s="458"/>
      <c r="TRX132" s="459"/>
      <c r="TRY132" s="458"/>
      <c r="TRZ132" s="458"/>
      <c r="TSA132" s="458"/>
      <c r="TSB132" s="459"/>
      <c r="TSC132" s="458"/>
      <c r="TSD132" s="458"/>
      <c r="TSE132" s="458"/>
      <c r="TSF132" s="459"/>
      <c r="TSG132" s="458"/>
      <c r="TSH132" s="458"/>
      <c r="TSI132" s="458"/>
      <c r="TSJ132" s="459"/>
      <c r="TSK132" s="458"/>
      <c r="TSL132" s="458"/>
      <c r="TSM132" s="458"/>
      <c r="TSN132" s="459"/>
      <c r="TSO132" s="458"/>
      <c r="TSP132" s="458"/>
      <c r="TSQ132" s="458"/>
      <c r="TSR132" s="459"/>
      <c r="TSS132" s="458"/>
      <c r="TST132" s="458"/>
      <c r="TSU132" s="458"/>
      <c r="TSV132" s="459"/>
      <c r="TSW132" s="458"/>
      <c r="TSX132" s="458"/>
      <c r="TSY132" s="458"/>
      <c r="TSZ132" s="459"/>
      <c r="TTA132" s="458"/>
      <c r="TTB132" s="458"/>
      <c r="TTC132" s="458"/>
      <c r="TTD132" s="459"/>
      <c r="TTE132" s="458"/>
      <c r="TTF132" s="458"/>
      <c r="TTG132" s="458"/>
      <c r="TTH132" s="459"/>
      <c r="TTI132" s="458"/>
      <c r="TTJ132" s="458"/>
      <c r="TTK132" s="458"/>
      <c r="TTL132" s="459"/>
      <c r="TTM132" s="458"/>
      <c r="TTN132" s="458"/>
      <c r="TTO132" s="458"/>
      <c r="TTP132" s="459"/>
      <c r="TTQ132" s="458"/>
      <c r="TTR132" s="458"/>
      <c r="TTS132" s="458"/>
      <c r="TTT132" s="459"/>
      <c r="TTU132" s="458"/>
      <c r="TTV132" s="458"/>
      <c r="TTW132" s="458"/>
      <c r="TTX132" s="459"/>
      <c r="TTY132" s="458"/>
      <c r="TTZ132" s="458"/>
      <c r="TUA132" s="458"/>
      <c r="TUB132" s="459"/>
      <c r="TUC132" s="458"/>
      <c r="TUD132" s="458"/>
      <c r="TUE132" s="458"/>
      <c r="TUF132" s="459"/>
      <c r="TUG132" s="458"/>
      <c r="TUH132" s="458"/>
      <c r="TUI132" s="458"/>
      <c r="TUJ132" s="459"/>
      <c r="TUK132" s="458"/>
      <c r="TUL132" s="458"/>
      <c r="TUM132" s="458"/>
      <c r="TUN132" s="459"/>
      <c r="TUO132" s="458"/>
      <c r="TUP132" s="458"/>
      <c r="TUQ132" s="458"/>
      <c r="TUR132" s="459"/>
      <c r="TUS132" s="458"/>
      <c r="TUT132" s="458"/>
      <c r="TUU132" s="458"/>
      <c r="TUV132" s="459"/>
      <c r="TUW132" s="458"/>
      <c r="TUX132" s="458"/>
      <c r="TUY132" s="458"/>
      <c r="TUZ132" s="459"/>
      <c r="TVA132" s="458"/>
      <c r="TVB132" s="458"/>
      <c r="TVC132" s="458"/>
      <c r="TVD132" s="459"/>
      <c r="TVE132" s="458"/>
      <c r="TVF132" s="458"/>
      <c r="TVG132" s="458"/>
      <c r="TVH132" s="459"/>
      <c r="TVI132" s="458"/>
      <c r="TVJ132" s="458"/>
      <c r="TVK132" s="458"/>
      <c r="TVL132" s="459"/>
      <c r="TVM132" s="458"/>
      <c r="TVN132" s="458"/>
      <c r="TVO132" s="458"/>
      <c r="TVP132" s="459"/>
      <c r="TVQ132" s="458"/>
      <c r="TVR132" s="458"/>
      <c r="TVS132" s="458"/>
      <c r="TVT132" s="459"/>
      <c r="TVU132" s="458"/>
      <c r="TVV132" s="458"/>
      <c r="TVW132" s="458"/>
      <c r="TVX132" s="459"/>
      <c r="TVY132" s="458"/>
      <c r="TVZ132" s="458"/>
      <c r="TWA132" s="458"/>
      <c r="TWB132" s="459"/>
      <c r="TWC132" s="458"/>
      <c r="TWD132" s="458"/>
      <c r="TWE132" s="458"/>
      <c r="TWF132" s="459"/>
      <c r="TWG132" s="458"/>
      <c r="TWH132" s="458"/>
      <c r="TWI132" s="458"/>
      <c r="TWJ132" s="459"/>
      <c r="TWK132" s="458"/>
      <c r="TWL132" s="458"/>
      <c r="TWM132" s="458"/>
      <c r="TWN132" s="459"/>
      <c r="TWO132" s="458"/>
      <c r="TWP132" s="458"/>
      <c r="TWQ132" s="458"/>
      <c r="TWR132" s="459"/>
      <c r="TWS132" s="458"/>
      <c r="TWT132" s="458"/>
      <c r="TWU132" s="458"/>
      <c r="TWV132" s="459"/>
      <c r="TWW132" s="458"/>
      <c r="TWX132" s="458"/>
      <c r="TWY132" s="458"/>
      <c r="TWZ132" s="459"/>
      <c r="TXA132" s="458"/>
      <c r="TXB132" s="458"/>
      <c r="TXC132" s="458"/>
      <c r="TXD132" s="459"/>
      <c r="TXE132" s="458"/>
      <c r="TXF132" s="458"/>
      <c r="TXG132" s="458"/>
      <c r="TXH132" s="459"/>
      <c r="TXI132" s="458"/>
      <c r="TXJ132" s="458"/>
      <c r="TXK132" s="458"/>
      <c r="TXL132" s="459"/>
      <c r="TXM132" s="458"/>
      <c r="TXN132" s="458"/>
      <c r="TXO132" s="458"/>
      <c r="TXP132" s="459"/>
      <c r="TXQ132" s="458"/>
      <c r="TXR132" s="458"/>
      <c r="TXS132" s="458"/>
      <c r="TXT132" s="459"/>
      <c r="TXU132" s="458"/>
      <c r="TXV132" s="458"/>
      <c r="TXW132" s="458"/>
      <c r="TXX132" s="459"/>
      <c r="TXY132" s="458"/>
      <c r="TXZ132" s="458"/>
      <c r="TYA132" s="458"/>
      <c r="TYB132" s="459"/>
      <c r="TYC132" s="458"/>
      <c r="TYD132" s="458"/>
      <c r="TYE132" s="458"/>
      <c r="TYF132" s="459"/>
      <c r="TYG132" s="458"/>
      <c r="TYH132" s="458"/>
      <c r="TYI132" s="458"/>
      <c r="TYJ132" s="459"/>
      <c r="TYK132" s="458"/>
      <c r="TYL132" s="458"/>
      <c r="TYM132" s="458"/>
      <c r="TYN132" s="459"/>
      <c r="TYO132" s="458"/>
      <c r="TYP132" s="458"/>
      <c r="TYQ132" s="458"/>
      <c r="TYR132" s="459"/>
      <c r="TYS132" s="458"/>
      <c r="TYT132" s="458"/>
      <c r="TYU132" s="458"/>
      <c r="TYV132" s="459"/>
      <c r="TYW132" s="458"/>
      <c r="TYX132" s="458"/>
      <c r="TYY132" s="458"/>
      <c r="TYZ132" s="459"/>
      <c r="TZA132" s="458"/>
      <c r="TZB132" s="458"/>
      <c r="TZC132" s="458"/>
      <c r="TZD132" s="459"/>
      <c r="TZE132" s="458"/>
      <c r="TZF132" s="458"/>
      <c r="TZG132" s="458"/>
      <c r="TZH132" s="459"/>
      <c r="TZI132" s="458"/>
      <c r="TZJ132" s="458"/>
      <c r="TZK132" s="458"/>
      <c r="TZL132" s="459"/>
      <c r="TZM132" s="458"/>
      <c r="TZN132" s="458"/>
      <c r="TZO132" s="458"/>
      <c r="TZP132" s="459"/>
      <c r="TZQ132" s="458"/>
      <c r="TZR132" s="458"/>
      <c r="TZS132" s="458"/>
      <c r="TZT132" s="459"/>
      <c r="TZU132" s="458"/>
      <c r="TZV132" s="458"/>
      <c r="TZW132" s="458"/>
      <c r="TZX132" s="459"/>
      <c r="TZY132" s="458"/>
      <c r="TZZ132" s="458"/>
      <c r="UAA132" s="458"/>
      <c r="UAB132" s="459"/>
      <c r="UAC132" s="458"/>
      <c r="UAD132" s="458"/>
      <c r="UAE132" s="458"/>
      <c r="UAF132" s="459"/>
      <c r="UAG132" s="458"/>
      <c r="UAH132" s="458"/>
      <c r="UAI132" s="458"/>
      <c r="UAJ132" s="459"/>
      <c r="UAK132" s="458"/>
      <c r="UAL132" s="458"/>
      <c r="UAM132" s="458"/>
      <c r="UAN132" s="459"/>
      <c r="UAO132" s="458"/>
      <c r="UAP132" s="458"/>
      <c r="UAQ132" s="458"/>
      <c r="UAR132" s="459"/>
      <c r="UAS132" s="458"/>
      <c r="UAT132" s="458"/>
      <c r="UAU132" s="458"/>
      <c r="UAV132" s="459"/>
      <c r="UAW132" s="458"/>
      <c r="UAX132" s="458"/>
      <c r="UAY132" s="458"/>
      <c r="UAZ132" s="459"/>
      <c r="UBA132" s="458"/>
      <c r="UBB132" s="458"/>
      <c r="UBC132" s="458"/>
      <c r="UBD132" s="459"/>
      <c r="UBE132" s="458"/>
      <c r="UBF132" s="458"/>
      <c r="UBG132" s="458"/>
      <c r="UBH132" s="459"/>
      <c r="UBI132" s="458"/>
      <c r="UBJ132" s="458"/>
      <c r="UBK132" s="458"/>
      <c r="UBL132" s="459"/>
      <c r="UBM132" s="458"/>
      <c r="UBN132" s="458"/>
      <c r="UBO132" s="458"/>
      <c r="UBP132" s="459"/>
      <c r="UBQ132" s="458"/>
      <c r="UBR132" s="458"/>
      <c r="UBS132" s="458"/>
      <c r="UBT132" s="459"/>
      <c r="UBU132" s="458"/>
      <c r="UBV132" s="458"/>
      <c r="UBW132" s="458"/>
      <c r="UBX132" s="459"/>
      <c r="UBY132" s="458"/>
      <c r="UBZ132" s="458"/>
      <c r="UCA132" s="458"/>
      <c r="UCB132" s="459"/>
      <c r="UCC132" s="458"/>
      <c r="UCD132" s="458"/>
      <c r="UCE132" s="458"/>
      <c r="UCF132" s="459"/>
      <c r="UCG132" s="458"/>
      <c r="UCH132" s="458"/>
      <c r="UCI132" s="458"/>
      <c r="UCJ132" s="459"/>
      <c r="UCK132" s="458"/>
      <c r="UCL132" s="458"/>
      <c r="UCM132" s="458"/>
      <c r="UCN132" s="459"/>
      <c r="UCO132" s="458"/>
      <c r="UCP132" s="458"/>
      <c r="UCQ132" s="458"/>
      <c r="UCR132" s="459"/>
      <c r="UCS132" s="458"/>
      <c r="UCT132" s="458"/>
      <c r="UCU132" s="458"/>
      <c r="UCV132" s="459"/>
      <c r="UCW132" s="458"/>
      <c r="UCX132" s="458"/>
      <c r="UCY132" s="458"/>
      <c r="UCZ132" s="459"/>
      <c r="UDA132" s="458"/>
      <c r="UDB132" s="458"/>
      <c r="UDC132" s="458"/>
      <c r="UDD132" s="459"/>
      <c r="UDE132" s="458"/>
      <c r="UDF132" s="458"/>
      <c r="UDG132" s="458"/>
      <c r="UDH132" s="459"/>
      <c r="UDI132" s="458"/>
      <c r="UDJ132" s="458"/>
      <c r="UDK132" s="458"/>
      <c r="UDL132" s="459"/>
      <c r="UDM132" s="458"/>
      <c r="UDN132" s="458"/>
      <c r="UDO132" s="458"/>
      <c r="UDP132" s="459"/>
      <c r="UDQ132" s="458"/>
      <c r="UDR132" s="458"/>
      <c r="UDS132" s="458"/>
      <c r="UDT132" s="459"/>
      <c r="UDU132" s="458"/>
      <c r="UDV132" s="458"/>
      <c r="UDW132" s="458"/>
      <c r="UDX132" s="459"/>
      <c r="UDY132" s="458"/>
      <c r="UDZ132" s="458"/>
      <c r="UEA132" s="458"/>
      <c r="UEB132" s="459"/>
      <c r="UEC132" s="458"/>
      <c r="UED132" s="458"/>
      <c r="UEE132" s="458"/>
      <c r="UEF132" s="459"/>
      <c r="UEG132" s="458"/>
      <c r="UEH132" s="458"/>
      <c r="UEI132" s="458"/>
      <c r="UEJ132" s="459"/>
      <c r="UEK132" s="458"/>
      <c r="UEL132" s="458"/>
      <c r="UEM132" s="458"/>
      <c r="UEN132" s="459"/>
      <c r="UEO132" s="458"/>
      <c r="UEP132" s="458"/>
      <c r="UEQ132" s="458"/>
      <c r="UER132" s="459"/>
      <c r="UES132" s="458"/>
      <c r="UET132" s="458"/>
      <c r="UEU132" s="458"/>
      <c r="UEV132" s="459"/>
      <c r="UEW132" s="458"/>
      <c r="UEX132" s="458"/>
      <c r="UEY132" s="458"/>
      <c r="UEZ132" s="459"/>
      <c r="UFA132" s="458"/>
      <c r="UFB132" s="458"/>
      <c r="UFC132" s="458"/>
      <c r="UFD132" s="459"/>
      <c r="UFE132" s="458"/>
      <c r="UFF132" s="458"/>
      <c r="UFG132" s="458"/>
      <c r="UFH132" s="459"/>
      <c r="UFI132" s="458"/>
      <c r="UFJ132" s="458"/>
      <c r="UFK132" s="458"/>
      <c r="UFL132" s="459"/>
      <c r="UFM132" s="458"/>
      <c r="UFN132" s="458"/>
      <c r="UFO132" s="458"/>
      <c r="UFP132" s="459"/>
      <c r="UFQ132" s="458"/>
      <c r="UFR132" s="458"/>
      <c r="UFS132" s="458"/>
      <c r="UFT132" s="459"/>
      <c r="UFU132" s="458"/>
      <c r="UFV132" s="458"/>
      <c r="UFW132" s="458"/>
      <c r="UFX132" s="459"/>
      <c r="UFY132" s="458"/>
      <c r="UFZ132" s="458"/>
      <c r="UGA132" s="458"/>
      <c r="UGB132" s="459"/>
      <c r="UGC132" s="458"/>
      <c r="UGD132" s="458"/>
      <c r="UGE132" s="458"/>
      <c r="UGF132" s="459"/>
      <c r="UGG132" s="458"/>
      <c r="UGH132" s="458"/>
      <c r="UGI132" s="458"/>
      <c r="UGJ132" s="459"/>
      <c r="UGK132" s="458"/>
      <c r="UGL132" s="458"/>
      <c r="UGM132" s="458"/>
      <c r="UGN132" s="459"/>
      <c r="UGO132" s="458"/>
      <c r="UGP132" s="458"/>
      <c r="UGQ132" s="458"/>
      <c r="UGR132" s="459"/>
      <c r="UGS132" s="458"/>
      <c r="UGT132" s="458"/>
      <c r="UGU132" s="458"/>
      <c r="UGV132" s="459"/>
      <c r="UGW132" s="458"/>
      <c r="UGX132" s="458"/>
      <c r="UGY132" s="458"/>
      <c r="UGZ132" s="459"/>
      <c r="UHA132" s="458"/>
      <c r="UHB132" s="458"/>
      <c r="UHC132" s="458"/>
      <c r="UHD132" s="459"/>
      <c r="UHE132" s="458"/>
      <c r="UHF132" s="458"/>
      <c r="UHG132" s="458"/>
      <c r="UHH132" s="459"/>
      <c r="UHI132" s="458"/>
      <c r="UHJ132" s="458"/>
      <c r="UHK132" s="458"/>
      <c r="UHL132" s="459"/>
      <c r="UHM132" s="458"/>
      <c r="UHN132" s="458"/>
      <c r="UHO132" s="458"/>
      <c r="UHP132" s="459"/>
      <c r="UHQ132" s="458"/>
      <c r="UHR132" s="458"/>
      <c r="UHS132" s="458"/>
      <c r="UHT132" s="459"/>
      <c r="UHU132" s="458"/>
      <c r="UHV132" s="458"/>
      <c r="UHW132" s="458"/>
      <c r="UHX132" s="459"/>
      <c r="UHY132" s="458"/>
      <c r="UHZ132" s="458"/>
      <c r="UIA132" s="458"/>
      <c r="UIB132" s="459"/>
      <c r="UIC132" s="458"/>
      <c r="UID132" s="458"/>
      <c r="UIE132" s="458"/>
      <c r="UIF132" s="459"/>
      <c r="UIG132" s="458"/>
      <c r="UIH132" s="458"/>
      <c r="UII132" s="458"/>
      <c r="UIJ132" s="459"/>
      <c r="UIK132" s="458"/>
      <c r="UIL132" s="458"/>
      <c r="UIM132" s="458"/>
      <c r="UIN132" s="459"/>
      <c r="UIO132" s="458"/>
      <c r="UIP132" s="458"/>
      <c r="UIQ132" s="458"/>
      <c r="UIR132" s="459"/>
      <c r="UIS132" s="458"/>
      <c r="UIT132" s="458"/>
      <c r="UIU132" s="458"/>
      <c r="UIV132" s="459"/>
      <c r="UIW132" s="458"/>
      <c r="UIX132" s="458"/>
      <c r="UIY132" s="458"/>
      <c r="UIZ132" s="459"/>
      <c r="UJA132" s="458"/>
      <c r="UJB132" s="458"/>
      <c r="UJC132" s="458"/>
      <c r="UJD132" s="459"/>
      <c r="UJE132" s="458"/>
      <c r="UJF132" s="458"/>
      <c r="UJG132" s="458"/>
      <c r="UJH132" s="459"/>
      <c r="UJI132" s="458"/>
      <c r="UJJ132" s="458"/>
      <c r="UJK132" s="458"/>
      <c r="UJL132" s="459"/>
      <c r="UJM132" s="458"/>
      <c r="UJN132" s="458"/>
      <c r="UJO132" s="458"/>
      <c r="UJP132" s="459"/>
      <c r="UJQ132" s="458"/>
      <c r="UJR132" s="458"/>
      <c r="UJS132" s="458"/>
      <c r="UJT132" s="459"/>
      <c r="UJU132" s="458"/>
      <c r="UJV132" s="458"/>
      <c r="UJW132" s="458"/>
      <c r="UJX132" s="459"/>
      <c r="UJY132" s="458"/>
      <c r="UJZ132" s="458"/>
      <c r="UKA132" s="458"/>
      <c r="UKB132" s="459"/>
      <c r="UKC132" s="458"/>
      <c r="UKD132" s="458"/>
      <c r="UKE132" s="458"/>
      <c r="UKF132" s="459"/>
      <c r="UKG132" s="458"/>
      <c r="UKH132" s="458"/>
      <c r="UKI132" s="458"/>
      <c r="UKJ132" s="459"/>
      <c r="UKK132" s="458"/>
      <c r="UKL132" s="458"/>
      <c r="UKM132" s="458"/>
      <c r="UKN132" s="459"/>
      <c r="UKO132" s="458"/>
      <c r="UKP132" s="458"/>
      <c r="UKQ132" s="458"/>
      <c r="UKR132" s="459"/>
      <c r="UKS132" s="458"/>
      <c r="UKT132" s="458"/>
      <c r="UKU132" s="458"/>
      <c r="UKV132" s="459"/>
      <c r="UKW132" s="458"/>
      <c r="UKX132" s="458"/>
      <c r="UKY132" s="458"/>
      <c r="UKZ132" s="459"/>
      <c r="ULA132" s="458"/>
      <c r="ULB132" s="458"/>
      <c r="ULC132" s="458"/>
      <c r="ULD132" s="459"/>
      <c r="ULE132" s="458"/>
      <c r="ULF132" s="458"/>
      <c r="ULG132" s="458"/>
      <c r="ULH132" s="459"/>
      <c r="ULI132" s="458"/>
      <c r="ULJ132" s="458"/>
      <c r="ULK132" s="458"/>
      <c r="ULL132" s="459"/>
      <c r="ULM132" s="458"/>
      <c r="ULN132" s="458"/>
      <c r="ULO132" s="458"/>
      <c r="ULP132" s="459"/>
      <c r="ULQ132" s="458"/>
      <c r="ULR132" s="458"/>
      <c r="ULS132" s="458"/>
      <c r="ULT132" s="459"/>
      <c r="ULU132" s="458"/>
      <c r="ULV132" s="458"/>
      <c r="ULW132" s="458"/>
      <c r="ULX132" s="459"/>
      <c r="ULY132" s="458"/>
      <c r="ULZ132" s="458"/>
      <c r="UMA132" s="458"/>
      <c r="UMB132" s="459"/>
      <c r="UMC132" s="458"/>
      <c r="UMD132" s="458"/>
      <c r="UME132" s="458"/>
      <c r="UMF132" s="459"/>
      <c r="UMG132" s="458"/>
      <c r="UMH132" s="458"/>
      <c r="UMI132" s="458"/>
      <c r="UMJ132" s="459"/>
      <c r="UMK132" s="458"/>
      <c r="UML132" s="458"/>
      <c r="UMM132" s="458"/>
      <c r="UMN132" s="459"/>
      <c r="UMO132" s="458"/>
      <c r="UMP132" s="458"/>
      <c r="UMQ132" s="458"/>
      <c r="UMR132" s="459"/>
      <c r="UMS132" s="458"/>
      <c r="UMT132" s="458"/>
      <c r="UMU132" s="458"/>
      <c r="UMV132" s="459"/>
      <c r="UMW132" s="458"/>
      <c r="UMX132" s="458"/>
      <c r="UMY132" s="458"/>
      <c r="UMZ132" s="459"/>
      <c r="UNA132" s="458"/>
      <c r="UNB132" s="458"/>
      <c r="UNC132" s="458"/>
      <c r="UND132" s="459"/>
      <c r="UNE132" s="458"/>
      <c r="UNF132" s="458"/>
      <c r="UNG132" s="458"/>
      <c r="UNH132" s="459"/>
      <c r="UNI132" s="458"/>
      <c r="UNJ132" s="458"/>
      <c r="UNK132" s="458"/>
      <c r="UNL132" s="459"/>
      <c r="UNM132" s="458"/>
      <c r="UNN132" s="458"/>
      <c r="UNO132" s="458"/>
      <c r="UNP132" s="459"/>
      <c r="UNQ132" s="458"/>
      <c r="UNR132" s="458"/>
      <c r="UNS132" s="458"/>
      <c r="UNT132" s="459"/>
      <c r="UNU132" s="458"/>
      <c r="UNV132" s="458"/>
      <c r="UNW132" s="458"/>
      <c r="UNX132" s="459"/>
      <c r="UNY132" s="458"/>
      <c r="UNZ132" s="458"/>
      <c r="UOA132" s="458"/>
      <c r="UOB132" s="459"/>
      <c r="UOC132" s="458"/>
      <c r="UOD132" s="458"/>
      <c r="UOE132" s="458"/>
      <c r="UOF132" s="459"/>
      <c r="UOG132" s="458"/>
      <c r="UOH132" s="458"/>
      <c r="UOI132" s="458"/>
      <c r="UOJ132" s="459"/>
      <c r="UOK132" s="458"/>
      <c r="UOL132" s="458"/>
      <c r="UOM132" s="458"/>
      <c r="UON132" s="459"/>
      <c r="UOO132" s="458"/>
      <c r="UOP132" s="458"/>
      <c r="UOQ132" s="458"/>
      <c r="UOR132" s="459"/>
      <c r="UOS132" s="458"/>
      <c r="UOT132" s="458"/>
      <c r="UOU132" s="458"/>
      <c r="UOV132" s="459"/>
      <c r="UOW132" s="458"/>
      <c r="UOX132" s="458"/>
      <c r="UOY132" s="458"/>
      <c r="UOZ132" s="459"/>
      <c r="UPA132" s="458"/>
      <c r="UPB132" s="458"/>
      <c r="UPC132" s="458"/>
      <c r="UPD132" s="459"/>
      <c r="UPE132" s="458"/>
      <c r="UPF132" s="458"/>
      <c r="UPG132" s="458"/>
      <c r="UPH132" s="459"/>
      <c r="UPI132" s="458"/>
      <c r="UPJ132" s="458"/>
      <c r="UPK132" s="458"/>
      <c r="UPL132" s="459"/>
      <c r="UPM132" s="458"/>
      <c r="UPN132" s="458"/>
      <c r="UPO132" s="458"/>
      <c r="UPP132" s="459"/>
      <c r="UPQ132" s="458"/>
      <c r="UPR132" s="458"/>
      <c r="UPS132" s="458"/>
      <c r="UPT132" s="459"/>
      <c r="UPU132" s="458"/>
      <c r="UPV132" s="458"/>
      <c r="UPW132" s="458"/>
      <c r="UPX132" s="459"/>
      <c r="UPY132" s="458"/>
      <c r="UPZ132" s="458"/>
      <c r="UQA132" s="458"/>
      <c r="UQB132" s="459"/>
      <c r="UQC132" s="458"/>
      <c r="UQD132" s="458"/>
      <c r="UQE132" s="458"/>
      <c r="UQF132" s="459"/>
      <c r="UQG132" s="458"/>
      <c r="UQH132" s="458"/>
      <c r="UQI132" s="458"/>
      <c r="UQJ132" s="459"/>
      <c r="UQK132" s="458"/>
      <c r="UQL132" s="458"/>
      <c r="UQM132" s="458"/>
      <c r="UQN132" s="459"/>
      <c r="UQO132" s="458"/>
      <c r="UQP132" s="458"/>
      <c r="UQQ132" s="458"/>
      <c r="UQR132" s="459"/>
      <c r="UQS132" s="458"/>
      <c r="UQT132" s="458"/>
      <c r="UQU132" s="458"/>
      <c r="UQV132" s="459"/>
      <c r="UQW132" s="458"/>
      <c r="UQX132" s="458"/>
      <c r="UQY132" s="458"/>
      <c r="UQZ132" s="459"/>
      <c r="URA132" s="458"/>
      <c r="URB132" s="458"/>
      <c r="URC132" s="458"/>
      <c r="URD132" s="459"/>
      <c r="URE132" s="458"/>
      <c r="URF132" s="458"/>
      <c r="URG132" s="458"/>
      <c r="URH132" s="459"/>
      <c r="URI132" s="458"/>
      <c r="URJ132" s="458"/>
      <c r="URK132" s="458"/>
      <c r="URL132" s="459"/>
      <c r="URM132" s="458"/>
      <c r="URN132" s="458"/>
      <c r="URO132" s="458"/>
      <c r="URP132" s="459"/>
      <c r="URQ132" s="458"/>
      <c r="URR132" s="458"/>
      <c r="URS132" s="458"/>
      <c r="URT132" s="459"/>
      <c r="URU132" s="458"/>
      <c r="URV132" s="458"/>
      <c r="URW132" s="458"/>
      <c r="URX132" s="459"/>
      <c r="URY132" s="458"/>
      <c r="URZ132" s="458"/>
      <c r="USA132" s="458"/>
      <c r="USB132" s="459"/>
      <c r="USC132" s="458"/>
      <c r="USD132" s="458"/>
      <c r="USE132" s="458"/>
      <c r="USF132" s="459"/>
      <c r="USG132" s="458"/>
      <c r="USH132" s="458"/>
      <c r="USI132" s="458"/>
      <c r="USJ132" s="459"/>
      <c r="USK132" s="458"/>
      <c r="USL132" s="458"/>
      <c r="USM132" s="458"/>
      <c r="USN132" s="459"/>
      <c r="USO132" s="458"/>
      <c r="USP132" s="458"/>
      <c r="USQ132" s="458"/>
      <c r="USR132" s="459"/>
      <c r="USS132" s="458"/>
      <c r="UST132" s="458"/>
      <c r="USU132" s="458"/>
      <c r="USV132" s="459"/>
      <c r="USW132" s="458"/>
      <c r="USX132" s="458"/>
      <c r="USY132" s="458"/>
      <c r="USZ132" s="459"/>
      <c r="UTA132" s="458"/>
      <c r="UTB132" s="458"/>
      <c r="UTC132" s="458"/>
      <c r="UTD132" s="459"/>
      <c r="UTE132" s="458"/>
      <c r="UTF132" s="458"/>
      <c r="UTG132" s="458"/>
      <c r="UTH132" s="459"/>
      <c r="UTI132" s="458"/>
      <c r="UTJ132" s="458"/>
      <c r="UTK132" s="458"/>
      <c r="UTL132" s="459"/>
      <c r="UTM132" s="458"/>
      <c r="UTN132" s="458"/>
      <c r="UTO132" s="458"/>
      <c r="UTP132" s="459"/>
      <c r="UTQ132" s="458"/>
      <c r="UTR132" s="458"/>
      <c r="UTS132" s="458"/>
      <c r="UTT132" s="459"/>
      <c r="UTU132" s="458"/>
      <c r="UTV132" s="458"/>
      <c r="UTW132" s="458"/>
      <c r="UTX132" s="459"/>
      <c r="UTY132" s="458"/>
      <c r="UTZ132" s="458"/>
      <c r="UUA132" s="458"/>
      <c r="UUB132" s="459"/>
      <c r="UUC132" s="458"/>
      <c r="UUD132" s="458"/>
      <c r="UUE132" s="458"/>
      <c r="UUF132" s="459"/>
      <c r="UUG132" s="458"/>
      <c r="UUH132" s="458"/>
      <c r="UUI132" s="458"/>
      <c r="UUJ132" s="459"/>
      <c r="UUK132" s="458"/>
      <c r="UUL132" s="458"/>
      <c r="UUM132" s="458"/>
      <c r="UUN132" s="459"/>
      <c r="UUO132" s="458"/>
      <c r="UUP132" s="458"/>
      <c r="UUQ132" s="458"/>
      <c r="UUR132" s="459"/>
      <c r="UUS132" s="458"/>
      <c r="UUT132" s="458"/>
      <c r="UUU132" s="458"/>
      <c r="UUV132" s="459"/>
      <c r="UUW132" s="458"/>
      <c r="UUX132" s="458"/>
      <c r="UUY132" s="458"/>
      <c r="UUZ132" s="459"/>
      <c r="UVA132" s="458"/>
      <c r="UVB132" s="458"/>
      <c r="UVC132" s="458"/>
      <c r="UVD132" s="459"/>
      <c r="UVE132" s="458"/>
      <c r="UVF132" s="458"/>
      <c r="UVG132" s="458"/>
      <c r="UVH132" s="459"/>
      <c r="UVI132" s="458"/>
      <c r="UVJ132" s="458"/>
      <c r="UVK132" s="458"/>
      <c r="UVL132" s="459"/>
      <c r="UVM132" s="458"/>
      <c r="UVN132" s="458"/>
      <c r="UVO132" s="458"/>
      <c r="UVP132" s="459"/>
      <c r="UVQ132" s="458"/>
      <c r="UVR132" s="458"/>
      <c r="UVS132" s="458"/>
      <c r="UVT132" s="459"/>
      <c r="UVU132" s="458"/>
      <c r="UVV132" s="458"/>
      <c r="UVW132" s="458"/>
      <c r="UVX132" s="459"/>
      <c r="UVY132" s="458"/>
      <c r="UVZ132" s="458"/>
      <c r="UWA132" s="458"/>
      <c r="UWB132" s="459"/>
      <c r="UWC132" s="458"/>
      <c r="UWD132" s="458"/>
      <c r="UWE132" s="458"/>
      <c r="UWF132" s="459"/>
      <c r="UWG132" s="458"/>
      <c r="UWH132" s="458"/>
      <c r="UWI132" s="458"/>
      <c r="UWJ132" s="459"/>
      <c r="UWK132" s="458"/>
      <c r="UWL132" s="458"/>
      <c r="UWM132" s="458"/>
      <c r="UWN132" s="459"/>
      <c r="UWO132" s="458"/>
      <c r="UWP132" s="458"/>
      <c r="UWQ132" s="458"/>
      <c r="UWR132" s="459"/>
      <c r="UWS132" s="458"/>
      <c r="UWT132" s="458"/>
      <c r="UWU132" s="458"/>
      <c r="UWV132" s="459"/>
      <c r="UWW132" s="458"/>
      <c r="UWX132" s="458"/>
      <c r="UWY132" s="458"/>
      <c r="UWZ132" s="459"/>
      <c r="UXA132" s="458"/>
      <c r="UXB132" s="458"/>
      <c r="UXC132" s="458"/>
      <c r="UXD132" s="459"/>
      <c r="UXE132" s="458"/>
      <c r="UXF132" s="458"/>
      <c r="UXG132" s="458"/>
      <c r="UXH132" s="459"/>
      <c r="UXI132" s="458"/>
      <c r="UXJ132" s="458"/>
      <c r="UXK132" s="458"/>
      <c r="UXL132" s="459"/>
      <c r="UXM132" s="458"/>
      <c r="UXN132" s="458"/>
      <c r="UXO132" s="458"/>
      <c r="UXP132" s="459"/>
      <c r="UXQ132" s="458"/>
      <c r="UXR132" s="458"/>
      <c r="UXS132" s="458"/>
      <c r="UXT132" s="459"/>
      <c r="UXU132" s="458"/>
      <c r="UXV132" s="458"/>
      <c r="UXW132" s="458"/>
      <c r="UXX132" s="459"/>
      <c r="UXY132" s="458"/>
      <c r="UXZ132" s="458"/>
      <c r="UYA132" s="458"/>
      <c r="UYB132" s="459"/>
      <c r="UYC132" s="458"/>
      <c r="UYD132" s="458"/>
      <c r="UYE132" s="458"/>
      <c r="UYF132" s="459"/>
      <c r="UYG132" s="458"/>
      <c r="UYH132" s="458"/>
      <c r="UYI132" s="458"/>
      <c r="UYJ132" s="459"/>
      <c r="UYK132" s="458"/>
      <c r="UYL132" s="458"/>
      <c r="UYM132" s="458"/>
      <c r="UYN132" s="459"/>
      <c r="UYO132" s="458"/>
      <c r="UYP132" s="458"/>
      <c r="UYQ132" s="458"/>
      <c r="UYR132" s="459"/>
      <c r="UYS132" s="458"/>
      <c r="UYT132" s="458"/>
      <c r="UYU132" s="458"/>
      <c r="UYV132" s="459"/>
      <c r="UYW132" s="458"/>
      <c r="UYX132" s="458"/>
      <c r="UYY132" s="458"/>
      <c r="UYZ132" s="459"/>
      <c r="UZA132" s="458"/>
      <c r="UZB132" s="458"/>
      <c r="UZC132" s="458"/>
      <c r="UZD132" s="459"/>
      <c r="UZE132" s="458"/>
      <c r="UZF132" s="458"/>
      <c r="UZG132" s="458"/>
      <c r="UZH132" s="459"/>
      <c r="UZI132" s="458"/>
      <c r="UZJ132" s="458"/>
      <c r="UZK132" s="458"/>
      <c r="UZL132" s="459"/>
      <c r="UZM132" s="458"/>
      <c r="UZN132" s="458"/>
      <c r="UZO132" s="458"/>
      <c r="UZP132" s="459"/>
      <c r="UZQ132" s="458"/>
      <c r="UZR132" s="458"/>
      <c r="UZS132" s="458"/>
      <c r="UZT132" s="459"/>
      <c r="UZU132" s="458"/>
      <c r="UZV132" s="458"/>
      <c r="UZW132" s="458"/>
      <c r="UZX132" s="459"/>
      <c r="UZY132" s="458"/>
      <c r="UZZ132" s="458"/>
      <c r="VAA132" s="458"/>
      <c r="VAB132" s="459"/>
      <c r="VAC132" s="458"/>
      <c r="VAD132" s="458"/>
      <c r="VAE132" s="458"/>
      <c r="VAF132" s="459"/>
      <c r="VAG132" s="458"/>
      <c r="VAH132" s="458"/>
      <c r="VAI132" s="458"/>
      <c r="VAJ132" s="459"/>
      <c r="VAK132" s="458"/>
      <c r="VAL132" s="458"/>
      <c r="VAM132" s="458"/>
      <c r="VAN132" s="459"/>
      <c r="VAO132" s="458"/>
      <c r="VAP132" s="458"/>
      <c r="VAQ132" s="458"/>
      <c r="VAR132" s="459"/>
      <c r="VAS132" s="458"/>
      <c r="VAT132" s="458"/>
      <c r="VAU132" s="458"/>
      <c r="VAV132" s="459"/>
      <c r="VAW132" s="458"/>
      <c r="VAX132" s="458"/>
      <c r="VAY132" s="458"/>
      <c r="VAZ132" s="459"/>
      <c r="VBA132" s="458"/>
      <c r="VBB132" s="458"/>
      <c r="VBC132" s="458"/>
      <c r="VBD132" s="459"/>
      <c r="VBE132" s="458"/>
      <c r="VBF132" s="458"/>
      <c r="VBG132" s="458"/>
      <c r="VBH132" s="459"/>
      <c r="VBI132" s="458"/>
      <c r="VBJ132" s="458"/>
      <c r="VBK132" s="458"/>
      <c r="VBL132" s="459"/>
      <c r="VBM132" s="458"/>
      <c r="VBN132" s="458"/>
      <c r="VBO132" s="458"/>
      <c r="VBP132" s="459"/>
      <c r="VBQ132" s="458"/>
      <c r="VBR132" s="458"/>
      <c r="VBS132" s="458"/>
      <c r="VBT132" s="459"/>
      <c r="VBU132" s="458"/>
      <c r="VBV132" s="458"/>
      <c r="VBW132" s="458"/>
      <c r="VBX132" s="459"/>
      <c r="VBY132" s="458"/>
      <c r="VBZ132" s="458"/>
      <c r="VCA132" s="458"/>
      <c r="VCB132" s="459"/>
      <c r="VCC132" s="458"/>
      <c r="VCD132" s="458"/>
      <c r="VCE132" s="458"/>
      <c r="VCF132" s="459"/>
      <c r="VCG132" s="458"/>
      <c r="VCH132" s="458"/>
      <c r="VCI132" s="458"/>
      <c r="VCJ132" s="459"/>
      <c r="VCK132" s="458"/>
      <c r="VCL132" s="458"/>
      <c r="VCM132" s="458"/>
      <c r="VCN132" s="459"/>
      <c r="VCO132" s="458"/>
      <c r="VCP132" s="458"/>
      <c r="VCQ132" s="458"/>
      <c r="VCR132" s="459"/>
      <c r="VCS132" s="458"/>
      <c r="VCT132" s="458"/>
      <c r="VCU132" s="458"/>
      <c r="VCV132" s="459"/>
      <c r="VCW132" s="458"/>
      <c r="VCX132" s="458"/>
      <c r="VCY132" s="458"/>
      <c r="VCZ132" s="459"/>
      <c r="VDA132" s="458"/>
      <c r="VDB132" s="458"/>
      <c r="VDC132" s="458"/>
      <c r="VDD132" s="459"/>
      <c r="VDE132" s="458"/>
      <c r="VDF132" s="458"/>
      <c r="VDG132" s="458"/>
      <c r="VDH132" s="459"/>
      <c r="VDI132" s="458"/>
      <c r="VDJ132" s="458"/>
      <c r="VDK132" s="458"/>
      <c r="VDL132" s="459"/>
      <c r="VDM132" s="458"/>
      <c r="VDN132" s="458"/>
      <c r="VDO132" s="458"/>
      <c r="VDP132" s="459"/>
      <c r="VDQ132" s="458"/>
      <c r="VDR132" s="458"/>
      <c r="VDS132" s="458"/>
      <c r="VDT132" s="459"/>
      <c r="VDU132" s="458"/>
      <c r="VDV132" s="458"/>
      <c r="VDW132" s="458"/>
      <c r="VDX132" s="459"/>
      <c r="VDY132" s="458"/>
      <c r="VDZ132" s="458"/>
      <c r="VEA132" s="458"/>
      <c r="VEB132" s="459"/>
      <c r="VEC132" s="458"/>
      <c r="VED132" s="458"/>
      <c r="VEE132" s="458"/>
      <c r="VEF132" s="459"/>
      <c r="VEG132" s="458"/>
      <c r="VEH132" s="458"/>
      <c r="VEI132" s="458"/>
      <c r="VEJ132" s="459"/>
      <c r="VEK132" s="458"/>
      <c r="VEL132" s="458"/>
      <c r="VEM132" s="458"/>
      <c r="VEN132" s="459"/>
      <c r="VEO132" s="458"/>
      <c r="VEP132" s="458"/>
      <c r="VEQ132" s="458"/>
      <c r="VER132" s="459"/>
      <c r="VES132" s="458"/>
      <c r="VET132" s="458"/>
      <c r="VEU132" s="458"/>
      <c r="VEV132" s="459"/>
      <c r="VEW132" s="458"/>
      <c r="VEX132" s="458"/>
      <c r="VEY132" s="458"/>
      <c r="VEZ132" s="459"/>
      <c r="VFA132" s="458"/>
      <c r="VFB132" s="458"/>
      <c r="VFC132" s="458"/>
      <c r="VFD132" s="459"/>
      <c r="VFE132" s="458"/>
      <c r="VFF132" s="458"/>
      <c r="VFG132" s="458"/>
      <c r="VFH132" s="459"/>
      <c r="VFI132" s="458"/>
      <c r="VFJ132" s="458"/>
      <c r="VFK132" s="458"/>
      <c r="VFL132" s="459"/>
      <c r="VFM132" s="458"/>
      <c r="VFN132" s="458"/>
      <c r="VFO132" s="458"/>
      <c r="VFP132" s="459"/>
      <c r="VFQ132" s="458"/>
      <c r="VFR132" s="458"/>
      <c r="VFS132" s="458"/>
      <c r="VFT132" s="459"/>
      <c r="VFU132" s="458"/>
      <c r="VFV132" s="458"/>
      <c r="VFW132" s="458"/>
      <c r="VFX132" s="459"/>
      <c r="VFY132" s="458"/>
      <c r="VFZ132" s="458"/>
      <c r="VGA132" s="458"/>
      <c r="VGB132" s="459"/>
      <c r="VGC132" s="458"/>
      <c r="VGD132" s="458"/>
      <c r="VGE132" s="458"/>
      <c r="VGF132" s="459"/>
      <c r="VGG132" s="458"/>
      <c r="VGH132" s="458"/>
      <c r="VGI132" s="458"/>
      <c r="VGJ132" s="459"/>
      <c r="VGK132" s="458"/>
      <c r="VGL132" s="458"/>
      <c r="VGM132" s="458"/>
      <c r="VGN132" s="459"/>
      <c r="VGO132" s="458"/>
      <c r="VGP132" s="458"/>
      <c r="VGQ132" s="458"/>
      <c r="VGR132" s="459"/>
      <c r="VGS132" s="458"/>
      <c r="VGT132" s="458"/>
      <c r="VGU132" s="458"/>
      <c r="VGV132" s="459"/>
      <c r="VGW132" s="458"/>
      <c r="VGX132" s="458"/>
      <c r="VGY132" s="458"/>
      <c r="VGZ132" s="459"/>
      <c r="VHA132" s="458"/>
      <c r="VHB132" s="458"/>
      <c r="VHC132" s="458"/>
      <c r="VHD132" s="459"/>
      <c r="VHE132" s="458"/>
      <c r="VHF132" s="458"/>
      <c r="VHG132" s="458"/>
      <c r="VHH132" s="459"/>
      <c r="VHI132" s="458"/>
      <c r="VHJ132" s="458"/>
      <c r="VHK132" s="458"/>
      <c r="VHL132" s="459"/>
      <c r="VHM132" s="458"/>
      <c r="VHN132" s="458"/>
      <c r="VHO132" s="458"/>
      <c r="VHP132" s="459"/>
      <c r="VHQ132" s="458"/>
      <c r="VHR132" s="458"/>
      <c r="VHS132" s="458"/>
      <c r="VHT132" s="459"/>
      <c r="VHU132" s="458"/>
      <c r="VHV132" s="458"/>
      <c r="VHW132" s="458"/>
      <c r="VHX132" s="459"/>
      <c r="VHY132" s="458"/>
      <c r="VHZ132" s="458"/>
      <c r="VIA132" s="458"/>
      <c r="VIB132" s="459"/>
      <c r="VIC132" s="458"/>
      <c r="VID132" s="458"/>
      <c r="VIE132" s="458"/>
      <c r="VIF132" s="459"/>
      <c r="VIG132" s="458"/>
      <c r="VIH132" s="458"/>
      <c r="VII132" s="458"/>
      <c r="VIJ132" s="459"/>
      <c r="VIK132" s="458"/>
      <c r="VIL132" s="458"/>
      <c r="VIM132" s="458"/>
      <c r="VIN132" s="459"/>
      <c r="VIO132" s="458"/>
      <c r="VIP132" s="458"/>
      <c r="VIQ132" s="458"/>
      <c r="VIR132" s="459"/>
      <c r="VIS132" s="458"/>
      <c r="VIT132" s="458"/>
      <c r="VIU132" s="458"/>
      <c r="VIV132" s="459"/>
      <c r="VIW132" s="458"/>
      <c r="VIX132" s="458"/>
      <c r="VIY132" s="458"/>
      <c r="VIZ132" s="459"/>
      <c r="VJA132" s="458"/>
      <c r="VJB132" s="458"/>
      <c r="VJC132" s="458"/>
      <c r="VJD132" s="459"/>
      <c r="VJE132" s="458"/>
      <c r="VJF132" s="458"/>
      <c r="VJG132" s="458"/>
      <c r="VJH132" s="459"/>
      <c r="VJI132" s="458"/>
      <c r="VJJ132" s="458"/>
      <c r="VJK132" s="458"/>
      <c r="VJL132" s="459"/>
      <c r="VJM132" s="458"/>
      <c r="VJN132" s="458"/>
      <c r="VJO132" s="458"/>
      <c r="VJP132" s="459"/>
      <c r="VJQ132" s="458"/>
      <c r="VJR132" s="458"/>
      <c r="VJS132" s="458"/>
      <c r="VJT132" s="459"/>
      <c r="VJU132" s="458"/>
      <c r="VJV132" s="458"/>
      <c r="VJW132" s="458"/>
      <c r="VJX132" s="459"/>
      <c r="VJY132" s="458"/>
      <c r="VJZ132" s="458"/>
      <c r="VKA132" s="458"/>
      <c r="VKB132" s="459"/>
      <c r="VKC132" s="458"/>
      <c r="VKD132" s="458"/>
      <c r="VKE132" s="458"/>
      <c r="VKF132" s="459"/>
      <c r="VKG132" s="458"/>
      <c r="VKH132" s="458"/>
      <c r="VKI132" s="458"/>
      <c r="VKJ132" s="459"/>
      <c r="VKK132" s="458"/>
      <c r="VKL132" s="458"/>
      <c r="VKM132" s="458"/>
      <c r="VKN132" s="459"/>
      <c r="VKO132" s="458"/>
      <c r="VKP132" s="458"/>
      <c r="VKQ132" s="458"/>
      <c r="VKR132" s="459"/>
      <c r="VKS132" s="458"/>
      <c r="VKT132" s="458"/>
      <c r="VKU132" s="458"/>
      <c r="VKV132" s="459"/>
      <c r="VKW132" s="458"/>
      <c r="VKX132" s="458"/>
      <c r="VKY132" s="458"/>
      <c r="VKZ132" s="459"/>
      <c r="VLA132" s="458"/>
      <c r="VLB132" s="458"/>
      <c r="VLC132" s="458"/>
      <c r="VLD132" s="459"/>
      <c r="VLE132" s="458"/>
      <c r="VLF132" s="458"/>
      <c r="VLG132" s="458"/>
      <c r="VLH132" s="459"/>
      <c r="VLI132" s="458"/>
      <c r="VLJ132" s="458"/>
      <c r="VLK132" s="458"/>
      <c r="VLL132" s="459"/>
      <c r="VLM132" s="458"/>
      <c r="VLN132" s="458"/>
      <c r="VLO132" s="458"/>
      <c r="VLP132" s="459"/>
      <c r="VLQ132" s="458"/>
      <c r="VLR132" s="458"/>
      <c r="VLS132" s="458"/>
      <c r="VLT132" s="459"/>
      <c r="VLU132" s="458"/>
      <c r="VLV132" s="458"/>
      <c r="VLW132" s="458"/>
      <c r="VLX132" s="459"/>
      <c r="VLY132" s="458"/>
      <c r="VLZ132" s="458"/>
      <c r="VMA132" s="458"/>
      <c r="VMB132" s="459"/>
      <c r="VMC132" s="458"/>
      <c r="VMD132" s="458"/>
      <c r="VME132" s="458"/>
      <c r="VMF132" s="459"/>
      <c r="VMG132" s="458"/>
      <c r="VMH132" s="458"/>
      <c r="VMI132" s="458"/>
      <c r="VMJ132" s="459"/>
      <c r="VMK132" s="458"/>
      <c r="VML132" s="458"/>
      <c r="VMM132" s="458"/>
      <c r="VMN132" s="459"/>
      <c r="VMO132" s="458"/>
      <c r="VMP132" s="458"/>
      <c r="VMQ132" s="458"/>
      <c r="VMR132" s="459"/>
      <c r="VMS132" s="458"/>
      <c r="VMT132" s="458"/>
      <c r="VMU132" s="458"/>
      <c r="VMV132" s="459"/>
      <c r="VMW132" s="458"/>
      <c r="VMX132" s="458"/>
      <c r="VMY132" s="458"/>
      <c r="VMZ132" s="459"/>
      <c r="VNA132" s="458"/>
      <c r="VNB132" s="458"/>
      <c r="VNC132" s="458"/>
      <c r="VND132" s="459"/>
      <c r="VNE132" s="458"/>
      <c r="VNF132" s="458"/>
      <c r="VNG132" s="458"/>
      <c r="VNH132" s="459"/>
      <c r="VNI132" s="458"/>
      <c r="VNJ132" s="458"/>
      <c r="VNK132" s="458"/>
      <c r="VNL132" s="459"/>
      <c r="VNM132" s="458"/>
      <c r="VNN132" s="458"/>
      <c r="VNO132" s="458"/>
      <c r="VNP132" s="459"/>
      <c r="VNQ132" s="458"/>
      <c r="VNR132" s="458"/>
      <c r="VNS132" s="458"/>
      <c r="VNT132" s="459"/>
      <c r="VNU132" s="458"/>
      <c r="VNV132" s="458"/>
      <c r="VNW132" s="458"/>
      <c r="VNX132" s="459"/>
      <c r="VNY132" s="458"/>
      <c r="VNZ132" s="458"/>
      <c r="VOA132" s="458"/>
      <c r="VOB132" s="459"/>
      <c r="VOC132" s="458"/>
      <c r="VOD132" s="458"/>
      <c r="VOE132" s="458"/>
      <c r="VOF132" s="459"/>
      <c r="VOG132" s="458"/>
      <c r="VOH132" s="458"/>
      <c r="VOI132" s="458"/>
      <c r="VOJ132" s="459"/>
      <c r="VOK132" s="458"/>
      <c r="VOL132" s="458"/>
      <c r="VOM132" s="458"/>
      <c r="VON132" s="459"/>
      <c r="VOO132" s="458"/>
      <c r="VOP132" s="458"/>
      <c r="VOQ132" s="458"/>
      <c r="VOR132" s="459"/>
      <c r="VOS132" s="458"/>
      <c r="VOT132" s="458"/>
      <c r="VOU132" s="458"/>
      <c r="VOV132" s="459"/>
      <c r="VOW132" s="458"/>
      <c r="VOX132" s="458"/>
      <c r="VOY132" s="458"/>
      <c r="VOZ132" s="459"/>
      <c r="VPA132" s="458"/>
      <c r="VPB132" s="458"/>
      <c r="VPC132" s="458"/>
      <c r="VPD132" s="459"/>
      <c r="VPE132" s="458"/>
      <c r="VPF132" s="458"/>
      <c r="VPG132" s="458"/>
      <c r="VPH132" s="459"/>
      <c r="VPI132" s="458"/>
      <c r="VPJ132" s="458"/>
      <c r="VPK132" s="458"/>
      <c r="VPL132" s="459"/>
      <c r="VPM132" s="458"/>
      <c r="VPN132" s="458"/>
      <c r="VPO132" s="458"/>
      <c r="VPP132" s="459"/>
      <c r="VPQ132" s="458"/>
      <c r="VPR132" s="458"/>
      <c r="VPS132" s="458"/>
      <c r="VPT132" s="459"/>
      <c r="VPU132" s="458"/>
      <c r="VPV132" s="458"/>
      <c r="VPW132" s="458"/>
      <c r="VPX132" s="459"/>
      <c r="VPY132" s="458"/>
      <c r="VPZ132" s="458"/>
      <c r="VQA132" s="458"/>
      <c r="VQB132" s="459"/>
      <c r="VQC132" s="458"/>
      <c r="VQD132" s="458"/>
      <c r="VQE132" s="458"/>
      <c r="VQF132" s="459"/>
      <c r="VQG132" s="458"/>
      <c r="VQH132" s="458"/>
      <c r="VQI132" s="458"/>
      <c r="VQJ132" s="459"/>
      <c r="VQK132" s="458"/>
      <c r="VQL132" s="458"/>
      <c r="VQM132" s="458"/>
      <c r="VQN132" s="459"/>
      <c r="VQO132" s="458"/>
      <c r="VQP132" s="458"/>
      <c r="VQQ132" s="458"/>
      <c r="VQR132" s="459"/>
      <c r="VQS132" s="458"/>
      <c r="VQT132" s="458"/>
      <c r="VQU132" s="458"/>
      <c r="VQV132" s="459"/>
      <c r="VQW132" s="458"/>
      <c r="VQX132" s="458"/>
      <c r="VQY132" s="458"/>
      <c r="VQZ132" s="459"/>
      <c r="VRA132" s="458"/>
      <c r="VRB132" s="458"/>
      <c r="VRC132" s="458"/>
      <c r="VRD132" s="459"/>
      <c r="VRE132" s="458"/>
      <c r="VRF132" s="458"/>
      <c r="VRG132" s="458"/>
      <c r="VRH132" s="459"/>
      <c r="VRI132" s="458"/>
      <c r="VRJ132" s="458"/>
      <c r="VRK132" s="458"/>
      <c r="VRL132" s="459"/>
      <c r="VRM132" s="458"/>
      <c r="VRN132" s="458"/>
      <c r="VRO132" s="458"/>
      <c r="VRP132" s="459"/>
      <c r="VRQ132" s="458"/>
      <c r="VRR132" s="458"/>
      <c r="VRS132" s="458"/>
      <c r="VRT132" s="459"/>
      <c r="VRU132" s="458"/>
      <c r="VRV132" s="458"/>
      <c r="VRW132" s="458"/>
      <c r="VRX132" s="459"/>
      <c r="VRY132" s="458"/>
      <c r="VRZ132" s="458"/>
      <c r="VSA132" s="458"/>
      <c r="VSB132" s="459"/>
      <c r="VSC132" s="458"/>
      <c r="VSD132" s="458"/>
      <c r="VSE132" s="458"/>
      <c r="VSF132" s="459"/>
      <c r="VSG132" s="458"/>
      <c r="VSH132" s="458"/>
      <c r="VSI132" s="458"/>
      <c r="VSJ132" s="459"/>
      <c r="VSK132" s="458"/>
      <c r="VSL132" s="458"/>
      <c r="VSM132" s="458"/>
      <c r="VSN132" s="459"/>
      <c r="VSO132" s="458"/>
      <c r="VSP132" s="458"/>
      <c r="VSQ132" s="458"/>
      <c r="VSR132" s="459"/>
      <c r="VSS132" s="458"/>
      <c r="VST132" s="458"/>
      <c r="VSU132" s="458"/>
      <c r="VSV132" s="459"/>
      <c r="VSW132" s="458"/>
      <c r="VSX132" s="458"/>
      <c r="VSY132" s="458"/>
      <c r="VSZ132" s="459"/>
      <c r="VTA132" s="458"/>
      <c r="VTB132" s="458"/>
      <c r="VTC132" s="458"/>
      <c r="VTD132" s="459"/>
      <c r="VTE132" s="458"/>
      <c r="VTF132" s="458"/>
      <c r="VTG132" s="458"/>
      <c r="VTH132" s="459"/>
      <c r="VTI132" s="458"/>
      <c r="VTJ132" s="458"/>
      <c r="VTK132" s="458"/>
      <c r="VTL132" s="459"/>
      <c r="VTM132" s="458"/>
      <c r="VTN132" s="458"/>
      <c r="VTO132" s="458"/>
      <c r="VTP132" s="459"/>
      <c r="VTQ132" s="458"/>
      <c r="VTR132" s="458"/>
      <c r="VTS132" s="458"/>
      <c r="VTT132" s="459"/>
      <c r="VTU132" s="458"/>
      <c r="VTV132" s="458"/>
      <c r="VTW132" s="458"/>
      <c r="VTX132" s="459"/>
      <c r="VTY132" s="458"/>
      <c r="VTZ132" s="458"/>
      <c r="VUA132" s="458"/>
      <c r="VUB132" s="459"/>
      <c r="VUC132" s="458"/>
      <c r="VUD132" s="458"/>
      <c r="VUE132" s="458"/>
      <c r="VUF132" s="459"/>
      <c r="VUG132" s="458"/>
      <c r="VUH132" s="458"/>
      <c r="VUI132" s="458"/>
      <c r="VUJ132" s="459"/>
      <c r="VUK132" s="458"/>
      <c r="VUL132" s="458"/>
      <c r="VUM132" s="458"/>
      <c r="VUN132" s="459"/>
      <c r="VUO132" s="458"/>
      <c r="VUP132" s="458"/>
      <c r="VUQ132" s="458"/>
      <c r="VUR132" s="459"/>
      <c r="VUS132" s="458"/>
      <c r="VUT132" s="458"/>
      <c r="VUU132" s="458"/>
      <c r="VUV132" s="459"/>
      <c r="VUW132" s="458"/>
      <c r="VUX132" s="458"/>
      <c r="VUY132" s="458"/>
      <c r="VUZ132" s="459"/>
      <c r="VVA132" s="458"/>
      <c r="VVB132" s="458"/>
      <c r="VVC132" s="458"/>
      <c r="VVD132" s="459"/>
      <c r="VVE132" s="458"/>
      <c r="VVF132" s="458"/>
      <c r="VVG132" s="458"/>
      <c r="VVH132" s="459"/>
      <c r="VVI132" s="458"/>
      <c r="VVJ132" s="458"/>
      <c r="VVK132" s="458"/>
      <c r="VVL132" s="459"/>
      <c r="VVM132" s="458"/>
      <c r="VVN132" s="458"/>
      <c r="VVO132" s="458"/>
      <c r="VVP132" s="459"/>
      <c r="VVQ132" s="458"/>
      <c r="VVR132" s="458"/>
      <c r="VVS132" s="458"/>
      <c r="VVT132" s="459"/>
      <c r="VVU132" s="458"/>
      <c r="VVV132" s="458"/>
      <c r="VVW132" s="458"/>
      <c r="VVX132" s="459"/>
      <c r="VVY132" s="458"/>
      <c r="VVZ132" s="458"/>
      <c r="VWA132" s="458"/>
      <c r="VWB132" s="459"/>
      <c r="VWC132" s="458"/>
      <c r="VWD132" s="458"/>
      <c r="VWE132" s="458"/>
      <c r="VWF132" s="459"/>
      <c r="VWG132" s="458"/>
      <c r="VWH132" s="458"/>
      <c r="VWI132" s="458"/>
      <c r="VWJ132" s="459"/>
      <c r="VWK132" s="458"/>
      <c r="VWL132" s="458"/>
      <c r="VWM132" s="458"/>
      <c r="VWN132" s="459"/>
      <c r="VWO132" s="458"/>
      <c r="VWP132" s="458"/>
      <c r="VWQ132" s="458"/>
      <c r="VWR132" s="459"/>
      <c r="VWS132" s="458"/>
      <c r="VWT132" s="458"/>
      <c r="VWU132" s="458"/>
      <c r="VWV132" s="459"/>
      <c r="VWW132" s="458"/>
      <c r="VWX132" s="458"/>
      <c r="VWY132" s="458"/>
      <c r="VWZ132" s="459"/>
      <c r="VXA132" s="458"/>
      <c r="VXB132" s="458"/>
      <c r="VXC132" s="458"/>
      <c r="VXD132" s="459"/>
      <c r="VXE132" s="458"/>
      <c r="VXF132" s="458"/>
      <c r="VXG132" s="458"/>
      <c r="VXH132" s="459"/>
      <c r="VXI132" s="458"/>
      <c r="VXJ132" s="458"/>
      <c r="VXK132" s="458"/>
      <c r="VXL132" s="459"/>
      <c r="VXM132" s="458"/>
      <c r="VXN132" s="458"/>
      <c r="VXO132" s="458"/>
      <c r="VXP132" s="459"/>
      <c r="VXQ132" s="458"/>
      <c r="VXR132" s="458"/>
      <c r="VXS132" s="458"/>
      <c r="VXT132" s="459"/>
      <c r="VXU132" s="458"/>
      <c r="VXV132" s="458"/>
      <c r="VXW132" s="458"/>
      <c r="VXX132" s="459"/>
      <c r="VXY132" s="458"/>
      <c r="VXZ132" s="458"/>
      <c r="VYA132" s="458"/>
      <c r="VYB132" s="459"/>
      <c r="VYC132" s="458"/>
      <c r="VYD132" s="458"/>
      <c r="VYE132" s="458"/>
      <c r="VYF132" s="459"/>
      <c r="VYG132" s="458"/>
      <c r="VYH132" s="458"/>
      <c r="VYI132" s="458"/>
      <c r="VYJ132" s="459"/>
      <c r="VYK132" s="458"/>
      <c r="VYL132" s="458"/>
      <c r="VYM132" s="458"/>
      <c r="VYN132" s="459"/>
      <c r="VYO132" s="458"/>
      <c r="VYP132" s="458"/>
      <c r="VYQ132" s="458"/>
      <c r="VYR132" s="459"/>
      <c r="VYS132" s="458"/>
      <c r="VYT132" s="458"/>
      <c r="VYU132" s="458"/>
      <c r="VYV132" s="459"/>
      <c r="VYW132" s="458"/>
      <c r="VYX132" s="458"/>
      <c r="VYY132" s="458"/>
      <c r="VYZ132" s="459"/>
      <c r="VZA132" s="458"/>
      <c r="VZB132" s="458"/>
      <c r="VZC132" s="458"/>
      <c r="VZD132" s="459"/>
      <c r="VZE132" s="458"/>
      <c r="VZF132" s="458"/>
      <c r="VZG132" s="458"/>
      <c r="VZH132" s="459"/>
      <c r="VZI132" s="458"/>
      <c r="VZJ132" s="458"/>
      <c r="VZK132" s="458"/>
      <c r="VZL132" s="459"/>
      <c r="VZM132" s="458"/>
      <c r="VZN132" s="458"/>
      <c r="VZO132" s="458"/>
      <c r="VZP132" s="459"/>
      <c r="VZQ132" s="458"/>
      <c r="VZR132" s="458"/>
      <c r="VZS132" s="458"/>
      <c r="VZT132" s="459"/>
      <c r="VZU132" s="458"/>
      <c r="VZV132" s="458"/>
      <c r="VZW132" s="458"/>
      <c r="VZX132" s="459"/>
      <c r="VZY132" s="458"/>
      <c r="VZZ132" s="458"/>
      <c r="WAA132" s="458"/>
      <c r="WAB132" s="459"/>
      <c r="WAC132" s="458"/>
      <c r="WAD132" s="458"/>
      <c r="WAE132" s="458"/>
      <c r="WAF132" s="459"/>
      <c r="WAG132" s="458"/>
      <c r="WAH132" s="458"/>
      <c r="WAI132" s="458"/>
      <c r="WAJ132" s="459"/>
      <c r="WAK132" s="458"/>
      <c r="WAL132" s="458"/>
      <c r="WAM132" s="458"/>
      <c r="WAN132" s="459"/>
      <c r="WAO132" s="458"/>
      <c r="WAP132" s="458"/>
      <c r="WAQ132" s="458"/>
      <c r="WAR132" s="459"/>
      <c r="WAS132" s="458"/>
      <c r="WAT132" s="458"/>
      <c r="WAU132" s="458"/>
      <c r="WAV132" s="459"/>
      <c r="WAW132" s="458"/>
      <c r="WAX132" s="458"/>
      <c r="WAY132" s="458"/>
      <c r="WAZ132" s="459"/>
      <c r="WBA132" s="458"/>
      <c r="WBB132" s="458"/>
      <c r="WBC132" s="458"/>
      <c r="WBD132" s="459"/>
      <c r="WBE132" s="458"/>
      <c r="WBF132" s="458"/>
      <c r="WBG132" s="458"/>
      <c r="WBH132" s="459"/>
      <c r="WBI132" s="458"/>
      <c r="WBJ132" s="458"/>
      <c r="WBK132" s="458"/>
      <c r="WBL132" s="459"/>
      <c r="WBM132" s="458"/>
      <c r="WBN132" s="458"/>
      <c r="WBO132" s="458"/>
      <c r="WBP132" s="459"/>
      <c r="WBQ132" s="458"/>
      <c r="WBR132" s="458"/>
      <c r="WBS132" s="458"/>
      <c r="WBT132" s="459"/>
      <c r="WBU132" s="458"/>
      <c r="WBV132" s="458"/>
      <c r="WBW132" s="458"/>
      <c r="WBX132" s="459"/>
      <c r="WBY132" s="458"/>
      <c r="WBZ132" s="458"/>
      <c r="WCA132" s="458"/>
      <c r="WCB132" s="459"/>
      <c r="WCC132" s="458"/>
      <c r="WCD132" s="458"/>
      <c r="WCE132" s="458"/>
      <c r="WCF132" s="459"/>
      <c r="WCG132" s="458"/>
      <c r="WCH132" s="458"/>
      <c r="WCI132" s="458"/>
      <c r="WCJ132" s="459"/>
      <c r="WCK132" s="458"/>
      <c r="WCL132" s="458"/>
      <c r="WCM132" s="458"/>
      <c r="WCN132" s="459"/>
      <c r="WCO132" s="458"/>
      <c r="WCP132" s="458"/>
      <c r="WCQ132" s="458"/>
      <c r="WCR132" s="459"/>
      <c r="WCS132" s="458"/>
      <c r="WCT132" s="458"/>
      <c r="WCU132" s="458"/>
      <c r="WCV132" s="459"/>
      <c r="WCW132" s="458"/>
      <c r="WCX132" s="458"/>
      <c r="WCY132" s="458"/>
      <c r="WCZ132" s="459"/>
      <c r="WDA132" s="458"/>
      <c r="WDB132" s="458"/>
      <c r="WDC132" s="458"/>
      <c r="WDD132" s="459"/>
      <c r="WDE132" s="458"/>
      <c r="WDF132" s="458"/>
      <c r="WDG132" s="458"/>
      <c r="WDH132" s="459"/>
      <c r="WDI132" s="458"/>
      <c r="WDJ132" s="458"/>
      <c r="WDK132" s="458"/>
      <c r="WDL132" s="459"/>
      <c r="WDM132" s="458"/>
      <c r="WDN132" s="458"/>
      <c r="WDO132" s="458"/>
      <c r="WDP132" s="459"/>
      <c r="WDQ132" s="458"/>
      <c r="WDR132" s="458"/>
      <c r="WDS132" s="458"/>
      <c r="WDT132" s="459"/>
      <c r="WDU132" s="458"/>
      <c r="WDV132" s="458"/>
      <c r="WDW132" s="458"/>
      <c r="WDX132" s="459"/>
      <c r="WDY132" s="458"/>
      <c r="WDZ132" s="458"/>
      <c r="WEA132" s="458"/>
      <c r="WEB132" s="459"/>
      <c r="WEC132" s="458"/>
      <c r="WED132" s="458"/>
      <c r="WEE132" s="458"/>
      <c r="WEF132" s="459"/>
      <c r="WEG132" s="458"/>
      <c r="WEH132" s="458"/>
      <c r="WEI132" s="458"/>
      <c r="WEJ132" s="459"/>
      <c r="WEK132" s="458"/>
      <c r="WEL132" s="458"/>
      <c r="WEM132" s="458"/>
      <c r="WEN132" s="459"/>
      <c r="WEO132" s="458"/>
      <c r="WEP132" s="458"/>
      <c r="WEQ132" s="458"/>
      <c r="WER132" s="459"/>
      <c r="WES132" s="458"/>
      <c r="WET132" s="458"/>
      <c r="WEU132" s="458"/>
      <c r="WEV132" s="459"/>
      <c r="WEW132" s="458"/>
      <c r="WEX132" s="458"/>
      <c r="WEY132" s="458"/>
      <c r="WEZ132" s="459"/>
      <c r="WFA132" s="458"/>
      <c r="WFB132" s="458"/>
      <c r="WFC132" s="458"/>
      <c r="WFD132" s="459"/>
      <c r="WFE132" s="458"/>
      <c r="WFF132" s="458"/>
      <c r="WFG132" s="458"/>
      <c r="WFH132" s="459"/>
      <c r="WFI132" s="458"/>
      <c r="WFJ132" s="458"/>
      <c r="WFK132" s="458"/>
      <c r="WFL132" s="459"/>
      <c r="WFM132" s="458"/>
      <c r="WFN132" s="458"/>
      <c r="WFO132" s="458"/>
      <c r="WFP132" s="459"/>
      <c r="WFQ132" s="458"/>
      <c r="WFR132" s="458"/>
      <c r="WFS132" s="458"/>
      <c r="WFT132" s="459"/>
      <c r="WFU132" s="458"/>
      <c r="WFV132" s="458"/>
      <c r="WFW132" s="458"/>
      <c r="WFX132" s="459"/>
      <c r="WFY132" s="458"/>
      <c r="WFZ132" s="458"/>
      <c r="WGA132" s="458"/>
      <c r="WGB132" s="459"/>
      <c r="WGC132" s="458"/>
      <c r="WGD132" s="458"/>
      <c r="WGE132" s="458"/>
      <c r="WGF132" s="459"/>
      <c r="WGG132" s="458"/>
      <c r="WGH132" s="458"/>
      <c r="WGI132" s="458"/>
      <c r="WGJ132" s="459"/>
      <c r="WGK132" s="458"/>
      <c r="WGL132" s="458"/>
      <c r="WGM132" s="458"/>
      <c r="WGN132" s="459"/>
      <c r="WGO132" s="458"/>
      <c r="WGP132" s="458"/>
      <c r="WGQ132" s="458"/>
      <c r="WGR132" s="459"/>
      <c r="WGS132" s="458"/>
      <c r="WGT132" s="458"/>
      <c r="WGU132" s="458"/>
      <c r="WGV132" s="459"/>
      <c r="WGW132" s="458"/>
      <c r="WGX132" s="458"/>
      <c r="WGY132" s="458"/>
      <c r="WGZ132" s="459"/>
      <c r="WHA132" s="458"/>
      <c r="WHB132" s="458"/>
      <c r="WHC132" s="458"/>
      <c r="WHD132" s="459"/>
      <c r="WHE132" s="458"/>
      <c r="WHF132" s="458"/>
      <c r="WHG132" s="458"/>
      <c r="WHH132" s="459"/>
      <c r="WHI132" s="458"/>
      <c r="WHJ132" s="458"/>
      <c r="WHK132" s="458"/>
      <c r="WHL132" s="459"/>
      <c r="WHM132" s="458"/>
      <c r="WHN132" s="458"/>
      <c r="WHO132" s="458"/>
      <c r="WHP132" s="459"/>
      <c r="WHQ132" s="458"/>
      <c r="WHR132" s="458"/>
      <c r="WHS132" s="458"/>
      <c r="WHT132" s="459"/>
      <c r="WHU132" s="458"/>
      <c r="WHV132" s="458"/>
      <c r="WHW132" s="458"/>
      <c r="WHX132" s="459"/>
      <c r="WHY132" s="458"/>
      <c r="WHZ132" s="458"/>
      <c r="WIA132" s="458"/>
      <c r="WIB132" s="459"/>
      <c r="WIC132" s="458"/>
      <c r="WID132" s="458"/>
      <c r="WIE132" s="458"/>
      <c r="WIF132" s="459"/>
      <c r="WIG132" s="458"/>
      <c r="WIH132" s="458"/>
      <c r="WII132" s="458"/>
      <c r="WIJ132" s="459"/>
      <c r="WIK132" s="458"/>
      <c r="WIL132" s="458"/>
      <c r="WIM132" s="458"/>
      <c r="WIN132" s="459"/>
      <c r="WIO132" s="458"/>
      <c r="WIP132" s="458"/>
      <c r="WIQ132" s="458"/>
      <c r="WIR132" s="459"/>
      <c r="WIS132" s="458"/>
      <c r="WIT132" s="458"/>
      <c r="WIU132" s="458"/>
      <c r="WIV132" s="459"/>
      <c r="WIW132" s="458"/>
      <c r="WIX132" s="458"/>
      <c r="WIY132" s="458"/>
      <c r="WIZ132" s="459"/>
      <c r="WJA132" s="458"/>
      <c r="WJB132" s="458"/>
      <c r="WJC132" s="458"/>
      <c r="WJD132" s="459"/>
      <c r="WJE132" s="458"/>
      <c r="WJF132" s="458"/>
      <c r="WJG132" s="458"/>
      <c r="WJH132" s="459"/>
      <c r="WJI132" s="458"/>
      <c r="WJJ132" s="458"/>
      <c r="WJK132" s="458"/>
      <c r="WJL132" s="459"/>
      <c r="WJM132" s="458"/>
      <c r="WJN132" s="458"/>
      <c r="WJO132" s="458"/>
      <c r="WJP132" s="459"/>
      <c r="WJQ132" s="458"/>
      <c r="WJR132" s="458"/>
      <c r="WJS132" s="458"/>
      <c r="WJT132" s="459"/>
      <c r="WJU132" s="458"/>
      <c r="WJV132" s="458"/>
      <c r="WJW132" s="458"/>
      <c r="WJX132" s="459"/>
      <c r="WJY132" s="458"/>
      <c r="WJZ132" s="458"/>
      <c r="WKA132" s="458"/>
      <c r="WKB132" s="459"/>
      <c r="WKC132" s="458"/>
      <c r="WKD132" s="458"/>
      <c r="WKE132" s="458"/>
      <c r="WKF132" s="459"/>
      <c r="WKG132" s="458"/>
      <c r="WKH132" s="458"/>
      <c r="WKI132" s="458"/>
      <c r="WKJ132" s="459"/>
      <c r="WKK132" s="458"/>
      <c r="WKL132" s="458"/>
      <c r="WKM132" s="458"/>
      <c r="WKN132" s="459"/>
      <c r="WKO132" s="458"/>
      <c r="WKP132" s="458"/>
      <c r="WKQ132" s="458"/>
      <c r="WKR132" s="459"/>
      <c r="WKS132" s="458"/>
      <c r="WKT132" s="458"/>
      <c r="WKU132" s="458"/>
      <c r="WKV132" s="459"/>
      <c r="WKW132" s="458"/>
      <c r="WKX132" s="458"/>
      <c r="WKY132" s="458"/>
      <c r="WKZ132" s="459"/>
      <c r="WLA132" s="458"/>
      <c r="WLB132" s="458"/>
      <c r="WLC132" s="458"/>
      <c r="WLD132" s="459"/>
      <c r="WLE132" s="458"/>
      <c r="WLF132" s="458"/>
      <c r="WLG132" s="458"/>
      <c r="WLH132" s="459"/>
      <c r="WLI132" s="458"/>
      <c r="WLJ132" s="458"/>
      <c r="WLK132" s="458"/>
      <c r="WLL132" s="459"/>
      <c r="WLM132" s="458"/>
      <c r="WLN132" s="458"/>
      <c r="WLO132" s="458"/>
      <c r="WLP132" s="459"/>
      <c r="WLQ132" s="458"/>
      <c r="WLR132" s="458"/>
      <c r="WLS132" s="458"/>
      <c r="WLT132" s="459"/>
      <c r="WLU132" s="458"/>
      <c r="WLV132" s="458"/>
      <c r="WLW132" s="458"/>
      <c r="WLX132" s="459"/>
      <c r="WLY132" s="458"/>
      <c r="WLZ132" s="458"/>
      <c r="WMA132" s="458"/>
      <c r="WMB132" s="459"/>
      <c r="WMC132" s="458"/>
      <c r="WMD132" s="458"/>
      <c r="WME132" s="458"/>
      <c r="WMF132" s="459"/>
      <c r="WMG132" s="458"/>
      <c r="WMH132" s="458"/>
      <c r="WMI132" s="458"/>
      <c r="WMJ132" s="459"/>
      <c r="WMK132" s="458"/>
      <c r="WML132" s="458"/>
      <c r="WMM132" s="458"/>
      <c r="WMN132" s="459"/>
      <c r="WMO132" s="458"/>
      <c r="WMP132" s="458"/>
      <c r="WMQ132" s="458"/>
      <c r="WMR132" s="459"/>
      <c r="WMS132" s="458"/>
      <c r="WMT132" s="458"/>
      <c r="WMU132" s="458"/>
      <c r="WMV132" s="459"/>
      <c r="WMW132" s="458"/>
      <c r="WMX132" s="458"/>
      <c r="WMY132" s="458"/>
      <c r="WMZ132" s="459"/>
      <c r="WNA132" s="458"/>
      <c r="WNB132" s="458"/>
      <c r="WNC132" s="458"/>
      <c r="WND132" s="459"/>
      <c r="WNE132" s="458"/>
      <c r="WNF132" s="458"/>
      <c r="WNG132" s="458"/>
      <c r="WNH132" s="459"/>
      <c r="WNI132" s="458"/>
      <c r="WNJ132" s="458"/>
      <c r="WNK132" s="458"/>
      <c r="WNL132" s="459"/>
      <c r="WNM132" s="458"/>
      <c r="WNN132" s="458"/>
      <c r="WNO132" s="458"/>
      <c r="WNP132" s="459"/>
      <c r="WNQ132" s="458"/>
      <c r="WNR132" s="458"/>
      <c r="WNS132" s="458"/>
      <c r="WNT132" s="459"/>
      <c r="WNU132" s="458"/>
      <c r="WNV132" s="458"/>
      <c r="WNW132" s="458"/>
      <c r="WNX132" s="459"/>
      <c r="WNY132" s="458"/>
      <c r="WNZ132" s="458"/>
      <c r="WOA132" s="458"/>
      <c r="WOB132" s="459"/>
      <c r="WOC132" s="458"/>
      <c r="WOD132" s="458"/>
      <c r="WOE132" s="458"/>
      <c r="WOF132" s="459"/>
      <c r="WOG132" s="458"/>
      <c r="WOH132" s="458"/>
      <c r="WOI132" s="458"/>
      <c r="WOJ132" s="459"/>
      <c r="WOK132" s="458"/>
      <c r="WOL132" s="458"/>
      <c r="WOM132" s="458"/>
      <c r="WON132" s="459"/>
      <c r="WOO132" s="458"/>
      <c r="WOP132" s="458"/>
      <c r="WOQ132" s="458"/>
      <c r="WOR132" s="459"/>
      <c r="WOS132" s="458"/>
      <c r="WOT132" s="458"/>
      <c r="WOU132" s="458"/>
      <c r="WOV132" s="459"/>
      <c r="WOW132" s="458"/>
      <c r="WOX132" s="458"/>
      <c r="WOY132" s="458"/>
      <c r="WOZ132" s="459"/>
      <c r="WPA132" s="458"/>
      <c r="WPB132" s="458"/>
      <c r="WPC132" s="458"/>
      <c r="WPD132" s="459"/>
      <c r="WPE132" s="458"/>
      <c r="WPF132" s="458"/>
      <c r="WPG132" s="458"/>
      <c r="WPH132" s="459"/>
      <c r="WPI132" s="458"/>
      <c r="WPJ132" s="458"/>
      <c r="WPK132" s="458"/>
      <c r="WPL132" s="459"/>
      <c r="WPM132" s="458"/>
      <c r="WPN132" s="458"/>
      <c r="WPO132" s="458"/>
      <c r="WPP132" s="459"/>
      <c r="WPQ132" s="458"/>
      <c r="WPR132" s="458"/>
      <c r="WPS132" s="458"/>
      <c r="WPT132" s="459"/>
      <c r="WPU132" s="458"/>
      <c r="WPV132" s="458"/>
      <c r="WPW132" s="458"/>
      <c r="WPX132" s="459"/>
      <c r="WPY132" s="458"/>
      <c r="WPZ132" s="458"/>
      <c r="WQA132" s="458"/>
      <c r="WQB132" s="459"/>
      <c r="WQC132" s="458"/>
      <c r="WQD132" s="458"/>
      <c r="WQE132" s="458"/>
      <c r="WQF132" s="459"/>
      <c r="WQG132" s="458"/>
      <c r="WQH132" s="458"/>
      <c r="WQI132" s="458"/>
      <c r="WQJ132" s="459"/>
      <c r="WQK132" s="458"/>
      <c r="WQL132" s="458"/>
      <c r="WQM132" s="458"/>
      <c r="WQN132" s="459"/>
      <c r="WQO132" s="458"/>
      <c r="WQP132" s="458"/>
      <c r="WQQ132" s="458"/>
      <c r="WQR132" s="459"/>
      <c r="WQS132" s="458"/>
      <c r="WQT132" s="458"/>
      <c r="WQU132" s="458"/>
      <c r="WQV132" s="459"/>
      <c r="WQW132" s="458"/>
      <c r="WQX132" s="458"/>
      <c r="WQY132" s="458"/>
      <c r="WQZ132" s="459"/>
      <c r="WRA132" s="458"/>
      <c r="WRB132" s="458"/>
      <c r="WRC132" s="458"/>
      <c r="WRD132" s="459"/>
      <c r="WRE132" s="458"/>
      <c r="WRF132" s="458"/>
      <c r="WRG132" s="458"/>
      <c r="WRH132" s="459"/>
      <c r="WRI132" s="458"/>
      <c r="WRJ132" s="458"/>
      <c r="WRK132" s="458"/>
      <c r="WRL132" s="459"/>
      <c r="WRM132" s="458"/>
      <c r="WRN132" s="458"/>
      <c r="WRO132" s="458"/>
      <c r="WRP132" s="459"/>
      <c r="WRQ132" s="458"/>
      <c r="WRR132" s="458"/>
      <c r="WRS132" s="458"/>
      <c r="WRT132" s="459"/>
      <c r="WRU132" s="458"/>
      <c r="WRV132" s="458"/>
      <c r="WRW132" s="458"/>
      <c r="WRX132" s="459"/>
      <c r="WRY132" s="458"/>
      <c r="WRZ132" s="458"/>
      <c r="WSA132" s="458"/>
      <c r="WSB132" s="459"/>
      <c r="WSC132" s="458"/>
      <c r="WSD132" s="458"/>
      <c r="WSE132" s="458"/>
      <c r="WSF132" s="459"/>
      <c r="WSG132" s="458"/>
      <c r="WSH132" s="458"/>
      <c r="WSI132" s="458"/>
      <c r="WSJ132" s="459"/>
      <c r="WSK132" s="458"/>
      <c r="WSL132" s="458"/>
      <c r="WSM132" s="458"/>
      <c r="WSN132" s="459"/>
      <c r="WSO132" s="458"/>
      <c r="WSP132" s="458"/>
      <c r="WSQ132" s="458"/>
      <c r="WSR132" s="459"/>
      <c r="WSS132" s="458"/>
      <c r="WST132" s="458"/>
      <c r="WSU132" s="458"/>
      <c r="WSV132" s="459"/>
      <c r="WSW132" s="458"/>
      <c r="WSX132" s="458"/>
      <c r="WSY132" s="458"/>
      <c r="WSZ132" s="459"/>
      <c r="WTA132" s="458"/>
      <c r="WTB132" s="458"/>
      <c r="WTC132" s="458"/>
      <c r="WTD132" s="459"/>
      <c r="WTE132" s="458"/>
      <c r="WTF132" s="458"/>
      <c r="WTG132" s="458"/>
      <c r="WTH132" s="459"/>
      <c r="WTI132" s="458"/>
      <c r="WTJ132" s="458"/>
      <c r="WTK132" s="458"/>
      <c r="WTL132" s="459"/>
      <c r="WTM132" s="458"/>
      <c r="WTN132" s="458"/>
      <c r="WTO132" s="458"/>
      <c r="WTP132" s="459"/>
      <c r="WTQ132" s="458"/>
      <c r="WTR132" s="458"/>
      <c r="WTS132" s="458"/>
      <c r="WTT132" s="459"/>
      <c r="WTU132" s="458"/>
      <c r="WTV132" s="458"/>
      <c r="WTW132" s="458"/>
      <c r="WTX132" s="459"/>
      <c r="WTY132" s="458"/>
      <c r="WTZ132" s="458"/>
      <c r="WUA132" s="458"/>
      <c r="WUB132" s="459"/>
      <c r="WUC132" s="458"/>
      <c r="WUD132" s="458"/>
      <c r="WUE132" s="458"/>
      <c r="WUF132" s="459"/>
      <c r="WUG132" s="458"/>
      <c r="WUH132" s="458"/>
      <c r="WUI132" s="458"/>
      <c r="WUJ132" s="459"/>
      <c r="WUK132" s="458"/>
      <c r="WUL132" s="458"/>
      <c r="WUM132" s="458"/>
      <c r="WUN132" s="459"/>
      <c r="WUO132" s="458"/>
      <c r="WUP132" s="458"/>
      <c r="WUQ132" s="458"/>
      <c r="WUR132" s="459"/>
      <c r="WUS132" s="458"/>
      <c r="WUT132" s="458"/>
      <c r="WUU132" s="458"/>
      <c r="WUV132" s="459"/>
      <c r="WUW132" s="458"/>
      <c r="WUX132" s="458"/>
      <c r="WUY132" s="458"/>
      <c r="WUZ132" s="459"/>
      <c r="WVA132" s="458"/>
      <c r="WVB132" s="458"/>
      <c r="WVC132" s="458"/>
      <c r="WVD132" s="459"/>
      <c r="WVE132" s="458"/>
      <c r="WVF132" s="458"/>
      <c r="WVG132" s="458"/>
      <c r="WVH132" s="459"/>
      <c r="WVI132" s="458"/>
      <c r="WVJ132" s="458"/>
      <c r="WVK132" s="458"/>
      <c r="WVL132" s="459"/>
      <c r="WVM132" s="458"/>
      <c r="WVN132" s="458"/>
      <c r="WVO132" s="458"/>
      <c r="WVP132" s="459"/>
      <c r="WVQ132" s="458"/>
      <c r="WVR132" s="458"/>
      <c r="WVS132" s="458"/>
      <c r="WVT132" s="459"/>
      <c r="WVU132" s="458"/>
      <c r="WVV132" s="458"/>
      <c r="WVW132" s="458"/>
      <c r="WVX132" s="459"/>
      <c r="WVY132" s="458"/>
      <c r="WVZ132" s="458"/>
      <c r="WWA132" s="458"/>
      <c r="WWB132" s="459"/>
      <c r="WWC132" s="458"/>
      <c r="WWD132" s="458"/>
      <c r="WWE132" s="458"/>
      <c r="WWF132" s="459"/>
      <c r="WWG132" s="458"/>
      <c r="WWH132" s="458"/>
      <c r="WWI132" s="458"/>
      <c r="WWJ132" s="459"/>
      <c r="WWK132" s="458"/>
      <c r="WWL132" s="458"/>
      <c r="WWM132" s="458"/>
      <c r="WWN132" s="459"/>
      <c r="WWO132" s="458"/>
      <c r="WWP132" s="458"/>
      <c r="WWQ132" s="458"/>
      <c r="WWR132" s="459"/>
      <c r="WWS132" s="458"/>
      <c r="WWT132" s="458"/>
      <c r="WWU132" s="458"/>
      <c r="WWV132" s="459"/>
      <c r="WWW132" s="458"/>
      <c r="WWX132" s="458"/>
      <c r="WWY132" s="458"/>
      <c r="WWZ132" s="459"/>
      <c r="WXA132" s="458"/>
      <c r="WXB132" s="458"/>
      <c r="WXC132" s="458"/>
      <c r="WXD132" s="459"/>
      <c r="WXE132" s="458"/>
      <c r="WXF132" s="458"/>
      <c r="WXG132" s="458"/>
      <c r="WXH132" s="459"/>
      <c r="WXI132" s="458"/>
      <c r="WXJ132" s="458"/>
      <c r="WXK132" s="458"/>
      <c r="WXL132" s="459"/>
      <c r="WXM132" s="458"/>
      <c r="WXN132" s="458"/>
      <c r="WXO132" s="458"/>
      <c r="WXP132" s="459"/>
      <c r="WXQ132" s="458"/>
      <c r="WXR132" s="458"/>
      <c r="WXS132" s="458"/>
      <c r="WXT132" s="459"/>
      <c r="WXU132" s="458"/>
      <c r="WXV132" s="458"/>
      <c r="WXW132" s="458"/>
      <c r="WXX132" s="459"/>
      <c r="WXY132" s="458"/>
      <c r="WXZ132" s="458"/>
      <c r="WYA132" s="458"/>
      <c r="WYB132" s="459"/>
      <c r="WYC132" s="458"/>
      <c r="WYD132" s="458"/>
      <c r="WYE132" s="458"/>
      <c r="WYF132" s="459"/>
      <c r="WYG132" s="458"/>
      <c r="WYH132" s="458"/>
      <c r="WYI132" s="458"/>
      <c r="WYJ132" s="459"/>
      <c r="WYK132" s="458"/>
      <c r="WYL132" s="458"/>
      <c r="WYM132" s="458"/>
      <c r="WYN132" s="459"/>
      <c r="WYO132" s="458"/>
      <c r="WYP132" s="458"/>
      <c r="WYQ132" s="458"/>
      <c r="WYR132" s="459"/>
      <c r="WYS132" s="458"/>
      <c r="WYT132" s="458"/>
      <c r="WYU132" s="458"/>
      <c r="WYV132" s="459"/>
      <c r="WYW132" s="458"/>
      <c r="WYX132" s="458"/>
      <c r="WYY132" s="458"/>
      <c r="WYZ132" s="459"/>
      <c r="WZA132" s="458"/>
      <c r="WZB132" s="458"/>
      <c r="WZC132" s="458"/>
      <c r="WZD132" s="459"/>
      <c r="WZE132" s="458"/>
      <c r="WZF132" s="458"/>
      <c r="WZG132" s="458"/>
      <c r="WZH132" s="459"/>
      <c r="WZI132" s="458"/>
      <c r="WZJ132" s="458"/>
      <c r="WZK132" s="458"/>
      <c r="WZL132" s="459"/>
      <c r="WZM132" s="458"/>
      <c r="WZN132" s="458"/>
      <c r="WZO132" s="458"/>
      <c r="WZP132" s="459"/>
      <c r="WZQ132" s="458"/>
      <c r="WZR132" s="458"/>
      <c r="WZS132" s="458"/>
      <c r="WZT132" s="459"/>
      <c r="WZU132" s="458"/>
      <c r="WZV132" s="458"/>
      <c r="WZW132" s="458"/>
      <c r="WZX132" s="459"/>
      <c r="WZY132" s="458"/>
      <c r="WZZ132" s="458"/>
      <c r="XAA132" s="458"/>
      <c r="XAB132" s="459"/>
      <c r="XAC132" s="458"/>
      <c r="XAD132" s="458"/>
      <c r="XAE132" s="458"/>
      <c r="XAF132" s="459"/>
      <c r="XAG132" s="458"/>
      <c r="XAH132" s="458"/>
      <c r="XAI132" s="458"/>
      <c r="XAJ132" s="459"/>
      <c r="XAK132" s="458"/>
      <c r="XAL132" s="458"/>
      <c r="XAM132" s="458"/>
      <c r="XAN132" s="459"/>
      <c r="XAO132" s="458"/>
      <c r="XAP132" s="458"/>
      <c r="XAQ132" s="458"/>
      <c r="XAR132" s="459"/>
      <c r="XAS132" s="458"/>
      <c r="XAT132" s="458"/>
      <c r="XAU132" s="458"/>
      <c r="XAV132" s="459"/>
      <c r="XAW132" s="458"/>
      <c r="XAX132" s="458"/>
      <c r="XAY132" s="458"/>
      <c r="XAZ132" s="459"/>
      <c r="XBA132" s="458"/>
      <c r="XBB132" s="458"/>
      <c r="XBC132" s="458"/>
      <c r="XBD132" s="459"/>
      <c r="XBE132" s="458"/>
      <c r="XBF132" s="458"/>
      <c r="XBG132" s="458"/>
      <c r="XBH132" s="459"/>
      <c r="XBI132" s="458"/>
      <c r="XBJ132" s="458"/>
      <c r="XBK132" s="458"/>
      <c r="XBL132" s="459"/>
      <c r="XBM132" s="458"/>
      <c r="XBN132" s="458"/>
      <c r="XBO132" s="458"/>
      <c r="XBP132" s="459"/>
      <c r="XBQ132" s="458"/>
      <c r="XBR132" s="458"/>
      <c r="XBS132" s="458"/>
      <c r="XBT132" s="459"/>
      <c r="XBU132" s="458"/>
      <c r="XBV132" s="458"/>
      <c r="XBW132" s="458"/>
      <c r="XBX132" s="459"/>
      <c r="XBY132" s="458"/>
      <c r="XBZ132" s="458"/>
      <c r="XCA132" s="458"/>
      <c r="XCB132" s="459"/>
      <c r="XCC132" s="458"/>
      <c r="XCD132" s="458"/>
      <c r="XCE132" s="458"/>
      <c r="XCF132" s="459"/>
      <c r="XCG132" s="458"/>
      <c r="XCH132" s="458"/>
      <c r="XCI132" s="458"/>
      <c r="XCJ132" s="459"/>
      <c r="XCK132" s="458"/>
      <c r="XCL132" s="458"/>
      <c r="XCM132" s="458"/>
      <c r="XCN132" s="459"/>
      <c r="XCO132" s="458"/>
      <c r="XCP132" s="458"/>
      <c r="XCQ132" s="458"/>
      <c r="XCR132" s="459"/>
      <c r="XCS132" s="458"/>
      <c r="XCT132" s="458"/>
      <c r="XCU132" s="458"/>
      <c r="XCV132" s="459"/>
      <c r="XCW132" s="458"/>
      <c r="XCX132" s="458"/>
      <c r="XCY132" s="458"/>
      <c r="XCZ132" s="459"/>
      <c r="XDA132" s="458"/>
      <c r="XDB132" s="458"/>
      <c r="XDC132" s="458"/>
      <c r="XDD132" s="459"/>
      <c r="XDE132" s="458"/>
      <c r="XDF132" s="458"/>
      <c r="XDG132" s="458"/>
      <c r="XDH132" s="459"/>
      <c r="XDI132" s="458"/>
      <c r="XDJ132" s="458"/>
      <c r="XDK132" s="458"/>
      <c r="XDL132" s="459"/>
      <c r="XDM132" s="458"/>
      <c r="XDN132" s="458"/>
      <c r="XDO132" s="458"/>
      <c r="XDP132" s="459"/>
      <c r="XDQ132" s="458"/>
      <c r="XDR132" s="458"/>
      <c r="XDS132" s="458"/>
      <c r="XDT132" s="459"/>
      <c r="XDU132" s="458"/>
      <c r="XDV132" s="458"/>
      <c r="XDW132" s="458"/>
      <c r="XDX132" s="459"/>
      <c r="XDY132" s="458"/>
      <c r="XDZ132" s="458"/>
      <c r="XEA132" s="458"/>
      <c r="XEB132" s="459"/>
      <c r="XEC132" s="458"/>
      <c r="XED132" s="458"/>
      <c r="XEE132" s="458"/>
      <c r="XEF132" s="459"/>
      <c r="XEG132" s="458"/>
      <c r="XEH132" s="458"/>
      <c r="XEI132" s="458"/>
      <c r="XEJ132" s="459"/>
      <c r="XEK132" s="458"/>
      <c r="XEL132" s="458"/>
      <c r="XEM132" s="458"/>
      <c r="XEN132" s="459"/>
      <c r="XEO132" s="458"/>
      <c r="XEP132" s="458"/>
      <c r="XEQ132" s="458"/>
      <c r="XER132" s="459"/>
      <c r="XES132" s="458"/>
      <c r="XET132" s="458"/>
      <c r="XEU132" s="458"/>
      <c r="XEV132" s="459"/>
      <c r="XEW132" s="459"/>
      <c r="XEX132" s="459"/>
      <c r="XEY132" s="459"/>
    </row>
    <row r="133" spans="1:16379" ht="11.1" customHeight="1">
      <c r="E133" s="174"/>
      <c r="F133" s="174"/>
      <c r="G133" s="174"/>
      <c r="H133" s="174"/>
      <c r="I133" s="174"/>
      <c r="J133" s="174"/>
      <c r="K133" s="174"/>
      <c r="L133" s="174"/>
      <c r="M133" s="174"/>
      <c r="N133" s="174"/>
      <c r="O133" s="164"/>
      <c r="P133" s="164"/>
      <c r="Q133" s="164"/>
      <c r="R133" s="164"/>
      <c r="S133" s="164"/>
      <c r="T133" s="164"/>
      <c r="U133" s="164"/>
      <c r="V133" s="164"/>
      <c r="W133" s="164"/>
      <c r="X133" s="164"/>
      <c r="Y133" s="164"/>
      <c r="Z133" s="164"/>
      <c r="AA133" s="164"/>
      <c r="AB133" s="164"/>
      <c r="AC133" s="164"/>
      <c r="AD133" s="164"/>
      <c r="AE133" s="164"/>
      <c r="AF133" s="164"/>
      <c r="AG133" s="164"/>
      <c r="AH133" s="164"/>
      <c r="AI133" s="164"/>
      <c r="AJ133" s="164"/>
      <c r="AK133" s="164"/>
      <c r="AL133" s="164"/>
      <c r="AM133" s="164"/>
      <c r="AN133" s="164"/>
      <c r="AO133" s="164"/>
      <c r="AP133" s="164"/>
      <c r="AQ133" s="164"/>
      <c r="AR133" s="164"/>
      <c r="AS133" s="164"/>
      <c r="AT133" s="164"/>
      <c r="AU133" s="164"/>
      <c r="AV133" s="164"/>
      <c r="AW133" s="164"/>
      <c r="AX133" s="164"/>
      <c r="AY133" s="164"/>
      <c r="AZ133" s="164"/>
      <c r="BA133" s="164"/>
      <c r="BB133" s="164"/>
      <c r="BC133" s="164"/>
      <c r="BD133" s="164"/>
      <c r="BE133" s="164"/>
      <c r="BF133" s="164"/>
      <c r="BG133" s="164"/>
      <c r="BH133" s="164"/>
      <c r="BI133" s="164"/>
      <c r="BJ133" s="164"/>
      <c r="BK133" s="164"/>
    </row>
    <row r="134" spans="1:16379" s="29" customFormat="1" ht="11.1" customHeight="1">
      <c r="C134" s="124"/>
      <c r="D134" s="28"/>
      <c r="E134" s="174"/>
      <c r="F134" s="174"/>
      <c r="G134" s="174"/>
      <c r="H134" s="174"/>
      <c r="I134" s="174"/>
      <c r="J134" s="174"/>
      <c r="K134" s="174"/>
      <c r="L134" s="174"/>
      <c r="M134" s="174"/>
      <c r="N134" s="174"/>
      <c r="O134" s="164"/>
      <c r="P134" s="164"/>
      <c r="Q134" s="164"/>
      <c r="R134" s="164"/>
      <c r="S134" s="164"/>
      <c r="T134" s="164"/>
      <c r="U134" s="164"/>
      <c r="V134" s="164"/>
      <c r="W134" s="164"/>
      <c r="X134" s="164"/>
      <c r="Y134" s="164"/>
      <c r="Z134" s="164"/>
      <c r="AA134" s="164"/>
      <c r="AB134" s="164"/>
      <c r="AC134" s="164"/>
      <c r="AD134" s="164"/>
      <c r="AE134" s="164"/>
      <c r="AF134" s="164"/>
      <c r="AG134" s="164"/>
      <c r="AH134" s="164"/>
      <c r="AI134" s="164"/>
      <c r="AJ134" s="164"/>
      <c r="AK134" s="164"/>
      <c r="AL134" s="164"/>
      <c r="AM134" s="164"/>
      <c r="AN134" s="164"/>
      <c r="AO134" s="164"/>
      <c r="AP134" s="164"/>
      <c r="AQ134" s="164"/>
      <c r="AR134" s="164"/>
      <c r="AS134" s="164"/>
      <c r="AT134" s="164"/>
      <c r="AU134" s="164"/>
      <c r="AV134" s="164"/>
      <c r="AW134" s="164"/>
      <c r="AX134" s="164"/>
      <c r="AY134" s="164"/>
      <c r="AZ134" s="164"/>
      <c r="BA134" s="164"/>
      <c r="BB134" s="164"/>
      <c r="BC134" s="164"/>
      <c r="BD134" s="164"/>
      <c r="BE134" s="164"/>
      <c r="BF134" s="164"/>
      <c r="BG134" s="164"/>
      <c r="BH134" s="164"/>
      <c r="BI134" s="164"/>
      <c r="BJ134" s="164"/>
      <c r="BK134" s="164"/>
      <c r="BL134" s="28"/>
    </row>
    <row r="135" spans="1:16379" s="29" customFormat="1" ht="11.1" customHeight="1">
      <c r="C135" s="124"/>
      <c r="D135" s="28"/>
      <c r="E135" s="174"/>
      <c r="F135" s="174"/>
      <c r="G135" s="174"/>
      <c r="H135" s="174"/>
      <c r="I135" s="174"/>
      <c r="J135" s="174"/>
      <c r="K135" s="174"/>
      <c r="L135" s="174"/>
      <c r="M135" s="174"/>
      <c r="N135" s="174"/>
      <c r="O135" s="164"/>
      <c r="P135" s="164"/>
      <c r="Q135" s="164"/>
      <c r="R135" s="164"/>
      <c r="S135" s="164"/>
      <c r="T135" s="164"/>
      <c r="U135" s="164"/>
      <c r="V135" s="164"/>
      <c r="W135" s="164"/>
      <c r="X135" s="164"/>
      <c r="Y135" s="164"/>
      <c r="Z135" s="164"/>
      <c r="AA135" s="164"/>
      <c r="AB135" s="164"/>
      <c r="AC135" s="164"/>
      <c r="AD135" s="164"/>
      <c r="AE135" s="164"/>
      <c r="AF135" s="164"/>
      <c r="AG135" s="164"/>
      <c r="AH135" s="164"/>
      <c r="AI135" s="164"/>
      <c r="AJ135" s="164"/>
      <c r="AK135" s="164"/>
      <c r="AL135" s="164"/>
      <c r="AM135" s="164"/>
      <c r="AN135" s="164"/>
      <c r="AO135" s="164"/>
      <c r="AP135" s="164"/>
      <c r="AQ135" s="164"/>
      <c r="AR135" s="164"/>
      <c r="AS135" s="164"/>
      <c r="AT135" s="164"/>
      <c r="AU135" s="164"/>
      <c r="AV135" s="164"/>
      <c r="AW135" s="164"/>
      <c r="AX135" s="164"/>
      <c r="AY135" s="164"/>
      <c r="AZ135" s="164"/>
      <c r="BA135" s="164"/>
      <c r="BB135" s="164"/>
      <c r="BC135" s="164"/>
      <c r="BD135" s="164"/>
      <c r="BE135" s="164"/>
      <c r="BF135" s="164"/>
      <c r="BG135" s="164"/>
      <c r="BH135" s="164"/>
      <c r="BI135" s="164"/>
      <c r="BJ135" s="164"/>
      <c r="BK135" s="164"/>
      <c r="BL135" s="28"/>
    </row>
    <row r="136" spans="1:16379" s="29" customFormat="1" ht="11.1" customHeight="1">
      <c r="C136" s="124"/>
      <c r="D136" s="28"/>
      <c r="E136" s="174"/>
      <c r="F136" s="174"/>
      <c r="G136" s="174"/>
      <c r="H136" s="174"/>
      <c r="I136" s="174"/>
      <c r="J136" s="174"/>
      <c r="K136" s="174"/>
      <c r="L136" s="174"/>
      <c r="M136" s="174"/>
      <c r="N136" s="174"/>
      <c r="O136" s="164"/>
      <c r="P136" s="164"/>
      <c r="Q136" s="164"/>
      <c r="R136" s="164"/>
      <c r="S136" s="164"/>
      <c r="T136" s="164"/>
      <c r="U136" s="164"/>
      <c r="V136" s="164"/>
      <c r="W136" s="164"/>
      <c r="X136" s="164"/>
      <c r="Y136" s="164"/>
      <c r="Z136" s="164"/>
      <c r="AA136" s="164"/>
      <c r="AB136" s="164"/>
      <c r="AC136" s="164"/>
      <c r="AD136" s="164"/>
      <c r="AE136" s="164"/>
      <c r="AF136" s="164"/>
      <c r="AG136" s="164"/>
      <c r="AH136" s="164"/>
      <c r="AI136" s="164"/>
      <c r="AJ136" s="164"/>
      <c r="AK136" s="164"/>
      <c r="AL136" s="164"/>
      <c r="AM136" s="164"/>
      <c r="AN136" s="164"/>
      <c r="AO136" s="164"/>
      <c r="AP136" s="164"/>
      <c r="AQ136" s="164"/>
      <c r="AR136" s="164"/>
      <c r="AS136" s="164"/>
      <c r="AT136" s="164"/>
      <c r="AU136" s="164"/>
      <c r="AV136" s="164"/>
      <c r="AW136" s="164"/>
      <c r="AX136" s="164"/>
      <c r="AY136" s="164"/>
      <c r="AZ136" s="164"/>
      <c r="BA136" s="164"/>
      <c r="BB136" s="164"/>
      <c r="BC136" s="164"/>
      <c r="BD136" s="164"/>
      <c r="BE136" s="164"/>
      <c r="BF136" s="164"/>
      <c r="BG136" s="164"/>
      <c r="BH136" s="164"/>
      <c r="BI136" s="164"/>
      <c r="BJ136" s="164"/>
      <c r="BK136" s="164"/>
      <c r="BL136" s="28"/>
    </row>
    <row r="137" spans="1:16379" s="29" customFormat="1" ht="11.1" customHeight="1">
      <c r="C137" s="124"/>
      <c r="D137" s="28"/>
      <c r="E137" s="174"/>
      <c r="F137" s="174"/>
      <c r="G137" s="174"/>
      <c r="H137" s="174"/>
      <c r="I137" s="174"/>
      <c r="J137" s="174"/>
      <c r="K137" s="174"/>
      <c r="L137" s="174"/>
      <c r="M137" s="174"/>
      <c r="N137" s="174"/>
      <c r="O137" s="164"/>
      <c r="P137" s="164"/>
      <c r="Q137" s="164"/>
      <c r="R137" s="164"/>
      <c r="S137" s="164"/>
      <c r="T137" s="164"/>
      <c r="U137" s="164"/>
      <c r="V137" s="164"/>
      <c r="W137" s="164"/>
      <c r="X137" s="164"/>
      <c r="Y137" s="164"/>
      <c r="Z137" s="164"/>
      <c r="AA137" s="164"/>
      <c r="AB137" s="164"/>
      <c r="AC137" s="164"/>
      <c r="AD137" s="164"/>
      <c r="AE137" s="164"/>
      <c r="AF137" s="164"/>
      <c r="AG137" s="164"/>
      <c r="AH137" s="164"/>
      <c r="AI137" s="164"/>
      <c r="AJ137" s="164"/>
      <c r="AK137" s="164"/>
      <c r="AL137" s="164"/>
      <c r="AM137" s="164"/>
      <c r="AN137" s="164"/>
      <c r="AO137" s="164"/>
      <c r="AP137" s="164"/>
      <c r="AQ137" s="164"/>
      <c r="AR137" s="164"/>
      <c r="AS137" s="164"/>
      <c r="AT137" s="164"/>
      <c r="AU137" s="164"/>
      <c r="AV137" s="164"/>
      <c r="AW137" s="164"/>
      <c r="AX137" s="164"/>
      <c r="AY137" s="164"/>
      <c r="AZ137" s="164"/>
      <c r="BA137" s="164"/>
      <c r="BB137" s="164"/>
      <c r="BC137" s="164"/>
      <c r="BD137" s="164"/>
      <c r="BE137" s="164"/>
      <c r="BF137" s="164"/>
      <c r="BG137" s="164"/>
      <c r="BH137" s="164"/>
      <c r="BI137" s="164"/>
      <c r="BJ137" s="164"/>
      <c r="BK137" s="164"/>
      <c r="BL137" s="28"/>
    </row>
    <row r="138" spans="1:16379" s="29" customFormat="1" ht="11.1" customHeight="1">
      <c r="C138" s="124"/>
      <c r="D138" s="28"/>
      <c r="E138" s="174"/>
      <c r="F138" s="174"/>
      <c r="G138" s="174"/>
      <c r="H138" s="174"/>
      <c r="I138" s="174"/>
      <c r="J138" s="174"/>
      <c r="K138" s="174"/>
      <c r="L138" s="174"/>
      <c r="M138" s="174"/>
      <c r="N138" s="174"/>
      <c r="O138" s="164"/>
      <c r="P138" s="164"/>
      <c r="Q138" s="164"/>
      <c r="R138" s="164"/>
      <c r="S138" s="164"/>
      <c r="T138" s="164"/>
      <c r="U138" s="164"/>
      <c r="V138" s="164"/>
      <c r="W138" s="164"/>
      <c r="X138" s="164"/>
      <c r="Y138" s="164"/>
      <c r="Z138" s="164"/>
      <c r="AA138" s="164"/>
      <c r="AB138" s="164"/>
      <c r="AC138" s="164"/>
      <c r="AD138" s="164"/>
      <c r="AE138" s="164"/>
      <c r="AF138" s="164"/>
      <c r="AG138" s="164"/>
      <c r="AH138" s="164"/>
      <c r="AI138" s="164"/>
      <c r="AJ138" s="164"/>
      <c r="AK138" s="164"/>
      <c r="AL138" s="164"/>
      <c r="AM138" s="164"/>
      <c r="AN138" s="164"/>
      <c r="AO138" s="164"/>
      <c r="AP138" s="164"/>
      <c r="AQ138" s="164"/>
      <c r="AR138" s="164"/>
      <c r="AS138" s="164"/>
      <c r="AT138" s="164"/>
      <c r="AU138" s="164"/>
      <c r="AV138" s="164"/>
      <c r="AW138" s="164"/>
      <c r="AX138" s="164"/>
      <c r="AY138" s="164"/>
      <c r="AZ138" s="164"/>
      <c r="BA138" s="164"/>
      <c r="BB138" s="164"/>
      <c r="BC138" s="164"/>
      <c r="BD138" s="164"/>
      <c r="BE138" s="164"/>
      <c r="BF138" s="164"/>
      <c r="BG138" s="164"/>
      <c r="BH138" s="164"/>
      <c r="BI138" s="164"/>
      <c r="BJ138" s="164"/>
      <c r="BK138" s="164"/>
      <c r="BL138" s="28"/>
    </row>
    <row r="139" spans="1:16379" s="29" customFormat="1" ht="11.1" customHeight="1">
      <c r="C139" s="124"/>
      <c r="D139" s="28"/>
      <c r="E139" s="174"/>
      <c r="F139" s="174"/>
      <c r="G139" s="174"/>
      <c r="H139" s="174"/>
      <c r="I139" s="174"/>
      <c r="J139" s="174"/>
      <c r="K139" s="174"/>
      <c r="L139" s="174"/>
      <c r="M139" s="174"/>
      <c r="N139" s="174"/>
      <c r="O139" s="164"/>
      <c r="P139" s="164"/>
      <c r="Q139" s="164"/>
      <c r="R139" s="164"/>
      <c r="S139" s="164"/>
      <c r="T139" s="164"/>
      <c r="U139" s="164"/>
      <c r="V139" s="164"/>
      <c r="W139" s="164"/>
      <c r="X139" s="164"/>
      <c r="Y139" s="164"/>
      <c r="Z139" s="164"/>
      <c r="AA139" s="164"/>
      <c r="AB139" s="164"/>
      <c r="AC139" s="164"/>
      <c r="AD139" s="164"/>
      <c r="AE139" s="164"/>
      <c r="AF139" s="164"/>
      <c r="AG139" s="164"/>
      <c r="AH139" s="164"/>
      <c r="AI139" s="164"/>
      <c r="AJ139" s="164"/>
      <c r="AK139" s="164"/>
      <c r="AL139" s="164"/>
      <c r="AM139" s="164"/>
      <c r="AN139" s="164"/>
      <c r="AO139" s="164"/>
      <c r="AP139" s="164"/>
      <c r="AQ139" s="164"/>
      <c r="AR139" s="164"/>
      <c r="AS139" s="164"/>
      <c r="AT139" s="164"/>
      <c r="AU139" s="164"/>
      <c r="AV139" s="164"/>
      <c r="AW139" s="164"/>
      <c r="AX139" s="164"/>
      <c r="AY139" s="164"/>
      <c r="AZ139" s="164"/>
      <c r="BA139" s="164"/>
      <c r="BB139" s="164"/>
      <c r="BC139" s="164"/>
      <c r="BD139" s="164"/>
      <c r="BE139" s="164"/>
      <c r="BF139" s="164"/>
      <c r="BG139" s="164"/>
      <c r="BH139" s="164"/>
      <c r="BI139" s="164"/>
      <c r="BJ139" s="164"/>
      <c r="BK139" s="164"/>
      <c r="BL139" s="28"/>
    </row>
    <row r="140" spans="1:16379" s="29" customFormat="1" ht="11.1" customHeight="1">
      <c r="C140" s="124"/>
      <c r="D140" s="28"/>
      <c r="E140" s="174"/>
      <c r="F140" s="174"/>
      <c r="G140" s="174"/>
      <c r="H140" s="174"/>
      <c r="I140" s="174"/>
      <c r="J140" s="174"/>
      <c r="K140" s="174"/>
      <c r="L140" s="174"/>
      <c r="M140" s="174"/>
      <c r="N140" s="174"/>
      <c r="O140" s="164"/>
      <c r="P140" s="164"/>
      <c r="Q140" s="164"/>
      <c r="R140" s="164"/>
      <c r="S140" s="164"/>
      <c r="T140" s="164"/>
      <c r="U140" s="164"/>
      <c r="V140" s="164"/>
      <c r="W140" s="164"/>
      <c r="X140" s="164"/>
      <c r="Y140" s="164"/>
      <c r="Z140" s="164"/>
      <c r="AA140" s="164"/>
      <c r="AB140" s="164"/>
      <c r="AC140" s="164"/>
      <c r="AD140" s="164"/>
      <c r="AE140" s="164"/>
      <c r="AF140" s="164"/>
      <c r="AG140" s="164"/>
      <c r="AH140" s="164"/>
      <c r="AI140" s="164"/>
      <c r="AJ140" s="164"/>
      <c r="AK140" s="164"/>
      <c r="AL140" s="164"/>
      <c r="AM140" s="164"/>
      <c r="AN140" s="164"/>
      <c r="AO140" s="164"/>
      <c r="AP140" s="164"/>
      <c r="AQ140" s="164"/>
      <c r="AR140" s="164"/>
      <c r="AS140" s="164"/>
      <c r="AT140" s="164"/>
      <c r="AU140" s="164"/>
      <c r="AV140" s="164"/>
      <c r="AW140" s="164"/>
      <c r="AX140" s="164"/>
      <c r="AY140" s="164"/>
      <c r="AZ140" s="164"/>
      <c r="BA140" s="164"/>
      <c r="BB140" s="164"/>
      <c r="BC140" s="164"/>
      <c r="BD140" s="164"/>
      <c r="BE140" s="164"/>
      <c r="BF140" s="164"/>
      <c r="BG140" s="164"/>
      <c r="BH140" s="164"/>
      <c r="BI140" s="164"/>
      <c r="BJ140" s="164"/>
      <c r="BK140" s="164"/>
      <c r="BL140" s="28"/>
    </row>
    <row r="141" spans="1:16379" s="29" customFormat="1" ht="11.1" customHeight="1">
      <c r="C141" s="124"/>
      <c r="D141" s="28"/>
      <c r="E141" s="174"/>
      <c r="F141" s="174"/>
      <c r="G141" s="174"/>
      <c r="H141" s="174"/>
      <c r="I141" s="174"/>
      <c r="J141" s="174"/>
      <c r="K141" s="174"/>
      <c r="L141" s="174"/>
      <c r="M141" s="174"/>
      <c r="N141" s="174"/>
      <c r="O141" s="164"/>
      <c r="P141" s="164"/>
      <c r="Q141" s="164"/>
      <c r="R141" s="164"/>
      <c r="S141" s="164"/>
      <c r="T141" s="164"/>
      <c r="U141" s="164"/>
      <c r="V141" s="164"/>
      <c r="W141" s="164"/>
      <c r="X141" s="164"/>
      <c r="Y141" s="164"/>
      <c r="Z141" s="164"/>
      <c r="AA141" s="164"/>
      <c r="AB141" s="164"/>
      <c r="AC141" s="164"/>
      <c r="AD141" s="164"/>
      <c r="AE141" s="164"/>
      <c r="AF141" s="164"/>
      <c r="AG141" s="164"/>
      <c r="AH141" s="164"/>
      <c r="AI141" s="164"/>
      <c r="AJ141" s="164"/>
      <c r="AK141" s="164"/>
      <c r="AL141" s="164"/>
      <c r="AM141" s="164"/>
      <c r="AN141" s="164"/>
      <c r="AO141" s="164"/>
      <c r="AP141" s="164"/>
      <c r="AQ141" s="164"/>
      <c r="AR141" s="164"/>
      <c r="AS141" s="164"/>
      <c r="AT141" s="164"/>
      <c r="AU141" s="164"/>
      <c r="AV141" s="164"/>
      <c r="AW141" s="164"/>
      <c r="AX141" s="164"/>
      <c r="AY141" s="164"/>
      <c r="AZ141" s="164"/>
      <c r="BA141" s="164"/>
      <c r="BB141" s="164"/>
      <c r="BC141" s="164"/>
      <c r="BD141" s="164"/>
      <c r="BE141" s="164"/>
      <c r="BF141" s="164"/>
      <c r="BG141" s="164"/>
      <c r="BH141" s="164"/>
      <c r="BI141" s="164"/>
      <c r="BJ141" s="164"/>
      <c r="BK141" s="164"/>
      <c r="BL141" s="28"/>
    </row>
    <row r="142" spans="1:16379" s="29" customFormat="1" ht="11.1" customHeight="1">
      <c r="C142" s="124"/>
      <c r="D142" s="28"/>
      <c r="O142" s="28"/>
      <c r="P142" s="28"/>
      <c r="Q142" s="28"/>
      <c r="R142" s="28"/>
      <c r="S142" s="28"/>
      <c r="T142" s="28"/>
      <c r="U142" s="28"/>
      <c r="V142" s="28"/>
      <c r="W142" s="28"/>
      <c r="X142" s="28"/>
      <c r="Y142" s="28"/>
      <c r="Z142" s="28"/>
      <c r="AA142" s="28"/>
      <c r="AB142" s="28"/>
      <c r="AC142" s="28"/>
      <c r="AD142" s="28"/>
      <c r="AE142" s="28"/>
      <c r="AF142" s="28"/>
      <c r="AG142" s="28"/>
      <c r="AH142" s="28"/>
      <c r="AI142" s="28"/>
      <c r="AJ142" s="28"/>
      <c r="AK142" s="28"/>
      <c r="AL142" s="28"/>
      <c r="AM142" s="28"/>
      <c r="AN142" s="28"/>
      <c r="AO142" s="28"/>
      <c r="AP142" s="28"/>
      <c r="AQ142" s="28"/>
      <c r="AR142" s="28"/>
      <c r="AS142" s="28"/>
      <c r="AT142" s="28"/>
      <c r="AU142" s="28"/>
      <c r="AV142" s="28"/>
      <c r="AW142" s="28"/>
      <c r="AX142" s="28"/>
      <c r="AY142" s="28"/>
      <c r="AZ142" s="28"/>
      <c r="BA142" s="28"/>
      <c r="BB142" s="28"/>
      <c r="BC142" s="28"/>
      <c r="BD142" s="28"/>
      <c r="BE142" s="28"/>
      <c r="BF142" s="28"/>
      <c r="BG142" s="28"/>
      <c r="BH142" s="28"/>
      <c r="BI142" s="28"/>
      <c r="BJ142" s="28"/>
      <c r="BK142" s="28"/>
      <c r="BL142" s="28"/>
    </row>
    <row r="143" spans="1:16379" s="29" customFormat="1" ht="11.1" customHeight="1">
      <c r="C143" s="124"/>
      <c r="D143" s="28"/>
      <c r="O143" s="28"/>
      <c r="P143" s="28"/>
      <c r="Q143" s="28"/>
      <c r="R143" s="28"/>
      <c r="S143" s="28"/>
      <c r="T143" s="28"/>
      <c r="U143" s="28"/>
      <c r="V143" s="28"/>
      <c r="W143" s="28"/>
      <c r="X143" s="28"/>
      <c r="Y143" s="28"/>
      <c r="Z143" s="28"/>
      <c r="AA143" s="28"/>
      <c r="AB143" s="28"/>
      <c r="AC143" s="28"/>
      <c r="AD143" s="28"/>
      <c r="AE143" s="28"/>
      <c r="AF143" s="28"/>
      <c r="AG143" s="28"/>
      <c r="AH143" s="28"/>
      <c r="AI143" s="28"/>
      <c r="AJ143" s="28"/>
      <c r="AK143" s="28"/>
      <c r="AL143" s="28"/>
      <c r="AM143" s="28"/>
      <c r="AN143" s="28"/>
      <c r="AO143" s="28"/>
      <c r="AP143" s="28"/>
      <c r="AQ143" s="28"/>
      <c r="AR143" s="28"/>
      <c r="AS143" s="28"/>
      <c r="AT143" s="28"/>
      <c r="AU143" s="28"/>
      <c r="AV143" s="28"/>
      <c r="AW143" s="28"/>
      <c r="AX143" s="28"/>
      <c r="AY143" s="28"/>
      <c r="AZ143" s="28"/>
      <c r="BA143" s="28"/>
      <c r="BB143" s="28"/>
      <c r="BC143" s="28"/>
      <c r="BD143" s="28"/>
      <c r="BE143" s="28"/>
      <c r="BF143" s="28"/>
      <c r="BG143" s="28"/>
      <c r="BH143" s="28"/>
      <c r="BI143" s="28"/>
      <c r="BJ143" s="28"/>
      <c r="BK143" s="28"/>
      <c r="BL143" s="28"/>
    </row>
    <row r="144" spans="1:16379" s="29" customFormat="1" ht="11.1" customHeight="1">
      <c r="C144" s="124"/>
      <c r="D144" s="28"/>
      <c r="O144" s="28"/>
      <c r="P144" s="28"/>
      <c r="Q144" s="28"/>
      <c r="R144" s="28"/>
      <c r="S144" s="28"/>
      <c r="T144" s="28"/>
      <c r="U144" s="28"/>
      <c r="V144" s="28"/>
      <c r="W144" s="28"/>
      <c r="X144" s="28"/>
      <c r="Y144" s="28"/>
      <c r="Z144" s="28"/>
      <c r="AA144" s="28"/>
      <c r="AB144" s="28"/>
      <c r="AC144" s="28"/>
      <c r="AD144" s="28"/>
      <c r="AE144" s="28"/>
      <c r="AF144" s="28"/>
      <c r="AG144" s="28"/>
      <c r="AH144" s="28"/>
      <c r="AI144" s="28"/>
      <c r="AJ144" s="28"/>
      <c r="AK144" s="28"/>
      <c r="AL144" s="28"/>
      <c r="AM144" s="28"/>
      <c r="AN144" s="28"/>
      <c r="AO144" s="28"/>
      <c r="AP144" s="28"/>
      <c r="AQ144" s="28"/>
      <c r="AR144" s="28"/>
      <c r="AS144" s="28"/>
      <c r="AT144" s="28"/>
      <c r="AU144" s="28"/>
      <c r="AV144" s="28"/>
      <c r="AW144" s="28"/>
      <c r="AX144" s="28"/>
      <c r="AY144" s="28"/>
      <c r="AZ144" s="28"/>
      <c r="BA144" s="28"/>
      <c r="BB144" s="28"/>
      <c r="BC144" s="28"/>
      <c r="BD144" s="28"/>
      <c r="BE144" s="28"/>
      <c r="BF144" s="28"/>
      <c r="BG144" s="28"/>
      <c r="BH144" s="28"/>
      <c r="BI144" s="28"/>
      <c r="BJ144" s="28"/>
      <c r="BK144" s="28"/>
      <c r="BL144" s="28"/>
    </row>
    <row r="145" spans="3:64" s="29" customFormat="1" ht="11.1" customHeight="1">
      <c r="C145" s="124"/>
      <c r="D145" s="28"/>
      <c r="O145" s="28"/>
      <c r="P145" s="28"/>
      <c r="Q145" s="28"/>
      <c r="R145" s="28"/>
      <c r="S145" s="28"/>
      <c r="T145" s="28"/>
      <c r="U145" s="28"/>
      <c r="V145" s="28"/>
      <c r="W145" s="28"/>
      <c r="X145" s="28"/>
      <c r="Y145" s="28"/>
      <c r="Z145" s="28"/>
      <c r="AA145" s="28"/>
      <c r="AB145" s="28"/>
      <c r="AC145" s="28"/>
      <c r="AD145" s="28"/>
      <c r="AE145" s="28"/>
      <c r="AF145" s="28"/>
      <c r="AG145" s="28"/>
      <c r="AH145" s="28"/>
      <c r="AI145" s="28"/>
      <c r="AJ145" s="28"/>
      <c r="AK145" s="28"/>
      <c r="AL145" s="28"/>
      <c r="AM145" s="28"/>
      <c r="AN145" s="28"/>
      <c r="AO145" s="28"/>
      <c r="AP145" s="28"/>
      <c r="AQ145" s="28"/>
      <c r="AR145" s="28"/>
      <c r="AS145" s="28"/>
      <c r="AT145" s="28"/>
      <c r="AU145" s="28"/>
      <c r="AV145" s="28"/>
      <c r="AW145" s="28"/>
      <c r="AX145" s="28"/>
      <c r="AY145" s="28"/>
      <c r="AZ145" s="28"/>
      <c r="BA145" s="28"/>
      <c r="BB145" s="28"/>
      <c r="BC145" s="28"/>
      <c r="BD145" s="28"/>
      <c r="BE145" s="28"/>
      <c r="BF145" s="28"/>
      <c r="BG145" s="28"/>
      <c r="BH145" s="28"/>
      <c r="BI145" s="28"/>
      <c r="BJ145" s="28"/>
      <c r="BK145" s="28"/>
      <c r="BL145" s="28"/>
    </row>
    <row r="146" spans="3:64" s="29" customFormat="1" ht="11.1" customHeight="1">
      <c r="C146" s="124"/>
      <c r="D146" s="28"/>
      <c r="O146" s="28"/>
      <c r="P146" s="28"/>
      <c r="Q146" s="28"/>
      <c r="R146" s="28"/>
      <c r="S146" s="28"/>
      <c r="T146" s="28"/>
      <c r="U146" s="28"/>
      <c r="V146" s="28"/>
      <c r="W146" s="28"/>
      <c r="X146" s="28"/>
      <c r="Y146" s="28"/>
      <c r="Z146" s="28"/>
      <c r="AA146" s="28"/>
      <c r="AB146" s="28"/>
      <c r="AC146" s="28"/>
      <c r="AD146" s="28"/>
      <c r="AE146" s="28"/>
      <c r="AF146" s="28"/>
      <c r="AG146" s="28"/>
      <c r="AH146" s="28"/>
      <c r="AI146" s="28"/>
      <c r="AJ146" s="28"/>
      <c r="AK146" s="28"/>
      <c r="AL146" s="28"/>
      <c r="AM146" s="28"/>
      <c r="AN146" s="28"/>
      <c r="AO146" s="28"/>
      <c r="AP146" s="28"/>
      <c r="AQ146" s="28"/>
      <c r="AR146" s="28"/>
      <c r="AS146" s="28"/>
      <c r="AT146" s="28"/>
      <c r="AU146" s="28"/>
      <c r="AV146" s="28"/>
      <c r="AW146" s="28"/>
      <c r="AX146" s="28"/>
      <c r="AY146" s="28"/>
      <c r="AZ146" s="28"/>
      <c r="BA146" s="28"/>
      <c r="BB146" s="28"/>
      <c r="BC146" s="28"/>
      <c r="BD146" s="28"/>
      <c r="BE146" s="28"/>
      <c r="BF146" s="28"/>
      <c r="BG146" s="28"/>
      <c r="BH146" s="28"/>
      <c r="BI146" s="28"/>
      <c r="BJ146" s="28"/>
      <c r="BK146" s="28"/>
      <c r="BL146" s="28"/>
    </row>
    <row r="147" spans="3:64" s="29" customFormat="1" ht="11.1" customHeight="1">
      <c r="C147" s="124"/>
      <c r="D147" s="28"/>
      <c r="O147" s="28"/>
      <c r="P147" s="28"/>
      <c r="Q147" s="28"/>
      <c r="R147" s="28"/>
      <c r="S147" s="28"/>
      <c r="T147" s="28"/>
      <c r="U147" s="28"/>
      <c r="V147" s="28"/>
      <c r="W147" s="28"/>
      <c r="X147" s="28"/>
      <c r="Y147" s="28"/>
      <c r="Z147" s="28"/>
      <c r="AA147" s="28"/>
      <c r="AB147" s="28"/>
      <c r="AC147" s="28"/>
      <c r="AD147" s="28"/>
      <c r="AE147" s="28"/>
      <c r="AF147" s="28"/>
      <c r="AG147" s="28"/>
      <c r="AH147" s="28"/>
      <c r="AI147" s="28"/>
      <c r="AJ147" s="28"/>
      <c r="AK147" s="28"/>
      <c r="AL147" s="28"/>
      <c r="AM147" s="28"/>
      <c r="AN147" s="28"/>
      <c r="AO147" s="28"/>
      <c r="AP147" s="28"/>
      <c r="AQ147" s="28"/>
      <c r="AR147" s="28"/>
      <c r="AS147" s="28"/>
      <c r="AT147" s="28"/>
      <c r="AU147" s="28"/>
      <c r="AV147" s="28"/>
      <c r="AW147" s="28"/>
      <c r="AX147" s="28"/>
      <c r="AY147" s="28"/>
      <c r="AZ147" s="28"/>
      <c r="BA147" s="28"/>
      <c r="BB147" s="28"/>
      <c r="BC147" s="28"/>
      <c r="BD147" s="28"/>
      <c r="BE147" s="28"/>
      <c r="BF147" s="28"/>
      <c r="BG147" s="28"/>
      <c r="BH147" s="28"/>
      <c r="BI147" s="28"/>
      <c r="BJ147" s="28"/>
      <c r="BK147" s="28"/>
      <c r="BL147" s="28"/>
    </row>
    <row r="148" spans="3:64" s="29" customFormat="1" ht="11.1" customHeight="1">
      <c r="C148" s="124"/>
      <c r="D148" s="28"/>
      <c r="O148" s="28"/>
      <c r="P148" s="28"/>
      <c r="Q148" s="28"/>
      <c r="R148" s="28"/>
      <c r="S148" s="28"/>
      <c r="T148" s="28"/>
      <c r="U148" s="28"/>
      <c r="V148" s="28"/>
      <c r="W148" s="28"/>
      <c r="X148" s="28"/>
      <c r="Y148" s="28"/>
      <c r="Z148" s="28"/>
      <c r="AA148" s="28"/>
      <c r="AB148" s="28"/>
      <c r="AC148" s="28"/>
      <c r="AD148" s="28"/>
      <c r="AE148" s="28"/>
      <c r="AF148" s="28"/>
      <c r="AG148" s="28"/>
      <c r="AH148" s="28"/>
      <c r="AI148" s="28"/>
      <c r="AJ148" s="28"/>
      <c r="AK148" s="28"/>
      <c r="AL148" s="28"/>
      <c r="AM148" s="28"/>
      <c r="AN148" s="28"/>
      <c r="AO148" s="28"/>
      <c r="AP148" s="28"/>
      <c r="AQ148" s="28"/>
      <c r="AR148" s="28"/>
      <c r="AS148" s="28"/>
      <c r="AT148" s="28"/>
      <c r="AU148" s="28"/>
      <c r="AV148" s="28"/>
      <c r="AW148" s="28"/>
      <c r="AX148" s="28"/>
      <c r="AY148" s="28"/>
      <c r="AZ148" s="28"/>
      <c r="BA148" s="28"/>
      <c r="BB148" s="28"/>
      <c r="BC148" s="28"/>
      <c r="BD148" s="28"/>
      <c r="BE148" s="28"/>
      <c r="BF148" s="28"/>
      <c r="BG148" s="28"/>
      <c r="BH148" s="28"/>
      <c r="BI148" s="28"/>
      <c r="BJ148" s="28"/>
      <c r="BK148" s="28"/>
      <c r="BL148" s="28"/>
    </row>
    <row r="149" spans="3:64" s="29" customFormat="1" ht="11.1" customHeight="1">
      <c r="C149" s="124"/>
      <c r="D149" s="28"/>
      <c r="O149" s="28"/>
      <c r="P149" s="28"/>
      <c r="Q149" s="28"/>
      <c r="R149" s="28"/>
      <c r="S149" s="28"/>
      <c r="T149" s="28"/>
      <c r="U149" s="28"/>
      <c r="V149" s="28"/>
      <c r="W149" s="28"/>
      <c r="X149" s="28"/>
      <c r="Y149" s="28"/>
      <c r="Z149" s="28"/>
      <c r="AA149" s="28"/>
      <c r="AB149" s="28"/>
      <c r="AC149" s="28"/>
      <c r="AD149" s="28"/>
      <c r="AE149" s="28"/>
      <c r="AF149" s="28"/>
      <c r="AG149" s="28"/>
      <c r="AH149" s="28"/>
      <c r="AI149" s="28"/>
      <c r="AJ149" s="28"/>
      <c r="AK149" s="28"/>
      <c r="AL149" s="28"/>
      <c r="AM149" s="28"/>
      <c r="AN149" s="28"/>
      <c r="AO149" s="28"/>
      <c r="AP149" s="28"/>
      <c r="AQ149" s="28"/>
      <c r="AR149" s="28"/>
      <c r="AS149" s="28"/>
      <c r="AT149" s="28"/>
      <c r="AU149" s="28"/>
      <c r="AV149" s="28"/>
      <c r="AW149" s="28"/>
      <c r="AX149" s="28"/>
      <c r="AY149" s="28"/>
      <c r="AZ149" s="28"/>
      <c r="BA149" s="28"/>
      <c r="BB149" s="28"/>
      <c r="BC149" s="28"/>
      <c r="BD149" s="28"/>
      <c r="BE149" s="28"/>
      <c r="BF149" s="28"/>
      <c r="BG149" s="28"/>
      <c r="BH149" s="28"/>
      <c r="BI149" s="28"/>
      <c r="BJ149" s="28"/>
      <c r="BK149" s="28"/>
      <c r="BL149" s="28"/>
    </row>
    <row r="150" spans="3:64" s="29" customFormat="1" ht="11.1" customHeight="1">
      <c r="C150" s="124"/>
      <c r="D150" s="28"/>
      <c r="O150" s="28"/>
      <c r="P150" s="28"/>
      <c r="Q150" s="28"/>
      <c r="R150" s="28"/>
      <c r="S150" s="28"/>
      <c r="T150" s="28"/>
      <c r="U150" s="28"/>
      <c r="V150" s="28"/>
      <c r="W150" s="28"/>
      <c r="X150" s="28"/>
      <c r="Y150" s="28"/>
      <c r="Z150" s="28"/>
      <c r="AA150" s="28"/>
      <c r="AB150" s="28"/>
      <c r="AC150" s="28"/>
      <c r="AD150" s="28"/>
      <c r="AE150" s="28"/>
      <c r="AF150" s="28"/>
      <c r="AG150" s="28"/>
      <c r="AH150" s="28"/>
      <c r="AI150" s="28"/>
      <c r="AJ150" s="28"/>
      <c r="AK150" s="28"/>
      <c r="AL150" s="28"/>
      <c r="AM150" s="28"/>
      <c r="AN150" s="28"/>
      <c r="AO150" s="28"/>
      <c r="AP150" s="28"/>
      <c r="AQ150" s="28"/>
      <c r="AR150" s="28"/>
      <c r="AS150" s="28"/>
      <c r="AT150" s="28"/>
      <c r="AU150" s="28"/>
      <c r="AV150" s="28"/>
      <c r="AW150" s="28"/>
      <c r="AX150" s="28"/>
      <c r="AY150" s="28"/>
      <c r="AZ150" s="28"/>
      <c r="BA150" s="28"/>
      <c r="BB150" s="28"/>
      <c r="BC150" s="28"/>
      <c r="BD150" s="28"/>
      <c r="BE150" s="28"/>
      <c r="BF150" s="28"/>
      <c r="BG150" s="28"/>
      <c r="BH150" s="28"/>
      <c r="BI150" s="28"/>
      <c r="BJ150" s="28"/>
      <c r="BK150" s="28"/>
      <c r="BL150" s="28"/>
    </row>
    <row r="151" spans="3:64" s="29" customFormat="1" ht="11.1" customHeight="1">
      <c r="C151" s="124"/>
      <c r="D151" s="28"/>
      <c r="O151" s="28"/>
      <c r="P151" s="28"/>
      <c r="Q151" s="28"/>
      <c r="R151" s="28"/>
      <c r="S151" s="28"/>
      <c r="T151" s="28"/>
      <c r="U151" s="28"/>
      <c r="V151" s="28"/>
      <c r="W151" s="28"/>
      <c r="X151" s="28"/>
      <c r="Y151" s="28"/>
      <c r="Z151" s="28"/>
      <c r="AA151" s="28"/>
      <c r="AB151" s="28"/>
      <c r="AC151" s="28"/>
      <c r="AD151" s="28"/>
      <c r="AE151" s="28"/>
      <c r="AF151" s="28"/>
      <c r="AG151" s="28"/>
      <c r="AH151" s="28"/>
      <c r="AI151" s="28"/>
      <c r="AJ151" s="28"/>
      <c r="AK151" s="28"/>
      <c r="AL151" s="28"/>
      <c r="AM151" s="28"/>
      <c r="AN151" s="28"/>
      <c r="AO151" s="28"/>
      <c r="AP151" s="28"/>
      <c r="AQ151" s="28"/>
      <c r="AR151" s="28"/>
      <c r="AS151" s="28"/>
      <c r="AT151" s="28"/>
      <c r="AU151" s="28"/>
      <c r="AV151" s="28"/>
      <c r="AW151" s="28"/>
      <c r="AX151" s="28"/>
      <c r="AY151" s="28"/>
      <c r="AZ151" s="28"/>
      <c r="BA151" s="28"/>
      <c r="BB151" s="28"/>
      <c r="BC151" s="28"/>
      <c r="BD151" s="28"/>
      <c r="BE151" s="28"/>
      <c r="BF151" s="28"/>
      <c r="BG151" s="28"/>
      <c r="BH151" s="28"/>
      <c r="BI151" s="28"/>
      <c r="BJ151" s="28"/>
      <c r="BK151" s="28"/>
      <c r="BL151" s="28"/>
    </row>
    <row r="152" spans="3:64" s="29" customFormat="1" ht="11.1" customHeight="1">
      <c r="C152" s="124"/>
      <c r="D152" s="28"/>
      <c r="O152" s="28"/>
      <c r="P152" s="28"/>
      <c r="Q152" s="28"/>
      <c r="R152" s="28"/>
      <c r="S152" s="28"/>
      <c r="T152" s="28"/>
      <c r="U152" s="28"/>
      <c r="V152" s="28"/>
      <c r="W152" s="28"/>
      <c r="X152" s="28"/>
      <c r="Y152" s="28"/>
      <c r="Z152" s="28"/>
      <c r="AA152" s="28"/>
      <c r="AB152" s="28"/>
      <c r="AC152" s="28"/>
      <c r="AD152" s="28"/>
      <c r="AE152" s="28"/>
      <c r="AF152" s="28"/>
      <c r="AG152" s="28"/>
      <c r="AH152" s="28"/>
      <c r="AI152" s="28"/>
      <c r="AJ152" s="28"/>
      <c r="AK152" s="28"/>
      <c r="AL152" s="28"/>
      <c r="AM152" s="28"/>
      <c r="AN152" s="28"/>
      <c r="AO152" s="28"/>
      <c r="AP152" s="28"/>
      <c r="AQ152" s="28"/>
      <c r="AR152" s="28"/>
      <c r="AS152" s="28"/>
      <c r="AT152" s="28"/>
      <c r="AU152" s="28"/>
      <c r="AV152" s="28"/>
      <c r="AW152" s="28"/>
      <c r="AX152" s="28"/>
      <c r="AY152" s="28"/>
      <c r="AZ152" s="28"/>
      <c r="BA152" s="28"/>
      <c r="BB152" s="28"/>
      <c r="BC152" s="28"/>
      <c r="BD152" s="28"/>
      <c r="BE152" s="28"/>
      <c r="BF152" s="28"/>
      <c r="BG152" s="28"/>
      <c r="BH152" s="28"/>
      <c r="BI152" s="28"/>
      <c r="BJ152" s="28"/>
      <c r="BK152" s="28"/>
      <c r="BL152" s="28"/>
    </row>
    <row r="153" spans="3:64" s="29" customFormat="1" ht="11.1" customHeight="1">
      <c r="C153" s="124"/>
      <c r="D153" s="28"/>
      <c r="O153" s="28"/>
      <c r="P153" s="28"/>
      <c r="Q153" s="28"/>
      <c r="R153" s="28"/>
      <c r="S153" s="28"/>
      <c r="T153" s="28"/>
      <c r="U153" s="28"/>
      <c r="V153" s="28"/>
      <c r="W153" s="28"/>
      <c r="X153" s="28"/>
      <c r="Y153" s="28"/>
      <c r="Z153" s="28"/>
      <c r="AA153" s="28"/>
      <c r="AB153" s="28"/>
      <c r="AC153" s="28"/>
      <c r="AD153" s="28"/>
      <c r="AE153" s="28"/>
      <c r="AF153" s="28"/>
      <c r="AG153" s="28"/>
      <c r="AH153" s="28"/>
      <c r="AI153" s="28"/>
      <c r="AJ153" s="28"/>
      <c r="AK153" s="28"/>
      <c r="AL153" s="28"/>
      <c r="AM153" s="28"/>
      <c r="AN153" s="28"/>
      <c r="AO153" s="28"/>
      <c r="AP153" s="28"/>
      <c r="AQ153" s="28"/>
      <c r="AR153" s="28"/>
      <c r="AS153" s="28"/>
      <c r="AT153" s="28"/>
      <c r="AU153" s="28"/>
      <c r="AV153" s="28"/>
      <c r="AW153" s="28"/>
      <c r="AX153" s="28"/>
      <c r="AY153" s="28"/>
      <c r="AZ153" s="28"/>
      <c r="BA153" s="28"/>
      <c r="BB153" s="28"/>
      <c r="BC153" s="28"/>
      <c r="BD153" s="28"/>
      <c r="BE153" s="28"/>
      <c r="BF153" s="28"/>
      <c r="BG153" s="28"/>
      <c r="BH153" s="28"/>
      <c r="BI153" s="28"/>
      <c r="BJ153" s="28"/>
      <c r="BK153" s="28"/>
      <c r="BL153" s="28"/>
    </row>
    <row r="154" spans="3:64" s="29" customFormat="1" ht="11.1" customHeight="1">
      <c r="C154" s="124"/>
      <c r="D154" s="28"/>
      <c r="O154" s="28"/>
      <c r="P154" s="28"/>
      <c r="Q154" s="28"/>
      <c r="R154" s="28"/>
      <c r="S154" s="28"/>
      <c r="T154" s="28"/>
      <c r="U154" s="28"/>
      <c r="V154" s="28"/>
      <c r="W154" s="28"/>
      <c r="X154" s="28"/>
      <c r="Y154" s="28"/>
      <c r="Z154" s="28"/>
      <c r="AA154" s="28"/>
      <c r="AB154" s="28"/>
      <c r="AC154" s="28"/>
      <c r="AD154" s="28"/>
      <c r="AE154" s="28"/>
      <c r="AF154" s="28"/>
      <c r="AG154" s="28"/>
      <c r="AH154" s="28"/>
      <c r="AI154" s="28"/>
      <c r="AJ154" s="28"/>
      <c r="AK154" s="28"/>
      <c r="AL154" s="28"/>
      <c r="AM154" s="28"/>
      <c r="AN154" s="28"/>
      <c r="AO154" s="28"/>
      <c r="AP154" s="28"/>
      <c r="AQ154" s="28"/>
      <c r="AR154" s="28"/>
      <c r="AS154" s="28"/>
      <c r="AT154" s="28"/>
      <c r="AU154" s="28"/>
      <c r="AV154" s="28"/>
      <c r="AW154" s="28"/>
      <c r="AX154" s="28"/>
      <c r="AY154" s="28"/>
      <c r="AZ154" s="28"/>
      <c r="BA154" s="28"/>
      <c r="BB154" s="28"/>
      <c r="BC154" s="28"/>
      <c r="BD154" s="28"/>
      <c r="BE154" s="28"/>
      <c r="BF154" s="28"/>
      <c r="BG154" s="28"/>
      <c r="BH154" s="28"/>
      <c r="BI154" s="28"/>
      <c r="BJ154" s="28"/>
      <c r="BK154" s="28"/>
      <c r="BL154" s="28"/>
    </row>
    <row r="155" spans="3:64" s="29" customFormat="1" ht="11.1" customHeight="1">
      <c r="C155" s="124"/>
      <c r="D155" s="28"/>
      <c r="O155" s="28"/>
      <c r="P155" s="28"/>
      <c r="Q155" s="28"/>
      <c r="R155" s="28"/>
      <c r="S155" s="28"/>
      <c r="T155" s="28"/>
      <c r="U155" s="28"/>
      <c r="V155" s="28"/>
      <c r="W155" s="28"/>
      <c r="X155" s="28"/>
      <c r="Y155" s="28"/>
      <c r="Z155" s="28"/>
      <c r="AA155" s="28"/>
      <c r="AB155" s="28"/>
      <c r="AC155" s="28"/>
      <c r="AD155" s="28"/>
      <c r="AE155" s="28"/>
      <c r="AF155" s="28"/>
      <c r="AG155" s="28"/>
      <c r="AH155" s="28"/>
      <c r="AI155" s="28"/>
      <c r="AJ155" s="28"/>
      <c r="AK155" s="28"/>
      <c r="AL155" s="28"/>
      <c r="AM155" s="28"/>
      <c r="AN155" s="28"/>
      <c r="AO155" s="28"/>
      <c r="AP155" s="28"/>
      <c r="AQ155" s="28"/>
      <c r="AR155" s="28"/>
      <c r="AS155" s="28"/>
      <c r="AT155" s="28"/>
      <c r="AU155" s="28"/>
      <c r="AV155" s="28"/>
      <c r="AW155" s="28"/>
      <c r="AX155" s="28"/>
      <c r="AY155" s="28"/>
      <c r="AZ155" s="28"/>
      <c r="BA155" s="28"/>
      <c r="BB155" s="28"/>
      <c r="BC155" s="28"/>
      <c r="BD155" s="28"/>
      <c r="BE155" s="28"/>
      <c r="BF155" s="28"/>
      <c r="BG155" s="28"/>
      <c r="BH155" s="28"/>
      <c r="BI155" s="28"/>
      <c r="BJ155" s="28"/>
      <c r="BK155" s="28"/>
      <c r="BL155" s="28"/>
    </row>
    <row r="156" spans="3:64" s="29" customFormat="1" ht="11.1" customHeight="1">
      <c r="C156" s="124"/>
      <c r="D156" s="28"/>
      <c r="O156" s="28"/>
      <c r="P156" s="28"/>
      <c r="Q156" s="28"/>
      <c r="R156" s="28"/>
      <c r="S156" s="28"/>
      <c r="T156" s="28"/>
      <c r="U156" s="28"/>
      <c r="V156" s="28"/>
      <c r="W156" s="28"/>
      <c r="X156" s="28"/>
      <c r="Y156" s="28"/>
      <c r="Z156" s="28"/>
      <c r="AA156" s="28"/>
      <c r="AB156" s="28"/>
      <c r="AC156" s="28"/>
      <c r="AD156" s="28"/>
      <c r="AE156" s="28"/>
      <c r="AF156" s="28"/>
      <c r="AG156" s="28"/>
      <c r="AH156" s="28"/>
      <c r="AI156" s="28"/>
      <c r="AJ156" s="28"/>
      <c r="AK156" s="28"/>
      <c r="AL156" s="28"/>
      <c r="AM156" s="28"/>
      <c r="AN156" s="28"/>
      <c r="AO156" s="28"/>
      <c r="AP156" s="28"/>
      <c r="AQ156" s="28"/>
      <c r="AR156" s="28"/>
      <c r="AS156" s="28"/>
      <c r="AT156" s="28"/>
      <c r="AU156" s="28"/>
      <c r="AV156" s="28"/>
      <c r="AW156" s="28"/>
      <c r="AX156" s="28"/>
      <c r="AY156" s="28"/>
      <c r="AZ156" s="28"/>
      <c r="BA156" s="28"/>
      <c r="BB156" s="28"/>
      <c r="BC156" s="28"/>
      <c r="BD156" s="28"/>
      <c r="BE156" s="28"/>
      <c r="BF156" s="28"/>
      <c r="BG156" s="28"/>
      <c r="BH156" s="28"/>
      <c r="BI156" s="28"/>
      <c r="BJ156" s="28"/>
      <c r="BK156" s="28"/>
      <c r="BL156" s="28"/>
    </row>
    <row r="157" spans="3:64" s="29" customFormat="1" ht="11.1" customHeight="1">
      <c r="C157" s="124"/>
      <c r="D157" s="28"/>
      <c r="O157" s="28"/>
      <c r="P157" s="28"/>
      <c r="Q157" s="28"/>
      <c r="R157" s="28"/>
      <c r="S157" s="28"/>
      <c r="T157" s="28"/>
      <c r="U157" s="28"/>
      <c r="V157" s="28"/>
      <c r="W157" s="28"/>
      <c r="X157" s="28"/>
      <c r="Y157" s="28"/>
      <c r="Z157" s="28"/>
      <c r="AA157" s="28"/>
      <c r="AB157" s="28"/>
      <c r="AC157" s="28"/>
      <c r="AD157" s="28"/>
      <c r="AE157" s="28"/>
      <c r="AF157" s="28"/>
      <c r="AG157" s="28"/>
      <c r="AH157" s="28"/>
      <c r="AI157" s="28"/>
      <c r="AJ157" s="28"/>
      <c r="AK157" s="28"/>
      <c r="AL157" s="28"/>
      <c r="AM157" s="28"/>
      <c r="AN157" s="28"/>
      <c r="AO157" s="28"/>
      <c r="AP157" s="28"/>
      <c r="AQ157" s="28"/>
      <c r="AR157" s="28"/>
      <c r="AS157" s="28"/>
      <c r="AT157" s="28"/>
      <c r="AU157" s="28"/>
      <c r="AV157" s="28"/>
      <c r="AW157" s="28"/>
      <c r="AX157" s="28"/>
      <c r="AY157" s="28"/>
      <c r="AZ157" s="28"/>
      <c r="BA157" s="28"/>
      <c r="BB157" s="28"/>
      <c r="BC157" s="28"/>
      <c r="BD157" s="28"/>
      <c r="BE157" s="28"/>
      <c r="BF157" s="28"/>
      <c r="BG157" s="28"/>
      <c r="BH157" s="28"/>
      <c r="BI157" s="28"/>
      <c r="BJ157" s="28"/>
      <c r="BK157" s="28"/>
      <c r="BL157" s="28"/>
    </row>
    <row r="158" spans="3:64" s="29" customFormat="1" ht="11.1" customHeight="1">
      <c r="C158" s="124"/>
      <c r="D158" s="28"/>
      <c r="O158" s="28"/>
      <c r="P158" s="28"/>
      <c r="Q158" s="28"/>
      <c r="R158" s="28"/>
      <c r="S158" s="28"/>
      <c r="T158" s="28"/>
      <c r="U158" s="28"/>
      <c r="V158" s="28"/>
      <c r="W158" s="28"/>
      <c r="X158" s="28"/>
      <c r="Y158" s="28"/>
      <c r="Z158" s="28"/>
      <c r="AA158" s="28"/>
      <c r="AB158" s="28"/>
      <c r="AC158" s="28"/>
      <c r="AD158" s="28"/>
      <c r="AE158" s="28"/>
      <c r="AF158" s="28"/>
      <c r="AG158" s="28"/>
      <c r="AH158" s="28"/>
      <c r="AI158" s="28"/>
      <c r="AJ158" s="28"/>
      <c r="AK158" s="28"/>
      <c r="AL158" s="28"/>
      <c r="AM158" s="28"/>
      <c r="AN158" s="28"/>
      <c r="AO158" s="28"/>
      <c r="AP158" s="28"/>
      <c r="AQ158" s="28"/>
      <c r="AR158" s="28"/>
      <c r="AS158" s="28"/>
      <c r="AT158" s="28"/>
      <c r="AU158" s="28"/>
      <c r="AV158" s="28"/>
      <c r="AW158" s="28"/>
      <c r="AX158" s="28"/>
      <c r="AY158" s="28"/>
      <c r="AZ158" s="28"/>
      <c r="BA158" s="28"/>
      <c r="BB158" s="28"/>
      <c r="BC158" s="28"/>
      <c r="BD158" s="28"/>
      <c r="BE158" s="28"/>
      <c r="BF158" s="28"/>
      <c r="BG158" s="28"/>
      <c r="BH158" s="28"/>
      <c r="BI158" s="28"/>
      <c r="BJ158" s="28"/>
      <c r="BK158" s="28"/>
      <c r="BL158" s="28"/>
    </row>
    <row r="159" spans="3:64" s="29" customFormat="1" ht="11.1" customHeight="1">
      <c r="C159" s="124"/>
      <c r="D159" s="28"/>
      <c r="O159" s="28"/>
      <c r="P159" s="28"/>
      <c r="Q159" s="28"/>
      <c r="R159" s="28"/>
      <c r="S159" s="28"/>
      <c r="T159" s="28"/>
      <c r="U159" s="28"/>
      <c r="V159" s="28"/>
      <c r="W159" s="28"/>
      <c r="X159" s="28"/>
      <c r="Y159" s="28"/>
      <c r="Z159" s="28"/>
      <c r="AA159" s="28"/>
      <c r="AB159" s="28"/>
      <c r="AC159" s="28"/>
      <c r="AD159" s="28"/>
      <c r="AE159" s="28"/>
      <c r="AF159" s="28"/>
      <c r="AG159" s="28"/>
      <c r="AH159" s="28"/>
      <c r="AI159" s="28"/>
      <c r="AJ159" s="28"/>
      <c r="AK159" s="28"/>
      <c r="AL159" s="28"/>
      <c r="AM159" s="28"/>
      <c r="AN159" s="28"/>
      <c r="AO159" s="28"/>
      <c r="AP159" s="28"/>
      <c r="AQ159" s="28"/>
      <c r="AR159" s="28"/>
      <c r="AS159" s="28"/>
      <c r="AT159" s="28"/>
      <c r="AU159" s="28"/>
      <c r="AV159" s="28"/>
      <c r="AW159" s="28"/>
      <c r="AX159" s="28"/>
      <c r="AY159" s="28"/>
      <c r="AZ159" s="28"/>
      <c r="BA159" s="28"/>
      <c r="BB159" s="28"/>
      <c r="BC159" s="28"/>
      <c r="BD159" s="28"/>
      <c r="BE159" s="28"/>
      <c r="BF159" s="28"/>
      <c r="BG159" s="28"/>
      <c r="BH159" s="28"/>
      <c r="BI159" s="28"/>
      <c r="BJ159" s="28"/>
      <c r="BK159" s="28"/>
      <c r="BL159" s="28"/>
    </row>
    <row r="160" spans="3:64" s="29" customFormat="1" ht="11.1" customHeight="1">
      <c r="C160" s="124"/>
      <c r="D160" s="28"/>
      <c r="O160" s="28"/>
      <c r="P160" s="28"/>
      <c r="Q160" s="28"/>
      <c r="R160" s="28"/>
      <c r="S160" s="28"/>
      <c r="T160" s="28"/>
      <c r="U160" s="28"/>
      <c r="V160" s="28"/>
      <c r="W160" s="28"/>
      <c r="X160" s="28"/>
      <c r="Y160" s="28"/>
      <c r="Z160" s="28"/>
      <c r="AA160" s="28"/>
      <c r="AB160" s="28"/>
      <c r="AC160" s="28"/>
      <c r="AD160" s="28"/>
      <c r="AE160" s="28"/>
      <c r="AF160" s="28"/>
      <c r="AG160" s="28"/>
      <c r="AH160" s="28"/>
      <c r="AI160" s="28"/>
      <c r="AJ160" s="28"/>
      <c r="AK160" s="28"/>
      <c r="AL160" s="28"/>
      <c r="AM160" s="28"/>
      <c r="AN160" s="28"/>
      <c r="AO160" s="28"/>
      <c r="AP160" s="28"/>
      <c r="AQ160" s="28"/>
      <c r="AR160" s="28"/>
      <c r="AS160" s="28"/>
      <c r="AT160" s="28"/>
      <c r="AU160" s="28"/>
      <c r="AV160" s="28"/>
      <c r="AW160" s="28"/>
      <c r="AX160" s="28"/>
      <c r="AY160" s="28"/>
      <c r="AZ160" s="28"/>
      <c r="BA160" s="28"/>
      <c r="BB160" s="28"/>
      <c r="BC160" s="28"/>
      <c r="BD160" s="28"/>
      <c r="BE160" s="28"/>
      <c r="BF160" s="28"/>
      <c r="BG160" s="28"/>
      <c r="BH160" s="28"/>
      <c r="BI160" s="28"/>
      <c r="BJ160" s="28"/>
      <c r="BK160" s="28"/>
      <c r="BL160" s="28"/>
    </row>
    <row r="161" spans="3:64" s="29" customFormat="1" ht="11.1" customHeight="1">
      <c r="C161" s="124"/>
      <c r="D161" s="28"/>
      <c r="O161" s="28"/>
      <c r="P161" s="28"/>
      <c r="Q161" s="28"/>
      <c r="R161" s="28"/>
      <c r="S161" s="28"/>
      <c r="T161" s="28"/>
      <c r="U161" s="28"/>
      <c r="V161" s="28"/>
      <c r="W161" s="28"/>
      <c r="X161" s="28"/>
      <c r="Y161" s="28"/>
      <c r="Z161" s="28"/>
      <c r="AA161" s="28"/>
      <c r="AB161" s="28"/>
      <c r="AC161" s="28"/>
      <c r="AD161" s="28"/>
      <c r="AE161" s="28"/>
      <c r="AF161" s="28"/>
      <c r="AG161" s="28"/>
      <c r="AH161" s="28"/>
      <c r="AI161" s="28"/>
      <c r="AJ161" s="28"/>
      <c r="AK161" s="28"/>
      <c r="AL161" s="28"/>
      <c r="AM161" s="28"/>
      <c r="AN161" s="28"/>
      <c r="AO161" s="28"/>
      <c r="AP161" s="28"/>
      <c r="AQ161" s="28"/>
      <c r="AR161" s="28"/>
      <c r="AS161" s="28"/>
      <c r="AT161" s="28"/>
      <c r="AU161" s="28"/>
      <c r="AV161" s="28"/>
      <c r="AW161" s="28"/>
      <c r="AX161" s="28"/>
      <c r="AY161" s="28"/>
      <c r="AZ161" s="28"/>
      <c r="BA161" s="28"/>
      <c r="BB161" s="28"/>
      <c r="BC161" s="28"/>
      <c r="BD161" s="28"/>
      <c r="BE161" s="28"/>
      <c r="BF161" s="28"/>
      <c r="BG161" s="28"/>
      <c r="BH161" s="28"/>
      <c r="BI161" s="28"/>
      <c r="BJ161" s="28"/>
      <c r="BK161" s="28"/>
      <c r="BL161" s="28"/>
    </row>
    <row r="162" spans="3:64" s="29" customFormat="1" ht="11.1" customHeight="1">
      <c r="C162" s="124"/>
      <c r="D162" s="28"/>
      <c r="O162" s="28"/>
      <c r="P162" s="28"/>
      <c r="Q162" s="28"/>
      <c r="R162" s="28"/>
      <c r="S162" s="28"/>
      <c r="T162" s="28"/>
      <c r="U162" s="28"/>
      <c r="V162" s="28"/>
      <c r="W162" s="28"/>
      <c r="X162" s="28"/>
      <c r="Y162" s="28"/>
      <c r="Z162" s="28"/>
      <c r="AA162" s="28"/>
      <c r="AB162" s="28"/>
      <c r="AC162" s="28"/>
      <c r="AD162" s="28"/>
      <c r="AE162" s="28"/>
      <c r="AF162" s="28"/>
      <c r="AG162" s="28"/>
      <c r="AH162" s="28"/>
      <c r="AI162" s="28"/>
      <c r="AJ162" s="28"/>
      <c r="AK162" s="28"/>
      <c r="AL162" s="28"/>
      <c r="AM162" s="28"/>
      <c r="AN162" s="28"/>
      <c r="AO162" s="28"/>
      <c r="AP162" s="28"/>
      <c r="AQ162" s="28"/>
      <c r="AR162" s="28"/>
      <c r="AS162" s="28"/>
      <c r="AT162" s="28"/>
      <c r="AU162" s="28"/>
      <c r="AV162" s="28"/>
      <c r="AW162" s="28"/>
      <c r="AX162" s="28"/>
      <c r="AY162" s="28"/>
      <c r="AZ162" s="28"/>
      <c r="BA162" s="28"/>
      <c r="BB162" s="28"/>
      <c r="BC162" s="28"/>
      <c r="BD162" s="28"/>
      <c r="BE162" s="28"/>
      <c r="BF162" s="28"/>
      <c r="BG162" s="28"/>
      <c r="BH162" s="28"/>
      <c r="BI162" s="28"/>
      <c r="BJ162" s="28"/>
      <c r="BK162" s="28"/>
      <c r="BL162" s="28"/>
    </row>
    <row r="163" spans="3:64" s="29" customFormat="1" ht="11.1" customHeight="1">
      <c r="C163" s="124"/>
      <c r="D163" s="28"/>
      <c r="O163" s="28"/>
      <c r="P163" s="28"/>
      <c r="Q163" s="28"/>
      <c r="R163" s="28"/>
      <c r="S163" s="28"/>
      <c r="T163" s="28"/>
      <c r="U163" s="28"/>
      <c r="V163" s="28"/>
      <c r="W163" s="28"/>
      <c r="X163" s="28"/>
      <c r="Y163" s="28"/>
      <c r="Z163" s="28"/>
      <c r="AA163" s="28"/>
      <c r="AB163" s="28"/>
      <c r="AC163" s="28"/>
      <c r="AD163" s="28"/>
      <c r="AE163" s="28"/>
      <c r="AF163" s="28"/>
      <c r="AG163" s="28"/>
      <c r="AH163" s="28"/>
      <c r="AI163" s="28"/>
      <c r="AJ163" s="28"/>
      <c r="AK163" s="28"/>
      <c r="AL163" s="28"/>
      <c r="AM163" s="28"/>
      <c r="AN163" s="28"/>
      <c r="AO163" s="28"/>
      <c r="AP163" s="28"/>
      <c r="AQ163" s="28"/>
      <c r="AR163" s="28"/>
      <c r="AS163" s="28"/>
      <c r="AT163" s="28"/>
      <c r="AU163" s="28"/>
      <c r="AV163" s="28"/>
      <c r="AW163" s="28"/>
      <c r="AX163" s="28"/>
      <c r="AY163" s="28"/>
      <c r="AZ163" s="28"/>
      <c r="BA163" s="28"/>
      <c r="BB163" s="28"/>
      <c r="BC163" s="28"/>
      <c r="BD163" s="28"/>
      <c r="BE163" s="28"/>
      <c r="BF163" s="28"/>
      <c r="BG163" s="28"/>
      <c r="BH163" s="28"/>
      <c r="BI163" s="28"/>
      <c r="BJ163" s="28"/>
      <c r="BK163" s="28"/>
      <c r="BL163" s="28"/>
    </row>
    <row r="164" spans="3:64" s="29" customFormat="1" ht="11.1" customHeight="1">
      <c r="C164" s="124"/>
      <c r="D164" s="28"/>
      <c r="O164" s="28"/>
      <c r="P164" s="28"/>
      <c r="Q164" s="28"/>
      <c r="R164" s="28"/>
      <c r="S164" s="28"/>
      <c r="T164" s="28"/>
      <c r="U164" s="28"/>
      <c r="V164" s="28"/>
      <c r="W164" s="28"/>
      <c r="X164" s="28"/>
      <c r="Y164" s="28"/>
      <c r="Z164" s="28"/>
      <c r="AA164" s="28"/>
      <c r="AB164" s="28"/>
      <c r="AC164" s="28"/>
      <c r="AD164" s="28"/>
      <c r="AE164" s="28"/>
      <c r="AF164" s="28"/>
      <c r="AG164" s="28"/>
      <c r="AH164" s="28"/>
      <c r="AI164" s="28"/>
      <c r="AJ164" s="28"/>
      <c r="AK164" s="28"/>
      <c r="AL164" s="28"/>
      <c r="AM164" s="28"/>
      <c r="AN164" s="28"/>
      <c r="AO164" s="28"/>
      <c r="AP164" s="28"/>
      <c r="AQ164" s="28"/>
      <c r="AR164" s="28"/>
      <c r="AS164" s="28"/>
      <c r="AT164" s="28"/>
      <c r="AU164" s="28"/>
      <c r="AV164" s="28"/>
      <c r="AW164" s="28"/>
      <c r="AX164" s="28"/>
      <c r="AY164" s="28"/>
      <c r="AZ164" s="28"/>
      <c r="BA164" s="28"/>
      <c r="BB164" s="28"/>
      <c r="BC164" s="28"/>
      <c r="BD164" s="28"/>
      <c r="BE164" s="28"/>
      <c r="BF164" s="28"/>
      <c r="BG164" s="28"/>
      <c r="BH164" s="28"/>
      <c r="BI164" s="28"/>
      <c r="BJ164" s="28"/>
      <c r="BK164" s="28"/>
      <c r="BL164" s="28"/>
    </row>
    <row r="165" spans="3:64" s="29" customFormat="1" ht="11.1" customHeight="1">
      <c r="C165" s="124"/>
      <c r="D165" s="28"/>
      <c r="O165" s="28"/>
      <c r="P165" s="28"/>
      <c r="Q165" s="28"/>
      <c r="R165" s="28"/>
      <c r="S165" s="28"/>
      <c r="T165" s="28"/>
      <c r="U165" s="28"/>
      <c r="V165" s="28"/>
      <c r="W165" s="28"/>
      <c r="X165" s="28"/>
      <c r="Y165" s="28"/>
      <c r="Z165" s="28"/>
      <c r="AA165" s="28"/>
      <c r="AB165" s="28"/>
      <c r="AC165" s="28"/>
      <c r="AD165" s="28"/>
      <c r="AE165" s="28"/>
      <c r="AF165" s="28"/>
      <c r="AG165" s="28"/>
      <c r="AH165" s="28"/>
      <c r="AI165" s="28"/>
      <c r="AJ165" s="28"/>
      <c r="AK165" s="28"/>
      <c r="AL165" s="28"/>
      <c r="AM165" s="28"/>
      <c r="AN165" s="28"/>
      <c r="AO165" s="28"/>
      <c r="AP165" s="28"/>
      <c r="AQ165" s="28"/>
      <c r="AR165" s="28"/>
      <c r="AS165" s="28"/>
      <c r="AT165" s="28"/>
      <c r="AU165" s="28"/>
      <c r="AV165" s="28"/>
      <c r="AW165" s="28"/>
      <c r="AX165" s="28"/>
      <c r="AY165" s="28"/>
      <c r="AZ165" s="28"/>
      <c r="BA165" s="28"/>
      <c r="BB165" s="28"/>
      <c r="BC165" s="28"/>
      <c r="BD165" s="28"/>
      <c r="BE165" s="28"/>
      <c r="BF165" s="28"/>
      <c r="BG165" s="28"/>
      <c r="BH165" s="28"/>
      <c r="BI165" s="28"/>
      <c r="BJ165" s="28"/>
      <c r="BK165" s="28"/>
      <c r="BL165" s="28"/>
    </row>
    <row r="166" spans="3:64" s="29" customFormat="1" ht="11.1" customHeight="1">
      <c r="C166" s="124"/>
      <c r="D166" s="28"/>
      <c r="O166" s="28"/>
      <c r="P166" s="28"/>
      <c r="Q166" s="28"/>
      <c r="R166" s="28"/>
      <c r="S166" s="28"/>
      <c r="T166" s="28"/>
      <c r="U166" s="28"/>
      <c r="V166" s="28"/>
      <c r="W166" s="28"/>
      <c r="X166" s="28"/>
      <c r="Y166" s="28"/>
      <c r="Z166" s="28"/>
      <c r="AA166" s="28"/>
      <c r="AB166" s="28"/>
      <c r="AC166" s="28"/>
      <c r="AD166" s="28"/>
      <c r="AE166" s="28"/>
      <c r="AF166" s="28"/>
      <c r="AG166" s="28"/>
      <c r="AH166" s="28"/>
      <c r="AI166" s="28"/>
      <c r="AJ166" s="28"/>
      <c r="AK166" s="28"/>
      <c r="AL166" s="28"/>
      <c r="AM166" s="28"/>
      <c r="AN166" s="28"/>
      <c r="AO166" s="28"/>
      <c r="AP166" s="28"/>
      <c r="AQ166" s="28"/>
      <c r="AR166" s="28"/>
      <c r="AS166" s="28"/>
      <c r="AT166" s="28"/>
      <c r="AU166" s="28"/>
      <c r="AV166" s="28"/>
      <c r="AW166" s="28"/>
      <c r="AX166" s="28"/>
      <c r="AY166" s="28"/>
      <c r="AZ166" s="28"/>
      <c r="BA166" s="28"/>
      <c r="BB166" s="28"/>
      <c r="BC166" s="28"/>
      <c r="BD166" s="28"/>
      <c r="BE166" s="28"/>
      <c r="BF166" s="28"/>
      <c r="BG166" s="28"/>
      <c r="BH166" s="28"/>
      <c r="BI166" s="28"/>
      <c r="BJ166" s="28"/>
      <c r="BK166" s="28"/>
      <c r="BL166" s="28"/>
    </row>
    <row r="167" spans="3:64" s="29" customFormat="1" ht="11.1" customHeight="1">
      <c r="C167" s="124"/>
      <c r="D167" s="28"/>
      <c r="O167" s="28"/>
      <c r="P167" s="28"/>
      <c r="Q167" s="28"/>
      <c r="R167" s="28"/>
      <c r="S167" s="28"/>
      <c r="T167" s="28"/>
      <c r="U167" s="28"/>
      <c r="V167" s="28"/>
      <c r="W167" s="28"/>
      <c r="X167" s="28"/>
      <c r="Y167" s="28"/>
      <c r="Z167" s="28"/>
      <c r="AA167" s="28"/>
      <c r="AB167" s="28"/>
      <c r="AC167" s="28"/>
      <c r="AD167" s="28"/>
      <c r="AE167" s="28"/>
      <c r="AF167" s="28"/>
      <c r="AG167" s="28"/>
      <c r="AH167" s="28"/>
      <c r="AI167" s="28"/>
      <c r="AJ167" s="28"/>
      <c r="AK167" s="28"/>
      <c r="AL167" s="28"/>
      <c r="AM167" s="28"/>
      <c r="AN167" s="28"/>
      <c r="AO167" s="28"/>
      <c r="AP167" s="28"/>
      <c r="AQ167" s="28"/>
      <c r="AR167" s="28"/>
      <c r="AS167" s="28"/>
      <c r="AT167" s="28"/>
      <c r="AU167" s="28"/>
      <c r="AV167" s="28"/>
      <c r="AW167" s="28"/>
      <c r="AX167" s="28"/>
      <c r="AY167" s="28"/>
      <c r="AZ167" s="28"/>
      <c r="BA167" s="28"/>
      <c r="BB167" s="28"/>
      <c r="BC167" s="28"/>
      <c r="BD167" s="28"/>
      <c r="BE167" s="28"/>
      <c r="BF167" s="28"/>
      <c r="BG167" s="28"/>
      <c r="BH167" s="28"/>
      <c r="BI167" s="28"/>
      <c r="BJ167" s="28"/>
      <c r="BK167" s="28"/>
      <c r="BL167" s="28"/>
    </row>
    <row r="168" spans="3:64" s="29" customFormat="1" ht="11.1" customHeight="1">
      <c r="C168" s="124"/>
      <c r="D168" s="28"/>
      <c r="O168" s="28"/>
      <c r="P168" s="28"/>
      <c r="Q168" s="28"/>
      <c r="R168" s="28"/>
      <c r="S168" s="28"/>
      <c r="T168" s="28"/>
      <c r="U168" s="28"/>
      <c r="V168" s="28"/>
      <c r="W168" s="28"/>
      <c r="X168" s="28"/>
      <c r="Y168" s="28"/>
      <c r="Z168" s="28"/>
      <c r="AA168" s="28"/>
      <c r="AB168" s="28"/>
      <c r="AC168" s="28"/>
      <c r="AD168" s="28"/>
      <c r="AE168" s="28"/>
      <c r="AF168" s="28"/>
      <c r="AG168" s="28"/>
      <c r="AH168" s="28"/>
      <c r="AI168" s="28"/>
      <c r="AJ168" s="28"/>
      <c r="AK168" s="28"/>
      <c r="AL168" s="28"/>
      <c r="AM168" s="28"/>
      <c r="AN168" s="28"/>
      <c r="AO168" s="28"/>
      <c r="AP168" s="28"/>
      <c r="AQ168" s="28"/>
      <c r="AR168" s="28"/>
      <c r="AS168" s="28"/>
      <c r="AT168" s="28"/>
      <c r="AU168" s="28"/>
      <c r="AV168" s="28"/>
      <c r="AW168" s="28"/>
      <c r="AX168" s="28"/>
      <c r="AY168" s="28"/>
      <c r="AZ168" s="28"/>
      <c r="BA168" s="28"/>
      <c r="BB168" s="28"/>
      <c r="BC168" s="28"/>
      <c r="BD168" s="28"/>
      <c r="BE168" s="28"/>
      <c r="BF168" s="28"/>
      <c r="BG168" s="28"/>
      <c r="BH168" s="28"/>
      <c r="BI168" s="28"/>
      <c r="BJ168" s="28"/>
      <c r="BK168" s="28"/>
      <c r="BL168" s="28"/>
    </row>
    <row r="169" spans="3:64" s="29" customFormat="1" ht="11.1" customHeight="1">
      <c r="C169" s="124"/>
      <c r="D169" s="28"/>
      <c r="O169" s="28"/>
      <c r="P169" s="28"/>
      <c r="Q169" s="28"/>
      <c r="R169" s="28"/>
      <c r="S169" s="28"/>
      <c r="T169" s="28"/>
      <c r="U169" s="28"/>
      <c r="V169" s="28"/>
      <c r="W169" s="28"/>
      <c r="X169" s="28"/>
      <c r="Y169" s="28"/>
      <c r="Z169" s="28"/>
      <c r="AA169" s="28"/>
      <c r="AB169" s="28"/>
      <c r="AC169" s="28"/>
      <c r="AD169" s="28"/>
      <c r="AE169" s="28"/>
      <c r="AF169" s="28"/>
      <c r="AG169" s="28"/>
      <c r="AH169" s="28"/>
      <c r="AI169" s="28"/>
      <c r="AJ169" s="28"/>
      <c r="AK169" s="28"/>
      <c r="AL169" s="28"/>
      <c r="AM169" s="28"/>
      <c r="AN169" s="28"/>
      <c r="AO169" s="28"/>
      <c r="AP169" s="28"/>
      <c r="AQ169" s="28"/>
      <c r="AR169" s="28"/>
      <c r="AS169" s="28"/>
      <c r="AT169" s="28"/>
      <c r="AU169" s="28"/>
      <c r="AV169" s="28"/>
      <c r="AW169" s="28"/>
      <c r="AX169" s="28"/>
      <c r="AY169" s="28"/>
      <c r="AZ169" s="28"/>
      <c r="BA169" s="28"/>
      <c r="BB169" s="28"/>
      <c r="BC169" s="28"/>
      <c r="BD169" s="28"/>
      <c r="BE169" s="28"/>
      <c r="BF169" s="28"/>
      <c r="BG169" s="28"/>
      <c r="BH169" s="28"/>
      <c r="BI169" s="28"/>
      <c r="BJ169" s="28"/>
      <c r="BK169" s="28"/>
      <c r="BL169" s="28"/>
    </row>
    <row r="170" spans="3:64" s="29" customFormat="1" ht="11.1" customHeight="1">
      <c r="C170" s="124"/>
      <c r="D170" s="28"/>
      <c r="O170" s="28"/>
      <c r="P170" s="28"/>
      <c r="Q170" s="28"/>
      <c r="R170" s="28"/>
      <c r="S170" s="28"/>
      <c r="T170" s="28"/>
      <c r="U170" s="28"/>
      <c r="V170" s="28"/>
      <c r="W170" s="28"/>
      <c r="X170" s="28"/>
      <c r="Y170" s="28"/>
      <c r="Z170" s="28"/>
      <c r="AA170" s="28"/>
      <c r="AB170" s="28"/>
      <c r="AC170" s="28"/>
      <c r="AD170" s="28"/>
      <c r="AE170" s="28"/>
      <c r="AF170" s="28"/>
      <c r="AG170" s="28"/>
      <c r="AH170" s="28"/>
      <c r="AI170" s="28"/>
      <c r="AJ170" s="28"/>
      <c r="AK170" s="28"/>
      <c r="AL170" s="28"/>
      <c r="AM170" s="28"/>
      <c r="AN170" s="28"/>
      <c r="AO170" s="28"/>
      <c r="AP170" s="28"/>
      <c r="AQ170" s="28"/>
      <c r="AR170" s="28"/>
      <c r="AS170" s="28"/>
      <c r="AT170" s="28"/>
      <c r="AU170" s="28"/>
      <c r="AV170" s="28"/>
      <c r="AW170" s="28"/>
      <c r="AX170" s="28"/>
      <c r="AY170" s="28"/>
      <c r="AZ170" s="28"/>
      <c r="BA170" s="28"/>
      <c r="BB170" s="28"/>
      <c r="BC170" s="28"/>
      <c r="BD170" s="28"/>
      <c r="BE170" s="28"/>
      <c r="BF170" s="28"/>
      <c r="BG170" s="28"/>
      <c r="BH170" s="28"/>
      <c r="BI170" s="28"/>
      <c r="BJ170" s="28"/>
      <c r="BK170" s="28"/>
      <c r="BL170" s="28"/>
    </row>
    <row r="171" spans="3:64" s="29" customFormat="1" ht="11.1" customHeight="1">
      <c r="C171" s="124"/>
      <c r="D171" s="28"/>
      <c r="O171" s="28"/>
      <c r="P171" s="28"/>
      <c r="Q171" s="28"/>
      <c r="R171" s="28"/>
      <c r="S171" s="28"/>
      <c r="T171" s="28"/>
      <c r="U171" s="28"/>
      <c r="V171" s="28"/>
      <c r="W171" s="28"/>
      <c r="X171" s="28"/>
      <c r="Y171" s="28"/>
      <c r="Z171" s="28"/>
      <c r="AA171" s="28"/>
      <c r="AB171" s="28"/>
      <c r="AC171" s="28"/>
      <c r="AD171" s="28"/>
      <c r="AE171" s="28"/>
      <c r="AF171" s="28"/>
      <c r="AG171" s="28"/>
      <c r="AH171" s="28"/>
      <c r="AI171" s="28"/>
      <c r="AJ171" s="28"/>
      <c r="AK171" s="28"/>
      <c r="AL171" s="28"/>
      <c r="AM171" s="28"/>
      <c r="AN171" s="28"/>
      <c r="AO171" s="28"/>
      <c r="AP171" s="28"/>
      <c r="AQ171" s="28"/>
      <c r="AR171" s="28"/>
      <c r="AS171" s="28"/>
      <c r="AT171" s="28"/>
      <c r="AU171" s="28"/>
      <c r="AV171" s="28"/>
      <c r="AW171" s="28"/>
      <c r="AX171" s="28"/>
      <c r="AY171" s="28"/>
      <c r="AZ171" s="28"/>
      <c r="BA171" s="28"/>
      <c r="BB171" s="28"/>
      <c r="BC171" s="28"/>
      <c r="BD171" s="28"/>
      <c r="BE171" s="28"/>
      <c r="BF171" s="28"/>
      <c r="BG171" s="28"/>
      <c r="BH171" s="28"/>
      <c r="BI171" s="28"/>
      <c r="BJ171" s="28"/>
      <c r="BK171" s="28"/>
      <c r="BL171" s="28"/>
    </row>
    <row r="172" spans="3:64" s="29" customFormat="1" ht="11.1" customHeight="1">
      <c r="C172" s="124"/>
      <c r="D172" s="28"/>
      <c r="O172" s="28"/>
      <c r="P172" s="28"/>
      <c r="Q172" s="28"/>
      <c r="R172" s="28"/>
      <c r="S172" s="28"/>
      <c r="T172" s="28"/>
      <c r="U172" s="28"/>
      <c r="V172" s="28"/>
      <c r="W172" s="28"/>
      <c r="X172" s="28"/>
      <c r="Y172" s="28"/>
      <c r="Z172" s="28"/>
      <c r="AA172" s="28"/>
      <c r="AB172" s="28"/>
      <c r="AC172" s="28"/>
      <c r="AD172" s="28"/>
      <c r="AE172" s="28"/>
      <c r="AF172" s="28"/>
      <c r="AG172" s="28"/>
      <c r="AH172" s="28"/>
      <c r="AI172" s="28"/>
      <c r="AJ172" s="28"/>
      <c r="AK172" s="28"/>
      <c r="AL172" s="28"/>
      <c r="AM172" s="28"/>
      <c r="AN172" s="28"/>
      <c r="AO172" s="28"/>
      <c r="AP172" s="28"/>
      <c r="AQ172" s="28"/>
      <c r="AR172" s="28"/>
      <c r="AS172" s="28"/>
      <c r="AT172" s="28"/>
      <c r="AU172" s="28"/>
      <c r="AV172" s="28"/>
      <c r="AW172" s="28"/>
      <c r="AX172" s="28"/>
      <c r="AY172" s="28"/>
      <c r="AZ172" s="28"/>
      <c r="BA172" s="28"/>
      <c r="BB172" s="28"/>
      <c r="BC172" s="28"/>
      <c r="BD172" s="28"/>
      <c r="BE172" s="28"/>
      <c r="BF172" s="28"/>
      <c r="BG172" s="28"/>
      <c r="BH172" s="28"/>
      <c r="BI172" s="28"/>
      <c r="BJ172" s="28"/>
      <c r="BK172" s="28"/>
      <c r="BL172" s="28"/>
    </row>
    <row r="173" spans="3:64" s="29" customFormat="1" ht="11.1" customHeight="1">
      <c r="C173" s="124"/>
      <c r="D173" s="28"/>
      <c r="O173" s="28"/>
      <c r="P173" s="28"/>
      <c r="Q173" s="28"/>
      <c r="R173" s="28"/>
      <c r="S173" s="28"/>
      <c r="T173" s="28"/>
      <c r="U173" s="28"/>
      <c r="V173" s="28"/>
      <c r="W173" s="28"/>
      <c r="X173" s="28"/>
      <c r="Y173" s="28"/>
      <c r="Z173" s="28"/>
      <c r="AA173" s="28"/>
      <c r="AB173" s="28"/>
      <c r="AC173" s="28"/>
      <c r="AD173" s="28"/>
      <c r="AE173" s="28"/>
      <c r="AF173" s="28"/>
      <c r="AG173" s="28"/>
      <c r="AH173" s="28"/>
      <c r="AI173" s="28"/>
      <c r="AJ173" s="28"/>
      <c r="AK173" s="28"/>
      <c r="AL173" s="28"/>
      <c r="AM173" s="28"/>
      <c r="AN173" s="28"/>
      <c r="AO173" s="28"/>
      <c r="AP173" s="28"/>
      <c r="AQ173" s="28"/>
      <c r="AR173" s="28"/>
      <c r="AS173" s="28"/>
      <c r="AT173" s="28"/>
      <c r="AU173" s="28"/>
      <c r="AV173" s="28"/>
      <c r="AW173" s="28"/>
      <c r="AX173" s="28"/>
      <c r="AY173" s="28"/>
      <c r="AZ173" s="28"/>
      <c r="BA173" s="28"/>
      <c r="BB173" s="28"/>
      <c r="BC173" s="28"/>
      <c r="BD173" s="28"/>
      <c r="BE173" s="28"/>
      <c r="BF173" s="28"/>
      <c r="BG173" s="28"/>
      <c r="BH173" s="28"/>
      <c r="BI173" s="28"/>
      <c r="BJ173" s="28"/>
      <c r="BK173" s="28"/>
      <c r="BL173" s="28"/>
    </row>
    <row r="174" spans="3:64" s="29" customFormat="1" ht="11.1" customHeight="1">
      <c r="C174" s="124"/>
      <c r="D174" s="28"/>
      <c r="O174" s="28"/>
      <c r="P174" s="28"/>
      <c r="Q174" s="28"/>
      <c r="R174" s="28"/>
      <c r="S174" s="28"/>
      <c r="T174" s="28"/>
      <c r="U174" s="28"/>
      <c r="V174" s="28"/>
      <c r="W174" s="28"/>
      <c r="X174" s="28"/>
      <c r="Y174" s="28"/>
      <c r="Z174" s="28"/>
      <c r="AA174" s="28"/>
      <c r="AB174" s="28"/>
      <c r="AC174" s="28"/>
      <c r="AD174" s="28"/>
      <c r="AE174" s="28"/>
      <c r="AF174" s="28"/>
      <c r="AG174" s="28"/>
      <c r="AH174" s="28"/>
      <c r="AI174" s="28"/>
      <c r="AJ174" s="28"/>
      <c r="AK174" s="28"/>
      <c r="AL174" s="28"/>
      <c r="AM174" s="28"/>
      <c r="AN174" s="28"/>
      <c r="AO174" s="28"/>
      <c r="AP174" s="28"/>
      <c r="AQ174" s="28"/>
      <c r="AR174" s="28"/>
      <c r="AS174" s="28"/>
      <c r="AT174" s="28"/>
      <c r="AU174" s="28"/>
      <c r="AV174" s="28"/>
      <c r="AW174" s="28"/>
      <c r="AX174" s="28"/>
      <c r="AY174" s="28"/>
      <c r="AZ174" s="28"/>
      <c r="BA174" s="28"/>
      <c r="BB174" s="28"/>
      <c r="BC174" s="28"/>
      <c r="BD174" s="28"/>
      <c r="BE174" s="28"/>
      <c r="BF174" s="28"/>
      <c r="BG174" s="28"/>
      <c r="BH174" s="28"/>
      <c r="BI174" s="28"/>
      <c r="BJ174" s="28"/>
      <c r="BK174" s="28"/>
      <c r="BL174" s="28"/>
    </row>
    <row r="175" spans="3:64" s="29" customFormat="1" ht="11.1" customHeight="1">
      <c r="C175" s="124"/>
      <c r="D175" s="28"/>
      <c r="O175" s="28"/>
      <c r="P175" s="28"/>
      <c r="Q175" s="28"/>
      <c r="R175" s="28"/>
      <c r="S175" s="28"/>
      <c r="T175" s="28"/>
      <c r="U175" s="28"/>
      <c r="V175" s="28"/>
      <c r="W175" s="28"/>
      <c r="X175" s="28"/>
      <c r="Y175" s="28"/>
      <c r="Z175" s="28"/>
      <c r="AA175" s="28"/>
      <c r="AB175" s="28"/>
      <c r="AC175" s="28"/>
      <c r="AD175" s="28"/>
      <c r="AE175" s="28"/>
      <c r="AF175" s="28"/>
      <c r="AG175" s="28"/>
      <c r="AH175" s="28"/>
      <c r="AI175" s="28"/>
      <c r="AJ175" s="28"/>
      <c r="AK175" s="28"/>
      <c r="AL175" s="28"/>
      <c r="AM175" s="28"/>
      <c r="AN175" s="28"/>
      <c r="AO175" s="28"/>
      <c r="AP175" s="28"/>
      <c r="AQ175" s="28"/>
      <c r="AR175" s="28"/>
      <c r="AS175" s="28"/>
      <c r="AT175" s="28"/>
      <c r="AU175" s="28"/>
      <c r="AV175" s="28"/>
      <c r="AW175" s="28"/>
      <c r="AX175" s="28"/>
      <c r="AY175" s="28"/>
      <c r="AZ175" s="28"/>
      <c r="BA175" s="28"/>
      <c r="BB175" s="28"/>
      <c r="BC175" s="28"/>
      <c r="BD175" s="28"/>
      <c r="BE175" s="28"/>
      <c r="BF175" s="28"/>
      <c r="BG175" s="28"/>
      <c r="BH175" s="28"/>
      <c r="BI175" s="28"/>
      <c r="BJ175" s="28"/>
      <c r="BK175" s="28"/>
      <c r="BL175" s="28"/>
    </row>
    <row r="176" spans="3:64" s="29" customFormat="1" ht="11.1" customHeight="1">
      <c r="C176" s="124"/>
      <c r="D176" s="28"/>
      <c r="O176" s="28"/>
      <c r="P176" s="28"/>
      <c r="Q176" s="28"/>
      <c r="R176" s="28"/>
      <c r="S176" s="28"/>
      <c r="T176" s="28"/>
      <c r="U176" s="28"/>
      <c r="V176" s="28"/>
      <c r="W176" s="28"/>
      <c r="X176" s="28"/>
      <c r="Y176" s="28"/>
      <c r="Z176" s="28"/>
      <c r="AA176" s="28"/>
      <c r="AB176" s="28"/>
      <c r="AC176" s="28"/>
      <c r="AD176" s="28"/>
      <c r="AE176" s="28"/>
      <c r="AF176" s="28"/>
      <c r="AG176" s="28"/>
      <c r="AH176" s="28"/>
      <c r="AI176" s="28"/>
      <c r="AJ176" s="28"/>
      <c r="AK176" s="28"/>
      <c r="AL176" s="28"/>
      <c r="AM176" s="28"/>
      <c r="AN176" s="28"/>
      <c r="AO176" s="28"/>
      <c r="AP176" s="28"/>
      <c r="AQ176" s="28"/>
      <c r="AR176" s="28"/>
      <c r="AS176" s="28"/>
      <c r="AT176" s="28"/>
      <c r="AU176" s="28"/>
      <c r="AV176" s="28"/>
      <c r="AW176" s="28"/>
      <c r="AX176" s="28"/>
      <c r="AY176" s="28"/>
      <c r="AZ176" s="28"/>
      <c r="BA176" s="28"/>
      <c r="BB176" s="28"/>
      <c r="BC176" s="28"/>
      <c r="BD176" s="28"/>
      <c r="BE176" s="28"/>
      <c r="BF176" s="28"/>
      <c r="BG176" s="28"/>
      <c r="BH176" s="28"/>
      <c r="BI176" s="28"/>
      <c r="BJ176" s="28"/>
      <c r="BK176" s="28"/>
      <c r="BL176" s="28"/>
    </row>
    <row r="177" spans="3:64" s="29" customFormat="1" ht="11.1" customHeight="1">
      <c r="C177" s="124"/>
      <c r="D177" s="28"/>
      <c r="O177" s="28"/>
      <c r="P177" s="28"/>
      <c r="Q177" s="28"/>
      <c r="R177" s="28"/>
      <c r="S177" s="28"/>
      <c r="T177" s="28"/>
      <c r="U177" s="28"/>
      <c r="V177" s="28"/>
      <c r="W177" s="28"/>
      <c r="X177" s="28"/>
      <c r="Y177" s="28"/>
      <c r="Z177" s="28"/>
      <c r="AA177" s="28"/>
      <c r="AB177" s="28"/>
      <c r="AC177" s="28"/>
      <c r="AD177" s="28"/>
      <c r="AE177" s="28"/>
      <c r="AF177" s="28"/>
      <c r="AG177" s="28"/>
      <c r="AH177" s="28"/>
      <c r="AI177" s="28"/>
      <c r="AJ177" s="28"/>
      <c r="AK177" s="28"/>
      <c r="AL177" s="28"/>
      <c r="AM177" s="28"/>
      <c r="AN177" s="28"/>
      <c r="AO177" s="28"/>
      <c r="AP177" s="28"/>
      <c r="AQ177" s="28"/>
      <c r="AR177" s="28"/>
      <c r="AS177" s="28"/>
      <c r="AT177" s="28"/>
      <c r="AU177" s="28"/>
      <c r="AV177" s="28"/>
      <c r="AW177" s="28"/>
      <c r="AX177" s="28"/>
      <c r="AY177" s="28"/>
      <c r="AZ177" s="28"/>
      <c r="BA177" s="28"/>
      <c r="BB177" s="28"/>
      <c r="BC177" s="28"/>
      <c r="BD177" s="28"/>
      <c r="BE177" s="28"/>
      <c r="BF177" s="28"/>
      <c r="BG177" s="28"/>
      <c r="BH177" s="28"/>
      <c r="BI177" s="28"/>
      <c r="BJ177" s="28"/>
      <c r="BK177" s="28"/>
      <c r="BL177" s="28"/>
    </row>
    <row r="178" spans="3:64" s="29" customFormat="1" ht="11.1" customHeight="1">
      <c r="C178" s="124"/>
      <c r="D178" s="28"/>
      <c r="O178" s="28"/>
      <c r="P178" s="28"/>
      <c r="Q178" s="28"/>
      <c r="R178" s="28"/>
      <c r="S178" s="28"/>
      <c r="T178" s="28"/>
      <c r="U178" s="28"/>
      <c r="V178" s="28"/>
      <c r="W178" s="28"/>
      <c r="X178" s="28"/>
      <c r="Y178" s="28"/>
      <c r="Z178" s="28"/>
      <c r="AA178" s="28"/>
      <c r="AB178" s="28"/>
      <c r="AC178" s="28"/>
      <c r="AD178" s="28"/>
      <c r="AE178" s="28"/>
      <c r="AF178" s="28"/>
      <c r="AG178" s="28"/>
      <c r="AH178" s="28"/>
      <c r="AI178" s="28"/>
      <c r="AJ178" s="28"/>
      <c r="AK178" s="28"/>
      <c r="AL178" s="28"/>
      <c r="AM178" s="28"/>
      <c r="AN178" s="28"/>
      <c r="AO178" s="28"/>
      <c r="AP178" s="28"/>
      <c r="AQ178" s="28"/>
      <c r="AR178" s="28"/>
      <c r="AS178" s="28"/>
      <c r="AT178" s="28"/>
      <c r="AU178" s="28"/>
      <c r="AV178" s="28"/>
      <c r="AW178" s="28"/>
      <c r="AX178" s="28"/>
      <c r="AY178" s="28"/>
      <c r="AZ178" s="28"/>
      <c r="BA178" s="28"/>
      <c r="BB178" s="28"/>
      <c r="BC178" s="28"/>
      <c r="BD178" s="28"/>
      <c r="BE178" s="28"/>
      <c r="BF178" s="28"/>
      <c r="BG178" s="28"/>
      <c r="BH178" s="28"/>
      <c r="BI178" s="28"/>
      <c r="BJ178" s="28"/>
      <c r="BK178" s="28"/>
      <c r="BL178" s="28"/>
    </row>
    <row r="179" spans="3:64" s="29" customFormat="1" ht="11.1" customHeight="1">
      <c r="C179" s="124"/>
      <c r="D179" s="28"/>
      <c r="O179" s="28"/>
      <c r="P179" s="28"/>
      <c r="Q179" s="28"/>
      <c r="R179" s="28"/>
      <c r="S179" s="28"/>
      <c r="T179" s="28"/>
      <c r="U179" s="28"/>
      <c r="V179" s="28"/>
      <c r="W179" s="28"/>
      <c r="X179" s="28"/>
      <c r="Y179" s="28"/>
      <c r="Z179" s="28"/>
      <c r="AA179" s="28"/>
      <c r="AB179" s="28"/>
      <c r="AC179" s="28"/>
      <c r="AD179" s="28"/>
      <c r="AE179" s="28"/>
      <c r="AF179" s="28"/>
      <c r="AG179" s="28"/>
      <c r="AH179" s="28"/>
      <c r="AI179" s="28"/>
      <c r="AJ179" s="28"/>
      <c r="AK179" s="28"/>
      <c r="AL179" s="28"/>
      <c r="AM179" s="28"/>
      <c r="AN179" s="28"/>
      <c r="AO179" s="28"/>
      <c r="AP179" s="28"/>
      <c r="AQ179" s="28"/>
      <c r="AR179" s="28"/>
      <c r="AS179" s="28"/>
      <c r="AT179" s="28"/>
      <c r="AU179" s="28"/>
      <c r="AV179" s="28"/>
      <c r="AW179" s="28"/>
      <c r="AX179" s="28"/>
      <c r="AY179" s="28"/>
      <c r="AZ179" s="28"/>
      <c r="BA179" s="28"/>
      <c r="BB179" s="28"/>
      <c r="BC179" s="28"/>
      <c r="BD179" s="28"/>
      <c r="BE179" s="28"/>
      <c r="BF179" s="28"/>
      <c r="BG179" s="28"/>
      <c r="BH179" s="28"/>
      <c r="BI179" s="28"/>
      <c r="BJ179" s="28"/>
      <c r="BK179" s="28"/>
      <c r="BL179" s="28"/>
    </row>
    <row r="180" spans="3:64" s="29" customFormat="1" ht="11.1" customHeight="1">
      <c r="C180" s="124"/>
      <c r="D180" s="28"/>
      <c r="O180" s="28"/>
      <c r="P180" s="28"/>
      <c r="Q180" s="28"/>
      <c r="R180" s="28"/>
      <c r="S180" s="28"/>
      <c r="T180" s="28"/>
      <c r="U180" s="28"/>
      <c r="V180" s="28"/>
      <c r="W180" s="28"/>
      <c r="X180" s="28"/>
      <c r="Y180" s="28"/>
      <c r="Z180" s="28"/>
      <c r="AA180" s="28"/>
      <c r="AB180" s="28"/>
      <c r="AC180" s="28"/>
      <c r="AD180" s="28"/>
      <c r="AE180" s="28"/>
      <c r="AF180" s="28"/>
      <c r="AG180" s="28"/>
      <c r="AH180" s="28"/>
      <c r="AI180" s="28"/>
      <c r="AJ180" s="28"/>
      <c r="AK180" s="28"/>
      <c r="AL180" s="28"/>
      <c r="AM180" s="28"/>
      <c r="AN180" s="28"/>
      <c r="AO180" s="28"/>
      <c r="AP180" s="28"/>
      <c r="AQ180" s="28"/>
      <c r="AR180" s="28"/>
      <c r="AS180" s="28"/>
      <c r="AT180" s="28"/>
      <c r="AU180" s="28"/>
      <c r="AV180" s="28"/>
      <c r="AW180" s="28"/>
      <c r="AX180" s="28"/>
      <c r="AY180" s="28"/>
      <c r="AZ180" s="28"/>
      <c r="BA180" s="28"/>
      <c r="BB180" s="28"/>
      <c r="BC180" s="28"/>
      <c r="BD180" s="28"/>
      <c r="BE180" s="28"/>
      <c r="BF180" s="28"/>
      <c r="BG180" s="28"/>
      <c r="BH180" s="28"/>
      <c r="BI180" s="28"/>
      <c r="BJ180" s="28"/>
      <c r="BK180" s="28"/>
      <c r="BL180" s="28"/>
    </row>
    <row r="181" spans="3:64" s="29" customFormat="1" ht="11.1" customHeight="1">
      <c r="C181" s="124"/>
      <c r="D181" s="28"/>
      <c r="O181" s="28"/>
      <c r="P181" s="28"/>
      <c r="Q181" s="28"/>
      <c r="R181" s="28"/>
      <c r="S181" s="28"/>
      <c r="T181" s="28"/>
      <c r="U181" s="28"/>
      <c r="V181" s="28"/>
      <c r="W181" s="28"/>
      <c r="X181" s="28"/>
      <c r="Y181" s="28"/>
      <c r="Z181" s="28"/>
      <c r="AA181" s="28"/>
      <c r="AB181" s="28"/>
      <c r="AC181" s="28"/>
      <c r="AD181" s="28"/>
      <c r="AE181" s="28"/>
      <c r="AF181" s="28"/>
      <c r="AG181" s="28"/>
      <c r="AH181" s="28"/>
      <c r="AI181" s="28"/>
      <c r="AJ181" s="28"/>
      <c r="AK181" s="28"/>
      <c r="AL181" s="28"/>
      <c r="AM181" s="28"/>
      <c r="AN181" s="28"/>
      <c r="AO181" s="28"/>
      <c r="AP181" s="28"/>
      <c r="AQ181" s="28"/>
      <c r="AR181" s="28"/>
      <c r="AS181" s="28"/>
      <c r="AT181" s="28"/>
      <c r="AU181" s="28"/>
      <c r="AV181" s="28"/>
      <c r="AW181" s="28"/>
      <c r="AX181" s="28"/>
      <c r="AY181" s="28"/>
      <c r="AZ181" s="28"/>
      <c r="BA181" s="28"/>
      <c r="BB181" s="28"/>
      <c r="BC181" s="28"/>
      <c r="BD181" s="28"/>
      <c r="BE181" s="28"/>
      <c r="BF181" s="28"/>
      <c r="BG181" s="28"/>
      <c r="BH181" s="28"/>
      <c r="BI181" s="28"/>
      <c r="BJ181" s="28"/>
      <c r="BK181" s="28"/>
      <c r="BL181" s="28"/>
    </row>
    <row r="182" spans="3:64" s="29" customFormat="1" ht="11.1" customHeight="1">
      <c r="C182" s="124"/>
      <c r="D182" s="28"/>
      <c r="O182" s="28"/>
      <c r="P182" s="28"/>
      <c r="Q182" s="28"/>
      <c r="R182" s="28"/>
      <c r="S182" s="28"/>
      <c r="T182" s="28"/>
      <c r="U182" s="28"/>
      <c r="V182" s="28"/>
      <c r="W182" s="28"/>
      <c r="X182" s="28"/>
      <c r="Y182" s="28"/>
      <c r="Z182" s="28"/>
      <c r="AA182" s="28"/>
      <c r="AB182" s="28"/>
      <c r="AC182" s="28"/>
      <c r="AD182" s="28"/>
      <c r="AE182" s="28"/>
      <c r="AF182" s="28"/>
      <c r="AG182" s="28"/>
      <c r="AH182" s="28"/>
      <c r="AI182" s="28"/>
      <c r="AJ182" s="28"/>
      <c r="AK182" s="28"/>
      <c r="AL182" s="28"/>
      <c r="AM182" s="28"/>
      <c r="AN182" s="28"/>
      <c r="AO182" s="28"/>
      <c r="AP182" s="28"/>
      <c r="AQ182" s="28"/>
      <c r="AR182" s="28"/>
      <c r="AS182" s="28"/>
      <c r="AT182" s="28"/>
      <c r="AU182" s="28"/>
      <c r="AV182" s="28"/>
      <c r="AW182" s="28"/>
      <c r="AX182" s="28"/>
      <c r="AY182" s="28"/>
      <c r="AZ182" s="28"/>
      <c r="BA182" s="28"/>
      <c r="BB182" s="28"/>
      <c r="BC182" s="28"/>
      <c r="BD182" s="28"/>
      <c r="BE182" s="28"/>
      <c r="BF182" s="28"/>
      <c r="BG182" s="28"/>
      <c r="BH182" s="28"/>
      <c r="BI182" s="28"/>
      <c r="BJ182" s="28"/>
      <c r="BK182" s="28"/>
      <c r="BL182" s="28"/>
    </row>
    <row r="183" spans="3:64" s="29" customFormat="1" ht="11.1" customHeight="1">
      <c r="C183" s="124"/>
      <c r="D183" s="28"/>
      <c r="O183" s="28"/>
      <c r="P183" s="28"/>
      <c r="Q183" s="28"/>
      <c r="R183" s="28"/>
      <c r="S183" s="28"/>
      <c r="T183" s="28"/>
      <c r="U183" s="28"/>
      <c r="V183" s="28"/>
      <c r="W183" s="28"/>
      <c r="X183" s="28"/>
      <c r="Y183" s="28"/>
      <c r="Z183" s="28"/>
      <c r="AA183" s="28"/>
      <c r="AB183" s="28"/>
      <c r="AC183" s="28"/>
      <c r="AD183" s="28"/>
      <c r="AE183" s="28"/>
      <c r="AF183" s="28"/>
      <c r="AG183" s="28"/>
      <c r="AH183" s="28"/>
      <c r="AI183" s="28"/>
      <c r="AJ183" s="28"/>
      <c r="AK183" s="28"/>
      <c r="AL183" s="28"/>
      <c r="AM183" s="28"/>
      <c r="AN183" s="28"/>
      <c r="AO183" s="28"/>
      <c r="AP183" s="28"/>
      <c r="AQ183" s="28"/>
      <c r="AR183" s="28"/>
      <c r="AS183" s="28"/>
      <c r="AT183" s="28"/>
      <c r="AU183" s="28"/>
      <c r="AV183" s="28"/>
      <c r="AW183" s="28"/>
      <c r="AX183" s="28"/>
      <c r="AY183" s="28"/>
      <c r="AZ183" s="28"/>
      <c r="BA183" s="28"/>
      <c r="BB183" s="28"/>
      <c r="BC183" s="28"/>
      <c r="BD183" s="28"/>
      <c r="BE183" s="28"/>
      <c r="BF183" s="28"/>
      <c r="BG183" s="28"/>
      <c r="BH183" s="28"/>
      <c r="BI183" s="28"/>
      <c r="BJ183" s="28"/>
      <c r="BK183" s="28"/>
      <c r="BL183" s="28"/>
    </row>
    <row r="184" spans="3:64" s="29" customFormat="1" ht="11.1" customHeight="1">
      <c r="C184" s="124"/>
      <c r="D184" s="28"/>
      <c r="O184" s="28"/>
      <c r="P184" s="28"/>
      <c r="Q184" s="28"/>
      <c r="R184" s="28"/>
      <c r="S184" s="28"/>
      <c r="T184" s="28"/>
      <c r="U184" s="28"/>
      <c r="V184" s="28"/>
      <c r="W184" s="28"/>
      <c r="X184" s="28"/>
      <c r="Y184" s="28"/>
      <c r="Z184" s="28"/>
      <c r="AA184" s="28"/>
      <c r="AB184" s="28"/>
      <c r="AC184" s="28"/>
      <c r="AD184" s="28"/>
      <c r="AE184" s="28"/>
      <c r="AF184" s="28"/>
      <c r="AG184" s="28"/>
      <c r="AH184" s="28"/>
      <c r="AI184" s="28"/>
      <c r="AJ184" s="28"/>
      <c r="AK184" s="28"/>
      <c r="AL184" s="28"/>
      <c r="AM184" s="28"/>
      <c r="AN184" s="28"/>
      <c r="AO184" s="28"/>
      <c r="AP184" s="28"/>
      <c r="AQ184" s="28"/>
      <c r="AR184" s="28"/>
      <c r="AS184" s="28"/>
      <c r="AT184" s="28"/>
      <c r="AU184" s="28"/>
      <c r="AV184" s="28"/>
      <c r="AW184" s="28"/>
      <c r="AX184" s="28"/>
      <c r="AY184" s="28"/>
      <c r="AZ184" s="28"/>
      <c r="BA184" s="28"/>
      <c r="BB184" s="28"/>
      <c r="BC184" s="28"/>
      <c r="BD184" s="28"/>
      <c r="BE184" s="28"/>
      <c r="BF184" s="28"/>
      <c r="BG184" s="28"/>
      <c r="BH184" s="28"/>
      <c r="BI184" s="28"/>
      <c r="BJ184" s="28"/>
      <c r="BK184" s="28"/>
      <c r="BL184" s="28"/>
    </row>
    <row r="185" spans="3:64" s="29" customFormat="1" ht="11.1" customHeight="1">
      <c r="C185" s="124"/>
      <c r="D185" s="28"/>
      <c r="O185" s="28"/>
      <c r="P185" s="28"/>
      <c r="Q185" s="28"/>
      <c r="R185" s="28"/>
      <c r="S185" s="28"/>
      <c r="T185" s="28"/>
      <c r="U185" s="28"/>
      <c r="V185" s="28"/>
      <c r="W185" s="28"/>
      <c r="X185" s="28"/>
      <c r="Y185" s="28"/>
      <c r="Z185" s="28"/>
      <c r="AA185" s="28"/>
      <c r="AB185" s="28"/>
      <c r="AC185" s="28"/>
      <c r="AD185" s="28"/>
      <c r="AE185" s="28"/>
      <c r="AF185" s="28"/>
      <c r="AG185" s="28"/>
      <c r="AH185" s="28"/>
      <c r="AI185" s="28"/>
      <c r="AJ185" s="28"/>
      <c r="AK185" s="28"/>
      <c r="AL185" s="28"/>
      <c r="AM185" s="28"/>
      <c r="AN185" s="28"/>
      <c r="AO185" s="28"/>
      <c r="AP185" s="28"/>
      <c r="AQ185" s="28"/>
      <c r="AR185" s="28"/>
      <c r="AS185" s="28"/>
      <c r="AT185" s="28"/>
      <c r="AU185" s="28"/>
      <c r="AV185" s="28"/>
      <c r="AW185" s="28"/>
      <c r="AX185" s="28"/>
      <c r="AY185" s="28"/>
      <c r="AZ185" s="28"/>
      <c r="BA185" s="28"/>
      <c r="BB185" s="28"/>
      <c r="BC185" s="28"/>
      <c r="BD185" s="28"/>
      <c r="BE185" s="28"/>
      <c r="BF185" s="28"/>
      <c r="BG185" s="28"/>
      <c r="BH185" s="28"/>
      <c r="BI185" s="28"/>
      <c r="BJ185" s="28"/>
      <c r="BK185" s="28"/>
      <c r="BL185" s="28"/>
    </row>
    <row r="186" spans="3:64" s="29" customFormat="1" ht="11.1" customHeight="1">
      <c r="C186" s="124"/>
      <c r="D186" s="28"/>
      <c r="O186" s="28"/>
      <c r="P186" s="28"/>
      <c r="Q186" s="28"/>
      <c r="R186" s="28"/>
      <c r="S186" s="28"/>
      <c r="T186" s="28"/>
      <c r="U186" s="28"/>
      <c r="V186" s="28"/>
      <c r="W186" s="28"/>
      <c r="X186" s="28"/>
      <c r="Y186" s="28"/>
      <c r="Z186" s="28"/>
      <c r="AA186" s="28"/>
      <c r="AB186" s="28"/>
      <c r="AC186" s="28"/>
      <c r="AD186" s="28"/>
      <c r="AE186" s="28"/>
      <c r="AF186" s="28"/>
      <c r="AG186" s="28"/>
      <c r="AH186" s="28"/>
      <c r="AI186" s="28"/>
      <c r="AJ186" s="28"/>
      <c r="AK186" s="28"/>
      <c r="AL186" s="28"/>
      <c r="AM186" s="28"/>
      <c r="AN186" s="28"/>
      <c r="AO186" s="28"/>
      <c r="AP186" s="28"/>
      <c r="AQ186" s="28"/>
      <c r="AR186" s="28"/>
      <c r="AS186" s="28"/>
      <c r="AT186" s="28"/>
      <c r="AU186" s="28"/>
      <c r="AV186" s="28"/>
      <c r="AW186" s="28"/>
      <c r="AX186" s="28"/>
      <c r="AY186" s="28"/>
      <c r="AZ186" s="28"/>
      <c r="BA186" s="28"/>
      <c r="BB186" s="28"/>
      <c r="BC186" s="28"/>
      <c r="BD186" s="28"/>
      <c r="BE186" s="28"/>
      <c r="BF186" s="28"/>
      <c r="BG186" s="28"/>
      <c r="BH186" s="28"/>
      <c r="BI186" s="28"/>
      <c r="BJ186" s="28"/>
      <c r="BK186" s="28"/>
      <c r="BL186" s="28"/>
    </row>
    <row r="187" spans="3:64" s="29" customFormat="1" ht="11.1" customHeight="1">
      <c r="C187" s="124"/>
      <c r="D187" s="28"/>
      <c r="O187" s="28"/>
      <c r="P187" s="28"/>
      <c r="Q187" s="28"/>
      <c r="R187" s="28"/>
      <c r="S187" s="28"/>
      <c r="T187" s="28"/>
      <c r="U187" s="28"/>
      <c r="V187" s="28"/>
      <c r="W187" s="28"/>
      <c r="X187" s="28"/>
      <c r="Y187" s="28"/>
      <c r="Z187" s="28"/>
      <c r="AA187" s="28"/>
      <c r="AB187" s="28"/>
      <c r="AC187" s="28"/>
      <c r="AD187" s="28"/>
      <c r="AE187" s="28"/>
      <c r="AF187" s="28"/>
      <c r="AG187" s="28"/>
      <c r="AH187" s="28"/>
      <c r="AI187" s="28"/>
      <c r="AJ187" s="28"/>
      <c r="AK187" s="28"/>
      <c r="AL187" s="28"/>
      <c r="AM187" s="28"/>
      <c r="AN187" s="28"/>
      <c r="AO187" s="28"/>
      <c r="AP187" s="28"/>
      <c r="AQ187" s="28"/>
      <c r="AR187" s="28"/>
      <c r="AS187" s="28"/>
      <c r="AT187" s="28"/>
      <c r="AU187" s="28"/>
      <c r="AV187" s="28"/>
      <c r="AW187" s="28"/>
      <c r="AX187" s="28"/>
      <c r="AY187" s="28"/>
      <c r="AZ187" s="28"/>
      <c r="BA187" s="28"/>
      <c r="BB187" s="28"/>
      <c r="BC187" s="28"/>
      <c r="BD187" s="28"/>
      <c r="BE187" s="28"/>
      <c r="BF187" s="28"/>
      <c r="BG187" s="28"/>
      <c r="BH187" s="28"/>
      <c r="BI187" s="28"/>
      <c r="BJ187" s="28"/>
      <c r="BK187" s="28"/>
      <c r="BL187" s="28"/>
    </row>
    <row r="188" spans="3:64" s="29" customFormat="1" ht="11.1" customHeight="1">
      <c r="C188" s="124"/>
      <c r="D188" s="28"/>
      <c r="O188" s="28"/>
      <c r="P188" s="28"/>
      <c r="Q188" s="28"/>
      <c r="R188" s="28"/>
      <c r="S188" s="28"/>
      <c r="T188" s="28"/>
      <c r="U188" s="28"/>
      <c r="V188" s="28"/>
      <c r="W188" s="28"/>
      <c r="X188" s="28"/>
      <c r="Y188" s="28"/>
      <c r="Z188" s="28"/>
      <c r="AA188" s="28"/>
      <c r="AB188" s="28"/>
      <c r="AC188" s="28"/>
      <c r="AD188" s="28"/>
      <c r="AE188" s="28"/>
      <c r="AF188" s="28"/>
      <c r="AG188" s="28"/>
      <c r="AH188" s="28"/>
      <c r="AI188" s="28"/>
      <c r="AJ188" s="28"/>
      <c r="AK188" s="28"/>
      <c r="AL188" s="28"/>
      <c r="AM188" s="28"/>
      <c r="AN188" s="28"/>
      <c r="AO188" s="28"/>
      <c r="AP188" s="28"/>
      <c r="AQ188" s="28"/>
      <c r="AR188" s="28"/>
      <c r="AS188" s="28"/>
      <c r="AT188" s="28"/>
      <c r="AU188" s="28"/>
      <c r="AV188" s="28"/>
      <c r="AW188" s="28"/>
      <c r="AX188" s="28"/>
      <c r="AY188" s="28"/>
      <c r="AZ188" s="28"/>
      <c r="BA188" s="28"/>
      <c r="BB188" s="28"/>
      <c r="BC188" s="28"/>
      <c r="BD188" s="28"/>
      <c r="BE188" s="28"/>
      <c r="BF188" s="28"/>
      <c r="BG188" s="28"/>
      <c r="BH188" s="28"/>
      <c r="BI188" s="28"/>
      <c r="BJ188" s="28"/>
      <c r="BK188" s="28"/>
      <c r="BL188" s="28"/>
    </row>
    <row r="189" spans="3:64" s="29" customFormat="1" ht="11.1" customHeight="1">
      <c r="C189" s="124"/>
      <c r="D189" s="28"/>
      <c r="O189" s="28"/>
      <c r="P189" s="28"/>
      <c r="Q189" s="28"/>
      <c r="R189" s="28"/>
      <c r="S189" s="28"/>
      <c r="T189" s="28"/>
      <c r="U189" s="28"/>
      <c r="V189" s="28"/>
      <c r="W189" s="28"/>
      <c r="X189" s="28"/>
      <c r="Y189" s="28"/>
      <c r="Z189" s="28"/>
      <c r="AA189" s="28"/>
      <c r="AB189" s="28"/>
      <c r="AC189" s="28"/>
      <c r="AD189" s="28"/>
      <c r="AE189" s="28"/>
      <c r="AF189" s="28"/>
      <c r="AG189" s="28"/>
      <c r="AH189" s="28"/>
      <c r="AI189" s="28"/>
      <c r="AJ189" s="28"/>
      <c r="AK189" s="28"/>
      <c r="AL189" s="28"/>
      <c r="AM189" s="28"/>
      <c r="AN189" s="28"/>
      <c r="AO189" s="28"/>
      <c r="AP189" s="28"/>
      <c r="AQ189" s="28"/>
      <c r="AR189" s="28"/>
      <c r="AS189" s="28"/>
      <c r="AT189" s="28"/>
      <c r="AU189" s="28"/>
      <c r="AV189" s="28"/>
      <c r="AW189" s="28"/>
      <c r="AX189" s="28"/>
      <c r="AY189" s="28"/>
      <c r="AZ189" s="28"/>
      <c r="BA189" s="28"/>
      <c r="BB189" s="28"/>
      <c r="BC189" s="28"/>
      <c r="BD189" s="28"/>
      <c r="BE189" s="28"/>
      <c r="BF189" s="28"/>
      <c r="BG189" s="28"/>
      <c r="BH189" s="28"/>
      <c r="BI189" s="28"/>
      <c r="BJ189" s="28"/>
      <c r="BK189" s="28"/>
      <c r="BL189" s="28"/>
    </row>
    <row r="190" spans="3:64" s="29" customFormat="1" ht="11.1" customHeight="1">
      <c r="C190" s="124"/>
      <c r="D190" s="28"/>
      <c r="O190" s="28"/>
      <c r="P190" s="28"/>
      <c r="Q190" s="28"/>
      <c r="R190" s="28"/>
      <c r="S190" s="28"/>
      <c r="T190" s="28"/>
      <c r="U190" s="28"/>
      <c r="V190" s="28"/>
      <c r="W190" s="28"/>
      <c r="X190" s="28"/>
      <c r="Y190" s="28"/>
      <c r="Z190" s="28"/>
      <c r="AA190" s="28"/>
      <c r="AB190" s="28"/>
      <c r="AC190" s="28"/>
      <c r="AD190" s="28"/>
      <c r="AE190" s="28"/>
      <c r="AF190" s="28"/>
      <c r="AG190" s="28"/>
      <c r="AH190" s="28"/>
      <c r="AI190" s="28"/>
      <c r="AJ190" s="28"/>
      <c r="AK190" s="28"/>
      <c r="AL190" s="28"/>
      <c r="AM190" s="28"/>
      <c r="AN190" s="28"/>
      <c r="AO190" s="28"/>
      <c r="AP190" s="28"/>
      <c r="AQ190" s="28"/>
      <c r="AR190" s="28"/>
      <c r="AS190" s="28"/>
      <c r="AT190" s="28"/>
      <c r="AU190" s="28"/>
      <c r="AV190" s="28"/>
      <c r="AW190" s="28"/>
      <c r="AX190" s="28"/>
      <c r="AY190" s="28"/>
      <c r="AZ190" s="28"/>
      <c r="BA190" s="28"/>
      <c r="BB190" s="28"/>
      <c r="BC190" s="28"/>
      <c r="BD190" s="28"/>
      <c r="BE190" s="28"/>
      <c r="BF190" s="28"/>
      <c r="BG190" s="28"/>
      <c r="BH190" s="28"/>
      <c r="BI190" s="28"/>
      <c r="BJ190" s="28"/>
      <c r="BK190" s="28"/>
      <c r="BL190" s="28"/>
    </row>
    <row r="191" spans="3:64" s="29" customFormat="1" ht="11.1" customHeight="1">
      <c r="C191" s="124"/>
      <c r="D191" s="28"/>
      <c r="O191" s="28"/>
      <c r="P191" s="28"/>
      <c r="Q191" s="28"/>
      <c r="R191" s="28"/>
      <c r="S191" s="28"/>
      <c r="T191" s="28"/>
      <c r="U191" s="28"/>
      <c r="V191" s="28"/>
      <c r="W191" s="28"/>
      <c r="X191" s="28"/>
      <c r="Y191" s="28"/>
      <c r="Z191" s="28"/>
      <c r="AA191" s="28"/>
      <c r="AB191" s="28"/>
      <c r="AC191" s="28"/>
      <c r="AD191" s="28"/>
      <c r="AE191" s="28"/>
      <c r="AF191" s="28"/>
      <c r="AG191" s="28"/>
      <c r="AH191" s="28"/>
      <c r="AI191" s="28"/>
      <c r="AJ191" s="28"/>
      <c r="AK191" s="28"/>
      <c r="AL191" s="28"/>
      <c r="AM191" s="28"/>
      <c r="AN191" s="28"/>
      <c r="AO191" s="28"/>
      <c r="AP191" s="28"/>
      <c r="AQ191" s="28"/>
      <c r="AR191" s="28"/>
      <c r="AS191" s="28"/>
      <c r="AT191" s="28"/>
      <c r="AU191" s="28"/>
      <c r="AV191" s="28"/>
      <c r="AW191" s="28"/>
      <c r="AX191" s="28"/>
      <c r="AY191" s="28"/>
      <c r="AZ191" s="28"/>
      <c r="BA191" s="28"/>
      <c r="BB191" s="28"/>
      <c r="BC191" s="28"/>
      <c r="BD191" s="28"/>
      <c r="BE191" s="28"/>
      <c r="BF191" s="28"/>
      <c r="BG191" s="28"/>
      <c r="BH191" s="28"/>
      <c r="BI191" s="28"/>
      <c r="BJ191" s="28"/>
      <c r="BK191" s="28"/>
      <c r="BL191" s="28"/>
    </row>
    <row r="192" spans="3:64" s="29" customFormat="1" ht="11.1" customHeight="1">
      <c r="C192" s="124"/>
      <c r="D192" s="28"/>
      <c r="O192" s="28"/>
      <c r="P192" s="28"/>
      <c r="Q192" s="28"/>
      <c r="R192" s="28"/>
      <c r="S192" s="28"/>
      <c r="T192" s="28"/>
      <c r="U192" s="28"/>
      <c r="V192" s="28"/>
      <c r="W192" s="28"/>
      <c r="X192" s="28"/>
      <c r="Y192" s="28"/>
      <c r="Z192" s="28"/>
      <c r="AA192" s="28"/>
      <c r="AB192" s="28"/>
      <c r="AC192" s="28"/>
      <c r="AD192" s="28"/>
      <c r="AE192" s="28"/>
      <c r="AF192" s="28"/>
      <c r="AG192" s="28"/>
      <c r="AH192" s="28"/>
      <c r="AI192" s="28"/>
      <c r="AJ192" s="28"/>
      <c r="AK192" s="28"/>
      <c r="AL192" s="28"/>
      <c r="AM192" s="28"/>
      <c r="AN192" s="28"/>
      <c r="AO192" s="28"/>
      <c r="AP192" s="28"/>
      <c r="AQ192" s="28"/>
      <c r="AR192" s="28"/>
      <c r="AS192" s="28"/>
      <c r="AT192" s="28"/>
      <c r="AU192" s="28"/>
      <c r="AV192" s="28"/>
      <c r="AW192" s="28"/>
      <c r="AX192" s="28"/>
      <c r="AY192" s="28"/>
      <c r="AZ192" s="28"/>
      <c r="BA192" s="28"/>
      <c r="BB192" s="28"/>
      <c r="BC192" s="28"/>
      <c r="BD192" s="28"/>
      <c r="BE192" s="28"/>
      <c r="BF192" s="28"/>
      <c r="BG192" s="28"/>
      <c r="BH192" s="28"/>
      <c r="BI192" s="28"/>
      <c r="BJ192" s="28"/>
      <c r="BK192" s="28"/>
      <c r="BL192" s="28"/>
    </row>
    <row r="193" spans="3:64" s="29" customFormat="1" ht="11.1" customHeight="1">
      <c r="C193" s="124"/>
      <c r="D193" s="28"/>
      <c r="O193" s="28"/>
      <c r="P193" s="28"/>
      <c r="Q193" s="28"/>
      <c r="R193" s="28"/>
      <c r="S193" s="28"/>
      <c r="T193" s="28"/>
      <c r="U193" s="28"/>
      <c r="V193" s="28"/>
      <c r="W193" s="28"/>
      <c r="X193" s="28"/>
      <c r="Y193" s="28"/>
      <c r="Z193" s="28"/>
      <c r="AA193" s="28"/>
      <c r="AB193" s="28"/>
      <c r="AC193" s="28"/>
      <c r="AD193" s="28"/>
      <c r="AE193" s="28"/>
      <c r="AF193" s="28"/>
      <c r="AG193" s="28"/>
      <c r="AH193" s="28"/>
      <c r="AI193" s="28"/>
      <c r="AJ193" s="28"/>
      <c r="AK193" s="28"/>
      <c r="AL193" s="28"/>
      <c r="AM193" s="28"/>
      <c r="AN193" s="28"/>
      <c r="AO193" s="28"/>
      <c r="AP193" s="28"/>
      <c r="AQ193" s="28"/>
      <c r="AR193" s="28"/>
      <c r="AS193" s="28"/>
      <c r="AT193" s="28"/>
      <c r="AU193" s="28"/>
      <c r="AV193" s="28"/>
      <c r="AW193" s="28"/>
      <c r="AX193" s="28"/>
      <c r="AY193" s="28"/>
      <c r="AZ193" s="28"/>
      <c r="BA193" s="28"/>
      <c r="BB193" s="28"/>
      <c r="BC193" s="28"/>
      <c r="BD193" s="28"/>
      <c r="BE193" s="28"/>
      <c r="BF193" s="28"/>
      <c r="BG193" s="28"/>
      <c r="BH193" s="28"/>
      <c r="BI193" s="28"/>
      <c r="BJ193" s="28"/>
      <c r="BK193" s="28"/>
      <c r="BL193" s="28"/>
    </row>
    <row r="194" spans="3:64" s="29" customFormat="1" ht="11.1" customHeight="1">
      <c r="C194" s="124"/>
      <c r="D194" s="28"/>
      <c r="O194" s="28"/>
      <c r="P194" s="28"/>
      <c r="Q194" s="28"/>
      <c r="R194" s="28"/>
      <c r="S194" s="28"/>
      <c r="T194" s="28"/>
      <c r="U194" s="28"/>
      <c r="V194" s="28"/>
      <c r="W194" s="28"/>
      <c r="X194" s="28"/>
      <c r="Y194" s="28"/>
      <c r="Z194" s="28"/>
      <c r="AA194" s="28"/>
      <c r="AB194" s="28"/>
      <c r="AC194" s="28"/>
      <c r="AD194" s="28"/>
      <c r="AE194" s="28"/>
      <c r="AF194" s="28"/>
      <c r="AG194" s="28"/>
      <c r="AH194" s="28"/>
      <c r="AI194" s="28"/>
      <c r="AJ194" s="28"/>
      <c r="AK194" s="28"/>
      <c r="AL194" s="28"/>
      <c r="AM194" s="28"/>
      <c r="AN194" s="28"/>
      <c r="AO194" s="28"/>
      <c r="AP194" s="28"/>
      <c r="AQ194" s="28"/>
      <c r="AR194" s="28"/>
      <c r="AS194" s="28"/>
      <c r="AT194" s="28"/>
      <c r="AU194" s="28"/>
      <c r="AV194" s="28"/>
      <c r="AW194" s="28"/>
      <c r="AX194" s="28"/>
      <c r="AY194" s="28"/>
      <c r="AZ194" s="28"/>
      <c r="BA194" s="28"/>
      <c r="BB194" s="28"/>
      <c r="BC194" s="28"/>
      <c r="BD194" s="28"/>
      <c r="BE194" s="28"/>
      <c r="BF194" s="28"/>
      <c r="BG194" s="28"/>
      <c r="BH194" s="28"/>
      <c r="BI194" s="28"/>
      <c r="BJ194" s="28"/>
      <c r="BK194" s="28"/>
      <c r="BL194" s="28"/>
    </row>
    <row r="195" spans="3:64" s="29" customFormat="1" ht="11.1" customHeight="1">
      <c r="C195" s="124"/>
      <c r="D195" s="28"/>
      <c r="O195" s="28"/>
      <c r="P195" s="28"/>
      <c r="Q195" s="28"/>
      <c r="R195" s="28"/>
      <c r="S195" s="28"/>
      <c r="T195" s="28"/>
      <c r="U195" s="28"/>
      <c r="V195" s="28"/>
      <c r="W195" s="28"/>
      <c r="X195" s="28"/>
      <c r="Y195" s="28"/>
      <c r="Z195" s="28"/>
      <c r="AA195" s="28"/>
      <c r="AB195" s="28"/>
      <c r="AC195" s="28"/>
      <c r="AD195" s="28"/>
      <c r="AE195" s="28"/>
      <c r="AF195" s="28"/>
      <c r="AG195" s="28"/>
      <c r="AH195" s="28"/>
      <c r="AI195" s="28"/>
      <c r="AJ195" s="28"/>
      <c r="AK195" s="28"/>
      <c r="AL195" s="28"/>
      <c r="AM195" s="28"/>
      <c r="AN195" s="28"/>
      <c r="AO195" s="28"/>
      <c r="AP195" s="28"/>
      <c r="AQ195" s="28"/>
      <c r="AR195" s="28"/>
      <c r="AS195" s="28"/>
      <c r="AT195" s="28"/>
      <c r="AU195" s="28"/>
      <c r="AV195" s="28"/>
      <c r="AW195" s="28"/>
      <c r="AX195" s="28"/>
      <c r="AY195" s="28"/>
      <c r="AZ195" s="28"/>
      <c r="BA195" s="28"/>
      <c r="BB195" s="28"/>
      <c r="BC195" s="28"/>
      <c r="BD195" s="28"/>
      <c r="BE195" s="28"/>
      <c r="BF195" s="28"/>
      <c r="BG195" s="28"/>
      <c r="BH195" s="28"/>
      <c r="BI195" s="28"/>
      <c r="BJ195" s="28"/>
      <c r="BK195" s="28"/>
      <c r="BL195" s="28"/>
    </row>
    <row r="196" spans="3:64" s="29" customFormat="1" ht="11.1" customHeight="1">
      <c r="C196" s="124"/>
      <c r="D196" s="28"/>
      <c r="O196" s="28"/>
      <c r="P196" s="28"/>
      <c r="Q196" s="28"/>
      <c r="R196" s="28"/>
      <c r="S196" s="28"/>
      <c r="T196" s="28"/>
      <c r="U196" s="28"/>
      <c r="V196" s="28"/>
      <c r="W196" s="28"/>
      <c r="X196" s="28"/>
      <c r="Y196" s="28"/>
      <c r="Z196" s="28"/>
      <c r="AA196" s="28"/>
      <c r="AB196" s="28"/>
      <c r="AC196" s="28"/>
      <c r="AD196" s="28"/>
      <c r="AE196" s="28"/>
      <c r="AF196" s="28"/>
      <c r="AG196" s="28"/>
      <c r="AH196" s="28"/>
      <c r="AI196" s="28"/>
      <c r="AJ196" s="28"/>
      <c r="AK196" s="28"/>
      <c r="AL196" s="28"/>
      <c r="AM196" s="28"/>
      <c r="AN196" s="28"/>
      <c r="AO196" s="28"/>
      <c r="AP196" s="28"/>
      <c r="AQ196" s="28"/>
      <c r="AR196" s="28"/>
      <c r="AS196" s="28"/>
      <c r="AT196" s="28"/>
      <c r="AU196" s="28"/>
      <c r="AV196" s="28"/>
      <c r="AW196" s="28"/>
      <c r="AX196" s="28"/>
      <c r="AY196" s="28"/>
      <c r="AZ196" s="28"/>
      <c r="BA196" s="28"/>
      <c r="BB196" s="28"/>
      <c r="BC196" s="28"/>
      <c r="BD196" s="28"/>
      <c r="BE196" s="28"/>
      <c r="BF196" s="28"/>
      <c r="BG196" s="28"/>
      <c r="BH196" s="28"/>
      <c r="BI196" s="28"/>
      <c r="BJ196" s="28"/>
      <c r="BK196" s="28"/>
      <c r="BL196" s="28"/>
    </row>
    <row r="197" spans="3:64" s="29" customFormat="1" ht="11.1" customHeight="1">
      <c r="C197" s="124"/>
      <c r="D197" s="28"/>
      <c r="O197" s="28"/>
      <c r="P197" s="28"/>
      <c r="Q197" s="28"/>
      <c r="R197" s="28"/>
      <c r="S197" s="28"/>
      <c r="T197" s="28"/>
      <c r="U197" s="28"/>
      <c r="V197" s="28"/>
      <c r="W197" s="28"/>
      <c r="X197" s="28"/>
      <c r="Y197" s="28"/>
      <c r="Z197" s="28"/>
      <c r="AA197" s="28"/>
      <c r="AB197" s="28"/>
      <c r="AC197" s="28"/>
      <c r="AD197" s="28"/>
      <c r="AE197" s="28"/>
      <c r="AF197" s="28"/>
      <c r="AG197" s="28"/>
      <c r="AH197" s="28"/>
      <c r="AI197" s="28"/>
      <c r="AJ197" s="28"/>
      <c r="AK197" s="28"/>
      <c r="AL197" s="28"/>
      <c r="AM197" s="28"/>
      <c r="AN197" s="28"/>
      <c r="AO197" s="28"/>
      <c r="AP197" s="28"/>
      <c r="AQ197" s="28"/>
      <c r="AR197" s="28"/>
      <c r="AS197" s="28"/>
      <c r="AT197" s="28"/>
      <c r="AU197" s="28"/>
      <c r="AV197" s="28"/>
      <c r="AW197" s="28"/>
      <c r="AX197" s="28"/>
      <c r="AY197" s="28"/>
      <c r="AZ197" s="28"/>
      <c r="BA197" s="28"/>
      <c r="BB197" s="28"/>
      <c r="BC197" s="28"/>
      <c r="BD197" s="28"/>
      <c r="BE197" s="28"/>
      <c r="BF197" s="28"/>
      <c r="BG197" s="28"/>
      <c r="BH197" s="28"/>
      <c r="BI197" s="28"/>
      <c r="BJ197" s="28"/>
      <c r="BK197" s="28"/>
      <c r="BL197" s="28"/>
    </row>
    <row r="198" spans="3:64" s="29" customFormat="1" ht="11.1" customHeight="1">
      <c r="C198" s="124"/>
      <c r="D198" s="28"/>
      <c r="O198" s="28"/>
      <c r="P198" s="28"/>
      <c r="Q198" s="28"/>
      <c r="R198" s="28"/>
      <c r="S198" s="28"/>
      <c r="T198" s="28"/>
      <c r="U198" s="28"/>
      <c r="V198" s="28"/>
      <c r="W198" s="28"/>
      <c r="X198" s="28"/>
      <c r="Y198" s="28"/>
      <c r="Z198" s="28"/>
      <c r="AA198" s="28"/>
      <c r="AB198" s="28"/>
      <c r="AC198" s="28"/>
      <c r="AD198" s="28"/>
      <c r="AE198" s="28"/>
      <c r="AF198" s="28"/>
      <c r="AG198" s="28"/>
      <c r="AH198" s="28"/>
      <c r="AI198" s="28"/>
      <c r="AJ198" s="28"/>
      <c r="AK198" s="28"/>
      <c r="AL198" s="28"/>
      <c r="AM198" s="28"/>
      <c r="AN198" s="28"/>
      <c r="AO198" s="28"/>
      <c r="AP198" s="28"/>
      <c r="AQ198" s="28"/>
      <c r="AR198" s="28"/>
      <c r="AS198" s="28"/>
      <c r="AT198" s="28"/>
      <c r="AU198" s="28"/>
      <c r="AV198" s="28"/>
      <c r="AW198" s="28"/>
      <c r="AX198" s="28"/>
      <c r="AY198" s="28"/>
      <c r="AZ198" s="28"/>
      <c r="BA198" s="28"/>
      <c r="BB198" s="28"/>
      <c r="BC198" s="28"/>
      <c r="BD198" s="28"/>
      <c r="BE198" s="28"/>
      <c r="BF198" s="28"/>
      <c r="BG198" s="28"/>
      <c r="BH198" s="28"/>
      <c r="BI198" s="28"/>
      <c r="BJ198" s="28"/>
      <c r="BK198" s="28"/>
      <c r="BL198" s="28"/>
    </row>
    <row r="199" spans="3:64" s="29" customFormat="1" ht="11.1" customHeight="1">
      <c r="C199" s="124"/>
      <c r="D199" s="28"/>
      <c r="O199" s="28"/>
      <c r="P199" s="28"/>
      <c r="Q199" s="28"/>
      <c r="R199" s="28"/>
      <c r="S199" s="28"/>
      <c r="T199" s="28"/>
      <c r="U199" s="28"/>
      <c r="V199" s="28"/>
      <c r="W199" s="28"/>
      <c r="X199" s="28"/>
      <c r="Y199" s="28"/>
      <c r="Z199" s="28"/>
      <c r="AA199" s="28"/>
      <c r="AB199" s="28"/>
      <c r="AC199" s="28"/>
      <c r="AD199" s="28"/>
      <c r="AE199" s="28"/>
      <c r="AF199" s="28"/>
      <c r="AG199" s="28"/>
      <c r="AH199" s="28"/>
      <c r="AI199" s="28"/>
      <c r="AJ199" s="28"/>
      <c r="AK199" s="28"/>
      <c r="AL199" s="28"/>
      <c r="AM199" s="28"/>
      <c r="AN199" s="28"/>
      <c r="AO199" s="28"/>
      <c r="AP199" s="28"/>
      <c r="AQ199" s="28"/>
      <c r="AR199" s="28"/>
      <c r="AS199" s="28"/>
      <c r="AT199" s="28"/>
      <c r="AU199" s="28"/>
      <c r="AV199" s="28"/>
      <c r="AW199" s="28"/>
      <c r="AX199" s="28"/>
      <c r="AY199" s="28"/>
      <c r="AZ199" s="28"/>
      <c r="BA199" s="28"/>
      <c r="BB199" s="28"/>
      <c r="BC199" s="28"/>
      <c r="BD199" s="28"/>
      <c r="BE199" s="28"/>
      <c r="BF199" s="28"/>
      <c r="BG199" s="28"/>
      <c r="BH199" s="28"/>
      <c r="BI199" s="28"/>
      <c r="BJ199" s="28"/>
      <c r="BK199" s="28"/>
      <c r="BL199" s="28"/>
    </row>
    <row r="200" spans="3:64" s="29" customFormat="1" ht="11.1" customHeight="1">
      <c r="C200" s="124"/>
      <c r="D200" s="28"/>
      <c r="O200" s="28"/>
      <c r="P200" s="28"/>
      <c r="Q200" s="28"/>
      <c r="R200" s="28"/>
      <c r="S200" s="28"/>
      <c r="T200" s="28"/>
      <c r="U200" s="28"/>
      <c r="V200" s="28"/>
      <c r="W200" s="28"/>
      <c r="X200" s="28"/>
      <c r="Y200" s="28"/>
      <c r="Z200" s="28"/>
      <c r="AA200" s="28"/>
      <c r="AB200" s="28"/>
      <c r="AC200" s="28"/>
      <c r="AD200" s="28"/>
      <c r="AE200" s="28"/>
      <c r="AF200" s="28"/>
      <c r="AG200" s="28"/>
      <c r="AH200" s="28"/>
      <c r="AI200" s="28"/>
      <c r="AJ200" s="28"/>
      <c r="AK200" s="28"/>
      <c r="AL200" s="28"/>
      <c r="AM200" s="28"/>
      <c r="AN200" s="28"/>
      <c r="AO200" s="28"/>
      <c r="AP200" s="28"/>
      <c r="AQ200" s="28"/>
      <c r="AR200" s="28"/>
      <c r="AS200" s="28"/>
      <c r="AT200" s="28"/>
      <c r="AU200" s="28"/>
      <c r="AV200" s="28"/>
      <c r="AW200" s="28"/>
      <c r="AX200" s="28"/>
      <c r="AY200" s="28"/>
      <c r="AZ200" s="28"/>
      <c r="BA200" s="28"/>
      <c r="BB200" s="28"/>
      <c r="BC200" s="28"/>
      <c r="BD200" s="28"/>
      <c r="BE200" s="28"/>
      <c r="BF200" s="28"/>
      <c r="BG200" s="28"/>
      <c r="BH200" s="28"/>
      <c r="BI200" s="28"/>
      <c r="BJ200" s="28"/>
      <c r="BK200" s="28"/>
      <c r="BL200" s="28"/>
    </row>
    <row r="201" spans="3:64" s="29" customFormat="1" ht="11.1" customHeight="1">
      <c r="C201" s="124"/>
      <c r="D201" s="28"/>
      <c r="O201" s="28"/>
      <c r="P201" s="28"/>
      <c r="Q201" s="28"/>
      <c r="R201" s="28"/>
      <c r="S201" s="28"/>
      <c r="T201" s="28"/>
      <c r="U201" s="28"/>
      <c r="V201" s="28"/>
      <c r="W201" s="28"/>
      <c r="X201" s="28"/>
      <c r="Y201" s="28"/>
      <c r="Z201" s="28"/>
      <c r="AA201" s="28"/>
      <c r="AB201" s="28"/>
      <c r="AC201" s="28"/>
      <c r="AD201" s="28"/>
      <c r="AE201" s="28"/>
      <c r="AF201" s="28"/>
      <c r="AG201" s="28"/>
      <c r="AH201" s="28"/>
      <c r="AI201" s="28"/>
      <c r="AJ201" s="28"/>
      <c r="AK201" s="28"/>
      <c r="AL201" s="28"/>
      <c r="AM201" s="28"/>
      <c r="AN201" s="28"/>
      <c r="AO201" s="28"/>
      <c r="AP201" s="28"/>
      <c r="AQ201" s="28"/>
      <c r="AR201" s="28"/>
      <c r="AS201" s="28"/>
      <c r="AT201" s="28"/>
      <c r="AU201" s="28"/>
      <c r="AV201" s="28"/>
      <c r="AW201" s="28"/>
      <c r="AX201" s="28"/>
      <c r="AY201" s="28"/>
      <c r="AZ201" s="28"/>
      <c r="BA201" s="28"/>
      <c r="BB201" s="28"/>
      <c r="BC201" s="28"/>
      <c r="BD201" s="28"/>
      <c r="BE201" s="28"/>
      <c r="BF201" s="28"/>
      <c r="BG201" s="28"/>
      <c r="BH201" s="28"/>
      <c r="BI201" s="28"/>
      <c r="BJ201" s="28"/>
      <c r="BK201" s="28"/>
      <c r="BL201" s="28"/>
    </row>
    <row r="202" spans="3:64" s="29" customFormat="1" ht="11.1" customHeight="1">
      <c r="C202" s="124"/>
      <c r="D202" s="28"/>
      <c r="O202" s="28"/>
      <c r="P202" s="28"/>
      <c r="Q202" s="28"/>
      <c r="R202" s="28"/>
      <c r="S202" s="28"/>
      <c r="T202" s="28"/>
      <c r="U202" s="28"/>
      <c r="V202" s="28"/>
      <c r="W202" s="28"/>
      <c r="X202" s="28"/>
      <c r="Y202" s="28"/>
      <c r="Z202" s="28"/>
      <c r="AA202" s="28"/>
      <c r="AB202" s="28"/>
      <c r="AC202" s="28"/>
      <c r="AD202" s="28"/>
      <c r="AE202" s="28"/>
      <c r="AF202" s="28"/>
      <c r="AG202" s="28"/>
      <c r="AH202" s="28"/>
      <c r="AI202" s="28"/>
      <c r="AJ202" s="28"/>
      <c r="AK202" s="28"/>
      <c r="AL202" s="28"/>
      <c r="AM202" s="28"/>
      <c r="AN202" s="28"/>
      <c r="AO202" s="28"/>
      <c r="AP202" s="28"/>
      <c r="AQ202" s="28"/>
      <c r="AR202" s="28"/>
      <c r="AS202" s="28"/>
      <c r="AT202" s="28"/>
      <c r="AU202" s="28"/>
      <c r="AV202" s="28"/>
      <c r="AW202" s="28"/>
      <c r="AX202" s="28"/>
      <c r="AY202" s="28"/>
      <c r="AZ202" s="28"/>
      <c r="BA202" s="28"/>
      <c r="BB202" s="28"/>
      <c r="BC202" s="28"/>
      <c r="BD202" s="28"/>
      <c r="BE202" s="28"/>
      <c r="BF202" s="28"/>
      <c r="BG202" s="28"/>
      <c r="BH202" s="28"/>
      <c r="BI202" s="28"/>
      <c r="BJ202" s="28"/>
      <c r="BK202" s="28"/>
      <c r="BL202" s="28"/>
    </row>
    <row r="203" spans="3:64" s="29" customFormat="1" ht="11.1" customHeight="1">
      <c r="C203" s="124"/>
      <c r="D203" s="28"/>
      <c r="O203" s="28"/>
      <c r="P203" s="28"/>
      <c r="Q203" s="28"/>
      <c r="R203" s="28"/>
      <c r="S203" s="28"/>
      <c r="T203" s="28"/>
      <c r="U203" s="28"/>
      <c r="V203" s="28"/>
      <c r="W203" s="28"/>
      <c r="X203" s="28"/>
      <c r="Y203" s="28"/>
      <c r="Z203" s="28"/>
      <c r="AA203" s="28"/>
      <c r="AB203" s="28"/>
      <c r="AC203" s="28"/>
      <c r="AD203" s="28"/>
      <c r="AE203" s="28"/>
      <c r="AF203" s="28"/>
      <c r="AG203" s="28"/>
      <c r="AH203" s="28"/>
      <c r="AI203" s="28"/>
      <c r="AJ203" s="28"/>
      <c r="AK203" s="28"/>
      <c r="AL203" s="28"/>
      <c r="AM203" s="28"/>
      <c r="AN203" s="28"/>
      <c r="AO203" s="28"/>
      <c r="AP203" s="28"/>
      <c r="AQ203" s="28"/>
      <c r="AR203" s="28"/>
      <c r="AS203" s="28"/>
      <c r="AT203" s="28"/>
      <c r="AU203" s="28"/>
      <c r="AV203" s="28"/>
      <c r="AW203" s="28"/>
      <c r="AX203" s="28"/>
      <c r="AY203" s="28"/>
      <c r="AZ203" s="28"/>
      <c r="BA203" s="28"/>
      <c r="BB203" s="28"/>
      <c r="BC203" s="28"/>
      <c r="BD203" s="28"/>
      <c r="BE203" s="28"/>
      <c r="BF203" s="28"/>
      <c r="BG203" s="28"/>
      <c r="BH203" s="28"/>
      <c r="BI203" s="28"/>
      <c r="BJ203" s="28"/>
      <c r="BK203" s="28"/>
      <c r="BL203" s="28"/>
    </row>
    <row r="204" spans="3:64" s="29" customFormat="1" ht="11.1" customHeight="1">
      <c r="C204" s="124"/>
      <c r="D204" s="28"/>
      <c r="O204" s="28"/>
      <c r="P204" s="28"/>
      <c r="Q204" s="28"/>
      <c r="R204" s="28"/>
      <c r="S204" s="28"/>
      <c r="T204" s="28"/>
      <c r="U204" s="28"/>
      <c r="V204" s="28"/>
      <c r="W204" s="28"/>
      <c r="X204" s="28"/>
      <c r="Y204" s="28"/>
      <c r="Z204" s="28"/>
      <c r="AA204" s="28"/>
      <c r="AB204" s="28"/>
      <c r="AC204" s="28"/>
      <c r="AD204" s="28"/>
      <c r="AE204" s="28"/>
      <c r="AF204" s="28"/>
      <c r="AG204" s="28"/>
      <c r="AH204" s="28"/>
      <c r="AI204" s="28"/>
      <c r="AJ204" s="28"/>
      <c r="AK204" s="28"/>
      <c r="AL204" s="28"/>
      <c r="AM204" s="28"/>
      <c r="AN204" s="28"/>
      <c r="AO204" s="28"/>
      <c r="AP204" s="28"/>
      <c r="AQ204" s="28"/>
      <c r="AR204" s="28"/>
      <c r="AS204" s="28"/>
      <c r="AT204" s="28"/>
      <c r="AU204" s="28"/>
      <c r="AV204" s="28"/>
      <c r="AW204" s="28"/>
      <c r="AX204" s="28"/>
      <c r="AY204" s="28"/>
      <c r="AZ204" s="28"/>
      <c r="BA204" s="28"/>
      <c r="BB204" s="28"/>
      <c r="BC204" s="28"/>
      <c r="BD204" s="28"/>
      <c r="BE204" s="28"/>
      <c r="BF204" s="28"/>
      <c r="BG204" s="28"/>
      <c r="BH204" s="28"/>
      <c r="BI204" s="28"/>
      <c r="BJ204" s="28"/>
      <c r="BK204" s="28"/>
      <c r="BL204" s="28"/>
    </row>
    <row r="205" spans="3:64" s="29" customFormat="1" ht="11.1" customHeight="1">
      <c r="C205" s="124"/>
      <c r="D205" s="28"/>
      <c r="O205" s="28"/>
      <c r="P205" s="28"/>
      <c r="Q205" s="28"/>
      <c r="R205" s="28"/>
      <c r="S205" s="28"/>
      <c r="T205" s="28"/>
      <c r="U205" s="28"/>
      <c r="V205" s="28"/>
      <c r="W205" s="28"/>
      <c r="X205" s="28"/>
      <c r="Y205" s="28"/>
      <c r="Z205" s="28"/>
      <c r="AA205" s="28"/>
      <c r="AB205" s="28"/>
      <c r="AC205" s="28"/>
      <c r="AD205" s="28"/>
      <c r="AE205" s="28"/>
      <c r="AF205" s="28"/>
      <c r="AG205" s="28"/>
      <c r="AH205" s="28"/>
      <c r="AI205" s="28"/>
      <c r="AJ205" s="28"/>
      <c r="AK205" s="28"/>
      <c r="AL205" s="28"/>
      <c r="AM205" s="28"/>
      <c r="AN205" s="28"/>
      <c r="AO205" s="28"/>
      <c r="AP205" s="28"/>
      <c r="AQ205" s="28"/>
      <c r="AR205" s="28"/>
      <c r="AS205" s="28"/>
      <c r="AT205" s="28"/>
      <c r="AU205" s="28"/>
      <c r="AV205" s="28"/>
      <c r="AW205" s="28"/>
      <c r="AX205" s="28"/>
      <c r="AY205" s="28"/>
      <c r="AZ205" s="28"/>
      <c r="BA205" s="28"/>
      <c r="BB205" s="28"/>
      <c r="BC205" s="28"/>
      <c r="BD205" s="28"/>
      <c r="BE205" s="28"/>
      <c r="BF205" s="28"/>
      <c r="BG205" s="28"/>
      <c r="BH205" s="28"/>
      <c r="BI205" s="28"/>
      <c r="BJ205" s="28"/>
      <c r="BK205" s="28"/>
      <c r="BL205" s="28"/>
    </row>
    <row r="206" spans="3:64" s="29" customFormat="1" ht="11.1" customHeight="1">
      <c r="C206" s="124"/>
      <c r="D206" s="28"/>
      <c r="O206" s="28"/>
      <c r="P206" s="28"/>
      <c r="Q206" s="28"/>
      <c r="R206" s="28"/>
      <c r="S206" s="28"/>
      <c r="T206" s="28"/>
      <c r="U206" s="28"/>
      <c r="V206" s="28"/>
      <c r="W206" s="28"/>
      <c r="X206" s="28"/>
      <c r="Y206" s="28"/>
      <c r="Z206" s="28"/>
      <c r="AA206" s="28"/>
      <c r="AB206" s="28"/>
      <c r="AC206" s="28"/>
      <c r="AD206" s="28"/>
      <c r="AE206" s="28"/>
      <c r="AF206" s="28"/>
      <c r="AG206" s="28"/>
      <c r="AH206" s="28"/>
      <c r="AI206" s="28"/>
      <c r="AJ206" s="28"/>
      <c r="AK206" s="28"/>
      <c r="AL206" s="28"/>
      <c r="AM206" s="28"/>
      <c r="AN206" s="28"/>
      <c r="AO206" s="28"/>
      <c r="AP206" s="28"/>
      <c r="AQ206" s="28"/>
      <c r="AR206" s="28"/>
      <c r="AS206" s="28"/>
      <c r="AT206" s="28"/>
      <c r="AU206" s="28"/>
      <c r="AV206" s="28"/>
      <c r="AW206" s="28"/>
      <c r="AX206" s="28"/>
      <c r="AY206" s="28"/>
      <c r="AZ206" s="28"/>
      <c r="BA206" s="28"/>
      <c r="BB206" s="28"/>
      <c r="BC206" s="28"/>
      <c r="BD206" s="28"/>
      <c r="BE206" s="28"/>
      <c r="BF206" s="28"/>
      <c r="BG206" s="28"/>
      <c r="BH206" s="28"/>
      <c r="BI206" s="28"/>
      <c r="BJ206" s="28"/>
      <c r="BK206" s="28"/>
      <c r="BL206" s="28"/>
    </row>
    <row r="207" spans="3:64" s="29" customFormat="1" ht="11.1" customHeight="1">
      <c r="C207" s="124"/>
      <c r="D207" s="28"/>
      <c r="O207" s="28"/>
      <c r="P207" s="28"/>
      <c r="Q207" s="28"/>
      <c r="R207" s="28"/>
      <c r="S207" s="28"/>
      <c r="T207" s="28"/>
      <c r="U207" s="28"/>
      <c r="V207" s="28"/>
      <c r="W207" s="28"/>
      <c r="X207" s="28"/>
      <c r="Y207" s="28"/>
      <c r="Z207" s="28"/>
      <c r="AA207" s="28"/>
      <c r="AB207" s="28"/>
      <c r="AC207" s="28"/>
      <c r="AD207" s="28"/>
      <c r="AE207" s="28"/>
      <c r="AF207" s="28"/>
      <c r="AG207" s="28"/>
      <c r="AH207" s="28"/>
      <c r="AI207" s="28"/>
      <c r="AJ207" s="28"/>
      <c r="AK207" s="28"/>
      <c r="AL207" s="28"/>
      <c r="AM207" s="28"/>
      <c r="AN207" s="28"/>
      <c r="AO207" s="28"/>
      <c r="AP207" s="28"/>
      <c r="AQ207" s="28"/>
      <c r="AR207" s="28"/>
      <c r="AS207" s="28"/>
      <c r="AT207" s="28"/>
      <c r="AU207" s="28"/>
      <c r="AV207" s="28"/>
      <c r="AW207" s="28"/>
      <c r="AX207" s="28"/>
      <c r="AY207" s="28"/>
      <c r="AZ207" s="28"/>
      <c r="BA207" s="28"/>
      <c r="BB207" s="28"/>
      <c r="BC207" s="28"/>
      <c r="BD207" s="28"/>
      <c r="BE207" s="28"/>
      <c r="BF207" s="28"/>
      <c r="BG207" s="28"/>
      <c r="BH207" s="28"/>
      <c r="BI207" s="28"/>
      <c r="BJ207" s="28"/>
      <c r="BK207" s="28"/>
      <c r="BL207" s="28"/>
    </row>
    <row r="208" spans="3:64" s="29" customFormat="1" ht="11.1" customHeight="1">
      <c r="C208" s="124"/>
      <c r="D208" s="28"/>
      <c r="O208" s="28"/>
      <c r="P208" s="28"/>
      <c r="Q208" s="28"/>
      <c r="R208" s="28"/>
      <c r="S208" s="28"/>
      <c r="T208" s="28"/>
      <c r="U208" s="28"/>
      <c r="V208" s="28"/>
      <c r="W208" s="28"/>
      <c r="X208" s="28"/>
      <c r="Y208" s="28"/>
      <c r="Z208" s="28"/>
      <c r="AA208" s="28"/>
      <c r="AB208" s="28"/>
      <c r="AC208" s="28"/>
      <c r="AD208" s="28"/>
      <c r="AE208" s="28"/>
      <c r="AF208" s="28"/>
      <c r="AG208" s="28"/>
      <c r="AH208" s="28"/>
      <c r="AI208" s="28"/>
      <c r="AJ208" s="28"/>
      <c r="AK208" s="28"/>
      <c r="AL208" s="28"/>
      <c r="AM208" s="28"/>
      <c r="AN208" s="28"/>
      <c r="AO208" s="28"/>
      <c r="AP208" s="28"/>
      <c r="AQ208" s="28"/>
      <c r="AR208" s="28"/>
      <c r="AS208" s="28"/>
      <c r="AT208" s="28"/>
      <c r="AU208" s="28"/>
      <c r="AV208" s="28"/>
      <c r="AW208" s="28"/>
      <c r="AX208" s="28"/>
      <c r="AY208" s="28"/>
      <c r="AZ208" s="28"/>
      <c r="BA208" s="28"/>
      <c r="BB208" s="28"/>
      <c r="BC208" s="28"/>
      <c r="BD208" s="28"/>
      <c r="BE208" s="28"/>
      <c r="BF208" s="28"/>
      <c r="BG208" s="28"/>
      <c r="BH208" s="28"/>
      <c r="BI208" s="28"/>
      <c r="BJ208" s="28"/>
      <c r="BK208" s="28"/>
      <c r="BL208" s="28"/>
    </row>
    <row r="209" spans="3:64" s="29" customFormat="1" ht="11.1" customHeight="1">
      <c r="C209" s="124"/>
      <c r="D209" s="28"/>
      <c r="O209" s="28"/>
      <c r="P209" s="28"/>
      <c r="Q209" s="28"/>
      <c r="R209" s="28"/>
      <c r="S209" s="28"/>
      <c r="T209" s="28"/>
      <c r="U209" s="28"/>
      <c r="V209" s="28"/>
      <c r="W209" s="28"/>
      <c r="X209" s="28"/>
      <c r="Y209" s="28"/>
      <c r="Z209" s="28"/>
      <c r="AA209" s="28"/>
      <c r="AB209" s="28"/>
      <c r="AC209" s="28"/>
      <c r="AD209" s="28"/>
      <c r="AE209" s="28"/>
      <c r="AF209" s="28"/>
      <c r="AG209" s="28"/>
      <c r="AH209" s="28"/>
      <c r="AI209" s="28"/>
      <c r="AJ209" s="28"/>
      <c r="AK209" s="28"/>
      <c r="AL209" s="28"/>
      <c r="AM209" s="28"/>
      <c r="AN209" s="28"/>
      <c r="AO209" s="28"/>
      <c r="AP209" s="28"/>
      <c r="AQ209" s="28"/>
      <c r="AR209" s="28"/>
      <c r="AS209" s="28"/>
      <c r="AT209" s="28"/>
      <c r="AU209" s="28"/>
      <c r="AV209" s="28"/>
      <c r="AW209" s="28"/>
      <c r="AX209" s="28"/>
      <c r="AY209" s="28"/>
      <c r="AZ209" s="28"/>
      <c r="BA209" s="28"/>
      <c r="BB209" s="28"/>
      <c r="BC209" s="28"/>
      <c r="BD209" s="28"/>
      <c r="BE209" s="28"/>
      <c r="BF209" s="28"/>
      <c r="BG209" s="28"/>
      <c r="BH209" s="28"/>
      <c r="BI209" s="28"/>
      <c r="BJ209" s="28"/>
      <c r="BK209" s="28"/>
      <c r="BL209" s="28"/>
    </row>
    <row r="210" spans="3:64" s="29" customFormat="1" ht="11.1" customHeight="1">
      <c r="C210" s="124"/>
      <c r="D210" s="28"/>
      <c r="O210" s="28"/>
      <c r="P210" s="28"/>
      <c r="Q210" s="28"/>
      <c r="R210" s="28"/>
      <c r="S210" s="28"/>
      <c r="T210" s="28"/>
      <c r="U210" s="28"/>
      <c r="V210" s="28"/>
      <c r="W210" s="28"/>
      <c r="X210" s="28"/>
      <c r="Y210" s="28"/>
      <c r="Z210" s="28"/>
      <c r="AA210" s="28"/>
      <c r="AB210" s="28"/>
      <c r="AC210" s="28"/>
      <c r="AD210" s="28"/>
      <c r="AE210" s="28"/>
      <c r="AF210" s="28"/>
      <c r="AG210" s="28"/>
      <c r="AH210" s="28"/>
      <c r="AI210" s="28"/>
      <c r="AJ210" s="28"/>
      <c r="AK210" s="28"/>
      <c r="AL210" s="28"/>
      <c r="AM210" s="28"/>
      <c r="AN210" s="28"/>
      <c r="AO210" s="28"/>
      <c r="AP210" s="28"/>
      <c r="AQ210" s="28"/>
      <c r="AR210" s="28"/>
      <c r="AS210" s="28"/>
      <c r="AT210" s="28"/>
      <c r="AU210" s="28"/>
      <c r="AV210" s="28"/>
      <c r="AW210" s="28"/>
      <c r="AX210" s="28"/>
      <c r="AY210" s="28"/>
      <c r="AZ210" s="28"/>
      <c r="BA210" s="28"/>
      <c r="BB210" s="28"/>
      <c r="BC210" s="28"/>
      <c r="BD210" s="28"/>
      <c r="BE210" s="28"/>
      <c r="BF210" s="28"/>
      <c r="BG210" s="28"/>
      <c r="BH210" s="28"/>
      <c r="BI210" s="28"/>
      <c r="BJ210" s="28"/>
      <c r="BK210" s="28"/>
      <c r="BL210" s="28"/>
    </row>
    <row r="211" spans="3:64" s="29" customFormat="1" ht="11.1" customHeight="1">
      <c r="C211" s="124"/>
      <c r="D211" s="28"/>
      <c r="O211" s="28"/>
      <c r="P211" s="28"/>
      <c r="Q211" s="28"/>
      <c r="R211" s="28"/>
      <c r="S211" s="28"/>
      <c r="T211" s="28"/>
      <c r="U211" s="28"/>
      <c r="V211" s="28"/>
      <c r="W211" s="28"/>
      <c r="X211" s="28"/>
      <c r="Y211" s="28"/>
      <c r="Z211" s="28"/>
      <c r="AA211" s="28"/>
      <c r="AB211" s="28"/>
      <c r="AC211" s="28"/>
      <c r="AD211" s="28"/>
      <c r="AE211" s="28"/>
      <c r="AF211" s="28"/>
      <c r="AG211" s="28"/>
      <c r="AH211" s="28"/>
      <c r="AI211" s="28"/>
      <c r="AJ211" s="28"/>
      <c r="AK211" s="28"/>
      <c r="AL211" s="28"/>
      <c r="AM211" s="28"/>
      <c r="AN211" s="28"/>
      <c r="AO211" s="28"/>
      <c r="AP211" s="28"/>
      <c r="AQ211" s="28"/>
      <c r="AR211" s="28"/>
      <c r="AS211" s="28"/>
      <c r="AT211" s="28"/>
      <c r="AU211" s="28"/>
      <c r="AV211" s="28"/>
      <c r="AW211" s="28"/>
      <c r="AX211" s="28"/>
      <c r="AY211" s="28"/>
      <c r="AZ211" s="28"/>
      <c r="BA211" s="28"/>
      <c r="BB211" s="28"/>
      <c r="BC211" s="28"/>
      <c r="BD211" s="28"/>
      <c r="BE211" s="28"/>
      <c r="BF211" s="28"/>
      <c r="BG211" s="28"/>
      <c r="BH211" s="28"/>
      <c r="BI211" s="28"/>
      <c r="BJ211" s="28"/>
      <c r="BK211" s="28"/>
      <c r="BL211" s="28"/>
    </row>
    <row r="212" spans="3:64" s="29" customFormat="1" ht="11.1" customHeight="1">
      <c r="C212" s="124"/>
      <c r="D212" s="28"/>
      <c r="O212" s="28"/>
      <c r="P212" s="28"/>
      <c r="Q212" s="28"/>
      <c r="R212" s="28"/>
      <c r="S212" s="28"/>
      <c r="T212" s="28"/>
      <c r="U212" s="28"/>
      <c r="V212" s="28"/>
      <c r="W212" s="28"/>
      <c r="X212" s="28"/>
      <c r="Y212" s="28"/>
      <c r="Z212" s="28"/>
      <c r="AA212" s="28"/>
      <c r="AB212" s="28"/>
      <c r="AC212" s="28"/>
      <c r="AD212" s="28"/>
      <c r="AE212" s="28"/>
      <c r="AF212" s="28"/>
      <c r="AG212" s="28"/>
      <c r="AH212" s="28"/>
      <c r="AI212" s="28"/>
      <c r="AJ212" s="28"/>
      <c r="AK212" s="28"/>
      <c r="AL212" s="28"/>
      <c r="AM212" s="28"/>
      <c r="AN212" s="28"/>
      <c r="AO212" s="28"/>
      <c r="AP212" s="28"/>
      <c r="AQ212" s="28"/>
      <c r="AR212" s="28"/>
      <c r="AS212" s="28"/>
      <c r="AT212" s="28"/>
      <c r="AU212" s="28"/>
      <c r="AV212" s="28"/>
      <c r="AW212" s="28"/>
      <c r="AX212" s="28"/>
      <c r="AY212" s="28"/>
      <c r="AZ212" s="28"/>
      <c r="BA212" s="28"/>
      <c r="BB212" s="28"/>
      <c r="BC212" s="28"/>
      <c r="BD212" s="28"/>
      <c r="BE212" s="28"/>
      <c r="BF212" s="28"/>
      <c r="BG212" s="28"/>
      <c r="BH212" s="28"/>
      <c r="BI212" s="28"/>
      <c r="BJ212" s="28"/>
      <c r="BK212" s="28"/>
      <c r="BL212" s="28"/>
    </row>
    <row r="213" spans="3:64" s="29" customFormat="1" ht="11.1" customHeight="1">
      <c r="C213" s="124"/>
      <c r="D213" s="28"/>
      <c r="O213" s="28"/>
      <c r="P213" s="28"/>
      <c r="Q213" s="28"/>
      <c r="R213" s="28"/>
      <c r="S213" s="28"/>
      <c r="T213" s="28"/>
      <c r="U213" s="28"/>
      <c r="V213" s="28"/>
      <c r="W213" s="28"/>
      <c r="X213" s="28"/>
      <c r="Y213" s="28"/>
      <c r="Z213" s="28"/>
      <c r="AA213" s="28"/>
      <c r="AB213" s="28"/>
      <c r="AC213" s="28"/>
      <c r="AD213" s="28"/>
      <c r="AE213" s="28"/>
      <c r="AF213" s="28"/>
      <c r="AG213" s="28"/>
      <c r="AH213" s="28"/>
      <c r="AI213" s="28"/>
      <c r="AJ213" s="28"/>
      <c r="AK213" s="28"/>
      <c r="AL213" s="28"/>
      <c r="AM213" s="28"/>
      <c r="AN213" s="28"/>
      <c r="AO213" s="28"/>
      <c r="AP213" s="28"/>
      <c r="AQ213" s="28"/>
      <c r="AR213" s="28"/>
      <c r="AS213" s="28"/>
      <c r="AT213" s="28"/>
      <c r="AU213" s="28"/>
      <c r="AV213" s="28"/>
      <c r="AW213" s="28"/>
      <c r="AX213" s="28"/>
      <c r="AY213" s="28"/>
      <c r="AZ213" s="28"/>
      <c r="BA213" s="28"/>
      <c r="BB213" s="28"/>
      <c r="BC213" s="28"/>
      <c r="BD213" s="28"/>
      <c r="BE213" s="28"/>
      <c r="BF213" s="28"/>
      <c r="BG213" s="28"/>
      <c r="BH213" s="28"/>
      <c r="BI213" s="28"/>
      <c r="BJ213" s="28"/>
      <c r="BK213" s="28"/>
      <c r="BL213" s="28"/>
    </row>
    <row r="214" spans="3:64" s="29" customFormat="1" ht="11.1" customHeight="1">
      <c r="C214" s="124"/>
      <c r="D214" s="28"/>
      <c r="O214" s="28"/>
      <c r="P214" s="28"/>
      <c r="Q214" s="28"/>
      <c r="R214" s="28"/>
      <c r="S214" s="28"/>
      <c r="T214" s="28"/>
      <c r="U214" s="28"/>
      <c r="V214" s="28"/>
      <c r="W214" s="28"/>
      <c r="X214" s="28"/>
      <c r="Y214" s="28"/>
      <c r="Z214" s="28"/>
      <c r="AA214" s="28"/>
      <c r="AB214" s="28"/>
      <c r="AC214" s="28"/>
      <c r="AD214" s="28"/>
      <c r="AE214" s="28"/>
      <c r="AF214" s="28"/>
      <c r="AG214" s="28"/>
      <c r="AH214" s="28"/>
      <c r="AI214" s="28"/>
      <c r="AJ214" s="28"/>
      <c r="AK214" s="28"/>
      <c r="AL214" s="28"/>
      <c r="AM214" s="28"/>
      <c r="AN214" s="28"/>
      <c r="AO214" s="28"/>
      <c r="AP214" s="28"/>
      <c r="AQ214" s="28"/>
      <c r="AR214" s="28"/>
      <c r="AS214" s="28"/>
      <c r="AT214" s="28"/>
      <c r="AU214" s="28"/>
      <c r="AV214" s="28"/>
      <c r="AW214" s="28"/>
      <c r="AX214" s="28"/>
      <c r="AY214" s="28"/>
      <c r="AZ214" s="28"/>
      <c r="BA214" s="28"/>
      <c r="BB214" s="28"/>
      <c r="BC214" s="28"/>
      <c r="BD214" s="28"/>
      <c r="BE214" s="28"/>
      <c r="BF214" s="28"/>
      <c r="BG214" s="28"/>
      <c r="BH214" s="28"/>
      <c r="BI214" s="28"/>
      <c r="BJ214" s="28"/>
      <c r="BK214" s="28"/>
      <c r="BL214" s="28"/>
    </row>
    <row r="215" spans="3:64" s="29" customFormat="1" ht="11.1" customHeight="1">
      <c r="C215" s="124"/>
      <c r="D215" s="28"/>
      <c r="O215" s="28"/>
      <c r="P215" s="28"/>
      <c r="Q215" s="28"/>
      <c r="R215" s="28"/>
      <c r="S215" s="28"/>
      <c r="T215" s="28"/>
      <c r="U215" s="28"/>
      <c r="V215" s="28"/>
      <c r="W215" s="28"/>
      <c r="X215" s="28"/>
      <c r="Y215" s="28"/>
      <c r="Z215" s="28"/>
      <c r="AA215" s="28"/>
      <c r="AB215" s="28"/>
      <c r="AC215" s="28"/>
      <c r="AD215" s="28"/>
      <c r="AE215" s="28"/>
      <c r="AF215" s="28"/>
      <c r="AG215" s="28"/>
      <c r="AH215" s="28"/>
      <c r="AI215" s="28"/>
      <c r="AJ215" s="28"/>
      <c r="AK215" s="28"/>
      <c r="AL215" s="28"/>
      <c r="AM215" s="28"/>
      <c r="AN215" s="28"/>
      <c r="AO215" s="28"/>
      <c r="AP215" s="28"/>
      <c r="AQ215" s="28"/>
      <c r="AR215" s="28"/>
      <c r="AS215" s="28"/>
      <c r="AT215" s="28"/>
      <c r="AU215" s="28"/>
      <c r="AV215" s="28"/>
      <c r="AW215" s="28"/>
      <c r="AX215" s="28"/>
      <c r="AY215" s="28"/>
      <c r="AZ215" s="28"/>
      <c r="BA215" s="28"/>
      <c r="BB215" s="28"/>
      <c r="BC215" s="28"/>
      <c r="BD215" s="28"/>
      <c r="BE215" s="28"/>
      <c r="BF215" s="28"/>
      <c r="BG215" s="28"/>
      <c r="BH215" s="28"/>
      <c r="BI215" s="28"/>
      <c r="BJ215" s="28"/>
      <c r="BK215" s="28"/>
      <c r="BL215" s="28"/>
    </row>
    <row r="216" spans="3:64" s="29" customFormat="1" ht="11.1" customHeight="1">
      <c r="C216" s="124"/>
      <c r="D216" s="28"/>
      <c r="O216" s="28"/>
      <c r="P216" s="28"/>
      <c r="Q216" s="28"/>
      <c r="R216" s="28"/>
      <c r="S216" s="28"/>
      <c r="T216" s="28"/>
      <c r="U216" s="28"/>
      <c r="V216" s="28"/>
      <c r="W216" s="28"/>
      <c r="X216" s="28"/>
      <c r="Y216" s="28"/>
      <c r="Z216" s="28"/>
      <c r="AA216" s="28"/>
      <c r="AB216" s="28"/>
      <c r="AC216" s="28"/>
      <c r="AD216" s="28"/>
      <c r="AE216" s="28"/>
      <c r="AF216" s="28"/>
      <c r="AG216" s="28"/>
      <c r="AH216" s="28"/>
      <c r="AI216" s="28"/>
      <c r="AJ216" s="28"/>
      <c r="AK216" s="28"/>
      <c r="AL216" s="28"/>
      <c r="AM216" s="28"/>
      <c r="AN216" s="28"/>
      <c r="AO216" s="28"/>
      <c r="AP216" s="28"/>
      <c r="AQ216" s="28"/>
      <c r="AR216" s="28"/>
      <c r="AS216" s="28"/>
      <c r="AT216" s="28"/>
      <c r="AU216" s="28"/>
      <c r="AV216" s="28"/>
      <c r="AW216" s="28"/>
      <c r="AX216" s="28"/>
      <c r="AY216" s="28"/>
      <c r="AZ216" s="28"/>
      <c r="BA216" s="28"/>
      <c r="BB216" s="28"/>
      <c r="BC216" s="28"/>
      <c r="BD216" s="28"/>
      <c r="BE216" s="28"/>
      <c r="BF216" s="28"/>
      <c r="BG216" s="28"/>
      <c r="BH216" s="28"/>
      <c r="BI216" s="28"/>
      <c r="BJ216" s="28"/>
      <c r="BK216" s="28"/>
      <c r="BL216" s="28"/>
    </row>
    <row r="217" spans="3:64" s="29" customFormat="1" ht="11.1" customHeight="1">
      <c r="C217" s="124"/>
      <c r="D217" s="28"/>
      <c r="O217" s="28"/>
      <c r="P217" s="28"/>
      <c r="Q217" s="28"/>
      <c r="R217" s="28"/>
      <c r="S217" s="28"/>
      <c r="T217" s="28"/>
      <c r="U217" s="28"/>
      <c r="V217" s="28"/>
      <c r="W217" s="28"/>
      <c r="X217" s="28"/>
      <c r="Y217" s="28"/>
      <c r="Z217" s="28"/>
      <c r="AA217" s="28"/>
      <c r="AB217" s="28"/>
      <c r="AC217" s="28"/>
      <c r="AD217" s="28"/>
      <c r="AE217" s="28"/>
      <c r="AF217" s="28"/>
      <c r="AG217" s="28"/>
      <c r="AH217" s="28"/>
      <c r="AI217" s="28"/>
      <c r="AJ217" s="28"/>
      <c r="AK217" s="28"/>
      <c r="AL217" s="28"/>
      <c r="AM217" s="28"/>
      <c r="AN217" s="28"/>
      <c r="AO217" s="28"/>
      <c r="AP217" s="28"/>
      <c r="AQ217" s="28"/>
      <c r="AR217" s="28"/>
      <c r="AS217" s="28"/>
      <c r="AT217" s="28"/>
      <c r="AU217" s="28"/>
      <c r="AV217" s="28"/>
      <c r="AW217" s="28"/>
      <c r="AX217" s="28"/>
      <c r="AY217" s="28"/>
      <c r="AZ217" s="28"/>
      <c r="BA217" s="28"/>
      <c r="BB217" s="28"/>
      <c r="BC217" s="28"/>
      <c r="BD217" s="28"/>
      <c r="BE217" s="28"/>
      <c r="BF217" s="28"/>
      <c r="BG217" s="28"/>
      <c r="BH217" s="28"/>
      <c r="BI217" s="28"/>
      <c r="BJ217" s="28"/>
      <c r="BK217" s="28"/>
      <c r="BL217" s="28"/>
    </row>
    <row r="218" spans="3:64" s="29" customFormat="1" ht="11.1" customHeight="1">
      <c r="C218" s="124"/>
      <c r="D218" s="28"/>
      <c r="O218" s="28"/>
      <c r="P218" s="28"/>
      <c r="Q218" s="28"/>
      <c r="R218" s="28"/>
      <c r="S218" s="28"/>
      <c r="T218" s="28"/>
      <c r="U218" s="28"/>
      <c r="V218" s="28"/>
      <c r="W218" s="28"/>
      <c r="X218" s="28"/>
      <c r="Y218" s="28"/>
      <c r="Z218" s="28"/>
      <c r="AA218" s="28"/>
      <c r="AB218" s="28"/>
      <c r="AC218" s="28"/>
      <c r="AD218" s="28"/>
      <c r="AE218" s="28"/>
      <c r="AF218" s="28"/>
      <c r="AG218" s="28"/>
      <c r="AH218" s="28"/>
      <c r="AI218" s="28"/>
      <c r="AJ218" s="28"/>
      <c r="AK218" s="28"/>
      <c r="AL218" s="28"/>
      <c r="AM218" s="28"/>
      <c r="AN218" s="28"/>
      <c r="AO218" s="28"/>
      <c r="AP218" s="28"/>
      <c r="AQ218" s="28"/>
      <c r="AR218" s="28"/>
      <c r="AS218" s="28"/>
      <c r="AT218" s="28"/>
      <c r="AU218" s="28"/>
      <c r="AV218" s="28"/>
      <c r="AW218" s="28"/>
      <c r="AX218" s="28"/>
      <c r="AY218" s="28"/>
      <c r="AZ218" s="28"/>
      <c r="BA218" s="28"/>
      <c r="BB218" s="28"/>
      <c r="BC218" s="28"/>
      <c r="BD218" s="28"/>
      <c r="BE218" s="28"/>
      <c r="BF218" s="28"/>
      <c r="BG218" s="28"/>
      <c r="BH218" s="28"/>
      <c r="BI218" s="28"/>
      <c r="BJ218" s="28"/>
      <c r="BK218" s="28"/>
      <c r="BL218" s="28"/>
    </row>
    <row r="219" spans="3:64" s="29" customFormat="1" ht="11.1" customHeight="1">
      <c r="C219" s="124"/>
      <c r="D219" s="28"/>
      <c r="O219" s="28"/>
      <c r="P219" s="28"/>
      <c r="Q219" s="28"/>
      <c r="R219" s="28"/>
      <c r="S219" s="28"/>
      <c r="T219" s="28"/>
      <c r="U219" s="28"/>
      <c r="V219" s="28"/>
      <c r="W219" s="28"/>
      <c r="X219" s="28"/>
      <c r="Y219" s="28"/>
      <c r="Z219" s="28"/>
      <c r="AA219" s="28"/>
      <c r="AB219" s="28"/>
      <c r="AC219" s="28"/>
      <c r="AD219" s="28"/>
      <c r="AE219" s="28"/>
      <c r="AF219" s="28"/>
      <c r="AG219" s="28"/>
      <c r="AH219" s="28"/>
      <c r="AI219" s="28"/>
      <c r="AJ219" s="28"/>
      <c r="AK219" s="28"/>
      <c r="AL219" s="28"/>
      <c r="AM219" s="28"/>
      <c r="AN219" s="28"/>
      <c r="AO219" s="28"/>
      <c r="AP219" s="28"/>
      <c r="AQ219" s="28"/>
      <c r="AR219" s="28"/>
      <c r="AS219" s="28"/>
      <c r="AT219" s="28"/>
      <c r="AU219" s="28"/>
      <c r="AV219" s="28"/>
      <c r="AW219" s="28"/>
      <c r="AX219" s="28"/>
      <c r="AY219" s="28"/>
      <c r="AZ219" s="28"/>
      <c r="BA219" s="28"/>
      <c r="BB219" s="28"/>
      <c r="BC219" s="28"/>
      <c r="BD219" s="28"/>
      <c r="BE219" s="28"/>
      <c r="BF219" s="28"/>
      <c r="BG219" s="28"/>
      <c r="BH219" s="28"/>
      <c r="BI219" s="28"/>
      <c r="BJ219" s="28"/>
      <c r="BK219" s="28"/>
      <c r="BL219" s="28"/>
    </row>
    <row r="220" spans="3:64" s="29" customFormat="1" ht="11.1" customHeight="1">
      <c r="C220" s="124"/>
      <c r="D220" s="28"/>
      <c r="O220" s="28"/>
      <c r="P220" s="28"/>
      <c r="Q220" s="28"/>
      <c r="R220" s="28"/>
      <c r="S220" s="28"/>
      <c r="T220" s="28"/>
      <c r="U220" s="28"/>
      <c r="V220" s="28"/>
      <c r="W220" s="28"/>
      <c r="X220" s="28"/>
      <c r="Y220" s="28"/>
      <c r="Z220" s="28"/>
      <c r="AA220" s="28"/>
      <c r="AB220" s="28"/>
      <c r="AC220" s="28"/>
      <c r="AD220" s="28"/>
      <c r="AE220" s="28"/>
      <c r="AF220" s="28"/>
      <c r="AG220" s="28"/>
      <c r="AH220" s="28"/>
      <c r="AI220" s="28"/>
      <c r="AJ220" s="28"/>
      <c r="AK220" s="28"/>
      <c r="AL220" s="28"/>
      <c r="AM220" s="28"/>
      <c r="AN220" s="28"/>
      <c r="AO220" s="28"/>
      <c r="AP220" s="28"/>
      <c r="AQ220" s="28"/>
      <c r="AR220" s="28"/>
      <c r="AS220" s="28"/>
      <c r="AT220" s="28"/>
      <c r="AU220" s="28"/>
      <c r="AV220" s="28"/>
      <c r="AW220" s="28"/>
      <c r="AX220" s="28"/>
      <c r="AY220" s="28"/>
      <c r="AZ220" s="28"/>
      <c r="BA220" s="28"/>
      <c r="BB220" s="28"/>
      <c r="BC220" s="28"/>
      <c r="BD220" s="28"/>
      <c r="BE220" s="28"/>
      <c r="BF220" s="28"/>
      <c r="BG220" s="28"/>
      <c r="BH220" s="28"/>
      <c r="BI220" s="28"/>
      <c r="BJ220" s="28"/>
      <c r="BK220" s="28"/>
      <c r="BL220" s="28"/>
    </row>
    <row r="221" spans="3:64" s="29" customFormat="1" ht="11.1" customHeight="1">
      <c r="C221" s="124"/>
      <c r="D221" s="28"/>
      <c r="O221" s="28"/>
      <c r="P221" s="28"/>
      <c r="Q221" s="28"/>
      <c r="R221" s="28"/>
      <c r="S221" s="28"/>
      <c r="T221" s="28"/>
      <c r="U221" s="28"/>
      <c r="V221" s="28"/>
      <c r="W221" s="28"/>
      <c r="X221" s="28"/>
      <c r="Y221" s="28"/>
      <c r="Z221" s="28"/>
      <c r="AA221" s="28"/>
      <c r="AB221" s="28"/>
      <c r="AC221" s="28"/>
      <c r="AD221" s="28"/>
      <c r="AE221" s="28"/>
      <c r="AF221" s="28"/>
      <c r="AG221" s="28"/>
      <c r="AH221" s="28"/>
      <c r="AI221" s="28"/>
      <c r="AJ221" s="28"/>
      <c r="AK221" s="28"/>
      <c r="AL221" s="28"/>
      <c r="AM221" s="28"/>
      <c r="AN221" s="28"/>
      <c r="AO221" s="28"/>
      <c r="AP221" s="28"/>
      <c r="AQ221" s="28"/>
      <c r="AR221" s="28"/>
      <c r="AS221" s="28"/>
      <c r="AT221" s="28"/>
      <c r="AU221" s="28"/>
      <c r="AV221" s="28"/>
      <c r="AW221" s="28"/>
      <c r="AX221" s="28"/>
      <c r="AY221" s="28"/>
      <c r="AZ221" s="28"/>
      <c r="BA221" s="28"/>
      <c r="BB221" s="28"/>
      <c r="BC221" s="28"/>
      <c r="BD221" s="28"/>
      <c r="BE221" s="28"/>
      <c r="BF221" s="28"/>
      <c r="BG221" s="28"/>
      <c r="BH221" s="28"/>
      <c r="BI221" s="28"/>
      <c r="BJ221" s="28"/>
      <c r="BK221" s="28"/>
      <c r="BL221" s="28"/>
    </row>
    <row r="222" spans="3:64" s="29" customFormat="1" ht="11.1" customHeight="1">
      <c r="C222" s="124"/>
      <c r="D222" s="28"/>
      <c r="O222" s="28"/>
      <c r="P222" s="28"/>
      <c r="Q222" s="28"/>
      <c r="R222" s="28"/>
      <c r="S222" s="28"/>
      <c r="T222" s="28"/>
      <c r="U222" s="28"/>
      <c r="V222" s="28"/>
      <c r="W222" s="28"/>
      <c r="X222" s="28"/>
      <c r="Y222" s="28"/>
      <c r="Z222" s="28"/>
      <c r="AA222" s="28"/>
      <c r="AB222" s="28"/>
      <c r="AC222" s="28"/>
      <c r="AD222" s="28"/>
      <c r="AE222" s="28"/>
      <c r="AF222" s="28"/>
      <c r="AG222" s="28"/>
      <c r="AH222" s="28"/>
      <c r="AI222" s="28"/>
      <c r="AJ222" s="28"/>
      <c r="AK222" s="28"/>
      <c r="AL222" s="28"/>
      <c r="AM222" s="28"/>
      <c r="AN222" s="28"/>
      <c r="AO222" s="28"/>
      <c r="AP222" s="28"/>
      <c r="AQ222" s="28"/>
      <c r="AR222" s="28"/>
      <c r="AS222" s="28"/>
      <c r="AT222" s="28"/>
      <c r="AU222" s="28"/>
      <c r="AV222" s="28"/>
      <c r="AW222" s="28"/>
      <c r="AX222" s="28"/>
      <c r="AY222" s="28"/>
      <c r="AZ222" s="28"/>
      <c r="BA222" s="28"/>
      <c r="BB222" s="28"/>
      <c r="BC222" s="28"/>
      <c r="BD222" s="28"/>
      <c r="BE222" s="28"/>
      <c r="BF222" s="28"/>
      <c r="BG222" s="28"/>
      <c r="BH222" s="28"/>
      <c r="BI222" s="28"/>
      <c r="BJ222" s="28"/>
      <c r="BK222" s="28"/>
      <c r="BL222" s="28"/>
    </row>
    <row r="223" spans="3:64" s="29" customFormat="1" ht="11.1" customHeight="1">
      <c r="C223" s="124"/>
      <c r="D223" s="28"/>
      <c r="O223" s="28"/>
      <c r="P223" s="28"/>
      <c r="Q223" s="28"/>
      <c r="R223" s="28"/>
      <c r="S223" s="28"/>
      <c r="T223" s="28"/>
      <c r="U223" s="28"/>
      <c r="V223" s="28"/>
      <c r="W223" s="28"/>
      <c r="X223" s="28"/>
      <c r="Y223" s="28"/>
      <c r="Z223" s="28"/>
      <c r="AA223" s="28"/>
      <c r="AB223" s="28"/>
      <c r="AC223" s="28"/>
      <c r="AD223" s="28"/>
      <c r="AE223" s="28"/>
      <c r="AF223" s="28"/>
      <c r="AG223" s="28"/>
      <c r="AH223" s="28"/>
      <c r="AI223" s="28"/>
      <c r="AJ223" s="28"/>
      <c r="AK223" s="28"/>
      <c r="AL223" s="28"/>
      <c r="AM223" s="28"/>
      <c r="AN223" s="28"/>
      <c r="AO223" s="28"/>
      <c r="AP223" s="28"/>
      <c r="AQ223" s="28"/>
      <c r="AR223" s="28"/>
      <c r="AS223" s="28"/>
      <c r="AT223" s="28"/>
      <c r="AU223" s="28"/>
      <c r="AV223" s="28"/>
      <c r="AW223" s="28"/>
      <c r="AX223" s="28"/>
      <c r="AY223" s="28"/>
      <c r="AZ223" s="28"/>
      <c r="BA223" s="28"/>
      <c r="BB223" s="28"/>
      <c r="BC223" s="28"/>
      <c r="BD223" s="28"/>
      <c r="BE223" s="28"/>
      <c r="BF223" s="28"/>
      <c r="BG223" s="28"/>
      <c r="BH223" s="28"/>
      <c r="BI223" s="28"/>
      <c r="BJ223" s="28"/>
      <c r="BK223" s="28"/>
      <c r="BL223" s="28"/>
    </row>
    <row r="224" spans="3:64" s="29" customFormat="1" ht="11.1" customHeight="1">
      <c r="C224" s="124"/>
      <c r="D224" s="28"/>
      <c r="O224" s="28"/>
      <c r="P224" s="28"/>
      <c r="Q224" s="28"/>
      <c r="R224" s="28"/>
      <c r="S224" s="28"/>
      <c r="T224" s="28"/>
      <c r="U224" s="28"/>
      <c r="V224" s="28"/>
      <c r="W224" s="28"/>
      <c r="X224" s="28"/>
      <c r="Y224" s="28"/>
      <c r="Z224" s="28"/>
      <c r="AA224" s="28"/>
      <c r="AB224" s="28"/>
      <c r="AC224" s="28"/>
      <c r="AD224" s="28"/>
      <c r="AE224" s="28"/>
      <c r="AF224" s="28"/>
      <c r="AG224" s="28"/>
      <c r="AH224" s="28"/>
      <c r="AI224" s="28"/>
      <c r="AJ224" s="28"/>
      <c r="AK224" s="28"/>
      <c r="AL224" s="28"/>
      <c r="AM224" s="28"/>
      <c r="AN224" s="28"/>
      <c r="AO224" s="28"/>
      <c r="AP224" s="28"/>
      <c r="AQ224" s="28"/>
      <c r="AR224" s="28"/>
      <c r="AS224" s="28"/>
      <c r="AT224" s="28"/>
      <c r="AU224" s="28"/>
      <c r="AV224" s="28"/>
      <c r="AW224" s="28"/>
      <c r="AX224" s="28"/>
      <c r="AY224" s="28"/>
      <c r="AZ224" s="28"/>
      <c r="BA224" s="28"/>
      <c r="BB224" s="28"/>
      <c r="BC224" s="28"/>
      <c r="BD224" s="28"/>
      <c r="BE224" s="28"/>
      <c r="BF224" s="28"/>
      <c r="BG224" s="28"/>
      <c r="BH224" s="28"/>
      <c r="BI224" s="28"/>
      <c r="BJ224" s="28"/>
      <c r="BK224" s="28"/>
      <c r="BL224" s="28"/>
    </row>
    <row r="225" spans="3:64" s="29" customFormat="1" ht="11.1" customHeight="1">
      <c r="C225" s="124"/>
      <c r="D225" s="28"/>
      <c r="O225" s="28"/>
      <c r="P225" s="28"/>
      <c r="Q225" s="28"/>
      <c r="R225" s="28"/>
      <c r="S225" s="28"/>
      <c r="T225" s="28"/>
      <c r="U225" s="28"/>
      <c r="V225" s="28"/>
      <c r="W225" s="28"/>
      <c r="X225" s="28"/>
      <c r="Y225" s="28"/>
      <c r="Z225" s="28"/>
      <c r="AA225" s="28"/>
      <c r="AB225" s="28"/>
      <c r="AC225" s="28"/>
      <c r="AD225" s="28"/>
      <c r="AE225" s="28"/>
      <c r="AF225" s="28"/>
      <c r="AG225" s="28"/>
      <c r="AH225" s="28"/>
      <c r="AI225" s="28"/>
      <c r="AJ225" s="28"/>
      <c r="AK225" s="28"/>
      <c r="AL225" s="28"/>
      <c r="AM225" s="28"/>
      <c r="AN225" s="28"/>
      <c r="AO225" s="28"/>
      <c r="AP225" s="28"/>
      <c r="AQ225" s="28"/>
      <c r="AR225" s="28"/>
      <c r="AS225" s="28"/>
      <c r="AT225" s="28"/>
      <c r="AU225" s="28"/>
      <c r="AV225" s="28"/>
      <c r="AW225" s="28"/>
      <c r="AX225" s="28"/>
      <c r="AY225" s="28"/>
      <c r="AZ225" s="28"/>
      <c r="BA225" s="28"/>
      <c r="BB225" s="28"/>
      <c r="BC225" s="28"/>
      <c r="BD225" s="28"/>
      <c r="BE225" s="28"/>
      <c r="BF225" s="28"/>
      <c r="BG225" s="28"/>
      <c r="BH225" s="28"/>
      <c r="BI225" s="28"/>
      <c r="BJ225" s="28"/>
      <c r="BK225" s="28"/>
      <c r="BL225" s="28"/>
    </row>
    <row r="226" spans="3:64" s="29" customFormat="1" ht="11.1" customHeight="1">
      <c r="C226" s="124"/>
      <c r="D226" s="28"/>
      <c r="O226" s="28"/>
      <c r="P226" s="28"/>
      <c r="Q226" s="28"/>
      <c r="R226" s="28"/>
      <c r="S226" s="28"/>
      <c r="T226" s="28"/>
      <c r="U226" s="28"/>
      <c r="V226" s="28"/>
      <c r="W226" s="28"/>
      <c r="X226" s="28"/>
      <c r="Y226" s="28"/>
      <c r="Z226" s="28"/>
      <c r="AA226" s="28"/>
      <c r="AB226" s="28"/>
      <c r="AC226" s="28"/>
      <c r="AD226" s="28"/>
      <c r="AE226" s="28"/>
      <c r="AF226" s="28"/>
      <c r="AG226" s="28"/>
      <c r="AH226" s="28"/>
      <c r="AI226" s="28"/>
      <c r="AJ226" s="28"/>
      <c r="AK226" s="28"/>
      <c r="AL226" s="28"/>
      <c r="AM226" s="28"/>
      <c r="AN226" s="28"/>
      <c r="AO226" s="28"/>
      <c r="AP226" s="28"/>
      <c r="AQ226" s="28"/>
      <c r="AR226" s="28"/>
      <c r="AS226" s="28"/>
      <c r="AT226" s="28"/>
      <c r="AU226" s="28"/>
      <c r="AV226" s="28"/>
      <c r="AW226" s="28"/>
      <c r="AX226" s="28"/>
      <c r="AY226" s="28"/>
      <c r="AZ226" s="28"/>
      <c r="BA226" s="28"/>
      <c r="BB226" s="28"/>
      <c r="BC226" s="28"/>
      <c r="BD226" s="28"/>
      <c r="BE226" s="28"/>
      <c r="BF226" s="28"/>
      <c r="BG226" s="28"/>
      <c r="BH226" s="28"/>
      <c r="BI226" s="28"/>
      <c r="BJ226" s="28"/>
      <c r="BK226" s="28"/>
      <c r="BL226" s="28"/>
    </row>
    <row r="227" spans="3:64" s="29" customFormat="1" ht="11.1" customHeight="1">
      <c r="C227" s="124"/>
      <c r="D227" s="28"/>
      <c r="O227" s="28"/>
      <c r="P227" s="28"/>
      <c r="Q227" s="28"/>
      <c r="R227" s="28"/>
      <c r="S227" s="28"/>
      <c r="T227" s="28"/>
      <c r="U227" s="28"/>
      <c r="V227" s="28"/>
      <c r="W227" s="28"/>
      <c r="X227" s="28"/>
      <c r="Y227" s="28"/>
      <c r="Z227" s="28"/>
      <c r="AA227" s="28"/>
      <c r="AB227" s="28"/>
      <c r="AC227" s="28"/>
      <c r="AD227" s="28"/>
      <c r="AE227" s="28"/>
      <c r="AF227" s="28"/>
      <c r="AG227" s="28"/>
      <c r="AH227" s="28"/>
      <c r="AI227" s="28"/>
      <c r="AJ227" s="28"/>
      <c r="AK227" s="28"/>
      <c r="AL227" s="28"/>
      <c r="AM227" s="28"/>
      <c r="AN227" s="28"/>
      <c r="AO227" s="28"/>
      <c r="AP227" s="28"/>
      <c r="AQ227" s="28"/>
      <c r="AR227" s="28"/>
      <c r="AS227" s="28"/>
      <c r="AT227" s="28"/>
      <c r="AU227" s="28"/>
      <c r="AV227" s="28"/>
      <c r="AW227" s="28"/>
      <c r="AX227" s="28"/>
      <c r="AY227" s="28"/>
      <c r="AZ227" s="28"/>
      <c r="BA227" s="28"/>
      <c r="BB227" s="28"/>
      <c r="BC227" s="28"/>
      <c r="BD227" s="28"/>
      <c r="BE227" s="28"/>
      <c r="BF227" s="28"/>
      <c r="BG227" s="28"/>
      <c r="BH227" s="28"/>
      <c r="BI227" s="28"/>
      <c r="BJ227" s="28"/>
      <c r="BK227" s="28"/>
      <c r="BL227" s="28"/>
    </row>
    <row r="228" spans="3:64" s="29" customFormat="1" ht="11.1" customHeight="1">
      <c r="C228" s="124"/>
      <c r="D228" s="28"/>
      <c r="O228" s="28"/>
      <c r="P228" s="28"/>
      <c r="Q228" s="28"/>
      <c r="R228" s="28"/>
      <c r="S228" s="28"/>
      <c r="T228" s="28"/>
      <c r="U228" s="28"/>
      <c r="V228" s="28"/>
      <c r="W228" s="28"/>
      <c r="X228" s="28"/>
      <c r="Y228" s="28"/>
      <c r="Z228" s="28"/>
      <c r="AA228" s="28"/>
      <c r="AB228" s="28"/>
      <c r="AC228" s="28"/>
      <c r="AD228" s="28"/>
      <c r="AE228" s="28"/>
      <c r="AF228" s="28"/>
      <c r="AG228" s="28"/>
      <c r="AH228" s="28"/>
      <c r="AI228" s="28"/>
      <c r="AJ228" s="28"/>
      <c r="AK228" s="28"/>
      <c r="AL228" s="28"/>
      <c r="AM228" s="28"/>
      <c r="AN228" s="28"/>
      <c r="AO228" s="28"/>
      <c r="AP228" s="28"/>
      <c r="AQ228" s="28"/>
      <c r="AR228" s="28"/>
      <c r="AS228" s="28"/>
      <c r="AT228" s="28"/>
      <c r="AU228" s="28"/>
      <c r="AV228" s="28"/>
      <c r="AW228" s="28"/>
      <c r="AX228" s="28"/>
      <c r="AY228" s="28"/>
      <c r="AZ228" s="28"/>
      <c r="BA228" s="28"/>
      <c r="BB228" s="28"/>
      <c r="BC228" s="28"/>
      <c r="BD228" s="28"/>
      <c r="BE228" s="28"/>
      <c r="BF228" s="28"/>
      <c r="BG228" s="28"/>
      <c r="BH228" s="28"/>
      <c r="BI228" s="28"/>
      <c r="BJ228" s="28"/>
      <c r="BK228" s="28"/>
      <c r="BL228" s="28"/>
    </row>
    <row r="229" spans="3:64" s="29" customFormat="1" ht="11.1" customHeight="1">
      <c r="C229" s="124"/>
      <c r="D229" s="28"/>
      <c r="O229" s="28"/>
      <c r="P229" s="28"/>
      <c r="Q229" s="28"/>
      <c r="R229" s="28"/>
      <c r="S229" s="28"/>
      <c r="T229" s="28"/>
      <c r="U229" s="28"/>
      <c r="V229" s="28"/>
      <c r="W229" s="28"/>
      <c r="X229" s="28"/>
      <c r="Y229" s="28"/>
      <c r="Z229" s="28"/>
      <c r="AA229" s="28"/>
      <c r="AB229" s="28"/>
      <c r="AC229" s="28"/>
      <c r="AD229" s="28"/>
      <c r="AE229" s="28"/>
      <c r="AF229" s="28"/>
      <c r="AG229" s="28"/>
      <c r="AH229" s="28"/>
      <c r="AI229" s="28"/>
      <c r="AJ229" s="28"/>
      <c r="AK229" s="28"/>
      <c r="AL229" s="28"/>
      <c r="AM229" s="28"/>
      <c r="AN229" s="28"/>
      <c r="AO229" s="28"/>
      <c r="AP229" s="28"/>
      <c r="AQ229" s="28"/>
      <c r="AR229" s="28"/>
      <c r="AS229" s="28"/>
      <c r="AT229" s="28"/>
      <c r="AU229" s="28"/>
      <c r="AV229" s="28"/>
      <c r="AW229" s="28"/>
      <c r="AX229" s="28"/>
      <c r="AY229" s="28"/>
      <c r="AZ229" s="28"/>
      <c r="BA229" s="28"/>
      <c r="BB229" s="28"/>
      <c r="BC229" s="28"/>
      <c r="BD229" s="28"/>
      <c r="BE229" s="28"/>
      <c r="BF229" s="28"/>
      <c r="BG229" s="28"/>
      <c r="BH229" s="28"/>
      <c r="BI229" s="28"/>
      <c r="BJ229" s="28"/>
      <c r="BK229" s="28"/>
      <c r="BL229" s="28"/>
    </row>
    <row r="230" spans="3:64" s="29" customFormat="1" ht="11.1" customHeight="1">
      <c r="C230" s="124"/>
      <c r="D230" s="28"/>
      <c r="O230" s="28"/>
      <c r="P230" s="28"/>
      <c r="Q230" s="28"/>
      <c r="R230" s="28"/>
      <c r="S230" s="28"/>
      <c r="T230" s="28"/>
      <c r="U230" s="28"/>
      <c r="V230" s="28"/>
      <c r="W230" s="28"/>
      <c r="X230" s="28"/>
      <c r="Y230" s="28"/>
      <c r="Z230" s="28"/>
      <c r="AA230" s="28"/>
      <c r="AB230" s="28"/>
      <c r="AC230" s="28"/>
      <c r="AD230" s="28"/>
      <c r="AE230" s="28"/>
      <c r="AF230" s="28"/>
      <c r="AG230" s="28"/>
      <c r="AH230" s="28"/>
      <c r="AI230" s="28"/>
      <c r="AJ230" s="28"/>
      <c r="AK230" s="28"/>
      <c r="AL230" s="28"/>
      <c r="AM230" s="28"/>
      <c r="AN230" s="28"/>
      <c r="AO230" s="28"/>
      <c r="AP230" s="28"/>
      <c r="AQ230" s="28"/>
      <c r="AR230" s="28"/>
      <c r="AS230" s="28"/>
      <c r="AT230" s="28"/>
      <c r="AU230" s="28"/>
      <c r="AV230" s="28"/>
      <c r="AW230" s="28"/>
      <c r="AX230" s="28"/>
      <c r="AY230" s="28"/>
      <c r="AZ230" s="28"/>
      <c r="BA230" s="28"/>
      <c r="BB230" s="28"/>
      <c r="BC230" s="28"/>
      <c r="BD230" s="28"/>
      <c r="BE230" s="28"/>
      <c r="BF230" s="28"/>
      <c r="BG230" s="28"/>
      <c r="BH230" s="28"/>
      <c r="BI230" s="28"/>
      <c r="BJ230" s="28"/>
      <c r="BK230" s="28"/>
      <c r="BL230" s="28"/>
    </row>
    <row r="231" spans="3:64" s="29" customFormat="1" ht="11.1" customHeight="1">
      <c r="C231" s="124"/>
      <c r="D231" s="28"/>
      <c r="O231" s="28"/>
      <c r="P231" s="28"/>
      <c r="Q231" s="28"/>
      <c r="R231" s="28"/>
      <c r="S231" s="28"/>
      <c r="T231" s="28"/>
      <c r="U231" s="28"/>
      <c r="V231" s="28"/>
      <c r="W231" s="28"/>
      <c r="X231" s="28"/>
      <c r="Y231" s="28"/>
      <c r="Z231" s="28"/>
      <c r="AA231" s="28"/>
      <c r="AB231" s="28"/>
      <c r="AC231" s="28"/>
      <c r="AD231" s="28"/>
      <c r="AE231" s="28"/>
      <c r="AF231" s="28"/>
      <c r="AG231" s="28"/>
      <c r="AH231" s="28"/>
      <c r="AI231" s="28"/>
      <c r="AJ231" s="28"/>
      <c r="AK231" s="28"/>
      <c r="AL231" s="28"/>
      <c r="AM231" s="28"/>
      <c r="AN231" s="28"/>
      <c r="AO231" s="28"/>
      <c r="AP231" s="28"/>
      <c r="AQ231" s="28"/>
      <c r="AR231" s="28"/>
      <c r="AS231" s="28"/>
      <c r="AT231" s="28"/>
      <c r="AU231" s="28"/>
      <c r="AV231" s="28"/>
      <c r="AW231" s="28"/>
      <c r="AX231" s="28"/>
      <c r="AY231" s="28"/>
      <c r="AZ231" s="28"/>
      <c r="BA231" s="28"/>
      <c r="BB231" s="28"/>
      <c r="BC231" s="28"/>
      <c r="BD231" s="28"/>
      <c r="BE231" s="28"/>
      <c r="BF231" s="28"/>
      <c r="BG231" s="28"/>
      <c r="BH231" s="28"/>
      <c r="BI231" s="28"/>
      <c r="BJ231" s="28"/>
      <c r="BK231" s="28"/>
      <c r="BL231" s="28"/>
    </row>
    <row r="232" spans="3:64" s="29" customFormat="1" ht="11.1" customHeight="1">
      <c r="C232" s="124"/>
      <c r="D232" s="28"/>
      <c r="O232" s="28"/>
      <c r="P232" s="28"/>
      <c r="Q232" s="28"/>
      <c r="R232" s="28"/>
      <c r="S232" s="28"/>
      <c r="T232" s="28"/>
      <c r="U232" s="28"/>
      <c r="V232" s="28"/>
      <c r="W232" s="28"/>
      <c r="X232" s="28"/>
      <c r="Y232" s="28"/>
      <c r="Z232" s="28"/>
      <c r="AA232" s="28"/>
      <c r="AB232" s="28"/>
      <c r="AC232" s="28"/>
      <c r="AD232" s="28"/>
      <c r="AE232" s="28"/>
      <c r="AF232" s="28"/>
      <c r="AG232" s="28"/>
      <c r="AH232" s="28"/>
      <c r="AI232" s="28"/>
      <c r="AJ232" s="28"/>
      <c r="AK232" s="28"/>
      <c r="AL232" s="28"/>
      <c r="AM232" s="28"/>
      <c r="AN232" s="28"/>
      <c r="AO232" s="28"/>
      <c r="AP232" s="28"/>
      <c r="AQ232" s="28"/>
      <c r="AR232" s="28"/>
      <c r="AS232" s="28"/>
      <c r="AT232" s="28"/>
      <c r="AU232" s="28"/>
      <c r="AV232" s="28"/>
      <c r="AW232" s="28"/>
      <c r="AX232" s="28"/>
      <c r="AY232" s="28"/>
      <c r="AZ232" s="28"/>
      <c r="BA232" s="28"/>
      <c r="BB232" s="28"/>
      <c r="BC232" s="28"/>
      <c r="BD232" s="28"/>
      <c r="BE232" s="28"/>
      <c r="BF232" s="28"/>
      <c r="BG232" s="28"/>
      <c r="BH232" s="28"/>
      <c r="BI232" s="28"/>
      <c r="BJ232" s="28"/>
      <c r="BK232" s="28"/>
      <c r="BL232" s="28"/>
    </row>
    <row r="233" spans="3:64" s="29" customFormat="1" ht="11.1" customHeight="1">
      <c r="C233" s="124"/>
      <c r="D233" s="28"/>
      <c r="O233" s="28"/>
      <c r="P233" s="28"/>
      <c r="Q233" s="28"/>
      <c r="R233" s="28"/>
      <c r="S233" s="28"/>
      <c r="T233" s="28"/>
      <c r="U233" s="28"/>
      <c r="V233" s="28"/>
      <c r="W233" s="28"/>
      <c r="X233" s="28"/>
      <c r="Y233" s="28"/>
      <c r="Z233" s="28"/>
      <c r="AA233" s="28"/>
      <c r="AB233" s="28"/>
      <c r="AC233" s="28"/>
      <c r="AD233" s="28"/>
      <c r="AE233" s="28"/>
      <c r="AF233" s="28"/>
      <c r="AG233" s="28"/>
      <c r="AH233" s="28"/>
      <c r="AI233" s="28"/>
      <c r="AJ233" s="28"/>
      <c r="AK233" s="28"/>
      <c r="AL233" s="28"/>
      <c r="AM233" s="28"/>
      <c r="AN233" s="28"/>
      <c r="AO233" s="28"/>
      <c r="AP233" s="28"/>
      <c r="AQ233" s="28"/>
      <c r="AR233" s="28"/>
      <c r="AS233" s="28"/>
      <c r="AT233" s="28"/>
      <c r="AU233" s="28"/>
      <c r="AV233" s="28"/>
      <c r="AW233" s="28"/>
      <c r="AX233" s="28"/>
      <c r="AY233" s="28"/>
      <c r="AZ233" s="28"/>
      <c r="BA233" s="28"/>
      <c r="BB233" s="28"/>
      <c r="BC233" s="28"/>
      <c r="BD233" s="28"/>
      <c r="BE233" s="28"/>
      <c r="BF233" s="28"/>
      <c r="BG233" s="28"/>
      <c r="BH233" s="28"/>
      <c r="BI233" s="28"/>
      <c r="BJ233" s="28"/>
      <c r="BK233" s="28"/>
      <c r="BL233" s="28"/>
    </row>
    <row r="234" spans="3:64" s="29" customFormat="1" ht="11.1" customHeight="1">
      <c r="C234" s="124"/>
      <c r="D234" s="28"/>
      <c r="O234" s="28"/>
      <c r="P234" s="28"/>
      <c r="Q234" s="28"/>
      <c r="R234" s="28"/>
      <c r="S234" s="28"/>
      <c r="T234" s="28"/>
      <c r="U234" s="28"/>
      <c r="V234" s="28"/>
      <c r="W234" s="28"/>
      <c r="X234" s="28"/>
      <c r="Y234" s="28"/>
      <c r="Z234" s="28"/>
      <c r="AA234" s="28"/>
      <c r="AB234" s="28"/>
      <c r="AC234" s="28"/>
      <c r="AD234" s="28"/>
      <c r="AE234" s="28"/>
      <c r="AF234" s="28"/>
      <c r="AG234" s="28"/>
      <c r="AH234" s="28"/>
      <c r="AI234" s="28"/>
      <c r="AJ234" s="28"/>
      <c r="AK234" s="28"/>
      <c r="AL234" s="28"/>
      <c r="AM234" s="28"/>
      <c r="AN234" s="28"/>
      <c r="AO234" s="28"/>
      <c r="AP234" s="28"/>
      <c r="AQ234" s="28"/>
      <c r="AR234" s="28"/>
      <c r="AS234" s="28"/>
      <c r="AT234" s="28"/>
      <c r="AU234" s="28"/>
      <c r="AV234" s="28"/>
      <c r="AW234" s="28"/>
      <c r="AX234" s="28"/>
      <c r="AY234" s="28"/>
      <c r="AZ234" s="28"/>
      <c r="BA234" s="28"/>
      <c r="BB234" s="28"/>
      <c r="BC234" s="28"/>
      <c r="BD234" s="28"/>
      <c r="BE234" s="28"/>
      <c r="BF234" s="28"/>
      <c r="BG234" s="28"/>
      <c r="BH234" s="28"/>
      <c r="BI234" s="28"/>
      <c r="BJ234" s="28"/>
      <c r="BK234" s="28"/>
      <c r="BL234" s="28"/>
    </row>
    <row r="235" spans="3:64" s="29" customFormat="1" ht="11.1" customHeight="1">
      <c r="C235" s="124"/>
      <c r="D235" s="28"/>
      <c r="O235" s="28"/>
      <c r="P235" s="28"/>
      <c r="Q235" s="28"/>
      <c r="R235" s="28"/>
      <c r="S235" s="28"/>
      <c r="T235" s="28"/>
      <c r="U235" s="28"/>
      <c r="V235" s="28"/>
      <c r="W235" s="28"/>
      <c r="X235" s="28"/>
      <c r="Y235" s="28"/>
      <c r="Z235" s="28"/>
      <c r="AA235" s="28"/>
      <c r="AB235" s="28"/>
      <c r="AC235" s="28"/>
      <c r="AD235" s="28"/>
      <c r="AE235" s="28"/>
      <c r="AF235" s="28"/>
      <c r="AG235" s="28"/>
      <c r="AH235" s="28"/>
      <c r="AI235" s="28"/>
      <c r="AJ235" s="28"/>
      <c r="AK235" s="28"/>
      <c r="AL235" s="28"/>
      <c r="AM235" s="28"/>
      <c r="AN235" s="28"/>
      <c r="AO235" s="28"/>
      <c r="AP235" s="28"/>
      <c r="AQ235" s="28"/>
      <c r="AR235" s="28"/>
      <c r="AS235" s="28"/>
      <c r="AT235" s="28"/>
      <c r="AU235" s="28"/>
      <c r="AV235" s="28"/>
      <c r="AW235" s="28"/>
      <c r="AX235" s="28"/>
      <c r="AY235" s="28"/>
      <c r="AZ235" s="28"/>
      <c r="BA235" s="28"/>
      <c r="BB235" s="28"/>
      <c r="BC235" s="28"/>
      <c r="BD235" s="28"/>
      <c r="BE235" s="28"/>
      <c r="BF235" s="28"/>
      <c r="BG235" s="28"/>
      <c r="BH235" s="28"/>
      <c r="BI235" s="28"/>
      <c r="BJ235" s="28"/>
      <c r="BK235" s="28"/>
      <c r="BL235" s="28"/>
    </row>
    <row r="236" spans="3:64" s="29" customFormat="1" ht="11.1" customHeight="1">
      <c r="C236" s="124"/>
      <c r="D236" s="28"/>
      <c r="O236" s="28"/>
      <c r="P236" s="28"/>
      <c r="Q236" s="28"/>
      <c r="R236" s="28"/>
      <c r="S236" s="28"/>
      <c r="T236" s="28"/>
      <c r="U236" s="28"/>
      <c r="V236" s="28"/>
      <c r="W236" s="28"/>
      <c r="X236" s="28"/>
      <c r="Y236" s="28"/>
      <c r="Z236" s="28"/>
      <c r="AA236" s="28"/>
      <c r="AB236" s="28"/>
      <c r="AC236" s="28"/>
      <c r="AD236" s="28"/>
      <c r="AE236" s="28"/>
      <c r="AF236" s="28"/>
      <c r="AG236" s="28"/>
      <c r="AH236" s="28"/>
      <c r="AI236" s="28"/>
      <c r="AJ236" s="28"/>
      <c r="AK236" s="28"/>
      <c r="AL236" s="28"/>
      <c r="AM236" s="28"/>
      <c r="AN236" s="28"/>
      <c r="AO236" s="28"/>
      <c r="AP236" s="28"/>
      <c r="AQ236" s="28"/>
      <c r="AR236" s="28"/>
      <c r="AS236" s="28"/>
      <c r="AT236" s="28"/>
      <c r="AU236" s="28"/>
      <c r="AV236" s="28"/>
      <c r="AW236" s="28"/>
      <c r="AX236" s="28"/>
      <c r="AY236" s="28"/>
      <c r="AZ236" s="28"/>
      <c r="BA236" s="28"/>
      <c r="BB236" s="28"/>
      <c r="BC236" s="28"/>
      <c r="BD236" s="28"/>
      <c r="BE236" s="28"/>
      <c r="BF236" s="28"/>
      <c r="BG236" s="28"/>
      <c r="BH236" s="28"/>
      <c r="BI236" s="28"/>
      <c r="BJ236" s="28"/>
      <c r="BK236" s="28"/>
      <c r="BL236" s="28"/>
    </row>
    <row r="237" spans="3:64" s="29" customFormat="1" ht="11.1" customHeight="1">
      <c r="C237" s="124"/>
      <c r="D237" s="28"/>
      <c r="O237" s="28"/>
      <c r="P237" s="28"/>
      <c r="Q237" s="28"/>
      <c r="R237" s="28"/>
      <c r="S237" s="28"/>
      <c r="T237" s="28"/>
      <c r="U237" s="28"/>
      <c r="V237" s="28"/>
      <c r="W237" s="28"/>
      <c r="X237" s="28"/>
      <c r="Y237" s="28"/>
      <c r="Z237" s="28"/>
      <c r="AA237" s="28"/>
      <c r="AB237" s="28"/>
      <c r="AC237" s="28"/>
      <c r="AD237" s="28"/>
      <c r="AE237" s="28"/>
      <c r="AF237" s="28"/>
      <c r="AG237" s="28"/>
      <c r="AH237" s="28"/>
      <c r="AI237" s="28"/>
      <c r="AJ237" s="28"/>
      <c r="AK237" s="28"/>
      <c r="AL237" s="28"/>
      <c r="AM237" s="28"/>
      <c r="AN237" s="28"/>
      <c r="AO237" s="28"/>
      <c r="AP237" s="28"/>
      <c r="AQ237" s="28"/>
      <c r="AR237" s="28"/>
      <c r="AS237" s="28"/>
      <c r="AT237" s="28"/>
      <c r="AU237" s="28"/>
      <c r="AV237" s="28"/>
      <c r="AW237" s="28"/>
      <c r="AX237" s="28"/>
      <c r="AY237" s="28"/>
      <c r="AZ237" s="28"/>
      <c r="BA237" s="28"/>
      <c r="BB237" s="28"/>
      <c r="BC237" s="28"/>
      <c r="BD237" s="28"/>
      <c r="BE237" s="28"/>
      <c r="BF237" s="28"/>
      <c r="BG237" s="28"/>
      <c r="BH237" s="28"/>
      <c r="BI237" s="28"/>
      <c r="BJ237" s="28"/>
      <c r="BK237" s="28"/>
      <c r="BL237" s="28"/>
    </row>
    <row r="238" spans="3:64" s="29" customFormat="1" ht="11.1" customHeight="1">
      <c r="C238" s="124"/>
      <c r="D238" s="28"/>
      <c r="O238" s="28"/>
      <c r="P238" s="28"/>
      <c r="Q238" s="28"/>
      <c r="R238" s="28"/>
      <c r="S238" s="28"/>
      <c r="T238" s="28"/>
      <c r="U238" s="28"/>
      <c r="V238" s="28"/>
      <c r="W238" s="28"/>
      <c r="X238" s="28"/>
      <c r="Y238" s="28"/>
      <c r="Z238" s="28"/>
      <c r="AA238" s="28"/>
      <c r="AB238" s="28"/>
      <c r="AC238" s="28"/>
      <c r="AD238" s="28"/>
      <c r="AE238" s="28"/>
      <c r="AF238" s="28"/>
      <c r="AG238" s="28"/>
      <c r="AH238" s="28"/>
      <c r="AI238" s="28"/>
      <c r="AJ238" s="28"/>
      <c r="AK238" s="28"/>
      <c r="AL238" s="28"/>
      <c r="AM238" s="28"/>
      <c r="AN238" s="28"/>
      <c r="AO238" s="28"/>
      <c r="AP238" s="28"/>
      <c r="AQ238" s="28"/>
      <c r="AR238" s="28"/>
      <c r="AS238" s="28"/>
      <c r="AT238" s="28"/>
      <c r="AU238" s="28"/>
      <c r="AV238" s="28"/>
      <c r="AW238" s="28"/>
      <c r="AX238" s="28"/>
      <c r="AY238" s="28"/>
      <c r="AZ238" s="28"/>
      <c r="BA238" s="28"/>
      <c r="BB238" s="28"/>
      <c r="BC238" s="28"/>
      <c r="BD238" s="28"/>
      <c r="BE238" s="28"/>
      <c r="BF238" s="28"/>
      <c r="BG238" s="28"/>
      <c r="BH238" s="28"/>
      <c r="BI238" s="28"/>
      <c r="BJ238" s="28"/>
      <c r="BK238" s="28"/>
      <c r="BL238" s="28"/>
    </row>
    <row r="239" spans="3:64" s="29" customFormat="1" ht="11.1" customHeight="1">
      <c r="C239" s="124"/>
      <c r="D239" s="28"/>
      <c r="O239" s="28"/>
      <c r="P239" s="28"/>
      <c r="Q239" s="28"/>
      <c r="R239" s="28"/>
      <c r="S239" s="28"/>
      <c r="T239" s="28"/>
      <c r="U239" s="28"/>
      <c r="V239" s="28"/>
      <c r="W239" s="28"/>
      <c r="X239" s="28"/>
      <c r="Y239" s="28"/>
      <c r="Z239" s="28"/>
      <c r="AA239" s="28"/>
      <c r="AB239" s="28"/>
      <c r="AC239" s="28"/>
      <c r="AD239" s="28"/>
      <c r="AE239" s="28"/>
      <c r="AF239" s="28"/>
      <c r="AG239" s="28"/>
      <c r="AH239" s="28"/>
      <c r="AI239" s="28"/>
      <c r="AJ239" s="28"/>
      <c r="AK239" s="28"/>
      <c r="AL239" s="28"/>
      <c r="AM239" s="28"/>
      <c r="AN239" s="28"/>
      <c r="AO239" s="28"/>
      <c r="AP239" s="28"/>
      <c r="AQ239" s="28"/>
      <c r="AR239" s="28"/>
      <c r="AS239" s="28"/>
      <c r="AT239" s="28"/>
      <c r="AU239" s="28"/>
      <c r="AV239" s="28"/>
      <c r="AW239" s="28"/>
      <c r="AX239" s="28"/>
      <c r="AY239" s="28"/>
      <c r="AZ239" s="28"/>
      <c r="BA239" s="28"/>
      <c r="BB239" s="28"/>
      <c r="BC239" s="28"/>
      <c r="BD239" s="28"/>
      <c r="BE239" s="28"/>
      <c r="BF239" s="28"/>
      <c r="BG239" s="28"/>
      <c r="BH239" s="28"/>
      <c r="BI239" s="28"/>
      <c r="BJ239" s="28"/>
      <c r="BK239" s="28"/>
      <c r="BL239" s="28"/>
    </row>
    <row r="240" spans="3:64" s="29" customFormat="1" ht="11.1" customHeight="1">
      <c r="C240" s="124"/>
      <c r="D240" s="28"/>
      <c r="O240" s="28"/>
      <c r="P240" s="28"/>
      <c r="Q240" s="28"/>
      <c r="R240" s="28"/>
      <c r="S240" s="28"/>
      <c r="T240" s="28"/>
      <c r="U240" s="28"/>
      <c r="V240" s="28"/>
      <c r="W240" s="28"/>
      <c r="X240" s="28"/>
      <c r="Y240" s="28"/>
      <c r="Z240" s="28"/>
      <c r="AA240" s="28"/>
      <c r="AB240" s="28"/>
      <c r="AC240" s="28"/>
      <c r="AD240" s="28"/>
      <c r="AE240" s="28"/>
      <c r="AF240" s="28"/>
      <c r="AG240" s="28"/>
      <c r="AH240" s="28"/>
      <c r="AI240" s="28"/>
      <c r="AJ240" s="28"/>
      <c r="AK240" s="28"/>
      <c r="AL240" s="28"/>
      <c r="AM240" s="28"/>
      <c r="AN240" s="28"/>
      <c r="AO240" s="28"/>
      <c r="AP240" s="28"/>
      <c r="AQ240" s="28"/>
      <c r="AR240" s="28"/>
      <c r="AS240" s="28"/>
      <c r="AT240" s="28"/>
      <c r="AU240" s="28"/>
      <c r="AV240" s="28"/>
      <c r="AW240" s="28"/>
      <c r="AX240" s="28"/>
      <c r="AY240" s="28"/>
      <c r="AZ240" s="28"/>
      <c r="BA240" s="28"/>
      <c r="BB240" s="28"/>
      <c r="BC240" s="28"/>
      <c r="BD240" s="28"/>
      <c r="BE240" s="28"/>
      <c r="BF240" s="28"/>
      <c r="BG240" s="28"/>
      <c r="BH240" s="28"/>
      <c r="BI240" s="28"/>
      <c r="BJ240" s="28"/>
      <c r="BK240" s="28"/>
      <c r="BL240" s="28"/>
    </row>
    <row r="241" spans="3:64" s="29" customFormat="1" ht="11.1" customHeight="1">
      <c r="C241" s="124"/>
      <c r="D241" s="28"/>
      <c r="O241" s="28"/>
      <c r="P241" s="28"/>
      <c r="Q241" s="28"/>
      <c r="R241" s="28"/>
      <c r="S241" s="28"/>
      <c r="T241" s="28"/>
      <c r="U241" s="28"/>
      <c r="V241" s="28"/>
      <c r="W241" s="28"/>
      <c r="X241" s="28"/>
      <c r="Y241" s="28"/>
      <c r="Z241" s="28"/>
      <c r="AA241" s="28"/>
      <c r="AB241" s="28"/>
      <c r="AC241" s="28"/>
      <c r="AD241" s="28"/>
      <c r="AE241" s="28"/>
      <c r="AF241" s="28"/>
      <c r="AG241" s="28"/>
      <c r="AH241" s="28"/>
      <c r="AI241" s="28"/>
      <c r="AJ241" s="28"/>
      <c r="AK241" s="28"/>
      <c r="AL241" s="28"/>
      <c r="AM241" s="28"/>
      <c r="AN241" s="28"/>
      <c r="AO241" s="28"/>
      <c r="AP241" s="28"/>
      <c r="AQ241" s="28"/>
      <c r="AR241" s="28"/>
      <c r="AS241" s="28"/>
      <c r="AT241" s="28"/>
      <c r="AU241" s="28"/>
      <c r="AV241" s="28"/>
      <c r="AW241" s="28"/>
      <c r="AX241" s="28"/>
      <c r="AY241" s="28"/>
      <c r="AZ241" s="28"/>
      <c r="BA241" s="28"/>
      <c r="BB241" s="28"/>
      <c r="BC241" s="28"/>
      <c r="BD241" s="28"/>
      <c r="BE241" s="28"/>
      <c r="BF241" s="28"/>
      <c r="BG241" s="28"/>
      <c r="BH241" s="28"/>
      <c r="BI241" s="28"/>
      <c r="BJ241" s="28"/>
      <c r="BK241" s="28"/>
      <c r="BL241" s="28"/>
    </row>
    <row r="242" spans="3:64" s="29" customFormat="1" ht="11.1" customHeight="1">
      <c r="C242" s="124"/>
      <c r="D242" s="28"/>
      <c r="O242" s="28"/>
      <c r="P242" s="28"/>
      <c r="Q242" s="28"/>
      <c r="R242" s="28"/>
      <c r="S242" s="28"/>
      <c r="T242" s="28"/>
      <c r="U242" s="28"/>
      <c r="V242" s="28"/>
      <c r="W242" s="28"/>
      <c r="X242" s="28"/>
      <c r="Y242" s="28"/>
      <c r="Z242" s="28"/>
      <c r="AA242" s="28"/>
      <c r="AB242" s="28"/>
      <c r="AC242" s="28"/>
      <c r="AD242" s="28"/>
      <c r="AE242" s="28"/>
      <c r="AF242" s="28"/>
      <c r="AG242" s="28"/>
      <c r="AH242" s="28"/>
      <c r="AI242" s="28"/>
      <c r="AJ242" s="28"/>
      <c r="AK242" s="28"/>
      <c r="AL242" s="28"/>
      <c r="AM242" s="28"/>
      <c r="AN242" s="28"/>
      <c r="AO242" s="28"/>
      <c r="AP242" s="28"/>
      <c r="AQ242" s="28"/>
      <c r="AR242" s="28"/>
      <c r="AS242" s="28"/>
      <c r="AT242" s="28"/>
      <c r="AU242" s="28"/>
      <c r="AV242" s="28"/>
      <c r="AW242" s="28"/>
      <c r="AX242" s="28"/>
      <c r="AY242" s="28"/>
      <c r="AZ242" s="28"/>
      <c r="BA242" s="28"/>
      <c r="BB242" s="28"/>
      <c r="BC242" s="28"/>
      <c r="BD242" s="28"/>
      <c r="BE242" s="28"/>
      <c r="BF242" s="28"/>
      <c r="BG242" s="28"/>
      <c r="BH242" s="28"/>
      <c r="BI242" s="28"/>
      <c r="BJ242" s="28"/>
      <c r="BK242" s="28"/>
      <c r="BL242" s="28"/>
    </row>
    <row r="243" spans="3:64" s="29" customFormat="1" ht="11.1" customHeight="1">
      <c r="C243" s="124"/>
      <c r="D243" s="28"/>
      <c r="O243" s="28"/>
      <c r="P243" s="28"/>
      <c r="Q243" s="28"/>
      <c r="R243" s="28"/>
      <c r="S243" s="28"/>
      <c r="T243" s="28"/>
      <c r="U243" s="28"/>
      <c r="V243" s="28"/>
      <c r="W243" s="28"/>
      <c r="X243" s="28"/>
      <c r="Y243" s="28"/>
      <c r="Z243" s="28"/>
      <c r="AA243" s="28"/>
      <c r="AB243" s="28"/>
      <c r="AC243" s="28"/>
      <c r="AD243" s="28"/>
      <c r="AE243" s="28"/>
      <c r="AF243" s="28"/>
      <c r="AG243" s="28"/>
      <c r="AH243" s="28"/>
      <c r="AI243" s="28"/>
      <c r="AJ243" s="28"/>
      <c r="AK243" s="28"/>
      <c r="AL243" s="28"/>
      <c r="AM243" s="28"/>
      <c r="AN243" s="28"/>
      <c r="AO243" s="28"/>
      <c r="AP243" s="28"/>
      <c r="AQ243" s="28"/>
      <c r="AR243" s="28"/>
      <c r="AS243" s="28"/>
      <c r="AT243" s="28"/>
      <c r="AU243" s="28"/>
      <c r="AV243" s="28"/>
      <c r="AW243" s="28"/>
      <c r="AX243" s="28"/>
      <c r="AY243" s="28"/>
      <c r="AZ243" s="28"/>
      <c r="BA243" s="28"/>
      <c r="BB243" s="28"/>
      <c r="BC243" s="28"/>
      <c r="BD243" s="28"/>
      <c r="BE243" s="28"/>
      <c r="BF243" s="28"/>
      <c r="BG243" s="28"/>
      <c r="BH243" s="28"/>
      <c r="BI243" s="28"/>
      <c r="BJ243" s="28"/>
      <c r="BK243" s="28"/>
      <c r="BL243" s="28"/>
    </row>
    <row r="244" spans="3:64" s="29" customFormat="1" ht="11.1" customHeight="1">
      <c r="C244" s="124"/>
      <c r="D244" s="28"/>
      <c r="O244" s="28"/>
      <c r="P244" s="28"/>
      <c r="Q244" s="28"/>
      <c r="R244" s="28"/>
      <c r="S244" s="28"/>
      <c r="T244" s="28"/>
      <c r="U244" s="28"/>
      <c r="V244" s="28"/>
      <c r="W244" s="28"/>
      <c r="X244" s="28"/>
      <c r="Y244" s="28"/>
      <c r="Z244" s="28"/>
      <c r="AA244" s="28"/>
      <c r="AB244" s="28"/>
      <c r="AC244" s="28"/>
      <c r="AD244" s="28"/>
      <c r="AE244" s="28"/>
      <c r="AF244" s="28"/>
      <c r="AG244" s="28"/>
      <c r="AH244" s="28"/>
      <c r="AI244" s="28"/>
      <c r="AJ244" s="28"/>
      <c r="AK244" s="28"/>
      <c r="AL244" s="28"/>
      <c r="AM244" s="28"/>
      <c r="AN244" s="28"/>
      <c r="AO244" s="28"/>
      <c r="AP244" s="28"/>
      <c r="AQ244" s="28"/>
      <c r="AR244" s="28"/>
      <c r="AS244" s="28"/>
      <c r="AT244" s="28"/>
      <c r="AU244" s="28"/>
      <c r="AV244" s="28"/>
      <c r="AW244" s="28"/>
      <c r="AX244" s="28"/>
      <c r="AY244" s="28"/>
      <c r="AZ244" s="28"/>
      <c r="BA244" s="28"/>
      <c r="BB244" s="28"/>
      <c r="BC244" s="28"/>
      <c r="BD244" s="28"/>
      <c r="BE244" s="28"/>
      <c r="BF244" s="28"/>
      <c r="BG244" s="28"/>
      <c r="BH244" s="28"/>
      <c r="BI244" s="28"/>
      <c r="BJ244" s="28"/>
      <c r="BK244" s="28"/>
      <c r="BL244" s="28"/>
    </row>
    <row r="245" spans="3:64" s="29" customFormat="1" ht="11.1" customHeight="1">
      <c r="C245" s="124"/>
      <c r="D245" s="28"/>
      <c r="O245" s="28"/>
      <c r="P245" s="28"/>
      <c r="Q245" s="28"/>
      <c r="R245" s="28"/>
      <c r="S245" s="28"/>
      <c r="T245" s="28"/>
      <c r="U245" s="28"/>
      <c r="V245" s="28"/>
      <c r="W245" s="28"/>
      <c r="X245" s="28"/>
      <c r="Y245" s="28"/>
      <c r="Z245" s="28"/>
      <c r="AA245" s="28"/>
      <c r="AB245" s="28"/>
      <c r="AC245" s="28"/>
      <c r="AD245" s="28"/>
      <c r="AE245" s="28"/>
      <c r="AF245" s="28"/>
      <c r="AG245" s="28"/>
      <c r="AH245" s="28"/>
      <c r="AI245" s="28"/>
      <c r="AJ245" s="28"/>
      <c r="AK245" s="28"/>
      <c r="AL245" s="28"/>
      <c r="AM245" s="28"/>
      <c r="AN245" s="28"/>
      <c r="AO245" s="28"/>
      <c r="AP245" s="28"/>
      <c r="AQ245" s="28"/>
      <c r="AR245" s="28"/>
      <c r="AS245" s="28"/>
      <c r="AT245" s="28"/>
      <c r="AU245" s="28"/>
      <c r="AV245" s="28"/>
      <c r="AW245" s="28"/>
      <c r="AX245" s="28"/>
      <c r="AY245" s="28"/>
      <c r="AZ245" s="28"/>
      <c r="BA245" s="28"/>
      <c r="BB245" s="28"/>
      <c r="BC245" s="28"/>
      <c r="BD245" s="28"/>
      <c r="BE245" s="28"/>
      <c r="BF245" s="28"/>
      <c r="BG245" s="28"/>
      <c r="BH245" s="28"/>
      <c r="BI245" s="28"/>
      <c r="BJ245" s="28"/>
      <c r="BK245" s="28"/>
      <c r="BL245" s="28"/>
    </row>
    <row r="246" spans="3:64" s="29" customFormat="1" ht="11.1" customHeight="1">
      <c r="C246" s="124"/>
      <c r="D246" s="28"/>
      <c r="O246" s="28"/>
      <c r="P246" s="28"/>
      <c r="Q246" s="28"/>
      <c r="R246" s="28"/>
      <c r="S246" s="28"/>
      <c r="T246" s="28"/>
      <c r="U246" s="28"/>
      <c r="V246" s="28"/>
      <c r="W246" s="28"/>
      <c r="X246" s="28"/>
      <c r="Y246" s="28"/>
      <c r="Z246" s="28"/>
      <c r="AA246" s="28"/>
      <c r="AB246" s="28"/>
      <c r="AC246" s="28"/>
      <c r="AD246" s="28"/>
      <c r="AE246" s="28"/>
      <c r="AF246" s="28"/>
      <c r="AG246" s="28"/>
      <c r="AH246" s="28"/>
      <c r="AI246" s="28"/>
      <c r="AJ246" s="28"/>
      <c r="AK246" s="28"/>
      <c r="AL246" s="28"/>
      <c r="AM246" s="28"/>
      <c r="AN246" s="28"/>
      <c r="AO246" s="28"/>
      <c r="AP246" s="28"/>
      <c r="AQ246" s="28"/>
      <c r="AR246" s="28"/>
      <c r="AS246" s="28"/>
      <c r="AT246" s="28"/>
      <c r="AU246" s="28"/>
      <c r="AV246" s="28"/>
      <c r="AW246" s="28"/>
      <c r="AX246" s="28"/>
      <c r="AY246" s="28"/>
      <c r="AZ246" s="28"/>
      <c r="BA246" s="28"/>
      <c r="BB246" s="28"/>
      <c r="BC246" s="28"/>
      <c r="BD246" s="28"/>
      <c r="BE246" s="28"/>
      <c r="BF246" s="28"/>
      <c r="BG246" s="28"/>
      <c r="BH246" s="28"/>
      <c r="BI246" s="28"/>
      <c r="BJ246" s="28"/>
      <c r="BK246" s="28"/>
      <c r="BL246" s="28"/>
    </row>
    <row r="247" spans="3:64" s="29" customFormat="1" ht="11.1" customHeight="1">
      <c r="C247" s="124"/>
      <c r="D247" s="28"/>
      <c r="O247" s="28"/>
      <c r="P247" s="28"/>
      <c r="Q247" s="28"/>
      <c r="R247" s="28"/>
      <c r="S247" s="28"/>
      <c r="T247" s="28"/>
      <c r="U247" s="28"/>
      <c r="V247" s="28"/>
      <c r="W247" s="28"/>
      <c r="X247" s="28"/>
      <c r="Y247" s="28"/>
      <c r="Z247" s="28"/>
      <c r="AA247" s="28"/>
      <c r="AB247" s="28"/>
      <c r="AC247" s="28"/>
      <c r="AD247" s="28"/>
      <c r="AE247" s="28"/>
      <c r="AF247" s="28"/>
      <c r="AG247" s="28"/>
      <c r="AH247" s="28"/>
      <c r="AI247" s="28"/>
      <c r="AJ247" s="28"/>
      <c r="AK247" s="28"/>
      <c r="AL247" s="28"/>
      <c r="AM247" s="28"/>
      <c r="AN247" s="28"/>
      <c r="AO247" s="28"/>
      <c r="AP247" s="28"/>
      <c r="AQ247" s="28"/>
      <c r="AR247" s="28"/>
      <c r="AS247" s="28"/>
      <c r="AT247" s="28"/>
      <c r="AU247" s="28"/>
      <c r="AV247" s="28"/>
      <c r="AW247" s="28"/>
      <c r="AX247" s="28"/>
      <c r="AY247" s="28"/>
      <c r="AZ247" s="28"/>
      <c r="BA247" s="28"/>
      <c r="BB247" s="28"/>
      <c r="BC247" s="28"/>
      <c r="BD247" s="28"/>
      <c r="BE247" s="28"/>
      <c r="BF247" s="28"/>
      <c r="BG247" s="28"/>
      <c r="BH247" s="28"/>
      <c r="BI247" s="28"/>
      <c r="BJ247" s="28"/>
      <c r="BK247" s="28"/>
      <c r="BL247" s="28"/>
    </row>
    <row r="248" spans="3:64" s="29" customFormat="1" ht="11.1" customHeight="1">
      <c r="C248" s="124"/>
      <c r="D248" s="28"/>
      <c r="O248" s="28"/>
      <c r="P248" s="28"/>
      <c r="Q248" s="28"/>
      <c r="R248" s="28"/>
      <c r="S248" s="28"/>
      <c r="T248" s="28"/>
      <c r="U248" s="28"/>
      <c r="V248" s="28"/>
      <c r="W248" s="28"/>
      <c r="X248" s="28"/>
      <c r="Y248" s="28"/>
      <c r="Z248" s="28"/>
      <c r="AA248" s="28"/>
      <c r="AB248" s="28"/>
      <c r="AC248" s="28"/>
      <c r="AD248" s="28"/>
      <c r="AE248" s="28"/>
      <c r="AF248" s="28"/>
      <c r="AG248" s="28"/>
      <c r="AH248" s="28"/>
      <c r="AI248" s="28"/>
      <c r="AJ248" s="28"/>
      <c r="AK248" s="28"/>
      <c r="AL248" s="28"/>
      <c r="AM248" s="28"/>
      <c r="AN248" s="28"/>
      <c r="AO248" s="28"/>
      <c r="AP248" s="28"/>
      <c r="AQ248" s="28"/>
      <c r="AR248" s="28"/>
      <c r="AS248" s="28"/>
      <c r="AT248" s="28"/>
      <c r="AU248" s="28"/>
      <c r="AV248" s="28"/>
      <c r="AW248" s="28"/>
      <c r="AX248" s="28"/>
      <c r="AY248" s="28"/>
      <c r="AZ248" s="28"/>
      <c r="BA248" s="28"/>
      <c r="BB248" s="28"/>
      <c r="BC248" s="28"/>
      <c r="BD248" s="28"/>
      <c r="BE248" s="28"/>
      <c r="BF248" s="28"/>
      <c r="BG248" s="28"/>
      <c r="BH248" s="28"/>
      <c r="BI248" s="28"/>
      <c r="BJ248" s="28"/>
      <c r="BK248" s="28"/>
      <c r="BL248" s="28"/>
    </row>
    <row r="249" spans="3:64" s="29" customFormat="1" ht="11.1" customHeight="1">
      <c r="C249" s="124"/>
      <c r="D249" s="28"/>
      <c r="O249" s="28"/>
      <c r="P249" s="28"/>
      <c r="Q249" s="28"/>
      <c r="R249" s="28"/>
      <c r="S249" s="28"/>
      <c r="T249" s="28"/>
      <c r="U249" s="28"/>
      <c r="V249" s="28"/>
      <c r="W249" s="28"/>
      <c r="X249" s="28"/>
      <c r="Y249" s="28"/>
      <c r="Z249" s="28"/>
      <c r="AA249" s="28"/>
      <c r="AB249" s="28"/>
      <c r="AC249" s="28"/>
      <c r="AD249" s="28"/>
      <c r="AE249" s="28"/>
      <c r="AF249" s="28"/>
      <c r="AG249" s="28"/>
      <c r="AH249" s="28"/>
      <c r="AI249" s="28"/>
      <c r="AJ249" s="28"/>
      <c r="AK249" s="28"/>
      <c r="AL249" s="28"/>
      <c r="AM249" s="28"/>
      <c r="AN249" s="28"/>
      <c r="AO249" s="28"/>
      <c r="AP249" s="28"/>
      <c r="AQ249" s="28"/>
      <c r="AR249" s="28"/>
      <c r="AS249" s="28"/>
      <c r="AT249" s="28"/>
      <c r="AU249" s="28"/>
      <c r="AV249" s="28"/>
      <c r="AW249" s="28"/>
      <c r="AX249" s="28"/>
      <c r="AY249" s="28"/>
      <c r="AZ249" s="28"/>
      <c r="BA249" s="28"/>
      <c r="BB249" s="28"/>
      <c r="BC249" s="28"/>
      <c r="BD249" s="28"/>
      <c r="BE249" s="28"/>
      <c r="BF249" s="28"/>
      <c r="BG249" s="28"/>
      <c r="BH249" s="28"/>
      <c r="BI249" s="28"/>
      <c r="BJ249" s="28"/>
      <c r="BK249" s="28"/>
      <c r="BL249" s="28"/>
    </row>
    <row r="250" spans="3:64" s="29" customFormat="1" ht="11.1" customHeight="1">
      <c r="C250" s="124"/>
      <c r="D250" s="28"/>
      <c r="O250" s="28"/>
      <c r="P250" s="28"/>
      <c r="Q250" s="28"/>
      <c r="R250" s="28"/>
      <c r="S250" s="28"/>
      <c r="T250" s="28"/>
      <c r="U250" s="28"/>
      <c r="V250" s="28"/>
      <c r="W250" s="28"/>
      <c r="X250" s="28"/>
      <c r="Y250" s="28"/>
      <c r="Z250" s="28"/>
      <c r="AA250" s="28"/>
      <c r="AB250" s="28"/>
      <c r="AC250" s="28"/>
      <c r="AD250" s="28"/>
      <c r="AE250" s="28"/>
      <c r="AF250" s="28"/>
      <c r="AG250" s="28"/>
      <c r="AH250" s="28"/>
      <c r="AI250" s="28"/>
      <c r="AJ250" s="28"/>
      <c r="AK250" s="28"/>
      <c r="AL250" s="28"/>
      <c r="AM250" s="28"/>
      <c r="AN250" s="28"/>
      <c r="AO250" s="28"/>
      <c r="AP250" s="28"/>
      <c r="AQ250" s="28"/>
      <c r="AR250" s="28"/>
      <c r="AS250" s="28"/>
      <c r="AT250" s="28"/>
      <c r="AU250" s="28"/>
      <c r="AV250" s="28"/>
      <c r="AW250" s="28"/>
      <c r="AX250" s="28"/>
      <c r="AY250" s="28"/>
      <c r="AZ250" s="28"/>
      <c r="BA250" s="28"/>
      <c r="BB250" s="28"/>
      <c r="BC250" s="28"/>
      <c r="BD250" s="28"/>
      <c r="BE250" s="28"/>
      <c r="BF250" s="28"/>
      <c r="BG250" s="28"/>
      <c r="BH250" s="28"/>
      <c r="BI250" s="28"/>
      <c r="BJ250" s="28"/>
      <c r="BK250" s="28"/>
      <c r="BL250" s="28"/>
    </row>
    <row r="251" spans="3:64" s="29" customFormat="1" ht="11.1" customHeight="1">
      <c r="C251" s="124"/>
      <c r="D251" s="28"/>
      <c r="O251" s="28"/>
      <c r="P251" s="28"/>
      <c r="Q251" s="28"/>
      <c r="R251" s="28"/>
      <c r="S251" s="28"/>
      <c r="T251" s="28"/>
      <c r="U251" s="28"/>
      <c r="V251" s="28"/>
      <c r="W251" s="28"/>
      <c r="X251" s="28"/>
      <c r="Y251" s="28"/>
      <c r="Z251" s="28"/>
      <c r="AA251" s="28"/>
      <c r="AB251" s="28"/>
      <c r="AC251" s="28"/>
      <c r="AD251" s="28"/>
      <c r="AE251" s="28"/>
      <c r="AF251" s="28"/>
      <c r="AG251" s="28"/>
      <c r="AH251" s="28"/>
      <c r="AI251" s="28"/>
      <c r="AJ251" s="28"/>
      <c r="AK251" s="28"/>
      <c r="AL251" s="28"/>
      <c r="AM251" s="28"/>
      <c r="AN251" s="28"/>
      <c r="AO251" s="28"/>
      <c r="AP251" s="28"/>
      <c r="AQ251" s="28"/>
      <c r="AR251" s="28"/>
      <c r="AS251" s="28"/>
      <c r="AT251" s="28"/>
      <c r="AU251" s="28"/>
      <c r="AV251" s="28"/>
      <c r="AW251" s="28"/>
      <c r="AX251" s="28"/>
      <c r="AY251" s="28"/>
      <c r="AZ251" s="28"/>
      <c r="BA251" s="28"/>
      <c r="BB251" s="28"/>
      <c r="BC251" s="28"/>
      <c r="BD251" s="28"/>
      <c r="BE251" s="28"/>
      <c r="BF251" s="28"/>
      <c r="BG251" s="28"/>
      <c r="BH251" s="28"/>
      <c r="BI251" s="28"/>
      <c r="BJ251" s="28"/>
      <c r="BK251" s="28"/>
      <c r="BL251" s="28"/>
    </row>
    <row r="252" spans="3:64" s="29" customFormat="1" ht="11.1" customHeight="1">
      <c r="C252" s="124"/>
      <c r="D252" s="28"/>
      <c r="O252" s="28"/>
      <c r="P252" s="28"/>
      <c r="Q252" s="28"/>
      <c r="R252" s="28"/>
      <c r="S252" s="28"/>
      <c r="T252" s="28"/>
      <c r="U252" s="28"/>
      <c r="V252" s="28"/>
      <c r="W252" s="28"/>
      <c r="X252" s="28"/>
      <c r="Y252" s="28"/>
      <c r="Z252" s="28"/>
      <c r="AA252" s="28"/>
      <c r="AB252" s="28"/>
      <c r="AC252" s="28"/>
      <c r="AD252" s="28"/>
      <c r="AE252" s="28"/>
      <c r="AF252" s="28"/>
      <c r="AG252" s="28"/>
      <c r="AH252" s="28"/>
      <c r="AI252" s="28"/>
      <c r="AJ252" s="28"/>
      <c r="AK252" s="28"/>
      <c r="AL252" s="28"/>
      <c r="AM252" s="28"/>
      <c r="AN252" s="28"/>
      <c r="AO252" s="28"/>
      <c r="AP252" s="28"/>
      <c r="AQ252" s="28"/>
      <c r="AR252" s="28"/>
      <c r="AS252" s="28"/>
      <c r="AT252" s="28"/>
      <c r="AU252" s="28"/>
      <c r="AV252" s="28"/>
      <c r="AW252" s="28"/>
      <c r="AX252" s="28"/>
      <c r="AY252" s="28"/>
      <c r="AZ252" s="28"/>
      <c r="BA252" s="28"/>
      <c r="BB252" s="28"/>
      <c r="BC252" s="28"/>
      <c r="BD252" s="28"/>
      <c r="BE252" s="28"/>
      <c r="BF252" s="28"/>
      <c r="BG252" s="28"/>
      <c r="BH252" s="28"/>
      <c r="BI252" s="28"/>
      <c r="BJ252" s="28"/>
      <c r="BK252" s="28"/>
      <c r="BL252" s="28"/>
    </row>
    <row r="253" spans="3:64" s="29" customFormat="1" ht="11.1" customHeight="1">
      <c r="C253" s="124"/>
      <c r="D253" s="28"/>
      <c r="O253" s="28"/>
      <c r="P253" s="28"/>
      <c r="Q253" s="28"/>
      <c r="R253" s="28"/>
      <c r="S253" s="28"/>
      <c r="T253" s="28"/>
      <c r="U253" s="28"/>
      <c r="V253" s="28"/>
      <c r="W253" s="28"/>
      <c r="X253" s="28"/>
      <c r="Y253" s="28"/>
      <c r="Z253" s="28"/>
      <c r="AA253" s="28"/>
      <c r="AB253" s="28"/>
      <c r="AC253" s="28"/>
      <c r="AD253" s="28"/>
      <c r="AE253" s="28"/>
      <c r="AF253" s="28"/>
      <c r="AG253" s="28"/>
      <c r="AH253" s="28"/>
      <c r="AI253" s="28"/>
      <c r="AJ253" s="28"/>
      <c r="AK253" s="28"/>
      <c r="AL253" s="28"/>
      <c r="AM253" s="28"/>
      <c r="AN253" s="28"/>
      <c r="AO253" s="28"/>
      <c r="AP253" s="28"/>
      <c r="AQ253" s="28"/>
      <c r="AR253" s="28"/>
      <c r="AS253" s="28"/>
      <c r="AT253" s="28"/>
      <c r="AU253" s="28"/>
      <c r="AV253" s="28"/>
      <c r="AW253" s="28"/>
      <c r="AX253" s="28"/>
      <c r="AY253" s="28"/>
      <c r="AZ253" s="28"/>
      <c r="BA253" s="28"/>
      <c r="BB253" s="28"/>
      <c r="BC253" s="28"/>
      <c r="BD253" s="28"/>
      <c r="BE253" s="28"/>
      <c r="BF253" s="28"/>
      <c r="BG253" s="28"/>
      <c r="BH253" s="28"/>
      <c r="BI253" s="28"/>
      <c r="BJ253" s="28"/>
      <c r="BK253" s="28"/>
      <c r="BL253" s="28"/>
    </row>
    <row r="254" spans="3:64" s="29" customFormat="1" ht="11.1" customHeight="1">
      <c r="C254" s="124"/>
      <c r="D254" s="28"/>
      <c r="O254" s="28"/>
      <c r="P254" s="28"/>
      <c r="Q254" s="28"/>
      <c r="R254" s="28"/>
      <c r="S254" s="28"/>
      <c r="T254" s="28"/>
      <c r="U254" s="28"/>
      <c r="V254" s="28"/>
      <c r="W254" s="28"/>
      <c r="X254" s="28"/>
      <c r="Y254" s="28"/>
      <c r="Z254" s="28"/>
      <c r="AA254" s="28"/>
      <c r="AB254" s="28"/>
      <c r="AC254" s="28"/>
      <c r="AD254" s="28"/>
      <c r="AE254" s="28"/>
      <c r="AF254" s="28"/>
      <c r="AG254" s="28"/>
      <c r="AH254" s="28"/>
      <c r="AI254" s="28"/>
      <c r="AJ254" s="28"/>
      <c r="AK254" s="28"/>
      <c r="AL254" s="28"/>
      <c r="AM254" s="28"/>
      <c r="AN254" s="28"/>
      <c r="AO254" s="28"/>
      <c r="AP254" s="28"/>
      <c r="AQ254" s="28"/>
      <c r="AR254" s="28"/>
      <c r="AS254" s="28"/>
      <c r="AT254" s="28"/>
      <c r="AU254" s="28"/>
      <c r="AV254" s="28"/>
      <c r="AW254" s="28"/>
      <c r="AX254" s="28"/>
      <c r="AY254" s="28"/>
      <c r="AZ254" s="28"/>
      <c r="BA254" s="28"/>
      <c r="BB254" s="28"/>
      <c r="BC254" s="28"/>
      <c r="BD254" s="28"/>
      <c r="BE254" s="28"/>
      <c r="BF254" s="28"/>
      <c r="BG254" s="28"/>
      <c r="BH254" s="28"/>
      <c r="BI254" s="28"/>
      <c r="BJ254" s="28"/>
      <c r="BK254" s="28"/>
      <c r="BL254" s="28"/>
    </row>
    <row r="255" spans="3:64" s="29" customFormat="1" ht="11.1" customHeight="1">
      <c r="C255" s="124"/>
      <c r="D255" s="28"/>
      <c r="O255" s="28"/>
      <c r="P255" s="28"/>
      <c r="Q255" s="28"/>
      <c r="R255" s="28"/>
      <c r="S255" s="28"/>
      <c r="T255" s="28"/>
      <c r="U255" s="28"/>
      <c r="V255" s="28"/>
      <c r="W255" s="28"/>
      <c r="X255" s="28"/>
      <c r="Y255" s="28"/>
      <c r="Z255" s="28"/>
      <c r="AA255" s="28"/>
      <c r="AB255" s="28"/>
      <c r="AC255" s="28"/>
      <c r="AD255" s="28"/>
      <c r="AE255" s="28"/>
      <c r="AF255" s="28"/>
      <c r="AG255" s="28"/>
      <c r="AH255" s="28"/>
      <c r="AI255" s="28"/>
      <c r="AJ255" s="28"/>
      <c r="AK255" s="28"/>
      <c r="AL255" s="28"/>
      <c r="AM255" s="28"/>
      <c r="AN255" s="28"/>
      <c r="AO255" s="28"/>
      <c r="AP255" s="28"/>
      <c r="AQ255" s="28"/>
      <c r="AR255" s="28"/>
      <c r="AS255" s="28"/>
      <c r="AT255" s="28"/>
      <c r="AU255" s="28"/>
      <c r="AV255" s="28"/>
      <c r="AW255" s="28"/>
      <c r="AX255" s="28"/>
      <c r="AY255" s="28"/>
      <c r="AZ255" s="28"/>
      <c r="BA255" s="28"/>
      <c r="BB255" s="28"/>
      <c r="BC255" s="28"/>
      <c r="BD255" s="28"/>
      <c r="BE255" s="28"/>
      <c r="BF255" s="28"/>
      <c r="BG255" s="28"/>
      <c r="BH255" s="28"/>
      <c r="BI255" s="28"/>
      <c r="BJ255" s="28"/>
      <c r="BK255" s="28"/>
      <c r="BL255" s="28"/>
    </row>
    <row r="256" spans="3:64" s="29" customFormat="1" ht="11.1" customHeight="1">
      <c r="C256" s="124"/>
      <c r="D256" s="28"/>
      <c r="O256" s="28"/>
      <c r="P256" s="28"/>
      <c r="Q256" s="28"/>
      <c r="R256" s="28"/>
      <c r="S256" s="28"/>
      <c r="T256" s="28"/>
      <c r="U256" s="28"/>
      <c r="V256" s="28"/>
      <c r="W256" s="28"/>
      <c r="X256" s="28"/>
      <c r="Y256" s="28"/>
      <c r="Z256" s="28"/>
      <c r="AA256" s="28"/>
      <c r="AB256" s="28"/>
      <c r="AC256" s="28"/>
      <c r="AD256" s="28"/>
      <c r="AE256" s="28"/>
      <c r="AF256" s="28"/>
      <c r="AG256" s="28"/>
      <c r="AH256" s="28"/>
      <c r="AI256" s="28"/>
      <c r="AJ256" s="28"/>
      <c r="AK256" s="28"/>
      <c r="AL256" s="28"/>
      <c r="AM256" s="28"/>
      <c r="AN256" s="28"/>
      <c r="AO256" s="28"/>
      <c r="AP256" s="28"/>
      <c r="AQ256" s="28"/>
      <c r="AR256" s="28"/>
      <c r="AS256" s="28"/>
      <c r="AT256" s="28"/>
      <c r="AU256" s="28"/>
      <c r="AV256" s="28"/>
      <c r="AW256" s="28"/>
      <c r="AX256" s="28"/>
      <c r="AY256" s="28"/>
      <c r="AZ256" s="28"/>
      <c r="BA256" s="28"/>
      <c r="BB256" s="28"/>
      <c r="BC256" s="28"/>
      <c r="BD256" s="28"/>
      <c r="BE256" s="28"/>
      <c r="BF256" s="28"/>
      <c r="BG256" s="28"/>
      <c r="BH256" s="28"/>
      <c r="BI256" s="28"/>
      <c r="BJ256" s="28"/>
      <c r="BK256" s="28"/>
      <c r="BL256" s="28"/>
    </row>
    <row r="257" spans="3:64" s="29" customFormat="1" ht="11.1" customHeight="1">
      <c r="C257" s="124"/>
      <c r="D257" s="28"/>
      <c r="O257" s="28"/>
      <c r="P257" s="28"/>
      <c r="Q257" s="28"/>
      <c r="R257" s="28"/>
      <c r="S257" s="28"/>
      <c r="T257" s="28"/>
      <c r="U257" s="28"/>
      <c r="V257" s="28"/>
      <c r="W257" s="28"/>
      <c r="X257" s="28"/>
      <c r="Y257" s="28"/>
      <c r="Z257" s="28"/>
      <c r="AA257" s="28"/>
      <c r="AB257" s="28"/>
      <c r="AC257" s="28"/>
      <c r="AD257" s="28"/>
      <c r="AE257" s="28"/>
      <c r="AF257" s="28"/>
      <c r="AG257" s="28"/>
      <c r="AH257" s="28"/>
      <c r="AI257" s="28"/>
      <c r="AJ257" s="28"/>
      <c r="AK257" s="28"/>
      <c r="AL257" s="28"/>
      <c r="AM257" s="28"/>
      <c r="AN257" s="28"/>
      <c r="AO257" s="28"/>
      <c r="AP257" s="28"/>
      <c r="AQ257" s="28"/>
      <c r="AR257" s="28"/>
      <c r="AS257" s="28"/>
      <c r="AT257" s="28"/>
      <c r="AU257" s="28"/>
      <c r="AV257" s="28"/>
      <c r="AW257" s="28"/>
      <c r="AX257" s="28"/>
      <c r="AY257" s="28"/>
      <c r="AZ257" s="28"/>
      <c r="BA257" s="28"/>
      <c r="BB257" s="28"/>
      <c r="BC257" s="28"/>
      <c r="BD257" s="28"/>
      <c r="BE257" s="28"/>
      <c r="BF257" s="28"/>
      <c r="BG257" s="28"/>
      <c r="BH257" s="28"/>
      <c r="BI257" s="28"/>
      <c r="BJ257" s="28"/>
      <c r="BK257" s="28"/>
      <c r="BL257" s="28"/>
    </row>
    <row r="258" spans="3:64" s="29" customFormat="1" ht="11.1" customHeight="1">
      <c r="C258" s="124"/>
      <c r="D258" s="28"/>
      <c r="O258" s="28"/>
      <c r="P258" s="28"/>
      <c r="Q258" s="28"/>
      <c r="R258" s="28"/>
      <c r="S258" s="28"/>
      <c r="T258" s="28"/>
      <c r="U258" s="28"/>
      <c r="V258" s="28"/>
      <c r="W258" s="28"/>
      <c r="X258" s="28"/>
      <c r="Y258" s="28"/>
      <c r="Z258" s="28"/>
      <c r="AA258" s="28"/>
      <c r="AB258" s="28"/>
      <c r="AC258" s="28"/>
      <c r="AD258" s="28"/>
      <c r="AE258" s="28"/>
      <c r="AF258" s="28"/>
      <c r="AG258" s="28"/>
      <c r="AH258" s="28"/>
      <c r="AI258" s="28"/>
      <c r="AJ258" s="28"/>
      <c r="AK258" s="28"/>
      <c r="AL258" s="28"/>
      <c r="AM258" s="28"/>
      <c r="AN258" s="28"/>
      <c r="AO258" s="28"/>
      <c r="AP258" s="28"/>
      <c r="AQ258" s="28"/>
      <c r="AR258" s="28"/>
      <c r="AS258" s="28"/>
      <c r="AT258" s="28"/>
      <c r="AU258" s="28"/>
      <c r="AV258" s="28"/>
      <c r="AW258" s="28"/>
      <c r="AX258" s="28"/>
      <c r="AY258" s="28"/>
      <c r="AZ258" s="28"/>
      <c r="BA258" s="28"/>
      <c r="BB258" s="28"/>
      <c r="BC258" s="28"/>
      <c r="BD258" s="28"/>
      <c r="BE258" s="28"/>
      <c r="BF258" s="28"/>
      <c r="BG258" s="28"/>
      <c r="BH258" s="28"/>
      <c r="BI258" s="28"/>
      <c r="BJ258" s="28"/>
      <c r="BK258" s="28"/>
      <c r="BL258" s="28"/>
    </row>
    <row r="259" spans="3:64" s="29" customFormat="1" ht="11.1" customHeight="1">
      <c r="C259" s="124"/>
      <c r="D259" s="28"/>
      <c r="O259" s="28"/>
      <c r="P259" s="28"/>
      <c r="Q259" s="28"/>
      <c r="R259" s="28"/>
      <c r="S259" s="28"/>
      <c r="T259" s="28"/>
      <c r="U259" s="28"/>
      <c r="V259" s="28"/>
      <c r="W259" s="28"/>
      <c r="X259" s="28"/>
      <c r="Y259" s="28"/>
      <c r="Z259" s="28"/>
      <c r="AA259" s="28"/>
      <c r="AB259" s="28"/>
      <c r="AC259" s="28"/>
      <c r="AD259" s="28"/>
      <c r="AE259" s="28"/>
      <c r="AF259" s="28"/>
      <c r="AG259" s="28"/>
      <c r="AH259" s="28"/>
      <c r="AI259" s="28"/>
      <c r="AJ259" s="28"/>
      <c r="AK259" s="28"/>
      <c r="AL259" s="28"/>
      <c r="AM259" s="28"/>
      <c r="AN259" s="28"/>
      <c r="AO259" s="28"/>
      <c r="AP259" s="28"/>
      <c r="AQ259" s="28"/>
      <c r="AR259" s="28"/>
      <c r="AS259" s="28"/>
      <c r="AT259" s="28"/>
      <c r="AU259" s="28"/>
      <c r="AV259" s="28"/>
      <c r="AW259" s="28"/>
      <c r="AX259" s="28"/>
      <c r="AY259" s="28"/>
      <c r="AZ259" s="28"/>
      <c r="BA259" s="28"/>
      <c r="BB259" s="28"/>
      <c r="BC259" s="28"/>
      <c r="BD259" s="28"/>
      <c r="BE259" s="28"/>
      <c r="BF259" s="28"/>
      <c r="BG259" s="28"/>
      <c r="BH259" s="28"/>
      <c r="BI259" s="28"/>
      <c r="BJ259" s="28"/>
      <c r="BK259" s="28"/>
      <c r="BL259" s="28"/>
    </row>
    <row r="260" spans="3:64" s="29" customFormat="1" ht="11.1" customHeight="1">
      <c r="C260" s="124"/>
      <c r="D260" s="28"/>
      <c r="O260" s="28"/>
      <c r="P260" s="28"/>
      <c r="Q260" s="28"/>
      <c r="R260" s="28"/>
      <c r="S260" s="28"/>
      <c r="T260" s="28"/>
      <c r="U260" s="28"/>
      <c r="V260" s="28"/>
      <c r="W260" s="28"/>
      <c r="X260" s="28"/>
      <c r="Y260" s="28"/>
      <c r="Z260" s="28"/>
      <c r="AA260" s="28"/>
      <c r="AB260" s="28"/>
      <c r="AC260" s="28"/>
      <c r="AD260" s="28"/>
      <c r="AE260" s="28"/>
      <c r="AF260" s="28"/>
      <c r="AG260" s="28"/>
      <c r="AH260" s="28"/>
      <c r="AI260" s="28"/>
      <c r="AJ260" s="28"/>
      <c r="AK260" s="28"/>
      <c r="AL260" s="28"/>
      <c r="AM260" s="28"/>
      <c r="AN260" s="28"/>
      <c r="AO260" s="28"/>
      <c r="AP260" s="28"/>
      <c r="AQ260" s="28"/>
      <c r="AR260" s="28"/>
      <c r="AS260" s="28"/>
      <c r="AT260" s="28"/>
      <c r="AU260" s="28"/>
      <c r="AV260" s="28"/>
      <c r="AW260" s="28"/>
      <c r="AX260" s="28"/>
      <c r="AY260" s="28"/>
      <c r="AZ260" s="28"/>
      <c r="BA260" s="28"/>
      <c r="BB260" s="28"/>
      <c r="BC260" s="28"/>
      <c r="BD260" s="28"/>
      <c r="BE260" s="28"/>
      <c r="BF260" s="28"/>
      <c r="BG260" s="28"/>
      <c r="BH260" s="28"/>
      <c r="BI260" s="28"/>
      <c r="BJ260" s="28"/>
      <c r="BK260" s="28"/>
      <c r="BL260" s="28"/>
    </row>
    <row r="261" spans="3:64" s="29" customFormat="1" ht="11.1" customHeight="1">
      <c r="C261" s="124"/>
      <c r="D261" s="28"/>
      <c r="O261" s="28"/>
      <c r="P261" s="28"/>
      <c r="Q261" s="28"/>
      <c r="R261" s="28"/>
      <c r="S261" s="28"/>
      <c r="T261" s="28"/>
      <c r="U261" s="28"/>
      <c r="V261" s="28"/>
      <c r="W261" s="28"/>
      <c r="X261" s="28"/>
      <c r="Y261" s="28"/>
      <c r="Z261" s="28"/>
      <c r="AA261" s="28"/>
      <c r="AB261" s="28"/>
      <c r="AC261" s="28"/>
      <c r="AD261" s="28"/>
      <c r="AE261" s="28"/>
      <c r="AF261" s="28"/>
      <c r="AG261" s="28"/>
      <c r="AH261" s="28"/>
      <c r="AI261" s="28"/>
      <c r="AJ261" s="28"/>
      <c r="AK261" s="28"/>
      <c r="AL261" s="28"/>
      <c r="AM261" s="28"/>
      <c r="AN261" s="28"/>
      <c r="AO261" s="28"/>
      <c r="AP261" s="28"/>
      <c r="AQ261" s="28"/>
      <c r="AR261" s="28"/>
      <c r="AS261" s="28"/>
      <c r="AT261" s="28"/>
      <c r="AU261" s="28"/>
      <c r="AV261" s="28"/>
      <c r="AW261" s="28"/>
      <c r="AX261" s="28"/>
      <c r="AY261" s="28"/>
      <c r="AZ261" s="28"/>
      <c r="BA261" s="28"/>
      <c r="BB261" s="28"/>
      <c r="BC261" s="28"/>
      <c r="BD261" s="28"/>
      <c r="BE261" s="28"/>
      <c r="BF261" s="28"/>
      <c r="BG261" s="28"/>
      <c r="BH261" s="28"/>
      <c r="BI261" s="28"/>
      <c r="BJ261" s="28"/>
      <c r="BK261" s="28"/>
      <c r="BL261" s="28"/>
    </row>
    <row r="262" spans="3:64" s="29" customFormat="1" ht="11.1" customHeight="1">
      <c r="C262" s="124"/>
      <c r="D262" s="28"/>
      <c r="O262" s="28"/>
      <c r="P262" s="28"/>
      <c r="Q262" s="28"/>
      <c r="R262" s="28"/>
      <c r="S262" s="28"/>
      <c r="T262" s="28"/>
      <c r="U262" s="28"/>
      <c r="V262" s="28"/>
      <c r="W262" s="28"/>
      <c r="X262" s="28"/>
      <c r="Y262" s="28"/>
      <c r="Z262" s="28"/>
      <c r="AA262" s="28"/>
      <c r="AB262" s="28"/>
      <c r="AC262" s="28"/>
      <c r="AD262" s="28"/>
      <c r="AE262" s="28"/>
      <c r="AF262" s="28"/>
      <c r="AG262" s="28"/>
      <c r="AH262" s="28"/>
      <c r="AI262" s="28"/>
      <c r="AJ262" s="28"/>
      <c r="AK262" s="28"/>
      <c r="AL262" s="28"/>
      <c r="AM262" s="28"/>
      <c r="AN262" s="28"/>
      <c r="AO262" s="28"/>
      <c r="AP262" s="28"/>
      <c r="AQ262" s="28"/>
      <c r="AR262" s="28"/>
      <c r="AS262" s="28"/>
      <c r="AT262" s="28"/>
      <c r="AU262" s="28"/>
      <c r="AV262" s="28"/>
      <c r="AW262" s="28"/>
      <c r="AX262" s="28"/>
      <c r="AY262" s="28"/>
      <c r="AZ262" s="28"/>
      <c r="BA262" s="28"/>
      <c r="BB262" s="28"/>
      <c r="BC262" s="28"/>
      <c r="BD262" s="28"/>
      <c r="BE262" s="28"/>
      <c r="BF262" s="28"/>
      <c r="BG262" s="28"/>
      <c r="BH262" s="28"/>
      <c r="BI262" s="28"/>
      <c r="BJ262" s="28"/>
      <c r="BK262" s="28"/>
      <c r="BL262" s="28"/>
    </row>
    <row r="263" spans="3:64" s="29" customFormat="1" ht="11.1" customHeight="1">
      <c r="C263" s="124"/>
      <c r="D263" s="28"/>
      <c r="O263" s="28"/>
      <c r="P263" s="28"/>
      <c r="Q263" s="28"/>
      <c r="R263" s="28"/>
      <c r="S263" s="28"/>
      <c r="T263" s="28"/>
      <c r="U263" s="28"/>
      <c r="V263" s="28"/>
      <c r="W263" s="28"/>
      <c r="X263" s="28"/>
      <c r="Y263" s="28"/>
      <c r="Z263" s="28"/>
      <c r="AA263" s="28"/>
      <c r="AB263" s="28"/>
      <c r="AC263" s="28"/>
      <c r="AD263" s="28"/>
      <c r="AE263" s="28"/>
      <c r="AF263" s="28"/>
      <c r="AG263" s="28"/>
      <c r="AH263" s="28"/>
      <c r="AI263" s="28"/>
      <c r="AJ263" s="28"/>
      <c r="AK263" s="28"/>
      <c r="AL263" s="28"/>
      <c r="AM263" s="28"/>
      <c r="AN263" s="28"/>
      <c r="AO263" s="28"/>
      <c r="AP263" s="28"/>
      <c r="AQ263" s="28"/>
      <c r="AR263" s="28"/>
      <c r="AS263" s="28"/>
      <c r="AT263" s="28"/>
      <c r="AU263" s="28"/>
      <c r="AV263" s="28"/>
      <c r="AW263" s="28"/>
      <c r="AX263" s="28"/>
      <c r="AY263" s="28"/>
      <c r="AZ263" s="28"/>
      <c r="BA263" s="28"/>
      <c r="BB263" s="28"/>
      <c r="BC263" s="28"/>
      <c r="BD263" s="28"/>
      <c r="BE263" s="28"/>
      <c r="BF263" s="28"/>
      <c r="BG263" s="28"/>
      <c r="BH263" s="28"/>
      <c r="BI263" s="28"/>
      <c r="BJ263" s="28"/>
      <c r="BK263" s="28"/>
      <c r="BL263" s="28"/>
    </row>
    <row r="264" spans="3:64" s="29" customFormat="1" ht="11.1" customHeight="1">
      <c r="C264" s="124"/>
      <c r="D264" s="28"/>
      <c r="O264" s="28"/>
      <c r="P264" s="28"/>
      <c r="Q264" s="28"/>
      <c r="R264" s="28"/>
      <c r="S264" s="28"/>
      <c r="T264" s="28"/>
      <c r="U264" s="28"/>
      <c r="V264" s="28"/>
      <c r="W264" s="28"/>
      <c r="X264" s="28"/>
      <c r="Y264" s="28"/>
      <c r="Z264" s="28"/>
      <c r="AA264" s="28"/>
      <c r="AB264" s="28"/>
      <c r="AC264" s="28"/>
      <c r="AD264" s="28"/>
      <c r="AE264" s="28"/>
      <c r="AF264" s="28"/>
      <c r="AG264" s="28"/>
      <c r="AH264" s="28"/>
      <c r="AI264" s="28"/>
      <c r="AJ264" s="28"/>
      <c r="AK264" s="28"/>
      <c r="AL264" s="28"/>
      <c r="AM264" s="28"/>
      <c r="AN264" s="28"/>
      <c r="AO264" s="28"/>
      <c r="AP264" s="28"/>
      <c r="AQ264" s="28"/>
      <c r="AR264" s="28"/>
      <c r="AS264" s="28"/>
      <c r="AT264" s="28"/>
      <c r="AU264" s="28"/>
      <c r="AV264" s="28"/>
      <c r="AW264" s="28"/>
      <c r="AX264" s="28"/>
      <c r="AY264" s="28"/>
      <c r="AZ264" s="28"/>
      <c r="BA264" s="28"/>
      <c r="BB264" s="28"/>
      <c r="BC264" s="28"/>
      <c r="BD264" s="28"/>
      <c r="BE264" s="28"/>
      <c r="BF264" s="28"/>
      <c r="BG264" s="28"/>
      <c r="BH264" s="28"/>
      <c r="BI264" s="28"/>
      <c r="BJ264" s="28"/>
      <c r="BK264" s="28"/>
      <c r="BL264" s="28"/>
    </row>
    <row r="265" spans="3:64" s="29" customFormat="1" ht="11.1" customHeight="1">
      <c r="C265" s="124"/>
      <c r="D265" s="28"/>
      <c r="O265" s="28"/>
      <c r="P265" s="28"/>
      <c r="Q265" s="28"/>
      <c r="R265" s="28"/>
      <c r="S265" s="28"/>
      <c r="T265" s="28"/>
      <c r="U265" s="28"/>
      <c r="V265" s="28"/>
      <c r="W265" s="28"/>
      <c r="X265" s="28"/>
      <c r="Y265" s="28"/>
      <c r="Z265" s="28"/>
      <c r="AA265" s="28"/>
      <c r="AB265" s="28"/>
      <c r="AC265" s="28"/>
      <c r="AD265" s="28"/>
      <c r="AE265" s="28"/>
      <c r="AF265" s="28"/>
      <c r="AG265" s="28"/>
      <c r="AH265" s="28"/>
      <c r="AI265" s="28"/>
      <c r="AJ265" s="28"/>
      <c r="AK265" s="28"/>
      <c r="AL265" s="28"/>
      <c r="AM265" s="28"/>
      <c r="AN265" s="28"/>
      <c r="AO265" s="28"/>
      <c r="AP265" s="28"/>
      <c r="AQ265" s="28"/>
      <c r="AR265" s="28"/>
      <c r="AS265" s="28"/>
      <c r="AT265" s="28"/>
      <c r="AU265" s="28"/>
      <c r="AV265" s="28"/>
      <c r="AW265" s="28"/>
      <c r="AX265" s="28"/>
      <c r="AY265" s="28"/>
      <c r="AZ265" s="28"/>
      <c r="BA265" s="28"/>
      <c r="BB265" s="28"/>
      <c r="BC265" s="28"/>
      <c r="BD265" s="28"/>
      <c r="BE265" s="28"/>
      <c r="BF265" s="28"/>
      <c r="BG265" s="28"/>
      <c r="BH265" s="28"/>
      <c r="BI265" s="28"/>
      <c r="BJ265" s="28"/>
      <c r="BK265" s="28"/>
      <c r="BL265" s="28"/>
    </row>
    <row r="266" spans="3:64" s="29" customFormat="1" ht="11.1" customHeight="1">
      <c r="C266" s="124"/>
      <c r="D266" s="28"/>
      <c r="O266" s="28"/>
      <c r="P266" s="28"/>
      <c r="Q266" s="28"/>
      <c r="R266" s="28"/>
      <c r="S266" s="28"/>
      <c r="T266" s="28"/>
      <c r="U266" s="28"/>
      <c r="V266" s="28"/>
      <c r="W266" s="28"/>
      <c r="X266" s="28"/>
      <c r="Y266" s="28"/>
      <c r="Z266" s="28"/>
      <c r="AA266" s="28"/>
      <c r="AB266" s="28"/>
      <c r="AC266" s="28"/>
      <c r="AD266" s="28"/>
      <c r="AE266" s="28"/>
      <c r="AF266" s="28"/>
      <c r="AG266" s="28"/>
      <c r="AH266" s="28"/>
      <c r="AI266" s="28"/>
      <c r="AJ266" s="28"/>
      <c r="AK266" s="28"/>
      <c r="AL266" s="28"/>
      <c r="AM266" s="28"/>
      <c r="AN266" s="28"/>
      <c r="AO266" s="28"/>
      <c r="AP266" s="28"/>
      <c r="AQ266" s="28"/>
      <c r="AR266" s="28"/>
      <c r="AS266" s="28"/>
      <c r="AT266" s="28"/>
      <c r="AU266" s="28"/>
      <c r="AV266" s="28"/>
      <c r="AW266" s="28"/>
      <c r="AX266" s="28"/>
      <c r="AY266" s="28"/>
      <c r="AZ266" s="28"/>
      <c r="BA266" s="28"/>
      <c r="BB266" s="28"/>
      <c r="BC266" s="28"/>
      <c r="BD266" s="28"/>
      <c r="BE266" s="28"/>
      <c r="BF266" s="28"/>
      <c r="BG266" s="28"/>
      <c r="BH266" s="28"/>
      <c r="BI266" s="28"/>
      <c r="BJ266" s="28"/>
      <c r="BK266" s="28"/>
      <c r="BL266" s="28"/>
    </row>
    <row r="267" spans="3:64" s="29" customFormat="1" ht="11.1" customHeight="1">
      <c r="C267" s="124"/>
      <c r="D267" s="28"/>
      <c r="O267" s="28"/>
      <c r="P267" s="28"/>
      <c r="Q267" s="28"/>
      <c r="R267" s="28"/>
      <c r="S267" s="28"/>
      <c r="T267" s="28"/>
      <c r="U267" s="28"/>
      <c r="V267" s="28"/>
      <c r="W267" s="28"/>
      <c r="X267" s="28"/>
      <c r="Y267" s="28"/>
      <c r="Z267" s="28"/>
      <c r="AA267" s="28"/>
      <c r="AB267" s="28"/>
      <c r="AC267" s="28"/>
      <c r="AD267" s="28"/>
      <c r="AE267" s="28"/>
      <c r="AF267" s="28"/>
      <c r="AG267" s="28"/>
      <c r="AH267" s="28"/>
      <c r="AI267" s="28"/>
      <c r="AJ267" s="28"/>
      <c r="AK267" s="28"/>
      <c r="AL267" s="28"/>
      <c r="AM267" s="28"/>
      <c r="AN267" s="28"/>
      <c r="AO267" s="28"/>
      <c r="AP267" s="28"/>
      <c r="AQ267" s="28"/>
      <c r="AR267" s="28"/>
      <c r="AS267" s="28"/>
      <c r="AT267" s="28"/>
      <c r="AU267" s="28"/>
      <c r="AV267" s="28"/>
      <c r="AW267" s="28"/>
      <c r="AX267" s="28"/>
      <c r="AY267" s="28"/>
      <c r="AZ267" s="28"/>
      <c r="BA267" s="28"/>
      <c r="BB267" s="28"/>
      <c r="BC267" s="28"/>
      <c r="BD267" s="28"/>
      <c r="BE267" s="28"/>
      <c r="BF267" s="28"/>
      <c r="BG267" s="28"/>
      <c r="BH267" s="28"/>
      <c r="BI267" s="28"/>
      <c r="BJ267" s="28"/>
      <c r="BK267" s="28"/>
      <c r="BL267" s="28"/>
    </row>
    <row r="268" spans="3:64" s="29" customFormat="1" ht="11.1" customHeight="1">
      <c r="C268" s="124"/>
      <c r="D268" s="28"/>
      <c r="O268" s="28"/>
      <c r="P268" s="28"/>
      <c r="Q268" s="28"/>
      <c r="R268" s="28"/>
      <c r="S268" s="28"/>
      <c r="T268" s="28"/>
      <c r="U268" s="28"/>
      <c r="V268" s="28"/>
      <c r="W268" s="28"/>
      <c r="X268" s="28"/>
      <c r="Y268" s="28"/>
      <c r="Z268" s="28"/>
      <c r="AA268" s="28"/>
      <c r="AB268" s="28"/>
      <c r="AC268" s="28"/>
      <c r="AD268" s="28"/>
      <c r="AE268" s="28"/>
      <c r="AF268" s="28"/>
      <c r="AG268" s="28"/>
      <c r="AH268" s="28"/>
      <c r="AI268" s="28"/>
      <c r="AJ268" s="28"/>
      <c r="AK268" s="28"/>
      <c r="AL268" s="28"/>
      <c r="AM268" s="28"/>
      <c r="AN268" s="28"/>
      <c r="AO268" s="28"/>
      <c r="AP268" s="28"/>
      <c r="AQ268" s="28"/>
      <c r="AR268" s="28"/>
      <c r="AS268" s="28"/>
      <c r="AT268" s="28"/>
      <c r="AU268" s="28"/>
      <c r="AV268" s="28"/>
      <c r="AW268" s="28"/>
      <c r="AX268" s="28"/>
      <c r="AY268" s="28"/>
      <c r="AZ268" s="28"/>
      <c r="BA268" s="28"/>
      <c r="BB268" s="28"/>
      <c r="BC268" s="28"/>
      <c r="BD268" s="28"/>
      <c r="BE268" s="28"/>
      <c r="BF268" s="28"/>
      <c r="BG268" s="28"/>
      <c r="BH268" s="28"/>
      <c r="BI268" s="28"/>
      <c r="BJ268" s="28"/>
      <c r="BK268" s="28"/>
      <c r="BL268" s="28"/>
    </row>
    <row r="269" spans="3:64" s="29" customFormat="1" ht="11.1" customHeight="1">
      <c r="C269" s="124"/>
      <c r="D269" s="28"/>
      <c r="O269" s="28"/>
      <c r="P269" s="28"/>
      <c r="Q269" s="28"/>
      <c r="R269" s="28"/>
      <c r="S269" s="28"/>
      <c r="T269" s="28"/>
      <c r="U269" s="28"/>
      <c r="V269" s="28"/>
      <c r="W269" s="28"/>
      <c r="X269" s="28"/>
      <c r="Y269" s="28"/>
      <c r="Z269" s="28"/>
      <c r="AA269" s="28"/>
      <c r="AB269" s="28"/>
      <c r="AC269" s="28"/>
      <c r="AD269" s="28"/>
      <c r="AE269" s="28"/>
      <c r="AF269" s="28"/>
      <c r="AG269" s="28"/>
      <c r="AH269" s="28"/>
      <c r="AI269" s="28"/>
      <c r="AJ269" s="28"/>
      <c r="AK269" s="28"/>
      <c r="AL269" s="28"/>
      <c r="AM269" s="28"/>
      <c r="AN269" s="28"/>
      <c r="AO269" s="28"/>
      <c r="AP269" s="28"/>
      <c r="AQ269" s="28"/>
      <c r="AR269" s="28"/>
      <c r="AS269" s="28"/>
      <c r="AT269" s="28"/>
      <c r="AU269" s="28"/>
      <c r="AV269" s="28"/>
      <c r="AW269" s="28"/>
      <c r="AX269" s="28"/>
      <c r="AY269" s="28"/>
      <c r="AZ269" s="28"/>
      <c r="BA269" s="28"/>
      <c r="BB269" s="28"/>
      <c r="BC269" s="28"/>
      <c r="BD269" s="28"/>
      <c r="BE269" s="28"/>
      <c r="BF269" s="28"/>
      <c r="BG269" s="28"/>
      <c r="BH269" s="28"/>
      <c r="BI269" s="28"/>
      <c r="BJ269" s="28"/>
      <c r="BK269" s="28"/>
      <c r="BL269" s="28"/>
    </row>
    <row r="270" spans="3:64" s="29" customFormat="1" ht="11.1" customHeight="1">
      <c r="C270" s="124"/>
      <c r="D270" s="28"/>
      <c r="O270" s="28"/>
      <c r="P270" s="28"/>
      <c r="Q270" s="28"/>
      <c r="R270" s="28"/>
      <c r="S270" s="28"/>
      <c r="T270" s="28"/>
      <c r="U270" s="28"/>
      <c r="V270" s="28"/>
      <c r="W270" s="28"/>
      <c r="X270" s="28"/>
      <c r="Y270" s="28"/>
      <c r="Z270" s="28"/>
      <c r="AA270" s="28"/>
      <c r="AB270" s="28"/>
      <c r="AC270" s="28"/>
      <c r="AD270" s="28"/>
      <c r="AE270" s="28"/>
      <c r="AF270" s="28"/>
      <c r="AG270" s="28"/>
      <c r="AH270" s="28"/>
      <c r="AI270" s="28"/>
      <c r="AJ270" s="28"/>
      <c r="AK270" s="28"/>
      <c r="AL270" s="28"/>
      <c r="AM270" s="28"/>
      <c r="AN270" s="28"/>
      <c r="AO270" s="28"/>
      <c r="AP270" s="28"/>
      <c r="AQ270" s="28"/>
      <c r="AR270" s="28"/>
      <c r="AS270" s="28"/>
      <c r="AT270" s="28"/>
      <c r="AU270" s="28"/>
      <c r="AV270" s="28"/>
      <c r="AW270" s="28"/>
      <c r="AX270" s="28"/>
      <c r="AY270" s="28"/>
      <c r="AZ270" s="28"/>
      <c r="BA270" s="28"/>
      <c r="BB270" s="28"/>
      <c r="BC270" s="28"/>
      <c r="BD270" s="28"/>
      <c r="BE270" s="28"/>
      <c r="BF270" s="28"/>
      <c r="BG270" s="28"/>
      <c r="BH270" s="28"/>
      <c r="BI270" s="28"/>
      <c r="BJ270" s="28"/>
      <c r="BK270" s="28"/>
      <c r="BL270" s="28"/>
    </row>
    <row r="271" spans="3:64" s="29" customFormat="1" ht="11.1" customHeight="1">
      <c r="C271" s="124"/>
      <c r="D271" s="28"/>
      <c r="O271" s="28"/>
      <c r="P271" s="28"/>
      <c r="Q271" s="28"/>
      <c r="R271" s="28"/>
      <c r="S271" s="28"/>
      <c r="T271" s="28"/>
      <c r="U271" s="28"/>
      <c r="V271" s="28"/>
      <c r="W271" s="28"/>
      <c r="X271" s="28"/>
      <c r="Y271" s="28"/>
      <c r="Z271" s="28"/>
      <c r="AA271" s="28"/>
      <c r="AB271" s="28"/>
      <c r="AC271" s="28"/>
      <c r="AD271" s="28"/>
      <c r="AE271" s="28"/>
      <c r="AF271" s="28"/>
      <c r="AG271" s="28"/>
      <c r="AH271" s="28"/>
      <c r="AI271" s="28"/>
      <c r="AJ271" s="28"/>
      <c r="AK271" s="28"/>
      <c r="AL271" s="28"/>
      <c r="AM271" s="28"/>
      <c r="AN271" s="28"/>
      <c r="AO271" s="28"/>
      <c r="AP271" s="28"/>
      <c r="AQ271" s="28"/>
      <c r="AR271" s="28"/>
      <c r="AS271" s="28"/>
      <c r="AT271" s="28"/>
      <c r="AU271" s="28"/>
      <c r="AV271" s="28"/>
      <c r="AW271" s="28"/>
      <c r="AX271" s="28"/>
      <c r="AY271" s="28"/>
      <c r="AZ271" s="28"/>
      <c r="BA271" s="28"/>
      <c r="BB271" s="28"/>
      <c r="BC271" s="28"/>
      <c r="BD271" s="28"/>
      <c r="BE271" s="28"/>
      <c r="BF271" s="28"/>
      <c r="BG271" s="28"/>
      <c r="BH271" s="28"/>
      <c r="BI271" s="28"/>
      <c r="BJ271" s="28"/>
      <c r="BK271" s="28"/>
      <c r="BL271" s="28"/>
    </row>
    <row r="272" spans="3:64" s="29" customFormat="1" ht="11.1" customHeight="1">
      <c r="C272" s="124"/>
      <c r="D272" s="28"/>
      <c r="O272" s="28"/>
      <c r="P272" s="28"/>
      <c r="Q272" s="28"/>
      <c r="R272" s="28"/>
      <c r="S272" s="28"/>
      <c r="T272" s="28"/>
      <c r="U272" s="28"/>
      <c r="V272" s="28"/>
      <c r="W272" s="28"/>
      <c r="X272" s="28"/>
      <c r="Y272" s="28"/>
      <c r="Z272" s="28"/>
      <c r="AA272" s="28"/>
      <c r="AB272" s="28"/>
      <c r="AC272" s="28"/>
      <c r="AD272" s="28"/>
      <c r="AE272" s="28"/>
      <c r="AF272" s="28"/>
      <c r="AG272" s="28"/>
      <c r="AH272" s="28"/>
      <c r="AI272" s="28"/>
      <c r="AJ272" s="28"/>
      <c r="AK272" s="28"/>
      <c r="AL272" s="28"/>
      <c r="AM272" s="28"/>
      <c r="AN272" s="28"/>
      <c r="AO272" s="28"/>
      <c r="AP272" s="28"/>
      <c r="AQ272" s="28"/>
      <c r="AR272" s="28"/>
      <c r="AS272" s="28"/>
      <c r="AT272" s="28"/>
      <c r="AU272" s="28"/>
      <c r="AV272" s="28"/>
      <c r="AW272" s="28"/>
      <c r="AX272" s="28"/>
      <c r="AY272" s="28"/>
      <c r="AZ272" s="28"/>
      <c r="BA272" s="28"/>
      <c r="BB272" s="28"/>
      <c r="BC272" s="28"/>
      <c r="BD272" s="28"/>
      <c r="BE272" s="28"/>
      <c r="BF272" s="28"/>
      <c r="BG272" s="28"/>
      <c r="BH272" s="28"/>
      <c r="BI272" s="28"/>
      <c r="BJ272" s="28"/>
      <c r="BK272" s="28"/>
      <c r="BL272" s="28"/>
    </row>
    <row r="273" spans="3:64" s="29" customFormat="1" ht="11.1" customHeight="1">
      <c r="C273" s="124"/>
      <c r="D273" s="28"/>
      <c r="O273" s="28"/>
      <c r="P273" s="28"/>
      <c r="Q273" s="28"/>
      <c r="R273" s="28"/>
      <c r="S273" s="28"/>
      <c r="T273" s="28"/>
      <c r="U273" s="28"/>
      <c r="V273" s="28"/>
      <c r="W273" s="28"/>
      <c r="X273" s="28"/>
      <c r="Y273" s="28"/>
      <c r="Z273" s="28"/>
      <c r="AA273" s="28"/>
      <c r="AB273" s="28"/>
      <c r="AC273" s="28"/>
      <c r="AD273" s="28"/>
      <c r="AE273" s="28"/>
      <c r="AF273" s="28"/>
      <c r="AG273" s="28"/>
      <c r="AH273" s="28"/>
      <c r="AI273" s="28"/>
      <c r="AJ273" s="28"/>
      <c r="AK273" s="28"/>
      <c r="AL273" s="28"/>
      <c r="AM273" s="28"/>
      <c r="AN273" s="28"/>
      <c r="AO273" s="28"/>
      <c r="AP273" s="28"/>
      <c r="AQ273" s="28"/>
      <c r="AR273" s="28"/>
      <c r="AS273" s="28"/>
      <c r="AT273" s="28"/>
      <c r="AU273" s="28"/>
      <c r="AV273" s="28"/>
      <c r="AW273" s="28"/>
      <c r="AX273" s="28"/>
      <c r="AY273" s="28"/>
      <c r="AZ273" s="28"/>
      <c r="BA273" s="28"/>
      <c r="BB273" s="28"/>
      <c r="BC273" s="28"/>
      <c r="BD273" s="28"/>
      <c r="BE273" s="28"/>
      <c r="BF273" s="28"/>
      <c r="BG273" s="28"/>
      <c r="BH273" s="28"/>
      <c r="BI273" s="28"/>
      <c r="BJ273" s="28"/>
      <c r="BK273" s="28"/>
      <c r="BL273" s="28"/>
    </row>
    <row r="274" spans="3:64" s="29" customFormat="1" ht="11.1" customHeight="1">
      <c r="C274" s="124"/>
      <c r="D274" s="28"/>
      <c r="O274" s="28"/>
      <c r="P274" s="28"/>
      <c r="Q274" s="28"/>
      <c r="R274" s="28"/>
      <c r="S274" s="28"/>
      <c r="T274" s="28"/>
      <c r="U274" s="28"/>
      <c r="V274" s="28"/>
      <c r="W274" s="28"/>
      <c r="X274" s="28"/>
      <c r="Y274" s="28"/>
      <c r="Z274" s="28"/>
      <c r="AA274" s="28"/>
      <c r="AB274" s="28"/>
      <c r="AC274" s="28"/>
      <c r="AD274" s="28"/>
      <c r="AE274" s="28"/>
      <c r="AF274" s="28"/>
      <c r="AG274" s="28"/>
      <c r="AH274" s="28"/>
      <c r="AI274" s="28"/>
      <c r="AJ274" s="28"/>
      <c r="AK274" s="28"/>
      <c r="AL274" s="28"/>
      <c r="AM274" s="28"/>
      <c r="AN274" s="28"/>
      <c r="AO274" s="28"/>
      <c r="AP274" s="28"/>
      <c r="AQ274" s="28"/>
      <c r="AR274" s="28"/>
      <c r="AS274" s="28"/>
      <c r="AT274" s="28"/>
      <c r="AU274" s="28"/>
      <c r="AV274" s="28"/>
      <c r="AW274" s="28"/>
      <c r="AX274" s="28"/>
      <c r="AY274" s="28"/>
      <c r="AZ274" s="28"/>
      <c r="BA274" s="28"/>
      <c r="BB274" s="28"/>
      <c r="BC274" s="28"/>
      <c r="BD274" s="28"/>
      <c r="BE274" s="28"/>
      <c r="BF274" s="28"/>
      <c r="BG274" s="28"/>
      <c r="BH274" s="28"/>
      <c r="BI274" s="28"/>
      <c r="BJ274" s="28"/>
      <c r="BK274" s="28"/>
      <c r="BL274" s="28"/>
    </row>
    <row r="275" spans="3:64" s="29" customFormat="1" ht="11.1" customHeight="1">
      <c r="C275" s="124"/>
      <c r="D275" s="28"/>
      <c r="O275" s="28"/>
      <c r="P275" s="28"/>
      <c r="Q275" s="28"/>
      <c r="R275" s="28"/>
      <c r="S275" s="28"/>
      <c r="T275" s="28"/>
      <c r="U275" s="28"/>
      <c r="V275" s="28"/>
      <c r="W275" s="28"/>
      <c r="X275" s="28"/>
      <c r="Y275" s="28"/>
      <c r="Z275" s="28"/>
      <c r="AA275" s="28"/>
      <c r="AB275" s="28"/>
      <c r="AC275" s="28"/>
      <c r="AD275" s="28"/>
      <c r="AE275" s="28"/>
      <c r="AF275" s="28"/>
      <c r="AG275" s="28"/>
      <c r="AH275" s="28"/>
      <c r="AI275" s="28"/>
      <c r="AJ275" s="28"/>
      <c r="AK275" s="28"/>
      <c r="AL275" s="28"/>
      <c r="AM275" s="28"/>
      <c r="AN275" s="28"/>
      <c r="AO275" s="28"/>
      <c r="AP275" s="28"/>
      <c r="AQ275" s="28"/>
      <c r="AR275" s="28"/>
      <c r="AS275" s="28"/>
      <c r="AT275" s="28"/>
      <c r="AU275" s="28"/>
      <c r="AV275" s="28"/>
      <c r="AW275" s="28"/>
      <c r="AX275" s="28"/>
      <c r="AY275" s="28"/>
      <c r="AZ275" s="28"/>
      <c r="BA275" s="28"/>
      <c r="BB275" s="28"/>
      <c r="BC275" s="28"/>
      <c r="BD275" s="28"/>
      <c r="BE275" s="28"/>
      <c r="BF275" s="28"/>
      <c r="BG275" s="28"/>
      <c r="BH275" s="28"/>
      <c r="BI275" s="28"/>
      <c r="BJ275" s="28"/>
      <c r="BK275" s="28"/>
      <c r="BL275" s="28"/>
    </row>
    <row r="276" spans="3:64" s="29" customFormat="1" ht="11.1" customHeight="1">
      <c r="C276" s="124"/>
      <c r="D276" s="28"/>
      <c r="O276" s="28"/>
      <c r="P276" s="28"/>
      <c r="Q276" s="28"/>
      <c r="R276" s="28"/>
      <c r="S276" s="28"/>
      <c r="T276" s="28"/>
      <c r="U276" s="28"/>
      <c r="V276" s="28"/>
      <c r="W276" s="28"/>
      <c r="X276" s="28"/>
      <c r="Y276" s="28"/>
      <c r="Z276" s="28"/>
      <c r="AA276" s="28"/>
      <c r="AB276" s="28"/>
      <c r="AC276" s="28"/>
      <c r="AD276" s="28"/>
      <c r="AE276" s="28"/>
      <c r="AF276" s="28"/>
      <c r="AG276" s="28"/>
      <c r="AH276" s="28"/>
      <c r="AI276" s="28"/>
      <c r="AJ276" s="28"/>
      <c r="AK276" s="28"/>
      <c r="AL276" s="28"/>
      <c r="AM276" s="28"/>
      <c r="AN276" s="28"/>
      <c r="AO276" s="28"/>
      <c r="AP276" s="28"/>
      <c r="AQ276" s="28"/>
      <c r="AR276" s="28"/>
      <c r="AS276" s="28"/>
      <c r="AT276" s="28"/>
      <c r="AU276" s="28"/>
      <c r="AV276" s="28"/>
      <c r="AW276" s="28"/>
      <c r="AX276" s="28"/>
      <c r="AY276" s="28"/>
      <c r="AZ276" s="28"/>
      <c r="BA276" s="28"/>
      <c r="BB276" s="28"/>
      <c r="BC276" s="28"/>
      <c r="BD276" s="28"/>
      <c r="BE276" s="28"/>
      <c r="BF276" s="28"/>
      <c r="BG276" s="28"/>
      <c r="BH276" s="28"/>
      <c r="BI276" s="28"/>
      <c r="BJ276" s="28"/>
      <c r="BK276" s="28"/>
      <c r="BL276" s="28"/>
    </row>
    <row r="277" spans="3:64" s="29" customFormat="1" ht="11.1" customHeight="1">
      <c r="C277" s="124"/>
      <c r="D277" s="28"/>
      <c r="O277" s="28"/>
      <c r="P277" s="28"/>
      <c r="Q277" s="28"/>
      <c r="R277" s="28"/>
      <c r="S277" s="28"/>
      <c r="T277" s="28"/>
      <c r="U277" s="28"/>
      <c r="V277" s="28"/>
      <c r="W277" s="28"/>
      <c r="X277" s="28"/>
      <c r="Y277" s="28"/>
      <c r="Z277" s="28"/>
      <c r="AA277" s="28"/>
      <c r="AB277" s="28"/>
      <c r="AC277" s="28"/>
      <c r="AD277" s="28"/>
      <c r="AE277" s="28"/>
      <c r="AF277" s="28"/>
      <c r="AG277" s="28"/>
      <c r="AH277" s="28"/>
      <c r="AI277" s="28"/>
      <c r="AJ277" s="28"/>
      <c r="AK277" s="28"/>
      <c r="AL277" s="28"/>
      <c r="AM277" s="28"/>
      <c r="AN277" s="28"/>
      <c r="AO277" s="28"/>
      <c r="AP277" s="28"/>
      <c r="AQ277" s="28"/>
      <c r="AR277" s="28"/>
      <c r="AS277" s="28"/>
      <c r="AT277" s="28"/>
      <c r="AU277" s="28"/>
      <c r="AV277" s="28"/>
      <c r="AW277" s="28"/>
      <c r="AX277" s="28"/>
      <c r="AY277" s="28"/>
      <c r="AZ277" s="28"/>
      <c r="BA277" s="28"/>
      <c r="BB277" s="28"/>
      <c r="BC277" s="28"/>
      <c r="BD277" s="28"/>
      <c r="BE277" s="28"/>
      <c r="BF277" s="28"/>
      <c r="BG277" s="28"/>
      <c r="BH277" s="28"/>
      <c r="BI277" s="28"/>
      <c r="BJ277" s="28"/>
      <c r="BK277" s="28"/>
      <c r="BL277" s="28"/>
    </row>
    <row r="278" spans="3:64" s="29" customFormat="1" ht="11.1" customHeight="1">
      <c r="C278" s="124"/>
      <c r="D278" s="28"/>
      <c r="O278" s="28"/>
      <c r="P278" s="28"/>
      <c r="Q278" s="28"/>
      <c r="R278" s="28"/>
      <c r="S278" s="28"/>
      <c r="T278" s="28"/>
      <c r="U278" s="28"/>
      <c r="V278" s="28"/>
      <c r="W278" s="28"/>
      <c r="X278" s="28"/>
      <c r="Y278" s="28"/>
      <c r="Z278" s="28"/>
      <c r="AA278" s="28"/>
      <c r="AB278" s="28"/>
      <c r="AC278" s="28"/>
      <c r="AD278" s="28"/>
      <c r="AE278" s="28"/>
      <c r="AF278" s="28"/>
      <c r="AG278" s="28"/>
      <c r="AH278" s="28"/>
      <c r="AI278" s="28"/>
      <c r="AJ278" s="28"/>
      <c r="AK278" s="28"/>
      <c r="AL278" s="28"/>
      <c r="AM278" s="28"/>
      <c r="AN278" s="28"/>
      <c r="AO278" s="28"/>
      <c r="AP278" s="28"/>
      <c r="AQ278" s="28"/>
      <c r="AR278" s="28"/>
      <c r="AS278" s="28"/>
      <c r="AT278" s="28"/>
      <c r="AU278" s="28"/>
      <c r="AV278" s="28"/>
      <c r="AW278" s="28"/>
      <c r="AX278" s="28"/>
      <c r="AY278" s="28"/>
      <c r="AZ278" s="28"/>
      <c r="BA278" s="28"/>
      <c r="BB278" s="28"/>
      <c r="BC278" s="28"/>
      <c r="BD278" s="28"/>
      <c r="BE278" s="28"/>
      <c r="BF278" s="28"/>
      <c r="BG278" s="28"/>
      <c r="BH278" s="28"/>
      <c r="BI278" s="28"/>
      <c r="BJ278" s="28"/>
      <c r="BK278" s="28"/>
      <c r="BL278" s="28"/>
    </row>
    <row r="279" spans="3:64" s="29" customFormat="1" ht="11.1" customHeight="1">
      <c r="C279" s="124"/>
      <c r="D279" s="28"/>
      <c r="O279" s="28"/>
      <c r="P279" s="28"/>
      <c r="Q279" s="28"/>
      <c r="R279" s="28"/>
      <c r="S279" s="28"/>
      <c r="T279" s="28"/>
      <c r="U279" s="28"/>
      <c r="V279" s="28"/>
      <c r="W279" s="28"/>
      <c r="X279" s="28"/>
      <c r="Y279" s="28"/>
      <c r="Z279" s="28"/>
      <c r="AA279" s="28"/>
      <c r="AB279" s="28"/>
      <c r="AC279" s="28"/>
      <c r="AD279" s="28"/>
      <c r="AE279" s="28"/>
      <c r="AF279" s="28"/>
      <c r="AG279" s="28"/>
      <c r="AH279" s="28"/>
      <c r="AI279" s="28"/>
      <c r="AJ279" s="28"/>
      <c r="AK279" s="28"/>
      <c r="AL279" s="28"/>
      <c r="AM279" s="28"/>
      <c r="AN279" s="28"/>
      <c r="AO279" s="28"/>
      <c r="AP279" s="28"/>
      <c r="AQ279" s="28"/>
      <c r="AR279" s="28"/>
      <c r="AS279" s="28"/>
      <c r="AT279" s="28"/>
      <c r="AU279" s="28"/>
      <c r="AV279" s="28"/>
      <c r="AW279" s="28"/>
      <c r="AX279" s="28"/>
      <c r="AY279" s="28"/>
      <c r="AZ279" s="28"/>
      <c r="BA279" s="28"/>
      <c r="BB279" s="28"/>
      <c r="BC279" s="28"/>
      <c r="BD279" s="28"/>
      <c r="BE279" s="28"/>
      <c r="BF279" s="28"/>
      <c r="BG279" s="28"/>
      <c r="BH279" s="28"/>
      <c r="BI279" s="28"/>
      <c r="BJ279" s="28"/>
      <c r="BK279" s="28"/>
      <c r="BL279" s="28"/>
    </row>
    <row r="280" spans="3:64" s="29" customFormat="1" ht="11.1" customHeight="1">
      <c r="C280" s="124"/>
      <c r="D280" s="28"/>
      <c r="O280" s="28"/>
      <c r="P280" s="28"/>
      <c r="Q280" s="28"/>
      <c r="R280" s="28"/>
      <c r="S280" s="28"/>
      <c r="T280" s="28"/>
      <c r="U280" s="28"/>
      <c r="V280" s="28"/>
      <c r="W280" s="28"/>
      <c r="X280" s="28"/>
      <c r="Y280" s="28"/>
      <c r="Z280" s="28"/>
      <c r="AA280" s="28"/>
      <c r="AB280" s="28"/>
      <c r="AC280" s="28"/>
      <c r="AD280" s="28"/>
      <c r="AE280" s="28"/>
      <c r="AF280" s="28"/>
      <c r="AG280" s="28"/>
      <c r="AH280" s="28"/>
      <c r="AI280" s="28"/>
      <c r="AJ280" s="28"/>
      <c r="AK280" s="28"/>
      <c r="AL280" s="28"/>
      <c r="AM280" s="28"/>
      <c r="AN280" s="28"/>
      <c r="AO280" s="28"/>
      <c r="AP280" s="28"/>
      <c r="AQ280" s="28"/>
      <c r="AR280" s="28"/>
      <c r="AS280" s="28"/>
      <c r="AT280" s="28"/>
      <c r="AU280" s="28"/>
      <c r="AV280" s="28"/>
      <c r="AW280" s="28"/>
      <c r="AX280" s="28"/>
      <c r="AY280" s="28"/>
      <c r="AZ280" s="28"/>
      <c r="BA280" s="28"/>
      <c r="BB280" s="28"/>
      <c r="BC280" s="28"/>
      <c r="BD280" s="28"/>
      <c r="BE280" s="28"/>
      <c r="BF280" s="28"/>
      <c r="BG280" s="28"/>
      <c r="BH280" s="28"/>
      <c r="BI280" s="28"/>
      <c r="BJ280" s="28"/>
      <c r="BK280" s="28"/>
      <c r="BL280" s="28"/>
    </row>
    <row r="281" spans="3:64" s="29" customFormat="1" ht="11.1" customHeight="1">
      <c r="C281" s="124"/>
      <c r="D281" s="28"/>
      <c r="O281" s="28"/>
      <c r="P281" s="28"/>
      <c r="Q281" s="28"/>
      <c r="R281" s="28"/>
      <c r="S281" s="28"/>
      <c r="T281" s="28"/>
      <c r="U281" s="28"/>
      <c r="V281" s="28"/>
      <c r="W281" s="28"/>
      <c r="X281" s="28"/>
      <c r="Y281" s="28"/>
      <c r="Z281" s="28"/>
      <c r="AA281" s="28"/>
      <c r="AB281" s="28"/>
      <c r="AC281" s="28"/>
      <c r="AD281" s="28"/>
      <c r="AE281" s="28"/>
      <c r="AF281" s="28"/>
      <c r="AG281" s="28"/>
      <c r="AH281" s="28"/>
      <c r="AI281" s="28"/>
      <c r="AJ281" s="28"/>
      <c r="AK281" s="28"/>
      <c r="AL281" s="28"/>
      <c r="AM281" s="28"/>
      <c r="AN281" s="28"/>
      <c r="AO281" s="28"/>
      <c r="AP281" s="28"/>
      <c r="AQ281" s="28"/>
      <c r="AR281" s="28"/>
      <c r="AS281" s="28"/>
      <c r="AT281" s="28"/>
      <c r="AU281" s="28"/>
      <c r="AV281" s="28"/>
      <c r="AW281" s="28"/>
      <c r="AX281" s="28"/>
      <c r="AY281" s="28"/>
      <c r="AZ281" s="28"/>
      <c r="BA281" s="28"/>
      <c r="BB281" s="28"/>
      <c r="BC281" s="28"/>
      <c r="BD281" s="28"/>
      <c r="BE281" s="28"/>
      <c r="BF281" s="28"/>
      <c r="BG281" s="28"/>
      <c r="BH281" s="28"/>
      <c r="BI281" s="28"/>
      <c r="BJ281" s="28"/>
      <c r="BK281" s="28"/>
      <c r="BL281" s="28"/>
    </row>
    <row r="282" spans="3:64" s="29" customFormat="1" ht="11.1" customHeight="1">
      <c r="C282" s="124"/>
      <c r="D282" s="28"/>
      <c r="O282" s="28"/>
      <c r="P282" s="28"/>
      <c r="Q282" s="28"/>
      <c r="R282" s="28"/>
      <c r="S282" s="28"/>
      <c r="T282" s="28"/>
      <c r="U282" s="28"/>
      <c r="V282" s="28"/>
      <c r="W282" s="28"/>
      <c r="X282" s="28"/>
      <c r="Y282" s="28"/>
      <c r="Z282" s="28"/>
      <c r="AA282" s="28"/>
      <c r="AB282" s="28"/>
      <c r="AC282" s="28"/>
      <c r="AD282" s="28"/>
      <c r="AE282" s="28"/>
      <c r="AF282" s="28"/>
      <c r="AG282" s="28"/>
      <c r="AH282" s="28"/>
      <c r="AI282" s="28"/>
      <c r="AJ282" s="28"/>
      <c r="AK282" s="28"/>
      <c r="AL282" s="28"/>
      <c r="AM282" s="28"/>
      <c r="AN282" s="28"/>
      <c r="AO282" s="28"/>
      <c r="AP282" s="28"/>
      <c r="AQ282" s="28"/>
      <c r="AR282" s="28"/>
      <c r="AS282" s="28"/>
      <c r="AT282" s="28"/>
      <c r="AU282" s="28"/>
      <c r="AV282" s="28"/>
      <c r="AW282" s="28"/>
      <c r="AX282" s="28"/>
      <c r="AY282" s="28"/>
      <c r="AZ282" s="28"/>
      <c r="BA282" s="28"/>
      <c r="BB282" s="28"/>
      <c r="BC282" s="28"/>
      <c r="BD282" s="28"/>
      <c r="BE282" s="28"/>
      <c r="BF282" s="28"/>
      <c r="BG282" s="28"/>
      <c r="BH282" s="28"/>
      <c r="BI282" s="28"/>
      <c r="BJ282" s="28"/>
      <c r="BK282" s="28"/>
      <c r="BL282" s="28"/>
    </row>
    <row r="283" spans="3:64" s="29" customFormat="1" ht="11.1" customHeight="1">
      <c r="C283" s="124"/>
      <c r="D283" s="28"/>
      <c r="O283" s="28"/>
      <c r="P283" s="28"/>
      <c r="Q283" s="28"/>
      <c r="R283" s="28"/>
      <c r="S283" s="28"/>
      <c r="T283" s="28"/>
      <c r="U283" s="28"/>
      <c r="V283" s="28"/>
      <c r="W283" s="28"/>
      <c r="X283" s="28"/>
      <c r="Y283" s="28"/>
      <c r="Z283" s="28"/>
      <c r="AA283" s="28"/>
      <c r="AB283" s="28"/>
      <c r="AC283" s="28"/>
      <c r="AD283" s="28"/>
      <c r="AE283" s="28"/>
      <c r="AF283" s="28"/>
      <c r="AG283" s="28"/>
      <c r="AH283" s="28"/>
      <c r="AI283" s="28"/>
      <c r="AJ283" s="28"/>
      <c r="AK283" s="28"/>
      <c r="AL283" s="28"/>
      <c r="AM283" s="28"/>
      <c r="AN283" s="28"/>
      <c r="AO283" s="28"/>
      <c r="AP283" s="28"/>
      <c r="AQ283" s="28"/>
      <c r="AR283" s="28"/>
      <c r="AS283" s="28"/>
      <c r="AT283" s="28"/>
      <c r="AU283" s="28"/>
      <c r="AV283" s="28"/>
      <c r="AW283" s="28"/>
      <c r="AX283" s="28"/>
      <c r="AY283" s="28"/>
      <c r="AZ283" s="28"/>
      <c r="BA283" s="28"/>
      <c r="BB283" s="28"/>
      <c r="BC283" s="28"/>
      <c r="BD283" s="28"/>
      <c r="BE283" s="28"/>
      <c r="BF283" s="28"/>
      <c r="BG283" s="28"/>
      <c r="BH283" s="28"/>
      <c r="BI283" s="28"/>
      <c r="BJ283" s="28"/>
      <c r="BK283" s="28"/>
      <c r="BL283" s="28"/>
    </row>
    <row r="284" spans="3:64" s="29" customFormat="1" ht="11.1" customHeight="1">
      <c r="C284" s="124"/>
      <c r="D284" s="28"/>
      <c r="O284" s="28"/>
      <c r="P284" s="28"/>
      <c r="Q284" s="28"/>
      <c r="R284" s="28"/>
      <c r="S284" s="28"/>
      <c r="T284" s="28"/>
      <c r="U284" s="28"/>
      <c r="V284" s="28"/>
      <c r="W284" s="28"/>
      <c r="X284" s="28"/>
      <c r="Y284" s="28"/>
      <c r="Z284" s="28"/>
      <c r="AA284" s="28"/>
      <c r="AB284" s="28"/>
      <c r="AC284" s="28"/>
      <c r="AD284" s="28"/>
      <c r="AE284" s="28"/>
      <c r="AF284" s="28"/>
      <c r="AG284" s="28"/>
      <c r="AH284" s="28"/>
      <c r="AI284" s="28"/>
      <c r="AJ284" s="28"/>
      <c r="AK284" s="28"/>
      <c r="AL284" s="28"/>
      <c r="AM284" s="28"/>
      <c r="AN284" s="28"/>
      <c r="AO284" s="28"/>
      <c r="AP284" s="28"/>
      <c r="AQ284" s="28"/>
      <c r="AR284" s="28"/>
      <c r="AS284" s="28"/>
      <c r="AT284" s="28"/>
      <c r="AU284" s="28"/>
      <c r="AV284" s="28"/>
      <c r="AW284" s="28"/>
      <c r="AX284" s="28"/>
      <c r="AY284" s="28"/>
      <c r="AZ284" s="28"/>
      <c r="BA284" s="28"/>
      <c r="BB284" s="28"/>
      <c r="BC284" s="28"/>
      <c r="BD284" s="28"/>
      <c r="BE284" s="28"/>
      <c r="BF284" s="28"/>
      <c r="BG284" s="28"/>
      <c r="BH284" s="28"/>
      <c r="BI284" s="28"/>
      <c r="BJ284" s="28"/>
      <c r="BK284" s="28"/>
      <c r="BL284" s="28"/>
    </row>
    <row r="285" spans="3:64" s="29" customFormat="1" ht="11.1" customHeight="1">
      <c r="C285" s="124"/>
      <c r="D285" s="28"/>
      <c r="O285" s="28"/>
      <c r="P285" s="28"/>
      <c r="Q285" s="28"/>
      <c r="R285" s="28"/>
      <c r="S285" s="28"/>
      <c r="T285" s="28"/>
      <c r="U285" s="28"/>
      <c r="V285" s="28"/>
      <c r="W285" s="28"/>
      <c r="X285" s="28"/>
      <c r="Y285" s="28"/>
      <c r="Z285" s="28"/>
      <c r="AA285" s="28"/>
      <c r="AB285" s="28"/>
      <c r="AC285" s="28"/>
      <c r="AD285" s="28"/>
      <c r="AE285" s="28"/>
      <c r="AF285" s="28"/>
      <c r="AG285" s="28"/>
      <c r="AH285" s="28"/>
      <c r="AI285" s="28"/>
      <c r="AJ285" s="28"/>
      <c r="AK285" s="28"/>
      <c r="AL285" s="28"/>
      <c r="AM285" s="28"/>
      <c r="AN285" s="28"/>
      <c r="AO285" s="28"/>
      <c r="AP285" s="28"/>
      <c r="AQ285" s="28"/>
      <c r="AR285" s="28"/>
      <c r="AS285" s="28"/>
      <c r="AT285" s="28"/>
      <c r="AU285" s="28"/>
      <c r="AV285" s="28"/>
      <c r="AW285" s="28"/>
      <c r="AX285" s="28"/>
      <c r="AY285" s="28"/>
      <c r="AZ285" s="28"/>
      <c r="BA285" s="28"/>
      <c r="BB285" s="28"/>
      <c r="BC285" s="28"/>
      <c r="BD285" s="28"/>
      <c r="BE285" s="28"/>
      <c r="BF285" s="28"/>
      <c r="BG285" s="28"/>
      <c r="BH285" s="28"/>
      <c r="BI285" s="28"/>
      <c r="BJ285" s="28"/>
      <c r="BK285" s="28"/>
      <c r="BL285" s="28"/>
    </row>
    <row r="286" spans="3:64" s="29" customFormat="1" ht="11.1" customHeight="1">
      <c r="C286" s="124"/>
      <c r="D286" s="28"/>
      <c r="O286" s="28"/>
      <c r="P286" s="28"/>
      <c r="Q286" s="28"/>
      <c r="R286" s="28"/>
      <c r="S286" s="28"/>
      <c r="T286" s="28"/>
      <c r="U286" s="28"/>
      <c r="V286" s="28"/>
      <c r="W286" s="28"/>
      <c r="X286" s="28"/>
      <c r="Y286" s="28"/>
      <c r="Z286" s="28"/>
      <c r="AA286" s="28"/>
      <c r="AB286" s="28"/>
      <c r="AC286" s="28"/>
      <c r="AD286" s="28"/>
      <c r="AE286" s="28"/>
      <c r="AF286" s="28"/>
      <c r="AG286" s="28"/>
      <c r="AH286" s="28"/>
      <c r="AI286" s="28"/>
      <c r="AJ286" s="28"/>
      <c r="AK286" s="28"/>
      <c r="AL286" s="28"/>
      <c r="AM286" s="28"/>
      <c r="AN286" s="28"/>
      <c r="AO286" s="28"/>
      <c r="AP286" s="28"/>
      <c r="AQ286" s="28"/>
      <c r="AR286" s="28"/>
      <c r="AS286" s="28"/>
      <c r="AT286" s="28"/>
      <c r="AU286" s="28"/>
      <c r="AV286" s="28"/>
      <c r="AW286" s="28"/>
      <c r="AX286" s="28"/>
      <c r="AY286" s="28"/>
      <c r="AZ286" s="28"/>
      <c r="BA286" s="28"/>
      <c r="BB286" s="28"/>
      <c r="BC286" s="28"/>
      <c r="BD286" s="28"/>
      <c r="BE286" s="28"/>
      <c r="BF286" s="28"/>
      <c r="BG286" s="28"/>
      <c r="BH286" s="28"/>
      <c r="BI286" s="28"/>
      <c r="BJ286" s="28"/>
      <c r="BK286" s="28"/>
      <c r="BL286" s="28"/>
    </row>
    <row r="287" spans="3:64" s="29" customFormat="1" ht="11.1" customHeight="1">
      <c r="C287" s="124"/>
      <c r="D287" s="28"/>
      <c r="O287" s="28"/>
      <c r="P287" s="28"/>
      <c r="Q287" s="28"/>
      <c r="R287" s="28"/>
      <c r="S287" s="28"/>
      <c r="T287" s="28"/>
      <c r="U287" s="28"/>
      <c r="V287" s="28"/>
      <c r="W287" s="28"/>
      <c r="X287" s="28"/>
      <c r="Y287" s="28"/>
      <c r="Z287" s="28"/>
      <c r="AA287" s="28"/>
      <c r="AB287" s="28"/>
      <c r="AC287" s="28"/>
      <c r="AD287" s="28"/>
      <c r="AE287" s="28"/>
      <c r="AF287" s="28"/>
      <c r="AG287" s="28"/>
      <c r="AH287" s="28"/>
      <c r="AI287" s="28"/>
      <c r="AJ287" s="28"/>
      <c r="AK287" s="28"/>
      <c r="AL287" s="28"/>
      <c r="AM287" s="28"/>
      <c r="AN287" s="28"/>
      <c r="AO287" s="28"/>
      <c r="AP287" s="28"/>
      <c r="AQ287" s="28"/>
      <c r="AR287" s="28"/>
      <c r="AS287" s="28"/>
      <c r="AT287" s="28"/>
      <c r="AU287" s="28"/>
      <c r="AV287" s="28"/>
      <c r="AW287" s="28"/>
      <c r="AX287" s="28"/>
      <c r="AY287" s="28"/>
      <c r="AZ287" s="28"/>
      <c r="BA287" s="28"/>
      <c r="BB287" s="28"/>
      <c r="BC287" s="28"/>
      <c r="BD287" s="28"/>
      <c r="BE287" s="28"/>
      <c r="BF287" s="28"/>
      <c r="BG287" s="28"/>
      <c r="BH287" s="28"/>
      <c r="BI287" s="28"/>
      <c r="BJ287" s="28"/>
      <c r="BK287" s="28"/>
      <c r="BL287" s="28"/>
    </row>
    <row r="288" spans="3:64" s="29" customFormat="1" ht="11.1" customHeight="1">
      <c r="C288" s="124"/>
      <c r="D288" s="28"/>
      <c r="O288" s="28"/>
      <c r="P288" s="28"/>
      <c r="Q288" s="28"/>
      <c r="R288" s="28"/>
      <c r="S288" s="28"/>
      <c r="T288" s="28"/>
      <c r="U288" s="28"/>
      <c r="V288" s="28"/>
      <c r="W288" s="28"/>
      <c r="X288" s="28"/>
      <c r="Y288" s="28"/>
      <c r="Z288" s="28"/>
      <c r="AA288" s="28"/>
      <c r="AB288" s="28"/>
      <c r="AC288" s="28"/>
      <c r="AD288" s="28"/>
      <c r="AE288" s="28"/>
      <c r="AF288" s="28"/>
      <c r="AG288" s="28"/>
      <c r="AH288" s="28"/>
      <c r="AI288" s="28"/>
      <c r="AJ288" s="28"/>
      <c r="AK288" s="28"/>
      <c r="AL288" s="28"/>
      <c r="AM288" s="28"/>
      <c r="AN288" s="28"/>
      <c r="AO288" s="28"/>
      <c r="AP288" s="28"/>
      <c r="AQ288" s="28"/>
      <c r="AR288" s="28"/>
      <c r="AS288" s="28"/>
      <c r="AT288" s="28"/>
      <c r="AU288" s="28"/>
      <c r="AV288" s="28"/>
      <c r="AW288" s="28"/>
      <c r="AX288" s="28"/>
      <c r="AY288" s="28"/>
      <c r="AZ288" s="28"/>
      <c r="BA288" s="28"/>
      <c r="BB288" s="28"/>
      <c r="BC288" s="28"/>
      <c r="BD288" s="28"/>
      <c r="BE288" s="28"/>
      <c r="BF288" s="28"/>
      <c r="BG288" s="28"/>
      <c r="BH288" s="28"/>
      <c r="BI288" s="28"/>
      <c r="BJ288" s="28"/>
      <c r="BK288" s="28"/>
      <c r="BL288" s="28"/>
    </row>
    <row r="289" spans="3:64" s="29" customFormat="1" ht="11.1" customHeight="1">
      <c r="C289" s="124"/>
      <c r="D289" s="28"/>
      <c r="O289" s="28"/>
      <c r="P289" s="28"/>
      <c r="Q289" s="28"/>
      <c r="R289" s="28"/>
      <c r="S289" s="28"/>
      <c r="T289" s="28"/>
      <c r="U289" s="28"/>
      <c r="V289" s="28"/>
      <c r="W289" s="28"/>
      <c r="X289" s="28"/>
      <c r="Y289" s="28"/>
      <c r="Z289" s="28"/>
      <c r="AA289" s="28"/>
      <c r="AB289" s="28"/>
      <c r="AC289" s="28"/>
      <c r="AD289" s="28"/>
      <c r="AE289" s="28"/>
      <c r="AF289" s="28"/>
      <c r="AG289" s="28"/>
      <c r="AH289" s="28"/>
      <c r="AI289" s="28"/>
      <c r="AJ289" s="28"/>
      <c r="AK289" s="28"/>
      <c r="AL289" s="28"/>
      <c r="AM289" s="28"/>
      <c r="AN289" s="28"/>
      <c r="AO289" s="28"/>
      <c r="AP289" s="28"/>
      <c r="AQ289" s="28"/>
      <c r="AR289" s="28"/>
      <c r="AS289" s="28"/>
      <c r="AT289" s="28"/>
      <c r="AU289" s="28"/>
      <c r="AV289" s="28"/>
      <c r="AW289" s="28"/>
      <c r="AX289" s="28"/>
      <c r="AY289" s="28"/>
      <c r="AZ289" s="28"/>
      <c r="BA289" s="28"/>
      <c r="BB289" s="28"/>
      <c r="BC289" s="28"/>
      <c r="BD289" s="28"/>
      <c r="BE289" s="28"/>
      <c r="BF289" s="28"/>
      <c r="BG289" s="28"/>
      <c r="BH289" s="28"/>
      <c r="BI289" s="28"/>
      <c r="BJ289" s="28"/>
      <c r="BK289" s="28"/>
      <c r="BL289" s="28"/>
    </row>
    <row r="290" spans="3:64" s="29" customFormat="1" ht="11.1" customHeight="1">
      <c r="C290" s="124"/>
      <c r="D290" s="28"/>
      <c r="O290" s="28"/>
      <c r="P290" s="28"/>
      <c r="Q290" s="28"/>
      <c r="R290" s="28"/>
      <c r="S290" s="28"/>
      <c r="T290" s="28"/>
      <c r="U290" s="28"/>
      <c r="V290" s="28"/>
      <c r="W290" s="28"/>
      <c r="X290" s="28"/>
      <c r="Y290" s="28"/>
      <c r="Z290" s="28"/>
      <c r="AA290" s="28"/>
      <c r="AB290" s="28"/>
      <c r="AC290" s="28"/>
      <c r="AD290" s="28"/>
      <c r="AE290" s="28"/>
      <c r="AF290" s="28"/>
      <c r="AG290" s="28"/>
      <c r="AH290" s="28"/>
      <c r="AI290" s="28"/>
      <c r="AJ290" s="28"/>
      <c r="AK290" s="28"/>
      <c r="AL290" s="28"/>
      <c r="AM290" s="28"/>
      <c r="AN290" s="28"/>
      <c r="AO290" s="28"/>
      <c r="AP290" s="28"/>
      <c r="AQ290" s="28"/>
      <c r="AR290" s="28"/>
      <c r="AS290" s="28"/>
      <c r="AT290" s="28"/>
      <c r="AU290" s="28"/>
      <c r="AV290" s="28"/>
      <c r="AW290" s="28"/>
      <c r="AX290" s="28"/>
      <c r="AY290" s="28"/>
      <c r="AZ290" s="28"/>
      <c r="BA290" s="28"/>
      <c r="BB290" s="28"/>
      <c r="BC290" s="28"/>
      <c r="BD290" s="28"/>
      <c r="BE290" s="28"/>
      <c r="BF290" s="28"/>
      <c r="BG290" s="28"/>
      <c r="BH290" s="28"/>
      <c r="BI290" s="28"/>
      <c r="BJ290" s="28"/>
      <c r="BK290" s="28"/>
      <c r="BL290" s="28"/>
    </row>
    <row r="291" spans="3:64" s="29" customFormat="1" ht="11.1" customHeight="1">
      <c r="C291" s="124"/>
      <c r="D291" s="28"/>
      <c r="O291" s="28"/>
      <c r="P291" s="28"/>
      <c r="Q291" s="28"/>
      <c r="R291" s="28"/>
      <c r="S291" s="28"/>
      <c r="T291" s="28"/>
      <c r="U291" s="28"/>
      <c r="V291" s="28"/>
      <c r="W291" s="28"/>
      <c r="X291" s="28"/>
      <c r="Y291" s="28"/>
      <c r="Z291" s="28"/>
      <c r="AA291" s="28"/>
      <c r="AB291" s="28"/>
      <c r="AC291" s="28"/>
      <c r="AD291" s="28"/>
      <c r="AE291" s="28"/>
      <c r="AF291" s="28"/>
      <c r="AG291" s="28"/>
      <c r="AH291" s="28"/>
      <c r="AI291" s="28"/>
      <c r="AJ291" s="28"/>
      <c r="AK291" s="28"/>
      <c r="AL291" s="28"/>
      <c r="AM291" s="28"/>
      <c r="AN291" s="28"/>
      <c r="AO291" s="28"/>
      <c r="AP291" s="28"/>
      <c r="AQ291" s="28"/>
      <c r="AR291" s="28"/>
      <c r="AS291" s="28"/>
      <c r="AT291" s="28"/>
      <c r="AU291" s="28"/>
      <c r="AV291" s="28"/>
      <c r="AW291" s="28"/>
      <c r="AX291" s="28"/>
      <c r="AY291" s="28"/>
      <c r="AZ291" s="28"/>
      <c r="BA291" s="28"/>
      <c r="BB291" s="28"/>
      <c r="BC291" s="28"/>
      <c r="BD291" s="28"/>
      <c r="BE291" s="28"/>
      <c r="BF291" s="28"/>
      <c r="BG291" s="28"/>
      <c r="BH291" s="28"/>
      <c r="BI291" s="28"/>
      <c r="BJ291" s="28"/>
      <c r="BK291" s="28"/>
      <c r="BL291" s="28"/>
    </row>
    <row r="292" spans="3:64" s="29" customFormat="1" ht="11.1" customHeight="1">
      <c r="C292" s="124"/>
      <c r="D292" s="28"/>
      <c r="O292" s="28"/>
      <c r="P292" s="28"/>
      <c r="Q292" s="28"/>
      <c r="R292" s="28"/>
      <c r="S292" s="28"/>
      <c r="T292" s="28"/>
      <c r="U292" s="28"/>
      <c r="V292" s="28"/>
      <c r="W292" s="28"/>
      <c r="X292" s="28"/>
      <c r="Y292" s="28"/>
      <c r="Z292" s="28"/>
      <c r="AA292" s="28"/>
      <c r="AB292" s="28"/>
      <c r="AC292" s="28"/>
      <c r="AD292" s="28"/>
      <c r="AE292" s="28"/>
      <c r="AF292" s="28"/>
      <c r="AG292" s="28"/>
      <c r="AH292" s="28"/>
      <c r="AI292" s="28"/>
      <c r="AJ292" s="28"/>
      <c r="AK292" s="28"/>
      <c r="AL292" s="28"/>
      <c r="AM292" s="28"/>
      <c r="AN292" s="28"/>
      <c r="AO292" s="28"/>
      <c r="AP292" s="28"/>
      <c r="AQ292" s="28"/>
      <c r="AR292" s="28"/>
      <c r="AS292" s="28"/>
      <c r="AT292" s="28"/>
      <c r="AU292" s="28"/>
      <c r="AV292" s="28"/>
      <c r="AW292" s="28"/>
      <c r="AX292" s="28"/>
      <c r="AY292" s="28"/>
      <c r="AZ292" s="28"/>
      <c r="BA292" s="28"/>
      <c r="BB292" s="28"/>
      <c r="BC292" s="28"/>
      <c r="BD292" s="28"/>
      <c r="BE292" s="28"/>
      <c r="BF292" s="28"/>
      <c r="BG292" s="28"/>
      <c r="BH292" s="28"/>
      <c r="BI292" s="28"/>
      <c r="BJ292" s="28"/>
      <c r="BK292" s="28"/>
      <c r="BL292" s="28"/>
    </row>
    <row r="293" spans="3:64" s="29" customFormat="1" ht="11.1" customHeight="1">
      <c r="C293" s="124"/>
      <c r="D293" s="28"/>
      <c r="O293" s="28"/>
      <c r="P293" s="28"/>
      <c r="Q293" s="28"/>
      <c r="R293" s="28"/>
      <c r="S293" s="28"/>
      <c r="T293" s="28"/>
      <c r="U293" s="28"/>
      <c r="V293" s="28"/>
      <c r="W293" s="28"/>
      <c r="X293" s="28"/>
      <c r="Y293" s="28"/>
      <c r="Z293" s="28"/>
      <c r="AA293" s="28"/>
      <c r="AB293" s="28"/>
      <c r="AC293" s="28"/>
      <c r="AD293" s="28"/>
      <c r="AE293" s="28"/>
      <c r="AF293" s="28"/>
      <c r="AG293" s="28"/>
      <c r="AH293" s="28"/>
      <c r="AI293" s="28"/>
      <c r="AJ293" s="28"/>
      <c r="AK293" s="28"/>
      <c r="AL293" s="28"/>
      <c r="AM293" s="28"/>
      <c r="AN293" s="28"/>
      <c r="AO293" s="28"/>
      <c r="AP293" s="28"/>
      <c r="AQ293" s="28"/>
      <c r="AR293" s="28"/>
      <c r="AS293" s="28"/>
      <c r="AT293" s="28"/>
      <c r="AU293" s="28"/>
      <c r="AV293" s="28"/>
      <c r="AW293" s="28"/>
      <c r="AX293" s="28"/>
      <c r="AY293" s="28"/>
      <c r="AZ293" s="28"/>
      <c r="BA293" s="28"/>
      <c r="BB293" s="28"/>
      <c r="BC293" s="28"/>
      <c r="BD293" s="28"/>
      <c r="BE293" s="28"/>
      <c r="BF293" s="28"/>
      <c r="BG293" s="28"/>
      <c r="BH293" s="28"/>
      <c r="BI293" s="28"/>
      <c r="BJ293" s="28"/>
      <c r="BK293" s="28"/>
      <c r="BL293" s="28"/>
    </row>
    <row r="294" spans="3:64" s="29" customFormat="1" ht="11.1" customHeight="1">
      <c r="C294" s="124"/>
      <c r="D294" s="28"/>
      <c r="O294" s="28"/>
      <c r="P294" s="28"/>
      <c r="Q294" s="28"/>
      <c r="R294" s="28"/>
      <c r="S294" s="28"/>
      <c r="T294" s="28"/>
      <c r="U294" s="28"/>
      <c r="V294" s="28"/>
      <c r="W294" s="28"/>
      <c r="X294" s="28"/>
      <c r="Y294" s="28"/>
      <c r="Z294" s="28"/>
      <c r="AA294" s="28"/>
      <c r="AB294" s="28"/>
      <c r="AC294" s="28"/>
      <c r="AD294" s="28"/>
      <c r="AE294" s="28"/>
      <c r="AF294" s="28"/>
      <c r="AG294" s="28"/>
      <c r="AH294" s="28"/>
      <c r="AI294" s="28"/>
      <c r="AJ294" s="28"/>
      <c r="AK294" s="28"/>
      <c r="AL294" s="28"/>
      <c r="AM294" s="28"/>
      <c r="AN294" s="28"/>
      <c r="AO294" s="28"/>
      <c r="AP294" s="28"/>
      <c r="AQ294" s="28"/>
      <c r="AR294" s="28"/>
      <c r="AS294" s="28"/>
      <c r="AT294" s="28"/>
      <c r="AU294" s="28"/>
      <c r="AV294" s="28"/>
      <c r="AW294" s="28"/>
      <c r="AX294" s="28"/>
      <c r="AY294" s="28"/>
      <c r="AZ294" s="28"/>
      <c r="BA294" s="28"/>
      <c r="BB294" s="28"/>
      <c r="BC294" s="28"/>
      <c r="BD294" s="28"/>
      <c r="BE294" s="28"/>
      <c r="BF294" s="28"/>
      <c r="BG294" s="28"/>
      <c r="BH294" s="28"/>
      <c r="BI294" s="28"/>
      <c r="BJ294" s="28"/>
      <c r="BK294" s="28"/>
      <c r="BL294" s="28"/>
    </row>
    <row r="295" spans="3:64" s="29" customFormat="1" ht="11.1" customHeight="1">
      <c r="C295" s="124"/>
      <c r="D295" s="28"/>
      <c r="O295" s="28"/>
      <c r="P295" s="28"/>
      <c r="Q295" s="28"/>
      <c r="R295" s="28"/>
      <c r="S295" s="28"/>
      <c r="T295" s="28"/>
      <c r="U295" s="28"/>
      <c r="V295" s="28"/>
      <c r="W295" s="28"/>
      <c r="X295" s="28"/>
      <c r="Y295" s="28"/>
      <c r="Z295" s="28"/>
      <c r="AA295" s="28"/>
      <c r="AB295" s="28"/>
      <c r="AC295" s="28"/>
      <c r="AD295" s="28"/>
      <c r="AE295" s="28"/>
      <c r="AF295" s="28"/>
      <c r="AG295" s="28"/>
      <c r="AH295" s="28"/>
      <c r="AI295" s="28"/>
      <c r="AJ295" s="28"/>
      <c r="AK295" s="28"/>
      <c r="AL295" s="28"/>
      <c r="AM295" s="28"/>
      <c r="AN295" s="28"/>
      <c r="AO295" s="28"/>
      <c r="AP295" s="28"/>
      <c r="AQ295" s="28"/>
      <c r="AR295" s="28"/>
      <c r="AS295" s="28"/>
      <c r="AT295" s="28"/>
      <c r="AU295" s="28"/>
      <c r="AV295" s="28"/>
      <c r="AW295" s="28"/>
      <c r="AX295" s="28"/>
      <c r="AY295" s="28"/>
      <c r="AZ295" s="28"/>
      <c r="BA295" s="28"/>
      <c r="BB295" s="28"/>
      <c r="BC295" s="28"/>
      <c r="BD295" s="28"/>
      <c r="BE295" s="28"/>
      <c r="BF295" s="28"/>
      <c r="BG295" s="28"/>
      <c r="BH295" s="28"/>
      <c r="BI295" s="28"/>
      <c r="BJ295" s="28"/>
      <c r="BK295" s="28"/>
      <c r="BL295" s="28"/>
    </row>
    <row r="296" spans="3:64" s="29" customFormat="1" ht="11.1" customHeight="1">
      <c r="C296" s="124"/>
      <c r="D296" s="28"/>
      <c r="O296" s="28"/>
      <c r="P296" s="28"/>
      <c r="Q296" s="28"/>
      <c r="R296" s="28"/>
      <c r="S296" s="28"/>
      <c r="T296" s="28"/>
      <c r="U296" s="28"/>
      <c r="V296" s="28"/>
      <c r="W296" s="28"/>
      <c r="X296" s="28"/>
      <c r="Y296" s="28"/>
      <c r="Z296" s="28"/>
      <c r="AA296" s="28"/>
      <c r="AB296" s="28"/>
      <c r="AC296" s="28"/>
      <c r="AD296" s="28"/>
      <c r="AE296" s="28"/>
      <c r="AF296" s="28"/>
      <c r="AG296" s="28"/>
      <c r="AH296" s="28"/>
      <c r="AI296" s="28"/>
      <c r="AJ296" s="28"/>
      <c r="AK296" s="28"/>
      <c r="AL296" s="28"/>
      <c r="AM296" s="28"/>
      <c r="AN296" s="28"/>
      <c r="AO296" s="28"/>
      <c r="AP296" s="28"/>
      <c r="AQ296" s="28"/>
      <c r="AR296" s="28"/>
      <c r="AS296" s="28"/>
      <c r="AT296" s="28"/>
      <c r="AU296" s="28"/>
      <c r="AV296" s="28"/>
      <c r="AW296" s="28"/>
      <c r="AX296" s="28"/>
      <c r="AY296" s="28"/>
      <c r="AZ296" s="28"/>
      <c r="BA296" s="28"/>
      <c r="BB296" s="28"/>
      <c r="BC296" s="28"/>
      <c r="BD296" s="28"/>
      <c r="BE296" s="28"/>
      <c r="BF296" s="28"/>
      <c r="BG296" s="28"/>
      <c r="BH296" s="28"/>
      <c r="BI296" s="28"/>
      <c r="BJ296" s="28"/>
      <c r="BK296" s="28"/>
      <c r="BL296" s="28"/>
    </row>
    <row r="297" spans="3:64" s="29" customFormat="1" ht="11.1" customHeight="1">
      <c r="C297" s="124"/>
      <c r="D297" s="28"/>
      <c r="O297" s="28"/>
      <c r="P297" s="28"/>
      <c r="Q297" s="28"/>
      <c r="R297" s="28"/>
      <c r="S297" s="28"/>
      <c r="T297" s="28"/>
      <c r="U297" s="28"/>
      <c r="V297" s="28"/>
      <c r="W297" s="28"/>
      <c r="X297" s="28"/>
      <c r="Y297" s="28"/>
      <c r="Z297" s="28"/>
      <c r="AA297" s="28"/>
      <c r="AB297" s="28"/>
      <c r="AC297" s="28"/>
      <c r="AD297" s="28"/>
      <c r="AE297" s="28"/>
      <c r="AF297" s="28"/>
      <c r="AG297" s="28"/>
      <c r="AH297" s="28"/>
      <c r="AI297" s="28"/>
      <c r="AJ297" s="28"/>
      <c r="AK297" s="28"/>
      <c r="AL297" s="28"/>
      <c r="AM297" s="28"/>
      <c r="AN297" s="28"/>
      <c r="AO297" s="28"/>
      <c r="AP297" s="28"/>
      <c r="AQ297" s="28"/>
      <c r="AR297" s="28"/>
      <c r="AS297" s="28"/>
      <c r="AT297" s="28"/>
      <c r="AU297" s="28"/>
      <c r="AV297" s="28"/>
      <c r="AW297" s="28"/>
      <c r="AX297" s="28"/>
      <c r="AY297" s="28"/>
      <c r="AZ297" s="28"/>
      <c r="BA297" s="28"/>
      <c r="BB297" s="28"/>
      <c r="BC297" s="28"/>
      <c r="BD297" s="28"/>
      <c r="BE297" s="28"/>
      <c r="BF297" s="28"/>
      <c r="BG297" s="28"/>
      <c r="BH297" s="28"/>
      <c r="BI297" s="28"/>
      <c r="BJ297" s="28"/>
      <c r="BK297" s="28"/>
      <c r="BL297" s="28"/>
    </row>
    <row r="298" spans="3:64" s="29" customFormat="1" ht="11.1" customHeight="1">
      <c r="C298" s="124"/>
      <c r="D298" s="28"/>
      <c r="O298" s="28"/>
      <c r="P298" s="28"/>
      <c r="Q298" s="28"/>
      <c r="R298" s="28"/>
      <c r="S298" s="28"/>
      <c r="T298" s="28"/>
      <c r="U298" s="28"/>
      <c r="V298" s="28"/>
      <c r="W298" s="28"/>
      <c r="X298" s="28"/>
      <c r="Y298" s="28"/>
      <c r="Z298" s="28"/>
      <c r="AA298" s="28"/>
      <c r="AB298" s="28"/>
      <c r="AC298" s="28"/>
      <c r="AD298" s="28"/>
      <c r="AE298" s="28"/>
      <c r="AF298" s="28"/>
      <c r="AG298" s="28"/>
      <c r="AH298" s="28"/>
      <c r="AI298" s="28"/>
      <c r="AJ298" s="28"/>
      <c r="AK298" s="28"/>
      <c r="AL298" s="28"/>
      <c r="AM298" s="28"/>
      <c r="AN298" s="28"/>
      <c r="AO298" s="28"/>
      <c r="AP298" s="28"/>
      <c r="AQ298" s="28"/>
      <c r="AR298" s="28"/>
      <c r="AS298" s="28"/>
      <c r="AT298" s="28"/>
      <c r="AU298" s="28"/>
      <c r="AV298" s="28"/>
      <c r="AW298" s="28"/>
      <c r="AX298" s="28"/>
      <c r="AY298" s="28"/>
      <c r="AZ298" s="28"/>
      <c r="BA298" s="28"/>
      <c r="BB298" s="28"/>
      <c r="BC298" s="28"/>
      <c r="BD298" s="28"/>
      <c r="BE298" s="28"/>
      <c r="BF298" s="28"/>
      <c r="BG298" s="28"/>
      <c r="BH298" s="28"/>
      <c r="BI298" s="28"/>
      <c r="BJ298" s="28"/>
      <c r="BK298" s="28"/>
      <c r="BL298" s="28"/>
    </row>
    <row r="299" spans="3:64" s="29" customFormat="1" ht="11.1" customHeight="1">
      <c r="C299" s="124"/>
      <c r="D299" s="28"/>
      <c r="O299" s="28"/>
      <c r="P299" s="28"/>
      <c r="Q299" s="28"/>
      <c r="R299" s="28"/>
      <c r="S299" s="28"/>
      <c r="T299" s="28"/>
      <c r="U299" s="28"/>
      <c r="V299" s="28"/>
      <c r="W299" s="28"/>
      <c r="X299" s="28"/>
      <c r="Y299" s="28"/>
      <c r="Z299" s="28"/>
      <c r="AA299" s="28"/>
      <c r="AB299" s="28"/>
      <c r="AC299" s="28"/>
      <c r="AD299" s="28"/>
      <c r="AE299" s="28"/>
      <c r="AF299" s="28"/>
      <c r="AG299" s="28"/>
      <c r="AH299" s="28"/>
      <c r="AI299" s="28"/>
      <c r="AJ299" s="28"/>
      <c r="AK299" s="28"/>
      <c r="AL299" s="28"/>
      <c r="AM299" s="28"/>
      <c r="AN299" s="28"/>
      <c r="AO299" s="28"/>
      <c r="AP299" s="28"/>
      <c r="AQ299" s="28"/>
      <c r="AR299" s="28"/>
      <c r="AS299" s="28"/>
      <c r="AT299" s="28"/>
      <c r="AU299" s="28"/>
      <c r="AV299" s="28"/>
      <c r="AW299" s="28"/>
      <c r="AX299" s="28"/>
      <c r="AY299" s="28"/>
      <c r="AZ299" s="28"/>
      <c r="BA299" s="28"/>
      <c r="BB299" s="28"/>
      <c r="BC299" s="28"/>
      <c r="BD299" s="28"/>
      <c r="BE299" s="28"/>
      <c r="BF299" s="28"/>
      <c r="BG299" s="28"/>
      <c r="BH299" s="28"/>
      <c r="BI299" s="28"/>
      <c r="BJ299" s="28"/>
      <c r="BK299" s="28"/>
      <c r="BL299" s="28"/>
    </row>
    <row r="300" spans="3:64" s="29" customFormat="1" ht="11.1" customHeight="1">
      <c r="C300" s="124"/>
      <c r="D300" s="28"/>
      <c r="O300" s="28"/>
      <c r="P300" s="28"/>
      <c r="Q300" s="28"/>
      <c r="R300" s="28"/>
      <c r="S300" s="28"/>
      <c r="T300" s="28"/>
      <c r="U300" s="28"/>
      <c r="V300" s="28"/>
      <c r="W300" s="28"/>
      <c r="X300" s="28"/>
      <c r="Y300" s="28"/>
      <c r="Z300" s="28"/>
      <c r="AA300" s="28"/>
      <c r="AB300" s="28"/>
      <c r="AC300" s="28"/>
      <c r="AD300" s="28"/>
      <c r="AE300" s="28"/>
      <c r="AF300" s="28"/>
      <c r="AG300" s="28"/>
      <c r="AH300" s="28"/>
      <c r="AI300" s="28"/>
      <c r="AJ300" s="28"/>
      <c r="AK300" s="28"/>
      <c r="AL300" s="28"/>
      <c r="AM300" s="28"/>
      <c r="AN300" s="28"/>
      <c r="AO300" s="28"/>
      <c r="AP300" s="28"/>
      <c r="AQ300" s="28"/>
      <c r="AR300" s="28"/>
      <c r="AS300" s="28"/>
      <c r="AT300" s="28"/>
      <c r="AU300" s="28"/>
      <c r="AV300" s="28"/>
      <c r="AW300" s="28"/>
      <c r="AX300" s="28"/>
      <c r="AY300" s="28"/>
      <c r="AZ300" s="28"/>
      <c r="BA300" s="28"/>
      <c r="BB300" s="28"/>
      <c r="BC300" s="28"/>
      <c r="BD300" s="28"/>
      <c r="BE300" s="28"/>
      <c r="BF300" s="28"/>
      <c r="BG300" s="28"/>
      <c r="BH300" s="28"/>
      <c r="BI300" s="28"/>
      <c r="BJ300" s="28"/>
      <c r="BK300" s="28"/>
      <c r="BL300" s="28"/>
    </row>
    <row r="301" spans="3:64" s="29" customFormat="1" ht="11.1" customHeight="1">
      <c r="C301" s="124"/>
      <c r="D301" s="28"/>
      <c r="O301" s="28"/>
      <c r="P301" s="28"/>
      <c r="Q301" s="28"/>
      <c r="R301" s="28"/>
      <c r="S301" s="28"/>
      <c r="T301" s="28"/>
      <c r="U301" s="28"/>
      <c r="V301" s="28"/>
      <c r="W301" s="28"/>
      <c r="X301" s="28"/>
      <c r="Y301" s="28"/>
      <c r="Z301" s="28"/>
      <c r="AA301" s="28"/>
      <c r="AB301" s="28"/>
      <c r="AC301" s="28"/>
      <c r="AD301" s="28"/>
      <c r="AE301" s="28"/>
      <c r="AF301" s="28"/>
      <c r="AG301" s="28"/>
      <c r="AH301" s="28"/>
      <c r="AI301" s="28"/>
      <c r="AJ301" s="28"/>
      <c r="AK301" s="28"/>
      <c r="AL301" s="28"/>
      <c r="AM301" s="28"/>
      <c r="AN301" s="28"/>
      <c r="AO301" s="28"/>
      <c r="AP301" s="28"/>
      <c r="AQ301" s="28"/>
      <c r="AR301" s="28"/>
      <c r="AS301" s="28"/>
      <c r="AT301" s="28"/>
      <c r="AU301" s="28"/>
      <c r="AV301" s="28"/>
      <c r="AW301" s="28"/>
      <c r="AX301" s="28"/>
      <c r="AY301" s="28"/>
      <c r="AZ301" s="28"/>
      <c r="BA301" s="28"/>
      <c r="BB301" s="28"/>
      <c r="BC301" s="28"/>
      <c r="BD301" s="28"/>
      <c r="BE301" s="28"/>
      <c r="BF301" s="28"/>
      <c r="BG301" s="28"/>
      <c r="BH301" s="28"/>
      <c r="BI301" s="28"/>
      <c r="BJ301" s="28"/>
      <c r="BK301" s="28"/>
      <c r="BL301" s="28"/>
    </row>
    <row r="302" spans="3:64" s="29" customFormat="1" ht="11.1" customHeight="1">
      <c r="C302" s="124"/>
      <c r="D302" s="28"/>
      <c r="O302" s="28"/>
      <c r="P302" s="28"/>
      <c r="Q302" s="28"/>
      <c r="R302" s="28"/>
      <c r="S302" s="28"/>
      <c r="T302" s="28"/>
      <c r="U302" s="28"/>
      <c r="V302" s="28"/>
      <c r="W302" s="28"/>
      <c r="X302" s="28"/>
      <c r="Y302" s="28"/>
      <c r="Z302" s="28"/>
      <c r="AA302" s="28"/>
      <c r="AB302" s="28"/>
      <c r="AC302" s="28"/>
      <c r="AD302" s="28"/>
      <c r="AE302" s="28"/>
      <c r="AF302" s="28"/>
      <c r="AG302" s="28"/>
      <c r="AH302" s="28"/>
      <c r="AI302" s="28"/>
      <c r="AJ302" s="28"/>
      <c r="AK302" s="28"/>
      <c r="AL302" s="28"/>
      <c r="AM302" s="28"/>
      <c r="AN302" s="28"/>
      <c r="AO302" s="28"/>
      <c r="AP302" s="28"/>
      <c r="AQ302" s="28"/>
      <c r="AR302" s="28"/>
      <c r="AS302" s="28"/>
      <c r="AT302" s="28"/>
      <c r="AU302" s="28"/>
      <c r="AV302" s="28"/>
      <c r="AW302" s="28"/>
      <c r="AX302" s="28"/>
      <c r="AY302" s="28"/>
      <c r="AZ302" s="28"/>
      <c r="BA302" s="28"/>
      <c r="BB302" s="28"/>
      <c r="BC302" s="28"/>
      <c r="BD302" s="28"/>
      <c r="BE302" s="28"/>
      <c r="BF302" s="28"/>
      <c r="BG302" s="28"/>
      <c r="BH302" s="28"/>
      <c r="BI302" s="28"/>
      <c r="BJ302" s="28"/>
      <c r="BK302" s="28"/>
      <c r="BL302" s="28"/>
    </row>
    <row r="303" spans="3:64" s="29" customFormat="1" ht="11.1" customHeight="1">
      <c r="C303" s="124"/>
      <c r="D303" s="28"/>
      <c r="O303" s="28"/>
      <c r="P303" s="28"/>
      <c r="Q303" s="28"/>
      <c r="R303" s="28"/>
      <c r="S303" s="28"/>
      <c r="T303" s="28"/>
      <c r="U303" s="28"/>
      <c r="V303" s="28"/>
      <c r="W303" s="28"/>
      <c r="X303" s="28"/>
      <c r="Y303" s="28"/>
      <c r="Z303" s="28"/>
      <c r="AA303" s="28"/>
      <c r="AB303" s="28"/>
      <c r="AC303" s="28"/>
      <c r="AD303" s="28"/>
      <c r="AE303" s="28"/>
      <c r="AF303" s="28"/>
      <c r="AG303" s="28"/>
      <c r="AH303" s="28"/>
      <c r="AI303" s="28"/>
      <c r="AJ303" s="28"/>
      <c r="AK303" s="28"/>
      <c r="AL303" s="28"/>
      <c r="AM303" s="28"/>
      <c r="AN303" s="28"/>
      <c r="AO303" s="28"/>
      <c r="AP303" s="28"/>
      <c r="AQ303" s="28"/>
      <c r="AR303" s="28"/>
      <c r="AS303" s="28"/>
      <c r="AT303" s="28"/>
      <c r="AU303" s="28"/>
      <c r="AV303" s="28"/>
      <c r="AW303" s="28"/>
      <c r="AX303" s="28"/>
      <c r="AY303" s="28"/>
      <c r="AZ303" s="28"/>
      <c r="BA303" s="28"/>
      <c r="BB303" s="28"/>
      <c r="BC303" s="28"/>
      <c r="BD303" s="28"/>
      <c r="BE303" s="28"/>
      <c r="BF303" s="28"/>
      <c r="BG303" s="28"/>
      <c r="BH303" s="28"/>
      <c r="BI303" s="28"/>
      <c r="BJ303" s="28"/>
      <c r="BK303" s="28"/>
      <c r="BL303" s="28"/>
    </row>
    <row r="304" spans="3:64" s="29" customFormat="1" ht="11.1" customHeight="1">
      <c r="C304" s="124"/>
      <c r="D304" s="28"/>
      <c r="O304" s="28"/>
      <c r="P304" s="28"/>
      <c r="Q304" s="28"/>
      <c r="R304" s="28"/>
      <c r="S304" s="28"/>
      <c r="T304" s="28"/>
      <c r="U304" s="28"/>
      <c r="V304" s="28"/>
      <c r="W304" s="28"/>
      <c r="X304" s="28"/>
      <c r="Y304" s="28"/>
      <c r="Z304" s="28"/>
      <c r="AA304" s="28"/>
      <c r="AB304" s="28"/>
      <c r="AC304" s="28"/>
      <c r="AD304" s="28"/>
      <c r="AE304" s="28"/>
      <c r="AF304" s="28"/>
      <c r="AG304" s="28"/>
      <c r="AH304" s="28"/>
      <c r="AI304" s="28"/>
      <c r="AJ304" s="28"/>
      <c r="AK304" s="28"/>
      <c r="AL304" s="28"/>
      <c r="AM304" s="28"/>
      <c r="AN304" s="28"/>
      <c r="AO304" s="28"/>
      <c r="AP304" s="28"/>
      <c r="AQ304" s="28"/>
      <c r="AR304" s="28"/>
      <c r="AS304" s="28"/>
      <c r="AT304" s="28"/>
      <c r="AU304" s="28"/>
      <c r="AV304" s="28"/>
      <c r="AW304" s="28"/>
      <c r="AX304" s="28"/>
      <c r="AY304" s="28"/>
      <c r="AZ304" s="28"/>
      <c r="BA304" s="28"/>
      <c r="BB304" s="28"/>
      <c r="BC304" s="28"/>
      <c r="BD304" s="28"/>
      <c r="BE304" s="28"/>
      <c r="BF304" s="28"/>
      <c r="BG304" s="28"/>
      <c r="BH304" s="28"/>
      <c r="BI304" s="28"/>
      <c r="BJ304" s="28"/>
      <c r="BK304" s="28"/>
      <c r="BL304" s="28"/>
    </row>
    <row r="305" spans="3:64" s="29" customFormat="1" ht="11.1" customHeight="1">
      <c r="C305" s="124"/>
      <c r="D305" s="28"/>
      <c r="O305" s="28"/>
      <c r="P305" s="28"/>
      <c r="Q305" s="28"/>
      <c r="R305" s="28"/>
      <c r="S305" s="28"/>
      <c r="T305" s="28"/>
      <c r="U305" s="28"/>
      <c r="V305" s="28"/>
      <c r="W305" s="28"/>
      <c r="X305" s="28"/>
      <c r="Y305" s="28"/>
      <c r="Z305" s="28"/>
      <c r="AA305" s="28"/>
      <c r="AB305" s="28"/>
      <c r="AC305" s="28"/>
      <c r="AD305" s="28"/>
      <c r="AE305" s="28"/>
      <c r="AF305" s="28"/>
      <c r="AG305" s="28"/>
      <c r="AH305" s="28"/>
      <c r="AI305" s="28"/>
      <c r="AJ305" s="28"/>
      <c r="AK305" s="28"/>
      <c r="AL305" s="28"/>
      <c r="AM305" s="28"/>
      <c r="AN305" s="28"/>
      <c r="AO305" s="28"/>
      <c r="AP305" s="28"/>
      <c r="AQ305" s="28"/>
      <c r="AR305" s="28"/>
      <c r="AS305" s="28"/>
      <c r="AT305" s="28"/>
      <c r="AU305" s="28"/>
      <c r="AV305" s="28"/>
      <c r="AW305" s="28"/>
      <c r="AX305" s="28"/>
      <c r="AY305" s="28"/>
      <c r="AZ305" s="28"/>
      <c r="BA305" s="28"/>
      <c r="BB305" s="28"/>
      <c r="BC305" s="28"/>
      <c r="BD305" s="28"/>
      <c r="BE305" s="28"/>
      <c r="BF305" s="28"/>
      <c r="BG305" s="28"/>
      <c r="BH305" s="28"/>
      <c r="BI305" s="28"/>
      <c r="BJ305" s="28"/>
      <c r="BK305" s="28"/>
      <c r="BL305" s="28"/>
    </row>
    <row r="306" spans="3:64" s="29" customFormat="1" ht="11.1" customHeight="1">
      <c r="C306" s="124"/>
      <c r="D306" s="28"/>
      <c r="O306" s="28"/>
      <c r="P306" s="28"/>
      <c r="Q306" s="28"/>
      <c r="R306" s="28"/>
      <c r="S306" s="28"/>
      <c r="T306" s="28"/>
      <c r="U306" s="28"/>
      <c r="V306" s="28"/>
      <c r="W306" s="28"/>
      <c r="X306" s="28"/>
      <c r="Y306" s="28"/>
      <c r="Z306" s="28"/>
      <c r="AA306" s="28"/>
      <c r="AB306" s="28"/>
      <c r="AC306" s="28"/>
      <c r="AD306" s="28"/>
      <c r="AE306" s="28"/>
      <c r="AF306" s="28"/>
      <c r="AG306" s="28"/>
      <c r="AH306" s="28"/>
      <c r="AI306" s="28"/>
      <c r="AJ306" s="28"/>
      <c r="AK306" s="28"/>
      <c r="AL306" s="28"/>
      <c r="AM306" s="28"/>
      <c r="AN306" s="28"/>
      <c r="AO306" s="28"/>
      <c r="AP306" s="28"/>
      <c r="AQ306" s="28"/>
      <c r="AR306" s="28"/>
      <c r="AS306" s="28"/>
      <c r="AT306" s="28"/>
      <c r="AU306" s="28"/>
      <c r="AV306" s="28"/>
      <c r="AW306" s="28"/>
      <c r="AX306" s="28"/>
      <c r="AY306" s="28"/>
      <c r="AZ306" s="28"/>
      <c r="BA306" s="28"/>
      <c r="BB306" s="28"/>
      <c r="BC306" s="28"/>
      <c r="BD306" s="28"/>
      <c r="BE306" s="28"/>
      <c r="BF306" s="28"/>
      <c r="BG306" s="28"/>
      <c r="BH306" s="28"/>
      <c r="BI306" s="28"/>
      <c r="BJ306" s="28"/>
      <c r="BK306" s="28"/>
      <c r="BL306" s="28"/>
    </row>
    <row r="307" spans="3:64" s="29" customFormat="1" ht="11.1" customHeight="1">
      <c r="C307" s="124"/>
      <c r="D307" s="28"/>
      <c r="O307" s="28"/>
      <c r="P307" s="28"/>
      <c r="Q307" s="28"/>
      <c r="R307" s="28"/>
      <c r="S307" s="28"/>
      <c r="T307" s="28"/>
      <c r="U307" s="28"/>
      <c r="V307" s="28"/>
      <c r="W307" s="28"/>
      <c r="X307" s="28"/>
      <c r="Y307" s="28"/>
      <c r="Z307" s="28"/>
      <c r="AA307" s="28"/>
      <c r="AB307" s="28"/>
      <c r="AC307" s="28"/>
      <c r="AD307" s="28"/>
      <c r="AE307" s="28"/>
      <c r="AF307" s="28"/>
      <c r="AG307" s="28"/>
      <c r="AH307" s="28"/>
      <c r="AI307" s="28"/>
      <c r="AJ307" s="28"/>
      <c r="AK307" s="28"/>
      <c r="AL307" s="28"/>
      <c r="AM307" s="28"/>
      <c r="AN307" s="28"/>
      <c r="AO307" s="28"/>
      <c r="AP307" s="28"/>
      <c r="AQ307" s="28"/>
      <c r="AR307" s="28"/>
      <c r="AS307" s="28"/>
      <c r="AT307" s="28"/>
      <c r="AU307" s="28"/>
      <c r="AV307" s="28"/>
      <c r="AW307" s="28"/>
      <c r="AX307" s="28"/>
      <c r="AY307" s="28"/>
      <c r="AZ307" s="28"/>
      <c r="BA307" s="28"/>
      <c r="BB307" s="28"/>
      <c r="BC307" s="28"/>
      <c r="BD307" s="28"/>
      <c r="BE307" s="28"/>
      <c r="BF307" s="28"/>
      <c r="BG307" s="28"/>
      <c r="BH307" s="28"/>
      <c r="BI307" s="28"/>
      <c r="BJ307" s="28"/>
      <c r="BK307" s="28"/>
      <c r="BL307" s="28"/>
    </row>
    <row r="308" spans="3:64" s="29" customFormat="1" ht="11.1" customHeight="1">
      <c r="C308" s="124"/>
      <c r="D308" s="28"/>
      <c r="O308" s="28"/>
      <c r="P308" s="28"/>
      <c r="Q308" s="28"/>
      <c r="R308" s="28"/>
      <c r="S308" s="28"/>
      <c r="T308" s="28"/>
      <c r="U308" s="28"/>
      <c r="V308" s="28"/>
      <c r="W308" s="28"/>
      <c r="X308" s="28"/>
      <c r="Y308" s="28"/>
      <c r="Z308" s="28"/>
      <c r="AA308" s="28"/>
      <c r="AB308" s="28"/>
      <c r="AC308" s="28"/>
      <c r="AD308" s="28"/>
      <c r="AE308" s="28"/>
      <c r="AF308" s="28"/>
      <c r="AG308" s="28"/>
      <c r="AH308" s="28"/>
      <c r="AI308" s="28"/>
      <c r="AJ308" s="28"/>
      <c r="AK308" s="28"/>
      <c r="AL308" s="28"/>
      <c r="AM308" s="28"/>
      <c r="AN308" s="28"/>
      <c r="AO308" s="28"/>
      <c r="AP308" s="28"/>
      <c r="AQ308" s="28"/>
      <c r="AR308" s="28"/>
      <c r="AS308" s="28"/>
      <c r="AT308" s="28"/>
      <c r="AU308" s="28"/>
      <c r="AV308" s="28"/>
      <c r="AW308" s="28"/>
      <c r="AX308" s="28"/>
      <c r="AY308" s="28"/>
      <c r="AZ308" s="28"/>
      <c r="BA308" s="28"/>
      <c r="BB308" s="28"/>
      <c r="BC308" s="28"/>
      <c r="BD308" s="28"/>
      <c r="BE308" s="28"/>
      <c r="BF308" s="28"/>
      <c r="BG308" s="28"/>
      <c r="BH308" s="28"/>
      <c r="BI308" s="28"/>
      <c r="BJ308" s="28"/>
      <c r="BK308" s="28"/>
      <c r="BL308" s="28"/>
    </row>
    <row r="309" spans="3:64" s="29" customFormat="1" ht="11.1" customHeight="1">
      <c r="C309" s="124"/>
      <c r="D309" s="28"/>
      <c r="O309" s="28"/>
      <c r="P309" s="28"/>
      <c r="Q309" s="28"/>
      <c r="R309" s="28"/>
      <c r="S309" s="28"/>
      <c r="T309" s="28"/>
      <c r="U309" s="28"/>
      <c r="V309" s="28"/>
      <c r="W309" s="28"/>
      <c r="X309" s="28"/>
      <c r="Y309" s="28"/>
      <c r="Z309" s="28"/>
      <c r="AA309" s="28"/>
      <c r="AB309" s="28"/>
      <c r="AC309" s="28"/>
      <c r="AD309" s="28"/>
      <c r="AE309" s="28"/>
      <c r="AF309" s="28"/>
      <c r="AG309" s="28"/>
      <c r="AH309" s="28"/>
      <c r="AI309" s="28"/>
      <c r="AJ309" s="28"/>
      <c r="AK309" s="28"/>
      <c r="AL309" s="28"/>
      <c r="AM309" s="28"/>
      <c r="AN309" s="28"/>
      <c r="AO309" s="28"/>
      <c r="AP309" s="28"/>
      <c r="AQ309" s="28"/>
      <c r="AR309" s="28"/>
      <c r="AS309" s="28"/>
      <c r="AT309" s="28"/>
      <c r="AU309" s="28"/>
      <c r="AV309" s="28"/>
      <c r="AW309" s="28"/>
      <c r="AX309" s="28"/>
      <c r="AY309" s="28"/>
      <c r="AZ309" s="28"/>
      <c r="BA309" s="28"/>
      <c r="BB309" s="28"/>
      <c r="BC309" s="28"/>
      <c r="BD309" s="28"/>
      <c r="BE309" s="28"/>
      <c r="BF309" s="28"/>
      <c r="BG309" s="28"/>
      <c r="BH309" s="28"/>
      <c r="BI309" s="28"/>
      <c r="BJ309" s="28"/>
      <c r="BK309" s="28"/>
      <c r="BL309" s="28"/>
    </row>
    <row r="310" spans="3:64" s="29" customFormat="1" ht="11.1" customHeight="1">
      <c r="C310" s="124"/>
      <c r="D310" s="28"/>
      <c r="O310" s="28"/>
      <c r="P310" s="28"/>
      <c r="Q310" s="28"/>
      <c r="R310" s="28"/>
      <c r="S310" s="28"/>
      <c r="T310" s="28"/>
      <c r="U310" s="28"/>
      <c r="V310" s="28"/>
      <c r="W310" s="28"/>
      <c r="X310" s="28"/>
      <c r="Y310" s="28"/>
      <c r="Z310" s="28"/>
      <c r="AA310" s="28"/>
      <c r="AB310" s="28"/>
      <c r="AC310" s="28"/>
      <c r="AD310" s="28"/>
      <c r="AE310" s="28"/>
      <c r="AF310" s="28"/>
      <c r="AG310" s="28"/>
      <c r="AH310" s="28"/>
      <c r="AI310" s="28"/>
      <c r="AJ310" s="28"/>
      <c r="AK310" s="28"/>
      <c r="AL310" s="28"/>
      <c r="AM310" s="28"/>
      <c r="AN310" s="28"/>
      <c r="AO310" s="28"/>
      <c r="AP310" s="28"/>
      <c r="AQ310" s="28"/>
      <c r="AR310" s="28"/>
      <c r="AS310" s="28"/>
      <c r="AT310" s="28"/>
      <c r="AU310" s="28"/>
      <c r="AV310" s="28"/>
      <c r="AW310" s="28"/>
      <c r="AX310" s="28"/>
      <c r="AY310" s="28"/>
      <c r="AZ310" s="28"/>
      <c r="BA310" s="28"/>
      <c r="BB310" s="28"/>
      <c r="BC310" s="28"/>
      <c r="BD310" s="28"/>
      <c r="BE310" s="28"/>
      <c r="BF310" s="28"/>
      <c r="BG310" s="28"/>
      <c r="BH310" s="28"/>
      <c r="BI310" s="28"/>
      <c r="BJ310" s="28"/>
      <c r="BK310" s="28"/>
      <c r="BL310" s="28"/>
    </row>
    <row r="311" spans="3:64" s="29" customFormat="1" ht="11.1" customHeight="1">
      <c r="C311" s="124"/>
      <c r="D311" s="28"/>
      <c r="O311" s="28"/>
      <c r="P311" s="28"/>
      <c r="Q311" s="28"/>
      <c r="R311" s="28"/>
      <c r="S311" s="28"/>
      <c r="T311" s="28"/>
      <c r="U311" s="28"/>
      <c r="V311" s="28"/>
      <c r="W311" s="28"/>
      <c r="X311" s="28"/>
      <c r="Y311" s="28"/>
      <c r="Z311" s="28"/>
      <c r="AA311" s="28"/>
      <c r="AB311" s="28"/>
      <c r="AC311" s="28"/>
      <c r="AD311" s="28"/>
      <c r="AE311" s="28"/>
      <c r="AF311" s="28"/>
      <c r="AG311" s="28"/>
      <c r="AH311" s="28"/>
      <c r="AI311" s="28"/>
      <c r="AJ311" s="28"/>
      <c r="AK311" s="28"/>
      <c r="AL311" s="28"/>
      <c r="AM311" s="28"/>
      <c r="AN311" s="28"/>
      <c r="AO311" s="28"/>
      <c r="AP311" s="28"/>
      <c r="AQ311" s="28"/>
      <c r="AR311" s="28"/>
      <c r="AS311" s="28"/>
      <c r="AT311" s="28"/>
      <c r="AU311" s="28"/>
      <c r="AV311" s="28"/>
      <c r="AW311" s="28"/>
      <c r="AX311" s="28"/>
      <c r="AY311" s="28"/>
      <c r="AZ311" s="28"/>
      <c r="BA311" s="28"/>
      <c r="BB311" s="28"/>
      <c r="BC311" s="28"/>
      <c r="BD311" s="28"/>
      <c r="BE311" s="28"/>
      <c r="BF311" s="28"/>
      <c r="BG311" s="28"/>
      <c r="BH311" s="28"/>
      <c r="BI311" s="28"/>
      <c r="BJ311" s="28"/>
      <c r="BK311" s="28"/>
      <c r="BL311" s="28"/>
    </row>
    <row r="312" spans="3:64" s="29" customFormat="1" ht="11.1" customHeight="1">
      <c r="C312" s="124"/>
      <c r="D312" s="28"/>
      <c r="O312" s="28"/>
      <c r="P312" s="28"/>
      <c r="Q312" s="28"/>
      <c r="R312" s="28"/>
      <c r="S312" s="28"/>
      <c r="T312" s="28"/>
      <c r="U312" s="28"/>
      <c r="V312" s="28"/>
      <c r="W312" s="28"/>
      <c r="X312" s="28"/>
      <c r="Y312" s="28"/>
      <c r="Z312" s="28"/>
      <c r="AA312" s="28"/>
      <c r="AB312" s="28"/>
      <c r="AC312" s="28"/>
      <c r="AD312" s="28"/>
      <c r="AE312" s="28"/>
      <c r="AF312" s="28"/>
      <c r="AG312" s="28"/>
      <c r="AH312" s="28"/>
      <c r="AI312" s="28"/>
      <c r="AJ312" s="28"/>
      <c r="AK312" s="28"/>
      <c r="AL312" s="28"/>
      <c r="AM312" s="28"/>
      <c r="AN312" s="28"/>
      <c r="AO312" s="28"/>
      <c r="AP312" s="28"/>
      <c r="AQ312" s="28"/>
      <c r="AR312" s="28"/>
      <c r="AS312" s="28"/>
      <c r="AT312" s="28"/>
      <c r="AU312" s="28"/>
      <c r="AV312" s="28"/>
      <c r="AW312" s="28"/>
      <c r="AX312" s="28"/>
      <c r="AY312" s="28"/>
      <c r="AZ312" s="28"/>
      <c r="BA312" s="28"/>
      <c r="BB312" s="28"/>
      <c r="BC312" s="28"/>
      <c r="BD312" s="28"/>
      <c r="BE312" s="28"/>
      <c r="BF312" s="28"/>
      <c r="BG312" s="28"/>
      <c r="BH312" s="28"/>
      <c r="BI312" s="28"/>
      <c r="BJ312" s="28"/>
      <c r="BK312" s="28"/>
      <c r="BL312" s="28"/>
    </row>
    <row r="313" spans="3:64" s="29" customFormat="1" ht="11.1" customHeight="1">
      <c r="C313" s="124"/>
      <c r="D313" s="28"/>
      <c r="O313" s="28"/>
      <c r="P313" s="28"/>
      <c r="Q313" s="28"/>
      <c r="R313" s="28"/>
      <c r="S313" s="28"/>
      <c r="T313" s="28"/>
      <c r="U313" s="28"/>
      <c r="V313" s="28"/>
      <c r="W313" s="28"/>
      <c r="X313" s="28"/>
      <c r="Y313" s="28"/>
      <c r="Z313" s="28"/>
      <c r="AA313" s="28"/>
      <c r="AB313" s="28"/>
      <c r="AC313" s="28"/>
      <c r="AD313" s="28"/>
      <c r="AE313" s="28"/>
      <c r="AF313" s="28"/>
      <c r="AG313" s="28"/>
      <c r="AH313" s="28"/>
      <c r="AI313" s="28"/>
      <c r="AJ313" s="28"/>
      <c r="AK313" s="28"/>
      <c r="AL313" s="28"/>
      <c r="AM313" s="28"/>
      <c r="AN313" s="28"/>
      <c r="AO313" s="28"/>
      <c r="AP313" s="28"/>
      <c r="AQ313" s="28"/>
      <c r="AR313" s="28"/>
      <c r="AS313" s="28"/>
      <c r="AT313" s="28"/>
      <c r="AU313" s="28"/>
      <c r="AV313" s="28"/>
      <c r="AW313" s="28"/>
      <c r="AX313" s="28"/>
      <c r="AY313" s="28"/>
      <c r="AZ313" s="28"/>
      <c r="BA313" s="28"/>
      <c r="BB313" s="28"/>
      <c r="BC313" s="28"/>
      <c r="BD313" s="28"/>
      <c r="BE313" s="28"/>
      <c r="BF313" s="28"/>
      <c r="BG313" s="28"/>
      <c r="BH313" s="28"/>
      <c r="BI313" s="28"/>
      <c r="BJ313" s="28"/>
      <c r="BK313" s="28"/>
      <c r="BL313" s="28"/>
    </row>
    <row r="314" spans="3:64" s="29" customFormat="1" ht="11.1" customHeight="1">
      <c r="C314" s="124"/>
      <c r="D314" s="28"/>
      <c r="O314" s="28"/>
      <c r="P314" s="28"/>
      <c r="Q314" s="28"/>
      <c r="R314" s="28"/>
      <c r="S314" s="28"/>
      <c r="T314" s="28"/>
      <c r="U314" s="28"/>
      <c r="V314" s="28"/>
      <c r="W314" s="28"/>
      <c r="X314" s="28"/>
      <c r="Y314" s="28"/>
      <c r="Z314" s="28"/>
      <c r="AA314" s="28"/>
      <c r="AB314" s="28"/>
      <c r="AC314" s="28"/>
      <c r="AD314" s="28"/>
      <c r="AE314" s="28"/>
      <c r="AF314" s="28"/>
      <c r="AG314" s="28"/>
      <c r="AH314" s="28"/>
      <c r="AI314" s="28"/>
      <c r="AJ314" s="28"/>
      <c r="AK314" s="28"/>
      <c r="AL314" s="28"/>
      <c r="AM314" s="28"/>
      <c r="AN314" s="28"/>
      <c r="AO314" s="28"/>
      <c r="AP314" s="28"/>
      <c r="AQ314" s="28"/>
      <c r="AR314" s="28"/>
      <c r="AS314" s="28"/>
      <c r="AT314" s="28"/>
      <c r="AU314" s="28"/>
      <c r="AV314" s="28"/>
      <c r="AW314" s="28"/>
      <c r="AX314" s="28"/>
      <c r="AY314" s="28"/>
      <c r="AZ314" s="28"/>
      <c r="BA314" s="28"/>
      <c r="BB314" s="28"/>
      <c r="BC314" s="28"/>
      <c r="BD314" s="28"/>
      <c r="BE314" s="28"/>
      <c r="BF314" s="28"/>
      <c r="BG314" s="28"/>
      <c r="BH314" s="28"/>
      <c r="BI314" s="28"/>
      <c r="BJ314" s="28"/>
      <c r="BK314" s="28"/>
      <c r="BL314" s="28"/>
    </row>
    <row r="315" spans="3:64" s="29" customFormat="1" ht="11.1" customHeight="1">
      <c r="C315" s="124"/>
      <c r="D315" s="28"/>
      <c r="O315" s="28"/>
      <c r="P315" s="28"/>
      <c r="Q315" s="28"/>
      <c r="R315" s="28"/>
      <c r="S315" s="28"/>
      <c r="T315" s="28"/>
      <c r="U315" s="28"/>
      <c r="V315" s="28"/>
      <c r="W315" s="28"/>
      <c r="X315" s="28"/>
      <c r="Y315" s="28"/>
      <c r="Z315" s="28"/>
      <c r="AA315" s="28"/>
      <c r="AB315" s="28"/>
      <c r="AC315" s="28"/>
      <c r="AD315" s="28"/>
      <c r="AE315" s="28"/>
      <c r="AF315" s="28"/>
      <c r="AG315" s="28"/>
      <c r="AH315" s="28"/>
      <c r="AI315" s="28"/>
      <c r="AJ315" s="28"/>
      <c r="AK315" s="28"/>
      <c r="AL315" s="28"/>
      <c r="AM315" s="28"/>
      <c r="AN315" s="28"/>
      <c r="AO315" s="28"/>
      <c r="AP315" s="28"/>
      <c r="AQ315" s="28"/>
      <c r="AR315" s="28"/>
      <c r="AS315" s="28"/>
      <c r="AT315" s="28"/>
      <c r="AU315" s="28"/>
      <c r="AV315" s="28"/>
      <c r="AW315" s="28"/>
      <c r="AX315" s="28"/>
      <c r="AY315" s="28"/>
      <c r="AZ315" s="28"/>
      <c r="BA315" s="28"/>
      <c r="BB315" s="28"/>
      <c r="BC315" s="28"/>
      <c r="BD315" s="28"/>
      <c r="BE315" s="28"/>
      <c r="BF315" s="28"/>
      <c r="BG315" s="28"/>
      <c r="BH315" s="28"/>
      <c r="BI315" s="28"/>
      <c r="BJ315" s="28"/>
      <c r="BK315" s="28"/>
      <c r="BL315" s="28"/>
    </row>
    <row r="316" spans="3:64" s="29" customFormat="1" ht="11.1" customHeight="1">
      <c r="C316" s="124"/>
      <c r="D316" s="28"/>
      <c r="O316" s="28"/>
      <c r="P316" s="28"/>
      <c r="Q316" s="28"/>
      <c r="R316" s="28"/>
      <c r="S316" s="28"/>
      <c r="T316" s="28"/>
      <c r="U316" s="28"/>
      <c r="V316" s="28"/>
      <c r="W316" s="28"/>
      <c r="X316" s="28"/>
      <c r="Y316" s="28"/>
      <c r="Z316" s="28"/>
      <c r="AA316" s="28"/>
      <c r="AB316" s="28"/>
      <c r="AC316" s="28"/>
      <c r="AD316" s="28"/>
      <c r="AE316" s="28"/>
      <c r="AF316" s="28"/>
      <c r="AG316" s="28"/>
      <c r="AH316" s="28"/>
      <c r="AI316" s="28"/>
      <c r="AJ316" s="28"/>
      <c r="AK316" s="28"/>
      <c r="AL316" s="28"/>
      <c r="AM316" s="28"/>
      <c r="AN316" s="28"/>
      <c r="AO316" s="28"/>
      <c r="AP316" s="28"/>
      <c r="AQ316" s="28"/>
      <c r="AR316" s="28"/>
      <c r="AS316" s="28"/>
      <c r="AT316" s="28"/>
      <c r="AU316" s="28"/>
      <c r="AV316" s="28"/>
      <c r="AW316" s="28"/>
      <c r="AX316" s="28"/>
      <c r="AY316" s="28"/>
      <c r="AZ316" s="28"/>
      <c r="BA316" s="28"/>
      <c r="BB316" s="28"/>
      <c r="BC316" s="28"/>
      <c r="BD316" s="28"/>
      <c r="BE316" s="28"/>
      <c r="BF316" s="28"/>
      <c r="BG316" s="28"/>
      <c r="BH316" s="28"/>
      <c r="BI316" s="28"/>
      <c r="BJ316" s="28"/>
      <c r="BK316" s="28"/>
      <c r="BL316" s="28"/>
    </row>
    <row r="317" spans="3:64" s="29" customFormat="1" ht="11.1" customHeight="1">
      <c r="C317" s="124"/>
      <c r="D317" s="28"/>
      <c r="O317" s="28"/>
      <c r="P317" s="28"/>
      <c r="Q317" s="28"/>
      <c r="R317" s="28"/>
      <c r="S317" s="28"/>
      <c r="T317" s="28"/>
      <c r="U317" s="28"/>
      <c r="V317" s="28"/>
      <c r="W317" s="28"/>
      <c r="X317" s="28"/>
      <c r="Y317" s="28"/>
      <c r="Z317" s="28"/>
      <c r="AA317" s="28"/>
      <c r="AB317" s="28"/>
      <c r="AC317" s="28"/>
      <c r="AD317" s="28"/>
      <c r="AE317" s="28"/>
      <c r="AF317" s="28"/>
      <c r="AG317" s="28"/>
      <c r="AH317" s="28"/>
      <c r="AI317" s="28"/>
      <c r="AJ317" s="28"/>
      <c r="AK317" s="28"/>
      <c r="AL317" s="28"/>
      <c r="AM317" s="28"/>
      <c r="AN317" s="28"/>
      <c r="AO317" s="28"/>
      <c r="AP317" s="28"/>
      <c r="AQ317" s="28"/>
      <c r="AR317" s="28"/>
      <c r="AS317" s="28"/>
      <c r="AT317" s="28"/>
      <c r="AU317" s="28"/>
      <c r="AV317" s="28"/>
      <c r="AW317" s="28"/>
      <c r="AX317" s="28"/>
      <c r="AY317" s="28"/>
      <c r="AZ317" s="28"/>
      <c r="BA317" s="28"/>
      <c r="BB317" s="28"/>
      <c r="BC317" s="28"/>
      <c r="BD317" s="28"/>
      <c r="BE317" s="28"/>
      <c r="BF317" s="28"/>
      <c r="BG317" s="28"/>
      <c r="BH317" s="28"/>
      <c r="BI317" s="28"/>
      <c r="BJ317" s="28"/>
      <c r="BK317" s="28"/>
      <c r="BL317" s="28"/>
    </row>
    <row r="318" spans="3:64" s="29" customFormat="1" ht="11.1" customHeight="1">
      <c r="C318" s="124"/>
      <c r="D318" s="28"/>
      <c r="O318" s="28"/>
      <c r="P318" s="28"/>
      <c r="Q318" s="28"/>
      <c r="R318" s="28"/>
      <c r="S318" s="28"/>
      <c r="T318" s="28"/>
      <c r="U318" s="28"/>
      <c r="V318" s="28"/>
      <c r="W318" s="28"/>
      <c r="X318" s="28"/>
      <c r="Y318" s="28"/>
      <c r="Z318" s="28"/>
      <c r="AA318" s="28"/>
      <c r="AB318" s="28"/>
      <c r="AC318" s="28"/>
      <c r="AD318" s="28"/>
      <c r="AE318" s="28"/>
      <c r="AF318" s="28"/>
      <c r="AG318" s="28"/>
      <c r="AH318" s="28"/>
      <c r="AI318" s="28"/>
      <c r="AJ318" s="28"/>
      <c r="AK318" s="28"/>
      <c r="AL318" s="28"/>
      <c r="AM318" s="28"/>
      <c r="AN318" s="28"/>
      <c r="AO318" s="28"/>
      <c r="AP318" s="28"/>
      <c r="AQ318" s="28"/>
      <c r="AR318" s="28"/>
      <c r="AS318" s="28"/>
      <c r="AT318" s="28"/>
      <c r="AU318" s="28"/>
      <c r="AV318" s="28"/>
      <c r="AW318" s="28"/>
      <c r="AX318" s="28"/>
      <c r="AY318" s="28"/>
      <c r="AZ318" s="28"/>
      <c r="BA318" s="28"/>
      <c r="BB318" s="28"/>
      <c r="BC318" s="28"/>
      <c r="BD318" s="28"/>
      <c r="BE318" s="28"/>
      <c r="BF318" s="28"/>
      <c r="BG318" s="28"/>
      <c r="BH318" s="28"/>
      <c r="BI318" s="28"/>
      <c r="BJ318" s="28"/>
      <c r="BK318" s="28"/>
      <c r="BL318" s="28"/>
    </row>
    <row r="319" spans="3:64" s="29" customFormat="1" ht="11.1" customHeight="1">
      <c r="C319" s="124"/>
      <c r="D319" s="28"/>
      <c r="O319" s="28"/>
      <c r="P319" s="28"/>
      <c r="Q319" s="28"/>
      <c r="R319" s="28"/>
      <c r="S319" s="28"/>
      <c r="T319" s="28"/>
      <c r="U319" s="28"/>
      <c r="V319" s="28"/>
      <c r="W319" s="28"/>
      <c r="X319" s="28"/>
      <c r="Y319" s="28"/>
      <c r="Z319" s="28"/>
      <c r="AA319" s="28"/>
      <c r="AB319" s="28"/>
      <c r="AC319" s="28"/>
      <c r="AD319" s="28"/>
      <c r="AE319" s="28"/>
      <c r="AF319" s="28"/>
      <c r="AG319" s="28"/>
      <c r="AH319" s="28"/>
      <c r="AI319" s="28"/>
      <c r="AJ319" s="28"/>
      <c r="AK319" s="28"/>
      <c r="AL319" s="28"/>
      <c r="AM319" s="28"/>
      <c r="AN319" s="28"/>
      <c r="AO319" s="28"/>
      <c r="AP319" s="28"/>
      <c r="AQ319" s="28"/>
      <c r="AR319" s="28"/>
      <c r="AS319" s="28"/>
      <c r="AT319" s="28"/>
      <c r="AU319" s="28"/>
      <c r="AV319" s="28"/>
      <c r="AW319" s="28"/>
      <c r="AX319" s="28"/>
      <c r="AY319" s="28"/>
      <c r="AZ319" s="28"/>
      <c r="BA319" s="28"/>
      <c r="BB319" s="28"/>
      <c r="BC319" s="28"/>
      <c r="BD319" s="28"/>
      <c r="BE319" s="28"/>
      <c r="BF319" s="28"/>
      <c r="BG319" s="28"/>
      <c r="BH319" s="28"/>
      <c r="BI319" s="28"/>
      <c r="BJ319" s="28"/>
      <c r="BK319" s="28"/>
      <c r="BL319" s="28"/>
    </row>
    <row r="320" spans="3:64" s="29" customFormat="1" ht="11.1" customHeight="1">
      <c r="C320" s="124"/>
      <c r="D320" s="28"/>
      <c r="O320" s="28"/>
      <c r="P320" s="28"/>
      <c r="Q320" s="28"/>
      <c r="R320" s="28"/>
      <c r="S320" s="28"/>
      <c r="T320" s="28"/>
      <c r="U320" s="28"/>
      <c r="V320" s="28"/>
      <c r="W320" s="28"/>
      <c r="X320" s="28"/>
      <c r="Y320" s="28"/>
      <c r="Z320" s="28"/>
      <c r="AA320" s="28"/>
      <c r="AB320" s="28"/>
      <c r="AC320" s="28"/>
      <c r="AD320" s="28"/>
      <c r="AE320" s="28"/>
      <c r="AF320" s="28"/>
      <c r="AG320" s="28"/>
      <c r="AH320" s="28"/>
      <c r="AI320" s="28"/>
      <c r="AJ320" s="28"/>
      <c r="AK320" s="28"/>
      <c r="AL320" s="28"/>
      <c r="AM320" s="28"/>
      <c r="AN320" s="28"/>
      <c r="AO320" s="28"/>
      <c r="AP320" s="28"/>
      <c r="AQ320" s="28"/>
      <c r="AR320" s="28"/>
      <c r="AS320" s="28"/>
      <c r="AT320" s="28"/>
      <c r="AU320" s="28"/>
      <c r="AV320" s="28"/>
      <c r="AW320" s="28"/>
      <c r="AX320" s="28"/>
      <c r="AY320" s="28"/>
      <c r="AZ320" s="28"/>
      <c r="BA320" s="28"/>
      <c r="BB320" s="28"/>
      <c r="BC320" s="28"/>
      <c r="BD320" s="28"/>
      <c r="BE320" s="28"/>
      <c r="BF320" s="28"/>
      <c r="BG320" s="28"/>
      <c r="BH320" s="28"/>
      <c r="BI320" s="28"/>
      <c r="BJ320" s="28"/>
      <c r="BK320" s="28"/>
      <c r="BL320" s="28"/>
    </row>
    <row r="321" spans="3:64" s="29" customFormat="1" ht="11.1" customHeight="1">
      <c r="C321" s="124"/>
      <c r="D321" s="28"/>
      <c r="O321" s="28"/>
      <c r="P321" s="28"/>
      <c r="Q321" s="28"/>
      <c r="R321" s="28"/>
      <c r="S321" s="28"/>
      <c r="T321" s="28"/>
      <c r="U321" s="28"/>
      <c r="V321" s="28"/>
      <c r="W321" s="28"/>
      <c r="X321" s="28"/>
      <c r="Y321" s="28"/>
      <c r="Z321" s="28"/>
      <c r="AA321" s="28"/>
      <c r="AB321" s="28"/>
      <c r="AC321" s="28"/>
      <c r="AD321" s="28"/>
      <c r="AE321" s="28"/>
      <c r="AF321" s="28"/>
      <c r="AG321" s="28"/>
      <c r="AH321" s="28"/>
      <c r="AI321" s="28"/>
      <c r="AJ321" s="28"/>
      <c r="AK321" s="28"/>
      <c r="AL321" s="28"/>
      <c r="AM321" s="28"/>
      <c r="AN321" s="28"/>
      <c r="AO321" s="28"/>
      <c r="AP321" s="28"/>
      <c r="AQ321" s="28"/>
      <c r="AR321" s="28"/>
      <c r="AS321" s="28"/>
      <c r="AT321" s="28"/>
      <c r="AU321" s="28"/>
      <c r="AV321" s="28"/>
      <c r="AW321" s="28"/>
      <c r="AX321" s="28"/>
      <c r="AY321" s="28"/>
      <c r="AZ321" s="28"/>
      <c r="BA321" s="28"/>
      <c r="BB321" s="28"/>
      <c r="BC321" s="28"/>
      <c r="BD321" s="28"/>
      <c r="BE321" s="28"/>
      <c r="BF321" s="28"/>
      <c r="BG321" s="28"/>
      <c r="BH321" s="28"/>
      <c r="BI321" s="28"/>
      <c r="BJ321" s="28"/>
      <c r="BK321" s="28"/>
      <c r="BL321" s="28"/>
    </row>
    <row r="322" spans="3:64" s="29" customFormat="1" ht="11.1" customHeight="1">
      <c r="C322" s="124"/>
      <c r="D322" s="28"/>
      <c r="O322" s="28"/>
      <c r="P322" s="28"/>
      <c r="Q322" s="28"/>
      <c r="R322" s="28"/>
      <c r="S322" s="28"/>
      <c r="T322" s="28"/>
      <c r="U322" s="28"/>
      <c r="V322" s="28"/>
      <c r="W322" s="28"/>
      <c r="X322" s="28"/>
      <c r="Y322" s="28"/>
      <c r="Z322" s="28"/>
      <c r="AA322" s="28"/>
      <c r="AB322" s="28"/>
      <c r="AC322" s="28"/>
      <c r="AD322" s="28"/>
      <c r="AE322" s="28"/>
      <c r="AF322" s="28"/>
      <c r="AG322" s="28"/>
      <c r="AH322" s="28"/>
      <c r="AI322" s="28"/>
      <c r="AJ322" s="28"/>
      <c r="AK322" s="28"/>
      <c r="AL322" s="28"/>
      <c r="AM322" s="28"/>
      <c r="AN322" s="28"/>
      <c r="AO322" s="28"/>
      <c r="AP322" s="28"/>
      <c r="AQ322" s="28"/>
      <c r="AR322" s="28"/>
      <c r="AS322" s="28"/>
      <c r="AT322" s="28"/>
      <c r="AU322" s="28"/>
      <c r="AV322" s="28"/>
      <c r="AW322" s="28"/>
      <c r="AX322" s="28"/>
      <c r="AY322" s="28"/>
      <c r="AZ322" s="28"/>
      <c r="BA322" s="28"/>
      <c r="BB322" s="28"/>
      <c r="BC322" s="28"/>
      <c r="BD322" s="28"/>
      <c r="BE322" s="28"/>
      <c r="BF322" s="28"/>
      <c r="BG322" s="28"/>
      <c r="BH322" s="28"/>
      <c r="BI322" s="28"/>
      <c r="BJ322" s="28"/>
      <c r="BK322" s="28"/>
      <c r="BL322" s="28"/>
    </row>
    <row r="323" spans="3:64" s="29" customFormat="1" ht="11.1" customHeight="1">
      <c r="C323" s="124"/>
      <c r="D323" s="28"/>
      <c r="O323" s="28"/>
      <c r="P323" s="28"/>
      <c r="Q323" s="28"/>
      <c r="R323" s="28"/>
      <c r="S323" s="28"/>
      <c r="T323" s="28"/>
      <c r="U323" s="28"/>
      <c r="V323" s="28"/>
      <c r="W323" s="28"/>
      <c r="X323" s="28"/>
      <c r="Y323" s="28"/>
      <c r="Z323" s="28"/>
      <c r="AA323" s="28"/>
      <c r="AB323" s="28"/>
      <c r="AC323" s="28"/>
      <c r="AD323" s="28"/>
      <c r="AE323" s="28"/>
      <c r="AF323" s="28"/>
      <c r="AG323" s="28"/>
      <c r="AH323" s="28"/>
      <c r="AI323" s="28"/>
      <c r="AJ323" s="28"/>
      <c r="AK323" s="28"/>
      <c r="AL323" s="28"/>
      <c r="AM323" s="28"/>
      <c r="AN323" s="28"/>
      <c r="AO323" s="28"/>
      <c r="AP323" s="28"/>
      <c r="AQ323" s="28"/>
      <c r="AR323" s="28"/>
      <c r="AS323" s="28"/>
      <c r="AT323" s="28"/>
      <c r="AU323" s="28"/>
      <c r="AV323" s="28"/>
      <c r="AW323" s="28"/>
      <c r="AX323" s="28"/>
      <c r="AY323" s="28"/>
      <c r="AZ323" s="28"/>
      <c r="BA323" s="28"/>
      <c r="BB323" s="28"/>
      <c r="BC323" s="28"/>
      <c r="BD323" s="28"/>
      <c r="BE323" s="28"/>
      <c r="BF323" s="28"/>
      <c r="BG323" s="28"/>
      <c r="BH323" s="28"/>
      <c r="BI323" s="28"/>
      <c r="BJ323" s="28"/>
      <c r="BK323" s="28"/>
      <c r="BL323" s="28"/>
    </row>
    <row r="324" spans="3:64" s="29" customFormat="1" ht="11.1" customHeight="1">
      <c r="C324" s="124"/>
      <c r="D324" s="28"/>
      <c r="O324" s="28"/>
      <c r="P324" s="28"/>
      <c r="Q324" s="28"/>
      <c r="R324" s="28"/>
      <c r="S324" s="28"/>
      <c r="T324" s="28"/>
      <c r="U324" s="28"/>
      <c r="V324" s="28"/>
      <c r="W324" s="28"/>
      <c r="X324" s="28"/>
      <c r="Y324" s="28"/>
      <c r="Z324" s="28"/>
      <c r="AA324" s="28"/>
      <c r="AB324" s="28"/>
      <c r="AC324" s="28"/>
      <c r="AD324" s="28"/>
      <c r="AE324" s="28"/>
      <c r="AF324" s="28"/>
      <c r="AG324" s="28"/>
      <c r="AH324" s="28"/>
      <c r="AI324" s="28"/>
      <c r="AJ324" s="28"/>
      <c r="AK324" s="28"/>
      <c r="AL324" s="28"/>
      <c r="AM324" s="28"/>
      <c r="AN324" s="28"/>
      <c r="AO324" s="28"/>
      <c r="AP324" s="28"/>
      <c r="AQ324" s="28"/>
      <c r="AR324" s="28"/>
      <c r="AS324" s="28"/>
      <c r="AT324" s="28"/>
      <c r="AU324" s="28"/>
      <c r="AV324" s="28"/>
      <c r="AW324" s="28"/>
      <c r="AX324" s="28"/>
      <c r="AY324" s="28"/>
      <c r="AZ324" s="28"/>
      <c r="BA324" s="28"/>
      <c r="BB324" s="28"/>
      <c r="BC324" s="28"/>
      <c r="BD324" s="28"/>
      <c r="BE324" s="28"/>
      <c r="BF324" s="28"/>
      <c r="BG324" s="28"/>
      <c r="BH324" s="28"/>
      <c r="BI324" s="28"/>
      <c r="BJ324" s="28"/>
      <c r="BK324" s="28"/>
      <c r="BL324" s="28"/>
    </row>
    <row r="325" spans="3:64" s="29" customFormat="1" ht="11.1" customHeight="1">
      <c r="C325" s="124"/>
      <c r="D325" s="28"/>
      <c r="O325" s="28"/>
      <c r="P325" s="28"/>
      <c r="Q325" s="28"/>
      <c r="R325" s="28"/>
      <c r="S325" s="28"/>
      <c r="T325" s="28"/>
      <c r="U325" s="28"/>
      <c r="V325" s="28"/>
      <c r="W325" s="28"/>
      <c r="X325" s="28"/>
      <c r="Y325" s="28"/>
      <c r="Z325" s="28"/>
      <c r="AA325" s="28"/>
      <c r="AB325" s="28"/>
      <c r="AC325" s="28"/>
      <c r="AD325" s="28"/>
      <c r="AE325" s="28"/>
      <c r="AF325" s="28"/>
      <c r="AG325" s="28"/>
      <c r="AH325" s="28"/>
      <c r="AI325" s="28"/>
      <c r="AJ325" s="28"/>
      <c r="AK325" s="28"/>
      <c r="AL325" s="28"/>
      <c r="AM325" s="28"/>
      <c r="AN325" s="28"/>
      <c r="AO325" s="28"/>
      <c r="AP325" s="28"/>
      <c r="AQ325" s="28"/>
      <c r="AR325" s="28"/>
      <c r="AS325" s="28"/>
      <c r="AT325" s="28"/>
      <c r="AU325" s="28"/>
      <c r="AV325" s="28"/>
      <c r="AW325" s="28"/>
      <c r="AX325" s="28"/>
      <c r="AY325" s="28"/>
      <c r="AZ325" s="28"/>
      <c r="BA325" s="28"/>
      <c r="BB325" s="28"/>
      <c r="BC325" s="28"/>
      <c r="BD325" s="28"/>
      <c r="BE325" s="28"/>
      <c r="BF325" s="28"/>
      <c r="BG325" s="28"/>
      <c r="BH325" s="28"/>
      <c r="BI325" s="28"/>
      <c r="BJ325" s="28"/>
      <c r="BK325" s="28"/>
      <c r="BL325" s="28"/>
    </row>
    <row r="326" spans="3:64" s="29" customFormat="1" ht="11.1" customHeight="1">
      <c r="C326" s="124"/>
      <c r="D326" s="28"/>
      <c r="O326" s="28"/>
      <c r="P326" s="28"/>
      <c r="Q326" s="28"/>
      <c r="R326" s="28"/>
      <c r="S326" s="28"/>
      <c r="T326" s="28"/>
      <c r="U326" s="28"/>
      <c r="V326" s="28"/>
      <c r="W326" s="28"/>
      <c r="X326" s="28"/>
      <c r="Y326" s="28"/>
      <c r="Z326" s="28"/>
      <c r="AA326" s="28"/>
      <c r="AB326" s="28"/>
      <c r="AC326" s="28"/>
      <c r="AD326" s="28"/>
      <c r="AE326" s="28"/>
      <c r="AF326" s="28"/>
      <c r="AG326" s="28"/>
      <c r="AH326" s="28"/>
      <c r="AI326" s="28"/>
      <c r="AJ326" s="28"/>
      <c r="AK326" s="28"/>
      <c r="AL326" s="28"/>
      <c r="AM326" s="28"/>
      <c r="AN326" s="28"/>
      <c r="AO326" s="28"/>
      <c r="AP326" s="28"/>
      <c r="AQ326" s="28"/>
      <c r="AR326" s="28"/>
      <c r="AS326" s="28"/>
      <c r="AT326" s="28"/>
      <c r="AU326" s="28"/>
      <c r="AV326" s="28"/>
      <c r="AW326" s="28"/>
      <c r="AX326" s="28"/>
      <c r="AY326" s="28"/>
      <c r="AZ326" s="28"/>
      <c r="BA326" s="28"/>
      <c r="BB326" s="28"/>
      <c r="BC326" s="28"/>
      <c r="BD326" s="28"/>
      <c r="BE326" s="28"/>
      <c r="BF326" s="28"/>
      <c r="BG326" s="28"/>
      <c r="BH326" s="28"/>
      <c r="BI326" s="28"/>
      <c r="BJ326" s="28"/>
      <c r="BK326" s="28"/>
      <c r="BL326" s="28"/>
    </row>
    <row r="327" spans="3:64" s="29" customFormat="1" ht="11.1" customHeight="1">
      <c r="C327" s="124"/>
      <c r="D327" s="28"/>
      <c r="O327" s="28"/>
      <c r="P327" s="28"/>
      <c r="Q327" s="28"/>
      <c r="R327" s="28"/>
      <c r="S327" s="28"/>
      <c r="T327" s="28"/>
      <c r="U327" s="28"/>
      <c r="V327" s="28"/>
      <c r="W327" s="28"/>
      <c r="X327" s="28"/>
      <c r="Y327" s="28"/>
      <c r="Z327" s="28"/>
      <c r="AA327" s="28"/>
      <c r="AB327" s="28"/>
      <c r="AC327" s="28"/>
      <c r="AD327" s="28"/>
      <c r="AE327" s="28"/>
      <c r="AF327" s="28"/>
      <c r="AG327" s="28"/>
      <c r="AH327" s="28"/>
      <c r="AI327" s="28"/>
      <c r="AJ327" s="28"/>
      <c r="AK327" s="28"/>
      <c r="AL327" s="28"/>
      <c r="AM327" s="28"/>
      <c r="AN327" s="28"/>
      <c r="AO327" s="28"/>
      <c r="AP327" s="28"/>
      <c r="AQ327" s="28"/>
      <c r="AR327" s="28"/>
      <c r="AS327" s="28"/>
      <c r="AT327" s="28"/>
      <c r="AU327" s="28"/>
      <c r="AV327" s="28"/>
      <c r="AW327" s="28"/>
      <c r="AX327" s="28"/>
      <c r="AY327" s="28"/>
      <c r="AZ327" s="28"/>
      <c r="BA327" s="28"/>
      <c r="BB327" s="28"/>
      <c r="BC327" s="28"/>
      <c r="BD327" s="28"/>
      <c r="BE327" s="28"/>
      <c r="BF327" s="28"/>
      <c r="BG327" s="28"/>
      <c r="BH327" s="28"/>
      <c r="BI327" s="28"/>
      <c r="BJ327" s="28"/>
      <c r="BK327" s="28"/>
      <c r="BL327" s="28"/>
    </row>
    <row r="328" spans="3:64" s="29" customFormat="1" ht="11.1" customHeight="1">
      <c r="C328" s="124"/>
      <c r="D328" s="28"/>
      <c r="O328" s="28"/>
      <c r="P328" s="28"/>
      <c r="Q328" s="28"/>
      <c r="R328" s="28"/>
      <c r="S328" s="28"/>
      <c r="T328" s="28"/>
      <c r="U328" s="28"/>
      <c r="V328" s="28"/>
      <c r="W328" s="28"/>
      <c r="X328" s="28"/>
      <c r="Y328" s="28"/>
      <c r="Z328" s="28"/>
      <c r="AA328" s="28"/>
      <c r="AB328" s="28"/>
      <c r="AC328" s="28"/>
      <c r="AD328" s="28"/>
      <c r="AE328" s="28"/>
      <c r="AF328" s="28"/>
      <c r="AG328" s="28"/>
      <c r="AH328" s="28"/>
      <c r="AI328" s="28"/>
      <c r="AJ328" s="28"/>
      <c r="AK328" s="28"/>
      <c r="AL328" s="28"/>
      <c r="AM328" s="28"/>
      <c r="AN328" s="28"/>
      <c r="AO328" s="28"/>
      <c r="AP328" s="28"/>
      <c r="AQ328" s="28"/>
      <c r="AR328" s="28"/>
      <c r="AS328" s="28"/>
      <c r="AT328" s="28"/>
      <c r="AU328" s="28"/>
      <c r="AV328" s="28"/>
      <c r="AW328" s="28"/>
      <c r="AX328" s="28"/>
      <c r="AY328" s="28"/>
      <c r="AZ328" s="28"/>
      <c r="BA328" s="28"/>
      <c r="BB328" s="28"/>
      <c r="BC328" s="28"/>
      <c r="BD328" s="28"/>
      <c r="BE328" s="28"/>
      <c r="BF328" s="28"/>
      <c r="BG328" s="28"/>
      <c r="BH328" s="28"/>
      <c r="BI328" s="28"/>
      <c r="BJ328" s="28"/>
      <c r="BK328" s="28"/>
      <c r="BL328" s="28"/>
    </row>
    <row r="329" spans="3:64" s="29" customFormat="1" ht="11.1" customHeight="1">
      <c r="C329" s="124"/>
      <c r="D329" s="28"/>
      <c r="O329" s="28"/>
      <c r="P329" s="28"/>
      <c r="Q329" s="28"/>
      <c r="R329" s="28"/>
      <c r="S329" s="28"/>
      <c r="T329" s="28"/>
      <c r="U329" s="28"/>
      <c r="V329" s="28"/>
      <c r="W329" s="28"/>
      <c r="X329" s="28"/>
      <c r="Y329" s="28"/>
      <c r="Z329" s="28"/>
      <c r="AA329" s="28"/>
      <c r="AB329" s="28"/>
      <c r="AC329" s="28"/>
      <c r="AD329" s="28"/>
      <c r="AE329" s="28"/>
      <c r="AF329" s="28"/>
      <c r="AG329" s="28"/>
      <c r="AH329" s="28"/>
      <c r="AI329" s="28"/>
      <c r="AJ329" s="28"/>
      <c r="AK329" s="28"/>
      <c r="AL329" s="28"/>
      <c r="AM329" s="28"/>
      <c r="AN329" s="28"/>
      <c r="AO329" s="28"/>
      <c r="AP329" s="28"/>
      <c r="AQ329" s="28"/>
      <c r="AR329" s="28"/>
      <c r="AS329" s="28"/>
      <c r="AT329" s="28"/>
      <c r="AU329" s="28"/>
      <c r="AV329" s="28"/>
      <c r="AW329" s="28"/>
      <c r="AX329" s="28"/>
      <c r="AY329" s="28"/>
      <c r="AZ329" s="28"/>
      <c r="BA329" s="28"/>
      <c r="BB329" s="28"/>
      <c r="BC329" s="28"/>
      <c r="BD329" s="28"/>
      <c r="BE329" s="28"/>
      <c r="BF329" s="28"/>
      <c r="BG329" s="28"/>
      <c r="BH329" s="28"/>
      <c r="BI329" s="28"/>
      <c r="BJ329" s="28"/>
      <c r="BK329" s="28"/>
      <c r="BL329" s="28"/>
    </row>
    <row r="330" spans="3:64" s="29" customFormat="1" ht="11.1" customHeight="1">
      <c r="C330" s="124"/>
      <c r="D330" s="28"/>
      <c r="O330" s="28"/>
      <c r="P330" s="28"/>
      <c r="Q330" s="28"/>
      <c r="R330" s="28"/>
      <c r="S330" s="28"/>
      <c r="T330" s="28"/>
      <c r="U330" s="28"/>
      <c r="V330" s="28"/>
      <c r="W330" s="28"/>
      <c r="X330" s="28"/>
      <c r="Y330" s="28"/>
      <c r="Z330" s="28"/>
      <c r="AA330" s="28"/>
      <c r="AB330" s="28"/>
      <c r="AC330" s="28"/>
      <c r="AD330" s="28"/>
      <c r="AE330" s="28"/>
      <c r="AF330" s="28"/>
      <c r="AG330" s="28"/>
      <c r="AH330" s="28"/>
      <c r="AI330" s="28"/>
      <c r="AJ330" s="28"/>
      <c r="AK330" s="28"/>
      <c r="AL330" s="28"/>
      <c r="AM330" s="28"/>
      <c r="AN330" s="28"/>
      <c r="AO330" s="28"/>
      <c r="AP330" s="28"/>
      <c r="AQ330" s="28"/>
      <c r="AR330" s="28"/>
      <c r="AS330" s="28"/>
      <c r="AT330" s="28"/>
      <c r="AU330" s="28"/>
      <c r="AV330" s="28"/>
      <c r="AW330" s="28"/>
      <c r="AX330" s="28"/>
      <c r="AY330" s="28"/>
      <c r="AZ330" s="28"/>
      <c r="BA330" s="28"/>
      <c r="BB330" s="28"/>
      <c r="BC330" s="28"/>
      <c r="BD330" s="28"/>
      <c r="BE330" s="28"/>
      <c r="BF330" s="28"/>
      <c r="BG330" s="28"/>
      <c r="BH330" s="28"/>
      <c r="BI330" s="28"/>
      <c r="BJ330" s="28"/>
      <c r="BK330" s="28"/>
      <c r="BL330" s="28"/>
    </row>
    <row r="331" spans="3:64" s="29" customFormat="1" ht="11.1" customHeight="1">
      <c r="C331" s="124"/>
      <c r="D331" s="28"/>
      <c r="O331" s="28"/>
      <c r="P331" s="28"/>
      <c r="Q331" s="28"/>
      <c r="R331" s="28"/>
      <c r="S331" s="28"/>
      <c r="T331" s="28"/>
      <c r="U331" s="28"/>
      <c r="V331" s="28"/>
      <c r="W331" s="28"/>
      <c r="X331" s="28"/>
      <c r="Y331" s="28"/>
      <c r="Z331" s="28"/>
      <c r="AA331" s="28"/>
      <c r="AB331" s="28"/>
      <c r="AC331" s="28"/>
      <c r="AD331" s="28"/>
      <c r="AE331" s="28"/>
      <c r="AF331" s="28"/>
      <c r="AG331" s="28"/>
      <c r="AH331" s="28"/>
      <c r="AI331" s="28"/>
      <c r="AJ331" s="28"/>
      <c r="AK331" s="28"/>
      <c r="AL331" s="28"/>
      <c r="AM331" s="28"/>
      <c r="AN331" s="28"/>
      <c r="AO331" s="28"/>
      <c r="AP331" s="28"/>
      <c r="AQ331" s="28"/>
      <c r="AR331" s="28"/>
      <c r="AS331" s="28"/>
      <c r="AT331" s="28"/>
      <c r="AU331" s="28"/>
      <c r="AV331" s="28"/>
      <c r="AW331" s="28"/>
      <c r="AX331" s="28"/>
      <c r="AY331" s="28"/>
      <c r="AZ331" s="28"/>
      <c r="BA331" s="28"/>
      <c r="BB331" s="28"/>
      <c r="BC331" s="28"/>
      <c r="BD331" s="28"/>
      <c r="BE331" s="28"/>
      <c r="BF331" s="28"/>
      <c r="BG331" s="28"/>
      <c r="BH331" s="28"/>
      <c r="BI331" s="28"/>
      <c r="BJ331" s="28"/>
      <c r="BK331" s="28"/>
      <c r="BL331" s="28"/>
    </row>
    <row r="332" spans="3:64" s="29" customFormat="1" ht="11.1" customHeight="1">
      <c r="C332" s="124"/>
      <c r="D332" s="28"/>
      <c r="O332" s="28"/>
      <c r="P332" s="28"/>
      <c r="Q332" s="28"/>
      <c r="R332" s="28"/>
      <c r="S332" s="28"/>
      <c r="T332" s="28"/>
      <c r="U332" s="28"/>
      <c r="V332" s="28"/>
      <c r="W332" s="28"/>
      <c r="X332" s="28"/>
      <c r="Y332" s="28"/>
      <c r="Z332" s="28"/>
      <c r="AA332" s="28"/>
      <c r="AB332" s="28"/>
      <c r="AC332" s="28"/>
      <c r="AD332" s="28"/>
      <c r="AE332" s="28"/>
      <c r="AF332" s="28"/>
      <c r="AG332" s="28"/>
      <c r="AH332" s="28"/>
      <c r="AI332" s="28"/>
      <c r="AJ332" s="28"/>
      <c r="AK332" s="28"/>
      <c r="AL332" s="28"/>
      <c r="AM332" s="28"/>
      <c r="AN332" s="28"/>
      <c r="AO332" s="28"/>
      <c r="AP332" s="28"/>
      <c r="AQ332" s="28"/>
      <c r="AR332" s="28"/>
      <c r="AS332" s="28"/>
      <c r="AT332" s="28"/>
      <c r="AU332" s="28"/>
      <c r="AV332" s="28"/>
      <c r="AW332" s="28"/>
      <c r="AX332" s="28"/>
      <c r="AY332" s="28"/>
      <c r="AZ332" s="28"/>
      <c r="BA332" s="28"/>
      <c r="BB332" s="28"/>
      <c r="BC332" s="28"/>
      <c r="BD332" s="28"/>
      <c r="BE332" s="28"/>
      <c r="BF332" s="28"/>
      <c r="BG332" s="28"/>
      <c r="BH332" s="28"/>
      <c r="BI332" s="28"/>
      <c r="BJ332" s="28"/>
      <c r="BK332" s="28"/>
      <c r="BL332" s="28"/>
    </row>
    <row r="333" spans="3:64" s="29" customFormat="1" ht="11.1" customHeight="1">
      <c r="C333" s="124"/>
      <c r="D333" s="28"/>
      <c r="O333" s="28"/>
      <c r="P333" s="28"/>
      <c r="Q333" s="28"/>
      <c r="R333" s="28"/>
      <c r="S333" s="28"/>
      <c r="T333" s="28"/>
      <c r="U333" s="28"/>
      <c r="V333" s="28"/>
      <c r="W333" s="28"/>
      <c r="X333" s="28"/>
      <c r="Y333" s="28"/>
      <c r="Z333" s="28"/>
      <c r="AA333" s="28"/>
      <c r="AB333" s="28"/>
      <c r="AC333" s="28"/>
      <c r="AD333" s="28"/>
      <c r="AE333" s="28"/>
      <c r="AF333" s="28"/>
      <c r="AG333" s="28"/>
      <c r="AH333" s="28"/>
      <c r="AI333" s="28"/>
      <c r="AJ333" s="28"/>
      <c r="AK333" s="28"/>
      <c r="AL333" s="28"/>
      <c r="AM333" s="28"/>
      <c r="AN333" s="28"/>
      <c r="AO333" s="28"/>
      <c r="AP333" s="28"/>
      <c r="AQ333" s="28"/>
      <c r="AR333" s="28"/>
      <c r="AS333" s="28"/>
      <c r="AT333" s="28"/>
      <c r="AU333" s="28"/>
      <c r="AV333" s="28"/>
      <c r="AW333" s="28"/>
      <c r="AX333" s="28"/>
      <c r="AY333" s="28"/>
      <c r="AZ333" s="28"/>
      <c r="BA333" s="28"/>
      <c r="BB333" s="28"/>
      <c r="BC333" s="28"/>
      <c r="BD333" s="28"/>
      <c r="BE333" s="28"/>
      <c r="BF333" s="28"/>
      <c r="BG333" s="28"/>
      <c r="BH333" s="28"/>
      <c r="BI333" s="28"/>
      <c r="BJ333" s="28"/>
      <c r="BK333" s="28"/>
      <c r="BL333" s="28"/>
    </row>
    <row r="334" spans="3:64" s="29" customFormat="1" ht="11.1" customHeight="1">
      <c r="C334" s="124"/>
      <c r="D334" s="28"/>
      <c r="O334" s="28"/>
      <c r="P334" s="28"/>
      <c r="Q334" s="28"/>
      <c r="R334" s="28"/>
      <c r="S334" s="28"/>
      <c r="T334" s="28"/>
      <c r="U334" s="28"/>
      <c r="V334" s="28"/>
      <c r="W334" s="28"/>
      <c r="X334" s="28"/>
      <c r="Y334" s="28"/>
      <c r="Z334" s="28"/>
      <c r="AA334" s="28"/>
      <c r="AB334" s="28"/>
      <c r="AC334" s="28"/>
      <c r="AD334" s="28"/>
      <c r="AE334" s="28"/>
      <c r="AF334" s="28"/>
      <c r="AG334" s="28"/>
      <c r="AH334" s="28"/>
      <c r="AI334" s="28"/>
      <c r="AJ334" s="28"/>
      <c r="AK334" s="28"/>
      <c r="AL334" s="28"/>
      <c r="AM334" s="28"/>
      <c r="AN334" s="28"/>
      <c r="AO334" s="28"/>
      <c r="AP334" s="28"/>
      <c r="AQ334" s="28"/>
      <c r="AR334" s="28"/>
      <c r="AS334" s="28"/>
      <c r="AT334" s="28"/>
      <c r="AU334" s="28"/>
      <c r="AV334" s="28"/>
      <c r="AW334" s="28"/>
      <c r="AX334" s="28"/>
      <c r="AY334" s="28"/>
      <c r="AZ334" s="28"/>
      <c r="BA334" s="28"/>
      <c r="BB334" s="28"/>
      <c r="BC334" s="28"/>
      <c r="BD334" s="28"/>
      <c r="BE334" s="28"/>
      <c r="BF334" s="28"/>
      <c r="BG334" s="28"/>
      <c r="BH334" s="28"/>
      <c r="BI334" s="28"/>
      <c r="BJ334" s="28"/>
      <c r="BK334" s="28"/>
      <c r="BL334" s="28"/>
    </row>
    <row r="335" spans="3:64" s="29" customFormat="1" ht="11.1" customHeight="1">
      <c r="C335" s="124"/>
      <c r="D335" s="28"/>
      <c r="O335" s="28"/>
      <c r="P335" s="28"/>
      <c r="Q335" s="28"/>
      <c r="R335" s="28"/>
      <c r="S335" s="28"/>
      <c r="T335" s="28"/>
      <c r="U335" s="28"/>
      <c r="V335" s="28"/>
      <c r="W335" s="28"/>
      <c r="X335" s="28"/>
      <c r="Y335" s="28"/>
      <c r="Z335" s="28"/>
      <c r="AA335" s="28"/>
      <c r="AB335" s="28"/>
      <c r="AC335" s="28"/>
      <c r="AD335" s="28"/>
      <c r="AE335" s="28"/>
      <c r="AF335" s="28"/>
      <c r="AG335" s="28"/>
      <c r="AH335" s="28"/>
      <c r="AI335" s="28"/>
      <c r="AJ335" s="28"/>
      <c r="AK335" s="28"/>
      <c r="AL335" s="28"/>
      <c r="AM335" s="28"/>
      <c r="AN335" s="28"/>
      <c r="AO335" s="28"/>
      <c r="AP335" s="28"/>
      <c r="AQ335" s="28"/>
      <c r="AR335" s="28"/>
      <c r="AS335" s="28"/>
      <c r="AT335" s="28"/>
      <c r="AU335" s="28"/>
      <c r="AV335" s="28"/>
      <c r="AW335" s="28"/>
      <c r="AX335" s="28"/>
      <c r="AY335" s="28"/>
      <c r="AZ335" s="28"/>
      <c r="BA335" s="28"/>
      <c r="BB335" s="28"/>
      <c r="BC335" s="28"/>
      <c r="BD335" s="28"/>
      <c r="BE335" s="28"/>
      <c r="BF335" s="28"/>
      <c r="BG335" s="28"/>
      <c r="BH335" s="28"/>
      <c r="BI335" s="28"/>
      <c r="BJ335" s="28"/>
      <c r="BK335" s="28"/>
      <c r="BL335" s="28"/>
    </row>
    <row r="336" spans="3:64" s="29" customFormat="1" ht="11.1" customHeight="1">
      <c r="C336" s="124"/>
      <c r="D336" s="28"/>
      <c r="O336" s="28"/>
      <c r="P336" s="28"/>
      <c r="Q336" s="28"/>
      <c r="R336" s="28"/>
      <c r="S336" s="28"/>
      <c r="T336" s="28"/>
      <c r="U336" s="28"/>
      <c r="V336" s="28"/>
      <c r="W336" s="28"/>
      <c r="X336" s="28"/>
      <c r="Y336" s="28"/>
      <c r="Z336" s="28"/>
      <c r="AA336" s="28"/>
      <c r="AB336" s="28"/>
      <c r="AC336" s="28"/>
      <c r="AD336" s="28"/>
      <c r="AE336" s="28"/>
      <c r="AF336" s="28"/>
      <c r="AG336" s="28"/>
      <c r="AH336" s="28"/>
      <c r="AI336" s="28"/>
      <c r="AJ336" s="28"/>
      <c r="AK336" s="28"/>
      <c r="AL336" s="28"/>
      <c r="AM336" s="28"/>
      <c r="AN336" s="28"/>
      <c r="AO336" s="28"/>
      <c r="AP336" s="28"/>
      <c r="AQ336" s="28"/>
      <c r="AR336" s="28"/>
      <c r="AS336" s="28"/>
      <c r="AT336" s="28"/>
      <c r="AU336" s="28"/>
      <c r="AV336" s="28"/>
      <c r="AW336" s="28"/>
      <c r="AX336" s="28"/>
      <c r="AY336" s="28"/>
      <c r="AZ336" s="28"/>
      <c r="BA336" s="28"/>
      <c r="BB336" s="28"/>
      <c r="BC336" s="28"/>
      <c r="BD336" s="28"/>
      <c r="BE336" s="28"/>
      <c r="BF336" s="28"/>
      <c r="BG336" s="28"/>
      <c r="BH336" s="28"/>
      <c r="BI336" s="28"/>
      <c r="BJ336" s="28"/>
      <c r="BK336" s="28"/>
      <c r="BL336" s="28"/>
    </row>
    <row r="337" spans="3:64" s="29" customFormat="1" ht="11.1" customHeight="1">
      <c r="C337" s="124"/>
      <c r="D337" s="28"/>
      <c r="O337" s="28"/>
      <c r="P337" s="28"/>
      <c r="Q337" s="28"/>
      <c r="R337" s="28"/>
      <c r="S337" s="28"/>
      <c r="T337" s="28"/>
      <c r="U337" s="28"/>
      <c r="V337" s="28"/>
      <c r="W337" s="28"/>
      <c r="X337" s="28"/>
      <c r="Y337" s="28"/>
      <c r="Z337" s="28"/>
      <c r="AA337" s="28"/>
      <c r="AB337" s="28"/>
      <c r="AC337" s="28"/>
      <c r="AD337" s="28"/>
      <c r="AE337" s="28"/>
      <c r="AF337" s="28"/>
      <c r="AG337" s="28"/>
      <c r="AH337" s="28"/>
      <c r="AI337" s="28"/>
      <c r="AJ337" s="28"/>
      <c r="AK337" s="28"/>
      <c r="AL337" s="28"/>
      <c r="AM337" s="28"/>
      <c r="AN337" s="28"/>
      <c r="AO337" s="28"/>
      <c r="AP337" s="28"/>
      <c r="AQ337" s="28"/>
      <c r="AR337" s="28"/>
      <c r="AS337" s="28"/>
      <c r="AT337" s="28"/>
      <c r="AU337" s="28"/>
      <c r="AV337" s="28"/>
      <c r="AW337" s="28"/>
      <c r="AX337" s="28"/>
      <c r="AY337" s="28"/>
      <c r="AZ337" s="28"/>
      <c r="BA337" s="28"/>
      <c r="BB337" s="28"/>
      <c r="BC337" s="28"/>
      <c r="BD337" s="28"/>
      <c r="BE337" s="28"/>
      <c r="BF337" s="28"/>
      <c r="BG337" s="28"/>
      <c r="BH337" s="28"/>
      <c r="BI337" s="28"/>
      <c r="BJ337" s="28"/>
      <c r="BK337" s="28"/>
      <c r="BL337" s="28"/>
    </row>
    <row r="338" spans="3:64" s="29" customFormat="1" ht="11.1" customHeight="1">
      <c r="C338" s="124"/>
      <c r="D338" s="28"/>
      <c r="O338" s="28"/>
      <c r="P338" s="28"/>
      <c r="Q338" s="28"/>
      <c r="R338" s="28"/>
      <c r="S338" s="28"/>
      <c r="T338" s="28"/>
      <c r="U338" s="28"/>
      <c r="V338" s="28"/>
      <c r="W338" s="28"/>
      <c r="X338" s="28"/>
      <c r="Y338" s="28"/>
      <c r="Z338" s="28"/>
      <c r="AA338" s="28"/>
      <c r="AB338" s="28"/>
      <c r="AC338" s="28"/>
      <c r="AD338" s="28"/>
      <c r="AE338" s="28"/>
      <c r="AF338" s="28"/>
      <c r="AG338" s="28"/>
      <c r="AH338" s="28"/>
      <c r="AI338" s="28"/>
      <c r="AJ338" s="28"/>
      <c r="AK338" s="28"/>
      <c r="AL338" s="28"/>
      <c r="AM338" s="28"/>
      <c r="AN338" s="28"/>
      <c r="AO338" s="28"/>
      <c r="AP338" s="28"/>
      <c r="AQ338" s="28"/>
      <c r="AR338" s="28"/>
      <c r="AS338" s="28"/>
      <c r="AT338" s="28"/>
      <c r="AU338" s="28"/>
      <c r="AV338" s="28"/>
      <c r="AW338" s="28"/>
      <c r="AX338" s="28"/>
      <c r="AY338" s="28"/>
      <c r="AZ338" s="28"/>
      <c r="BA338" s="28"/>
      <c r="BB338" s="28"/>
      <c r="BC338" s="28"/>
      <c r="BD338" s="28"/>
      <c r="BE338" s="28"/>
      <c r="BF338" s="28"/>
      <c r="BG338" s="28"/>
      <c r="BH338" s="28"/>
      <c r="BI338" s="28"/>
      <c r="BJ338" s="28"/>
      <c r="BK338" s="28"/>
      <c r="BL338" s="28"/>
    </row>
    <row r="339" spans="3:64" s="29" customFormat="1" ht="11.1" customHeight="1">
      <c r="C339" s="124"/>
      <c r="D339" s="28"/>
      <c r="O339" s="28"/>
      <c r="P339" s="28"/>
      <c r="Q339" s="28"/>
      <c r="R339" s="28"/>
      <c r="S339" s="28"/>
      <c r="T339" s="28"/>
      <c r="U339" s="28"/>
      <c r="V339" s="28"/>
      <c r="W339" s="28"/>
      <c r="X339" s="28"/>
      <c r="Y339" s="28"/>
      <c r="Z339" s="28"/>
      <c r="AA339" s="28"/>
      <c r="AB339" s="28"/>
      <c r="AC339" s="28"/>
      <c r="AD339" s="28"/>
      <c r="AE339" s="28"/>
      <c r="AF339" s="28"/>
      <c r="AG339" s="28"/>
      <c r="AH339" s="28"/>
      <c r="AI339" s="28"/>
      <c r="AJ339" s="28"/>
      <c r="AK339" s="28"/>
      <c r="AL339" s="28"/>
      <c r="AM339" s="28"/>
      <c r="AN339" s="28"/>
      <c r="AO339" s="28"/>
      <c r="AP339" s="28"/>
      <c r="AQ339" s="28"/>
      <c r="AR339" s="28"/>
      <c r="AS339" s="28"/>
      <c r="AT339" s="28"/>
      <c r="AU339" s="28"/>
      <c r="AV339" s="28"/>
      <c r="AW339" s="28"/>
      <c r="AX339" s="28"/>
      <c r="AY339" s="28"/>
      <c r="AZ339" s="28"/>
      <c r="BA339" s="28"/>
      <c r="BB339" s="28"/>
      <c r="BC339" s="28"/>
      <c r="BD339" s="28"/>
      <c r="BE339" s="28"/>
      <c r="BF339" s="28"/>
      <c r="BG339" s="28"/>
      <c r="BH339" s="28"/>
      <c r="BI339" s="28"/>
      <c r="BJ339" s="28"/>
      <c r="BK339" s="28"/>
      <c r="BL339" s="28"/>
    </row>
    <row r="340" spans="3:64" s="29" customFormat="1" ht="11.1" customHeight="1">
      <c r="C340" s="124"/>
      <c r="D340" s="28"/>
      <c r="O340" s="28"/>
      <c r="P340" s="28"/>
      <c r="Q340" s="28"/>
      <c r="R340" s="28"/>
      <c r="S340" s="28"/>
      <c r="T340" s="28"/>
      <c r="U340" s="28"/>
      <c r="V340" s="28"/>
      <c r="W340" s="28"/>
      <c r="X340" s="28"/>
      <c r="Y340" s="28"/>
      <c r="Z340" s="28"/>
      <c r="AA340" s="28"/>
      <c r="AB340" s="28"/>
      <c r="AC340" s="28"/>
      <c r="AD340" s="28"/>
      <c r="AE340" s="28"/>
      <c r="AF340" s="28"/>
      <c r="AG340" s="28"/>
      <c r="AH340" s="28"/>
      <c r="AI340" s="28"/>
      <c r="AJ340" s="28"/>
      <c r="AK340" s="28"/>
      <c r="AL340" s="28"/>
      <c r="AM340" s="28"/>
      <c r="AN340" s="28"/>
      <c r="AO340" s="28"/>
      <c r="AP340" s="28"/>
      <c r="AQ340" s="28"/>
      <c r="AR340" s="28"/>
      <c r="AS340" s="28"/>
      <c r="AT340" s="28"/>
      <c r="AU340" s="28"/>
      <c r="AV340" s="28"/>
      <c r="AW340" s="28"/>
      <c r="AX340" s="28"/>
      <c r="AY340" s="28"/>
      <c r="AZ340" s="28"/>
      <c r="BA340" s="28"/>
      <c r="BB340" s="28"/>
      <c r="BC340" s="28"/>
      <c r="BD340" s="28"/>
      <c r="BE340" s="28"/>
      <c r="BF340" s="28"/>
      <c r="BG340" s="28"/>
      <c r="BH340" s="28"/>
      <c r="BI340" s="28"/>
      <c r="BJ340" s="28"/>
      <c r="BK340" s="28"/>
      <c r="BL340" s="28"/>
    </row>
    <row r="341" spans="3:64" s="29" customFormat="1" ht="11.1" customHeight="1">
      <c r="C341" s="124"/>
      <c r="D341" s="28"/>
      <c r="O341" s="28"/>
      <c r="P341" s="28"/>
      <c r="Q341" s="28"/>
      <c r="R341" s="28"/>
      <c r="S341" s="28"/>
      <c r="T341" s="28"/>
      <c r="U341" s="28"/>
      <c r="V341" s="28"/>
      <c r="W341" s="28"/>
      <c r="X341" s="28"/>
      <c r="Y341" s="28"/>
      <c r="Z341" s="28"/>
      <c r="AA341" s="28"/>
      <c r="AB341" s="28"/>
      <c r="AC341" s="28"/>
      <c r="AD341" s="28"/>
      <c r="AE341" s="28"/>
      <c r="AF341" s="28"/>
      <c r="AG341" s="28"/>
      <c r="AH341" s="28"/>
      <c r="AI341" s="28"/>
      <c r="AJ341" s="28"/>
      <c r="AK341" s="28"/>
      <c r="AL341" s="28"/>
      <c r="AM341" s="28"/>
      <c r="AN341" s="28"/>
      <c r="AO341" s="28"/>
      <c r="AP341" s="28"/>
      <c r="AQ341" s="28"/>
      <c r="AR341" s="28"/>
      <c r="AS341" s="28"/>
      <c r="AT341" s="28"/>
      <c r="AU341" s="28"/>
      <c r="AV341" s="28"/>
      <c r="AW341" s="28"/>
      <c r="AX341" s="28"/>
      <c r="AY341" s="28"/>
      <c r="AZ341" s="28"/>
      <c r="BA341" s="28"/>
      <c r="BB341" s="28"/>
      <c r="BC341" s="28"/>
      <c r="BD341" s="28"/>
      <c r="BE341" s="28"/>
      <c r="BF341" s="28"/>
      <c r="BG341" s="28"/>
      <c r="BH341" s="28"/>
      <c r="BI341" s="28"/>
      <c r="BJ341" s="28"/>
      <c r="BK341" s="28"/>
      <c r="BL341" s="28"/>
    </row>
    <row r="342" spans="3:64" s="29" customFormat="1" ht="11.1" customHeight="1">
      <c r="C342" s="124"/>
      <c r="D342" s="28"/>
      <c r="O342" s="28"/>
      <c r="P342" s="28"/>
      <c r="Q342" s="28"/>
      <c r="R342" s="28"/>
      <c r="S342" s="28"/>
      <c r="T342" s="28"/>
      <c r="U342" s="28"/>
      <c r="V342" s="28"/>
      <c r="W342" s="28"/>
      <c r="X342" s="28"/>
      <c r="Y342" s="28"/>
      <c r="Z342" s="28"/>
      <c r="AA342" s="28"/>
      <c r="AB342" s="28"/>
      <c r="AC342" s="28"/>
      <c r="AD342" s="28"/>
      <c r="AE342" s="28"/>
      <c r="AF342" s="28"/>
      <c r="AG342" s="28"/>
      <c r="AH342" s="28"/>
      <c r="AI342" s="28"/>
      <c r="AJ342" s="28"/>
      <c r="AK342" s="28"/>
      <c r="AL342" s="28"/>
      <c r="AM342" s="28"/>
      <c r="AN342" s="28"/>
      <c r="AO342" s="28"/>
      <c r="AP342" s="28"/>
      <c r="AQ342" s="28"/>
      <c r="AR342" s="28"/>
      <c r="AS342" s="28"/>
      <c r="AT342" s="28"/>
      <c r="AU342" s="28"/>
      <c r="AV342" s="28"/>
      <c r="AW342" s="28"/>
      <c r="AX342" s="28"/>
      <c r="AY342" s="28"/>
      <c r="AZ342" s="28"/>
      <c r="BA342" s="28"/>
      <c r="BB342" s="28"/>
      <c r="BC342" s="28"/>
      <c r="BD342" s="28"/>
      <c r="BE342" s="28"/>
      <c r="BF342" s="28"/>
      <c r="BG342" s="28"/>
      <c r="BH342" s="28"/>
      <c r="BI342" s="28"/>
      <c r="BJ342" s="28"/>
      <c r="BK342" s="28"/>
      <c r="BL342" s="28"/>
    </row>
    <row r="343" spans="3:64" s="29" customFormat="1" ht="11.1" customHeight="1">
      <c r="C343" s="124"/>
      <c r="D343" s="28"/>
      <c r="O343" s="28"/>
      <c r="P343" s="28"/>
      <c r="Q343" s="28"/>
      <c r="R343" s="28"/>
      <c r="S343" s="28"/>
      <c r="T343" s="28"/>
      <c r="U343" s="28"/>
      <c r="V343" s="28"/>
      <c r="W343" s="28"/>
      <c r="X343" s="28"/>
      <c r="Y343" s="28"/>
      <c r="Z343" s="28"/>
      <c r="AA343" s="28"/>
      <c r="AB343" s="28"/>
      <c r="AC343" s="28"/>
      <c r="AD343" s="28"/>
      <c r="AE343" s="28"/>
      <c r="AF343" s="28"/>
      <c r="AG343" s="28"/>
      <c r="AH343" s="28"/>
      <c r="AI343" s="28"/>
      <c r="AJ343" s="28"/>
      <c r="AK343" s="28"/>
      <c r="AL343" s="28"/>
      <c r="AM343" s="28"/>
      <c r="AN343" s="28"/>
      <c r="AO343" s="28"/>
      <c r="AP343" s="28"/>
      <c r="AQ343" s="28"/>
      <c r="AR343" s="28"/>
      <c r="AS343" s="28"/>
      <c r="AT343" s="28"/>
      <c r="AU343" s="28"/>
      <c r="AV343" s="28"/>
      <c r="AW343" s="28"/>
      <c r="AX343" s="28"/>
      <c r="AY343" s="28"/>
      <c r="AZ343" s="28"/>
      <c r="BA343" s="28"/>
      <c r="BB343" s="28"/>
      <c r="BC343" s="28"/>
      <c r="BD343" s="28"/>
      <c r="BE343" s="28"/>
      <c r="BF343" s="28"/>
      <c r="BG343" s="28"/>
      <c r="BH343" s="28"/>
      <c r="BI343" s="28"/>
      <c r="BJ343" s="28"/>
      <c r="BK343" s="28"/>
      <c r="BL343" s="28"/>
    </row>
    <row r="344" spans="3:64" s="29" customFormat="1" ht="11.1" customHeight="1">
      <c r="C344" s="124"/>
      <c r="D344" s="28"/>
      <c r="O344" s="28"/>
      <c r="P344" s="28"/>
      <c r="Q344" s="28"/>
      <c r="R344" s="28"/>
      <c r="S344" s="28"/>
      <c r="T344" s="28"/>
      <c r="U344" s="28"/>
      <c r="V344" s="28"/>
      <c r="W344" s="28"/>
      <c r="X344" s="28"/>
      <c r="Y344" s="28"/>
      <c r="Z344" s="28"/>
      <c r="AA344" s="28"/>
      <c r="AB344" s="28"/>
      <c r="AC344" s="28"/>
      <c r="AD344" s="28"/>
      <c r="AE344" s="28"/>
      <c r="AF344" s="28"/>
      <c r="AG344" s="28"/>
      <c r="AH344" s="28"/>
      <c r="AI344" s="28"/>
      <c r="AJ344" s="28"/>
      <c r="AK344" s="28"/>
      <c r="AL344" s="28"/>
      <c r="AM344" s="28"/>
      <c r="AN344" s="28"/>
      <c r="AO344" s="28"/>
      <c r="AP344" s="28"/>
      <c r="AQ344" s="28"/>
      <c r="AR344" s="28"/>
      <c r="AS344" s="28"/>
      <c r="AT344" s="28"/>
      <c r="AU344" s="28"/>
      <c r="AV344" s="28"/>
      <c r="AW344" s="28"/>
      <c r="AX344" s="28"/>
      <c r="AY344" s="28"/>
      <c r="AZ344" s="28"/>
      <c r="BA344" s="28"/>
      <c r="BB344" s="28"/>
      <c r="BC344" s="28"/>
      <c r="BD344" s="28"/>
      <c r="BE344" s="28"/>
      <c r="BF344" s="28"/>
      <c r="BG344" s="28"/>
      <c r="BH344" s="28"/>
      <c r="BI344" s="28"/>
      <c r="BJ344" s="28"/>
      <c r="BK344" s="28"/>
      <c r="BL344" s="28"/>
    </row>
    <row r="345" spans="3:64" s="29" customFormat="1" ht="11.1" customHeight="1">
      <c r="C345" s="124"/>
      <c r="D345" s="28"/>
      <c r="O345" s="28"/>
      <c r="P345" s="28"/>
      <c r="Q345" s="28"/>
      <c r="R345" s="28"/>
      <c r="S345" s="28"/>
      <c r="T345" s="28"/>
      <c r="U345" s="28"/>
      <c r="V345" s="28"/>
      <c r="W345" s="28"/>
      <c r="X345" s="28"/>
      <c r="Y345" s="28"/>
      <c r="Z345" s="28"/>
      <c r="AA345" s="28"/>
      <c r="AB345" s="28"/>
      <c r="AC345" s="28"/>
      <c r="AD345" s="28"/>
      <c r="AE345" s="28"/>
      <c r="AF345" s="28"/>
      <c r="AG345" s="28"/>
      <c r="AH345" s="28"/>
      <c r="AI345" s="28"/>
      <c r="AJ345" s="28"/>
      <c r="AK345" s="28"/>
      <c r="AL345" s="28"/>
      <c r="AM345" s="28"/>
      <c r="AN345" s="28"/>
      <c r="AO345" s="28"/>
      <c r="AP345" s="28"/>
      <c r="AQ345" s="28"/>
      <c r="AR345" s="28"/>
      <c r="AS345" s="28"/>
      <c r="AT345" s="28"/>
      <c r="AU345" s="28"/>
      <c r="AV345" s="28"/>
      <c r="AW345" s="28"/>
      <c r="AX345" s="28"/>
      <c r="AY345" s="28"/>
      <c r="AZ345" s="28"/>
      <c r="BA345" s="28"/>
      <c r="BB345" s="28"/>
      <c r="BC345" s="28"/>
      <c r="BD345" s="28"/>
      <c r="BE345" s="28"/>
      <c r="BF345" s="28"/>
      <c r="BG345" s="28"/>
      <c r="BH345" s="28"/>
      <c r="BI345" s="28"/>
      <c r="BJ345" s="28"/>
      <c r="BK345" s="28"/>
      <c r="BL345" s="28"/>
    </row>
    <row r="346" spans="3:64" s="29" customFormat="1" ht="11.1" customHeight="1">
      <c r="C346" s="124"/>
      <c r="D346" s="28"/>
      <c r="O346" s="28"/>
      <c r="P346" s="28"/>
      <c r="Q346" s="28"/>
      <c r="R346" s="28"/>
      <c r="S346" s="28"/>
      <c r="T346" s="28"/>
      <c r="U346" s="28"/>
      <c r="V346" s="28"/>
      <c r="W346" s="28"/>
      <c r="X346" s="28"/>
      <c r="Y346" s="28"/>
      <c r="Z346" s="28"/>
      <c r="AA346" s="28"/>
      <c r="AB346" s="28"/>
      <c r="AC346" s="28"/>
      <c r="AD346" s="28"/>
      <c r="AE346" s="28"/>
      <c r="AF346" s="28"/>
      <c r="AG346" s="28"/>
      <c r="AH346" s="28"/>
      <c r="AI346" s="28"/>
      <c r="AJ346" s="28"/>
      <c r="AK346" s="28"/>
      <c r="AL346" s="28"/>
      <c r="AM346" s="28"/>
      <c r="AN346" s="28"/>
      <c r="AO346" s="28"/>
      <c r="AP346" s="28"/>
      <c r="AQ346" s="28"/>
      <c r="AR346" s="28"/>
      <c r="AS346" s="28"/>
      <c r="AT346" s="28"/>
      <c r="AU346" s="28"/>
      <c r="AV346" s="28"/>
      <c r="AW346" s="28"/>
      <c r="AX346" s="28"/>
      <c r="AY346" s="28"/>
      <c r="AZ346" s="28"/>
      <c r="BA346" s="28"/>
      <c r="BB346" s="28"/>
      <c r="BC346" s="28"/>
      <c r="BD346" s="28"/>
      <c r="BE346" s="28"/>
      <c r="BF346" s="28"/>
      <c r="BG346" s="28"/>
      <c r="BH346" s="28"/>
      <c r="BI346" s="28"/>
      <c r="BJ346" s="28"/>
      <c r="BK346" s="28"/>
      <c r="BL346" s="28"/>
    </row>
    <row r="347" spans="3:64" s="29" customFormat="1" ht="11.1" customHeight="1">
      <c r="C347" s="124"/>
      <c r="D347" s="28"/>
      <c r="O347" s="28"/>
      <c r="P347" s="28"/>
      <c r="Q347" s="28"/>
      <c r="R347" s="28"/>
      <c r="S347" s="28"/>
      <c r="T347" s="28"/>
      <c r="U347" s="28"/>
      <c r="V347" s="28"/>
      <c r="W347" s="28"/>
      <c r="X347" s="28"/>
      <c r="Y347" s="28"/>
      <c r="Z347" s="28"/>
      <c r="AA347" s="28"/>
      <c r="AB347" s="28"/>
      <c r="AC347" s="28"/>
      <c r="AD347" s="28"/>
      <c r="AE347" s="28"/>
      <c r="AF347" s="28"/>
      <c r="AG347" s="28"/>
      <c r="AH347" s="28"/>
      <c r="AI347" s="28"/>
      <c r="AJ347" s="28"/>
      <c r="AK347" s="28"/>
      <c r="AL347" s="28"/>
      <c r="AM347" s="28"/>
      <c r="AN347" s="28"/>
      <c r="AO347" s="28"/>
      <c r="AP347" s="28"/>
      <c r="AQ347" s="28"/>
      <c r="AR347" s="28"/>
      <c r="AS347" s="28"/>
      <c r="AT347" s="28"/>
      <c r="AU347" s="28"/>
      <c r="AV347" s="28"/>
      <c r="AW347" s="28"/>
      <c r="AX347" s="28"/>
      <c r="AY347" s="28"/>
      <c r="AZ347" s="28"/>
      <c r="BA347" s="28"/>
      <c r="BB347" s="28"/>
      <c r="BC347" s="28"/>
      <c r="BD347" s="28"/>
      <c r="BE347" s="28"/>
      <c r="BF347" s="28"/>
      <c r="BG347" s="28"/>
      <c r="BH347" s="28"/>
      <c r="BI347" s="28"/>
      <c r="BJ347" s="28"/>
      <c r="BK347" s="28"/>
      <c r="BL347" s="28"/>
    </row>
    <row r="348" spans="3:64" s="29" customFormat="1" ht="11.1" customHeight="1">
      <c r="C348" s="124"/>
      <c r="D348" s="28"/>
      <c r="O348" s="28"/>
      <c r="P348" s="28"/>
      <c r="Q348" s="28"/>
      <c r="R348" s="28"/>
      <c r="S348" s="28"/>
      <c r="T348" s="28"/>
      <c r="U348" s="28"/>
      <c r="V348" s="28"/>
      <c r="W348" s="28"/>
      <c r="X348" s="28"/>
      <c r="Y348" s="28"/>
      <c r="Z348" s="28"/>
      <c r="AA348" s="28"/>
      <c r="AB348" s="28"/>
      <c r="AC348" s="28"/>
      <c r="AD348" s="28"/>
      <c r="AE348" s="28"/>
      <c r="AF348" s="28"/>
      <c r="AG348" s="28"/>
      <c r="AH348" s="28"/>
      <c r="AI348" s="28"/>
      <c r="AJ348" s="28"/>
      <c r="AK348" s="28"/>
      <c r="AL348" s="28"/>
      <c r="AM348" s="28"/>
      <c r="AN348" s="28"/>
      <c r="AO348" s="28"/>
      <c r="AP348" s="28"/>
      <c r="AQ348" s="28"/>
      <c r="AR348" s="28"/>
      <c r="AS348" s="28"/>
      <c r="AT348" s="28"/>
      <c r="AU348" s="28"/>
      <c r="AV348" s="28"/>
      <c r="AW348" s="28"/>
      <c r="AX348" s="28"/>
      <c r="AY348" s="28"/>
      <c r="AZ348" s="28"/>
      <c r="BA348" s="28"/>
      <c r="BB348" s="28"/>
      <c r="BC348" s="28"/>
      <c r="BD348" s="28"/>
      <c r="BE348" s="28"/>
      <c r="BF348" s="28"/>
      <c r="BG348" s="28"/>
      <c r="BH348" s="28"/>
      <c r="BI348" s="28"/>
      <c r="BJ348" s="28"/>
      <c r="BK348" s="28"/>
      <c r="BL348" s="28"/>
    </row>
    <row r="349" spans="3:64" s="29" customFormat="1" ht="11.1" customHeight="1">
      <c r="C349" s="124"/>
      <c r="D349" s="28"/>
      <c r="O349" s="28"/>
      <c r="P349" s="28"/>
      <c r="Q349" s="28"/>
      <c r="R349" s="28"/>
      <c r="S349" s="28"/>
      <c r="T349" s="28"/>
      <c r="U349" s="28"/>
      <c r="V349" s="28"/>
      <c r="W349" s="28"/>
      <c r="X349" s="28"/>
      <c r="Y349" s="28"/>
      <c r="Z349" s="28"/>
      <c r="AA349" s="28"/>
      <c r="AB349" s="28"/>
      <c r="AC349" s="28"/>
      <c r="AD349" s="28"/>
      <c r="AE349" s="28"/>
      <c r="AF349" s="28"/>
      <c r="AG349" s="28"/>
      <c r="AH349" s="28"/>
      <c r="AI349" s="28"/>
      <c r="AJ349" s="28"/>
      <c r="AK349" s="28"/>
      <c r="AL349" s="28"/>
      <c r="AM349" s="28"/>
      <c r="AN349" s="28"/>
      <c r="AO349" s="28"/>
      <c r="AP349" s="28"/>
      <c r="AQ349" s="28"/>
      <c r="AR349" s="28"/>
      <c r="AS349" s="28"/>
      <c r="AT349" s="28"/>
      <c r="AU349" s="28"/>
      <c r="AV349" s="28"/>
      <c r="AW349" s="28"/>
      <c r="AX349" s="28"/>
      <c r="AY349" s="28"/>
      <c r="AZ349" s="28"/>
      <c r="BA349" s="28"/>
      <c r="BB349" s="28"/>
      <c r="BC349" s="28"/>
      <c r="BD349" s="28"/>
      <c r="BE349" s="28"/>
      <c r="BF349" s="28"/>
      <c r="BG349" s="28"/>
      <c r="BH349" s="28"/>
      <c r="BI349" s="28"/>
      <c r="BJ349" s="28"/>
      <c r="BK349" s="28"/>
      <c r="BL349" s="28"/>
    </row>
    <row r="350" spans="3:64" s="29" customFormat="1" ht="11.1" customHeight="1">
      <c r="C350" s="124"/>
      <c r="D350" s="28"/>
      <c r="O350" s="28"/>
      <c r="P350" s="28"/>
      <c r="Q350" s="28"/>
      <c r="R350" s="28"/>
      <c r="S350" s="28"/>
      <c r="T350" s="28"/>
      <c r="U350" s="28"/>
      <c r="V350" s="28"/>
      <c r="W350" s="28"/>
      <c r="X350" s="28"/>
      <c r="Y350" s="28"/>
      <c r="Z350" s="28"/>
      <c r="AA350" s="28"/>
      <c r="AB350" s="28"/>
      <c r="AC350" s="28"/>
      <c r="AD350" s="28"/>
      <c r="AE350" s="28"/>
      <c r="AF350" s="28"/>
      <c r="AG350" s="28"/>
      <c r="AH350" s="28"/>
      <c r="AI350" s="28"/>
      <c r="AJ350" s="28"/>
      <c r="AK350" s="28"/>
      <c r="AL350" s="28"/>
      <c r="AM350" s="28"/>
      <c r="AN350" s="28"/>
      <c r="AO350" s="28"/>
      <c r="AP350" s="28"/>
      <c r="AQ350" s="28"/>
      <c r="AR350" s="28"/>
      <c r="AS350" s="28"/>
      <c r="AT350" s="28"/>
      <c r="AU350" s="28"/>
      <c r="AV350" s="28"/>
      <c r="AW350" s="28"/>
      <c r="AX350" s="28"/>
      <c r="AY350" s="28"/>
      <c r="AZ350" s="28"/>
      <c r="BA350" s="28"/>
      <c r="BB350" s="28"/>
      <c r="BC350" s="28"/>
      <c r="BD350" s="28"/>
      <c r="BE350" s="28"/>
      <c r="BF350" s="28"/>
      <c r="BG350" s="28"/>
      <c r="BH350" s="28"/>
      <c r="BI350" s="28"/>
      <c r="BJ350" s="28"/>
      <c r="BK350" s="28"/>
      <c r="BL350" s="28"/>
    </row>
    <row r="351" spans="3:64" s="29" customFormat="1" ht="11.1" customHeight="1">
      <c r="C351" s="124"/>
      <c r="D351" s="28"/>
      <c r="O351" s="28"/>
      <c r="P351" s="28"/>
      <c r="Q351" s="28"/>
      <c r="R351" s="28"/>
      <c r="S351" s="28"/>
      <c r="T351" s="28"/>
      <c r="U351" s="28"/>
      <c r="V351" s="28"/>
      <c r="W351" s="28"/>
      <c r="X351" s="28"/>
      <c r="Y351" s="28"/>
      <c r="Z351" s="28"/>
      <c r="AA351" s="28"/>
      <c r="AB351" s="28"/>
      <c r="AC351" s="28"/>
      <c r="AD351" s="28"/>
      <c r="AE351" s="28"/>
      <c r="AF351" s="28"/>
      <c r="AG351" s="28"/>
      <c r="AH351" s="28"/>
      <c r="AI351" s="28"/>
      <c r="AJ351" s="28"/>
      <c r="AK351" s="28"/>
      <c r="AL351" s="28"/>
      <c r="AM351" s="28"/>
      <c r="AN351" s="28"/>
      <c r="AO351" s="28"/>
      <c r="AP351" s="28"/>
      <c r="AQ351" s="28"/>
      <c r="AR351" s="28"/>
      <c r="AS351" s="28"/>
      <c r="AT351" s="28"/>
      <c r="AU351" s="28"/>
      <c r="AV351" s="28"/>
      <c r="AW351" s="28"/>
      <c r="AX351" s="28"/>
      <c r="AY351" s="28"/>
      <c r="AZ351" s="28"/>
      <c r="BA351" s="28"/>
      <c r="BB351" s="28"/>
      <c r="BC351" s="28"/>
      <c r="BD351" s="28"/>
      <c r="BE351" s="28"/>
      <c r="BF351" s="28"/>
      <c r="BG351" s="28"/>
      <c r="BH351" s="28"/>
      <c r="BI351" s="28"/>
      <c r="BJ351" s="28"/>
      <c r="BK351" s="28"/>
      <c r="BL351" s="28"/>
    </row>
    <row r="352" spans="3:64" s="29" customFormat="1" ht="11.1" customHeight="1">
      <c r="C352" s="124"/>
      <c r="D352" s="28"/>
      <c r="O352" s="28"/>
      <c r="P352" s="28"/>
      <c r="Q352" s="28"/>
      <c r="R352" s="28"/>
      <c r="S352" s="28"/>
      <c r="T352" s="28"/>
      <c r="U352" s="28"/>
      <c r="V352" s="28"/>
      <c r="W352" s="28"/>
      <c r="X352" s="28"/>
      <c r="Y352" s="28"/>
      <c r="Z352" s="28"/>
      <c r="AA352" s="28"/>
      <c r="AB352" s="28"/>
      <c r="AC352" s="28"/>
      <c r="AD352" s="28"/>
      <c r="AE352" s="28"/>
      <c r="AF352" s="28"/>
      <c r="AG352" s="28"/>
      <c r="AH352" s="28"/>
      <c r="AI352" s="28"/>
      <c r="AJ352" s="28"/>
      <c r="AK352" s="28"/>
      <c r="AL352" s="28"/>
      <c r="AM352" s="28"/>
      <c r="AN352" s="28"/>
      <c r="AO352" s="28"/>
      <c r="AP352" s="28"/>
      <c r="AQ352" s="28"/>
      <c r="AR352" s="28"/>
      <c r="AS352" s="28"/>
      <c r="AT352" s="28"/>
      <c r="AU352" s="28"/>
      <c r="AV352" s="28"/>
      <c r="AW352" s="28"/>
      <c r="AX352" s="28"/>
      <c r="AY352" s="28"/>
      <c r="AZ352" s="28"/>
      <c r="BA352" s="28"/>
      <c r="BB352" s="28"/>
      <c r="BC352" s="28"/>
      <c r="BD352" s="28"/>
      <c r="BE352" s="28"/>
      <c r="BF352" s="28"/>
      <c r="BG352" s="28"/>
      <c r="BH352" s="28"/>
      <c r="BI352" s="28"/>
      <c r="BJ352" s="28"/>
      <c r="BK352" s="28"/>
      <c r="BL352" s="28"/>
    </row>
    <row r="353" spans="3:64" s="29" customFormat="1" ht="11.1" customHeight="1">
      <c r="C353" s="124"/>
      <c r="D353" s="28"/>
      <c r="O353" s="28"/>
      <c r="P353" s="28"/>
      <c r="Q353" s="28"/>
      <c r="R353" s="28"/>
      <c r="S353" s="28"/>
      <c r="T353" s="28"/>
      <c r="U353" s="28"/>
      <c r="V353" s="28"/>
      <c r="W353" s="28"/>
      <c r="X353" s="28"/>
      <c r="Y353" s="28"/>
      <c r="Z353" s="28"/>
      <c r="AA353" s="28"/>
      <c r="AB353" s="28"/>
      <c r="AC353" s="28"/>
      <c r="AD353" s="28"/>
      <c r="AE353" s="28"/>
      <c r="AF353" s="28"/>
      <c r="AG353" s="28"/>
      <c r="AH353" s="28"/>
      <c r="AI353" s="28"/>
      <c r="AJ353" s="28"/>
      <c r="AK353" s="28"/>
      <c r="AL353" s="28"/>
      <c r="AM353" s="28"/>
      <c r="AN353" s="28"/>
      <c r="AO353" s="28"/>
      <c r="AP353" s="28"/>
      <c r="AQ353" s="28"/>
      <c r="AR353" s="28"/>
      <c r="AS353" s="28"/>
      <c r="AT353" s="28"/>
      <c r="AU353" s="28"/>
      <c r="AV353" s="28"/>
      <c r="AW353" s="28"/>
      <c r="AX353" s="28"/>
      <c r="AY353" s="28"/>
      <c r="AZ353" s="28"/>
      <c r="BA353" s="28"/>
      <c r="BB353" s="28"/>
      <c r="BC353" s="28"/>
      <c r="BD353" s="28"/>
      <c r="BE353" s="28"/>
      <c r="BF353" s="28"/>
      <c r="BG353" s="28"/>
      <c r="BH353" s="28"/>
      <c r="BI353" s="28"/>
      <c r="BJ353" s="28"/>
      <c r="BK353" s="28"/>
      <c r="BL353" s="28"/>
    </row>
    <row r="354" spans="3:64" s="29" customFormat="1" ht="11.1" customHeight="1">
      <c r="C354" s="124"/>
      <c r="D354" s="28"/>
      <c r="O354" s="28"/>
      <c r="P354" s="28"/>
      <c r="Q354" s="28"/>
      <c r="R354" s="28"/>
      <c r="S354" s="28"/>
      <c r="T354" s="28"/>
      <c r="U354" s="28"/>
      <c r="V354" s="28"/>
      <c r="W354" s="28"/>
      <c r="X354" s="28"/>
      <c r="Y354" s="28"/>
      <c r="Z354" s="28"/>
      <c r="AA354" s="28"/>
      <c r="AB354" s="28"/>
      <c r="AC354" s="28"/>
      <c r="AD354" s="28"/>
      <c r="AE354" s="28"/>
      <c r="AF354" s="28"/>
      <c r="AG354" s="28"/>
      <c r="AH354" s="28"/>
      <c r="AI354" s="28"/>
      <c r="AJ354" s="28"/>
      <c r="AK354" s="28"/>
      <c r="AL354" s="28"/>
      <c r="AM354" s="28"/>
      <c r="AN354" s="28"/>
      <c r="AO354" s="28"/>
      <c r="AP354" s="28"/>
      <c r="AQ354" s="28"/>
      <c r="AR354" s="28"/>
      <c r="AS354" s="28"/>
      <c r="AT354" s="28"/>
      <c r="AU354" s="28"/>
      <c r="AV354" s="28"/>
      <c r="AW354" s="28"/>
      <c r="AX354" s="28"/>
      <c r="AY354" s="28"/>
      <c r="AZ354" s="28"/>
      <c r="BA354" s="28"/>
      <c r="BB354" s="28"/>
      <c r="BC354" s="28"/>
      <c r="BD354" s="28"/>
      <c r="BE354" s="28"/>
      <c r="BF354" s="28"/>
      <c r="BG354" s="28"/>
      <c r="BH354" s="28"/>
      <c r="BI354" s="28"/>
      <c r="BJ354" s="28"/>
      <c r="BK354" s="28"/>
      <c r="BL354" s="28"/>
    </row>
    <row r="355" spans="3:64" s="29" customFormat="1" ht="11.1" customHeight="1">
      <c r="C355" s="124"/>
      <c r="D355" s="28"/>
      <c r="O355" s="28"/>
      <c r="P355" s="28"/>
      <c r="Q355" s="28"/>
      <c r="R355" s="28"/>
      <c r="S355" s="28"/>
      <c r="T355" s="28"/>
      <c r="U355" s="28"/>
      <c r="V355" s="28"/>
      <c r="W355" s="28"/>
      <c r="X355" s="28"/>
      <c r="Y355" s="28"/>
      <c r="Z355" s="28"/>
      <c r="AA355" s="28"/>
      <c r="AB355" s="28"/>
      <c r="AC355" s="28"/>
      <c r="AD355" s="28"/>
      <c r="AE355" s="28"/>
      <c r="AF355" s="28"/>
      <c r="AG355" s="28"/>
      <c r="AH355" s="28"/>
      <c r="AI355" s="28"/>
      <c r="AJ355" s="28"/>
      <c r="AK355" s="28"/>
      <c r="AL355" s="28"/>
      <c r="AM355" s="28"/>
      <c r="AN355" s="28"/>
      <c r="AO355" s="28"/>
      <c r="AP355" s="28"/>
      <c r="AQ355" s="28"/>
      <c r="AR355" s="28"/>
      <c r="AS355" s="28"/>
      <c r="AT355" s="28"/>
      <c r="AU355" s="28"/>
      <c r="AV355" s="28"/>
      <c r="AW355" s="28"/>
      <c r="AX355" s="28"/>
      <c r="AY355" s="28"/>
      <c r="AZ355" s="28"/>
      <c r="BA355" s="28"/>
      <c r="BB355" s="28"/>
      <c r="BC355" s="28"/>
      <c r="BD355" s="28"/>
      <c r="BE355" s="28"/>
      <c r="BF355" s="28"/>
      <c r="BG355" s="28"/>
      <c r="BH355" s="28"/>
      <c r="BI355" s="28"/>
      <c r="BJ355" s="28"/>
      <c r="BK355" s="28"/>
      <c r="BL355" s="28"/>
    </row>
    <row r="356" spans="3:64" s="29" customFormat="1" ht="11.1" customHeight="1">
      <c r="C356" s="124"/>
      <c r="D356" s="28"/>
      <c r="O356" s="28"/>
      <c r="P356" s="28"/>
      <c r="Q356" s="28"/>
      <c r="R356" s="28"/>
      <c r="S356" s="28"/>
      <c r="T356" s="28"/>
      <c r="U356" s="28"/>
      <c r="V356" s="28"/>
      <c r="W356" s="28"/>
      <c r="X356" s="28"/>
      <c r="Y356" s="28"/>
      <c r="Z356" s="28"/>
      <c r="AA356" s="28"/>
      <c r="AB356" s="28"/>
      <c r="AC356" s="28"/>
      <c r="AD356" s="28"/>
      <c r="AE356" s="28"/>
      <c r="AF356" s="28"/>
      <c r="AG356" s="28"/>
      <c r="AH356" s="28"/>
      <c r="AI356" s="28"/>
      <c r="AJ356" s="28"/>
      <c r="AK356" s="28"/>
      <c r="AL356" s="28"/>
      <c r="AM356" s="28"/>
      <c r="AN356" s="28"/>
      <c r="AO356" s="28"/>
      <c r="AP356" s="28"/>
      <c r="AQ356" s="28"/>
      <c r="AR356" s="28"/>
      <c r="AS356" s="28"/>
      <c r="AT356" s="28"/>
      <c r="AU356" s="28"/>
      <c r="AV356" s="28"/>
      <c r="AW356" s="28"/>
      <c r="AX356" s="28"/>
      <c r="AY356" s="28"/>
      <c r="AZ356" s="28"/>
      <c r="BA356" s="28"/>
      <c r="BB356" s="28"/>
      <c r="BC356" s="28"/>
      <c r="BD356" s="28"/>
      <c r="BE356" s="28"/>
      <c r="BF356" s="28"/>
      <c r="BG356" s="28"/>
      <c r="BH356" s="28"/>
      <c r="BI356" s="28"/>
      <c r="BJ356" s="28"/>
      <c r="BK356" s="28"/>
      <c r="BL356" s="28"/>
    </row>
    <row r="357" spans="3:64" s="29" customFormat="1" ht="11.1" customHeight="1">
      <c r="C357" s="124"/>
      <c r="D357" s="28"/>
      <c r="O357" s="28"/>
      <c r="P357" s="28"/>
      <c r="Q357" s="28"/>
      <c r="R357" s="28"/>
      <c r="S357" s="28"/>
      <c r="T357" s="28"/>
      <c r="U357" s="28"/>
      <c r="V357" s="28"/>
      <c r="W357" s="28"/>
      <c r="X357" s="28"/>
      <c r="Y357" s="28"/>
      <c r="Z357" s="28"/>
      <c r="AA357" s="28"/>
      <c r="AB357" s="28"/>
      <c r="AC357" s="28"/>
      <c r="AD357" s="28"/>
      <c r="AE357" s="28"/>
      <c r="AF357" s="28"/>
      <c r="AG357" s="28"/>
      <c r="AH357" s="28"/>
      <c r="AI357" s="28"/>
      <c r="AJ357" s="28"/>
      <c r="AK357" s="28"/>
      <c r="AL357" s="28"/>
      <c r="AM357" s="28"/>
      <c r="AN357" s="28"/>
      <c r="AO357" s="28"/>
      <c r="AP357" s="28"/>
      <c r="AQ357" s="28"/>
      <c r="AR357" s="28"/>
      <c r="AS357" s="28"/>
      <c r="AT357" s="28"/>
      <c r="AU357" s="28"/>
      <c r="AV357" s="28"/>
      <c r="AW357" s="28"/>
      <c r="AX357" s="28"/>
      <c r="AY357" s="28"/>
      <c r="AZ357" s="28"/>
      <c r="BA357" s="28"/>
      <c r="BB357" s="28"/>
      <c r="BC357" s="28"/>
      <c r="BD357" s="28"/>
      <c r="BE357" s="28"/>
      <c r="BF357" s="28"/>
      <c r="BG357" s="28"/>
      <c r="BH357" s="28"/>
      <c r="BI357" s="28"/>
      <c r="BJ357" s="28"/>
      <c r="BK357" s="28"/>
      <c r="BL357" s="28"/>
    </row>
    <row r="358" spans="3:64" s="29" customFormat="1" ht="11.1" customHeight="1">
      <c r="C358" s="124"/>
      <c r="D358" s="28"/>
      <c r="O358" s="28"/>
      <c r="P358" s="28"/>
      <c r="Q358" s="28"/>
      <c r="R358" s="28"/>
      <c r="S358" s="28"/>
      <c r="T358" s="28"/>
      <c r="U358" s="28"/>
      <c r="V358" s="28"/>
      <c r="W358" s="28"/>
      <c r="X358" s="28"/>
      <c r="Y358" s="28"/>
      <c r="Z358" s="28"/>
      <c r="AA358" s="28"/>
      <c r="AB358" s="28"/>
      <c r="AC358" s="28"/>
      <c r="AD358" s="28"/>
      <c r="AE358" s="28"/>
      <c r="AF358" s="28"/>
      <c r="AG358" s="28"/>
      <c r="AH358" s="28"/>
      <c r="AI358" s="28"/>
      <c r="AJ358" s="28"/>
      <c r="AK358" s="28"/>
      <c r="AL358" s="28"/>
      <c r="AM358" s="28"/>
      <c r="AN358" s="28"/>
      <c r="AO358" s="28"/>
      <c r="AP358" s="28"/>
      <c r="AQ358" s="28"/>
      <c r="AR358" s="28"/>
      <c r="AS358" s="28"/>
      <c r="AT358" s="28"/>
      <c r="AU358" s="28"/>
      <c r="AV358" s="28"/>
      <c r="AW358" s="28"/>
      <c r="AX358" s="28"/>
      <c r="AY358" s="28"/>
      <c r="AZ358" s="28"/>
      <c r="BA358" s="28"/>
      <c r="BB358" s="28"/>
      <c r="BC358" s="28"/>
      <c r="BD358" s="28"/>
      <c r="BE358" s="28"/>
      <c r="BF358" s="28"/>
      <c r="BG358" s="28"/>
      <c r="BH358" s="28"/>
      <c r="BI358" s="28"/>
      <c r="BJ358" s="28"/>
      <c r="BK358" s="28"/>
      <c r="BL358" s="28"/>
    </row>
    <row r="359" spans="3:64" s="29" customFormat="1" ht="11.1" customHeight="1">
      <c r="C359" s="124"/>
      <c r="D359" s="28"/>
      <c r="O359" s="28"/>
      <c r="P359" s="28"/>
      <c r="Q359" s="28"/>
      <c r="R359" s="28"/>
      <c r="S359" s="28"/>
      <c r="T359" s="28"/>
      <c r="U359" s="28"/>
      <c r="V359" s="28"/>
      <c r="W359" s="28"/>
      <c r="X359" s="28"/>
      <c r="Y359" s="28"/>
      <c r="Z359" s="28"/>
      <c r="AA359" s="28"/>
      <c r="AB359" s="28"/>
      <c r="AC359" s="28"/>
      <c r="AD359" s="28"/>
      <c r="AE359" s="28"/>
      <c r="AF359" s="28"/>
      <c r="AG359" s="28"/>
      <c r="AH359" s="28"/>
      <c r="AI359" s="28"/>
      <c r="AJ359" s="28"/>
      <c r="AK359" s="28"/>
      <c r="AL359" s="28"/>
      <c r="AM359" s="28"/>
      <c r="AN359" s="28"/>
      <c r="AO359" s="28"/>
      <c r="AP359" s="28"/>
      <c r="AQ359" s="28"/>
      <c r="AR359" s="28"/>
      <c r="AS359" s="28"/>
      <c r="AT359" s="28"/>
      <c r="AU359" s="28"/>
      <c r="AV359" s="28"/>
      <c r="AW359" s="28"/>
      <c r="AX359" s="28"/>
      <c r="AY359" s="28"/>
      <c r="AZ359" s="28"/>
      <c r="BA359" s="28"/>
      <c r="BB359" s="28"/>
      <c r="BC359" s="28"/>
      <c r="BD359" s="28"/>
      <c r="BE359" s="28"/>
      <c r="BF359" s="28"/>
      <c r="BG359" s="28"/>
      <c r="BH359" s="28"/>
      <c r="BI359" s="28"/>
      <c r="BJ359" s="28"/>
      <c r="BK359" s="28"/>
      <c r="BL359" s="28"/>
    </row>
    <row r="360" spans="3:64" s="29" customFormat="1" ht="11.1" customHeight="1">
      <c r="C360" s="124"/>
      <c r="D360" s="28"/>
      <c r="O360" s="28"/>
      <c r="P360" s="28"/>
      <c r="Q360" s="28"/>
      <c r="R360" s="28"/>
      <c r="S360" s="28"/>
      <c r="T360" s="28"/>
      <c r="U360" s="28"/>
      <c r="V360" s="28"/>
      <c r="W360" s="28"/>
      <c r="X360" s="28"/>
      <c r="Y360" s="28"/>
      <c r="Z360" s="28"/>
      <c r="AA360" s="28"/>
      <c r="AB360" s="28"/>
      <c r="AC360" s="28"/>
      <c r="AD360" s="28"/>
      <c r="AE360" s="28"/>
      <c r="AF360" s="28"/>
      <c r="AG360" s="28"/>
      <c r="AH360" s="28"/>
      <c r="AI360" s="28"/>
      <c r="AJ360" s="28"/>
      <c r="AK360" s="28"/>
      <c r="AL360" s="28"/>
      <c r="AM360" s="28"/>
      <c r="AN360" s="28"/>
      <c r="AO360" s="28"/>
      <c r="AP360" s="28"/>
      <c r="AQ360" s="28"/>
      <c r="AR360" s="28"/>
      <c r="AS360" s="28"/>
      <c r="AT360" s="28"/>
      <c r="AU360" s="28"/>
      <c r="AV360" s="28"/>
      <c r="AW360" s="28"/>
      <c r="AX360" s="28"/>
      <c r="AY360" s="28"/>
      <c r="AZ360" s="28"/>
      <c r="BA360" s="28"/>
      <c r="BB360" s="28"/>
      <c r="BC360" s="28"/>
      <c r="BD360" s="28"/>
      <c r="BE360" s="28"/>
      <c r="BF360" s="28"/>
      <c r="BG360" s="28"/>
      <c r="BH360" s="28"/>
      <c r="BI360" s="28"/>
      <c r="BJ360" s="28"/>
      <c r="BK360" s="28"/>
      <c r="BL360" s="28"/>
    </row>
    <row r="361" spans="3:64" s="29" customFormat="1" ht="11.1" customHeight="1">
      <c r="C361" s="124"/>
      <c r="D361" s="28"/>
      <c r="O361" s="28"/>
      <c r="P361" s="28"/>
      <c r="Q361" s="28"/>
      <c r="R361" s="28"/>
      <c r="S361" s="28"/>
      <c r="T361" s="28"/>
      <c r="U361" s="28"/>
      <c r="V361" s="28"/>
      <c r="W361" s="28"/>
      <c r="X361" s="28"/>
      <c r="Y361" s="28"/>
      <c r="Z361" s="28"/>
      <c r="AA361" s="28"/>
      <c r="AB361" s="28"/>
      <c r="AC361" s="28"/>
      <c r="AD361" s="28"/>
      <c r="AE361" s="28"/>
      <c r="AF361" s="28"/>
      <c r="AG361" s="28"/>
      <c r="AH361" s="28"/>
      <c r="AI361" s="28"/>
      <c r="AJ361" s="28"/>
      <c r="AK361" s="28"/>
      <c r="AL361" s="28"/>
      <c r="AM361" s="28"/>
      <c r="AN361" s="28"/>
      <c r="AO361" s="28"/>
      <c r="AP361" s="28"/>
      <c r="AQ361" s="28"/>
      <c r="AR361" s="28"/>
      <c r="AS361" s="28"/>
      <c r="AT361" s="28"/>
      <c r="AU361" s="28"/>
      <c r="AV361" s="28"/>
      <c r="AW361" s="28"/>
      <c r="AX361" s="28"/>
      <c r="AY361" s="28"/>
      <c r="AZ361" s="28"/>
      <c r="BA361" s="28"/>
      <c r="BB361" s="28"/>
      <c r="BC361" s="28"/>
      <c r="BD361" s="28"/>
      <c r="BE361" s="28"/>
      <c r="BF361" s="28"/>
      <c r="BG361" s="28"/>
      <c r="BH361" s="28"/>
      <c r="BI361" s="28"/>
      <c r="BJ361" s="28"/>
      <c r="BK361" s="28"/>
      <c r="BL361" s="28"/>
    </row>
    <row r="362" spans="3:64" s="29" customFormat="1" ht="11.1" customHeight="1">
      <c r="C362" s="124"/>
      <c r="D362" s="28"/>
      <c r="O362" s="28"/>
      <c r="P362" s="28"/>
      <c r="Q362" s="28"/>
      <c r="R362" s="28"/>
      <c r="S362" s="28"/>
      <c r="T362" s="28"/>
      <c r="U362" s="28"/>
      <c r="V362" s="28"/>
      <c r="W362" s="28"/>
      <c r="X362" s="28"/>
      <c r="Y362" s="28"/>
      <c r="Z362" s="28"/>
      <c r="AA362" s="28"/>
      <c r="AB362" s="28"/>
      <c r="AC362" s="28"/>
      <c r="AD362" s="28"/>
      <c r="AE362" s="28"/>
      <c r="AF362" s="28"/>
      <c r="AG362" s="28"/>
      <c r="AH362" s="28"/>
      <c r="AI362" s="28"/>
      <c r="AJ362" s="28"/>
      <c r="AK362" s="28"/>
      <c r="AL362" s="28"/>
      <c r="AM362" s="28"/>
      <c r="AN362" s="28"/>
      <c r="AO362" s="28"/>
      <c r="AP362" s="28"/>
      <c r="AQ362" s="28"/>
      <c r="AR362" s="28"/>
      <c r="AS362" s="28"/>
      <c r="AT362" s="28"/>
      <c r="AU362" s="28"/>
      <c r="AV362" s="28"/>
      <c r="AW362" s="28"/>
      <c r="AX362" s="28"/>
      <c r="AY362" s="28"/>
      <c r="AZ362" s="28"/>
      <c r="BA362" s="28"/>
      <c r="BB362" s="28"/>
      <c r="BC362" s="28"/>
      <c r="BD362" s="28"/>
      <c r="BE362" s="28"/>
      <c r="BF362" s="28"/>
      <c r="BG362" s="28"/>
      <c r="BH362" s="28"/>
      <c r="BI362" s="28"/>
      <c r="BJ362" s="28"/>
      <c r="BK362" s="28"/>
      <c r="BL362" s="28"/>
    </row>
    <row r="363" spans="3:64" s="29" customFormat="1" ht="11.1" customHeight="1">
      <c r="C363" s="124"/>
      <c r="D363" s="28"/>
      <c r="O363" s="28"/>
      <c r="P363" s="28"/>
      <c r="Q363" s="28"/>
      <c r="R363" s="28"/>
      <c r="S363" s="28"/>
      <c r="T363" s="28"/>
      <c r="U363" s="28"/>
      <c r="V363" s="28"/>
      <c r="W363" s="28"/>
      <c r="X363" s="28"/>
      <c r="Y363" s="28"/>
      <c r="Z363" s="28"/>
      <c r="AA363" s="28"/>
      <c r="AB363" s="28"/>
      <c r="AC363" s="28"/>
      <c r="AD363" s="28"/>
      <c r="AE363" s="28"/>
      <c r="AF363" s="28"/>
      <c r="AG363" s="28"/>
      <c r="AH363" s="28"/>
      <c r="AI363" s="28"/>
      <c r="AJ363" s="28"/>
      <c r="AK363" s="28"/>
      <c r="AL363" s="28"/>
      <c r="AM363" s="28"/>
      <c r="AN363" s="28"/>
      <c r="AO363" s="28"/>
      <c r="AP363" s="28"/>
      <c r="AQ363" s="28"/>
      <c r="AR363" s="28"/>
      <c r="AS363" s="28"/>
      <c r="AT363" s="28"/>
      <c r="AU363" s="28"/>
      <c r="AV363" s="28"/>
      <c r="AW363" s="28"/>
      <c r="AX363" s="28"/>
      <c r="AY363" s="28"/>
      <c r="AZ363" s="28"/>
      <c r="BA363" s="28"/>
      <c r="BB363" s="28"/>
      <c r="BC363" s="28"/>
      <c r="BD363" s="28"/>
      <c r="BE363" s="28"/>
      <c r="BF363" s="28"/>
      <c r="BG363" s="28"/>
      <c r="BH363" s="28"/>
      <c r="BI363" s="28"/>
      <c r="BJ363" s="28"/>
      <c r="BK363" s="28"/>
      <c r="BL363" s="28"/>
    </row>
    <row r="364" spans="3:64" s="29" customFormat="1" ht="11.1" customHeight="1">
      <c r="C364" s="124"/>
      <c r="D364" s="28"/>
      <c r="O364" s="28"/>
      <c r="P364" s="28"/>
      <c r="Q364" s="28"/>
      <c r="R364" s="28"/>
      <c r="S364" s="28"/>
      <c r="T364" s="28"/>
      <c r="U364" s="28"/>
      <c r="V364" s="28"/>
      <c r="W364" s="28"/>
      <c r="X364" s="28"/>
      <c r="Y364" s="28"/>
      <c r="Z364" s="28"/>
      <c r="AA364" s="28"/>
      <c r="AB364" s="28"/>
      <c r="AC364" s="28"/>
      <c r="AD364" s="28"/>
      <c r="AE364" s="28"/>
      <c r="AF364" s="28"/>
      <c r="AG364" s="28"/>
      <c r="AH364" s="28"/>
      <c r="AI364" s="28"/>
      <c r="AJ364" s="28"/>
      <c r="AK364" s="28"/>
      <c r="AL364" s="28"/>
      <c r="AM364" s="28"/>
      <c r="AN364" s="28"/>
      <c r="AO364" s="28"/>
      <c r="AP364" s="28"/>
      <c r="AQ364" s="28"/>
      <c r="AR364" s="28"/>
      <c r="AS364" s="28"/>
      <c r="AT364" s="28"/>
      <c r="AU364" s="28"/>
      <c r="AV364" s="28"/>
      <c r="AW364" s="28"/>
      <c r="AX364" s="28"/>
      <c r="AY364" s="28"/>
      <c r="AZ364" s="28"/>
      <c r="BA364" s="28"/>
      <c r="BB364" s="28"/>
      <c r="BC364" s="28"/>
      <c r="BD364" s="28"/>
      <c r="BE364" s="28"/>
      <c r="BF364" s="28"/>
      <c r="BG364" s="28"/>
      <c r="BH364" s="28"/>
      <c r="BI364" s="28"/>
      <c r="BJ364" s="28"/>
      <c r="BK364" s="28"/>
      <c r="BL364" s="28"/>
    </row>
    <row r="365" spans="3:64" s="29" customFormat="1" ht="11.1" customHeight="1">
      <c r="C365" s="124"/>
      <c r="D365" s="28"/>
      <c r="O365" s="28"/>
      <c r="P365" s="28"/>
      <c r="Q365" s="28"/>
      <c r="R365" s="28"/>
      <c r="S365" s="28"/>
      <c r="T365" s="28"/>
      <c r="U365" s="28"/>
      <c r="V365" s="28"/>
      <c r="W365" s="28"/>
      <c r="X365" s="28"/>
      <c r="Y365" s="28"/>
      <c r="Z365" s="28"/>
      <c r="AA365" s="28"/>
      <c r="AB365" s="28"/>
      <c r="AC365" s="28"/>
      <c r="AD365" s="28"/>
      <c r="AE365" s="28"/>
      <c r="AF365" s="28"/>
      <c r="AG365" s="28"/>
      <c r="AH365" s="28"/>
      <c r="AI365" s="28"/>
      <c r="AJ365" s="28"/>
      <c r="AK365" s="28"/>
      <c r="AL365" s="28"/>
      <c r="AM365" s="28"/>
      <c r="AN365" s="28"/>
      <c r="AO365" s="28"/>
      <c r="AP365" s="28"/>
      <c r="AQ365" s="28"/>
      <c r="AR365" s="28"/>
      <c r="AS365" s="28"/>
      <c r="AT365" s="28"/>
      <c r="AU365" s="28"/>
      <c r="AV365" s="28"/>
      <c r="AW365" s="28"/>
      <c r="AX365" s="28"/>
      <c r="AY365" s="28"/>
      <c r="AZ365" s="28"/>
      <c r="BA365" s="28"/>
      <c r="BB365" s="28"/>
      <c r="BC365" s="28"/>
      <c r="BD365" s="28"/>
      <c r="BE365" s="28"/>
      <c r="BF365" s="28"/>
      <c r="BG365" s="28"/>
      <c r="BH365" s="28"/>
      <c r="BI365" s="28"/>
      <c r="BJ365" s="28"/>
      <c r="BK365" s="28"/>
      <c r="BL365" s="28"/>
    </row>
    <row r="366" spans="3:64" s="29" customFormat="1" ht="11.1" customHeight="1">
      <c r="C366" s="124"/>
      <c r="D366" s="28"/>
      <c r="O366" s="28"/>
      <c r="P366" s="28"/>
      <c r="Q366" s="28"/>
      <c r="R366" s="28"/>
      <c r="S366" s="28"/>
      <c r="T366" s="28"/>
      <c r="U366" s="28"/>
      <c r="V366" s="28"/>
      <c r="W366" s="28"/>
      <c r="X366" s="28"/>
      <c r="Y366" s="28"/>
      <c r="Z366" s="28"/>
      <c r="AA366" s="28"/>
      <c r="AB366" s="28"/>
      <c r="AC366" s="28"/>
      <c r="AD366" s="28"/>
      <c r="AE366" s="28"/>
      <c r="AF366" s="28"/>
      <c r="AG366" s="28"/>
      <c r="AH366" s="28"/>
      <c r="AI366" s="28"/>
      <c r="AJ366" s="28"/>
      <c r="AK366" s="28"/>
      <c r="AL366" s="28"/>
      <c r="AM366" s="28"/>
      <c r="AN366" s="28"/>
      <c r="AO366" s="28"/>
      <c r="AP366" s="28"/>
      <c r="AQ366" s="28"/>
      <c r="AR366" s="28"/>
      <c r="AS366" s="28"/>
      <c r="AT366" s="28"/>
      <c r="AU366" s="28"/>
      <c r="AV366" s="28"/>
      <c r="AW366" s="28"/>
      <c r="AX366" s="28"/>
      <c r="AY366" s="28"/>
      <c r="AZ366" s="28"/>
      <c r="BA366" s="28"/>
      <c r="BB366" s="28"/>
      <c r="BC366" s="28"/>
      <c r="BD366" s="28"/>
      <c r="BE366" s="28"/>
      <c r="BF366" s="28"/>
      <c r="BG366" s="28"/>
      <c r="BH366" s="28"/>
      <c r="BI366" s="28"/>
      <c r="BJ366" s="28"/>
      <c r="BK366" s="28"/>
      <c r="BL366" s="28"/>
    </row>
    <row r="367" spans="3:64" s="29" customFormat="1" ht="11.1" customHeight="1">
      <c r="C367" s="124"/>
      <c r="D367" s="28"/>
      <c r="O367" s="28"/>
      <c r="P367" s="28"/>
      <c r="Q367" s="28"/>
      <c r="R367" s="28"/>
      <c r="S367" s="28"/>
      <c r="T367" s="28"/>
      <c r="U367" s="28"/>
      <c r="V367" s="28"/>
      <c r="W367" s="28"/>
      <c r="X367" s="28"/>
      <c r="Y367" s="28"/>
      <c r="Z367" s="28"/>
      <c r="AA367" s="28"/>
      <c r="AB367" s="28"/>
      <c r="AC367" s="28"/>
      <c r="AD367" s="28"/>
      <c r="AE367" s="28"/>
      <c r="AF367" s="28"/>
      <c r="AG367" s="28"/>
      <c r="AH367" s="28"/>
      <c r="AI367" s="28"/>
      <c r="AJ367" s="28"/>
      <c r="AK367" s="28"/>
      <c r="AL367" s="28"/>
      <c r="AM367" s="28"/>
      <c r="AN367" s="28"/>
      <c r="AO367" s="28"/>
      <c r="AP367" s="28"/>
      <c r="AQ367" s="28"/>
      <c r="AR367" s="28"/>
      <c r="AS367" s="28"/>
      <c r="AT367" s="28"/>
      <c r="AU367" s="28"/>
      <c r="AV367" s="28"/>
      <c r="AW367" s="28"/>
      <c r="AX367" s="28"/>
      <c r="AY367" s="28"/>
      <c r="AZ367" s="28"/>
      <c r="BA367" s="28"/>
      <c r="BB367" s="28"/>
      <c r="BC367" s="28"/>
      <c r="BD367" s="28"/>
      <c r="BE367" s="28"/>
      <c r="BF367" s="28"/>
      <c r="BG367" s="28"/>
      <c r="BH367" s="28"/>
      <c r="BI367" s="28"/>
      <c r="BJ367" s="28"/>
      <c r="BK367" s="28"/>
      <c r="BL367" s="28"/>
    </row>
    <row r="368" spans="3:64" s="29" customFormat="1" ht="11.1" customHeight="1">
      <c r="C368" s="124"/>
      <c r="D368" s="28"/>
      <c r="O368" s="28"/>
      <c r="P368" s="28"/>
      <c r="Q368" s="28"/>
      <c r="R368" s="28"/>
      <c r="S368" s="28"/>
      <c r="T368" s="28"/>
      <c r="U368" s="28"/>
      <c r="V368" s="28"/>
      <c r="W368" s="28"/>
      <c r="X368" s="28"/>
      <c r="Y368" s="28"/>
      <c r="Z368" s="28"/>
      <c r="AA368" s="28"/>
      <c r="AB368" s="28"/>
      <c r="AC368" s="28"/>
      <c r="AD368" s="28"/>
      <c r="AE368" s="28"/>
      <c r="AF368" s="28"/>
      <c r="AG368" s="28"/>
      <c r="AH368" s="28"/>
      <c r="AI368" s="28"/>
      <c r="AJ368" s="28"/>
      <c r="AK368" s="28"/>
      <c r="AL368" s="28"/>
      <c r="AM368" s="28"/>
      <c r="AN368" s="28"/>
      <c r="AO368" s="28"/>
      <c r="AP368" s="28"/>
      <c r="AQ368" s="28"/>
      <c r="AR368" s="28"/>
      <c r="AS368" s="28"/>
      <c r="AT368" s="28"/>
      <c r="AU368" s="28"/>
      <c r="AV368" s="28"/>
      <c r="AW368" s="28"/>
      <c r="AX368" s="28"/>
      <c r="AY368" s="28"/>
      <c r="AZ368" s="28"/>
      <c r="BA368" s="28"/>
      <c r="BB368" s="28"/>
      <c r="BC368" s="28"/>
      <c r="BD368" s="28"/>
      <c r="BE368" s="28"/>
      <c r="BF368" s="28"/>
      <c r="BG368" s="28"/>
      <c r="BH368" s="28"/>
      <c r="BI368" s="28"/>
      <c r="BJ368" s="28"/>
      <c r="BK368" s="28"/>
      <c r="BL368" s="28"/>
    </row>
    <row r="369" spans="3:64" s="29" customFormat="1" ht="11.1" customHeight="1">
      <c r="C369" s="124"/>
      <c r="D369" s="28"/>
      <c r="O369" s="28"/>
      <c r="P369" s="28"/>
      <c r="Q369" s="28"/>
      <c r="R369" s="28"/>
      <c r="S369" s="28"/>
      <c r="T369" s="28"/>
      <c r="U369" s="28"/>
      <c r="V369" s="28"/>
      <c r="W369" s="28"/>
      <c r="X369" s="28"/>
      <c r="Y369" s="28"/>
      <c r="Z369" s="28"/>
      <c r="AA369" s="28"/>
      <c r="AB369" s="28"/>
      <c r="AC369" s="28"/>
      <c r="AD369" s="28"/>
      <c r="AE369" s="28"/>
      <c r="AF369" s="28"/>
      <c r="AG369" s="28"/>
      <c r="AH369" s="28"/>
      <c r="AI369" s="28"/>
      <c r="AJ369" s="28"/>
      <c r="AK369" s="28"/>
      <c r="AL369" s="28"/>
      <c r="AM369" s="28"/>
      <c r="AN369" s="28"/>
      <c r="AO369" s="28"/>
      <c r="AP369" s="28"/>
      <c r="AQ369" s="28"/>
      <c r="AR369" s="28"/>
      <c r="AS369" s="28"/>
      <c r="AT369" s="28"/>
      <c r="AU369" s="28"/>
      <c r="AV369" s="28"/>
      <c r="AW369" s="28"/>
      <c r="AX369" s="28"/>
      <c r="AY369" s="28"/>
      <c r="AZ369" s="28"/>
      <c r="BA369" s="28"/>
      <c r="BB369" s="28"/>
      <c r="BC369" s="28"/>
      <c r="BD369" s="28"/>
      <c r="BE369" s="28"/>
      <c r="BF369" s="28"/>
      <c r="BG369" s="28"/>
      <c r="BH369" s="28"/>
      <c r="BI369" s="28"/>
      <c r="BJ369" s="28"/>
      <c r="BK369" s="28"/>
      <c r="BL369" s="28"/>
    </row>
    <row r="370" spans="3:64" s="29" customFormat="1" ht="11.1" customHeight="1">
      <c r="C370" s="124"/>
      <c r="D370" s="28"/>
      <c r="O370" s="28"/>
      <c r="P370" s="28"/>
      <c r="Q370" s="28"/>
      <c r="R370" s="28"/>
      <c r="S370" s="28"/>
      <c r="T370" s="28"/>
      <c r="U370" s="28"/>
      <c r="V370" s="28"/>
      <c r="W370" s="28"/>
      <c r="X370" s="28"/>
      <c r="Y370" s="28"/>
      <c r="Z370" s="28"/>
      <c r="AA370" s="28"/>
      <c r="AB370" s="28"/>
      <c r="AC370" s="28"/>
      <c r="AD370" s="28"/>
      <c r="AE370" s="28"/>
      <c r="AF370" s="28"/>
      <c r="AG370" s="28"/>
      <c r="AH370" s="28"/>
      <c r="AI370" s="28"/>
      <c r="AJ370" s="28"/>
      <c r="AK370" s="28"/>
      <c r="AL370" s="28"/>
      <c r="AM370" s="28"/>
      <c r="AN370" s="28"/>
      <c r="AO370" s="28"/>
      <c r="AP370" s="28"/>
      <c r="AQ370" s="28"/>
      <c r="AR370" s="28"/>
      <c r="AS370" s="28"/>
      <c r="AT370" s="28"/>
      <c r="AU370" s="28"/>
      <c r="AV370" s="28"/>
      <c r="AW370" s="28"/>
      <c r="AX370" s="28"/>
      <c r="AY370" s="28"/>
      <c r="AZ370" s="28"/>
      <c r="BA370" s="28"/>
      <c r="BB370" s="28"/>
      <c r="BC370" s="28"/>
      <c r="BD370" s="28"/>
      <c r="BE370" s="28"/>
      <c r="BF370" s="28"/>
      <c r="BG370" s="28"/>
      <c r="BH370" s="28"/>
      <c r="BI370" s="28"/>
      <c r="BJ370" s="28"/>
      <c r="BK370" s="28"/>
      <c r="BL370" s="28"/>
    </row>
    <row r="371" spans="3:64" s="29" customFormat="1" ht="11.1" customHeight="1">
      <c r="C371" s="124"/>
      <c r="D371" s="28"/>
      <c r="O371" s="28"/>
      <c r="P371" s="28"/>
      <c r="Q371" s="28"/>
      <c r="R371" s="28"/>
      <c r="S371" s="28"/>
      <c r="T371" s="28"/>
      <c r="U371" s="28"/>
      <c r="V371" s="28"/>
      <c r="W371" s="28"/>
      <c r="X371" s="28"/>
      <c r="Y371" s="28"/>
      <c r="Z371" s="28"/>
      <c r="AA371" s="28"/>
      <c r="AB371" s="28"/>
      <c r="AC371" s="28"/>
      <c r="AD371" s="28"/>
      <c r="AE371" s="28"/>
      <c r="AF371" s="28"/>
      <c r="AG371" s="28"/>
      <c r="AH371" s="28"/>
      <c r="AI371" s="28"/>
      <c r="AJ371" s="28"/>
      <c r="AK371" s="28"/>
      <c r="AL371" s="28"/>
      <c r="AM371" s="28"/>
      <c r="AN371" s="28"/>
      <c r="AO371" s="28"/>
      <c r="AP371" s="28"/>
      <c r="AQ371" s="28"/>
      <c r="AR371" s="28"/>
      <c r="AS371" s="28"/>
      <c r="AT371" s="28"/>
      <c r="AU371" s="28"/>
      <c r="AV371" s="28"/>
      <c r="AW371" s="28"/>
      <c r="AX371" s="28"/>
      <c r="AY371" s="28"/>
      <c r="AZ371" s="28"/>
      <c r="BA371" s="28"/>
      <c r="BB371" s="28"/>
      <c r="BC371" s="28"/>
      <c r="BD371" s="28"/>
      <c r="BE371" s="28"/>
      <c r="BF371" s="28"/>
      <c r="BG371" s="28"/>
      <c r="BH371" s="28"/>
      <c r="BI371" s="28"/>
      <c r="BJ371" s="28"/>
      <c r="BK371" s="28"/>
      <c r="BL371" s="28"/>
    </row>
    <row r="372" spans="3:64" s="29" customFormat="1" ht="11.1" customHeight="1">
      <c r="C372" s="124"/>
      <c r="D372" s="28"/>
      <c r="O372" s="28"/>
      <c r="P372" s="28"/>
      <c r="Q372" s="28"/>
      <c r="R372" s="28"/>
      <c r="S372" s="28"/>
      <c r="T372" s="28"/>
      <c r="U372" s="28"/>
      <c r="V372" s="28"/>
      <c r="W372" s="28"/>
      <c r="X372" s="28"/>
      <c r="Y372" s="28"/>
      <c r="Z372" s="28"/>
      <c r="AA372" s="28"/>
      <c r="AB372" s="28"/>
      <c r="AC372" s="28"/>
      <c r="AD372" s="28"/>
      <c r="AE372" s="28"/>
      <c r="AF372" s="28"/>
      <c r="AG372" s="28"/>
      <c r="AH372" s="28"/>
      <c r="AI372" s="28"/>
      <c r="AJ372" s="28"/>
      <c r="AK372" s="28"/>
      <c r="AL372" s="28"/>
      <c r="AM372" s="28"/>
      <c r="AN372" s="28"/>
      <c r="AO372" s="28"/>
      <c r="AP372" s="28"/>
      <c r="AQ372" s="28"/>
      <c r="AR372" s="28"/>
      <c r="AS372" s="28"/>
      <c r="AT372" s="28"/>
      <c r="AU372" s="28"/>
      <c r="AV372" s="28"/>
      <c r="AW372" s="28"/>
      <c r="AX372" s="28"/>
      <c r="AY372" s="28"/>
      <c r="AZ372" s="28"/>
      <c r="BA372" s="28"/>
      <c r="BB372" s="28"/>
      <c r="BC372" s="28"/>
      <c r="BD372" s="28"/>
      <c r="BE372" s="28"/>
      <c r="BF372" s="28"/>
      <c r="BG372" s="28"/>
      <c r="BH372" s="28"/>
      <c r="BI372" s="28"/>
      <c r="BJ372" s="28"/>
      <c r="BK372" s="28"/>
      <c r="BL372" s="28"/>
    </row>
    <row r="373" spans="3:64" s="29" customFormat="1" ht="11.1" customHeight="1">
      <c r="C373" s="124"/>
      <c r="D373" s="28"/>
      <c r="O373" s="28"/>
      <c r="P373" s="28"/>
      <c r="Q373" s="28"/>
      <c r="R373" s="28"/>
      <c r="S373" s="28"/>
      <c r="T373" s="28"/>
      <c r="U373" s="28"/>
      <c r="V373" s="28"/>
      <c r="W373" s="28"/>
      <c r="X373" s="28"/>
      <c r="Y373" s="28"/>
      <c r="Z373" s="28"/>
      <c r="AA373" s="28"/>
      <c r="AB373" s="28"/>
      <c r="AC373" s="28"/>
      <c r="AD373" s="28"/>
      <c r="AE373" s="28"/>
      <c r="AF373" s="28"/>
      <c r="AG373" s="28"/>
      <c r="AH373" s="28"/>
      <c r="AI373" s="28"/>
      <c r="AJ373" s="28"/>
      <c r="AK373" s="28"/>
      <c r="AL373" s="28"/>
      <c r="AM373" s="28"/>
      <c r="AN373" s="28"/>
      <c r="AO373" s="28"/>
      <c r="AP373" s="28"/>
      <c r="AQ373" s="28"/>
      <c r="AR373" s="28"/>
      <c r="AS373" s="28"/>
      <c r="AT373" s="28"/>
      <c r="AU373" s="28"/>
      <c r="AV373" s="28"/>
      <c r="AW373" s="28"/>
      <c r="AX373" s="28"/>
      <c r="AY373" s="28"/>
      <c r="AZ373" s="28"/>
      <c r="BA373" s="28"/>
      <c r="BB373" s="28"/>
      <c r="BC373" s="28"/>
      <c r="BD373" s="28"/>
      <c r="BE373" s="28"/>
      <c r="BF373" s="28"/>
      <c r="BG373" s="28"/>
      <c r="BH373" s="28"/>
      <c r="BI373" s="28"/>
      <c r="BJ373" s="28"/>
      <c r="BK373" s="28"/>
      <c r="BL373" s="28"/>
    </row>
    <row r="374" spans="3:64" s="29" customFormat="1" ht="11.1" customHeight="1">
      <c r="C374" s="124"/>
      <c r="D374" s="28"/>
      <c r="O374" s="28"/>
      <c r="P374" s="28"/>
      <c r="Q374" s="28"/>
      <c r="R374" s="28"/>
      <c r="S374" s="28"/>
      <c r="T374" s="28"/>
      <c r="U374" s="28"/>
      <c r="V374" s="28"/>
      <c r="W374" s="28"/>
      <c r="X374" s="28"/>
      <c r="Y374" s="28"/>
      <c r="Z374" s="28"/>
      <c r="AA374" s="28"/>
      <c r="AB374" s="28"/>
      <c r="AC374" s="28"/>
      <c r="AD374" s="28"/>
      <c r="AE374" s="28"/>
      <c r="AF374" s="28"/>
      <c r="AG374" s="28"/>
      <c r="AH374" s="28"/>
      <c r="AI374" s="28"/>
      <c r="AJ374" s="28"/>
      <c r="AK374" s="28"/>
      <c r="AL374" s="28"/>
      <c r="AM374" s="28"/>
      <c r="AN374" s="28"/>
      <c r="AO374" s="28"/>
      <c r="AP374" s="28"/>
      <c r="AQ374" s="28"/>
      <c r="AR374" s="28"/>
      <c r="AS374" s="28"/>
      <c r="AT374" s="28"/>
      <c r="AU374" s="28"/>
      <c r="AV374" s="28"/>
      <c r="AW374" s="28"/>
      <c r="AX374" s="28"/>
      <c r="AY374" s="28"/>
      <c r="AZ374" s="28"/>
      <c r="BA374" s="28"/>
      <c r="BB374" s="28"/>
      <c r="BC374" s="28"/>
      <c r="BD374" s="28"/>
      <c r="BE374" s="28"/>
      <c r="BF374" s="28"/>
      <c r="BG374" s="28"/>
      <c r="BH374" s="28"/>
      <c r="BI374" s="28"/>
      <c r="BJ374" s="28"/>
      <c r="BK374" s="28"/>
      <c r="BL374" s="28"/>
    </row>
    <row r="375" spans="3:64" s="29" customFormat="1" ht="11.1" customHeight="1">
      <c r="C375" s="124"/>
      <c r="D375" s="28"/>
      <c r="O375" s="28"/>
      <c r="P375" s="28"/>
      <c r="Q375" s="28"/>
      <c r="R375" s="28"/>
      <c r="S375" s="28"/>
      <c r="T375" s="28"/>
      <c r="U375" s="28"/>
      <c r="V375" s="28"/>
      <c r="W375" s="28"/>
      <c r="X375" s="28"/>
      <c r="Y375" s="28"/>
      <c r="Z375" s="28"/>
      <c r="AA375" s="28"/>
      <c r="AB375" s="28"/>
      <c r="AC375" s="28"/>
      <c r="AD375" s="28"/>
      <c r="AE375" s="28"/>
      <c r="AF375" s="28"/>
      <c r="AG375" s="28"/>
      <c r="AH375" s="28"/>
      <c r="AI375" s="28"/>
      <c r="AJ375" s="28"/>
      <c r="AK375" s="28"/>
      <c r="AL375" s="28"/>
      <c r="AM375" s="28"/>
      <c r="AN375" s="28"/>
      <c r="AO375" s="28"/>
      <c r="AP375" s="28"/>
      <c r="AQ375" s="28"/>
      <c r="AR375" s="28"/>
      <c r="AS375" s="28"/>
      <c r="AT375" s="28"/>
      <c r="AU375" s="28"/>
      <c r="AV375" s="28"/>
      <c r="AW375" s="28"/>
      <c r="AX375" s="28"/>
      <c r="AY375" s="28"/>
      <c r="AZ375" s="28"/>
      <c r="BA375" s="28"/>
      <c r="BB375" s="28"/>
      <c r="BC375" s="28"/>
      <c r="BD375" s="28"/>
      <c r="BE375" s="28"/>
      <c r="BF375" s="28"/>
      <c r="BG375" s="28"/>
      <c r="BH375" s="28"/>
      <c r="BI375" s="28"/>
      <c r="BJ375" s="28"/>
      <c r="BK375" s="28"/>
      <c r="BL375" s="28"/>
    </row>
    <row r="376" spans="3:64" s="29" customFormat="1" ht="11.1" customHeight="1">
      <c r="C376" s="124"/>
      <c r="D376" s="28"/>
      <c r="O376" s="28"/>
      <c r="P376" s="28"/>
      <c r="Q376" s="28"/>
      <c r="R376" s="28"/>
      <c r="S376" s="28"/>
      <c r="T376" s="28"/>
      <c r="U376" s="28"/>
      <c r="V376" s="28"/>
      <c r="W376" s="28"/>
      <c r="X376" s="28"/>
      <c r="Y376" s="28"/>
      <c r="Z376" s="28"/>
      <c r="AA376" s="28"/>
      <c r="AB376" s="28"/>
      <c r="AC376" s="28"/>
      <c r="AD376" s="28"/>
      <c r="AE376" s="28"/>
      <c r="AF376" s="28"/>
      <c r="AG376" s="28"/>
      <c r="AH376" s="28"/>
      <c r="AI376" s="28"/>
      <c r="AJ376" s="28"/>
      <c r="AK376" s="28"/>
      <c r="AL376" s="28"/>
      <c r="AM376" s="28"/>
      <c r="AN376" s="28"/>
      <c r="AO376" s="28"/>
      <c r="AP376" s="28"/>
      <c r="AQ376" s="28"/>
      <c r="AR376" s="28"/>
      <c r="AS376" s="28"/>
      <c r="AT376" s="28"/>
      <c r="AU376" s="28"/>
      <c r="AV376" s="28"/>
      <c r="AW376" s="28"/>
      <c r="AX376" s="28"/>
      <c r="AY376" s="28"/>
      <c r="AZ376" s="28"/>
      <c r="BA376" s="28"/>
      <c r="BB376" s="28"/>
      <c r="BC376" s="28"/>
      <c r="BD376" s="28"/>
      <c r="BE376" s="28"/>
      <c r="BF376" s="28"/>
      <c r="BG376" s="28"/>
      <c r="BH376" s="28"/>
      <c r="BI376" s="28"/>
      <c r="BJ376" s="28"/>
      <c r="BK376" s="28"/>
      <c r="BL376" s="28"/>
    </row>
    <row r="377" spans="3:64" s="29" customFormat="1" ht="11.1" customHeight="1">
      <c r="C377" s="124"/>
      <c r="D377" s="28"/>
      <c r="O377" s="28"/>
      <c r="P377" s="28"/>
      <c r="Q377" s="28"/>
      <c r="R377" s="28"/>
      <c r="S377" s="28"/>
      <c r="T377" s="28"/>
      <c r="U377" s="28"/>
      <c r="V377" s="28"/>
      <c r="W377" s="28"/>
      <c r="X377" s="28"/>
      <c r="Y377" s="28"/>
      <c r="Z377" s="28"/>
      <c r="AA377" s="28"/>
      <c r="AB377" s="28"/>
      <c r="AC377" s="28"/>
      <c r="AD377" s="28"/>
      <c r="AE377" s="28"/>
      <c r="AF377" s="28"/>
      <c r="AG377" s="28"/>
      <c r="AH377" s="28"/>
      <c r="AI377" s="28"/>
      <c r="AJ377" s="28"/>
      <c r="AK377" s="28"/>
      <c r="AL377" s="28"/>
      <c r="AM377" s="28"/>
      <c r="AN377" s="28"/>
      <c r="AO377" s="28"/>
      <c r="AP377" s="28"/>
      <c r="AQ377" s="28"/>
      <c r="AR377" s="28"/>
      <c r="AS377" s="28"/>
      <c r="AT377" s="28"/>
      <c r="AU377" s="28"/>
      <c r="AV377" s="28"/>
      <c r="AW377" s="28"/>
      <c r="AX377" s="28"/>
      <c r="AY377" s="28"/>
      <c r="AZ377" s="28"/>
      <c r="BA377" s="28"/>
      <c r="BB377" s="28"/>
      <c r="BC377" s="28"/>
      <c r="BD377" s="28"/>
      <c r="BE377" s="28"/>
      <c r="BF377" s="28"/>
      <c r="BG377" s="28"/>
      <c r="BH377" s="28"/>
      <c r="BI377" s="28"/>
      <c r="BJ377" s="28"/>
      <c r="BK377" s="28"/>
      <c r="BL377" s="28"/>
    </row>
    <row r="378" spans="3:64" s="29" customFormat="1" ht="11.1" customHeight="1">
      <c r="C378" s="124"/>
      <c r="D378" s="28"/>
      <c r="O378" s="28"/>
      <c r="P378" s="28"/>
      <c r="Q378" s="28"/>
      <c r="R378" s="28"/>
      <c r="S378" s="28"/>
      <c r="T378" s="28"/>
      <c r="U378" s="28"/>
      <c r="V378" s="28"/>
      <c r="W378" s="28"/>
      <c r="X378" s="28"/>
      <c r="Y378" s="28"/>
      <c r="Z378" s="28"/>
      <c r="AA378" s="28"/>
      <c r="AB378" s="28"/>
      <c r="AC378" s="28"/>
      <c r="AD378" s="28"/>
      <c r="AE378" s="28"/>
      <c r="AF378" s="28"/>
      <c r="AG378" s="28"/>
      <c r="AH378" s="28"/>
      <c r="AI378" s="28"/>
      <c r="AJ378" s="28"/>
      <c r="AK378" s="28"/>
      <c r="AL378" s="28"/>
      <c r="AM378" s="28"/>
      <c r="AN378" s="28"/>
      <c r="AO378" s="28"/>
      <c r="AP378" s="28"/>
      <c r="AQ378" s="28"/>
      <c r="AR378" s="28"/>
      <c r="AS378" s="28"/>
      <c r="AT378" s="28"/>
      <c r="AU378" s="28"/>
      <c r="AV378" s="28"/>
      <c r="AW378" s="28"/>
      <c r="AX378" s="28"/>
      <c r="AY378" s="28"/>
      <c r="AZ378" s="28"/>
      <c r="BA378" s="28"/>
      <c r="BB378" s="28"/>
      <c r="BC378" s="28"/>
      <c r="BD378" s="28"/>
      <c r="BE378" s="28"/>
      <c r="BF378" s="28"/>
      <c r="BG378" s="28"/>
      <c r="BH378" s="28"/>
      <c r="BI378" s="28"/>
      <c r="BJ378" s="28"/>
      <c r="BK378" s="28"/>
      <c r="BL378" s="28"/>
    </row>
    <row r="379" spans="3:64" s="29" customFormat="1" ht="11.1" customHeight="1">
      <c r="C379" s="124"/>
      <c r="D379" s="28"/>
      <c r="O379" s="28"/>
      <c r="P379" s="28"/>
      <c r="Q379" s="28"/>
      <c r="R379" s="28"/>
      <c r="S379" s="28"/>
      <c r="T379" s="28"/>
      <c r="U379" s="28"/>
      <c r="V379" s="28"/>
      <c r="W379" s="28"/>
      <c r="X379" s="28"/>
      <c r="Y379" s="28"/>
      <c r="Z379" s="28"/>
      <c r="AA379" s="28"/>
      <c r="AB379" s="28"/>
      <c r="AC379" s="28"/>
      <c r="AD379" s="28"/>
      <c r="AE379" s="28"/>
      <c r="AF379" s="28"/>
      <c r="AG379" s="28"/>
      <c r="AH379" s="28"/>
      <c r="AI379" s="28"/>
      <c r="AJ379" s="28"/>
      <c r="AK379" s="28"/>
      <c r="AL379" s="28"/>
      <c r="AM379" s="28"/>
      <c r="AN379" s="28"/>
      <c r="AO379" s="28"/>
      <c r="AP379" s="28"/>
      <c r="AQ379" s="28"/>
      <c r="AR379" s="28"/>
      <c r="AS379" s="28"/>
      <c r="AT379" s="28"/>
      <c r="AU379" s="28"/>
      <c r="AV379" s="28"/>
      <c r="AW379" s="28"/>
      <c r="AX379" s="28"/>
      <c r="AY379" s="28"/>
      <c r="AZ379" s="28"/>
      <c r="BA379" s="28"/>
      <c r="BB379" s="28"/>
      <c r="BC379" s="28"/>
      <c r="BD379" s="28"/>
      <c r="BE379" s="28"/>
      <c r="BF379" s="28"/>
      <c r="BG379" s="28"/>
      <c r="BH379" s="28"/>
      <c r="BI379" s="28"/>
      <c r="BJ379" s="28"/>
      <c r="BK379" s="28"/>
      <c r="BL379" s="28"/>
    </row>
    <row r="380" spans="3:64" s="29" customFormat="1" ht="11.1" customHeight="1">
      <c r="C380" s="124"/>
      <c r="D380" s="28"/>
      <c r="O380" s="28"/>
      <c r="P380" s="28"/>
      <c r="Q380" s="28"/>
      <c r="R380" s="28"/>
      <c r="S380" s="28"/>
      <c r="T380" s="28"/>
      <c r="U380" s="28"/>
      <c r="V380" s="28"/>
      <c r="W380" s="28"/>
      <c r="X380" s="28"/>
      <c r="Y380" s="28"/>
      <c r="Z380" s="28"/>
      <c r="AA380" s="28"/>
      <c r="AB380" s="28"/>
      <c r="AC380" s="28"/>
      <c r="AD380" s="28"/>
      <c r="AE380" s="28"/>
      <c r="AF380" s="28"/>
      <c r="AG380" s="28"/>
      <c r="AH380" s="28"/>
      <c r="AI380" s="28"/>
      <c r="AJ380" s="28"/>
      <c r="AK380" s="28"/>
      <c r="AL380" s="28"/>
      <c r="AM380" s="28"/>
      <c r="AN380" s="28"/>
      <c r="AO380" s="28"/>
      <c r="AP380" s="28"/>
      <c r="AQ380" s="28"/>
      <c r="AR380" s="28"/>
      <c r="AS380" s="28"/>
      <c r="AT380" s="28"/>
      <c r="AU380" s="28"/>
      <c r="AV380" s="28"/>
      <c r="AW380" s="28"/>
      <c r="AX380" s="28"/>
      <c r="AY380" s="28"/>
      <c r="AZ380" s="28"/>
      <c r="BA380" s="28"/>
      <c r="BB380" s="28"/>
      <c r="BC380" s="28"/>
      <c r="BD380" s="28"/>
      <c r="BE380" s="28"/>
      <c r="BF380" s="28"/>
      <c r="BG380" s="28"/>
      <c r="BH380" s="28"/>
      <c r="BI380" s="28"/>
      <c r="BJ380" s="28"/>
      <c r="BK380" s="28"/>
      <c r="BL380" s="28"/>
    </row>
    <row r="381" spans="3:64" s="29" customFormat="1" ht="11.1" customHeight="1">
      <c r="C381" s="124"/>
      <c r="D381" s="28"/>
      <c r="O381" s="28"/>
      <c r="P381" s="28"/>
      <c r="Q381" s="28"/>
      <c r="R381" s="28"/>
      <c r="S381" s="28"/>
      <c r="T381" s="28"/>
      <c r="U381" s="28"/>
      <c r="V381" s="28"/>
      <c r="W381" s="28"/>
      <c r="X381" s="28"/>
      <c r="Y381" s="28"/>
      <c r="Z381" s="28"/>
      <c r="AA381" s="28"/>
      <c r="AB381" s="28"/>
      <c r="AC381" s="28"/>
      <c r="AD381" s="28"/>
      <c r="AE381" s="28"/>
      <c r="AF381" s="28"/>
      <c r="AG381" s="28"/>
      <c r="AH381" s="28"/>
      <c r="AI381" s="28"/>
      <c r="AJ381" s="28"/>
      <c r="AK381" s="28"/>
      <c r="AL381" s="28"/>
      <c r="AM381" s="28"/>
      <c r="AN381" s="28"/>
      <c r="AO381" s="28"/>
      <c r="AP381" s="28"/>
      <c r="AQ381" s="28"/>
      <c r="AR381" s="28"/>
      <c r="AS381" s="28"/>
      <c r="AT381" s="28"/>
      <c r="AU381" s="28"/>
      <c r="AV381" s="28"/>
      <c r="AW381" s="28"/>
      <c r="AX381" s="28"/>
      <c r="AY381" s="28"/>
      <c r="AZ381" s="28"/>
      <c r="BA381" s="28"/>
      <c r="BB381" s="28"/>
      <c r="BC381" s="28"/>
      <c r="BD381" s="28"/>
      <c r="BE381" s="28"/>
      <c r="BF381" s="28"/>
      <c r="BG381" s="28"/>
      <c r="BH381" s="28"/>
      <c r="BI381" s="28"/>
      <c r="BJ381" s="28"/>
      <c r="BK381" s="28"/>
      <c r="BL381" s="28"/>
    </row>
    <row r="382" spans="3:64" s="29" customFormat="1" ht="11.1" customHeight="1">
      <c r="C382" s="124"/>
      <c r="D382" s="28"/>
      <c r="O382" s="28"/>
      <c r="P382" s="28"/>
      <c r="Q382" s="28"/>
      <c r="R382" s="28"/>
      <c r="S382" s="28"/>
      <c r="T382" s="28"/>
      <c r="U382" s="28"/>
      <c r="V382" s="28"/>
      <c r="W382" s="28"/>
      <c r="X382" s="28"/>
      <c r="Y382" s="28"/>
      <c r="Z382" s="28"/>
      <c r="AA382" s="28"/>
      <c r="AB382" s="28"/>
      <c r="AC382" s="28"/>
      <c r="AD382" s="28"/>
      <c r="AE382" s="28"/>
      <c r="AF382" s="28"/>
      <c r="AG382" s="28"/>
      <c r="AH382" s="28"/>
      <c r="AI382" s="28"/>
      <c r="AJ382" s="28"/>
      <c r="AK382" s="28"/>
      <c r="AL382" s="28"/>
      <c r="AM382" s="28"/>
      <c r="AN382" s="28"/>
      <c r="AO382" s="28"/>
      <c r="AP382" s="28"/>
      <c r="AQ382" s="28"/>
      <c r="AR382" s="28"/>
      <c r="AS382" s="28"/>
      <c r="AT382" s="28"/>
      <c r="AU382" s="28"/>
      <c r="AV382" s="28"/>
      <c r="AW382" s="28"/>
      <c r="AX382" s="28"/>
      <c r="AY382" s="28"/>
      <c r="AZ382" s="28"/>
      <c r="BA382" s="28"/>
      <c r="BB382" s="28"/>
      <c r="BC382" s="28"/>
      <c r="BD382" s="28"/>
      <c r="BE382" s="28"/>
      <c r="BF382" s="28"/>
      <c r="BG382" s="28"/>
      <c r="BH382" s="28"/>
      <c r="BI382" s="28"/>
      <c r="BJ382" s="28"/>
      <c r="BK382" s="28"/>
      <c r="BL382" s="28"/>
    </row>
    <row r="383" spans="3:64" s="29" customFormat="1" ht="11.1" customHeight="1">
      <c r="C383" s="124"/>
      <c r="D383" s="28"/>
      <c r="O383" s="28"/>
      <c r="P383" s="28"/>
      <c r="Q383" s="28"/>
      <c r="R383" s="28"/>
      <c r="S383" s="28"/>
      <c r="T383" s="28"/>
      <c r="U383" s="28"/>
      <c r="V383" s="28"/>
      <c r="W383" s="28"/>
      <c r="X383" s="28"/>
      <c r="Y383" s="28"/>
      <c r="Z383" s="28"/>
      <c r="AA383" s="28"/>
      <c r="AB383" s="28"/>
      <c r="AC383" s="28"/>
      <c r="AD383" s="28"/>
      <c r="AE383" s="28"/>
      <c r="AF383" s="28"/>
      <c r="AG383" s="28"/>
      <c r="AH383" s="28"/>
      <c r="AI383" s="28"/>
      <c r="AJ383" s="28"/>
      <c r="AK383" s="28"/>
      <c r="AL383" s="28"/>
      <c r="AM383" s="28"/>
      <c r="AN383" s="28"/>
      <c r="AO383" s="28"/>
      <c r="AP383" s="28"/>
      <c r="AQ383" s="28"/>
      <c r="AR383" s="28"/>
      <c r="AS383" s="28"/>
      <c r="AT383" s="28"/>
      <c r="AU383" s="28"/>
      <c r="AV383" s="28"/>
      <c r="AW383" s="28"/>
      <c r="AX383" s="28"/>
      <c r="AY383" s="28"/>
      <c r="AZ383" s="28"/>
      <c r="BA383" s="28"/>
      <c r="BB383" s="28"/>
      <c r="BC383" s="28"/>
      <c r="BD383" s="28"/>
      <c r="BE383" s="28"/>
      <c r="BF383" s="28"/>
      <c r="BG383" s="28"/>
      <c r="BH383" s="28"/>
      <c r="BI383" s="28"/>
      <c r="BJ383" s="28"/>
      <c r="BK383" s="28"/>
      <c r="BL383" s="28"/>
    </row>
    <row r="384" spans="3:64" s="29" customFormat="1" ht="11.1" customHeight="1">
      <c r="C384" s="124"/>
      <c r="D384" s="28"/>
      <c r="O384" s="28"/>
      <c r="P384" s="28"/>
      <c r="Q384" s="28"/>
      <c r="R384" s="28"/>
      <c r="S384" s="28"/>
      <c r="T384" s="28"/>
      <c r="U384" s="28"/>
      <c r="V384" s="28"/>
      <c r="W384" s="28"/>
      <c r="X384" s="28"/>
      <c r="Y384" s="28"/>
      <c r="Z384" s="28"/>
      <c r="AA384" s="28"/>
      <c r="AB384" s="28"/>
      <c r="AC384" s="28"/>
      <c r="AD384" s="28"/>
      <c r="AE384" s="28"/>
      <c r="AF384" s="28"/>
      <c r="AG384" s="28"/>
      <c r="AH384" s="28"/>
      <c r="AI384" s="28"/>
      <c r="AJ384" s="28"/>
      <c r="AK384" s="28"/>
      <c r="AL384" s="28"/>
      <c r="AM384" s="28"/>
      <c r="AN384" s="28"/>
      <c r="AO384" s="28"/>
      <c r="AP384" s="28"/>
      <c r="AQ384" s="28"/>
      <c r="AR384" s="28"/>
      <c r="AS384" s="28"/>
      <c r="AT384" s="28"/>
      <c r="AU384" s="28"/>
      <c r="AV384" s="28"/>
      <c r="AW384" s="28"/>
      <c r="AX384" s="28"/>
      <c r="AY384" s="28"/>
      <c r="AZ384" s="28"/>
      <c r="BA384" s="28"/>
      <c r="BB384" s="28"/>
      <c r="BC384" s="28"/>
      <c r="BD384" s="28"/>
      <c r="BE384" s="28"/>
      <c r="BF384" s="28"/>
      <c r="BG384" s="28"/>
      <c r="BH384" s="28"/>
      <c r="BI384" s="28"/>
      <c r="BJ384" s="28"/>
      <c r="BK384" s="28"/>
      <c r="BL384" s="28"/>
    </row>
    <row r="385" spans="3:64" s="29" customFormat="1" ht="11.1" customHeight="1">
      <c r="C385" s="124"/>
      <c r="D385" s="28"/>
      <c r="O385" s="28"/>
      <c r="P385" s="28"/>
      <c r="Q385" s="28"/>
      <c r="R385" s="28"/>
      <c r="S385" s="28"/>
      <c r="T385" s="28"/>
      <c r="U385" s="28"/>
      <c r="V385" s="28"/>
      <c r="W385" s="28"/>
      <c r="X385" s="28"/>
      <c r="Y385" s="28"/>
      <c r="Z385" s="28"/>
      <c r="AA385" s="28"/>
      <c r="AB385" s="28"/>
      <c r="AC385" s="28"/>
      <c r="AD385" s="28"/>
      <c r="AE385" s="28"/>
      <c r="AF385" s="28"/>
      <c r="AG385" s="28"/>
      <c r="AH385" s="28"/>
      <c r="AI385" s="28"/>
      <c r="AJ385" s="28"/>
      <c r="AK385" s="28"/>
      <c r="AL385" s="28"/>
      <c r="AM385" s="28"/>
      <c r="AN385" s="28"/>
      <c r="AO385" s="28"/>
      <c r="AP385" s="28"/>
      <c r="AQ385" s="28"/>
      <c r="AR385" s="28"/>
      <c r="AS385" s="28"/>
      <c r="AT385" s="28"/>
      <c r="AU385" s="28"/>
      <c r="AV385" s="28"/>
      <c r="AW385" s="28"/>
      <c r="AX385" s="28"/>
      <c r="AY385" s="28"/>
      <c r="AZ385" s="28"/>
      <c r="BA385" s="28"/>
      <c r="BB385" s="28"/>
      <c r="BC385" s="28"/>
      <c r="BD385" s="28"/>
      <c r="BE385" s="28"/>
      <c r="BF385" s="28"/>
      <c r="BG385" s="28"/>
      <c r="BH385" s="28"/>
      <c r="BI385" s="28"/>
      <c r="BJ385" s="28"/>
      <c r="BK385" s="28"/>
      <c r="BL385" s="28"/>
    </row>
    <row r="386" spans="3:64" s="29" customFormat="1" ht="11.1" customHeight="1">
      <c r="C386" s="124"/>
      <c r="D386" s="28"/>
      <c r="O386" s="28"/>
      <c r="P386" s="28"/>
      <c r="Q386" s="28"/>
      <c r="R386" s="28"/>
      <c r="S386" s="28"/>
      <c r="T386" s="28"/>
      <c r="U386" s="28"/>
      <c r="V386" s="28"/>
      <c r="W386" s="28"/>
      <c r="X386" s="28"/>
      <c r="Y386" s="28"/>
      <c r="Z386" s="28"/>
      <c r="AA386" s="28"/>
      <c r="AB386" s="28"/>
      <c r="AC386" s="28"/>
      <c r="AD386" s="28"/>
      <c r="AE386" s="28"/>
      <c r="AF386" s="28"/>
      <c r="AG386" s="28"/>
      <c r="AH386" s="28"/>
      <c r="AI386" s="28"/>
      <c r="AJ386" s="28"/>
      <c r="AK386" s="28"/>
      <c r="AL386" s="28"/>
      <c r="AM386" s="28"/>
      <c r="AN386" s="28"/>
      <c r="AO386" s="28"/>
      <c r="AP386" s="28"/>
      <c r="AQ386" s="28"/>
      <c r="AR386" s="28"/>
      <c r="AS386" s="28"/>
      <c r="AT386" s="28"/>
      <c r="AU386" s="28"/>
      <c r="AV386" s="28"/>
      <c r="AW386" s="28"/>
      <c r="AX386" s="28"/>
      <c r="AY386" s="28"/>
      <c r="AZ386" s="28"/>
      <c r="BA386" s="28"/>
      <c r="BB386" s="28"/>
      <c r="BC386" s="28"/>
      <c r="BD386" s="28"/>
      <c r="BE386" s="28"/>
      <c r="BF386" s="28"/>
      <c r="BG386" s="28"/>
      <c r="BH386" s="28"/>
      <c r="BI386" s="28"/>
      <c r="BJ386" s="28"/>
      <c r="BK386" s="28"/>
      <c r="BL386" s="28"/>
    </row>
    <row r="387" spans="3:64" s="29" customFormat="1" ht="11.1" customHeight="1">
      <c r="C387" s="124"/>
      <c r="D387" s="28"/>
      <c r="O387" s="28"/>
      <c r="P387" s="28"/>
      <c r="Q387" s="28"/>
      <c r="R387" s="28"/>
      <c r="S387" s="28"/>
      <c r="T387" s="28"/>
      <c r="U387" s="28"/>
      <c r="V387" s="28"/>
      <c r="W387" s="28"/>
      <c r="X387" s="28"/>
      <c r="Y387" s="28"/>
      <c r="Z387" s="28"/>
      <c r="AA387" s="28"/>
      <c r="AB387" s="28"/>
      <c r="AC387" s="28"/>
      <c r="AD387" s="28"/>
      <c r="AE387" s="28"/>
      <c r="AF387" s="28"/>
      <c r="AG387" s="28"/>
      <c r="AH387" s="28"/>
      <c r="AI387" s="28"/>
      <c r="AJ387" s="28"/>
      <c r="AK387" s="28"/>
      <c r="AL387" s="28"/>
      <c r="AM387" s="28"/>
      <c r="AN387" s="28"/>
      <c r="AO387" s="28"/>
      <c r="AP387" s="28"/>
      <c r="AQ387" s="28"/>
      <c r="AR387" s="28"/>
      <c r="AS387" s="28"/>
      <c r="AT387" s="28"/>
      <c r="AU387" s="28"/>
      <c r="AV387" s="28"/>
      <c r="AW387" s="28"/>
      <c r="AX387" s="28"/>
      <c r="AY387" s="28"/>
      <c r="AZ387" s="28"/>
      <c r="BA387" s="28"/>
      <c r="BB387" s="28"/>
      <c r="BC387" s="28"/>
      <c r="BD387" s="28"/>
      <c r="BE387" s="28"/>
      <c r="BF387" s="28"/>
      <c r="BG387" s="28"/>
      <c r="BH387" s="28"/>
      <c r="BI387" s="28"/>
      <c r="BJ387" s="28"/>
      <c r="BK387" s="28"/>
      <c r="BL387" s="28"/>
    </row>
    <row r="388" spans="3:64" s="29" customFormat="1" ht="11.1" customHeight="1">
      <c r="C388" s="124"/>
      <c r="D388" s="28"/>
      <c r="O388" s="28"/>
      <c r="P388" s="28"/>
      <c r="Q388" s="28"/>
      <c r="R388" s="28"/>
      <c r="S388" s="28"/>
      <c r="T388" s="28"/>
      <c r="U388" s="28"/>
      <c r="V388" s="28"/>
      <c r="W388" s="28"/>
      <c r="X388" s="28"/>
      <c r="Y388" s="28"/>
      <c r="Z388" s="28"/>
      <c r="AA388" s="28"/>
      <c r="AB388" s="28"/>
      <c r="AC388" s="28"/>
      <c r="AD388" s="28"/>
      <c r="AE388" s="28"/>
      <c r="AF388" s="28"/>
      <c r="AG388" s="28"/>
      <c r="AH388" s="28"/>
      <c r="AI388" s="28"/>
      <c r="AJ388" s="28"/>
      <c r="AK388" s="28"/>
      <c r="AL388" s="28"/>
      <c r="AM388" s="28"/>
      <c r="AN388" s="28"/>
      <c r="AO388" s="28"/>
      <c r="AP388" s="28"/>
      <c r="AQ388" s="28"/>
      <c r="AR388" s="28"/>
      <c r="AS388" s="28"/>
      <c r="AT388" s="28"/>
      <c r="AU388" s="28"/>
      <c r="AV388" s="28"/>
      <c r="AW388" s="28"/>
      <c r="AX388" s="28"/>
      <c r="AY388" s="28"/>
      <c r="AZ388" s="28"/>
      <c r="BA388" s="28"/>
      <c r="BB388" s="28"/>
      <c r="BC388" s="28"/>
      <c r="BD388" s="28"/>
      <c r="BE388" s="28"/>
      <c r="BF388" s="28"/>
      <c r="BG388" s="28"/>
      <c r="BH388" s="28"/>
      <c r="BI388" s="28"/>
      <c r="BJ388" s="28"/>
      <c r="BK388" s="28"/>
      <c r="BL388" s="28"/>
    </row>
    <row r="389" spans="3:64" s="29" customFormat="1" ht="11.1" customHeight="1">
      <c r="C389" s="124"/>
      <c r="D389" s="28"/>
      <c r="O389" s="28"/>
      <c r="P389" s="28"/>
      <c r="Q389" s="28"/>
      <c r="R389" s="28"/>
      <c r="S389" s="28"/>
      <c r="T389" s="28"/>
      <c r="U389" s="28"/>
      <c r="V389" s="28"/>
      <c r="W389" s="28"/>
      <c r="X389" s="28"/>
      <c r="Y389" s="28"/>
      <c r="Z389" s="28"/>
      <c r="AA389" s="28"/>
      <c r="AB389" s="28"/>
      <c r="AC389" s="28"/>
      <c r="AD389" s="28"/>
      <c r="AE389" s="28"/>
      <c r="AF389" s="28"/>
      <c r="AG389" s="28"/>
      <c r="AH389" s="28"/>
      <c r="AI389" s="28"/>
      <c r="AJ389" s="28"/>
      <c r="AK389" s="28"/>
      <c r="AL389" s="28"/>
      <c r="AM389" s="28"/>
      <c r="AN389" s="28"/>
      <c r="AO389" s="28"/>
      <c r="AP389" s="28"/>
      <c r="AQ389" s="28"/>
      <c r="AR389" s="28"/>
      <c r="AS389" s="28"/>
      <c r="AT389" s="28"/>
      <c r="AU389" s="28"/>
      <c r="AV389" s="28"/>
      <c r="AW389" s="28"/>
      <c r="AX389" s="28"/>
      <c r="AY389" s="28"/>
      <c r="AZ389" s="28"/>
      <c r="BA389" s="28"/>
      <c r="BB389" s="28"/>
      <c r="BC389" s="28"/>
      <c r="BD389" s="28"/>
      <c r="BE389" s="28"/>
      <c r="BF389" s="28"/>
      <c r="BG389" s="28"/>
      <c r="BH389" s="28"/>
      <c r="BI389" s="28"/>
      <c r="BJ389" s="28"/>
      <c r="BK389" s="28"/>
      <c r="BL389" s="28"/>
    </row>
    <row r="390" spans="3:64" s="29" customFormat="1" ht="11.1" customHeight="1">
      <c r="C390" s="124"/>
      <c r="D390" s="28"/>
      <c r="O390" s="28"/>
      <c r="P390" s="28"/>
      <c r="Q390" s="28"/>
      <c r="R390" s="28"/>
      <c r="S390" s="28"/>
      <c r="T390" s="28"/>
      <c r="U390" s="28"/>
      <c r="V390" s="28"/>
      <c r="W390" s="28"/>
      <c r="X390" s="28"/>
      <c r="Y390" s="28"/>
      <c r="Z390" s="28"/>
      <c r="AA390" s="28"/>
      <c r="AB390" s="28"/>
      <c r="AC390" s="28"/>
      <c r="AD390" s="28"/>
      <c r="AE390" s="28"/>
      <c r="AF390" s="28"/>
      <c r="AG390" s="28"/>
      <c r="AH390" s="28"/>
      <c r="AI390" s="28"/>
      <c r="AJ390" s="28"/>
      <c r="AK390" s="28"/>
      <c r="AL390" s="28"/>
      <c r="AM390" s="28"/>
      <c r="AN390" s="28"/>
      <c r="AO390" s="28"/>
      <c r="AP390" s="28"/>
      <c r="AQ390" s="28"/>
      <c r="AR390" s="28"/>
      <c r="AS390" s="28"/>
      <c r="AT390" s="28"/>
      <c r="AU390" s="28"/>
      <c r="AV390" s="28"/>
      <c r="AW390" s="28"/>
      <c r="AX390" s="28"/>
      <c r="AY390" s="28"/>
      <c r="AZ390" s="28"/>
      <c r="BA390" s="28"/>
      <c r="BB390" s="28"/>
      <c r="BC390" s="28"/>
      <c r="BD390" s="28"/>
      <c r="BE390" s="28"/>
      <c r="BF390" s="28"/>
      <c r="BG390" s="28"/>
      <c r="BH390" s="28"/>
      <c r="BI390" s="28"/>
      <c r="BJ390" s="28"/>
      <c r="BK390" s="28"/>
      <c r="BL390" s="28"/>
    </row>
    <row r="391" spans="3:64" s="29" customFormat="1" ht="11.1" customHeight="1">
      <c r="C391" s="124"/>
      <c r="D391" s="28"/>
      <c r="O391" s="28"/>
      <c r="P391" s="28"/>
      <c r="Q391" s="28"/>
      <c r="R391" s="28"/>
      <c r="S391" s="28"/>
      <c r="T391" s="28"/>
      <c r="U391" s="28"/>
      <c r="V391" s="28"/>
      <c r="W391" s="28"/>
      <c r="X391" s="28"/>
      <c r="Y391" s="28"/>
      <c r="Z391" s="28"/>
      <c r="AA391" s="28"/>
      <c r="AB391" s="28"/>
      <c r="AC391" s="28"/>
      <c r="AD391" s="28"/>
      <c r="AE391" s="28"/>
      <c r="AF391" s="28"/>
      <c r="AG391" s="28"/>
      <c r="AH391" s="28"/>
      <c r="AI391" s="28"/>
      <c r="AJ391" s="28"/>
      <c r="AK391" s="28"/>
      <c r="AL391" s="28"/>
      <c r="AM391" s="28"/>
      <c r="AN391" s="28"/>
      <c r="AO391" s="28"/>
      <c r="AP391" s="28"/>
      <c r="AQ391" s="28"/>
      <c r="AR391" s="28"/>
      <c r="AS391" s="28"/>
      <c r="AT391" s="28"/>
      <c r="AU391" s="28"/>
      <c r="AV391" s="28"/>
      <c r="AW391" s="28"/>
      <c r="AX391" s="28"/>
      <c r="AY391" s="28"/>
      <c r="AZ391" s="28"/>
      <c r="BA391" s="28"/>
      <c r="BB391" s="28"/>
      <c r="BC391" s="28"/>
      <c r="BD391" s="28"/>
      <c r="BE391" s="28"/>
      <c r="BF391" s="28"/>
      <c r="BG391" s="28"/>
      <c r="BH391" s="28"/>
      <c r="BI391" s="28"/>
      <c r="BJ391" s="28"/>
      <c r="BK391" s="28"/>
      <c r="BL391" s="28"/>
    </row>
    <row r="392" spans="3:64" s="29" customFormat="1" ht="11.1" customHeight="1">
      <c r="C392" s="124"/>
      <c r="D392" s="28"/>
      <c r="O392" s="28"/>
      <c r="P392" s="28"/>
      <c r="Q392" s="28"/>
      <c r="R392" s="28"/>
      <c r="S392" s="28"/>
      <c r="T392" s="28"/>
      <c r="U392" s="28"/>
      <c r="V392" s="28"/>
      <c r="W392" s="28"/>
      <c r="X392" s="28"/>
      <c r="Y392" s="28"/>
      <c r="Z392" s="28"/>
      <c r="AA392" s="28"/>
      <c r="AB392" s="28"/>
      <c r="AC392" s="28"/>
      <c r="AD392" s="28"/>
      <c r="AE392" s="28"/>
      <c r="AF392" s="28"/>
      <c r="AG392" s="28"/>
      <c r="AH392" s="28"/>
      <c r="AI392" s="28"/>
      <c r="AJ392" s="28"/>
      <c r="AK392" s="28"/>
      <c r="AL392" s="28"/>
      <c r="AM392" s="28"/>
      <c r="AN392" s="28"/>
      <c r="AO392" s="28"/>
      <c r="AP392" s="28"/>
      <c r="AQ392" s="28"/>
      <c r="AR392" s="28"/>
      <c r="AS392" s="28"/>
      <c r="AT392" s="28"/>
      <c r="AU392" s="28"/>
      <c r="AV392" s="28"/>
      <c r="AW392" s="28"/>
      <c r="AX392" s="28"/>
      <c r="AY392" s="28"/>
      <c r="AZ392" s="28"/>
      <c r="BA392" s="28"/>
      <c r="BB392" s="28"/>
      <c r="BC392" s="28"/>
      <c r="BD392" s="28"/>
      <c r="BE392" s="28"/>
      <c r="BF392" s="28"/>
      <c r="BG392" s="28"/>
      <c r="BH392" s="28"/>
      <c r="BI392" s="28"/>
      <c r="BJ392" s="28"/>
      <c r="BK392" s="28"/>
      <c r="BL392" s="28"/>
    </row>
    <row r="393" spans="3:64" s="29" customFormat="1" ht="11.1" customHeight="1">
      <c r="C393" s="124"/>
      <c r="D393" s="28"/>
      <c r="O393" s="28"/>
      <c r="P393" s="28"/>
      <c r="Q393" s="28"/>
      <c r="R393" s="28"/>
      <c r="S393" s="28"/>
      <c r="T393" s="28"/>
      <c r="U393" s="28"/>
      <c r="V393" s="28"/>
      <c r="W393" s="28"/>
      <c r="X393" s="28"/>
      <c r="Y393" s="28"/>
      <c r="Z393" s="28"/>
      <c r="AA393" s="28"/>
      <c r="AB393" s="28"/>
      <c r="AC393" s="28"/>
      <c r="AD393" s="28"/>
      <c r="AE393" s="28"/>
      <c r="AF393" s="28"/>
      <c r="AG393" s="28"/>
      <c r="AH393" s="28"/>
      <c r="AI393" s="28"/>
      <c r="AJ393" s="28"/>
      <c r="AK393" s="28"/>
      <c r="AL393" s="28"/>
      <c r="AM393" s="28"/>
      <c r="AN393" s="28"/>
      <c r="AO393" s="28"/>
      <c r="AP393" s="28"/>
      <c r="AQ393" s="28"/>
      <c r="AR393" s="28"/>
      <c r="AS393" s="28"/>
      <c r="AT393" s="28"/>
      <c r="AU393" s="28"/>
      <c r="AV393" s="28"/>
      <c r="AW393" s="28"/>
      <c r="AX393" s="28"/>
      <c r="AY393" s="28"/>
      <c r="AZ393" s="28"/>
      <c r="BA393" s="28"/>
      <c r="BB393" s="28"/>
      <c r="BC393" s="28"/>
      <c r="BD393" s="28"/>
      <c r="BE393" s="28"/>
      <c r="BF393" s="28"/>
      <c r="BG393" s="28"/>
      <c r="BH393" s="28"/>
      <c r="BI393" s="28"/>
      <c r="BJ393" s="28"/>
      <c r="BK393" s="28"/>
      <c r="BL393" s="28"/>
    </row>
    <row r="394" spans="3:64" s="29" customFormat="1" ht="11.1" customHeight="1">
      <c r="C394" s="124"/>
      <c r="D394" s="28"/>
      <c r="O394" s="28"/>
      <c r="P394" s="28"/>
      <c r="Q394" s="28"/>
      <c r="R394" s="28"/>
      <c r="S394" s="28"/>
      <c r="T394" s="28"/>
      <c r="U394" s="28"/>
      <c r="V394" s="28"/>
      <c r="W394" s="28"/>
      <c r="X394" s="28"/>
      <c r="Y394" s="28"/>
      <c r="Z394" s="28"/>
      <c r="AA394" s="28"/>
      <c r="AB394" s="28"/>
      <c r="AC394" s="28"/>
      <c r="AD394" s="28"/>
      <c r="AE394" s="28"/>
      <c r="AF394" s="28"/>
      <c r="AG394" s="28"/>
      <c r="AH394" s="28"/>
      <c r="AI394" s="28"/>
      <c r="AJ394" s="28"/>
      <c r="AK394" s="28"/>
      <c r="AL394" s="28"/>
      <c r="AM394" s="28"/>
      <c r="AN394" s="28"/>
      <c r="AO394" s="28"/>
      <c r="AP394" s="28"/>
      <c r="AQ394" s="28"/>
      <c r="AR394" s="28"/>
      <c r="AS394" s="28"/>
      <c r="AT394" s="28"/>
      <c r="AU394" s="28"/>
      <c r="AV394" s="28"/>
      <c r="AW394" s="28"/>
      <c r="AX394" s="28"/>
      <c r="AY394" s="28"/>
      <c r="AZ394" s="28"/>
      <c r="BA394" s="28"/>
      <c r="BB394" s="28"/>
      <c r="BC394" s="28"/>
      <c r="BD394" s="28"/>
      <c r="BE394" s="28"/>
      <c r="BF394" s="28"/>
      <c r="BG394" s="28"/>
      <c r="BH394" s="28"/>
      <c r="BI394" s="28"/>
      <c r="BJ394" s="28"/>
      <c r="BK394" s="28"/>
      <c r="BL394" s="28"/>
    </row>
    <row r="395" spans="3:64" s="29" customFormat="1" ht="11.1" customHeight="1">
      <c r="C395" s="124"/>
      <c r="D395" s="28"/>
      <c r="O395" s="28"/>
      <c r="P395" s="28"/>
      <c r="Q395" s="28"/>
      <c r="R395" s="28"/>
      <c r="S395" s="28"/>
      <c r="T395" s="28"/>
      <c r="U395" s="28"/>
      <c r="V395" s="28"/>
      <c r="W395" s="28"/>
      <c r="X395" s="28"/>
      <c r="Y395" s="28"/>
      <c r="Z395" s="28"/>
      <c r="AA395" s="28"/>
      <c r="AB395" s="28"/>
      <c r="AC395" s="28"/>
      <c r="AD395" s="28"/>
      <c r="AE395" s="28"/>
      <c r="AF395" s="28"/>
      <c r="AG395" s="28"/>
      <c r="AH395" s="28"/>
      <c r="AI395" s="28"/>
      <c r="AJ395" s="28"/>
      <c r="AK395" s="28"/>
      <c r="AL395" s="28"/>
      <c r="AM395" s="28"/>
      <c r="AN395" s="28"/>
      <c r="AO395" s="28"/>
      <c r="AP395" s="28"/>
      <c r="AQ395" s="28"/>
      <c r="AR395" s="28"/>
      <c r="AS395" s="28"/>
      <c r="AT395" s="28"/>
      <c r="AU395" s="28"/>
      <c r="AV395" s="28"/>
      <c r="AW395" s="28"/>
      <c r="AX395" s="28"/>
      <c r="AY395" s="28"/>
      <c r="AZ395" s="28"/>
      <c r="BA395" s="28"/>
      <c r="BB395" s="28"/>
      <c r="BC395" s="28"/>
      <c r="BD395" s="28"/>
      <c r="BE395" s="28"/>
      <c r="BF395" s="28"/>
      <c r="BG395" s="28"/>
      <c r="BH395" s="28"/>
      <c r="BI395" s="28"/>
      <c r="BJ395" s="28"/>
      <c r="BK395" s="28"/>
      <c r="BL395" s="28"/>
    </row>
    <row r="396" spans="3:64" s="29" customFormat="1" ht="11.1" customHeight="1">
      <c r="C396" s="124"/>
      <c r="D396" s="28"/>
      <c r="O396" s="28"/>
      <c r="P396" s="28"/>
      <c r="Q396" s="28"/>
      <c r="R396" s="28"/>
      <c r="S396" s="28"/>
      <c r="T396" s="28"/>
      <c r="U396" s="28"/>
      <c r="V396" s="28"/>
      <c r="W396" s="28"/>
      <c r="X396" s="28"/>
      <c r="Y396" s="28"/>
      <c r="Z396" s="28"/>
      <c r="AA396" s="28"/>
      <c r="AB396" s="28"/>
      <c r="AC396" s="28"/>
      <c r="AD396" s="28"/>
      <c r="AE396" s="28"/>
      <c r="AF396" s="28"/>
      <c r="AG396" s="28"/>
      <c r="AH396" s="28"/>
      <c r="AI396" s="28"/>
      <c r="AJ396" s="28"/>
      <c r="AK396" s="28"/>
      <c r="AL396" s="28"/>
      <c r="AM396" s="28"/>
      <c r="AN396" s="28"/>
      <c r="AO396" s="28"/>
      <c r="AP396" s="28"/>
      <c r="AQ396" s="28"/>
      <c r="AR396" s="28"/>
      <c r="AS396" s="28"/>
      <c r="AT396" s="28"/>
      <c r="AU396" s="28"/>
      <c r="AV396" s="28"/>
      <c r="AW396" s="28"/>
      <c r="AX396" s="28"/>
      <c r="AY396" s="28"/>
      <c r="AZ396" s="28"/>
      <c r="BA396" s="28"/>
      <c r="BB396" s="28"/>
      <c r="BC396" s="28"/>
      <c r="BD396" s="28"/>
      <c r="BE396" s="28"/>
      <c r="BF396" s="28"/>
      <c r="BG396" s="28"/>
      <c r="BH396" s="28"/>
      <c r="BI396" s="28"/>
      <c r="BJ396" s="28"/>
      <c r="BK396" s="28"/>
      <c r="BL396" s="28"/>
    </row>
    <row r="397" spans="3:64" s="29" customFormat="1" ht="11.1" customHeight="1">
      <c r="C397" s="124"/>
      <c r="D397" s="28"/>
      <c r="O397" s="28"/>
      <c r="P397" s="28"/>
      <c r="Q397" s="28"/>
      <c r="R397" s="28"/>
      <c r="S397" s="28"/>
      <c r="T397" s="28"/>
      <c r="U397" s="28"/>
      <c r="V397" s="28"/>
      <c r="W397" s="28"/>
      <c r="X397" s="28"/>
      <c r="Y397" s="28"/>
      <c r="Z397" s="28"/>
      <c r="AA397" s="28"/>
      <c r="AB397" s="28"/>
      <c r="AC397" s="28"/>
      <c r="AD397" s="28"/>
      <c r="AE397" s="28"/>
      <c r="AF397" s="28"/>
      <c r="AG397" s="28"/>
      <c r="AH397" s="28"/>
      <c r="AI397" s="28"/>
      <c r="AJ397" s="28"/>
      <c r="AK397" s="28"/>
      <c r="AL397" s="28"/>
      <c r="AM397" s="28"/>
      <c r="AN397" s="28"/>
      <c r="AO397" s="28"/>
      <c r="AP397" s="28"/>
      <c r="AQ397" s="28"/>
      <c r="AR397" s="28"/>
      <c r="AS397" s="28"/>
      <c r="AT397" s="28"/>
      <c r="AU397" s="28"/>
      <c r="AV397" s="28"/>
      <c r="AW397" s="28"/>
      <c r="AX397" s="28"/>
      <c r="AY397" s="28"/>
      <c r="AZ397" s="28"/>
      <c r="BA397" s="28"/>
      <c r="BB397" s="28"/>
      <c r="BC397" s="28"/>
      <c r="BD397" s="28"/>
      <c r="BE397" s="28"/>
      <c r="BF397" s="28"/>
      <c r="BG397" s="28"/>
      <c r="BH397" s="28"/>
      <c r="BI397" s="28"/>
      <c r="BJ397" s="28"/>
      <c r="BK397" s="28"/>
      <c r="BL397" s="28"/>
    </row>
    <row r="398" spans="3:64" s="29" customFormat="1" ht="11.1" customHeight="1">
      <c r="C398" s="124"/>
      <c r="D398" s="28"/>
      <c r="O398" s="28"/>
      <c r="P398" s="28"/>
      <c r="Q398" s="28"/>
      <c r="R398" s="28"/>
      <c r="S398" s="28"/>
      <c r="T398" s="28"/>
      <c r="U398" s="28"/>
      <c r="V398" s="28"/>
      <c r="W398" s="28"/>
      <c r="X398" s="28"/>
      <c r="Y398" s="28"/>
      <c r="Z398" s="28"/>
      <c r="AA398" s="28"/>
      <c r="AB398" s="28"/>
      <c r="AC398" s="28"/>
      <c r="AD398" s="28"/>
      <c r="AE398" s="28"/>
      <c r="AF398" s="28"/>
      <c r="AG398" s="28"/>
      <c r="AH398" s="28"/>
      <c r="AI398" s="28"/>
      <c r="AJ398" s="28"/>
      <c r="AK398" s="28"/>
      <c r="AL398" s="28"/>
      <c r="AM398" s="28"/>
      <c r="AN398" s="28"/>
      <c r="AO398" s="28"/>
      <c r="AP398" s="28"/>
      <c r="AQ398" s="28"/>
      <c r="AR398" s="28"/>
      <c r="AS398" s="28"/>
      <c r="AT398" s="28"/>
      <c r="AU398" s="28"/>
      <c r="AV398" s="28"/>
      <c r="AW398" s="28"/>
      <c r="AX398" s="28"/>
      <c r="AY398" s="28"/>
      <c r="AZ398" s="28"/>
      <c r="BA398" s="28"/>
      <c r="BB398" s="28"/>
      <c r="BC398" s="28"/>
      <c r="BD398" s="28"/>
      <c r="BE398" s="28"/>
      <c r="BF398" s="28"/>
      <c r="BG398" s="28"/>
      <c r="BH398" s="28"/>
      <c r="BI398" s="28"/>
      <c r="BJ398" s="28"/>
      <c r="BK398" s="28"/>
      <c r="BL398" s="28"/>
    </row>
    <row r="399" spans="3:64" s="29" customFormat="1" ht="11.1" customHeight="1">
      <c r="C399" s="124"/>
      <c r="D399" s="28"/>
      <c r="O399" s="28"/>
      <c r="P399" s="28"/>
      <c r="Q399" s="28"/>
      <c r="R399" s="28"/>
      <c r="S399" s="28"/>
      <c r="T399" s="28"/>
      <c r="U399" s="28"/>
      <c r="V399" s="28"/>
      <c r="W399" s="28"/>
      <c r="X399" s="28"/>
      <c r="Y399" s="28"/>
      <c r="Z399" s="28"/>
      <c r="AA399" s="28"/>
      <c r="AB399" s="28"/>
      <c r="AC399" s="28"/>
      <c r="AD399" s="28"/>
      <c r="AE399" s="28"/>
      <c r="AF399" s="28"/>
      <c r="AG399" s="28"/>
      <c r="AH399" s="28"/>
      <c r="AI399" s="28"/>
      <c r="AJ399" s="28"/>
      <c r="AK399" s="28"/>
      <c r="AL399" s="28"/>
      <c r="AM399" s="28"/>
      <c r="AN399" s="28"/>
      <c r="AO399" s="28"/>
      <c r="AP399" s="28"/>
      <c r="AQ399" s="28"/>
      <c r="AR399" s="28"/>
      <c r="AS399" s="28"/>
      <c r="AT399" s="28"/>
      <c r="AU399" s="28"/>
      <c r="AV399" s="28"/>
      <c r="AW399" s="28"/>
      <c r="AX399" s="28"/>
      <c r="AY399" s="28"/>
      <c r="AZ399" s="28"/>
      <c r="BA399" s="28"/>
      <c r="BB399" s="28"/>
      <c r="BC399" s="28"/>
      <c r="BD399" s="28"/>
      <c r="BE399" s="28"/>
      <c r="BF399" s="28"/>
      <c r="BG399" s="28"/>
      <c r="BH399" s="28"/>
      <c r="BI399" s="28"/>
      <c r="BJ399" s="28"/>
      <c r="BK399" s="28"/>
      <c r="BL399" s="28"/>
    </row>
    <row r="400" spans="3:64" s="29" customFormat="1" ht="11.1" customHeight="1">
      <c r="C400" s="124"/>
      <c r="D400" s="28"/>
      <c r="O400" s="28"/>
      <c r="P400" s="28"/>
      <c r="Q400" s="28"/>
      <c r="R400" s="28"/>
      <c r="S400" s="28"/>
      <c r="T400" s="28"/>
      <c r="U400" s="28"/>
      <c r="V400" s="28"/>
      <c r="W400" s="28"/>
      <c r="X400" s="28"/>
      <c r="Y400" s="28"/>
      <c r="Z400" s="28"/>
      <c r="AA400" s="28"/>
      <c r="AB400" s="28"/>
      <c r="AC400" s="28"/>
      <c r="AD400" s="28"/>
      <c r="AE400" s="28"/>
      <c r="AF400" s="28"/>
      <c r="AG400" s="28"/>
      <c r="AH400" s="28"/>
      <c r="AI400" s="28"/>
      <c r="AJ400" s="28"/>
      <c r="AK400" s="28"/>
      <c r="AL400" s="28"/>
      <c r="AM400" s="28"/>
      <c r="AN400" s="28"/>
      <c r="AO400" s="28"/>
      <c r="AP400" s="28"/>
      <c r="AQ400" s="28"/>
      <c r="AR400" s="28"/>
      <c r="AS400" s="28"/>
      <c r="AT400" s="28"/>
      <c r="AU400" s="28"/>
      <c r="AV400" s="28"/>
      <c r="AW400" s="28"/>
      <c r="AX400" s="28"/>
      <c r="AY400" s="28"/>
      <c r="AZ400" s="28"/>
      <c r="BA400" s="28"/>
      <c r="BB400" s="28"/>
      <c r="BC400" s="28"/>
      <c r="BD400" s="28"/>
      <c r="BE400" s="28"/>
      <c r="BF400" s="28"/>
      <c r="BG400" s="28"/>
      <c r="BH400" s="28"/>
      <c r="BI400" s="28"/>
      <c r="BJ400" s="28"/>
      <c r="BK400" s="28"/>
      <c r="BL400" s="28"/>
    </row>
    <row r="401" spans="3:64" s="29" customFormat="1" ht="11.1" customHeight="1">
      <c r="C401" s="124"/>
      <c r="D401" s="28"/>
      <c r="O401" s="28"/>
      <c r="P401" s="28"/>
      <c r="Q401" s="28"/>
      <c r="R401" s="28"/>
      <c r="S401" s="28"/>
      <c r="T401" s="28"/>
      <c r="U401" s="28"/>
      <c r="V401" s="28"/>
      <c r="W401" s="28"/>
      <c r="X401" s="28"/>
      <c r="Y401" s="28"/>
      <c r="Z401" s="28"/>
      <c r="AA401" s="28"/>
      <c r="AB401" s="28"/>
      <c r="AC401" s="28"/>
      <c r="AD401" s="28"/>
      <c r="AE401" s="28"/>
      <c r="AF401" s="28"/>
      <c r="AG401" s="28"/>
      <c r="AH401" s="28"/>
      <c r="AI401" s="28"/>
      <c r="AJ401" s="28"/>
      <c r="AK401" s="28"/>
      <c r="AL401" s="28"/>
      <c r="AM401" s="28"/>
      <c r="AN401" s="28"/>
      <c r="AO401" s="28"/>
      <c r="AP401" s="28"/>
      <c r="AQ401" s="28"/>
      <c r="AR401" s="28"/>
      <c r="AS401" s="28"/>
      <c r="AT401" s="28"/>
      <c r="AU401" s="28"/>
      <c r="AV401" s="28"/>
      <c r="AW401" s="28"/>
      <c r="AX401" s="28"/>
      <c r="AY401" s="28"/>
      <c r="AZ401" s="28"/>
      <c r="BA401" s="28"/>
      <c r="BB401" s="28"/>
      <c r="BC401" s="28"/>
      <c r="BD401" s="28"/>
      <c r="BE401" s="28"/>
      <c r="BF401" s="28"/>
      <c r="BG401" s="28"/>
      <c r="BH401" s="28"/>
      <c r="BI401" s="28"/>
      <c r="BJ401" s="28"/>
      <c r="BK401" s="28"/>
      <c r="BL401" s="28"/>
    </row>
    <row r="402" spans="3:64" s="29" customFormat="1" ht="11.1" customHeight="1">
      <c r="C402" s="124"/>
      <c r="D402" s="28"/>
      <c r="O402" s="28"/>
      <c r="P402" s="28"/>
      <c r="Q402" s="28"/>
      <c r="R402" s="28"/>
      <c r="S402" s="28"/>
      <c r="T402" s="28"/>
      <c r="U402" s="28"/>
      <c r="V402" s="28"/>
      <c r="W402" s="28"/>
      <c r="X402" s="28"/>
      <c r="Y402" s="28"/>
      <c r="Z402" s="28"/>
      <c r="AA402" s="28"/>
      <c r="AB402" s="28"/>
      <c r="AC402" s="28"/>
      <c r="AD402" s="28"/>
      <c r="AE402" s="28"/>
      <c r="AF402" s="28"/>
      <c r="AG402" s="28"/>
      <c r="AH402" s="28"/>
      <c r="AI402" s="28"/>
      <c r="AJ402" s="28"/>
      <c r="AK402" s="28"/>
      <c r="AL402" s="28"/>
      <c r="AM402" s="28"/>
      <c r="AN402" s="28"/>
      <c r="AO402" s="28"/>
      <c r="AP402" s="28"/>
      <c r="AQ402" s="28"/>
      <c r="AR402" s="28"/>
      <c r="AS402" s="28"/>
      <c r="AT402" s="28"/>
      <c r="AU402" s="28"/>
      <c r="AV402" s="28"/>
      <c r="AW402" s="28"/>
      <c r="AX402" s="28"/>
      <c r="AY402" s="28"/>
      <c r="AZ402" s="28"/>
      <c r="BA402" s="28"/>
      <c r="BB402" s="28"/>
      <c r="BC402" s="28"/>
      <c r="BD402" s="28"/>
      <c r="BE402" s="28"/>
      <c r="BF402" s="28"/>
      <c r="BG402" s="28"/>
      <c r="BH402" s="28"/>
      <c r="BI402" s="28"/>
      <c r="BJ402" s="28"/>
      <c r="BK402" s="28"/>
      <c r="BL402" s="28"/>
    </row>
    <row r="403" spans="3:64" s="29" customFormat="1" ht="11.1" customHeight="1">
      <c r="C403" s="124"/>
      <c r="D403" s="28"/>
      <c r="O403" s="28"/>
      <c r="P403" s="28"/>
      <c r="Q403" s="28"/>
      <c r="R403" s="28"/>
      <c r="S403" s="28"/>
      <c r="T403" s="28"/>
      <c r="U403" s="28"/>
      <c r="V403" s="28"/>
      <c r="W403" s="28"/>
      <c r="X403" s="28"/>
      <c r="Y403" s="28"/>
      <c r="Z403" s="28"/>
      <c r="AA403" s="28"/>
      <c r="AB403" s="28"/>
      <c r="AC403" s="28"/>
      <c r="AD403" s="28"/>
      <c r="AE403" s="28"/>
      <c r="AF403" s="28"/>
      <c r="AG403" s="28"/>
      <c r="AH403" s="28"/>
      <c r="AI403" s="28"/>
      <c r="AJ403" s="28"/>
      <c r="AK403" s="28"/>
      <c r="AL403" s="28"/>
      <c r="AM403" s="28"/>
      <c r="AN403" s="28"/>
      <c r="AO403" s="28"/>
      <c r="AP403" s="28"/>
      <c r="AQ403" s="28"/>
      <c r="AR403" s="28"/>
      <c r="AS403" s="28"/>
      <c r="AT403" s="28"/>
      <c r="AU403" s="28"/>
      <c r="AV403" s="28"/>
      <c r="AW403" s="28"/>
      <c r="AX403" s="28"/>
      <c r="AY403" s="28"/>
      <c r="AZ403" s="28"/>
      <c r="BA403" s="28"/>
      <c r="BB403" s="28"/>
      <c r="BC403" s="28"/>
      <c r="BD403" s="28"/>
      <c r="BE403" s="28"/>
      <c r="BF403" s="28"/>
      <c r="BG403" s="28"/>
      <c r="BH403" s="28"/>
      <c r="BI403" s="28"/>
      <c r="BJ403" s="28"/>
      <c r="BK403" s="28"/>
      <c r="BL403" s="28"/>
    </row>
    <row r="404" spans="3:64" s="29" customFormat="1" ht="11.1" customHeight="1">
      <c r="C404" s="124"/>
      <c r="D404" s="28"/>
      <c r="O404" s="28"/>
      <c r="P404" s="28"/>
      <c r="Q404" s="28"/>
      <c r="R404" s="28"/>
      <c r="S404" s="28"/>
      <c r="T404" s="28"/>
      <c r="U404" s="28"/>
      <c r="V404" s="28"/>
      <c r="W404" s="28"/>
      <c r="X404" s="28"/>
      <c r="Y404" s="28"/>
      <c r="Z404" s="28"/>
      <c r="AA404" s="28"/>
      <c r="AB404" s="28"/>
      <c r="AC404" s="28"/>
      <c r="AD404" s="28"/>
      <c r="AE404" s="28"/>
      <c r="AF404" s="28"/>
      <c r="AG404" s="28"/>
      <c r="AH404" s="28"/>
      <c r="AI404" s="28"/>
      <c r="AJ404" s="28"/>
      <c r="AK404" s="28"/>
      <c r="AL404" s="28"/>
      <c r="AM404" s="28"/>
      <c r="AN404" s="28"/>
      <c r="AO404" s="28"/>
      <c r="AP404" s="28"/>
      <c r="AQ404" s="28"/>
      <c r="AR404" s="28"/>
      <c r="AS404" s="28"/>
      <c r="AT404" s="28"/>
      <c r="AU404" s="28"/>
      <c r="AV404" s="28"/>
      <c r="AW404" s="28"/>
      <c r="AX404" s="28"/>
      <c r="AY404" s="28"/>
      <c r="AZ404" s="28"/>
      <c r="BA404" s="28"/>
      <c r="BB404" s="28"/>
      <c r="BC404" s="28"/>
      <c r="BD404" s="28"/>
      <c r="BE404" s="28"/>
      <c r="BF404" s="28"/>
      <c r="BG404" s="28"/>
      <c r="BH404" s="28"/>
      <c r="BI404" s="28"/>
      <c r="BJ404" s="28"/>
      <c r="BK404" s="28"/>
      <c r="BL404" s="28"/>
    </row>
    <row r="405" spans="3:64" s="29" customFormat="1" ht="11.1" customHeight="1">
      <c r="C405" s="124"/>
      <c r="D405" s="28"/>
      <c r="O405" s="28"/>
      <c r="P405" s="28"/>
      <c r="Q405" s="28"/>
      <c r="R405" s="28"/>
      <c r="S405" s="28"/>
      <c r="T405" s="28"/>
      <c r="U405" s="28"/>
      <c r="V405" s="28"/>
      <c r="W405" s="28"/>
      <c r="X405" s="28"/>
      <c r="Y405" s="28"/>
      <c r="Z405" s="28"/>
      <c r="AA405" s="28"/>
      <c r="AB405" s="28"/>
      <c r="AC405" s="28"/>
      <c r="AD405" s="28"/>
      <c r="AE405" s="28"/>
      <c r="AF405" s="28"/>
      <c r="AG405" s="28"/>
      <c r="AH405" s="28"/>
      <c r="AI405" s="28"/>
      <c r="AJ405" s="28"/>
      <c r="AK405" s="28"/>
      <c r="AL405" s="28"/>
      <c r="AM405" s="28"/>
      <c r="AN405" s="28"/>
      <c r="AO405" s="28"/>
      <c r="AP405" s="28"/>
      <c r="AQ405" s="28"/>
      <c r="AR405" s="28"/>
      <c r="AS405" s="28"/>
      <c r="AT405" s="28"/>
      <c r="AU405" s="28"/>
      <c r="AV405" s="28"/>
      <c r="AW405" s="28"/>
      <c r="AX405" s="28"/>
      <c r="AY405" s="28"/>
      <c r="AZ405" s="28"/>
      <c r="BA405" s="28"/>
      <c r="BB405" s="28"/>
      <c r="BC405" s="28"/>
      <c r="BD405" s="28"/>
      <c r="BE405" s="28"/>
      <c r="BF405" s="28"/>
      <c r="BG405" s="28"/>
      <c r="BH405" s="28"/>
      <c r="BI405" s="28"/>
      <c r="BJ405" s="28"/>
      <c r="BK405" s="28"/>
      <c r="BL405" s="28"/>
    </row>
    <row r="406" spans="3:64" s="29" customFormat="1" ht="11.1" customHeight="1">
      <c r="C406" s="124"/>
      <c r="D406" s="28"/>
      <c r="O406" s="28"/>
      <c r="P406" s="28"/>
      <c r="Q406" s="28"/>
      <c r="R406" s="28"/>
      <c r="S406" s="28"/>
      <c r="T406" s="28"/>
      <c r="U406" s="28"/>
      <c r="V406" s="28"/>
      <c r="W406" s="28"/>
      <c r="X406" s="28"/>
      <c r="Y406" s="28"/>
      <c r="Z406" s="28"/>
      <c r="AA406" s="28"/>
      <c r="AB406" s="28"/>
      <c r="AC406" s="28"/>
      <c r="AD406" s="28"/>
      <c r="AE406" s="28"/>
      <c r="AF406" s="28"/>
      <c r="AG406" s="28"/>
      <c r="AH406" s="28"/>
      <c r="AI406" s="28"/>
      <c r="AJ406" s="28"/>
      <c r="AK406" s="28"/>
      <c r="AL406" s="28"/>
      <c r="AM406" s="28"/>
      <c r="AN406" s="28"/>
      <c r="AO406" s="28"/>
      <c r="AP406" s="28"/>
      <c r="AQ406" s="28"/>
      <c r="AR406" s="28"/>
      <c r="AS406" s="28"/>
      <c r="AT406" s="28"/>
      <c r="AU406" s="28"/>
      <c r="AV406" s="28"/>
      <c r="AW406" s="28"/>
      <c r="AX406" s="28"/>
      <c r="AY406" s="28"/>
      <c r="AZ406" s="28"/>
      <c r="BA406" s="28"/>
      <c r="BB406" s="28"/>
      <c r="BC406" s="28"/>
      <c r="BD406" s="28"/>
      <c r="BE406" s="28"/>
      <c r="BF406" s="28"/>
      <c r="BG406" s="28"/>
      <c r="BH406" s="28"/>
      <c r="BI406" s="28"/>
      <c r="BJ406" s="28"/>
      <c r="BK406" s="28"/>
      <c r="BL406" s="28"/>
    </row>
    <row r="407" spans="3:64" s="29" customFormat="1" ht="11.1" customHeight="1">
      <c r="C407" s="124"/>
      <c r="D407" s="28"/>
      <c r="O407" s="28"/>
      <c r="P407" s="28"/>
      <c r="Q407" s="28"/>
      <c r="R407" s="28"/>
      <c r="S407" s="28"/>
      <c r="T407" s="28"/>
      <c r="U407" s="28"/>
      <c r="V407" s="28"/>
      <c r="W407" s="28"/>
      <c r="X407" s="28"/>
      <c r="Y407" s="28"/>
      <c r="Z407" s="28"/>
      <c r="AA407" s="28"/>
      <c r="AB407" s="28"/>
      <c r="AC407" s="28"/>
      <c r="AD407" s="28"/>
      <c r="AE407" s="28"/>
      <c r="AF407" s="28"/>
      <c r="AG407" s="28"/>
      <c r="AH407" s="28"/>
      <c r="AI407" s="28"/>
      <c r="AJ407" s="28"/>
      <c r="AK407" s="28"/>
      <c r="AL407" s="28"/>
      <c r="AM407" s="28"/>
      <c r="AN407" s="28"/>
      <c r="AO407" s="28"/>
      <c r="AP407" s="28"/>
      <c r="AQ407" s="28"/>
      <c r="AR407" s="28"/>
      <c r="AS407" s="28"/>
      <c r="AT407" s="28"/>
      <c r="AU407" s="28"/>
      <c r="AV407" s="28"/>
      <c r="AW407" s="28"/>
      <c r="AX407" s="28"/>
      <c r="AY407" s="28"/>
      <c r="AZ407" s="28"/>
      <c r="BA407" s="28"/>
      <c r="BB407" s="28"/>
      <c r="BC407" s="28"/>
      <c r="BD407" s="28"/>
      <c r="BE407" s="28"/>
      <c r="BF407" s="28"/>
      <c r="BG407" s="28"/>
      <c r="BH407" s="28"/>
      <c r="BI407" s="28"/>
      <c r="BJ407" s="28"/>
      <c r="BK407" s="28"/>
      <c r="BL407" s="28"/>
    </row>
    <row r="408" spans="3:64" s="29" customFormat="1" ht="11.1" customHeight="1">
      <c r="C408" s="124"/>
      <c r="D408" s="28"/>
      <c r="O408" s="28"/>
      <c r="P408" s="28"/>
      <c r="Q408" s="28"/>
      <c r="R408" s="28"/>
      <c r="S408" s="28"/>
      <c r="T408" s="28"/>
      <c r="U408" s="28"/>
      <c r="V408" s="28"/>
      <c r="W408" s="28"/>
      <c r="X408" s="28"/>
      <c r="Y408" s="28"/>
      <c r="Z408" s="28"/>
      <c r="AA408" s="28"/>
      <c r="AB408" s="28"/>
      <c r="AC408" s="28"/>
      <c r="AD408" s="28"/>
      <c r="AE408" s="28"/>
      <c r="AF408" s="28"/>
      <c r="AG408" s="28"/>
      <c r="AH408" s="28"/>
      <c r="AI408" s="28"/>
      <c r="AJ408" s="28"/>
      <c r="AK408" s="28"/>
      <c r="AL408" s="28"/>
      <c r="AM408" s="28"/>
      <c r="AN408" s="28"/>
      <c r="AO408" s="28"/>
      <c r="AP408" s="28"/>
      <c r="AQ408" s="28"/>
      <c r="AR408" s="28"/>
      <c r="AS408" s="28"/>
      <c r="AT408" s="28"/>
      <c r="AU408" s="28"/>
      <c r="AV408" s="28"/>
      <c r="AW408" s="28"/>
      <c r="AX408" s="28"/>
      <c r="AY408" s="28"/>
      <c r="AZ408" s="28"/>
      <c r="BA408" s="28"/>
      <c r="BB408" s="28"/>
      <c r="BC408" s="28"/>
      <c r="BD408" s="28"/>
      <c r="BE408" s="28"/>
      <c r="BF408" s="28"/>
      <c r="BG408" s="28"/>
      <c r="BH408" s="28"/>
      <c r="BI408" s="28"/>
      <c r="BJ408" s="28"/>
      <c r="BK408" s="28"/>
      <c r="BL408" s="28"/>
    </row>
    <row r="409" spans="3:64" s="29" customFormat="1" ht="11.1" customHeight="1">
      <c r="C409" s="124"/>
      <c r="D409" s="28"/>
      <c r="O409" s="28"/>
      <c r="P409" s="28"/>
      <c r="Q409" s="28"/>
      <c r="R409" s="28"/>
      <c r="S409" s="28"/>
      <c r="T409" s="28"/>
      <c r="U409" s="28"/>
      <c r="V409" s="28"/>
      <c r="W409" s="28"/>
      <c r="X409" s="28"/>
      <c r="Y409" s="28"/>
      <c r="Z409" s="28"/>
      <c r="AA409" s="28"/>
      <c r="AB409" s="28"/>
      <c r="AC409" s="28"/>
      <c r="AD409" s="28"/>
      <c r="AE409" s="28"/>
      <c r="AF409" s="28"/>
      <c r="AG409" s="28"/>
      <c r="AH409" s="28"/>
      <c r="AI409" s="28"/>
      <c r="AJ409" s="28"/>
      <c r="AK409" s="28"/>
      <c r="AL409" s="28"/>
      <c r="AM409" s="28"/>
      <c r="AN409" s="28"/>
      <c r="AO409" s="28"/>
      <c r="AP409" s="28"/>
      <c r="AQ409" s="28"/>
      <c r="AR409" s="28"/>
      <c r="AS409" s="28"/>
      <c r="AT409" s="28"/>
      <c r="AU409" s="28"/>
      <c r="AV409" s="28"/>
      <c r="AW409" s="28"/>
      <c r="AX409" s="28"/>
      <c r="AY409" s="28"/>
      <c r="AZ409" s="28"/>
      <c r="BA409" s="28"/>
      <c r="BB409" s="28"/>
      <c r="BC409" s="28"/>
      <c r="BD409" s="28"/>
      <c r="BE409" s="28"/>
      <c r="BF409" s="28"/>
      <c r="BG409" s="28"/>
      <c r="BH409" s="28"/>
      <c r="BI409" s="28"/>
      <c r="BJ409" s="28"/>
      <c r="BK409" s="28"/>
      <c r="BL409" s="28"/>
    </row>
    <row r="410" spans="3:64" s="29" customFormat="1" ht="11.1" customHeight="1">
      <c r="C410" s="124"/>
      <c r="D410" s="28"/>
      <c r="O410" s="28"/>
      <c r="P410" s="28"/>
      <c r="Q410" s="28"/>
      <c r="R410" s="28"/>
      <c r="S410" s="28"/>
      <c r="T410" s="28"/>
      <c r="U410" s="28"/>
      <c r="V410" s="28"/>
      <c r="W410" s="28"/>
      <c r="X410" s="28"/>
      <c r="Y410" s="28"/>
      <c r="Z410" s="28"/>
      <c r="AA410" s="28"/>
      <c r="AB410" s="28"/>
      <c r="AC410" s="28"/>
      <c r="AD410" s="28"/>
      <c r="AE410" s="28"/>
      <c r="AF410" s="28"/>
      <c r="AG410" s="28"/>
      <c r="AH410" s="28"/>
      <c r="AI410" s="28"/>
      <c r="AJ410" s="28"/>
      <c r="AK410" s="28"/>
      <c r="AL410" s="28"/>
      <c r="AM410" s="28"/>
      <c r="AN410" s="28"/>
      <c r="AO410" s="28"/>
      <c r="AP410" s="28"/>
      <c r="AQ410" s="28"/>
      <c r="AR410" s="28"/>
      <c r="AS410" s="28"/>
      <c r="AT410" s="28"/>
      <c r="AU410" s="28"/>
      <c r="AV410" s="28"/>
      <c r="AW410" s="28"/>
      <c r="AX410" s="28"/>
      <c r="AY410" s="28"/>
      <c r="AZ410" s="28"/>
      <c r="BA410" s="28"/>
      <c r="BB410" s="28"/>
      <c r="BC410" s="28"/>
      <c r="BD410" s="28"/>
      <c r="BE410" s="28"/>
      <c r="BF410" s="28"/>
      <c r="BG410" s="28"/>
      <c r="BH410" s="28"/>
      <c r="BI410" s="28"/>
      <c r="BJ410" s="28"/>
      <c r="BK410" s="28"/>
      <c r="BL410" s="28"/>
    </row>
    <row r="411" spans="3:64" s="29" customFormat="1" ht="11.1" customHeight="1">
      <c r="C411" s="124"/>
      <c r="D411" s="28"/>
      <c r="O411" s="28"/>
      <c r="P411" s="28"/>
      <c r="Q411" s="28"/>
      <c r="R411" s="28"/>
      <c r="S411" s="28"/>
      <c r="T411" s="28"/>
      <c r="U411" s="28"/>
      <c r="V411" s="28"/>
      <c r="W411" s="28"/>
      <c r="X411" s="28"/>
      <c r="Y411" s="28"/>
      <c r="Z411" s="28"/>
      <c r="AA411" s="28"/>
      <c r="AB411" s="28"/>
      <c r="AC411" s="28"/>
      <c r="AD411" s="28"/>
      <c r="AE411" s="28"/>
      <c r="AF411" s="28"/>
      <c r="AG411" s="28"/>
      <c r="AH411" s="28"/>
      <c r="AI411" s="28"/>
      <c r="AJ411" s="28"/>
      <c r="AK411" s="28"/>
      <c r="AL411" s="28"/>
      <c r="AM411" s="28"/>
      <c r="AN411" s="28"/>
      <c r="AO411" s="28"/>
      <c r="AP411" s="28"/>
      <c r="AQ411" s="28"/>
      <c r="AR411" s="28"/>
      <c r="AS411" s="28"/>
      <c r="AT411" s="28"/>
      <c r="AU411" s="28"/>
      <c r="AV411" s="28"/>
      <c r="AW411" s="28"/>
      <c r="AX411" s="28"/>
      <c r="AY411" s="28"/>
      <c r="AZ411" s="28"/>
      <c r="BA411" s="28"/>
      <c r="BB411" s="28"/>
      <c r="BC411" s="28"/>
      <c r="BD411" s="28"/>
      <c r="BE411" s="28"/>
      <c r="BF411" s="28"/>
      <c r="BG411" s="28"/>
      <c r="BH411" s="28"/>
      <c r="BI411" s="28"/>
      <c r="BJ411" s="28"/>
      <c r="BK411" s="28"/>
      <c r="BL411" s="28"/>
    </row>
    <row r="412" spans="3:64" s="29" customFormat="1" ht="11.1" customHeight="1">
      <c r="C412" s="124"/>
      <c r="D412" s="28"/>
      <c r="O412" s="28"/>
      <c r="P412" s="28"/>
      <c r="Q412" s="28"/>
      <c r="R412" s="28"/>
      <c r="S412" s="28"/>
      <c r="T412" s="28"/>
      <c r="U412" s="28"/>
      <c r="V412" s="28"/>
      <c r="W412" s="28"/>
      <c r="X412" s="28"/>
      <c r="Y412" s="28"/>
      <c r="Z412" s="28"/>
      <c r="AA412" s="28"/>
      <c r="AB412" s="28"/>
      <c r="AC412" s="28"/>
      <c r="AD412" s="28"/>
      <c r="AE412" s="28"/>
      <c r="AF412" s="28"/>
      <c r="AG412" s="28"/>
      <c r="AH412" s="28"/>
      <c r="AI412" s="28"/>
      <c r="AJ412" s="28"/>
      <c r="AK412" s="28"/>
      <c r="AL412" s="28"/>
      <c r="AM412" s="28"/>
      <c r="AN412" s="28"/>
      <c r="AO412" s="28"/>
      <c r="AP412" s="28"/>
      <c r="AQ412" s="28"/>
      <c r="AR412" s="28"/>
      <c r="AS412" s="28"/>
      <c r="AT412" s="28"/>
      <c r="AU412" s="28"/>
      <c r="AV412" s="28"/>
      <c r="AW412" s="28"/>
      <c r="AX412" s="28"/>
      <c r="AY412" s="28"/>
      <c r="AZ412" s="28"/>
      <c r="BA412" s="28"/>
      <c r="BB412" s="28"/>
      <c r="BC412" s="28"/>
      <c r="BD412" s="28"/>
      <c r="BE412" s="28"/>
      <c r="BF412" s="28"/>
      <c r="BG412" s="28"/>
      <c r="BH412" s="28"/>
      <c r="BI412" s="28"/>
      <c r="BJ412" s="28"/>
      <c r="BK412" s="28"/>
      <c r="BL412" s="28"/>
    </row>
    <row r="413" spans="3:64" s="29" customFormat="1" ht="11.1" customHeight="1">
      <c r="C413" s="124"/>
      <c r="D413" s="28"/>
      <c r="O413" s="28"/>
      <c r="P413" s="28"/>
      <c r="Q413" s="28"/>
      <c r="R413" s="28"/>
      <c r="S413" s="28"/>
      <c r="T413" s="28"/>
      <c r="U413" s="28"/>
      <c r="V413" s="28"/>
      <c r="W413" s="28"/>
      <c r="X413" s="28"/>
      <c r="Y413" s="28"/>
      <c r="Z413" s="28"/>
      <c r="AA413" s="28"/>
      <c r="AB413" s="28"/>
      <c r="AC413" s="28"/>
      <c r="AD413" s="28"/>
      <c r="AE413" s="28"/>
      <c r="AF413" s="28"/>
      <c r="AG413" s="28"/>
      <c r="AH413" s="28"/>
      <c r="AI413" s="28"/>
      <c r="AJ413" s="28"/>
      <c r="AK413" s="28"/>
      <c r="AL413" s="28"/>
      <c r="AM413" s="28"/>
      <c r="AN413" s="28"/>
      <c r="AO413" s="28"/>
      <c r="AP413" s="28"/>
      <c r="AQ413" s="28"/>
      <c r="AR413" s="28"/>
      <c r="AS413" s="28"/>
      <c r="AT413" s="28"/>
      <c r="AU413" s="28"/>
      <c r="AV413" s="28"/>
      <c r="AW413" s="28"/>
      <c r="AX413" s="28"/>
      <c r="AY413" s="28"/>
      <c r="AZ413" s="28"/>
      <c r="BA413" s="28"/>
      <c r="BB413" s="28"/>
      <c r="BC413" s="28"/>
      <c r="BD413" s="28"/>
      <c r="BE413" s="28"/>
      <c r="BF413" s="28"/>
      <c r="BG413" s="28"/>
      <c r="BH413" s="28"/>
      <c r="BI413" s="28"/>
      <c r="BJ413" s="28"/>
      <c r="BK413" s="28"/>
      <c r="BL413" s="28"/>
    </row>
    <row r="414" spans="3:64" s="29" customFormat="1" ht="11.1" customHeight="1">
      <c r="C414" s="124"/>
      <c r="D414" s="28"/>
      <c r="O414" s="28"/>
      <c r="P414" s="28"/>
      <c r="Q414" s="28"/>
      <c r="R414" s="28"/>
      <c r="S414" s="28"/>
      <c r="T414" s="28"/>
      <c r="U414" s="28"/>
      <c r="V414" s="28"/>
      <c r="W414" s="28"/>
      <c r="X414" s="28"/>
      <c r="Y414" s="28"/>
      <c r="Z414" s="28"/>
      <c r="AA414" s="28"/>
      <c r="AB414" s="28"/>
      <c r="AC414" s="28"/>
      <c r="AD414" s="28"/>
      <c r="AE414" s="28"/>
      <c r="AF414" s="28"/>
      <c r="AG414" s="28"/>
      <c r="AH414" s="28"/>
      <c r="AI414" s="28"/>
      <c r="AJ414" s="28"/>
      <c r="AK414" s="28"/>
      <c r="AL414" s="28"/>
      <c r="AM414" s="28"/>
      <c r="AN414" s="28"/>
      <c r="AO414" s="28"/>
      <c r="AP414" s="28"/>
      <c r="AQ414" s="28"/>
      <c r="AR414" s="28"/>
      <c r="AS414" s="28"/>
      <c r="AT414" s="28"/>
      <c r="AU414" s="28"/>
      <c r="AV414" s="28"/>
      <c r="AW414" s="28"/>
      <c r="AX414" s="28"/>
      <c r="AY414" s="28"/>
      <c r="AZ414" s="28"/>
      <c r="BA414" s="28"/>
      <c r="BB414" s="28"/>
      <c r="BC414" s="28"/>
      <c r="BD414" s="28"/>
      <c r="BE414" s="28"/>
      <c r="BF414" s="28"/>
      <c r="BG414" s="28"/>
      <c r="BH414" s="28"/>
      <c r="BI414" s="28"/>
      <c r="BJ414" s="28"/>
      <c r="BK414" s="28"/>
      <c r="BL414" s="28"/>
    </row>
    <row r="415" spans="3:64" s="29" customFormat="1" ht="11.1" customHeight="1">
      <c r="C415" s="124"/>
      <c r="D415" s="28"/>
      <c r="O415" s="28"/>
      <c r="P415" s="28"/>
      <c r="Q415" s="28"/>
      <c r="R415" s="28"/>
      <c r="S415" s="28"/>
      <c r="T415" s="28"/>
      <c r="U415" s="28"/>
      <c r="V415" s="28"/>
      <c r="W415" s="28"/>
      <c r="X415" s="28"/>
      <c r="Y415" s="28"/>
      <c r="Z415" s="28"/>
      <c r="AA415" s="28"/>
      <c r="AB415" s="28"/>
      <c r="AC415" s="28"/>
      <c r="AD415" s="28"/>
      <c r="AE415" s="28"/>
      <c r="AF415" s="28"/>
      <c r="AG415" s="28"/>
      <c r="AH415" s="28"/>
      <c r="AI415" s="28"/>
      <c r="AJ415" s="28"/>
      <c r="AK415" s="28"/>
      <c r="AL415" s="28"/>
      <c r="AM415" s="28"/>
      <c r="AN415" s="28"/>
      <c r="AO415" s="28"/>
      <c r="AP415" s="28"/>
      <c r="AQ415" s="28"/>
      <c r="AR415" s="28"/>
      <c r="AS415" s="28"/>
      <c r="AT415" s="28"/>
      <c r="AU415" s="28"/>
      <c r="AV415" s="28"/>
      <c r="AW415" s="28"/>
      <c r="AX415" s="28"/>
      <c r="AY415" s="28"/>
      <c r="AZ415" s="28"/>
      <c r="BA415" s="28"/>
      <c r="BB415" s="28"/>
      <c r="BC415" s="28"/>
      <c r="BD415" s="28"/>
      <c r="BE415" s="28"/>
      <c r="BF415" s="28"/>
      <c r="BG415" s="28"/>
      <c r="BH415" s="28"/>
      <c r="BI415" s="28"/>
      <c r="BJ415" s="28"/>
      <c r="BK415" s="28"/>
      <c r="BL415" s="28"/>
    </row>
    <row r="416" spans="3:64" s="29" customFormat="1" ht="11.1" customHeight="1">
      <c r="C416" s="124"/>
      <c r="D416" s="28"/>
      <c r="O416" s="28"/>
      <c r="P416" s="28"/>
      <c r="Q416" s="28"/>
      <c r="R416" s="28"/>
      <c r="S416" s="28"/>
      <c r="T416" s="28"/>
      <c r="U416" s="28"/>
      <c r="V416" s="28"/>
      <c r="W416" s="28"/>
      <c r="X416" s="28"/>
      <c r="Y416" s="28"/>
      <c r="Z416" s="28"/>
      <c r="AA416" s="28"/>
      <c r="AB416" s="28"/>
      <c r="AC416" s="28"/>
      <c r="AD416" s="28"/>
      <c r="AE416" s="28"/>
      <c r="AF416" s="28"/>
      <c r="AG416" s="28"/>
      <c r="AH416" s="28"/>
      <c r="AI416" s="28"/>
      <c r="AJ416" s="28"/>
      <c r="AK416" s="28"/>
      <c r="AL416" s="28"/>
      <c r="AM416" s="28"/>
      <c r="AN416" s="28"/>
      <c r="AO416" s="28"/>
      <c r="AP416" s="28"/>
      <c r="AQ416" s="28"/>
      <c r="AR416" s="28"/>
      <c r="AS416" s="28"/>
      <c r="AT416" s="28"/>
      <c r="AU416" s="28"/>
      <c r="AV416" s="28"/>
      <c r="AW416" s="28"/>
      <c r="AX416" s="28"/>
      <c r="AY416" s="28"/>
      <c r="AZ416" s="28"/>
      <c r="BA416" s="28"/>
      <c r="BB416" s="28"/>
      <c r="BC416" s="28"/>
      <c r="BD416" s="28"/>
      <c r="BE416" s="28"/>
      <c r="BF416" s="28"/>
      <c r="BG416" s="28"/>
      <c r="BH416" s="28"/>
      <c r="BI416" s="28"/>
      <c r="BJ416" s="28"/>
      <c r="BK416" s="28"/>
      <c r="BL416" s="28"/>
    </row>
    <row r="417" spans="3:64" s="29" customFormat="1" ht="11.1" customHeight="1">
      <c r="C417" s="124"/>
      <c r="D417" s="28"/>
      <c r="O417" s="28"/>
      <c r="P417" s="28"/>
      <c r="Q417" s="28"/>
      <c r="R417" s="28"/>
      <c r="S417" s="28"/>
      <c r="T417" s="28"/>
      <c r="U417" s="28"/>
      <c r="V417" s="28"/>
      <c r="W417" s="28"/>
      <c r="X417" s="28"/>
      <c r="Y417" s="28"/>
      <c r="Z417" s="28"/>
      <c r="AA417" s="28"/>
      <c r="AB417" s="28"/>
      <c r="AC417" s="28"/>
      <c r="AD417" s="28"/>
      <c r="AE417" s="28"/>
      <c r="AF417" s="28"/>
      <c r="AG417" s="28"/>
      <c r="AH417" s="28"/>
      <c r="AI417" s="28"/>
      <c r="AJ417" s="28"/>
      <c r="AK417" s="28"/>
      <c r="AL417" s="28"/>
      <c r="AM417" s="28"/>
      <c r="AN417" s="28"/>
      <c r="AO417" s="28"/>
      <c r="AP417" s="28"/>
      <c r="AQ417" s="28"/>
      <c r="AR417" s="28"/>
      <c r="AS417" s="28"/>
      <c r="AT417" s="28"/>
      <c r="AU417" s="28"/>
      <c r="AV417" s="28"/>
      <c r="AW417" s="28"/>
      <c r="AX417" s="28"/>
      <c r="AY417" s="28"/>
      <c r="AZ417" s="28"/>
      <c r="BA417" s="28"/>
      <c r="BB417" s="28"/>
      <c r="BC417" s="28"/>
      <c r="BD417" s="28"/>
      <c r="BE417" s="28"/>
      <c r="BF417" s="28"/>
      <c r="BG417" s="28"/>
      <c r="BH417" s="28"/>
      <c r="BI417" s="28"/>
      <c r="BJ417" s="28"/>
      <c r="BK417" s="28"/>
      <c r="BL417" s="28"/>
    </row>
    <row r="418" spans="3:64" s="29" customFormat="1" ht="11.1" customHeight="1">
      <c r="C418" s="124"/>
      <c r="D418" s="28"/>
      <c r="O418" s="28"/>
      <c r="P418" s="28"/>
      <c r="Q418" s="28"/>
      <c r="R418" s="28"/>
      <c r="S418" s="28"/>
      <c r="T418" s="28"/>
      <c r="U418" s="28"/>
      <c r="V418" s="28"/>
      <c r="W418" s="28"/>
      <c r="X418" s="28"/>
      <c r="Y418" s="28"/>
      <c r="Z418" s="28"/>
      <c r="AA418" s="28"/>
      <c r="AB418" s="28"/>
      <c r="AC418" s="28"/>
      <c r="AD418" s="28"/>
      <c r="AE418" s="28"/>
      <c r="AF418" s="28"/>
      <c r="AG418" s="28"/>
      <c r="AH418" s="28"/>
      <c r="AI418" s="28"/>
      <c r="AJ418" s="28"/>
      <c r="AK418" s="28"/>
      <c r="AL418" s="28"/>
      <c r="AM418" s="28"/>
      <c r="AN418" s="28"/>
      <c r="AO418" s="28"/>
      <c r="AP418" s="28"/>
      <c r="AQ418" s="28"/>
      <c r="AR418" s="28"/>
      <c r="AS418" s="28"/>
      <c r="AT418" s="28"/>
      <c r="AU418" s="28"/>
      <c r="AV418" s="28"/>
      <c r="AW418" s="28"/>
      <c r="AX418" s="28"/>
      <c r="AY418" s="28"/>
      <c r="AZ418" s="28"/>
      <c r="BA418" s="28"/>
      <c r="BB418" s="28"/>
      <c r="BC418" s="28"/>
      <c r="BD418" s="28"/>
      <c r="BE418" s="28"/>
      <c r="BF418" s="28"/>
      <c r="BG418" s="28"/>
      <c r="BH418" s="28"/>
      <c r="BI418" s="28"/>
      <c r="BJ418" s="28"/>
      <c r="BK418" s="28"/>
      <c r="BL418" s="28"/>
    </row>
    <row r="419" spans="3:64" s="29" customFormat="1" ht="11.1" customHeight="1">
      <c r="C419" s="124"/>
      <c r="D419" s="28"/>
      <c r="O419" s="28"/>
      <c r="P419" s="28"/>
      <c r="Q419" s="28"/>
      <c r="R419" s="28"/>
      <c r="S419" s="28"/>
      <c r="T419" s="28"/>
      <c r="U419" s="28"/>
      <c r="V419" s="28"/>
      <c r="W419" s="28"/>
      <c r="X419" s="28"/>
      <c r="Y419" s="28"/>
      <c r="Z419" s="28"/>
      <c r="AA419" s="28"/>
      <c r="AB419" s="28"/>
      <c r="AC419" s="28"/>
      <c r="AD419" s="28"/>
      <c r="AE419" s="28"/>
      <c r="AF419" s="28"/>
      <c r="AG419" s="28"/>
      <c r="AH419" s="28"/>
      <c r="AI419" s="28"/>
      <c r="AJ419" s="28"/>
      <c r="AK419" s="28"/>
      <c r="AL419" s="28"/>
      <c r="AM419" s="28"/>
      <c r="AN419" s="28"/>
      <c r="AO419" s="28"/>
      <c r="AP419" s="28"/>
      <c r="AQ419" s="28"/>
      <c r="AR419" s="28"/>
      <c r="AS419" s="28"/>
      <c r="AT419" s="28"/>
      <c r="AU419" s="28"/>
      <c r="AV419" s="28"/>
      <c r="AW419" s="28"/>
      <c r="AX419" s="28"/>
      <c r="AY419" s="28"/>
      <c r="AZ419" s="28"/>
      <c r="BA419" s="28"/>
      <c r="BB419" s="28"/>
      <c r="BC419" s="28"/>
      <c r="BD419" s="28"/>
      <c r="BE419" s="28"/>
      <c r="BF419" s="28"/>
      <c r="BG419" s="28"/>
      <c r="BH419" s="28"/>
      <c r="BI419" s="28"/>
      <c r="BJ419" s="28"/>
      <c r="BK419" s="28"/>
      <c r="BL419" s="28"/>
    </row>
    <row r="420" spans="3:64" s="29" customFormat="1" ht="11.1" customHeight="1">
      <c r="C420" s="124"/>
      <c r="D420" s="28"/>
      <c r="O420" s="28"/>
      <c r="P420" s="28"/>
      <c r="Q420" s="28"/>
      <c r="R420" s="28"/>
      <c r="S420" s="28"/>
      <c r="T420" s="28"/>
      <c r="U420" s="28"/>
      <c r="V420" s="28"/>
      <c r="W420" s="28"/>
      <c r="X420" s="28"/>
      <c r="Y420" s="28"/>
      <c r="Z420" s="28"/>
      <c r="AA420" s="28"/>
      <c r="AB420" s="28"/>
      <c r="AC420" s="28"/>
      <c r="AD420" s="28"/>
      <c r="AE420" s="28"/>
      <c r="AF420" s="28"/>
      <c r="AG420" s="28"/>
      <c r="AH420" s="28"/>
      <c r="AI420" s="28"/>
      <c r="AJ420" s="28"/>
      <c r="AK420" s="28"/>
      <c r="AL420" s="28"/>
      <c r="AM420" s="28"/>
      <c r="AN420" s="28"/>
      <c r="AO420" s="28"/>
      <c r="AP420" s="28"/>
      <c r="AQ420" s="28"/>
      <c r="AR420" s="28"/>
      <c r="AS420" s="28"/>
      <c r="AT420" s="28"/>
      <c r="AU420" s="28"/>
      <c r="AV420" s="28"/>
      <c r="AW420" s="28"/>
      <c r="AX420" s="28"/>
      <c r="AY420" s="28"/>
      <c r="AZ420" s="28"/>
      <c r="BA420" s="28"/>
      <c r="BB420" s="28"/>
      <c r="BC420" s="28"/>
      <c r="BD420" s="28"/>
      <c r="BE420" s="28"/>
      <c r="BF420" s="28"/>
      <c r="BG420" s="28"/>
      <c r="BH420" s="28"/>
      <c r="BI420" s="28"/>
      <c r="BJ420" s="28"/>
      <c r="BK420" s="28"/>
      <c r="BL420" s="28"/>
    </row>
    <row r="421" spans="3:64" s="29" customFormat="1" ht="11.1" customHeight="1">
      <c r="C421" s="124"/>
      <c r="D421" s="28"/>
      <c r="O421" s="28"/>
      <c r="P421" s="28"/>
      <c r="Q421" s="28"/>
      <c r="R421" s="28"/>
      <c r="S421" s="28"/>
      <c r="T421" s="28"/>
      <c r="U421" s="28"/>
      <c r="V421" s="28"/>
      <c r="W421" s="28"/>
      <c r="X421" s="28"/>
      <c r="Y421" s="28"/>
      <c r="Z421" s="28"/>
      <c r="AA421" s="28"/>
      <c r="AB421" s="28"/>
      <c r="AC421" s="28"/>
      <c r="AD421" s="28"/>
      <c r="AE421" s="28"/>
      <c r="AF421" s="28"/>
      <c r="AG421" s="28"/>
      <c r="AH421" s="28"/>
      <c r="AI421" s="28"/>
      <c r="AJ421" s="28"/>
      <c r="AK421" s="28"/>
      <c r="AL421" s="28"/>
      <c r="AM421" s="28"/>
      <c r="AN421" s="28"/>
      <c r="AO421" s="28"/>
      <c r="AP421" s="28"/>
      <c r="AQ421" s="28"/>
      <c r="AR421" s="28"/>
      <c r="AS421" s="28"/>
      <c r="AT421" s="28"/>
      <c r="AU421" s="28"/>
      <c r="AV421" s="28"/>
      <c r="AW421" s="28"/>
      <c r="AX421" s="28"/>
      <c r="AY421" s="28"/>
      <c r="AZ421" s="28"/>
      <c r="BA421" s="28"/>
      <c r="BB421" s="28"/>
      <c r="BC421" s="28"/>
      <c r="BD421" s="28"/>
      <c r="BE421" s="28"/>
      <c r="BF421" s="28"/>
      <c r="BG421" s="28"/>
      <c r="BH421" s="28"/>
      <c r="BI421" s="28"/>
      <c r="BJ421" s="28"/>
      <c r="BK421" s="28"/>
      <c r="BL421" s="28"/>
    </row>
    <row r="422" spans="3:64" s="29" customFormat="1" ht="11.1" customHeight="1">
      <c r="C422" s="124"/>
      <c r="D422" s="28"/>
      <c r="O422" s="28"/>
      <c r="P422" s="28"/>
      <c r="Q422" s="28"/>
      <c r="R422" s="28"/>
      <c r="S422" s="28"/>
      <c r="T422" s="28"/>
      <c r="U422" s="28"/>
      <c r="V422" s="28"/>
      <c r="W422" s="28"/>
      <c r="X422" s="28"/>
      <c r="Y422" s="28"/>
      <c r="Z422" s="28"/>
      <c r="AA422" s="28"/>
      <c r="AB422" s="28"/>
      <c r="AC422" s="28"/>
      <c r="AD422" s="28"/>
      <c r="AE422" s="28"/>
      <c r="AF422" s="28"/>
      <c r="AG422" s="28"/>
      <c r="AH422" s="28"/>
      <c r="AI422" s="28"/>
      <c r="AJ422" s="28"/>
      <c r="AK422" s="28"/>
      <c r="AL422" s="28"/>
      <c r="AM422" s="28"/>
      <c r="AN422" s="28"/>
      <c r="AO422" s="28"/>
      <c r="AP422" s="28"/>
      <c r="AQ422" s="28"/>
      <c r="AR422" s="28"/>
      <c r="AS422" s="28"/>
      <c r="AT422" s="28"/>
      <c r="AU422" s="28"/>
      <c r="AV422" s="28"/>
      <c r="AW422" s="28"/>
      <c r="AX422" s="28"/>
      <c r="AY422" s="28"/>
      <c r="AZ422" s="28"/>
      <c r="BA422" s="28"/>
      <c r="BB422" s="28"/>
      <c r="BC422" s="28"/>
      <c r="BD422" s="28"/>
      <c r="BE422" s="28"/>
      <c r="BF422" s="28"/>
      <c r="BG422" s="28"/>
      <c r="BH422" s="28"/>
      <c r="BI422" s="28"/>
      <c r="BJ422" s="28"/>
      <c r="BK422" s="28"/>
      <c r="BL422" s="28"/>
    </row>
    <row r="423" spans="3:64" s="29" customFormat="1" ht="11.1" customHeight="1">
      <c r="C423" s="124"/>
      <c r="D423" s="28"/>
      <c r="O423" s="28"/>
      <c r="P423" s="28"/>
      <c r="Q423" s="28"/>
      <c r="R423" s="28"/>
      <c r="S423" s="28"/>
      <c r="T423" s="28"/>
      <c r="U423" s="28"/>
      <c r="V423" s="28"/>
      <c r="W423" s="28"/>
      <c r="X423" s="28"/>
      <c r="Y423" s="28"/>
      <c r="Z423" s="28"/>
      <c r="AA423" s="28"/>
      <c r="AB423" s="28"/>
      <c r="AC423" s="28"/>
      <c r="AD423" s="28"/>
      <c r="AE423" s="28"/>
      <c r="AF423" s="28"/>
      <c r="AG423" s="28"/>
      <c r="AH423" s="28"/>
      <c r="AI423" s="28"/>
      <c r="AJ423" s="28"/>
      <c r="AK423" s="28"/>
      <c r="AL423" s="28"/>
      <c r="AM423" s="28"/>
      <c r="AN423" s="28"/>
      <c r="AO423" s="28"/>
      <c r="AP423" s="28"/>
      <c r="AQ423" s="28"/>
      <c r="AR423" s="28"/>
      <c r="AS423" s="28"/>
      <c r="AT423" s="28"/>
      <c r="AU423" s="28"/>
      <c r="AV423" s="28"/>
      <c r="AW423" s="28"/>
      <c r="AX423" s="28"/>
      <c r="AY423" s="28"/>
      <c r="AZ423" s="28"/>
      <c r="BA423" s="28"/>
      <c r="BB423" s="28"/>
      <c r="BC423" s="28"/>
      <c r="BD423" s="28"/>
      <c r="BE423" s="28"/>
      <c r="BF423" s="28"/>
      <c r="BG423" s="28"/>
      <c r="BH423" s="28"/>
      <c r="BI423" s="28"/>
      <c r="BJ423" s="28"/>
      <c r="BK423" s="28"/>
      <c r="BL423" s="28"/>
    </row>
    <row r="424" spans="3:64" s="29" customFormat="1" ht="11.1" customHeight="1">
      <c r="C424" s="124"/>
      <c r="D424" s="28"/>
      <c r="O424" s="28"/>
      <c r="P424" s="28"/>
      <c r="Q424" s="28"/>
      <c r="R424" s="28"/>
      <c r="S424" s="28"/>
      <c r="T424" s="28"/>
      <c r="U424" s="28"/>
      <c r="V424" s="28"/>
      <c r="W424" s="28"/>
      <c r="X424" s="28"/>
      <c r="Y424" s="28"/>
      <c r="Z424" s="28"/>
      <c r="AA424" s="28"/>
      <c r="AB424" s="28"/>
      <c r="AC424" s="28"/>
      <c r="AD424" s="28"/>
      <c r="AE424" s="28"/>
      <c r="AF424" s="28"/>
      <c r="AG424" s="28"/>
      <c r="AH424" s="28"/>
      <c r="AI424" s="28"/>
      <c r="AJ424" s="28"/>
      <c r="AK424" s="28"/>
      <c r="AL424" s="28"/>
      <c r="AM424" s="28"/>
      <c r="AN424" s="28"/>
      <c r="AO424" s="28"/>
      <c r="AP424" s="28"/>
      <c r="AQ424" s="28"/>
      <c r="AR424" s="28"/>
      <c r="AS424" s="28"/>
      <c r="AT424" s="28"/>
      <c r="AU424" s="28"/>
      <c r="AV424" s="28"/>
      <c r="AW424" s="28"/>
      <c r="AX424" s="28"/>
      <c r="AY424" s="28"/>
      <c r="AZ424" s="28"/>
      <c r="BA424" s="28"/>
      <c r="BB424" s="28"/>
      <c r="BC424" s="28"/>
      <c r="BD424" s="28"/>
      <c r="BE424" s="28"/>
      <c r="BF424" s="28"/>
      <c r="BG424" s="28"/>
      <c r="BH424" s="28"/>
      <c r="BI424" s="28"/>
      <c r="BJ424" s="28"/>
      <c r="BK424" s="28"/>
      <c r="BL424" s="28"/>
    </row>
    <row r="425" spans="3:64" s="29" customFormat="1" ht="11.1" customHeight="1">
      <c r="C425" s="124"/>
      <c r="D425" s="28"/>
      <c r="O425" s="28"/>
      <c r="P425" s="28"/>
      <c r="Q425" s="28"/>
      <c r="R425" s="28"/>
      <c r="S425" s="28"/>
      <c r="T425" s="28"/>
      <c r="U425" s="28"/>
      <c r="V425" s="28"/>
      <c r="W425" s="28"/>
      <c r="X425" s="28"/>
      <c r="Y425" s="28"/>
      <c r="Z425" s="28"/>
      <c r="AA425" s="28"/>
      <c r="AB425" s="28"/>
      <c r="AC425" s="28"/>
      <c r="AD425" s="28"/>
      <c r="AE425" s="28"/>
      <c r="AF425" s="28"/>
      <c r="AG425" s="28"/>
      <c r="AH425" s="28"/>
      <c r="AI425" s="28"/>
      <c r="AJ425" s="28"/>
      <c r="AK425" s="28"/>
      <c r="AL425" s="28"/>
      <c r="AM425" s="28"/>
      <c r="AN425" s="28"/>
      <c r="AO425" s="28"/>
      <c r="AP425" s="28"/>
      <c r="AQ425" s="28"/>
      <c r="AR425" s="28"/>
      <c r="AS425" s="28"/>
      <c r="AT425" s="28"/>
      <c r="AU425" s="28"/>
      <c r="AV425" s="28"/>
      <c r="AW425" s="28"/>
      <c r="AX425" s="28"/>
      <c r="AY425" s="28"/>
      <c r="AZ425" s="28"/>
      <c r="BA425" s="28"/>
      <c r="BB425" s="28"/>
      <c r="BC425" s="28"/>
      <c r="BD425" s="28"/>
      <c r="BE425" s="28"/>
      <c r="BF425" s="28"/>
      <c r="BG425" s="28"/>
      <c r="BH425" s="28"/>
      <c r="BI425" s="28"/>
      <c r="BJ425" s="28"/>
      <c r="BK425" s="28"/>
      <c r="BL425" s="28"/>
    </row>
    <row r="426" spans="3:64" s="29" customFormat="1" ht="11.1" customHeight="1">
      <c r="C426" s="124"/>
      <c r="D426" s="28"/>
      <c r="O426" s="28"/>
      <c r="P426" s="28"/>
      <c r="Q426" s="28"/>
      <c r="R426" s="28"/>
      <c r="S426" s="28"/>
      <c r="T426" s="28"/>
      <c r="U426" s="28"/>
      <c r="V426" s="28"/>
      <c r="W426" s="28"/>
      <c r="X426" s="28"/>
      <c r="Y426" s="28"/>
      <c r="Z426" s="28"/>
      <c r="AA426" s="28"/>
      <c r="AB426" s="28"/>
      <c r="AC426" s="28"/>
      <c r="AD426" s="28"/>
      <c r="AE426" s="28"/>
      <c r="AF426" s="28"/>
      <c r="AG426" s="28"/>
      <c r="AH426" s="28"/>
      <c r="AI426" s="28"/>
      <c r="AJ426" s="28"/>
      <c r="AK426" s="28"/>
      <c r="AL426" s="28"/>
      <c r="AM426" s="28"/>
      <c r="AN426" s="28"/>
      <c r="AO426" s="28"/>
      <c r="AP426" s="28"/>
      <c r="AQ426" s="28"/>
      <c r="AR426" s="28"/>
      <c r="AS426" s="28"/>
      <c r="AT426" s="28"/>
      <c r="AU426" s="28"/>
      <c r="AV426" s="28"/>
      <c r="AW426" s="28"/>
      <c r="AX426" s="28"/>
      <c r="AY426" s="28"/>
      <c r="AZ426" s="28"/>
      <c r="BA426" s="28"/>
      <c r="BB426" s="28"/>
      <c r="BC426" s="28"/>
      <c r="BD426" s="28"/>
      <c r="BE426" s="28"/>
      <c r="BF426" s="28"/>
      <c r="BG426" s="28"/>
      <c r="BH426" s="28"/>
      <c r="BI426" s="28"/>
      <c r="BJ426" s="28"/>
      <c r="BK426" s="28"/>
      <c r="BL426" s="28"/>
    </row>
    <row r="427" spans="3:64" s="29" customFormat="1" ht="11.1" customHeight="1">
      <c r="C427" s="124"/>
      <c r="D427" s="28"/>
      <c r="O427" s="28"/>
      <c r="P427" s="28"/>
      <c r="Q427" s="28"/>
      <c r="R427" s="28"/>
      <c r="S427" s="28"/>
      <c r="T427" s="28"/>
      <c r="U427" s="28"/>
      <c r="V427" s="28"/>
      <c r="W427" s="28"/>
      <c r="X427" s="28"/>
      <c r="Y427" s="28"/>
      <c r="Z427" s="28"/>
      <c r="AA427" s="28"/>
      <c r="AB427" s="28"/>
      <c r="AC427" s="28"/>
      <c r="AD427" s="28"/>
      <c r="AE427" s="28"/>
      <c r="AF427" s="28"/>
      <c r="AG427" s="28"/>
      <c r="AH427" s="28"/>
      <c r="AI427" s="28"/>
      <c r="AJ427" s="28"/>
      <c r="AK427" s="28"/>
      <c r="AL427" s="28"/>
      <c r="AM427" s="28"/>
      <c r="AN427" s="28"/>
      <c r="AO427" s="28"/>
      <c r="AP427" s="28"/>
      <c r="AQ427" s="28"/>
      <c r="AR427" s="28"/>
      <c r="AS427" s="28"/>
      <c r="AT427" s="28"/>
      <c r="AU427" s="28"/>
      <c r="AV427" s="28"/>
      <c r="AW427" s="28"/>
      <c r="AX427" s="28"/>
      <c r="AY427" s="28"/>
      <c r="AZ427" s="28"/>
      <c r="BA427" s="28"/>
      <c r="BB427" s="28"/>
      <c r="BC427" s="28"/>
      <c r="BD427" s="28"/>
      <c r="BE427" s="28"/>
      <c r="BF427" s="28"/>
      <c r="BG427" s="28"/>
      <c r="BH427" s="28"/>
      <c r="BI427" s="28"/>
      <c r="BJ427" s="28"/>
      <c r="BK427" s="28"/>
      <c r="BL427" s="28"/>
    </row>
    <row r="428" spans="3:64" s="29" customFormat="1" ht="11.1" customHeight="1">
      <c r="C428" s="124"/>
      <c r="D428" s="28"/>
      <c r="O428" s="28"/>
      <c r="P428" s="28"/>
      <c r="Q428" s="28"/>
      <c r="R428" s="28"/>
      <c r="S428" s="28"/>
      <c r="T428" s="28"/>
      <c r="U428" s="28"/>
      <c r="V428" s="28"/>
      <c r="W428" s="28"/>
      <c r="X428" s="28"/>
      <c r="Y428" s="28"/>
      <c r="Z428" s="28"/>
      <c r="AA428" s="28"/>
      <c r="AB428" s="28"/>
      <c r="AC428" s="28"/>
      <c r="AD428" s="28"/>
      <c r="AE428" s="28"/>
      <c r="AF428" s="28"/>
      <c r="AG428" s="28"/>
      <c r="AH428" s="28"/>
      <c r="AI428" s="28"/>
      <c r="AJ428" s="28"/>
      <c r="AK428" s="28"/>
      <c r="AL428" s="28"/>
      <c r="AM428" s="28"/>
      <c r="AN428" s="28"/>
      <c r="AO428" s="28"/>
      <c r="AP428" s="28"/>
      <c r="AQ428" s="28"/>
      <c r="AR428" s="28"/>
      <c r="AS428" s="28"/>
      <c r="AT428" s="28"/>
      <c r="AU428" s="28"/>
      <c r="AV428" s="28"/>
      <c r="AW428" s="28"/>
      <c r="AX428" s="28"/>
      <c r="AY428" s="28"/>
      <c r="AZ428" s="28"/>
      <c r="BA428" s="28"/>
      <c r="BB428" s="28"/>
      <c r="BC428" s="28"/>
      <c r="BD428" s="28"/>
      <c r="BE428" s="28"/>
      <c r="BF428" s="28"/>
      <c r="BG428" s="28"/>
      <c r="BH428" s="28"/>
      <c r="BI428" s="28"/>
      <c r="BJ428" s="28"/>
      <c r="BK428" s="28"/>
      <c r="BL428" s="28"/>
    </row>
    <row r="429" spans="3:64" s="29" customFormat="1" ht="11.1" customHeight="1">
      <c r="C429" s="124"/>
      <c r="D429" s="28"/>
      <c r="O429" s="28"/>
      <c r="P429" s="28"/>
      <c r="Q429" s="28"/>
      <c r="R429" s="28"/>
      <c r="S429" s="28"/>
      <c r="T429" s="28"/>
      <c r="U429" s="28"/>
      <c r="V429" s="28"/>
      <c r="W429" s="28"/>
      <c r="X429" s="28"/>
      <c r="Y429" s="28"/>
      <c r="Z429" s="28"/>
      <c r="AA429" s="28"/>
      <c r="AB429" s="28"/>
      <c r="AC429" s="28"/>
      <c r="AD429" s="28"/>
      <c r="AE429" s="28"/>
      <c r="AF429" s="28"/>
      <c r="AG429" s="28"/>
      <c r="AH429" s="28"/>
      <c r="AI429" s="28"/>
      <c r="AJ429" s="28"/>
      <c r="AK429" s="28"/>
      <c r="AL429" s="28"/>
      <c r="AM429" s="28"/>
      <c r="AN429" s="28"/>
      <c r="AO429" s="28"/>
      <c r="AP429" s="28"/>
      <c r="AQ429" s="28"/>
      <c r="AR429" s="28"/>
      <c r="AS429" s="28"/>
      <c r="AT429" s="28"/>
      <c r="AU429" s="28"/>
      <c r="AV429" s="28"/>
      <c r="AW429" s="28"/>
      <c r="AX429" s="28"/>
      <c r="AY429" s="28"/>
      <c r="AZ429" s="28"/>
      <c r="BA429" s="28"/>
      <c r="BB429" s="28"/>
      <c r="BC429" s="28"/>
      <c r="BD429" s="28"/>
      <c r="BE429" s="28"/>
      <c r="BF429" s="28"/>
      <c r="BG429" s="28"/>
      <c r="BH429" s="28"/>
      <c r="BI429" s="28"/>
      <c r="BJ429" s="28"/>
      <c r="BK429" s="28"/>
      <c r="BL429" s="28"/>
    </row>
    <row r="430" spans="3:64" s="29" customFormat="1" ht="11.1" customHeight="1">
      <c r="C430" s="124"/>
      <c r="D430" s="28"/>
      <c r="O430" s="28"/>
      <c r="P430" s="28"/>
      <c r="Q430" s="28"/>
      <c r="R430" s="28"/>
      <c r="S430" s="28"/>
      <c r="T430" s="28"/>
      <c r="U430" s="28"/>
      <c r="V430" s="28"/>
      <c r="W430" s="28"/>
      <c r="X430" s="28"/>
      <c r="Y430" s="28"/>
      <c r="Z430" s="28"/>
      <c r="AA430" s="28"/>
      <c r="AB430" s="28"/>
      <c r="AC430" s="28"/>
      <c r="AD430" s="28"/>
      <c r="AE430" s="28"/>
      <c r="AF430" s="28"/>
      <c r="AG430" s="28"/>
      <c r="AH430" s="28"/>
      <c r="AI430" s="28"/>
      <c r="AJ430" s="28"/>
      <c r="AK430" s="28"/>
      <c r="AL430" s="28"/>
      <c r="AM430" s="28"/>
      <c r="AN430" s="28"/>
      <c r="AO430" s="28"/>
      <c r="AP430" s="28"/>
      <c r="AQ430" s="28"/>
      <c r="AR430" s="28"/>
      <c r="AS430" s="28"/>
      <c r="AT430" s="28"/>
      <c r="AU430" s="28"/>
      <c r="AV430" s="28"/>
      <c r="AW430" s="28"/>
      <c r="AX430" s="28"/>
      <c r="AY430" s="28"/>
      <c r="AZ430" s="28"/>
      <c r="BA430" s="28"/>
      <c r="BB430" s="28"/>
      <c r="BC430" s="28"/>
      <c r="BD430" s="28"/>
      <c r="BE430" s="28"/>
      <c r="BF430" s="28"/>
      <c r="BG430" s="28"/>
      <c r="BH430" s="28"/>
      <c r="BI430" s="28"/>
      <c r="BJ430" s="28"/>
      <c r="BK430" s="28"/>
      <c r="BL430" s="28"/>
    </row>
    <row r="431" spans="3:64" s="29" customFormat="1" ht="11.1" customHeight="1">
      <c r="C431" s="124"/>
      <c r="D431" s="28"/>
      <c r="O431" s="28"/>
      <c r="P431" s="28"/>
      <c r="Q431" s="28"/>
      <c r="R431" s="28"/>
      <c r="S431" s="28"/>
      <c r="T431" s="28"/>
      <c r="U431" s="28"/>
      <c r="V431" s="28"/>
      <c r="W431" s="28"/>
      <c r="X431" s="28"/>
      <c r="Y431" s="28"/>
      <c r="Z431" s="28"/>
      <c r="AA431" s="28"/>
      <c r="AB431" s="28"/>
      <c r="AC431" s="28"/>
      <c r="AD431" s="28"/>
      <c r="AE431" s="28"/>
      <c r="AF431" s="28"/>
      <c r="AG431" s="28"/>
      <c r="AH431" s="28"/>
      <c r="AI431" s="28"/>
      <c r="AJ431" s="28"/>
      <c r="AK431" s="28"/>
      <c r="AL431" s="28"/>
      <c r="AM431" s="28"/>
      <c r="AN431" s="28"/>
      <c r="AO431" s="28"/>
      <c r="AP431" s="28"/>
      <c r="AQ431" s="28"/>
      <c r="AR431" s="28"/>
      <c r="AS431" s="28"/>
      <c r="AT431" s="28"/>
      <c r="AU431" s="28"/>
      <c r="AV431" s="28"/>
      <c r="AW431" s="28"/>
      <c r="AX431" s="28"/>
      <c r="AY431" s="28"/>
      <c r="AZ431" s="28"/>
      <c r="BA431" s="28"/>
      <c r="BB431" s="28"/>
      <c r="BC431" s="28"/>
      <c r="BD431" s="28"/>
      <c r="BE431" s="28"/>
      <c r="BF431" s="28"/>
      <c r="BG431" s="28"/>
      <c r="BH431" s="28"/>
      <c r="BI431" s="28"/>
      <c r="BJ431" s="28"/>
      <c r="BK431" s="28"/>
      <c r="BL431" s="28"/>
    </row>
    <row r="432" spans="3:64" s="29" customFormat="1" ht="11.1" customHeight="1">
      <c r="C432" s="124"/>
      <c r="D432" s="28"/>
      <c r="O432" s="28"/>
      <c r="P432" s="28"/>
      <c r="Q432" s="28"/>
      <c r="R432" s="28"/>
      <c r="S432" s="28"/>
      <c r="T432" s="28"/>
      <c r="U432" s="28"/>
      <c r="V432" s="28"/>
      <c r="W432" s="28"/>
      <c r="X432" s="28"/>
      <c r="Y432" s="28"/>
      <c r="Z432" s="28"/>
      <c r="AA432" s="28"/>
      <c r="AB432" s="28"/>
      <c r="AC432" s="28"/>
      <c r="AD432" s="28"/>
      <c r="AE432" s="28"/>
      <c r="AF432" s="28"/>
      <c r="AG432" s="28"/>
      <c r="AH432" s="28"/>
      <c r="AI432" s="28"/>
      <c r="AJ432" s="28"/>
      <c r="AK432" s="28"/>
      <c r="AL432" s="28"/>
      <c r="AM432" s="28"/>
      <c r="AN432" s="28"/>
      <c r="AO432" s="28"/>
      <c r="AP432" s="28"/>
      <c r="AQ432" s="28"/>
      <c r="AR432" s="28"/>
      <c r="AS432" s="28"/>
      <c r="AT432" s="28"/>
      <c r="AU432" s="28"/>
      <c r="AV432" s="28"/>
      <c r="AW432" s="28"/>
      <c r="AX432" s="28"/>
      <c r="AY432" s="28"/>
      <c r="AZ432" s="28"/>
      <c r="BA432" s="28"/>
      <c r="BB432" s="28"/>
      <c r="BC432" s="28"/>
      <c r="BD432" s="28"/>
      <c r="BE432" s="28"/>
      <c r="BF432" s="28"/>
      <c r="BG432" s="28"/>
      <c r="BH432" s="28"/>
      <c r="BI432" s="28"/>
      <c r="BJ432" s="28"/>
      <c r="BK432" s="28"/>
      <c r="BL432" s="28"/>
    </row>
    <row r="433" spans="3:64" s="29" customFormat="1" ht="11.1" customHeight="1">
      <c r="C433" s="124"/>
      <c r="D433" s="28"/>
      <c r="O433" s="28"/>
      <c r="P433" s="28"/>
      <c r="Q433" s="28"/>
      <c r="R433" s="28"/>
      <c r="S433" s="28"/>
      <c r="T433" s="28"/>
      <c r="U433" s="28"/>
      <c r="V433" s="28"/>
      <c r="W433" s="28"/>
      <c r="X433" s="28"/>
      <c r="Y433" s="28"/>
      <c r="Z433" s="28"/>
      <c r="AA433" s="28"/>
      <c r="AB433" s="28"/>
      <c r="AC433" s="28"/>
      <c r="AD433" s="28"/>
      <c r="AE433" s="28"/>
      <c r="AF433" s="28"/>
      <c r="AG433" s="28"/>
      <c r="AH433" s="28"/>
      <c r="AI433" s="28"/>
      <c r="AJ433" s="28"/>
      <c r="AK433" s="28"/>
      <c r="AL433" s="28"/>
      <c r="AM433" s="28"/>
      <c r="AN433" s="28"/>
      <c r="AO433" s="28"/>
      <c r="AP433" s="28"/>
      <c r="AQ433" s="28"/>
      <c r="AR433" s="28"/>
      <c r="AS433" s="28"/>
      <c r="AT433" s="28"/>
      <c r="AU433" s="28"/>
      <c r="AV433" s="28"/>
      <c r="AW433" s="28"/>
      <c r="AX433" s="28"/>
      <c r="AY433" s="28"/>
      <c r="AZ433" s="28"/>
      <c r="BA433" s="28"/>
      <c r="BB433" s="28"/>
      <c r="BC433" s="28"/>
      <c r="BD433" s="28"/>
      <c r="BE433" s="28"/>
      <c r="BF433" s="28"/>
      <c r="BG433" s="28"/>
      <c r="BH433" s="28"/>
      <c r="BI433" s="28"/>
      <c r="BJ433" s="28"/>
      <c r="BK433" s="28"/>
      <c r="BL433" s="28"/>
    </row>
    <row r="434" spans="3:64" s="29" customFormat="1" ht="11.1" customHeight="1">
      <c r="C434" s="124"/>
      <c r="D434" s="28"/>
      <c r="O434" s="28"/>
      <c r="P434" s="28"/>
      <c r="Q434" s="28"/>
      <c r="R434" s="28"/>
      <c r="S434" s="28"/>
      <c r="T434" s="28"/>
      <c r="U434" s="28"/>
      <c r="V434" s="28"/>
      <c r="W434" s="28"/>
      <c r="X434" s="28"/>
      <c r="Y434" s="28"/>
      <c r="Z434" s="28"/>
      <c r="AA434" s="28"/>
      <c r="AB434" s="28"/>
      <c r="AC434" s="28"/>
      <c r="AD434" s="28"/>
      <c r="AE434" s="28"/>
      <c r="AF434" s="28"/>
      <c r="AG434" s="28"/>
      <c r="AH434" s="28"/>
      <c r="AI434" s="28"/>
      <c r="AJ434" s="28"/>
      <c r="AK434" s="28"/>
      <c r="AL434" s="28"/>
      <c r="AM434" s="28"/>
      <c r="AN434" s="28"/>
      <c r="AO434" s="28"/>
      <c r="AP434" s="28"/>
      <c r="AQ434" s="28"/>
      <c r="AR434" s="28"/>
      <c r="AS434" s="28"/>
      <c r="AT434" s="28"/>
      <c r="AU434" s="28"/>
      <c r="AV434" s="28"/>
      <c r="AW434" s="28"/>
      <c r="AX434" s="28"/>
      <c r="AY434" s="28"/>
      <c r="AZ434" s="28"/>
      <c r="BA434" s="28"/>
      <c r="BB434" s="28"/>
      <c r="BC434" s="28"/>
      <c r="BD434" s="28"/>
      <c r="BE434" s="28"/>
      <c r="BF434" s="28"/>
      <c r="BG434" s="28"/>
      <c r="BH434" s="28"/>
      <c r="BI434" s="28"/>
      <c r="BJ434" s="28"/>
      <c r="BK434" s="28"/>
      <c r="BL434" s="28"/>
    </row>
    <row r="435" spans="3:64" s="29" customFormat="1" ht="11.1" customHeight="1">
      <c r="C435" s="124"/>
      <c r="D435" s="28"/>
      <c r="O435" s="28"/>
      <c r="P435" s="28"/>
      <c r="Q435" s="28"/>
      <c r="R435" s="28"/>
      <c r="S435" s="28"/>
      <c r="T435" s="28"/>
      <c r="U435" s="28"/>
      <c r="V435" s="28"/>
      <c r="W435" s="28"/>
      <c r="X435" s="28"/>
      <c r="Y435" s="28"/>
      <c r="Z435" s="28"/>
      <c r="AA435" s="28"/>
      <c r="AB435" s="28"/>
      <c r="AC435" s="28"/>
      <c r="AD435" s="28"/>
      <c r="AE435" s="28"/>
      <c r="AF435" s="28"/>
      <c r="AG435" s="28"/>
      <c r="AH435" s="28"/>
      <c r="AI435" s="28"/>
      <c r="AJ435" s="28"/>
      <c r="AK435" s="28"/>
      <c r="AL435" s="28"/>
      <c r="AM435" s="28"/>
      <c r="AN435" s="28"/>
      <c r="AO435" s="28"/>
      <c r="AP435" s="28"/>
      <c r="AQ435" s="28"/>
      <c r="AR435" s="28"/>
      <c r="AS435" s="28"/>
      <c r="AT435" s="28"/>
      <c r="AU435" s="28"/>
      <c r="AV435" s="28"/>
      <c r="AW435" s="28"/>
      <c r="AX435" s="28"/>
      <c r="AY435" s="28"/>
      <c r="AZ435" s="28"/>
      <c r="BA435" s="28"/>
      <c r="BB435" s="28"/>
      <c r="BC435" s="28"/>
      <c r="BD435" s="28"/>
      <c r="BE435" s="28"/>
      <c r="BF435" s="28"/>
      <c r="BG435" s="28"/>
      <c r="BH435" s="28"/>
      <c r="BI435" s="28"/>
      <c r="BJ435" s="28"/>
      <c r="BK435" s="28"/>
      <c r="BL435" s="28"/>
    </row>
    <row r="436" spans="3:64" s="29" customFormat="1" ht="11.1" customHeight="1">
      <c r="C436" s="124"/>
      <c r="D436" s="28"/>
      <c r="O436" s="28"/>
      <c r="P436" s="28"/>
      <c r="Q436" s="28"/>
      <c r="R436" s="28"/>
      <c r="S436" s="28"/>
      <c r="T436" s="28"/>
      <c r="U436" s="28"/>
      <c r="V436" s="28"/>
      <c r="W436" s="28"/>
      <c r="X436" s="28"/>
      <c r="Y436" s="28"/>
      <c r="Z436" s="28"/>
      <c r="AA436" s="28"/>
      <c r="AB436" s="28"/>
      <c r="AC436" s="28"/>
      <c r="AD436" s="28"/>
      <c r="AE436" s="28"/>
      <c r="AF436" s="28"/>
      <c r="AG436" s="28"/>
      <c r="AH436" s="28"/>
      <c r="AI436" s="28"/>
      <c r="AJ436" s="28"/>
      <c r="AK436" s="28"/>
      <c r="AL436" s="28"/>
      <c r="AM436" s="28"/>
      <c r="AN436" s="28"/>
      <c r="AO436" s="28"/>
      <c r="AP436" s="28"/>
      <c r="AQ436" s="28"/>
      <c r="AR436" s="28"/>
      <c r="AS436" s="28"/>
      <c r="AT436" s="28"/>
      <c r="AU436" s="28"/>
      <c r="AV436" s="28"/>
      <c r="AW436" s="28"/>
      <c r="AX436" s="28"/>
      <c r="AY436" s="28"/>
      <c r="AZ436" s="28"/>
      <c r="BA436" s="28"/>
      <c r="BB436" s="28"/>
      <c r="BC436" s="28"/>
      <c r="BD436" s="28"/>
      <c r="BE436" s="28"/>
      <c r="BF436" s="28"/>
      <c r="BG436" s="28"/>
      <c r="BH436" s="28"/>
      <c r="BI436" s="28"/>
      <c r="BJ436" s="28"/>
      <c r="BK436" s="28"/>
      <c r="BL436" s="28"/>
    </row>
    <row r="437" spans="3:64" s="29" customFormat="1" ht="11.1" customHeight="1">
      <c r="C437" s="124"/>
      <c r="D437" s="28"/>
      <c r="O437" s="28"/>
      <c r="P437" s="28"/>
      <c r="Q437" s="28"/>
      <c r="R437" s="28"/>
      <c r="S437" s="28"/>
      <c r="T437" s="28"/>
      <c r="U437" s="28"/>
      <c r="V437" s="28"/>
      <c r="W437" s="28"/>
      <c r="X437" s="28"/>
      <c r="Y437" s="28"/>
      <c r="Z437" s="28"/>
      <c r="AA437" s="28"/>
      <c r="AB437" s="28"/>
      <c r="AC437" s="28"/>
      <c r="AD437" s="28"/>
      <c r="AE437" s="28"/>
      <c r="AF437" s="28"/>
      <c r="AG437" s="28"/>
      <c r="AH437" s="28"/>
      <c r="AI437" s="28"/>
      <c r="AJ437" s="28"/>
      <c r="AK437" s="28"/>
      <c r="AL437" s="28"/>
      <c r="AM437" s="28"/>
      <c r="AN437" s="28"/>
      <c r="AO437" s="28"/>
      <c r="AP437" s="28"/>
      <c r="AQ437" s="28"/>
      <c r="AR437" s="28"/>
      <c r="AS437" s="28"/>
      <c r="AT437" s="28"/>
      <c r="AU437" s="28"/>
      <c r="AV437" s="28"/>
      <c r="AW437" s="28"/>
      <c r="AX437" s="28"/>
      <c r="AY437" s="28"/>
      <c r="AZ437" s="28"/>
      <c r="BA437" s="28"/>
      <c r="BB437" s="28"/>
      <c r="BC437" s="28"/>
      <c r="BD437" s="28"/>
      <c r="BE437" s="28"/>
      <c r="BF437" s="28"/>
      <c r="BG437" s="28"/>
      <c r="BH437" s="28"/>
      <c r="BI437" s="28"/>
      <c r="BJ437" s="28"/>
      <c r="BK437" s="28"/>
      <c r="BL437" s="28"/>
    </row>
    <row r="438" spans="3:64" s="29" customFormat="1" ht="11.1" customHeight="1">
      <c r="C438" s="124"/>
      <c r="D438" s="28"/>
      <c r="O438" s="28"/>
      <c r="P438" s="28"/>
      <c r="Q438" s="28"/>
      <c r="R438" s="28"/>
      <c r="S438" s="28"/>
      <c r="T438" s="28"/>
      <c r="U438" s="28"/>
      <c r="V438" s="28"/>
      <c r="W438" s="28"/>
      <c r="X438" s="28"/>
      <c r="Y438" s="28"/>
      <c r="Z438" s="28"/>
      <c r="AA438" s="28"/>
      <c r="AB438" s="28"/>
      <c r="AC438" s="28"/>
      <c r="AD438" s="28"/>
      <c r="AE438" s="28"/>
      <c r="AF438" s="28"/>
      <c r="AG438" s="28"/>
      <c r="AH438" s="28"/>
      <c r="AI438" s="28"/>
      <c r="AJ438" s="28"/>
      <c r="AK438" s="28"/>
      <c r="AL438" s="28"/>
      <c r="AM438" s="28"/>
      <c r="AN438" s="28"/>
      <c r="AO438" s="28"/>
      <c r="AP438" s="28"/>
      <c r="AQ438" s="28"/>
      <c r="AR438" s="28"/>
      <c r="AS438" s="28"/>
      <c r="AT438" s="28"/>
      <c r="AU438" s="28"/>
      <c r="AV438" s="28"/>
      <c r="AW438" s="28"/>
      <c r="AX438" s="28"/>
      <c r="AY438" s="28"/>
      <c r="AZ438" s="28"/>
      <c r="BA438" s="28"/>
      <c r="BB438" s="28"/>
      <c r="BC438" s="28"/>
      <c r="BD438" s="28"/>
      <c r="BE438" s="28"/>
      <c r="BF438" s="28"/>
      <c r="BG438" s="28"/>
      <c r="BH438" s="28"/>
      <c r="BI438" s="28"/>
      <c r="BJ438" s="28"/>
      <c r="BK438" s="28"/>
      <c r="BL438" s="28"/>
    </row>
    <row r="439" spans="3:64" s="29" customFormat="1" ht="11.1" customHeight="1">
      <c r="C439" s="124"/>
      <c r="D439" s="28"/>
      <c r="O439" s="28"/>
      <c r="P439" s="28"/>
      <c r="Q439" s="28"/>
      <c r="R439" s="28"/>
      <c r="S439" s="28"/>
      <c r="T439" s="28"/>
      <c r="U439" s="28"/>
      <c r="V439" s="28"/>
      <c r="W439" s="28"/>
      <c r="X439" s="28"/>
      <c r="Y439" s="28"/>
      <c r="Z439" s="28"/>
      <c r="AA439" s="28"/>
      <c r="AB439" s="28"/>
      <c r="AC439" s="28"/>
      <c r="AD439" s="28"/>
      <c r="AE439" s="28"/>
      <c r="AF439" s="28"/>
      <c r="AG439" s="28"/>
      <c r="AH439" s="28"/>
      <c r="AI439" s="28"/>
      <c r="AJ439" s="28"/>
      <c r="AK439" s="28"/>
      <c r="AL439" s="28"/>
      <c r="AM439" s="28"/>
      <c r="AN439" s="28"/>
      <c r="AO439" s="28"/>
      <c r="AP439" s="28"/>
      <c r="AQ439" s="28"/>
      <c r="AR439" s="28"/>
      <c r="AS439" s="28"/>
      <c r="AT439" s="28"/>
      <c r="AU439" s="28"/>
      <c r="AV439" s="28"/>
      <c r="AW439" s="28"/>
      <c r="AX439" s="28"/>
      <c r="AY439" s="28"/>
      <c r="AZ439" s="28"/>
      <c r="BA439" s="28"/>
      <c r="BB439" s="28"/>
      <c r="BC439" s="28"/>
      <c r="BD439" s="28"/>
      <c r="BE439" s="28"/>
      <c r="BF439" s="28"/>
      <c r="BG439" s="28"/>
      <c r="BH439" s="28"/>
      <c r="BI439" s="28"/>
      <c r="BJ439" s="28"/>
      <c r="BK439" s="28"/>
      <c r="BL439" s="28"/>
    </row>
    <row r="440" spans="3:64" s="29" customFormat="1" ht="11.1" customHeight="1">
      <c r="C440" s="124"/>
      <c r="D440" s="28"/>
      <c r="O440" s="28"/>
      <c r="P440" s="28"/>
      <c r="Q440" s="28"/>
      <c r="R440" s="28"/>
      <c r="S440" s="28"/>
      <c r="T440" s="28"/>
      <c r="U440" s="28"/>
      <c r="V440" s="28"/>
      <c r="W440" s="28"/>
      <c r="X440" s="28"/>
      <c r="Y440" s="28"/>
      <c r="Z440" s="28"/>
      <c r="AA440" s="28"/>
      <c r="AB440" s="28"/>
      <c r="AC440" s="28"/>
      <c r="AD440" s="28"/>
      <c r="AE440" s="28"/>
      <c r="AF440" s="28"/>
      <c r="AG440" s="28"/>
      <c r="AH440" s="28"/>
      <c r="AI440" s="28"/>
      <c r="AJ440" s="28"/>
      <c r="AK440" s="28"/>
      <c r="AL440" s="28"/>
      <c r="AM440" s="28"/>
      <c r="AN440" s="28"/>
      <c r="AO440" s="28"/>
      <c r="AP440" s="28"/>
      <c r="AQ440" s="28"/>
      <c r="AR440" s="28"/>
      <c r="AS440" s="28"/>
      <c r="AT440" s="28"/>
      <c r="AU440" s="28"/>
      <c r="AV440" s="28"/>
      <c r="AW440" s="28"/>
      <c r="AX440" s="28"/>
      <c r="AY440" s="28"/>
      <c r="AZ440" s="28"/>
      <c r="BA440" s="28"/>
      <c r="BB440" s="28"/>
      <c r="BC440" s="28"/>
      <c r="BD440" s="28"/>
      <c r="BE440" s="28"/>
      <c r="BF440" s="28"/>
      <c r="BG440" s="28"/>
      <c r="BH440" s="28"/>
      <c r="BI440" s="28"/>
      <c r="BJ440" s="28"/>
      <c r="BK440" s="28"/>
      <c r="BL440" s="28"/>
    </row>
    <row r="441" spans="3:64" s="29" customFormat="1" ht="11.1" customHeight="1">
      <c r="C441" s="124"/>
      <c r="D441" s="28"/>
      <c r="O441" s="28"/>
      <c r="P441" s="28"/>
      <c r="Q441" s="28"/>
      <c r="R441" s="28"/>
      <c r="S441" s="28"/>
      <c r="T441" s="28"/>
      <c r="U441" s="28"/>
      <c r="V441" s="28"/>
      <c r="W441" s="28"/>
      <c r="X441" s="28"/>
      <c r="Y441" s="28"/>
      <c r="Z441" s="28"/>
      <c r="AA441" s="28"/>
      <c r="AB441" s="28"/>
      <c r="AC441" s="28"/>
      <c r="AD441" s="28"/>
      <c r="AE441" s="28"/>
      <c r="AF441" s="28"/>
      <c r="AG441" s="28"/>
      <c r="AH441" s="28"/>
      <c r="AI441" s="28"/>
      <c r="AJ441" s="28"/>
      <c r="AK441" s="28"/>
      <c r="AL441" s="28"/>
      <c r="AM441" s="28"/>
      <c r="AN441" s="28"/>
      <c r="AO441" s="28"/>
      <c r="AP441" s="28"/>
      <c r="AQ441" s="28"/>
      <c r="AR441" s="28"/>
      <c r="AS441" s="28"/>
      <c r="AT441" s="28"/>
      <c r="AU441" s="28"/>
      <c r="AV441" s="28"/>
      <c r="AW441" s="28"/>
      <c r="AX441" s="28"/>
      <c r="AY441" s="28"/>
      <c r="AZ441" s="28"/>
      <c r="BA441" s="28"/>
      <c r="BB441" s="28"/>
      <c r="BC441" s="28"/>
      <c r="BD441" s="28"/>
      <c r="BE441" s="28"/>
      <c r="BF441" s="28"/>
      <c r="BG441" s="28"/>
      <c r="BH441" s="28"/>
      <c r="BI441" s="28"/>
      <c r="BJ441" s="28"/>
      <c r="BK441" s="28"/>
      <c r="BL441" s="28"/>
    </row>
    <row r="442" spans="3:64" s="29" customFormat="1" ht="11.1" customHeight="1">
      <c r="C442" s="124"/>
      <c r="D442" s="28"/>
      <c r="O442" s="28"/>
      <c r="P442" s="28"/>
      <c r="Q442" s="28"/>
      <c r="R442" s="28"/>
      <c r="S442" s="28"/>
      <c r="T442" s="28"/>
      <c r="U442" s="28"/>
      <c r="V442" s="28"/>
      <c r="W442" s="28"/>
      <c r="X442" s="28"/>
      <c r="Y442" s="28"/>
      <c r="Z442" s="28"/>
      <c r="AA442" s="28"/>
      <c r="AB442" s="28"/>
      <c r="AC442" s="28"/>
      <c r="AD442" s="28"/>
      <c r="AE442" s="28"/>
      <c r="AF442" s="28"/>
      <c r="AG442" s="28"/>
      <c r="AH442" s="28"/>
      <c r="AI442" s="28"/>
      <c r="AJ442" s="28"/>
      <c r="AK442" s="28"/>
      <c r="AL442" s="28"/>
      <c r="AM442" s="28"/>
      <c r="AN442" s="28"/>
      <c r="AO442" s="28"/>
      <c r="AP442" s="28"/>
      <c r="AQ442" s="28"/>
      <c r="AR442" s="28"/>
      <c r="AS442" s="28"/>
      <c r="AT442" s="28"/>
      <c r="AU442" s="28"/>
      <c r="AV442" s="28"/>
      <c r="AW442" s="28"/>
      <c r="AX442" s="28"/>
      <c r="AY442" s="28"/>
      <c r="AZ442" s="28"/>
      <c r="BA442" s="28"/>
      <c r="BB442" s="28"/>
      <c r="BC442" s="28"/>
      <c r="BD442" s="28"/>
      <c r="BE442" s="28"/>
      <c r="BF442" s="28"/>
      <c r="BG442" s="28"/>
      <c r="BH442" s="28"/>
      <c r="BI442" s="28"/>
      <c r="BJ442" s="28"/>
      <c r="BK442" s="28"/>
      <c r="BL442" s="28"/>
    </row>
    <row r="443" spans="3:64" s="29" customFormat="1" ht="11.1" customHeight="1">
      <c r="C443" s="124"/>
      <c r="D443" s="28"/>
      <c r="O443" s="28"/>
      <c r="P443" s="28"/>
      <c r="Q443" s="28"/>
      <c r="R443" s="28"/>
      <c r="S443" s="28"/>
      <c r="T443" s="28"/>
      <c r="U443" s="28"/>
      <c r="V443" s="28"/>
      <c r="W443" s="28"/>
      <c r="X443" s="28"/>
      <c r="Y443" s="28"/>
      <c r="Z443" s="28"/>
      <c r="AA443" s="28"/>
      <c r="AB443" s="28"/>
      <c r="AC443" s="28"/>
      <c r="AD443" s="28"/>
      <c r="AE443" s="28"/>
      <c r="AF443" s="28"/>
      <c r="AG443" s="28"/>
      <c r="AH443" s="28"/>
      <c r="AI443" s="28"/>
      <c r="AJ443" s="28"/>
      <c r="AK443" s="28"/>
      <c r="AL443" s="28"/>
      <c r="AM443" s="28"/>
      <c r="AN443" s="28"/>
      <c r="AO443" s="28"/>
      <c r="AP443" s="28"/>
      <c r="AQ443" s="28"/>
      <c r="AR443" s="28"/>
      <c r="AS443" s="28"/>
      <c r="AT443" s="28"/>
      <c r="AU443" s="28"/>
      <c r="AV443" s="28"/>
      <c r="AW443" s="28"/>
      <c r="AX443" s="28"/>
      <c r="AY443" s="28"/>
      <c r="AZ443" s="28"/>
      <c r="BA443" s="28"/>
      <c r="BB443" s="28"/>
      <c r="BC443" s="28"/>
      <c r="BD443" s="28"/>
      <c r="BE443" s="28"/>
      <c r="BF443" s="28"/>
      <c r="BG443" s="28"/>
      <c r="BH443" s="28"/>
      <c r="BI443" s="28"/>
      <c r="BJ443" s="28"/>
      <c r="BK443" s="28"/>
      <c r="BL443" s="28"/>
    </row>
    <row r="444" spans="3:64" s="29" customFormat="1" ht="11.1" customHeight="1">
      <c r="C444" s="124"/>
      <c r="D444" s="28"/>
      <c r="O444" s="28"/>
      <c r="P444" s="28"/>
      <c r="Q444" s="28"/>
      <c r="R444" s="28"/>
      <c r="S444" s="28"/>
      <c r="T444" s="28"/>
      <c r="U444" s="28"/>
      <c r="V444" s="28"/>
      <c r="W444" s="28"/>
      <c r="X444" s="28"/>
      <c r="Y444" s="28"/>
      <c r="Z444" s="28"/>
      <c r="AA444" s="28"/>
      <c r="AB444" s="28"/>
      <c r="AC444" s="28"/>
      <c r="AD444" s="28"/>
      <c r="AE444" s="28"/>
      <c r="AF444" s="28"/>
      <c r="AG444" s="28"/>
      <c r="AH444" s="28"/>
      <c r="AI444" s="28"/>
      <c r="AJ444" s="28"/>
      <c r="AK444" s="28"/>
      <c r="AL444" s="28"/>
      <c r="AM444" s="28"/>
      <c r="AN444" s="28"/>
      <c r="AO444" s="28"/>
      <c r="AP444" s="28"/>
      <c r="AQ444" s="28"/>
      <c r="AR444" s="28"/>
      <c r="AS444" s="28"/>
      <c r="AT444" s="28"/>
      <c r="AU444" s="28"/>
      <c r="AV444" s="28"/>
      <c r="AW444" s="28"/>
      <c r="AX444" s="28"/>
      <c r="AY444" s="28"/>
      <c r="AZ444" s="28"/>
      <c r="BA444" s="28"/>
      <c r="BB444" s="28"/>
      <c r="BC444" s="28"/>
      <c r="BD444" s="28"/>
      <c r="BE444" s="28"/>
      <c r="BF444" s="28"/>
      <c r="BG444" s="28"/>
      <c r="BH444" s="28"/>
      <c r="BI444" s="28"/>
      <c r="BJ444" s="28"/>
      <c r="BK444" s="28"/>
      <c r="BL444" s="28"/>
    </row>
    <row r="445" spans="3:64" s="29" customFormat="1" ht="11.1" customHeight="1">
      <c r="C445" s="124"/>
      <c r="D445" s="28"/>
      <c r="O445" s="28"/>
      <c r="P445" s="28"/>
      <c r="Q445" s="28"/>
      <c r="R445" s="28"/>
      <c r="S445" s="28"/>
      <c r="T445" s="28"/>
      <c r="U445" s="28"/>
      <c r="V445" s="28"/>
      <c r="W445" s="28"/>
      <c r="X445" s="28"/>
      <c r="Y445" s="28"/>
      <c r="Z445" s="28"/>
      <c r="AA445" s="28"/>
      <c r="AB445" s="28"/>
      <c r="AC445" s="28"/>
      <c r="AD445" s="28"/>
      <c r="AE445" s="28"/>
      <c r="AF445" s="28"/>
      <c r="AG445" s="28"/>
      <c r="AH445" s="28"/>
      <c r="AI445" s="28"/>
      <c r="AJ445" s="28"/>
      <c r="AK445" s="28"/>
      <c r="AL445" s="28"/>
      <c r="AM445" s="28"/>
      <c r="AN445" s="28"/>
      <c r="AO445" s="28"/>
      <c r="AP445" s="28"/>
      <c r="AQ445" s="28"/>
      <c r="AR445" s="28"/>
      <c r="AS445" s="28"/>
      <c r="AT445" s="28"/>
      <c r="AU445" s="28"/>
      <c r="AV445" s="28"/>
      <c r="AW445" s="28"/>
      <c r="AX445" s="28"/>
      <c r="AY445" s="28"/>
      <c r="AZ445" s="28"/>
      <c r="BA445" s="28"/>
      <c r="BB445" s="28"/>
      <c r="BC445" s="28"/>
      <c r="BD445" s="28"/>
      <c r="BE445" s="28"/>
      <c r="BF445" s="28"/>
      <c r="BG445" s="28"/>
      <c r="BH445" s="28"/>
      <c r="BI445" s="28"/>
      <c r="BJ445" s="28"/>
      <c r="BK445" s="28"/>
      <c r="BL445" s="28"/>
    </row>
    <row r="446" spans="3:64" s="29" customFormat="1" ht="11.1" customHeight="1">
      <c r="C446" s="124"/>
      <c r="D446" s="28"/>
      <c r="O446" s="28"/>
      <c r="P446" s="28"/>
      <c r="Q446" s="28"/>
      <c r="R446" s="28"/>
      <c r="S446" s="28"/>
      <c r="T446" s="28"/>
      <c r="U446" s="28"/>
      <c r="V446" s="28"/>
      <c r="W446" s="28"/>
      <c r="X446" s="28"/>
      <c r="Y446" s="28"/>
      <c r="Z446" s="28"/>
      <c r="AA446" s="28"/>
      <c r="AB446" s="28"/>
      <c r="AC446" s="28"/>
      <c r="AD446" s="28"/>
      <c r="AE446" s="28"/>
      <c r="AF446" s="28"/>
      <c r="AG446" s="28"/>
      <c r="AH446" s="28"/>
      <c r="AI446" s="28"/>
      <c r="AJ446" s="28"/>
      <c r="AK446" s="28"/>
      <c r="AL446" s="28"/>
      <c r="AM446" s="28"/>
      <c r="AN446" s="28"/>
      <c r="AO446" s="28"/>
      <c r="AP446" s="28"/>
      <c r="AQ446" s="28"/>
      <c r="AR446" s="28"/>
      <c r="AS446" s="28"/>
      <c r="AT446" s="28"/>
      <c r="AU446" s="28"/>
      <c r="AV446" s="28"/>
      <c r="AW446" s="28"/>
      <c r="AX446" s="28"/>
      <c r="AY446" s="28"/>
      <c r="AZ446" s="28"/>
      <c r="BA446" s="28"/>
      <c r="BB446" s="28"/>
      <c r="BC446" s="28"/>
      <c r="BD446" s="28"/>
      <c r="BE446" s="28"/>
      <c r="BF446" s="28"/>
      <c r="BG446" s="28"/>
      <c r="BH446" s="28"/>
      <c r="BI446" s="28"/>
      <c r="BJ446" s="28"/>
      <c r="BK446" s="28"/>
      <c r="BL446" s="28"/>
    </row>
    <row r="447" spans="3:64" s="29" customFormat="1" ht="11.1" customHeight="1">
      <c r="C447" s="124"/>
      <c r="D447" s="28"/>
      <c r="O447" s="28"/>
      <c r="P447" s="28"/>
      <c r="Q447" s="28"/>
      <c r="R447" s="28"/>
      <c r="S447" s="28"/>
      <c r="T447" s="28"/>
      <c r="U447" s="28"/>
      <c r="V447" s="28"/>
      <c r="W447" s="28"/>
      <c r="X447" s="28"/>
      <c r="Y447" s="28"/>
      <c r="Z447" s="28"/>
      <c r="AA447" s="28"/>
      <c r="AB447" s="28"/>
      <c r="AC447" s="28"/>
      <c r="AD447" s="28"/>
      <c r="AE447" s="28"/>
      <c r="AF447" s="28"/>
      <c r="AG447" s="28"/>
      <c r="AH447" s="28"/>
      <c r="AI447" s="28"/>
      <c r="AJ447" s="28"/>
      <c r="AK447" s="28"/>
      <c r="AL447" s="28"/>
      <c r="AM447" s="28"/>
      <c r="AN447" s="28"/>
      <c r="AO447" s="28"/>
      <c r="AP447" s="28"/>
      <c r="AQ447" s="28"/>
      <c r="AR447" s="28"/>
      <c r="AS447" s="28"/>
      <c r="AT447" s="28"/>
      <c r="AU447" s="28"/>
      <c r="AV447" s="28"/>
      <c r="AW447" s="28"/>
      <c r="AX447" s="28"/>
      <c r="AY447" s="28"/>
      <c r="AZ447" s="28"/>
      <c r="BA447" s="28"/>
      <c r="BB447" s="28"/>
      <c r="BC447" s="28"/>
      <c r="BD447" s="28"/>
      <c r="BE447" s="28"/>
      <c r="BF447" s="28"/>
      <c r="BG447" s="28"/>
      <c r="BH447" s="28"/>
      <c r="BI447" s="28"/>
      <c r="BJ447" s="28"/>
      <c r="BK447" s="28"/>
      <c r="BL447" s="28"/>
    </row>
    <row r="448" spans="3:64" s="29" customFormat="1" ht="11.1" customHeight="1">
      <c r="C448" s="124"/>
      <c r="D448" s="28"/>
      <c r="O448" s="28"/>
      <c r="P448" s="28"/>
      <c r="Q448" s="28"/>
      <c r="R448" s="28"/>
      <c r="S448" s="28"/>
      <c r="T448" s="28"/>
      <c r="U448" s="28"/>
      <c r="V448" s="28"/>
      <c r="W448" s="28"/>
      <c r="X448" s="28"/>
      <c r="Y448" s="28"/>
      <c r="Z448" s="28"/>
      <c r="AA448" s="28"/>
      <c r="AB448" s="28"/>
      <c r="AC448" s="28"/>
      <c r="AD448" s="28"/>
      <c r="AE448" s="28"/>
      <c r="AF448" s="28"/>
      <c r="AG448" s="28"/>
      <c r="AH448" s="28"/>
      <c r="AI448" s="28"/>
      <c r="AJ448" s="28"/>
      <c r="AK448" s="28"/>
      <c r="AL448" s="28"/>
      <c r="AM448" s="28"/>
      <c r="AN448" s="28"/>
      <c r="AO448" s="28"/>
      <c r="AP448" s="28"/>
      <c r="AQ448" s="28"/>
      <c r="AR448" s="28"/>
      <c r="AS448" s="28"/>
      <c r="AT448" s="28"/>
      <c r="AU448" s="28"/>
      <c r="AV448" s="28"/>
      <c r="AW448" s="28"/>
      <c r="AX448" s="28"/>
      <c r="AY448" s="28"/>
      <c r="AZ448" s="28"/>
      <c r="BA448" s="28"/>
      <c r="BB448" s="28"/>
      <c r="BC448" s="28"/>
      <c r="BD448" s="28"/>
      <c r="BE448" s="28"/>
      <c r="BF448" s="28"/>
      <c r="BG448" s="28"/>
      <c r="BH448" s="28"/>
      <c r="BI448" s="28"/>
      <c r="BJ448" s="28"/>
      <c r="BK448" s="28"/>
      <c r="BL448" s="28"/>
    </row>
    <row r="449" spans="3:64" s="29" customFormat="1" ht="11.1" customHeight="1">
      <c r="C449" s="124"/>
      <c r="D449" s="28"/>
      <c r="O449" s="28"/>
      <c r="P449" s="28"/>
      <c r="Q449" s="28"/>
      <c r="R449" s="28"/>
      <c r="S449" s="28"/>
      <c r="T449" s="28"/>
      <c r="U449" s="28"/>
      <c r="V449" s="28"/>
      <c r="W449" s="28"/>
      <c r="X449" s="28"/>
      <c r="Y449" s="28"/>
      <c r="Z449" s="28"/>
      <c r="AA449" s="28"/>
      <c r="AB449" s="28"/>
      <c r="AC449" s="28"/>
      <c r="AD449" s="28"/>
      <c r="AE449" s="28"/>
      <c r="AF449" s="28"/>
      <c r="AG449" s="28"/>
      <c r="AH449" s="28"/>
      <c r="AI449" s="28"/>
      <c r="AJ449" s="28"/>
      <c r="AK449" s="28"/>
      <c r="AL449" s="28"/>
      <c r="AM449" s="28"/>
      <c r="AN449" s="28"/>
      <c r="AO449" s="28"/>
      <c r="AP449" s="28"/>
      <c r="AQ449" s="28"/>
      <c r="AR449" s="28"/>
      <c r="AS449" s="28"/>
      <c r="AT449" s="28"/>
      <c r="AU449" s="28"/>
      <c r="AV449" s="28"/>
      <c r="AW449" s="28"/>
      <c r="AX449" s="28"/>
      <c r="AY449" s="28"/>
      <c r="AZ449" s="28"/>
      <c r="BA449" s="28"/>
      <c r="BB449" s="28"/>
      <c r="BC449" s="28"/>
      <c r="BD449" s="28"/>
      <c r="BE449" s="28"/>
      <c r="BF449" s="28"/>
      <c r="BG449" s="28"/>
      <c r="BH449" s="28"/>
      <c r="BI449" s="28"/>
      <c r="BJ449" s="28"/>
      <c r="BK449" s="28"/>
      <c r="BL449" s="28"/>
    </row>
    <row r="450" spans="3:64" s="29" customFormat="1" ht="11.1" customHeight="1">
      <c r="C450" s="124"/>
      <c r="D450" s="28"/>
      <c r="O450" s="28"/>
      <c r="P450" s="28"/>
      <c r="Q450" s="28"/>
      <c r="R450" s="28"/>
      <c r="S450" s="28"/>
      <c r="T450" s="28"/>
      <c r="U450" s="28"/>
      <c r="V450" s="28"/>
      <c r="W450" s="28"/>
      <c r="X450" s="28"/>
      <c r="Y450" s="28"/>
      <c r="Z450" s="28"/>
      <c r="AA450" s="28"/>
      <c r="AB450" s="28"/>
      <c r="AC450" s="28"/>
      <c r="AD450" s="28"/>
      <c r="AE450" s="28"/>
      <c r="AF450" s="28"/>
      <c r="AG450" s="28"/>
      <c r="AH450" s="28"/>
      <c r="AI450" s="28"/>
      <c r="AJ450" s="28"/>
      <c r="AK450" s="28"/>
      <c r="AL450" s="28"/>
      <c r="AM450" s="28"/>
      <c r="AN450" s="28"/>
      <c r="AO450" s="28"/>
      <c r="AP450" s="28"/>
      <c r="AQ450" s="28"/>
      <c r="AR450" s="28"/>
      <c r="AS450" s="28"/>
      <c r="AT450" s="28"/>
      <c r="AU450" s="28"/>
      <c r="AV450" s="28"/>
      <c r="AW450" s="28"/>
      <c r="AX450" s="28"/>
      <c r="AY450" s="28"/>
      <c r="AZ450" s="28"/>
      <c r="BA450" s="28"/>
      <c r="BB450" s="28"/>
      <c r="BC450" s="28"/>
      <c r="BD450" s="28"/>
      <c r="BE450" s="28"/>
      <c r="BF450" s="28"/>
      <c r="BG450" s="28"/>
      <c r="BH450" s="28"/>
      <c r="BI450" s="28"/>
      <c r="BJ450" s="28"/>
      <c r="BK450" s="28"/>
      <c r="BL450" s="28"/>
    </row>
    <row r="451" spans="3:64" s="29" customFormat="1" ht="11.1" customHeight="1">
      <c r="C451" s="124"/>
      <c r="D451" s="28"/>
      <c r="O451" s="28"/>
      <c r="P451" s="28"/>
      <c r="Q451" s="28"/>
      <c r="R451" s="28"/>
      <c r="S451" s="28"/>
      <c r="T451" s="28"/>
      <c r="U451" s="28"/>
      <c r="V451" s="28"/>
      <c r="W451" s="28"/>
      <c r="X451" s="28"/>
      <c r="Y451" s="28"/>
      <c r="Z451" s="28"/>
      <c r="AA451" s="28"/>
      <c r="AB451" s="28"/>
      <c r="AC451" s="28"/>
      <c r="AD451" s="28"/>
      <c r="AE451" s="28"/>
      <c r="AF451" s="28"/>
      <c r="AG451" s="28"/>
      <c r="AH451" s="28"/>
      <c r="AI451" s="28"/>
      <c r="AJ451" s="28"/>
      <c r="AK451" s="28"/>
      <c r="AL451" s="28"/>
      <c r="AM451" s="28"/>
      <c r="AN451" s="28"/>
      <c r="AO451" s="28"/>
      <c r="AP451" s="28"/>
      <c r="AQ451" s="28"/>
      <c r="AR451" s="28"/>
      <c r="AS451" s="28"/>
      <c r="AT451" s="28"/>
      <c r="AU451" s="28"/>
      <c r="AV451" s="28"/>
      <c r="AW451" s="28"/>
      <c r="AX451" s="28"/>
      <c r="AY451" s="28"/>
      <c r="AZ451" s="28"/>
      <c r="BA451" s="28"/>
      <c r="BB451" s="28"/>
      <c r="BC451" s="28"/>
      <c r="BD451" s="28"/>
      <c r="BE451" s="28"/>
      <c r="BF451" s="28"/>
      <c r="BG451" s="28"/>
      <c r="BH451" s="28"/>
      <c r="BI451" s="28"/>
      <c r="BJ451" s="28"/>
      <c r="BK451" s="28"/>
      <c r="BL451" s="28"/>
    </row>
    <row r="452" spans="3:64" s="29" customFormat="1" ht="11.1" customHeight="1">
      <c r="C452" s="124"/>
      <c r="D452" s="28"/>
      <c r="O452" s="28"/>
      <c r="P452" s="28"/>
      <c r="Q452" s="28"/>
      <c r="R452" s="28"/>
      <c r="S452" s="28"/>
      <c r="T452" s="28"/>
      <c r="U452" s="28"/>
      <c r="V452" s="28"/>
      <c r="W452" s="28"/>
      <c r="X452" s="28"/>
      <c r="Y452" s="28"/>
      <c r="Z452" s="28"/>
      <c r="AA452" s="28"/>
      <c r="AB452" s="28"/>
      <c r="AC452" s="28"/>
      <c r="AD452" s="28"/>
      <c r="AE452" s="28"/>
      <c r="AF452" s="28"/>
      <c r="AG452" s="28"/>
      <c r="AH452" s="28"/>
      <c r="AI452" s="28"/>
      <c r="AJ452" s="28"/>
      <c r="AK452" s="28"/>
      <c r="AL452" s="28"/>
      <c r="AM452" s="28"/>
      <c r="AN452" s="28"/>
      <c r="AO452" s="28"/>
      <c r="AP452" s="28"/>
      <c r="AQ452" s="28"/>
      <c r="AR452" s="28"/>
      <c r="AS452" s="28"/>
      <c r="AT452" s="28"/>
      <c r="AU452" s="28"/>
      <c r="AV452" s="28"/>
      <c r="AW452" s="28"/>
      <c r="AX452" s="28"/>
      <c r="AY452" s="28"/>
      <c r="AZ452" s="28"/>
      <c r="BA452" s="28"/>
      <c r="BB452" s="28"/>
      <c r="BC452" s="28"/>
      <c r="BD452" s="28"/>
      <c r="BE452" s="28"/>
      <c r="BF452" s="28"/>
      <c r="BG452" s="28"/>
      <c r="BH452" s="28"/>
      <c r="BI452" s="28"/>
      <c r="BJ452" s="28"/>
      <c r="BK452" s="28"/>
      <c r="BL452" s="28"/>
    </row>
    <row r="453" spans="3:64" s="29" customFormat="1" ht="11.1" customHeight="1">
      <c r="C453" s="124"/>
      <c r="D453" s="28"/>
      <c r="O453" s="28"/>
      <c r="P453" s="28"/>
      <c r="Q453" s="28"/>
      <c r="R453" s="28"/>
      <c r="S453" s="28"/>
      <c r="T453" s="28"/>
      <c r="U453" s="28"/>
      <c r="V453" s="28"/>
      <c r="W453" s="28"/>
      <c r="X453" s="28"/>
      <c r="Y453" s="28"/>
      <c r="Z453" s="28"/>
      <c r="AA453" s="28"/>
      <c r="AB453" s="28"/>
      <c r="AC453" s="28"/>
      <c r="AD453" s="28"/>
      <c r="AE453" s="28"/>
      <c r="AF453" s="28"/>
      <c r="AG453" s="28"/>
      <c r="AH453" s="28"/>
      <c r="AI453" s="28"/>
      <c r="AJ453" s="28"/>
      <c r="AK453" s="28"/>
      <c r="AL453" s="28"/>
      <c r="AM453" s="28"/>
      <c r="AN453" s="28"/>
      <c r="AO453" s="28"/>
      <c r="AP453" s="28"/>
      <c r="AQ453" s="28"/>
      <c r="AR453" s="28"/>
      <c r="AS453" s="28"/>
      <c r="AT453" s="28"/>
      <c r="AU453" s="28"/>
      <c r="AV453" s="28"/>
      <c r="AW453" s="28"/>
      <c r="AX453" s="28"/>
      <c r="AY453" s="28"/>
      <c r="AZ453" s="28"/>
      <c r="BA453" s="28"/>
      <c r="BB453" s="28"/>
      <c r="BC453" s="28"/>
      <c r="BD453" s="28"/>
      <c r="BE453" s="28"/>
      <c r="BF453" s="28"/>
      <c r="BG453" s="28"/>
      <c r="BH453" s="28"/>
      <c r="BI453" s="28"/>
      <c r="BJ453" s="28"/>
      <c r="BK453" s="28"/>
      <c r="BL453" s="28"/>
    </row>
    <row r="454" spans="3:64" s="29" customFormat="1" ht="11.1" customHeight="1">
      <c r="C454" s="124"/>
      <c r="D454" s="28"/>
      <c r="O454" s="28"/>
      <c r="P454" s="28"/>
      <c r="Q454" s="28"/>
      <c r="R454" s="28"/>
      <c r="S454" s="28"/>
      <c r="T454" s="28"/>
      <c r="U454" s="28"/>
      <c r="V454" s="28"/>
      <c r="W454" s="28"/>
      <c r="X454" s="28"/>
      <c r="Y454" s="28"/>
      <c r="Z454" s="28"/>
      <c r="AA454" s="28"/>
      <c r="AB454" s="28"/>
      <c r="AC454" s="28"/>
      <c r="AD454" s="28"/>
      <c r="AE454" s="28"/>
      <c r="AF454" s="28"/>
      <c r="AG454" s="28"/>
      <c r="AH454" s="28"/>
      <c r="AI454" s="28"/>
      <c r="AJ454" s="28"/>
      <c r="AK454" s="28"/>
      <c r="AL454" s="28"/>
      <c r="AM454" s="28"/>
      <c r="AN454" s="28"/>
      <c r="AO454" s="28"/>
      <c r="AP454" s="28"/>
      <c r="AQ454" s="28"/>
      <c r="AR454" s="28"/>
      <c r="AS454" s="28"/>
      <c r="AT454" s="28"/>
      <c r="AU454" s="28"/>
      <c r="AV454" s="28"/>
      <c r="AW454" s="28"/>
      <c r="AX454" s="28"/>
      <c r="AY454" s="28"/>
      <c r="AZ454" s="28"/>
      <c r="BA454" s="28"/>
      <c r="BB454" s="28"/>
      <c r="BC454" s="28"/>
      <c r="BD454" s="28"/>
      <c r="BE454" s="28"/>
      <c r="BF454" s="28"/>
      <c r="BG454" s="28"/>
      <c r="BH454" s="28"/>
      <c r="BI454" s="28"/>
      <c r="BJ454" s="28"/>
      <c r="BK454" s="28"/>
      <c r="BL454" s="28"/>
    </row>
    <row r="455" spans="3:64" s="29" customFormat="1" ht="11.1" customHeight="1">
      <c r="C455" s="124"/>
      <c r="D455" s="28"/>
      <c r="O455" s="28"/>
      <c r="P455" s="28"/>
      <c r="Q455" s="28"/>
      <c r="R455" s="28"/>
      <c r="S455" s="28"/>
      <c r="T455" s="28"/>
      <c r="U455" s="28"/>
      <c r="V455" s="28"/>
      <c r="W455" s="28"/>
      <c r="X455" s="28"/>
      <c r="Y455" s="28"/>
      <c r="Z455" s="28"/>
      <c r="AA455" s="28"/>
      <c r="AB455" s="28"/>
      <c r="AC455" s="28"/>
      <c r="AD455" s="28"/>
      <c r="AE455" s="28"/>
      <c r="AF455" s="28"/>
      <c r="AG455" s="28"/>
      <c r="AH455" s="28"/>
      <c r="AI455" s="28"/>
      <c r="AJ455" s="28"/>
      <c r="AK455" s="28"/>
      <c r="AL455" s="28"/>
      <c r="AM455" s="28"/>
      <c r="AN455" s="28"/>
      <c r="AO455" s="28"/>
      <c r="AP455" s="28"/>
      <c r="AQ455" s="28"/>
      <c r="AR455" s="28"/>
      <c r="AS455" s="28"/>
      <c r="AT455" s="28"/>
      <c r="AU455" s="28"/>
      <c r="AV455" s="28"/>
      <c r="AW455" s="28"/>
      <c r="AX455" s="28"/>
      <c r="AY455" s="28"/>
      <c r="AZ455" s="28"/>
      <c r="BA455" s="28"/>
      <c r="BB455" s="28"/>
      <c r="BC455" s="28"/>
      <c r="BD455" s="28"/>
      <c r="BE455" s="28"/>
      <c r="BF455" s="28"/>
      <c r="BG455" s="28"/>
      <c r="BH455" s="28"/>
      <c r="BI455" s="28"/>
      <c r="BJ455" s="28"/>
      <c r="BK455" s="28"/>
      <c r="BL455" s="28"/>
    </row>
    <row r="456" spans="3:64" s="29" customFormat="1" ht="11.1" customHeight="1">
      <c r="C456" s="124"/>
      <c r="D456" s="28"/>
      <c r="O456" s="28"/>
      <c r="P456" s="28"/>
      <c r="Q456" s="28"/>
      <c r="R456" s="28"/>
      <c r="S456" s="28"/>
      <c r="T456" s="28"/>
      <c r="U456" s="28"/>
      <c r="V456" s="28"/>
      <c r="W456" s="28"/>
      <c r="X456" s="28"/>
      <c r="Y456" s="28"/>
      <c r="Z456" s="28"/>
      <c r="AA456" s="28"/>
      <c r="AB456" s="28"/>
      <c r="AC456" s="28"/>
      <c r="AD456" s="28"/>
      <c r="AE456" s="28"/>
      <c r="AF456" s="28"/>
      <c r="AG456" s="28"/>
      <c r="AH456" s="28"/>
      <c r="AI456" s="28"/>
      <c r="AJ456" s="28"/>
      <c r="AK456" s="28"/>
      <c r="AL456" s="28"/>
      <c r="AM456" s="28"/>
      <c r="AN456" s="28"/>
      <c r="AO456" s="28"/>
      <c r="AP456" s="28"/>
      <c r="AQ456" s="28"/>
      <c r="AR456" s="28"/>
      <c r="AS456" s="28"/>
      <c r="AT456" s="28"/>
      <c r="AU456" s="28"/>
      <c r="AV456" s="28"/>
      <c r="AW456" s="28"/>
      <c r="AX456" s="28"/>
      <c r="AY456" s="28"/>
      <c r="AZ456" s="28"/>
      <c r="BA456" s="28"/>
      <c r="BB456" s="28"/>
      <c r="BC456" s="28"/>
      <c r="BD456" s="28"/>
      <c r="BE456" s="28"/>
      <c r="BF456" s="28"/>
      <c r="BG456" s="28"/>
      <c r="BH456" s="28"/>
      <c r="BI456" s="28"/>
      <c r="BJ456" s="28"/>
      <c r="BK456" s="28"/>
      <c r="BL456" s="28"/>
    </row>
    <row r="457" spans="3:64" s="29" customFormat="1" ht="11.1" customHeight="1">
      <c r="C457" s="124"/>
      <c r="D457" s="28"/>
      <c r="O457" s="28"/>
      <c r="P457" s="28"/>
      <c r="Q457" s="28"/>
      <c r="R457" s="28"/>
      <c r="S457" s="28"/>
      <c r="T457" s="28"/>
      <c r="U457" s="28"/>
      <c r="V457" s="28"/>
      <c r="W457" s="28"/>
      <c r="X457" s="28"/>
      <c r="Y457" s="28"/>
      <c r="Z457" s="28"/>
      <c r="AA457" s="28"/>
      <c r="AB457" s="28"/>
      <c r="AC457" s="28"/>
      <c r="AD457" s="28"/>
      <c r="AE457" s="28"/>
      <c r="AF457" s="28"/>
      <c r="AG457" s="28"/>
      <c r="AH457" s="28"/>
      <c r="AI457" s="28"/>
      <c r="AJ457" s="28"/>
      <c r="AK457" s="28"/>
      <c r="AL457" s="28"/>
      <c r="AM457" s="28"/>
      <c r="AN457" s="28"/>
      <c r="AO457" s="28"/>
      <c r="AP457" s="28"/>
      <c r="AQ457" s="28"/>
      <c r="AR457" s="28"/>
      <c r="AS457" s="28"/>
      <c r="AT457" s="28"/>
      <c r="AU457" s="28"/>
      <c r="AV457" s="28"/>
      <c r="AW457" s="28"/>
      <c r="AX457" s="28"/>
      <c r="AY457" s="28"/>
      <c r="AZ457" s="28"/>
      <c r="BA457" s="28"/>
      <c r="BB457" s="28"/>
      <c r="BC457" s="28"/>
      <c r="BD457" s="28"/>
      <c r="BE457" s="28"/>
      <c r="BF457" s="28"/>
      <c r="BG457" s="28"/>
      <c r="BH457" s="28"/>
      <c r="BI457" s="28"/>
      <c r="BJ457" s="28"/>
      <c r="BK457" s="28"/>
      <c r="BL457" s="28"/>
    </row>
    <row r="458" spans="3:64" s="29" customFormat="1" ht="11.1" customHeight="1">
      <c r="C458" s="124"/>
      <c r="D458" s="28"/>
      <c r="O458" s="28"/>
      <c r="P458" s="28"/>
      <c r="Q458" s="28"/>
      <c r="R458" s="28"/>
      <c r="S458" s="28"/>
      <c r="T458" s="28"/>
      <c r="U458" s="28"/>
      <c r="V458" s="28"/>
      <c r="W458" s="28"/>
      <c r="X458" s="28"/>
      <c r="Y458" s="28"/>
      <c r="Z458" s="28"/>
      <c r="AA458" s="28"/>
      <c r="AB458" s="28"/>
      <c r="AC458" s="28"/>
      <c r="AD458" s="28"/>
      <c r="AE458" s="28"/>
      <c r="AF458" s="28"/>
      <c r="AG458" s="28"/>
      <c r="AH458" s="28"/>
      <c r="AI458" s="28"/>
      <c r="AJ458" s="28"/>
      <c r="AK458" s="28"/>
      <c r="AL458" s="28"/>
      <c r="AM458" s="28"/>
      <c r="AN458" s="28"/>
      <c r="AO458" s="28"/>
      <c r="AP458" s="28"/>
      <c r="AQ458" s="28"/>
      <c r="AR458" s="28"/>
      <c r="AS458" s="28"/>
      <c r="AT458" s="28"/>
      <c r="AU458" s="28"/>
      <c r="AV458" s="28"/>
      <c r="AW458" s="28"/>
      <c r="AX458" s="28"/>
      <c r="AY458" s="28"/>
      <c r="AZ458" s="28"/>
      <c r="BA458" s="28"/>
      <c r="BB458" s="28"/>
      <c r="BC458" s="28"/>
      <c r="BD458" s="28"/>
      <c r="BE458" s="28"/>
      <c r="BF458" s="28"/>
      <c r="BG458" s="28"/>
      <c r="BH458" s="28"/>
      <c r="BI458" s="28"/>
      <c r="BJ458" s="28"/>
      <c r="BK458" s="28"/>
      <c r="BL458" s="28"/>
    </row>
    <row r="459" spans="3:64" s="29" customFormat="1" ht="11.1" customHeight="1">
      <c r="C459" s="124"/>
      <c r="D459" s="28"/>
      <c r="O459" s="28"/>
      <c r="P459" s="28"/>
      <c r="Q459" s="28"/>
      <c r="R459" s="28"/>
      <c r="S459" s="28"/>
      <c r="T459" s="28"/>
      <c r="U459" s="28"/>
      <c r="V459" s="28"/>
      <c r="W459" s="28"/>
      <c r="X459" s="28"/>
      <c r="Y459" s="28"/>
      <c r="Z459" s="28"/>
      <c r="AA459" s="28"/>
      <c r="AB459" s="28"/>
      <c r="AC459" s="28"/>
      <c r="AD459" s="28"/>
      <c r="AE459" s="28"/>
      <c r="AF459" s="28"/>
      <c r="AG459" s="28"/>
      <c r="AH459" s="28"/>
      <c r="AI459" s="28"/>
      <c r="AJ459" s="28"/>
      <c r="AK459" s="28"/>
      <c r="AL459" s="28"/>
      <c r="AM459" s="28"/>
      <c r="AN459" s="28"/>
      <c r="AO459" s="28"/>
      <c r="AP459" s="28"/>
      <c r="AQ459" s="28"/>
      <c r="AR459" s="28"/>
      <c r="AS459" s="28"/>
      <c r="AT459" s="28"/>
      <c r="AU459" s="28"/>
      <c r="AV459" s="28"/>
      <c r="AW459" s="28"/>
      <c r="AX459" s="28"/>
      <c r="AY459" s="28"/>
      <c r="AZ459" s="28"/>
      <c r="BA459" s="28"/>
      <c r="BB459" s="28"/>
      <c r="BC459" s="28"/>
      <c r="BD459" s="28"/>
      <c r="BE459" s="28"/>
      <c r="BF459" s="28"/>
      <c r="BG459" s="28"/>
      <c r="BH459" s="28"/>
      <c r="BI459" s="28"/>
      <c r="BJ459" s="28"/>
      <c r="BK459" s="28"/>
      <c r="BL459" s="28"/>
    </row>
    <row r="460" spans="3:64" s="29" customFormat="1" ht="11.1" customHeight="1">
      <c r="C460" s="124"/>
      <c r="D460" s="28"/>
      <c r="O460" s="28"/>
      <c r="P460" s="28"/>
      <c r="Q460" s="28"/>
      <c r="R460" s="28"/>
      <c r="S460" s="28"/>
      <c r="T460" s="28"/>
      <c r="U460" s="28"/>
      <c r="V460" s="28"/>
      <c r="W460" s="28"/>
      <c r="X460" s="28"/>
      <c r="Y460" s="28"/>
      <c r="Z460" s="28"/>
      <c r="AA460" s="28"/>
      <c r="AB460" s="28"/>
      <c r="AC460" s="28"/>
      <c r="AD460" s="28"/>
      <c r="AE460" s="28"/>
      <c r="AF460" s="28"/>
      <c r="AG460" s="28"/>
      <c r="AH460" s="28"/>
      <c r="AI460" s="28"/>
      <c r="AJ460" s="28"/>
      <c r="AK460" s="28"/>
      <c r="AL460" s="28"/>
      <c r="AM460" s="28"/>
      <c r="AN460" s="28"/>
      <c r="AO460" s="28"/>
      <c r="AP460" s="28"/>
      <c r="AQ460" s="28"/>
      <c r="AR460" s="28"/>
      <c r="AS460" s="28"/>
      <c r="AT460" s="28"/>
      <c r="AU460" s="28"/>
      <c r="AV460" s="28"/>
      <c r="AW460" s="28"/>
      <c r="AX460" s="28"/>
      <c r="AY460" s="28"/>
      <c r="AZ460" s="28"/>
      <c r="BA460" s="28"/>
      <c r="BB460" s="28"/>
      <c r="BC460" s="28"/>
      <c r="BD460" s="28"/>
      <c r="BE460" s="28"/>
      <c r="BF460" s="28"/>
      <c r="BG460" s="28"/>
      <c r="BH460" s="28"/>
      <c r="BI460" s="28"/>
      <c r="BJ460" s="28"/>
      <c r="BK460" s="28"/>
      <c r="BL460" s="28"/>
    </row>
    <row r="461" spans="3:64" s="29" customFormat="1" ht="11.1" customHeight="1">
      <c r="C461" s="124"/>
      <c r="D461" s="28"/>
      <c r="O461" s="28"/>
      <c r="P461" s="28"/>
      <c r="Q461" s="28"/>
      <c r="R461" s="28"/>
      <c r="S461" s="28"/>
      <c r="T461" s="28"/>
      <c r="U461" s="28"/>
      <c r="V461" s="28"/>
      <c r="W461" s="28"/>
      <c r="X461" s="28"/>
      <c r="Y461" s="28"/>
      <c r="Z461" s="28"/>
      <c r="AA461" s="28"/>
      <c r="AB461" s="28"/>
      <c r="AC461" s="28"/>
      <c r="AD461" s="28"/>
      <c r="AE461" s="28"/>
      <c r="AF461" s="28"/>
      <c r="AG461" s="28"/>
      <c r="AH461" s="28"/>
      <c r="AI461" s="28"/>
      <c r="AJ461" s="28"/>
      <c r="AK461" s="28"/>
      <c r="AL461" s="28"/>
      <c r="AM461" s="28"/>
      <c r="AN461" s="28"/>
      <c r="AO461" s="28"/>
      <c r="AP461" s="28"/>
      <c r="AQ461" s="28"/>
      <c r="AR461" s="28"/>
      <c r="AS461" s="28"/>
      <c r="AT461" s="28"/>
      <c r="AU461" s="28"/>
      <c r="AV461" s="28"/>
      <c r="AW461" s="28"/>
      <c r="AX461" s="28"/>
      <c r="AY461" s="28"/>
      <c r="AZ461" s="28"/>
      <c r="BA461" s="28"/>
      <c r="BB461" s="28"/>
      <c r="BC461" s="28"/>
      <c r="BD461" s="28"/>
      <c r="BE461" s="28"/>
      <c r="BF461" s="28"/>
      <c r="BG461" s="28"/>
      <c r="BH461" s="28"/>
      <c r="BI461" s="28"/>
      <c r="BJ461" s="28"/>
      <c r="BK461" s="28"/>
      <c r="BL461" s="28"/>
    </row>
    <row r="462" spans="3:64" s="29" customFormat="1" ht="11.1" customHeight="1">
      <c r="C462" s="124"/>
      <c r="D462" s="28"/>
      <c r="O462" s="28"/>
      <c r="P462" s="28"/>
      <c r="Q462" s="28"/>
      <c r="R462" s="28"/>
      <c r="S462" s="28"/>
      <c r="T462" s="28"/>
      <c r="U462" s="28"/>
      <c r="V462" s="28"/>
      <c r="W462" s="28"/>
      <c r="X462" s="28"/>
      <c r="Y462" s="28"/>
      <c r="Z462" s="28"/>
      <c r="AA462" s="28"/>
      <c r="AB462" s="28"/>
      <c r="AC462" s="28"/>
      <c r="AD462" s="28"/>
      <c r="AE462" s="28"/>
      <c r="AF462" s="28"/>
      <c r="AG462" s="28"/>
      <c r="AH462" s="28"/>
      <c r="AI462" s="28"/>
      <c r="AJ462" s="28"/>
      <c r="AK462" s="28"/>
      <c r="AL462" s="28"/>
      <c r="AM462" s="28"/>
      <c r="AN462" s="28"/>
      <c r="AO462" s="28"/>
      <c r="AP462" s="28"/>
      <c r="AQ462" s="28"/>
      <c r="AR462" s="28"/>
      <c r="AS462" s="28"/>
      <c r="AT462" s="28"/>
      <c r="AU462" s="28"/>
      <c r="AV462" s="28"/>
      <c r="AW462" s="28"/>
      <c r="AX462" s="28"/>
      <c r="AY462" s="28"/>
      <c r="AZ462" s="28"/>
      <c r="BA462" s="28"/>
      <c r="BB462" s="28"/>
      <c r="BC462" s="28"/>
      <c r="BD462" s="28"/>
      <c r="BE462" s="28"/>
      <c r="BF462" s="28"/>
      <c r="BG462" s="28"/>
      <c r="BH462" s="28"/>
      <c r="BI462" s="28"/>
      <c r="BJ462" s="28"/>
      <c r="BK462" s="28"/>
      <c r="BL462" s="28"/>
    </row>
    <row r="463" spans="3:64" s="29" customFormat="1" ht="11.1" customHeight="1">
      <c r="C463" s="124"/>
      <c r="D463" s="28"/>
      <c r="O463" s="28"/>
      <c r="P463" s="28"/>
      <c r="Q463" s="28"/>
      <c r="R463" s="28"/>
      <c r="S463" s="28"/>
      <c r="T463" s="28"/>
      <c r="U463" s="28"/>
      <c r="V463" s="28"/>
      <c r="W463" s="28"/>
      <c r="X463" s="28"/>
      <c r="Y463" s="28"/>
      <c r="Z463" s="28"/>
      <c r="AA463" s="28"/>
      <c r="AB463" s="28"/>
      <c r="AC463" s="28"/>
      <c r="AD463" s="28"/>
      <c r="AE463" s="28"/>
      <c r="AF463" s="28"/>
      <c r="AG463" s="28"/>
      <c r="AH463" s="28"/>
      <c r="AI463" s="28"/>
      <c r="AJ463" s="28"/>
      <c r="AK463" s="28"/>
      <c r="AL463" s="28"/>
      <c r="AM463" s="28"/>
      <c r="AN463" s="28"/>
      <c r="AO463" s="28"/>
      <c r="AP463" s="28"/>
      <c r="AQ463" s="28"/>
      <c r="AR463" s="28"/>
      <c r="AS463" s="28"/>
      <c r="AT463" s="28"/>
      <c r="AU463" s="28"/>
      <c r="AV463" s="28"/>
      <c r="AW463" s="28"/>
      <c r="AX463" s="28"/>
      <c r="AY463" s="28"/>
      <c r="AZ463" s="28"/>
      <c r="BA463" s="28"/>
      <c r="BB463" s="28"/>
      <c r="BC463" s="28"/>
      <c r="BD463" s="28"/>
      <c r="BE463" s="28"/>
      <c r="BF463" s="28"/>
      <c r="BG463" s="28"/>
      <c r="BH463" s="28"/>
      <c r="BI463" s="28"/>
      <c r="BJ463" s="28"/>
      <c r="BK463" s="28"/>
      <c r="BL463" s="28"/>
    </row>
    <row r="464" spans="3:64" s="29" customFormat="1" ht="11.1" customHeight="1">
      <c r="C464" s="124"/>
      <c r="D464" s="28"/>
      <c r="O464" s="28"/>
      <c r="P464" s="28"/>
      <c r="Q464" s="28"/>
      <c r="R464" s="28"/>
      <c r="S464" s="28"/>
      <c r="T464" s="28"/>
      <c r="U464" s="28"/>
      <c r="V464" s="28"/>
      <c r="W464" s="28"/>
      <c r="X464" s="28"/>
      <c r="Y464" s="28"/>
      <c r="Z464" s="28"/>
      <c r="AA464" s="28"/>
      <c r="AB464" s="28"/>
      <c r="AC464" s="28"/>
      <c r="AD464" s="28"/>
      <c r="AE464" s="28"/>
      <c r="AF464" s="28"/>
      <c r="AG464" s="28"/>
      <c r="AH464" s="28"/>
      <c r="AI464" s="28"/>
      <c r="AJ464" s="28"/>
      <c r="AK464" s="28"/>
      <c r="AL464" s="28"/>
      <c r="AM464" s="28"/>
      <c r="AN464" s="28"/>
      <c r="AO464" s="28"/>
      <c r="AP464" s="28"/>
      <c r="AQ464" s="28"/>
      <c r="AR464" s="28"/>
      <c r="AS464" s="28"/>
      <c r="AT464" s="28"/>
      <c r="AU464" s="28"/>
      <c r="AV464" s="28"/>
      <c r="AW464" s="28"/>
      <c r="AX464" s="28"/>
      <c r="AY464" s="28"/>
      <c r="AZ464" s="28"/>
      <c r="BA464" s="28"/>
      <c r="BB464" s="28"/>
      <c r="BC464" s="28"/>
      <c r="BD464" s="28"/>
      <c r="BE464" s="28"/>
      <c r="BF464" s="28"/>
      <c r="BG464" s="28"/>
      <c r="BH464" s="28"/>
      <c r="BI464" s="28"/>
      <c r="BJ464" s="28"/>
      <c r="BK464" s="28"/>
      <c r="BL464" s="28"/>
    </row>
    <row r="465" spans="3:64" s="29" customFormat="1" ht="11.1" customHeight="1">
      <c r="C465" s="124"/>
      <c r="D465" s="28"/>
      <c r="O465" s="28"/>
      <c r="P465" s="28"/>
      <c r="Q465" s="28"/>
      <c r="R465" s="28"/>
      <c r="S465" s="28"/>
      <c r="T465" s="28"/>
      <c r="U465" s="28"/>
      <c r="V465" s="28"/>
      <c r="W465" s="28"/>
      <c r="X465" s="28"/>
      <c r="Y465" s="28"/>
      <c r="Z465" s="28"/>
      <c r="AA465" s="28"/>
      <c r="AB465" s="28"/>
      <c r="AC465" s="28"/>
      <c r="AD465" s="28"/>
      <c r="AE465" s="28"/>
      <c r="AF465" s="28"/>
      <c r="AG465" s="28"/>
      <c r="AH465" s="28"/>
      <c r="AI465" s="28"/>
      <c r="AJ465" s="28"/>
      <c r="AK465" s="28"/>
      <c r="AL465" s="28"/>
      <c r="AM465" s="28"/>
      <c r="AN465" s="28"/>
      <c r="AO465" s="28"/>
      <c r="AP465" s="28"/>
      <c r="AQ465" s="28"/>
      <c r="AR465" s="28"/>
      <c r="AS465" s="28"/>
      <c r="AT465" s="28"/>
      <c r="AU465" s="28"/>
      <c r="AV465" s="28"/>
      <c r="AW465" s="28"/>
      <c r="AX465" s="28"/>
      <c r="AY465" s="28"/>
      <c r="AZ465" s="28"/>
      <c r="BA465" s="28"/>
      <c r="BB465" s="28"/>
      <c r="BC465" s="28"/>
      <c r="BD465" s="28"/>
      <c r="BE465" s="28"/>
      <c r="BF465" s="28"/>
      <c r="BG465" s="28"/>
      <c r="BH465" s="28"/>
      <c r="BI465" s="28"/>
      <c r="BJ465" s="28"/>
      <c r="BK465" s="28"/>
      <c r="BL465" s="28"/>
    </row>
    <row r="466" spans="3:64" s="29" customFormat="1" ht="11.1" customHeight="1">
      <c r="C466" s="124"/>
      <c r="D466" s="28"/>
      <c r="O466" s="28"/>
      <c r="P466" s="28"/>
      <c r="Q466" s="28"/>
      <c r="R466" s="28"/>
      <c r="S466" s="28"/>
      <c r="T466" s="28"/>
      <c r="U466" s="28"/>
      <c r="V466" s="28"/>
      <c r="W466" s="28"/>
      <c r="X466" s="28"/>
      <c r="Y466" s="28"/>
      <c r="Z466" s="28"/>
      <c r="AA466" s="28"/>
      <c r="AB466" s="28"/>
      <c r="AC466" s="28"/>
      <c r="AD466" s="28"/>
      <c r="AE466" s="28"/>
      <c r="AF466" s="28"/>
      <c r="AG466" s="28"/>
      <c r="AH466" s="28"/>
      <c r="AI466" s="28"/>
      <c r="AJ466" s="28"/>
      <c r="AK466" s="28"/>
      <c r="AL466" s="28"/>
      <c r="AM466" s="28"/>
      <c r="AN466" s="28"/>
      <c r="AO466" s="28"/>
      <c r="AP466" s="28"/>
      <c r="AQ466" s="28"/>
      <c r="AR466" s="28"/>
      <c r="AS466" s="28"/>
      <c r="AT466" s="28"/>
      <c r="AU466" s="28"/>
      <c r="AV466" s="28"/>
      <c r="AW466" s="28"/>
      <c r="AX466" s="28"/>
      <c r="AY466" s="28"/>
      <c r="AZ466" s="28"/>
      <c r="BA466" s="28"/>
      <c r="BB466" s="28"/>
      <c r="BC466" s="28"/>
      <c r="BD466" s="28"/>
      <c r="BE466" s="28"/>
      <c r="BF466" s="28"/>
      <c r="BG466" s="28"/>
      <c r="BH466" s="28"/>
      <c r="BI466" s="28"/>
      <c r="BJ466" s="28"/>
      <c r="BK466" s="28"/>
      <c r="BL466" s="28"/>
    </row>
    <row r="467" spans="3:64" s="29" customFormat="1" ht="11.1" customHeight="1">
      <c r="C467" s="124"/>
      <c r="D467" s="28"/>
      <c r="O467" s="28"/>
      <c r="P467" s="28"/>
      <c r="Q467" s="28"/>
      <c r="R467" s="28"/>
      <c r="S467" s="28"/>
      <c r="T467" s="28"/>
      <c r="U467" s="28"/>
      <c r="V467" s="28"/>
      <c r="W467" s="28"/>
      <c r="X467" s="28"/>
      <c r="Y467" s="28"/>
      <c r="Z467" s="28"/>
      <c r="AA467" s="28"/>
      <c r="AB467" s="28"/>
      <c r="AC467" s="28"/>
      <c r="AD467" s="28"/>
      <c r="AE467" s="28"/>
      <c r="AF467" s="28"/>
      <c r="AG467" s="28"/>
      <c r="AH467" s="28"/>
      <c r="AI467" s="28"/>
      <c r="AJ467" s="28"/>
      <c r="AK467" s="28"/>
      <c r="AL467" s="28"/>
      <c r="AM467" s="28"/>
      <c r="AN467" s="28"/>
      <c r="AO467" s="28"/>
      <c r="AP467" s="28"/>
      <c r="AQ467" s="28"/>
      <c r="AR467" s="28"/>
      <c r="AS467" s="28"/>
      <c r="AT467" s="28"/>
      <c r="AU467" s="28"/>
      <c r="AV467" s="28"/>
      <c r="AW467" s="28"/>
      <c r="AX467" s="28"/>
      <c r="AY467" s="28"/>
      <c r="AZ467" s="28"/>
      <c r="BA467" s="28"/>
      <c r="BB467" s="28"/>
      <c r="BC467" s="28"/>
      <c r="BD467" s="28"/>
      <c r="BE467" s="28"/>
      <c r="BF467" s="28"/>
      <c r="BG467" s="28"/>
      <c r="BH467" s="28"/>
      <c r="BI467" s="28"/>
      <c r="BJ467" s="28"/>
      <c r="BK467" s="28"/>
      <c r="BL467" s="28"/>
    </row>
    <row r="468" spans="3:64" s="29" customFormat="1" ht="11.1" customHeight="1">
      <c r="C468" s="124"/>
      <c r="D468" s="28"/>
      <c r="O468" s="28"/>
      <c r="P468" s="28"/>
      <c r="Q468" s="28"/>
      <c r="R468" s="28"/>
      <c r="S468" s="28"/>
      <c r="T468" s="28"/>
      <c r="U468" s="28"/>
      <c r="V468" s="28"/>
      <c r="W468" s="28"/>
      <c r="X468" s="28"/>
      <c r="Y468" s="28"/>
      <c r="Z468" s="28"/>
      <c r="AA468" s="28"/>
      <c r="AB468" s="28"/>
      <c r="AC468" s="28"/>
      <c r="AD468" s="28"/>
      <c r="AE468" s="28"/>
      <c r="AF468" s="28"/>
      <c r="AG468" s="28"/>
      <c r="AH468" s="28"/>
      <c r="AI468" s="28"/>
      <c r="AJ468" s="28"/>
      <c r="AK468" s="28"/>
      <c r="AL468" s="28"/>
      <c r="AM468" s="28"/>
      <c r="AN468" s="28"/>
      <c r="AO468" s="28"/>
      <c r="AP468" s="28"/>
      <c r="AQ468" s="28"/>
      <c r="AR468" s="28"/>
      <c r="AS468" s="28"/>
      <c r="AT468" s="28"/>
      <c r="AU468" s="28"/>
      <c r="AV468" s="28"/>
      <c r="AW468" s="28"/>
      <c r="AX468" s="28"/>
      <c r="AY468" s="28"/>
      <c r="AZ468" s="28"/>
      <c r="BA468" s="28"/>
      <c r="BB468" s="28"/>
      <c r="BC468" s="28"/>
      <c r="BD468" s="28"/>
      <c r="BE468" s="28"/>
      <c r="BF468" s="28"/>
      <c r="BG468" s="28"/>
      <c r="BH468" s="28"/>
      <c r="BI468" s="28"/>
      <c r="BJ468" s="28"/>
      <c r="BK468" s="28"/>
      <c r="BL468" s="28"/>
    </row>
    <row r="469" spans="3:64" s="29" customFormat="1" ht="11.1" customHeight="1">
      <c r="C469" s="124"/>
      <c r="D469" s="28"/>
      <c r="O469" s="28"/>
      <c r="P469" s="28"/>
      <c r="Q469" s="28"/>
      <c r="R469" s="28"/>
      <c r="S469" s="28"/>
      <c r="T469" s="28"/>
      <c r="U469" s="28"/>
      <c r="V469" s="28"/>
      <c r="W469" s="28"/>
      <c r="X469" s="28"/>
      <c r="Y469" s="28"/>
      <c r="Z469" s="28"/>
      <c r="AA469" s="28"/>
      <c r="AB469" s="28"/>
      <c r="AC469" s="28"/>
      <c r="AD469" s="28"/>
      <c r="AE469" s="28"/>
      <c r="AF469" s="28"/>
      <c r="AG469" s="28"/>
      <c r="AH469" s="28"/>
      <c r="AI469" s="28"/>
      <c r="AJ469" s="28"/>
      <c r="AK469" s="28"/>
      <c r="AL469" s="28"/>
      <c r="AM469" s="28"/>
      <c r="AN469" s="28"/>
      <c r="AO469" s="28"/>
      <c r="AP469" s="28"/>
      <c r="AQ469" s="28"/>
      <c r="AR469" s="28"/>
      <c r="AS469" s="28"/>
      <c r="AT469" s="28"/>
      <c r="AU469" s="28"/>
      <c r="AV469" s="28"/>
      <c r="AW469" s="28"/>
      <c r="AX469" s="28"/>
      <c r="AY469" s="28"/>
      <c r="AZ469" s="28"/>
      <c r="BA469" s="28"/>
      <c r="BB469" s="28"/>
      <c r="BC469" s="28"/>
      <c r="BD469" s="28"/>
      <c r="BE469" s="28"/>
      <c r="BF469" s="28"/>
      <c r="BG469" s="28"/>
      <c r="BH469" s="28"/>
      <c r="BI469" s="28"/>
      <c r="BJ469" s="28"/>
      <c r="BK469" s="28"/>
      <c r="BL469" s="28"/>
    </row>
    <row r="470" spans="3:64" s="29" customFormat="1" ht="11.1" customHeight="1">
      <c r="C470" s="124"/>
      <c r="D470" s="28"/>
      <c r="O470" s="28"/>
      <c r="P470" s="28"/>
      <c r="Q470" s="28"/>
      <c r="R470" s="28"/>
      <c r="S470" s="28"/>
      <c r="T470" s="28"/>
      <c r="U470" s="28"/>
      <c r="V470" s="28"/>
      <c r="W470" s="28"/>
      <c r="X470" s="28"/>
      <c r="Y470" s="28"/>
      <c r="Z470" s="28"/>
      <c r="AA470" s="28"/>
      <c r="AB470" s="28"/>
      <c r="AC470" s="28"/>
      <c r="AD470" s="28"/>
      <c r="AE470" s="28"/>
      <c r="AF470" s="28"/>
      <c r="AG470" s="28"/>
      <c r="AH470" s="28"/>
      <c r="AI470" s="28"/>
      <c r="AJ470" s="28"/>
      <c r="AK470" s="28"/>
      <c r="AL470" s="28"/>
      <c r="AM470" s="28"/>
      <c r="AN470" s="28"/>
      <c r="AO470" s="28"/>
      <c r="AP470" s="28"/>
      <c r="AQ470" s="28"/>
      <c r="AR470" s="28"/>
      <c r="AS470" s="28"/>
      <c r="AT470" s="28"/>
      <c r="AU470" s="28"/>
      <c r="AV470" s="28"/>
      <c r="AW470" s="28"/>
      <c r="AX470" s="28"/>
      <c r="AY470" s="28"/>
      <c r="AZ470" s="28"/>
      <c r="BA470" s="28"/>
      <c r="BB470" s="28"/>
      <c r="BC470" s="28"/>
      <c r="BD470" s="28"/>
      <c r="BE470" s="28"/>
      <c r="BF470" s="28"/>
      <c r="BG470" s="28"/>
      <c r="BH470" s="28"/>
      <c r="BI470" s="28"/>
      <c r="BJ470" s="28"/>
      <c r="BK470" s="28"/>
      <c r="BL470" s="28"/>
    </row>
    <row r="471" spans="3:64" s="29" customFormat="1" ht="11.1" customHeight="1">
      <c r="C471" s="124"/>
      <c r="D471" s="28"/>
      <c r="O471" s="28"/>
      <c r="P471" s="28"/>
      <c r="Q471" s="28"/>
      <c r="R471" s="28"/>
      <c r="S471" s="28"/>
      <c r="T471" s="28"/>
      <c r="U471" s="28"/>
      <c r="V471" s="28"/>
      <c r="W471" s="28"/>
      <c r="X471" s="28"/>
      <c r="Y471" s="28"/>
      <c r="Z471" s="28"/>
      <c r="AA471" s="28"/>
      <c r="AB471" s="28"/>
      <c r="AC471" s="28"/>
      <c r="AD471" s="28"/>
      <c r="AE471" s="28"/>
      <c r="AF471" s="28"/>
      <c r="AG471" s="28"/>
      <c r="AH471" s="28"/>
      <c r="AI471" s="28"/>
      <c r="AJ471" s="28"/>
      <c r="AK471" s="28"/>
      <c r="AL471" s="28"/>
      <c r="AM471" s="28"/>
      <c r="AN471" s="28"/>
      <c r="AO471" s="28"/>
      <c r="AP471" s="28"/>
      <c r="AQ471" s="28"/>
      <c r="AR471" s="28"/>
      <c r="AS471" s="28"/>
      <c r="AT471" s="28"/>
      <c r="AU471" s="28"/>
      <c r="AV471" s="28"/>
      <c r="AW471" s="28"/>
      <c r="AX471" s="28"/>
      <c r="AY471" s="28"/>
      <c r="AZ471" s="28"/>
      <c r="BA471" s="28"/>
      <c r="BB471" s="28"/>
      <c r="BC471" s="28"/>
      <c r="BD471" s="28"/>
      <c r="BE471" s="28"/>
      <c r="BF471" s="28"/>
      <c r="BG471" s="28"/>
      <c r="BH471" s="28"/>
      <c r="BI471" s="28"/>
      <c r="BJ471" s="28"/>
      <c r="BK471" s="28"/>
      <c r="BL471" s="28"/>
    </row>
    <row r="472" spans="3:64" s="29" customFormat="1" ht="11.1" customHeight="1">
      <c r="C472" s="124"/>
      <c r="D472" s="28"/>
      <c r="O472" s="28"/>
      <c r="P472" s="28"/>
      <c r="Q472" s="28"/>
      <c r="R472" s="28"/>
      <c r="S472" s="28"/>
      <c r="T472" s="28"/>
      <c r="U472" s="28"/>
      <c r="V472" s="28"/>
      <c r="W472" s="28"/>
      <c r="X472" s="28"/>
      <c r="Y472" s="28"/>
      <c r="Z472" s="28"/>
      <c r="AA472" s="28"/>
      <c r="AB472" s="28"/>
      <c r="AC472" s="28"/>
      <c r="AD472" s="28"/>
      <c r="AE472" s="28"/>
      <c r="AF472" s="28"/>
      <c r="AG472" s="28"/>
      <c r="AH472" s="28"/>
      <c r="AI472" s="28"/>
      <c r="AJ472" s="28"/>
      <c r="AK472" s="28"/>
      <c r="AL472" s="28"/>
      <c r="AM472" s="28"/>
      <c r="AN472" s="28"/>
      <c r="AO472" s="28"/>
      <c r="AP472" s="28"/>
      <c r="AQ472" s="28"/>
      <c r="AR472" s="28"/>
      <c r="AS472" s="28"/>
      <c r="AT472" s="28"/>
      <c r="AU472" s="28"/>
      <c r="AV472" s="28"/>
      <c r="AW472" s="28"/>
      <c r="AX472" s="28"/>
      <c r="AY472" s="28"/>
      <c r="AZ472" s="28"/>
      <c r="BA472" s="28"/>
      <c r="BB472" s="28"/>
      <c r="BC472" s="28"/>
      <c r="BD472" s="28"/>
      <c r="BE472" s="28"/>
      <c r="BF472" s="28"/>
      <c r="BG472" s="28"/>
      <c r="BH472" s="28"/>
      <c r="BI472" s="28"/>
      <c r="BJ472" s="28"/>
      <c r="BK472" s="28"/>
      <c r="BL472" s="28"/>
    </row>
    <row r="473" spans="3:64" s="29" customFormat="1" ht="11.1" customHeight="1">
      <c r="C473" s="124"/>
      <c r="D473" s="28"/>
      <c r="O473" s="28"/>
      <c r="P473" s="28"/>
      <c r="Q473" s="28"/>
      <c r="R473" s="28"/>
      <c r="S473" s="28"/>
      <c r="T473" s="28"/>
      <c r="U473" s="28"/>
      <c r="V473" s="28"/>
      <c r="W473" s="28"/>
      <c r="X473" s="28"/>
      <c r="Y473" s="28"/>
      <c r="Z473" s="28"/>
      <c r="AA473" s="28"/>
      <c r="AB473" s="28"/>
      <c r="AC473" s="28"/>
      <c r="AD473" s="28"/>
      <c r="AE473" s="28"/>
      <c r="AF473" s="28"/>
      <c r="AG473" s="28"/>
      <c r="AH473" s="28"/>
      <c r="AI473" s="28"/>
      <c r="AJ473" s="28"/>
      <c r="AK473" s="28"/>
      <c r="AL473" s="28"/>
      <c r="AM473" s="28"/>
      <c r="AN473" s="28"/>
      <c r="AO473" s="28"/>
      <c r="AP473" s="28"/>
      <c r="AQ473" s="28"/>
      <c r="AR473" s="28"/>
      <c r="AS473" s="28"/>
      <c r="AT473" s="28"/>
      <c r="AU473" s="28"/>
      <c r="AV473" s="28"/>
      <c r="AW473" s="28"/>
      <c r="AX473" s="28"/>
      <c r="AY473" s="28"/>
      <c r="AZ473" s="28"/>
      <c r="BA473" s="28"/>
      <c r="BB473" s="28"/>
      <c r="BC473" s="28"/>
      <c r="BD473" s="28"/>
      <c r="BE473" s="28"/>
      <c r="BF473" s="28"/>
      <c r="BG473" s="28"/>
      <c r="BH473" s="28"/>
      <c r="BI473" s="28"/>
      <c r="BJ473" s="28"/>
      <c r="BK473" s="28"/>
      <c r="BL473" s="28"/>
    </row>
    <row r="474" spans="3:64" s="29" customFormat="1" ht="11.1" customHeight="1">
      <c r="C474" s="124"/>
      <c r="D474" s="28"/>
      <c r="O474" s="28"/>
      <c r="P474" s="28"/>
      <c r="Q474" s="28"/>
      <c r="R474" s="28"/>
      <c r="S474" s="28"/>
      <c r="T474" s="28"/>
      <c r="U474" s="28"/>
      <c r="V474" s="28"/>
      <c r="W474" s="28"/>
      <c r="X474" s="28"/>
      <c r="Y474" s="28"/>
      <c r="Z474" s="28"/>
      <c r="AA474" s="28"/>
      <c r="AB474" s="28"/>
      <c r="AC474" s="28"/>
      <c r="AD474" s="28"/>
      <c r="AE474" s="28"/>
      <c r="AF474" s="28"/>
      <c r="AG474" s="28"/>
      <c r="AH474" s="28"/>
      <c r="AI474" s="28"/>
      <c r="AJ474" s="28"/>
      <c r="AK474" s="28"/>
      <c r="AL474" s="28"/>
      <c r="AM474" s="28"/>
      <c r="AN474" s="28"/>
      <c r="AO474" s="28"/>
      <c r="AP474" s="28"/>
      <c r="AQ474" s="28"/>
      <c r="AR474" s="28"/>
      <c r="AS474" s="28"/>
      <c r="AT474" s="28"/>
      <c r="AU474" s="28"/>
      <c r="AV474" s="28"/>
      <c r="AW474" s="28"/>
      <c r="AX474" s="28"/>
      <c r="AY474" s="28"/>
      <c r="AZ474" s="28"/>
      <c r="BA474" s="28"/>
      <c r="BB474" s="28"/>
      <c r="BC474" s="28"/>
      <c r="BD474" s="28"/>
      <c r="BE474" s="28"/>
      <c r="BF474" s="28"/>
      <c r="BG474" s="28"/>
      <c r="BH474" s="28"/>
      <c r="BI474" s="28"/>
      <c r="BJ474" s="28"/>
      <c r="BK474" s="28"/>
      <c r="BL474" s="28"/>
    </row>
    <row r="475" spans="3:64" s="29" customFormat="1" ht="11.1" customHeight="1">
      <c r="C475" s="124"/>
      <c r="D475" s="28"/>
      <c r="O475" s="28"/>
      <c r="P475" s="28"/>
      <c r="Q475" s="28"/>
      <c r="R475" s="28"/>
      <c r="S475" s="28"/>
      <c r="T475" s="28"/>
      <c r="U475" s="28"/>
      <c r="V475" s="28"/>
      <c r="W475" s="28"/>
      <c r="X475" s="28"/>
      <c r="Y475" s="28"/>
      <c r="Z475" s="28"/>
      <c r="AA475" s="28"/>
      <c r="AB475" s="28"/>
      <c r="AC475" s="28"/>
      <c r="AD475" s="28"/>
      <c r="AE475" s="28"/>
      <c r="AF475" s="28"/>
      <c r="AG475" s="28"/>
      <c r="AH475" s="28"/>
      <c r="AI475" s="28"/>
      <c r="AJ475" s="28"/>
      <c r="AK475" s="28"/>
      <c r="AL475" s="28"/>
      <c r="AM475" s="28"/>
      <c r="AN475" s="28"/>
      <c r="AO475" s="28"/>
      <c r="AP475" s="28"/>
      <c r="AQ475" s="28"/>
      <c r="AR475" s="28"/>
      <c r="AS475" s="28"/>
      <c r="AT475" s="28"/>
      <c r="AU475" s="28"/>
      <c r="AV475" s="28"/>
      <c r="AW475" s="28"/>
      <c r="AX475" s="28"/>
      <c r="AY475" s="28"/>
      <c r="AZ475" s="28"/>
      <c r="BA475" s="28"/>
      <c r="BB475" s="28"/>
      <c r="BC475" s="28"/>
      <c r="BD475" s="28"/>
      <c r="BE475" s="28"/>
      <c r="BF475" s="28"/>
      <c r="BG475" s="28"/>
      <c r="BH475" s="28"/>
      <c r="BI475" s="28"/>
      <c r="BJ475" s="28"/>
      <c r="BK475" s="28"/>
      <c r="BL475" s="28"/>
    </row>
    <row r="476" spans="3:64" s="29" customFormat="1" ht="11.1" customHeight="1">
      <c r="C476" s="124"/>
      <c r="D476" s="28"/>
      <c r="O476" s="28"/>
      <c r="P476" s="28"/>
      <c r="Q476" s="28"/>
      <c r="R476" s="28"/>
      <c r="S476" s="28"/>
      <c r="T476" s="28"/>
      <c r="U476" s="28"/>
      <c r="V476" s="28"/>
      <c r="W476" s="28"/>
      <c r="X476" s="28"/>
      <c r="Y476" s="28"/>
      <c r="Z476" s="28"/>
      <c r="AA476" s="28"/>
      <c r="AB476" s="28"/>
      <c r="AC476" s="28"/>
      <c r="AD476" s="28"/>
      <c r="AE476" s="28"/>
      <c r="AF476" s="28"/>
      <c r="AG476" s="28"/>
      <c r="AH476" s="28"/>
      <c r="AI476" s="28"/>
      <c r="AJ476" s="28"/>
      <c r="AK476" s="28"/>
      <c r="AL476" s="28"/>
      <c r="AM476" s="28"/>
      <c r="AN476" s="28"/>
      <c r="AO476" s="28"/>
      <c r="AP476" s="28"/>
      <c r="AQ476" s="28"/>
      <c r="AR476" s="28"/>
      <c r="AS476" s="28"/>
      <c r="AT476" s="28"/>
      <c r="AU476" s="28"/>
      <c r="AV476" s="28"/>
      <c r="AW476" s="28"/>
      <c r="AX476" s="28"/>
      <c r="AY476" s="28"/>
      <c r="AZ476" s="28"/>
      <c r="BA476" s="28"/>
      <c r="BB476" s="28"/>
      <c r="BC476" s="28"/>
      <c r="BD476" s="28"/>
      <c r="BE476" s="28"/>
      <c r="BF476" s="28"/>
      <c r="BG476" s="28"/>
      <c r="BH476" s="28"/>
      <c r="BI476" s="28"/>
      <c r="BJ476" s="28"/>
      <c r="BK476" s="28"/>
      <c r="BL476" s="28"/>
    </row>
    <row r="477" spans="3:64" s="29" customFormat="1" ht="11.1" customHeight="1">
      <c r="C477" s="124"/>
      <c r="D477" s="28"/>
      <c r="O477" s="28"/>
      <c r="P477" s="28"/>
      <c r="Q477" s="28"/>
      <c r="R477" s="28"/>
      <c r="S477" s="28"/>
      <c r="T477" s="28"/>
      <c r="U477" s="28"/>
      <c r="V477" s="28"/>
      <c r="W477" s="28"/>
      <c r="X477" s="28"/>
      <c r="Y477" s="28"/>
      <c r="Z477" s="28"/>
      <c r="AA477" s="28"/>
      <c r="AB477" s="28"/>
      <c r="AC477" s="28"/>
      <c r="AD477" s="28"/>
      <c r="AE477" s="28"/>
      <c r="AF477" s="28"/>
      <c r="AG477" s="28"/>
      <c r="AH477" s="28"/>
      <c r="AI477" s="28"/>
      <c r="AJ477" s="28"/>
      <c r="AK477" s="28"/>
      <c r="AL477" s="28"/>
      <c r="AM477" s="28"/>
      <c r="AN477" s="28"/>
      <c r="AO477" s="28"/>
      <c r="AP477" s="28"/>
      <c r="AQ477" s="28"/>
      <c r="AR477" s="28"/>
      <c r="AS477" s="28"/>
      <c r="AT477" s="28"/>
      <c r="AU477" s="28"/>
      <c r="AV477" s="28"/>
      <c r="AW477" s="28"/>
      <c r="AX477" s="28"/>
      <c r="AY477" s="28"/>
      <c r="AZ477" s="28"/>
      <c r="BA477" s="28"/>
      <c r="BB477" s="28"/>
      <c r="BC477" s="28"/>
      <c r="BD477" s="28"/>
      <c r="BE477" s="28"/>
      <c r="BF477" s="28"/>
      <c r="BG477" s="28"/>
      <c r="BH477" s="28"/>
      <c r="BI477" s="28"/>
      <c r="BJ477" s="28"/>
      <c r="BK477" s="28"/>
      <c r="BL477" s="28"/>
    </row>
    <row r="478" spans="3:64" s="29" customFormat="1" ht="11.1" customHeight="1">
      <c r="C478" s="124"/>
      <c r="D478" s="28"/>
      <c r="O478" s="28"/>
      <c r="P478" s="28"/>
      <c r="Q478" s="28"/>
      <c r="R478" s="28"/>
      <c r="S478" s="28"/>
      <c r="T478" s="28"/>
      <c r="U478" s="28"/>
      <c r="V478" s="28"/>
      <c r="W478" s="28"/>
      <c r="X478" s="28"/>
      <c r="Y478" s="28"/>
      <c r="Z478" s="28"/>
      <c r="AA478" s="28"/>
      <c r="AB478" s="28"/>
      <c r="AC478" s="28"/>
      <c r="AD478" s="28"/>
      <c r="AE478" s="28"/>
      <c r="AF478" s="28"/>
      <c r="AG478" s="28"/>
      <c r="AH478" s="28"/>
      <c r="AI478" s="28"/>
      <c r="AJ478" s="28"/>
      <c r="AK478" s="28"/>
      <c r="AL478" s="28"/>
      <c r="AM478" s="28"/>
      <c r="AN478" s="28"/>
      <c r="AO478" s="28"/>
      <c r="AP478" s="28"/>
      <c r="AQ478" s="28"/>
      <c r="AR478" s="28"/>
      <c r="AS478" s="28"/>
      <c r="AT478" s="28"/>
      <c r="AU478" s="28"/>
      <c r="AV478" s="28"/>
      <c r="AW478" s="28"/>
      <c r="AX478" s="28"/>
      <c r="AY478" s="28"/>
      <c r="AZ478" s="28"/>
      <c r="BA478" s="28"/>
      <c r="BB478" s="28"/>
      <c r="BC478" s="28"/>
      <c r="BD478" s="28"/>
      <c r="BE478" s="28"/>
      <c r="BF478" s="28"/>
      <c r="BG478" s="28"/>
      <c r="BH478" s="28"/>
      <c r="BI478" s="28"/>
      <c r="BJ478" s="28"/>
      <c r="BK478" s="28"/>
      <c r="BL478" s="28"/>
    </row>
    <row r="479" spans="3:64" s="29" customFormat="1" ht="11.1" customHeight="1">
      <c r="C479" s="124"/>
      <c r="D479" s="28"/>
      <c r="O479" s="28"/>
      <c r="P479" s="28"/>
      <c r="Q479" s="28"/>
      <c r="R479" s="28"/>
      <c r="S479" s="28"/>
      <c r="T479" s="28"/>
      <c r="U479" s="28"/>
      <c r="V479" s="28"/>
      <c r="W479" s="28"/>
      <c r="X479" s="28"/>
      <c r="Y479" s="28"/>
      <c r="Z479" s="28"/>
      <c r="AA479" s="28"/>
      <c r="AB479" s="28"/>
      <c r="AC479" s="28"/>
      <c r="AD479" s="28"/>
      <c r="AE479" s="28"/>
      <c r="AF479" s="28"/>
      <c r="AG479" s="28"/>
      <c r="AH479" s="28"/>
      <c r="AI479" s="28"/>
      <c r="AJ479" s="28"/>
      <c r="AK479" s="28"/>
      <c r="AL479" s="28"/>
      <c r="AM479" s="28"/>
      <c r="AN479" s="28"/>
      <c r="AO479" s="28"/>
      <c r="AP479" s="28"/>
      <c r="AQ479" s="28"/>
      <c r="AR479" s="28"/>
      <c r="AS479" s="28"/>
      <c r="AT479" s="28"/>
      <c r="AU479" s="28"/>
      <c r="AV479" s="28"/>
      <c r="AW479" s="28"/>
      <c r="AX479" s="28"/>
      <c r="AY479" s="28"/>
      <c r="AZ479" s="28"/>
      <c r="BA479" s="28"/>
      <c r="BB479" s="28"/>
      <c r="BC479" s="28"/>
      <c r="BD479" s="28"/>
      <c r="BE479" s="28"/>
      <c r="BF479" s="28"/>
      <c r="BG479" s="28"/>
      <c r="BH479" s="28"/>
      <c r="BI479" s="28"/>
      <c r="BJ479" s="28"/>
      <c r="BK479" s="28"/>
      <c r="BL479" s="28"/>
    </row>
    <row r="480" spans="3:64" s="29" customFormat="1" ht="11.1" customHeight="1">
      <c r="C480" s="124"/>
      <c r="D480" s="28"/>
      <c r="O480" s="28"/>
      <c r="P480" s="28"/>
      <c r="Q480" s="28"/>
      <c r="R480" s="28"/>
      <c r="S480" s="28"/>
      <c r="T480" s="28"/>
      <c r="U480" s="28"/>
      <c r="V480" s="28"/>
      <c r="W480" s="28"/>
      <c r="X480" s="28"/>
      <c r="Y480" s="28"/>
      <c r="Z480" s="28"/>
      <c r="AA480" s="28"/>
      <c r="AB480" s="28"/>
      <c r="AC480" s="28"/>
      <c r="AD480" s="28"/>
      <c r="AE480" s="28"/>
      <c r="AF480" s="28"/>
      <c r="AG480" s="28"/>
      <c r="AH480" s="28"/>
      <c r="AI480" s="28"/>
      <c r="AJ480" s="28"/>
      <c r="AK480" s="28"/>
      <c r="AL480" s="28"/>
      <c r="AM480" s="28"/>
      <c r="AN480" s="28"/>
      <c r="AO480" s="28"/>
      <c r="AP480" s="28"/>
      <c r="AQ480" s="28"/>
      <c r="AR480" s="28"/>
      <c r="AS480" s="28"/>
      <c r="AT480" s="28"/>
      <c r="AU480" s="28"/>
      <c r="AV480" s="28"/>
      <c r="AW480" s="28"/>
      <c r="AX480" s="28"/>
      <c r="AY480" s="28"/>
      <c r="AZ480" s="28"/>
      <c r="BA480" s="28"/>
      <c r="BB480" s="28"/>
      <c r="BC480" s="28"/>
      <c r="BD480" s="28"/>
      <c r="BE480" s="28"/>
      <c r="BF480" s="28"/>
      <c r="BG480" s="28"/>
      <c r="BH480" s="28"/>
      <c r="BI480" s="28"/>
      <c r="BJ480" s="28"/>
      <c r="BK480" s="28"/>
      <c r="BL480" s="28"/>
    </row>
    <row r="481" spans="3:64" s="29" customFormat="1" ht="11.1" customHeight="1">
      <c r="C481" s="124"/>
      <c r="D481" s="28"/>
      <c r="O481" s="28"/>
      <c r="P481" s="28"/>
      <c r="Q481" s="28"/>
      <c r="R481" s="28"/>
      <c r="S481" s="28"/>
      <c r="T481" s="28"/>
      <c r="U481" s="28"/>
      <c r="V481" s="28"/>
      <c r="W481" s="28"/>
      <c r="X481" s="28"/>
      <c r="Y481" s="28"/>
      <c r="Z481" s="28"/>
      <c r="AA481" s="28"/>
      <c r="AB481" s="28"/>
      <c r="AC481" s="28"/>
      <c r="AD481" s="28"/>
      <c r="AE481" s="28"/>
      <c r="AF481" s="28"/>
      <c r="AG481" s="28"/>
      <c r="AH481" s="28"/>
      <c r="AI481" s="28"/>
      <c r="AJ481" s="28"/>
      <c r="AK481" s="28"/>
      <c r="AL481" s="28"/>
      <c r="AM481" s="28"/>
      <c r="AN481" s="28"/>
      <c r="AO481" s="28"/>
      <c r="AP481" s="28"/>
      <c r="AQ481" s="28"/>
      <c r="AR481" s="28"/>
      <c r="AS481" s="28"/>
      <c r="AT481" s="28"/>
      <c r="AU481" s="28"/>
      <c r="AV481" s="28"/>
      <c r="AW481" s="28"/>
      <c r="AX481" s="28"/>
      <c r="AY481" s="28"/>
      <c r="AZ481" s="28"/>
      <c r="BA481" s="28"/>
      <c r="BB481" s="28"/>
      <c r="BC481" s="28"/>
      <c r="BD481" s="28"/>
      <c r="BE481" s="28"/>
      <c r="BF481" s="28"/>
      <c r="BG481" s="28"/>
      <c r="BH481" s="28"/>
      <c r="BI481" s="28"/>
      <c r="BJ481" s="28"/>
      <c r="BK481" s="28"/>
      <c r="BL481" s="28"/>
    </row>
    <row r="482" spans="3:64" s="29" customFormat="1" ht="11.1" customHeight="1">
      <c r="C482" s="124"/>
      <c r="D482" s="28"/>
      <c r="O482" s="28"/>
      <c r="P482" s="28"/>
      <c r="Q482" s="28"/>
      <c r="R482" s="28"/>
      <c r="S482" s="28"/>
      <c r="T482" s="28"/>
      <c r="U482" s="28"/>
      <c r="V482" s="28"/>
      <c r="W482" s="28"/>
      <c r="X482" s="28"/>
      <c r="Y482" s="28"/>
      <c r="Z482" s="28"/>
      <c r="AA482" s="28"/>
      <c r="AB482" s="28"/>
      <c r="AC482" s="28"/>
      <c r="AD482" s="28"/>
      <c r="AE482" s="28"/>
      <c r="AF482" s="28"/>
      <c r="AG482" s="28"/>
      <c r="AH482" s="28"/>
      <c r="AI482" s="28"/>
      <c r="AJ482" s="28"/>
      <c r="AK482" s="28"/>
      <c r="AL482" s="28"/>
      <c r="AM482" s="28"/>
      <c r="AN482" s="28"/>
      <c r="AO482" s="28"/>
      <c r="AP482" s="28"/>
      <c r="AQ482" s="28"/>
      <c r="AR482" s="28"/>
      <c r="AS482" s="28"/>
      <c r="AT482" s="28"/>
      <c r="AU482" s="28"/>
      <c r="AV482" s="28"/>
      <c r="AW482" s="28"/>
      <c r="AX482" s="28"/>
      <c r="AY482" s="28"/>
      <c r="AZ482" s="28"/>
      <c r="BA482" s="28"/>
      <c r="BB482" s="28"/>
      <c r="BC482" s="28"/>
      <c r="BD482" s="28"/>
      <c r="BE482" s="28"/>
      <c r="BF482" s="28"/>
      <c r="BG482" s="28"/>
      <c r="BH482" s="28"/>
      <c r="BI482" s="28"/>
      <c r="BJ482" s="28"/>
      <c r="BK482" s="28"/>
      <c r="BL482" s="28"/>
    </row>
    <row r="483" spans="3:64" s="29" customFormat="1" ht="11.1" customHeight="1">
      <c r="C483" s="124"/>
      <c r="D483" s="28"/>
      <c r="O483" s="28"/>
      <c r="P483" s="28"/>
      <c r="Q483" s="28"/>
      <c r="R483" s="28"/>
      <c r="S483" s="28"/>
      <c r="T483" s="28"/>
      <c r="U483" s="28"/>
      <c r="V483" s="28"/>
      <c r="W483" s="28"/>
      <c r="X483" s="28"/>
      <c r="Y483" s="28"/>
      <c r="Z483" s="28"/>
      <c r="AA483" s="28"/>
      <c r="AB483" s="28"/>
      <c r="AC483" s="28"/>
      <c r="AD483" s="28"/>
      <c r="AE483" s="28"/>
      <c r="AF483" s="28"/>
      <c r="AG483" s="28"/>
      <c r="AH483" s="28"/>
      <c r="AI483" s="28"/>
      <c r="AJ483" s="28"/>
      <c r="AK483" s="28"/>
      <c r="AL483" s="28"/>
      <c r="AM483" s="28"/>
      <c r="AN483" s="28"/>
      <c r="AO483" s="28"/>
      <c r="AP483" s="28"/>
      <c r="AQ483" s="28"/>
      <c r="AR483" s="28"/>
      <c r="AS483" s="28"/>
      <c r="AT483" s="28"/>
      <c r="AU483" s="28"/>
      <c r="AV483" s="28"/>
      <c r="AW483" s="28"/>
      <c r="AX483" s="28"/>
      <c r="AY483" s="28"/>
      <c r="AZ483" s="28"/>
      <c r="BA483" s="28"/>
      <c r="BB483" s="28"/>
      <c r="BC483" s="28"/>
      <c r="BD483" s="28"/>
      <c r="BE483" s="28"/>
      <c r="BF483" s="28"/>
      <c r="BG483" s="28"/>
      <c r="BH483" s="28"/>
      <c r="BI483" s="28"/>
      <c r="BJ483" s="28"/>
      <c r="BK483" s="28"/>
      <c r="BL483" s="28"/>
    </row>
    <row r="484" spans="3:64" s="29" customFormat="1" ht="11.1" customHeight="1">
      <c r="C484" s="124"/>
      <c r="D484" s="28"/>
      <c r="O484" s="28"/>
      <c r="P484" s="28"/>
      <c r="Q484" s="28"/>
      <c r="R484" s="28"/>
      <c r="S484" s="28"/>
      <c r="T484" s="28"/>
      <c r="U484" s="28"/>
      <c r="V484" s="28"/>
      <c r="W484" s="28"/>
      <c r="X484" s="28"/>
      <c r="Y484" s="28"/>
      <c r="Z484" s="28"/>
      <c r="AA484" s="28"/>
      <c r="AB484" s="28"/>
      <c r="AC484" s="28"/>
      <c r="AD484" s="28"/>
      <c r="AE484" s="28"/>
      <c r="AF484" s="28"/>
      <c r="AG484" s="28"/>
      <c r="AH484" s="28"/>
      <c r="AI484" s="28"/>
      <c r="AJ484" s="28"/>
      <c r="AK484" s="28"/>
      <c r="AL484" s="28"/>
      <c r="AM484" s="28"/>
      <c r="AN484" s="28"/>
      <c r="AO484" s="28"/>
      <c r="AP484" s="28"/>
      <c r="AQ484" s="28"/>
      <c r="AR484" s="28"/>
      <c r="AS484" s="28"/>
      <c r="AT484" s="28"/>
      <c r="AU484" s="28"/>
      <c r="AV484" s="28"/>
      <c r="AW484" s="28"/>
      <c r="AX484" s="28"/>
      <c r="AY484" s="28"/>
      <c r="AZ484" s="28"/>
      <c r="BA484" s="28"/>
      <c r="BB484" s="28"/>
      <c r="BC484" s="28"/>
      <c r="BD484" s="28"/>
      <c r="BE484" s="28"/>
      <c r="BF484" s="28"/>
      <c r="BG484" s="28"/>
      <c r="BH484" s="28"/>
      <c r="BI484" s="28"/>
      <c r="BJ484" s="28"/>
      <c r="BK484" s="28"/>
      <c r="BL484" s="28"/>
    </row>
    <row r="485" spans="3:64" s="29" customFormat="1" ht="11.1" customHeight="1">
      <c r="C485" s="124"/>
      <c r="D485" s="28"/>
      <c r="O485" s="28"/>
      <c r="P485" s="28"/>
      <c r="Q485" s="28"/>
      <c r="R485" s="28"/>
      <c r="S485" s="28"/>
      <c r="T485" s="28"/>
      <c r="U485" s="28"/>
      <c r="V485" s="28"/>
      <c r="W485" s="28"/>
      <c r="X485" s="28"/>
      <c r="Y485" s="28"/>
      <c r="Z485" s="28"/>
      <c r="AA485" s="28"/>
      <c r="AB485" s="28"/>
      <c r="AC485" s="28"/>
      <c r="AD485" s="28"/>
      <c r="AE485" s="28"/>
      <c r="AF485" s="28"/>
      <c r="AG485" s="28"/>
      <c r="AH485" s="28"/>
      <c r="AI485" s="28"/>
      <c r="AJ485" s="28"/>
      <c r="AK485" s="28"/>
      <c r="AL485" s="28"/>
      <c r="AM485" s="28"/>
      <c r="AN485" s="28"/>
      <c r="AO485" s="28"/>
      <c r="AP485" s="28"/>
      <c r="AQ485" s="28"/>
      <c r="AR485" s="28"/>
      <c r="AS485" s="28"/>
      <c r="AT485" s="28"/>
      <c r="AU485" s="28"/>
      <c r="AV485" s="28"/>
      <c r="AW485" s="28"/>
      <c r="AX485" s="28"/>
      <c r="AY485" s="28"/>
      <c r="AZ485" s="28"/>
      <c r="BA485" s="28"/>
      <c r="BB485" s="28"/>
      <c r="BC485" s="28"/>
      <c r="BD485" s="28"/>
      <c r="BE485" s="28"/>
      <c r="BF485" s="28"/>
      <c r="BG485" s="28"/>
      <c r="BH485" s="28"/>
      <c r="BI485" s="28"/>
      <c r="BJ485" s="28"/>
      <c r="BK485" s="28"/>
      <c r="BL485" s="28"/>
    </row>
    <row r="486" spans="3:64" s="29" customFormat="1" ht="11.1" customHeight="1">
      <c r="C486" s="124"/>
      <c r="D486" s="28"/>
      <c r="O486" s="28"/>
      <c r="P486" s="28"/>
      <c r="Q486" s="28"/>
      <c r="R486" s="28"/>
      <c r="S486" s="28"/>
      <c r="T486" s="28"/>
      <c r="U486" s="28"/>
      <c r="V486" s="28"/>
      <c r="W486" s="28"/>
      <c r="X486" s="28"/>
      <c r="Y486" s="28"/>
      <c r="Z486" s="28"/>
      <c r="AA486" s="28"/>
      <c r="AB486" s="28"/>
      <c r="AC486" s="28"/>
      <c r="AD486" s="28"/>
      <c r="AE486" s="28"/>
      <c r="AF486" s="28"/>
      <c r="AG486" s="28"/>
      <c r="AH486" s="28"/>
      <c r="AI486" s="28"/>
      <c r="AJ486" s="28"/>
      <c r="AK486" s="28"/>
      <c r="AL486" s="28"/>
      <c r="AM486" s="28"/>
      <c r="AN486" s="28"/>
      <c r="AO486" s="28"/>
      <c r="AP486" s="28"/>
      <c r="AQ486" s="28"/>
      <c r="AR486" s="28"/>
      <c r="AS486" s="28"/>
      <c r="AT486" s="28"/>
      <c r="AU486" s="28"/>
      <c r="AV486" s="28"/>
      <c r="AW486" s="28"/>
      <c r="AX486" s="28"/>
      <c r="AY486" s="28"/>
      <c r="AZ486" s="28"/>
      <c r="BA486" s="28"/>
      <c r="BB486" s="28"/>
      <c r="BC486" s="28"/>
      <c r="BD486" s="28"/>
      <c r="BE486" s="28"/>
      <c r="BF486" s="28"/>
      <c r="BG486" s="28"/>
      <c r="BH486" s="28"/>
      <c r="BI486" s="28"/>
      <c r="BJ486" s="28"/>
      <c r="BK486" s="28"/>
      <c r="BL486" s="28"/>
    </row>
    <row r="487" spans="3:64" s="29" customFormat="1" ht="11.1" customHeight="1">
      <c r="C487" s="124"/>
      <c r="D487" s="28"/>
      <c r="O487" s="28"/>
      <c r="P487" s="28"/>
      <c r="Q487" s="28"/>
      <c r="R487" s="28"/>
      <c r="S487" s="28"/>
      <c r="T487" s="28"/>
      <c r="U487" s="28"/>
      <c r="V487" s="28"/>
      <c r="W487" s="28"/>
      <c r="X487" s="28"/>
      <c r="Y487" s="28"/>
      <c r="Z487" s="28"/>
      <c r="AA487" s="28"/>
      <c r="AB487" s="28"/>
      <c r="AC487" s="28"/>
      <c r="AD487" s="28"/>
      <c r="AE487" s="28"/>
      <c r="AF487" s="28"/>
      <c r="AG487" s="28"/>
      <c r="AH487" s="28"/>
      <c r="AI487" s="28"/>
      <c r="AJ487" s="28"/>
      <c r="AK487" s="28"/>
      <c r="AL487" s="28"/>
      <c r="AM487" s="28"/>
      <c r="AN487" s="28"/>
      <c r="AO487" s="28"/>
      <c r="AP487" s="28"/>
      <c r="AQ487" s="28"/>
      <c r="AR487" s="28"/>
      <c r="AS487" s="28"/>
      <c r="AT487" s="28"/>
      <c r="AU487" s="28"/>
      <c r="AV487" s="28"/>
      <c r="AW487" s="28"/>
      <c r="AX487" s="28"/>
      <c r="AY487" s="28"/>
      <c r="AZ487" s="28"/>
      <c r="BA487" s="28"/>
      <c r="BB487" s="28"/>
      <c r="BC487" s="28"/>
      <c r="BD487" s="28"/>
      <c r="BE487" s="28"/>
      <c r="BF487" s="28"/>
      <c r="BG487" s="28"/>
      <c r="BH487" s="28"/>
      <c r="BI487" s="28"/>
      <c r="BJ487" s="28"/>
      <c r="BK487" s="28"/>
      <c r="BL487" s="28"/>
    </row>
    <row r="488" spans="3:64" s="29" customFormat="1" ht="11.1" customHeight="1">
      <c r="C488" s="124"/>
      <c r="D488" s="28"/>
      <c r="O488" s="28"/>
      <c r="P488" s="28"/>
      <c r="Q488" s="28"/>
      <c r="R488" s="28"/>
      <c r="S488" s="28"/>
      <c r="T488" s="28"/>
      <c r="U488" s="28"/>
      <c r="V488" s="28"/>
      <c r="W488" s="28"/>
      <c r="X488" s="28"/>
      <c r="Y488" s="28"/>
      <c r="Z488" s="28"/>
      <c r="AA488" s="28"/>
      <c r="AB488" s="28"/>
      <c r="AC488" s="28"/>
      <c r="AD488" s="28"/>
      <c r="AE488" s="28"/>
      <c r="AF488" s="28"/>
      <c r="AG488" s="28"/>
      <c r="AH488" s="28"/>
      <c r="AI488" s="28"/>
      <c r="AJ488" s="28"/>
      <c r="AK488" s="28"/>
      <c r="AL488" s="28"/>
      <c r="AM488" s="28"/>
      <c r="AN488" s="28"/>
      <c r="AO488" s="28"/>
      <c r="AP488" s="28"/>
      <c r="AQ488" s="28"/>
      <c r="AR488" s="28"/>
      <c r="AS488" s="28"/>
      <c r="AT488" s="28"/>
      <c r="AU488" s="28"/>
      <c r="AV488" s="28"/>
      <c r="AW488" s="28"/>
      <c r="AX488" s="28"/>
      <c r="AY488" s="28"/>
      <c r="AZ488" s="28"/>
      <c r="BA488" s="28"/>
      <c r="BB488" s="28"/>
      <c r="BC488" s="28"/>
      <c r="BD488" s="28"/>
      <c r="BE488" s="28"/>
      <c r="BF488" s="28"/>
      <c r="BG488" s="28"/>
      <c r="BH488" s="28"/>
      <c r="BI488" s="28"/>
      <c r="BJ488" s="28"/>
      <c r="BK488" s="28"/>
      <c r="BL488" s="28"/>
    </row>
    <row r="489" spans="3:64" s="29" customFormat="1" ht="11.1" customHeight="1">
      <c r="C489" s="124"/>
      <c r="D489" s="28"/>
      <c r="O489" s="28"/>
      <c r="P489" s="28"/>
      <c r="Q489" s="28"/>
      <c r="R489" s="28"/>
      <c r="S489" s="28"/>
      <c r="T489" s="28"/>
      <c r="U489" s="28"/>
      <c r="V489" s="28"/>
      <c r="W489" s="28"/>
      <c r="X489" s="28"/>
      <c r="Y489" s="28"/>
      <c r="Z489" s="28"/>
      <c r="AA489" s="28"/>
      <c r="AB489" s="28"/>
      <c r="AC489" s="28"/>
      <c r="AD489" s="28"/>
      <c r="AE489" s="28"/>
      <c r="AF489" s="28"/>
      <c r="AG489" s="28"/>
      <c r="AH489" s="28"/>
      <c r="AI489" s="28"/>
      <c r="AJ489" s="28"/>
      <c r="AK489" s="28"/>
      <c r="AL489" s="28"/>
      <c r="AM489" s="28"/>
      <c r="AN489" s="28"/>
      <c r="AO489" s="28"/>
      <c r="AP489" s="28"/>
      <c r="AQ489" s="28"/>
      <c r="AR489" s="28"/>
      <c r="AS489" s="28"/>
      <c r="AT489" s="28"/>
      <c r="AU489" s="28"/>
      <c r="AV489" s="28"/>
      <c r="AW489" s="28"/>
      <c r="AX489" s="28"/>
      <c r="AY489" s="28"/>
      <c r="AZ489" s="28"/>
      <c r="BA489" s="28"/>
      <c r="BB489" s="28"/>
      <c r="BC489" s="28"/>
      <c r="BD489" s="28"/>
      <c r="BE489" s="28"/>
      <c r="BF489" s="28"/>
      <c r="BG489" s="28"/>
      <c r="BH489" s="28"/>
      <c r="BI489" s="28"/>
      <c r="BJ489" s="28"/>
      <c r="BK489" s="28"/>
      <c r="BL489" s="28"/>
    </row>
    <row r="490" spans="3:64" s="29" customFormat="1" ht="11.1" customHeight="1">
      <c r="C490" s="124"/>
      <c r="D490" s="28"/>
      <c r="O490" s="28"/>
      <c r="P490" s="28"/>
      <c r="Q490" s="28"/>
      <c r="R490" s="28"/>
      <c r="S490" s="28"/>
      <c r="T490" s="28"/>
      <c r="U490" s="28"/>
      <c r="V490" s="28"/>
      <c r="W490" s="28"/>
      <c r="X490" s="28"/>
      <c r="Y490" s="28"/>
      <c r="Z490" s="28"/>
      <c r="AA490" s="28"/>
      <c r="AB490" s="28"/>
      <c r="AC490" s="28"/>
      <c r="AD490" s="28"/>
      <c r="AE490" s="28"/>
      <c r="AF490" s="28"/>
      <c r="AG490" s="28"/>
      <c r="AH490" s="28"/>
      <c r="AI490" s="28"/>
      <c r="AJ490" s="28"/>
      <c r="AK490" s="28"/>
      <c r="AL490" s="28"/>
      <c r="AM490" s="28"/>
      <c r="AN490" s="28"/>
      <c r="AO490" s="28"/>
      <c r="AP490" s="28"/>
      <c r="AQ490" s="28"/>
      <c r="AR490" s="28"/>
      <c r="AS490" s="28"/>
      <c r="AT490" s="28"/>
      <c r="AU490" s="28"/>
      <c r="AV490" s="28"/>
      <c r="AW490" s="28"/>
      <c r="AX490" s="28"/>
      <c r="AY490" s="28"/>
      <c r="AZ490" s="28"/>
      <c r="BA490" s="28"/>
      <c r="BB490" s="28"/>
      <c r="BC490" s="28"/>
      <c r="BD490" s="28"/>
      <c r="BE490" s="28"/>
      <c r="BF490" s="28"/>
      <c r="BG490" s="28"/>
      <c r="BH490" s="28"/>
      <c r="BI490" s="28"/>
      <c r="BJ490" s="28"/>
      <c r="BK490" s="28"/>
      <c r="BL490" s="28"/>
    </row>
    <row r="491" spans="3:64" s="29" customFormat="1" ht="11.1" customHeight="1">
      <c r="C491" s="124"/>
      <c r="D491" s="28"/>
      <c r="O491" s="28"/>
      <c r="P491" s="28"/>
      <c r="Q491" s="28"/>
      <c r="R491" s="28"/>
      <c r="S491" s="28"/>
      <c r="T491" s="28"/>
      <c r="U491" s="28"/>
      <c r="V491" s="28"/>
      <c r="W491" s="28"/>
      <c r="X491" s="28"/>
      <c r="Y491" s="28"/>
      <c r="Z491" s="28"/>
      <c r="AA491" s="28"/>
      <c r="AB491" s="28"/>
      <c r="AC491" s="28"/>
      <c r="AD491" s="28"/>
      <c r="AE491" s="28"/>
      <c r="AF491" s="28"/>
      <c r="AG491" s="28"/>
      <c r="AH491" s="28"/>
      <c r="AI491" s="28"/>
      <c r="AJ491" s="28"/>
      <c r="AK491" s="28"/>
      <c r="AL491" s="28"/>
      <c r="AM491" s="28"/>
      <c r="AN491" s="28"/>
      <c r="AO491" s="28"/>
      <c r="AP491" s="28"/>
      <c r="AQ491" s="28"/>
      <c r="AR491" s="28"/>
      <c r="AS491" s="28"/>
      <c r="AT491" s="28"/>
      <c r="AU491" s="28"/>
      <c r="AV491" s="28"/>
      <c r="AW491" s="28"/>
      <c r="AX491" s="28"/>
      <c r="AY491" s="28"/>
      <c r="AZ491" s="28"/>
      <c r="BA491" s="28"/>
      <c r="BB491" s="28"/>
      <c r="BC491" s="28"/>
      <c r="BD491" s="28"/>
      <c r="BE491" s="28"/>
      <c r="BF491" s="28"/>
      <c r="BG491" s="28"/>
      <c r="BH491" s="28"/>
      <c r="BI491" s="28"/>
      <c r="BJ491" s="28"/>
      <c r="BK491" s="28"/>
      <c r="BL491" s="28"/>
    </row>
    <row r="492" spans="3:64" s="29" customFormat="1" ht="11.1" customHeight="1">
      <c r="C492" s="124"/>
      <c r="D492" s="28"/>
      <c r="O492" s="28"/>
      <c r="P492" s="28"/>
      <c r="Q492" s="28"/>
      <c r="R492" s="28"/>
      <c r="S492" s="28"/>
      <c r="T492" s="28"/>
      <c r="U492" s="28"/>
      <c r="V492" s="28"/>
      <c r="W492" s="28"/>
      <c r="X492" s="28"/>
      <c r="Y492" s="28"/>
      <c r="Z492" s="28"/>
      <c r="AA492" s="28"/>
      <c r="AB492" s="28"/>
      <c r="AC492" s="28"/>
      <c r="AD492" s="28"/>
      <c r="AE492" s="28"/>
      <c r="AF492" s="28"/>
      <c r="AG492" s="28"/>
      <c r="AH492" s="28"/>
      <c r="AI492" s="28"/>
      <c r="AJ492" s="28"/>
      <c r="AK492" s="28"/>
      <c r="AL492" s="28"/>
      <c r="AM492" s="28"/>
      <c r="AN492" s="28"/>
      <c r="AO492" s="28"/>
      <c r="AP492" s="28"/>
      <c r="AQ492" s="28"/>
      <c r="AR492" s="28"/>
      <c r="AS492" s="28"/>
      <c r="AT492" s="28"/>
      <c r="AU492" s="28"/>
      <c r="AV492" s="28"/>
      <c r="AW492" s="28"/>
      <c r="AX492" s="28"/>
      <c r="AY492" s="28"/>
      <c r="AZ492" s="28"/>
      <c r="BA492" s="28"/>
      <c r="BB492" s="28"/>
      <c r="BC492" s="28"/>
      <c r="BD492" s="28"/>
      <c r="BE492" s="28"/>
      <c r="BF492" s="28"/>
      <c r="BG492" s="28"/>
      <c r="BH492" s="28"/>
      <c r="BI492" s="28"/>
      <c r="BJ492" s="28"/>
      <c r="BK492" s="28"/>
      <c r="BL492" s="28"/>
    </row>
    <row r="493" spans="3:64" s="29" customFormat="1" ht="11.1" customHeight="1">
      <c r="C493" s="124"/>
      <c r="D493" s="28"/>
      <c r="O493" s="28"/>
      <c r="P493" s="28"/>
      <c r="Q493" s="28"/>
      <c r="R493" s="28"/>
      <c r="S493" s="28"/>
      <c r="T493" s="28"/>
      <c r="U493" s="28"/>
      <c r="V493" s="28"/>
      <c r="W493" s="28"/>
      <c r="X493" s="28"/>
      <c r="Y493" s="28"/>
      <c r="Z493" s="28"/>
      <c r="AA493" s="28"/>
      <c r="AB493" s="28"/>
      <c r="AC493" s="28"/>
      <c r="AD493" s="28"/>
      <c r="AE493" s="28"/>
      <c r="AF493" s="28"/>
      <c r="AG493" s="28"/>
      <c r="AH493" s="28"/>
      <c r="AI493" s="28"/>
      <c r="AJ493" s="28"/>
      <c r="AK493" s="28"/>
      <c r="AL493" s="28"/>
      <c r="AM493" s="28"/>
      <c r="AN493" s="28"/>
      <c r="AO493" s="28"/>
      <c r="AP493" s="28"/>
      <c r="AQ493" s="28"/>
      <c r="AR493" s="28"/>
      <c r="AS493" s="28"/>
      <c r="AT493" s="28"/>
      <c r="AU493" s="28"/>
      <c r="AV493" s="28"/>
      <c r="AW493" s="28"/>
      <c r="AX493" s="28"/>
      <c r="AY493" s="28"/>
      <c r="AZ493" s="28"/>
      <c r="BA493" s="28"/>
      <c r="BB493" s="28"/>
      <c r="BC493" s="28"/>
      <c r="BD493" s="28"/>
      <c r="BE493" s="28"/>
      <c r="BF493" s="28"/>
      <c r="BG493" s="28"/>
      <c r="BH493" s="28"/>
      <c r="BI493" s="28"/>
      <c r="BJ493" s="28"/>
      <c r="BK493" s="28"/>
      <c r="BL493" s="28"/>
    </row>
    <row r="494" spans="3:64" s="29" customFormat="1" ht="11.1" customHeight="1">
      <c r="C494" s="124"/>
      <c r="D494" s="28"/>
      <c r="O494" s="28"/>
      <c r="P494" s="28"/>
      <c r="Q494" s="28"/>
      <c r="R494" s="28"/>
      <c r="S494" s="28"/>
      <c r="T494" s="28"/>
      <c r="U494" s="28"/>
      <c r="V494" s="28"/>
      <c r="W494" s="28"/>
      <c r="X494" s="28"/>
      <c r="Y494" s="28"/>
      <c r="Z494" s="28"/>
      <c r="AA494" s="28"/>
      <c r="AB494" s="28"/>
      <c r="AC494" s="28"/>
      <c r="AD494" s="28"/>
      <c r="AE494" s="28"/>
      <c r="AF494" s="28"/>
      <c r="AG494" s="28"/>
      <c r="AH494" s="28"/>
      <c r="AI494" s="28"/>
      <c r="AJ494" s="28"/>
      <c r="AK494" s="28"/>
      <c r="AL494" s="28"/>
      <c r="AM494" s="28"/>
      <c r="AN494" s="28"/>
      <c r="AO494" s="28"/>
      <c r="AP494" s="28"/>
      <c r="AQ494" s="28"/>
      <c r="AR494" s="28"/>
      <c r="AS494" s="28"/>
      <c r="AT494" s="28"/>
      <c r="AU494" s="28"/>
      <c r="AV494" s="28"/>
      <c r="AW494" s="28"/>
      <c r="AX494" s="28"/>
      <c r="AY494" s="28"/>
      <c r="AZ494" s="28"/>
      <c r="BA494" s="28"/>
      <c r="BB494" s="28"/>
      <c r="BC494" s="28"/>
      <c r="BD494" s="28"/>
      <c r="BE494" s="28"/>
      <c r="BF494" s="28"/>
      <c r="BG494" s="28"/>
      <c r="BH494" s="28"/>
      <c r="BI494" s="28"/>
      <c r="BJ494" s="28"/>
      <c r="BK494" s="28"/>
      <c r="BL494" s="28"/>
    </row>
    <row r="495" spans="3:64" s="29" customFormat="1" ht="11.1" customHeight="1">
      <c r="C495" s="124"/>
      <c r="D495" s="28"/>
      <c r="O495" s="28"/>
      <c r="P495" s="28"/>
      <c r="Q495" s="28"/>
      <c r="R495" s="28"/>
      <c r="S495" s="28"/>
      <c r="T495" s="28"/>
      <c r="U495" s="28"/>
      <c r="V495" s="28"/>
      <c r="W495" s="28"/>
      <c r="X495" s="28"/>
      <c r="Y495" s="28"/>
      <c r="Z495" s="28"/>
      <c r="AA495" s="28"/>
      <c r="AB495" s="28"/>
      <c r="AC495" s="28"/>
      <c r="AD495" s="28"/>
      <c r="AE495" s="28"/>
      <c r="AF495" s="28"/>
      <c r="AG495" s="28"/>
      <c r="AH495" s="28"/>
      <c r="AI495" s="28"/>
      <c r="AJ495" s="28"/>
      <c r="AK495" s="28"/>
      <c r="AL495" s="28"/>
      <c r="AM495" s="28"/>
      <c r="AN495" s="28"/>
      <c r="AO495" s="28"/>
      <c r="AP495" s="28"/>
      <c r="AQ495" s="28"/>
      <c r="AR495" s="28"/>
      <c r="AS495" s="28"/>
      <c r="AT495" s="28"/>
      <c r="AU495" s="28"/>
      <c r="AV495" s="28"/>
      <c r="AW495" s="28"/>
      <c r="AX495" s="28"/>
      <c r="AY495" s="28"/>
      <c r="AZ495" s="28"/>
      <c r="BA495" s="28"/>
      <c r="BB495" s="28"/>
      <c r="BC495" s="28"/>
      <c r="BD495" s="28"/>
      <c r="BE495" s="28"/>
      <c r="BF495" s="28"/>
      <c r="BG495" s="28"/>
      <c r="BH495" s="28"/>
      <c r="BI495" s="28"/>
      <c r="BJ495" s="28"/>
      <c r="BK495" s="28"/>
      <c r="BL495" s="28"/>
    </row>
    <row r="496" spans="3:64" s="29" customFormat="1" ht="11.1" customHeight="1">
      <c r="C496" s="124"/>
      <c r="D496" s="28"/>
      <c r="O496" s="28"/>
      <c r="P496" s="28"/>
      <c r="Q496" s="28"/>
      <c r="R496" s="28"/>
      <c r="S496" s="28"/>
      <c r="T496" s="28"/>
      <c r="U496" s="28"/>
      <c r="V496" s="28"/>
      <c r="W496" s="28"/>
      <c r="X496" s="28"/>
      <c r="Y496" s="28"/>
      <c r="Z496" s="28"/>
      <c r="AA496" s="28"/>
      <c r="AB496" s="28"/>
      <c r="AC496" s="28"/>
      <c r="AD496" s="28"/>
      <c r="AE496" s="28"/>
      <c r="AF496" s="28"/>
      <c r="AG496" s="28"/>
      <c r="AH496" s="28"/>
      <c r="AI496" s="28"/>
      <c r="AJ496" s="28"/>
      <c r="AK496" s="28"/>
      <c r="AL496" s="28"/>
      <c r="AM496" s="28"/>
      <c r="AN496" s="28"/>
      <c r="AO496" s="28"/>
      <c r="AP496" s="28"/>
      <c r="AQ496" s="28"/>
      <c r="AR496" s="28"/>
      <c r="AS496" s="28"/>
      <c r="AT496" s="28"/>
      <c r="AU496" s="28"/>
      <c r="AV496" s="28"/>
      <c r="AW496" s="28"/>
      <c r="AX496" s="28"/>
      <c r="AY496" s="28"/>
      <c r="AZ496" s="28"/>
      <c r="BA496" s="28"/>
      <c r="BB496" s="28"/>
      <c r="BC496" s="28"/>
      <c r="BD496" s="28"/>
      <c r="BE496" s="28"/>
      <c r="BF496" s="28"/>
      <c r="BG496" s="28"/>
      <c r="BH496" s="28"/>
      <c r="BI496" s="28"/>
      <c r="BJ496" s="28"/>
      <c r="BK496" s="28"/>
      <c r="BL496" s="28"/>
    </row>
    <row r="497" spans="3:64" s="29" customFormat="1" ht="11.1" customHeight="1">
      <c r="C497" s="124"/>
      <c r="D497" s="28"/>
      <c r="O497" s="28"/>
      <c r="P497" s="28"/>
      <c r="Q497" s="28"/>
      <c r="R497" s="28"/>
      <c r="S497" s="28"/>
      <c r="T497" s="28"/>
      <c r="U497" s="28"/>
      <c r="V497" s="28"/>
      <c r="W497" s="28"/>
      <c r="X497" s="28"/>
      <c r="Y497" s="28"/>
      <c r="Z497" s="28"/>
      <c r="AA497" s="28"/>
      <c r="AB497" s="28"/>
      <c r="AC497" s="28"/>
      <c r="AD497" s="28"/>
      <c r="AE497" s="28"/>
      <c r="AF497" s="28"/>
      <c r="AG497" s="28"/>
      <c r="AH497" s="28"/>
      <c r="AI497" s="28"/>
      <c r="AJ497" s="28"/>
      <c r="AK497" s="28"/>
      <c r="AL497" s="28"/>
      <c r="AM497" s="28"/>
      <c r="AN497" s="28"/>
      <c r="AO497" s="28"/>
      <c r="AP497" s="28"/>
      <c r="AQ497" s="28"/>
      <c r="AR497" s="28"/>
      <c r="AS497" s="28"/>
      <c r="AT497" s="28"/>
      <c r="AU497" s="28"/>
      <c r="AV497" s="28"/>
      <c r="AW497" s="28"/>
      <c r="AX497" s="28"/>
      <c r="AY497" s="28"/>
      <c r="AZ497" s="28"/>
      <c r="BA497" s="28"/>
      <c r="BB497" s="28"/>
      <c r="BC497" s="28"/>
      <c r="BD497" s="28"/>
      <c r="BE497" s="28"/>
      <c r="BF497" s="28"/>
      <c r="BG497" s="28"/>
      <c r="BH497" s="28"/>
      <c r="BI497" s="28"/>
      <c r="BJ497" s="28"/>
      <c r="BK497" s="28"/>
      <c r="BL497" s="28"/>
    </row>
    <row r="498" spans="3:64" s="29" customFormat="1" ht="11.1" customHeight="1">
      <c r="C498" s="124"/>
      <c r="D498" s="28"/>
      <c r="O498" s="28"/>
      <c r="P498" s="28"/>
      <c r="Q498" s="28"/>
      <c r="R498" s="28"/>
      <c r="S498" s="28"/>
      <c r="T498" s="28"/>
      <c r="U498" s="28"/>
      <c r="V498" s="28"/>
      <c r="W498" s="28"/>
      <c r="X498" s="28"/>
      <c r="Y498" s="28"/>
      <c r="Z498" s="28"/>
      <c r="AA498" s="28"/>
      <c r="AB498" s="28"/>
      <c r="AC498" s="28"/>
      <c r="AD498" s="28"/>
      <c r="AE498" s="28"/>
      <c r="AF498" s="28"/>
      <c r="AG498" s="28"/>
      <c r="AH498" s="28"/>
      <c r="AI498" s="28"/>
      <c r="AJ498" s="28"/>
      <c r="AK498" s="28"/>
      <c r="AL498" s="28"/>
      <c r="AM498" s="28"/>
      <c r="AN498" s="28"/>
      <c r="AO498" s="28"/>
      <c r="AP498" s="28"/>
      <c r="AQ498" s="28"/>
      <c r="AR498" s="28"/>
      <c r="AS498" s="28"/>
      <c r="AT498" s="28"/>
      <c r="AU498" s="28"/>
      <c r="AV498" s="28"/>
      <c r="AW498" s="28"/>
      <c r="AX498" s="28"/>
      <c r="AY498" s="28"/>
      <c r="AZ498" s="28"/>
      <c r="BA498" s="28"/>
      <c r="BB498" s="28"/>
      <c r="BC498" s="28"/>
      <c r="BD498" s="28"/>
      <c r="BE498" s="28"/>
      <c r="BF498" s="28"/>
      <c r="BG498" s="28"/>
      <c r="BH498" s="28"/>
      <c r="BI498" s="28"/>
      <c r="BJ498" s="28"/>
      <c r="BK498" s="28"/>
      <c r="BL498" s="28"/>
    </row>
    <row r="499" spans="3:64" s="29" customFormat="1" ht="11.1" customHeight="1">
      <c r="C499" s="124"/>
      <c r="D499" s="28"/>
      <c r="O499" s="28"/>
      <c r="P499" s="28"/>
      <c r="Q499" s="28"/>
      <c r="R499" s="28"/>
      <c r="S499" s="28"/>
      <c r="T499" s="28"/>
      <c r="U499" s="28"/>
      <c r="V499" s="28"/>
      <c r="W499" s="28"/>
      <c r="X499" s="28"/>
      <c r="Y499" s="28"/>
      <c r="Z499" s="28"/>
      <c r="AA499" s="28"/>
      <c r="AB499" s="28"/>
      <c r="AC499" s="28"/>
      <c r="AD499" s="28"/>
      <c r="AE499" s="28"/>
      <c r="AF499" s="28"/>
      <c r="AG499" s="28"/>
      <c r="AH499" s="28"/>
      <c r="AI499" s="28"/>
      <c r="AJ499" s="28"/>
      <c r="AK499" s="28"/>
      <c r="AL499" s="28"/>
      <c r="AM499" s="28"/>
      <c r="AN499" s="28"/>
      <c r="AO499" s="28"/>
      <c r="AP499" s="28"/>
      <c r="AQ499" s="28"/>
      <c r="AR499" s="28"/>
      <c r="AS499" s="28"/>
      <c r="AT499" s="28"/>
      <c r="AU499" s="28"/>
      <c r="AV499" s="28"/>
      <c r="AW499" s="28"/>
      <c r="AX499" s="28"/>
      <c r="AY499" s="28"/>
      <c r="AZ499" s="28"/>
      <c r="BA499" s="28"/>
      <c r="BB499" s="28"/>
      <c r="BC499" s="28"/>
      <c r="BD499" s="28"/>
      <c r="BE499" s="28"/>
      <c r="BF499" s="28"/>
      <c r="BG499" s="28"/>
      <c r="BH499" s="28"/>
      <c r="BI499" s="28"/>
      <c r="BJ499" s="28"/>
      <c r="BK499" s="28"/>
      <c r="BL499" s="28"/>
    </row>
    <row r="500" spans="3:64" s="29" customFormat="1" ht="11.1" customHeight="1">
      <c r="C500" s="124"/>
      <c r="D500" s="28"/>
      <c r="O500" s="28"/>
      <c r="P500" s="28"/>
      <c r="Q500" s="28"/>
      <c r="R500" s="28"/>
      <c r="S500" s="28"/>
      <c r="T500" s="28"/>
      <c r="U500" s="28"/>
      <c r="V500" s="28"/>
      <c r="W500" s="28"/>
      <c r="X500" s="28"/>
      <c r="Y500" s="28"/>
      <c r="Z500" s="28"/>
      <c r="AA500" s="28"/>
      <c r="AB500" s="28"/>
      <c r="AC500" s="28"/>
      <c r="AD500" s="28"/>
      <c r="AE500" s="28"/>
      <c r="AF500" s="28"/>
      <c r="AG500" s="28"/>
      <c r="AH500" s="28"/>
      <c r="AI500" s="28"/>
      <c r="AJ500" s="28"/>
      <c r="AK500" s="28"/>
      <c r="AL500" s="28"/>
      <c r="AM500" s="28"/>
      <c r="AN500" s="28"/>
      <c r="AO500" s="28"/>
      <c r="AP500" s="28"/>
      <c r="AQ500" s="28"/>
      <c r="AR500" s="28"/>
      <c r="AS500" s="28"/>
      <c r="AT500" s="28"/>
      <c r="AU500" s="28"/>
      <c r="AV500" s="28"/>
      <c r="AW500" s="28"/>
      <c r="AX500" s="28"/>
      <c r="AY500" s="28"/>
      <c r="AZ500" s="28"/>
      <c r="BA500" s="28"/>
      <c r="BB500" s="28"/>
      <c r="BC500" s="28"/>
      <c r="BD500" s="28"/>
      <c r="BE500" s="28"/>
      <c r="BF500" s="28"/>
      <c r="BG500" s="28"/>
      <c r="BH500" s="28"/>
      <c r="BI500" s="28"/>
      <c r="BJ500" s="28"/>
      <c r="BK500" s="28"/>
      <c r="BL500" s="28"/>
    </row>
    <row r="501" spans="3:64" s="29" customFormat="1" ht="11.1" customHeight="1">
      <c r="C501" s="124"/>
      <c r="D501" s="28"/>
      <c r="O501" s="28"/>
      <c r="P501" s="28"/>
      <c r="Q501" s="28"/>
      <c r="R501" s="28"/>
      <c r="S501" s="28"/>
      <c r="T501" s="28"/>
      <c r="U501" s="28"/>
      <c r="V501" s="28"/>
      <c r="W501" s="28"/>
      <c r="X501" s="28"/>
      <c r="Y501" s="28"/>
      <c r="Z501" s="28"/>
      <c r="AA501" s="28"/>
      <c r="AB501" s="28"/>
      <c r="AC501" s="28"/>
      <c r="AD501" s="28"/>
      <c r="AE501" s="28"/>
      <c r="AF501" s="28"/>
      <c r="AG501" s="28"/>
      <c r="AH501" s="28"/>
      <c r="AI501" s="28"/>
      <c r="AJ501" s="28"/>
      <c r="AK501" s="28"/>
      <c r="AL501" s="28"/>
      <c r="AM501" s="28"/>
      <c r="AN501" s="28"/>
      <c r="AO501" s="28"/>
      <c r="AP501" s="28"/>
      <c r="AQ501" s="28"/>
      <c r="AR501" s="28"/>
      <c r="AS501" s="28"/>
      <c r="AT501" s="28"/>
      <c r="AU501" s="28"/>
      <c r="AV501" s="28"/>
      <c r="AW501" s="28"/>
      <c r="AX501" s="28"/>
      <c r="AY501" s="28"/>
      <c r="AZ501" s="28"/>
      <c r="BA501" s="28"/>
      <c r="BB501" s="28"/>
      <c r="BC501" s="28"/>
      <c r="BD501" s="28"/>
      <c r="BE501" s="28"/>
      <c r="BF501" s="28"/>
      <c r="BG501" s="28"/>
      <c r="BH501" s="28"/>
      <c r="BI501" s="28"/>
      <c r="BJ501" s="28"/>
      <c r="BK501" s="28"/>
      <c r="BL501" s="28"/>
    </row>
    <row r="502" spans="3:64" s="29" customFormat="1" ht="11.1" customHeight="1">
      <c r="C502" s="124"/>
      <c r="D502" s="28"/>
      <c r="O502" s="28"/>
      <c r="P502" s="28"/>
      <c r="Q502" s="28"/>
      <c r="R502" s="28"/>
      <c r="S502" s="28"/>
      <c r="T502" s="28"/>
      <c r="U502" s="28"/>
      <c r="V502" s="28"/>
      <c r="W502" s="28"/>
      <c r="X502" s="28"/>
      <c r="Y502" s="28"/>
      <c r="Z502" s="28"/>
      <c r="AA502" s="28"/>
      <c r="AB502" s="28"/>
      <c r="AC502" s="28"/>
      <c r="AD502" s="28"/>
      <c r="AE502" s="28"/>
      <c r="AF502" s="28"/>
      <c r="AG502" s="28"/>
      <c r="AH502" s="28"/>
      <c r="AI502" s="28"/>
      <c r="AJ502" s="28"/>
      <c r="AK502" s="28"/>
      <c r="AL502" s="28"/>
      <c r="AM502" s="28"/>
      <c r="AN502" s="28"/>
      <c r="AO502" s="28"/>
      <c r="AP502" s="28"/>
      <c r="AQ502" s="28"/>
      <c r="AR502" s="28"/>
      <c r="AS502" s="28"/>
      <c r="AT502" s="28"/>
      <c r="AU502" s="28"/>
      <c r="AV502" s="28"/>
      <c r="AW502" s="28"/>
      <c r="AX502" s="28"/>
      <c r="AY502" s="28"/>
      <c r="AZ502" s="28"/>
      <c r="BA502" s="28"/>
      <c r="BB502" s="28"/>
      <c r="BC502" s="28"/>
      <c r="BD502" s="28"/>
      <c r="BE502" s="28"/>
      <c r="BF502" s="28"/>
      <c r="BG502" s="28"/>
      <c r="BH502" s="28"/>
      <c r="BI502" s="28"/>
      <c r="BJ502" s="28"/>
      <c r="BK502" s="28"/>
      <c r="BL502" s="28"/>
    </row>
    <row r="503" spans="3:64" s="29" customFormat="1" ht="11.1" customHeight="1">
      <c r="C503" s="124"/>
      <c r="D503" s="28"/>
      <c r="O503" s="28"/>
      <c r="P503" s="28"/>
      <c r="Q503" s="28"/>
      <c r="R503" s="28"/>
      <c r="S503" s="28"/>
      <c r="T503" s="28"/>
      <c r="U503" s="28"/>
      <c r="V503" s="28"/>
      <c r="W503" s="28"/>
      <c r="X503" s="28"/>
      <c r="Y503" s="28"/>
      <c r="Z503" s="28"/>
      <c r="AA503" s="28"/>
      <c r="AB503" s="28"/>
      <c r="AC503" s="28"/>
      <c r="AD503" s="28"/>
      <c r="AE503" s="28"/>
      <c r="AF503" s="28"/>
      <c r="AG503" s="28"/>
      <c r="AH503" s="28"/>
      <c r="AI503" s="28"/>
      <c r="AJ503" s="28"/>
      <c r="AK503" s="28"/>
      <c r="AL503" s="28"/>
      <c r="AM503" s="28"/>
      <c r="AN503" s="28"/>
      <c r="AO503" s="28"/>
      <c r="AP503" s="28"/>
      <c r="AQ503" s="28"/>
      <c r="AR503" s="28"/>
      <c r="AS503" s="28"/>
      <c r="AT503" s="28"/>
      <c r="AU503" s="28"/>
      <c r="AV503" s="28"/>
      <c r="AW503" s="28"/>
      <c r="AX503" s="28"/>
      <c r="AY503" s="28"/>
      <c r="AZ503" s="28"/>
      <c r="BA503" s="28"/>
      <c r="BB503" s="28"/>
      <c r="BC503" s="28"/>
      <c r="BD503" s="28"/>
      <c r="BE503" s="28"/>
      <c r="BF503" s="28"/>
      <c r="BG503" s="28"/>
      <c r="BH503" s="28"/>
      <c r="BI503" s="28"/>
      <c r="BJ503" s="28"/>
      <c r="BK503" s="28"/>
      <c r="BL503" s="28"/>
    </row>
    <row r="504" spans="3:64" s="29" customFormat="1" ht="11.1" customHeight="1">
      <c r="C504" s="124"/>
      <c r="D504" s="28"/>
      <c r="O504" s="28"/>
      <c r="P504" s="28"/>
      <c r="Q504" s="28"/>
      <c r="R504" s="28"/>
      <c r="S504" s="28"/>
      <c r="T504" s="28"/>
      <c r="U504" s="28"/>
      <c r="V504" s="28"/>
      <c r="W504" s="28"/>
      <c r="X504" s="28"/>
      <c r="Y504" s="28"/>
      <c r="Z504" s="28"/>
      <c r="AA504" s="28"/>
      <c r="AB504" s="28"/>
      <c r="AC504" s="28"/>
      <c r="AD504" s="28"/>
      <c r="AE504" s="28"/>
      <c r="AF504" s="28"/>
      <c r="AG504" s="28"/>
      <c r="AH504" s="28"/>
      <c r="AI504" s="28"/>
      <c r="AJ504" s="28"/>
      <c r="AK504" s="28"/>
      <c r="AL504" s="28"/>
      <c r="AM504" s="28"/>
      <c r="AN504" s="28"/>
      <c r="AO504" s="28"/>
      <c r="AP504" s="28"/>
      <c r="AQ504" s="28"/>
      <c r="AR504" s="28"/>
      <c r="AS504" s="28"/>
      <c r="AT504" s="28"/>
      <c r="AU504" s="28"/>
      <c r="AV504" s="28"/>
      <c r="AW504" s="28"/>
      <c r="AX504" s="28"/>
      <c r="AY504" s="28"/>
      <c r="AZ504" s="28"/>
      <c r="BA504" s="28"/>
      <c r="BB504" s="28"/>
      <c r="BC504" s="28"/>
      <c r="BD504" s="28"/>
      <c r="BE504" s="28"/>
      <c r="BF504" s="28"/>
      <c r="BG504" s="28"/>
      <c r="BH504" s="28"/>
      <c r="BI504" s="28"/>
      <c r="BJ504" s="28"/>
      <c r="BK504" s="28"/>
      <c r="BL504" s="28"/>
    </row>
    <row r="505" spans="3:64" s="29" customFormat="1" ht="11.1" customHeight="1">
      <c r="C505" s="124"/>
      <c r="D505" s="28"/>
      <c r="O505" s="28"/>
      <c r="P505" s="28"/>
      <c r="Q505" s="28"/>
      <c r="R505" s="28"/>
      <c r="S505" s="28"/>
      <c r="T505" s="28"/>
      <c r="U505" s="28"/>
      <c r="V505" s="28"/>
      <c r="W505" s="28"/>
      <c r="X505" s="28"/>
      <c r="Y505" s="28"/>
      <c r="Z505" s="28"/>
      <c r="AA505" s="28"/>
      <c r="AB505" s="28"/>
      <c r="AC505" s="28"/>
      <c r="AD505" s="28"/>
      <c r="AE505" s="28"/>
      <c r="AF505" s="28"/>
      <c r="AG505" s="28"/>
      <c r="AH505" s="28"/>
      <c r="AI505" s="28"/>
      <c r="AJ505" s="28"/>
      <c r="AK505" s="28"/>
      <c r="AL505" s="28"/>
      <c r="AM505" s="28"/>
      <c r="AN505" s="28"/>
      <c r="AO505" s="28"/>
      <c r="AP505" s="28"/>
      <c r="AQ505" s="28"/>
      <c r="AR505" s="28"/>
      <c r="AS505" s="28"/>
      <c r="AT505" s="28"/>
      <c r="AU505" s="28"/>
      <c r="AV505" s="28"/>
      <c r="AW505" s="28"/>
      <c r="AX505" s="28"/>
      <c r="AY505" s="28"/>
      <c r="AZ505" s="28"/>
      <c r="BA505" s="28"/>
      <c r="BB505" s="28"/>
      <c r="BC505" s="28"/>
      <c r="BD505" s="28"/>
      <c r="BE505" s="28"/>
      <c r="BF505" s="28"/>
      <c r="BG505" s="28"/>
      <c r="BH505" s="28"/>
      <c r="BI505" s="28"/>
      <c r="BJ505" s="28"/>
      <c r="BK505" s="28"/>
      <c r="BL505" s="28"/>
    </row>
    <row r="506" spans="3:64" s="29" customFormat="1" ht="11.1" customHeight="1">
      <c r="C506" s="124"/>
      <c r="D506" s="28"/>
      <c r="O506" s="28"/>
      <c r="P506" s="28"/>
      <c r="Q506" s="28"/>
      <c r="R506" s="28"/>
      <c r="S506" s="28"/>
      <c r="T506" s="28"/>
      <c r="U506" s="28"/>
      <c r="V506" s="28"/>
      <c r="W506" s="28"/>
      <c r="X506" s="28"/>
      <c r="Y506" s="28"/>
      <c r="Z506" s="28"/>
      <c r="AA506" s="28"/>
      <c r="AB506" s="28"/>
      <c r="AC506" s="28"/>
      <c r="AD506" s="28"/>
      <c r="AE506" s="28"/>
      <c r="AF506" s="28"/>
      <c r="AG506" s="28"/>
      <c r="AH506" s="28"/>
      <c r="AI506" s="28"/>
      <c r="AJ506" s="28"/>
      <c r="AK506" s="28"/>
      <c r="AL506" s="28"/>
      <c r="AM506" s="28"/>
      <c r="AN506" s="28"/>
      <c r="AO506" s="28"/>
      <c r="AP506" s="28"/>
      <c r="AQ506" s="28"/>
      <c r="AR506" s="28"/>
      <c r="AS506" s="28"/>
      <c r="AT506" s="28"/>
      <c r="AU506" s="28"/>
      <c r="AV506" s="28"/>
      <c r="AW506" s="28"/>
      <c r="AX506" s="28"/>
      <c r="AY506" s="28"/>
      <c r="AZ506" s="28"/>
      <c r="BA506" s="28"/>
      <c r="BB506" s="28"/>
      <c r="BC506" s="28"/>
      <c r="BD506" s="28"/>
      <c r="BE506" s="28"/>
      <c r="BF506" s="28"/>
      <c r="BG506" s="28"/>
      <c r="BH506" s="28"/>
      <c r="BI506" s="28"/>
      <c r="BJ506" s="28"/>
      <c r="BK506" s="28"/>
      <c r="BL506" s="28"/>
    </row>
    <row r="507" spans="3:64" s="29" customFormat="1" ht="11.1" customHeight="1">
      <c r="C507" s="124"/>
      <c r="D507" s="28"/>
      <c r="O507" s="28"/>
      <c r="P507" s="28"/>
      <c r="Q507" s="28"/>
      <c r="R507" s="28"/>
      <c r="S507" s="28"/>
      <c r="T507" s="28"/>
      <c r="U507" s="28"/>
      <c r="V507" s="28"/>
      <c r="W507" s="28"/>
      <c r="X507" s="28"/>
      <c r="Y507" s="28"/>
      <c r="Z507" s="28"/>
      <c r="AA507" s="28"/>
      <c r="AB507" s="28"/>
      <c r="AC507" s="28"/>
      <c r="AD507" s="28"/>
      <c r="AE507" s="28"/>
      <c r="AF507" s="28"/>
      <c r="AG507" s="28"/>
      <c r="AH507" s="28"/>
      <c r="AI507" s="28"/>
      <c r="AJ507" s="28"/>
      <c r="AK507" s="28"/>
      <c r="AL507" s="28"/>
      <c r="AM507" s="28"/>
      <c r="AN507" s="28"/>
      <c r="AO507" s="28"/>
      <c r="AP507" s="28"/>
      <c r="AQ507" s="28"/>
      <c r="AR507" s="28"/>
      <c r="AS507" s="28"/>
      <c r="AT507" s="28"/>
      <c r="AU507" s="28"/>
      <c r="AV507" s="28"/>
      <c r="AW507" s="28"/>
      <c r="AX507" s="28"/>
      <c r="AY507" s="28"/>
      <c r="AZ507" s="28"/>
      <c r="BA507" s="28"/>
      <c r="BB507" s="28"/>
      <c r="BC507" s="28"/>
      <c r="BD507" s="28"/>
      <c r="BE507" s="28"/>
      <c r="BF507" s="28"/>
      <c r="BG507" s="28"/>
      <c r="BH507" s="28"/>
      <c r="BI507" s="28"/>
      <c r="BJ507" s="28"/>
      <c r="BK507" s="28"/>
      <c r="BL507" s="28"/>
    </row>
    <row r="508" spans="3:64" s="29" customFormat="1" ht="11.1" customHeight="1">
      <c r="C508" s="124"/>
      <c r="D508" s="28"/>
      <c r="O508" s="28"/>
      <c r="P508" s="28"/>
      <c r="Q508" s="28"/>
      <c r="R508" s="28"/>
      <c r="S508" s="28"/>
      <c r="T508" s="28"/>
      <c r="U508" s="28"/>
      <c r="V508" s="28"/>
      <c r="W508" s="28"/>
      <c r="X508" s="28"/>
      <c r="Y508" s="28"/>
      <c r="Z508" s="28"/>
      <c r="AA508" s="28"/>
      <c r="AB508" s="28"/>
      <c r="AC508" s="28"/>
      <c r="AD508" s="28"/>
      <c r="AE508" s="28"/>
      <c r="AF508" s="28"/>
      <c r="AG508" s="28"/>
      <c r="AH508" s="28"/>
      <c r="AI508" s="28"/>
      <c r="AJ508" s="28"/>
      <c r="AK508" s="28"/>
      <c r="AL508" s="28"/>
      <c r="AM508" s="28"/>
      <c r="AN508" s="28"/>
      <c r="AO508" s="28"/>
      <c r="AP508" s="28"/>
      <c r="AQ508" s="28"/>
      <c r="AR508" s="28"/>
      <c r="AS508" s="28"/>
      <c r="AT508" s="28"/>
      <c r="AU508" s="28"/>
      <c r="AV508" s="28"/>
      <c r="AW508" s="28"/>
      <c r="AX508" s="28"/>
      <c r="AY508" s="28"/>
      <c r="AZ508" s="28"/>
      <c r="BA508" s="28"/>
      <c r="BB508" s="28"/>
      <c r="BC508" s="28"/>
      <c r="BD508" s="28"/>
      <c r="BE508" s="28"/>
      <c r="BF508" s="28"/>
      <c r="BG508" s="28"/>
      <c r="BH508" s="28"/>
      <c r="BI508" s="28"/>
      <c r="BJ508" s="28"/>
      <c r="BK508" s="28"/>
      <c r="BL508" s="28"/>
    </row>
    <row r="509" spans="3:64" s="29" customFormat="1" ht="11.1" customHeight="1">
      <c r="C509" s="124"/>
      <c r="D509" s="28"/>
      <c r="O509" s="28"/>
      <c r="P509" s="28"/>
      <c r="Q509" s="28"/>
      <c r="R509" s="28"/>
      <c r="S509" s="28"/>
      <c r="T509" s="28"/>
      <c r="U509" s="28"/>
      <c r="V509" s="28"/>
      <c r="W509" s="28"/>
      <c r="X509" s="28"/>
      <c r="Y509" s="28"/>
      <c r="Z509" s="28"/>
      <c r="AA509" s="28"/>
      <c r="AB509" s="28"/>
      <c r="AC509" s="28"/>
      <c r="AD509" s="28"/>
      <c r="AE509" s="28"/>
      <c r="AF509" s="28"/>
      <c r="AG509" s="28"/>
      <c r="AH509" s="28"/>
      <c r="AI509" s="28"/>
      <c r="AJ509" s="28"/>
      <c r="AK509" s="28"/>
      <c r="AL509" s="28"/>
      <c r="AM509" s="28"/>
      <c r="AN509" s="28"/>
      <c r="AO509" s="28"/>
      <c r="AP509" s="28"/>
      <c r="AQ509" s="28"/>
      <c r="AR509" s="28"/>
      <c r="AS509" s="28"/>
      <c r="AT509" s="28"/>
      <c r="AU509" s="28"/>
      <c r="AV509" s="28"/>
      <c r="AW509" s="28"/>
      <c r="AX509" s="28"/>
      <c r="AY509" s="28"/>
      <c r="AZ509" s="28"/>
      <c r="BA509" s="28"/>
      <c r="BB509" s="28"/>
      <c r="BC509" s="28"/>
      <c r="BD509" s="28"/>
      <c r="BE509" s="28"/>
      <c r="BF509" s="28"/>
      <c r="BG509" s="28"/>
      <c r="BH509" s="28"/>
      <c r="BI509" s="28"/>
      <c r="BJ509" s="28"/>
      <c r="BK509" s="28"/>
      <c r="BL509" s="28"/>
    </row>
    <row r="510" spans="3:64" s="29" customFormat="1" ht="11.1" customHeight="1">
      <c r="C510" s="124"/>
      <c r="D510" s="28"/>
      <c r="O510" s="28"/>
      <c r="P510" s="28"/>
      <c r="Q510" s="28"/>
      <c r="R510" s="28"/>
      <c r="S510" s="28"/>
      <c r="T510" s="28"/>
      <c r="U510" s="28"/>
      <c r="V510" s="28"/>
      <c r="W510" s="28"/>
      <c r="X510" s="28"/>
      <c r="Y510" s="28"/>
      <c r="Z510" s="28"/>
      <c r="AA510" s="28"/>
      <c r="AB510" s="28"/>
      <c r="AC510" s="28"/>
      <c r="AD510" s="28"/>
      <c r="AE510" s="28"/>
      <c r="AF510" s="28"/>
      <c r="AG510" s="28"/>
      <c r="AH510" s="28"/>
      <c r="AI510" s="28"/>
      <c r="AJ510" s="28"/>
      <c r="AK510" s="28"/>
      <c r="AL510" s="28"/>
      <c r="AM510" s="28"/>
      <c r="AN510" s="28"/>
      <c r="AO510" s="28"/>
      <c r="AP510" s="28"/>
      <c r="AQ510" s="28"/>
      <c r="AR510" s="28"/>
      <c r="AS510" s="28"/>
      <c r="AT510" s="28"/>
      <c r="AU510" s="28"/>
      <c r="AV510" s="28"/>
      <c r="AW510" s="28"/>
      <c r="AX510" s="28"/>
      <c r="AY510" s="28"/>
      <c r="AZ510" s="28"/>
      <c r="BA510" s="28"/>
      <c r="BB510" s="28"/>
      <c r="BC510" s="28"/>
      <c r="BD510" s="28"/>
      <c r="BE510" s="28"/>
      <c r="BF510" s="28"/>
      <c r="BG510" s="28"/>
      <c r="BH510" s="28"/>
      <c r="BI510" s="28"/>
      <c r="BJ510" s="28"/>
      <c r="BK510" s="28"/>
      <c r="BL510" s="28"/>
    </row>
    <row r="511" spans="3:64" s="29" customFormat="1" ht="11.1" customHeight="1">
      <c r="C511" s="124"/>
      <c r="D511" s="28"/>
      <c r="O511" s="28"/>
      <c r="P511" s="28"/>
      <c r="Q511" s="28"/>
      <c r="R511" s="28"/>
      <c r="S511" s="28"/>
      <c r="T511" s="28"/>
      <c r="U511" s="28"/>
      <c r="V511" s="28"/>
      <c r="W511" s="28"/>
      <c r="X511" s="28"/>
      <c r="Y511" s="28"/>
      <c r="Z511" s="28"/>
      <c r="AA511" s="28"/>
      <c r="AB511" s="28"/>
      <c r="AC511" s="28"/>
      <c r="AD511" s="28"/>
      <c r="AE511" s="28"/>
      <c r="AF511" s="28"/>
      <c r="AG511" s="28"/>
      <c r="AH511" s="28"/>
      <c r="AI511" s="28"/>
      <c r="AJ511" s="28"/>
      <c r="AK511" s="28"/>
      <c r="AL511" s="28"/>
      <c r="AM511" s="28"/>
      <c r="AN511" s="28"/>
      <c r="AO511" s="28"/>
      <c r="AP511" s="28"/>
      <c r="AQ511" s="28"/>
      <c r="AR511" s="28"/>
      <c r="AS511" s="28"/>
      <c r="AT511" s="28"/>
      <c r="AU511" s="28"/>
      <c r="AV511" s="28"/>
      <c r="AW511" s="28"/>
      <c r="AX511" s="28"/>
      <c r="AY511" s="28"/>
      <c r="AZ511" s="28"/>
      <c r="BA511" s="28"/>
      <c r="BB511" s="28"/>
      <c r="BC511" s="28"/>
      <c r="BD511" s="28"/>
      <c r="BE511" s="28"/>
      <c r="BF511" s="28"/>
      <c r="BG511" s="28"/>
      <c r="BH511" s="28"/>
      <c r="BI511" s="28"/>
      <c r="BJ511" s="28"/>
      <c r="BK511" s="28"/>
      <c r="BL511" s="28"/>
    </row>
    <row r="512" spans="3:64" s="29" customFormat="1" ht="11.1" customHeight="1">
      <c r="C512" s="124"/>
      <c r="D512" s="28"/>
      <c r="O512" s="28"/>
      <c r="P512" s="28"/>
      <c r="Q512" s="28"/>
      <c r="R512" s="28"/>
      <c r="S512" s="28"/>
      <c r="T512" s="28"/>
      <c r="U512" s="28"/>
      <c r="V512" s="28"/>
      <c r="W512" s="28"/>
      <c r="X512" s="28"/>
      <c r="Y512" s="28"/>
      <c r="Z512" s="28"/>
      <c r="AA512" s="28"/>
      <c r="AB512" s="28"/>
      <c r="AC512" s="28"/>
      <c r="AD512" s="28"/>
      <c r="AE512" s="28"/>
      <c r="AF512" s="28"/>
      <c r="AG512" s="28"/>
      <c r="AH512" s="28"/>
      <c r="AI512" s="28"/>
      <c r="AJ512" s="28"/>
      <c r="AK512" s="28"/>
      <c r="AL512" s="28"/>
      <c r="AM512" s="28"/>
      <c r="AN512" s="28"/>
      <c r="AO512" s="28"/>
      <c r="AP512" s="28"/>
      <c r="AQ512" s="28"/>
      <c r="AR512" s="28"/>
      <c r="AS512" s="28"/>
      <c r="AT512" s="28"/>
      <c r="AU512" s="28"/>
      <c r="AV512" s="28"/>
      <c r="AW512" s="28"/>
      <c r="AX512" s="28"/>
      <c r="AY512" s="28"/>
      <c r="AZ512" s="28"/>
      <c r="BA512" s="28"/>
      <c r="BB512" s="28"/>
      <c r="BC512" s="28"/>
      <c r="BD512" s="28"/>
      <c r="BE512" s="28"/>
      <c r="BF512" s="28"/>
      <c r="BG512" s="28"/>
      <c r="BH512" s="28"/>
      <c r="BI512" s="28"/>
      <c r="BJ512" s="28"/>
      <c r="BK512" s="28"/>
      <c r="BL512" s="28"/>
    </row>
    <row r="513" spans="3:64" s="29" customFormat="1" ht="11.1" customHeight="1">
      <c r="C513" s="124"/>
      <c r="D513" s="28"/>
      <c r="O513" s="28"/>
      <c r="P513" s="28"/>
      <c r="Q513" s="28"/>
      <c r="R513" s="28"/>
      <c r="S513" s="28"/>
      <c r="T513" s="28"/>
      <c r="U513" s="28"/>
      <c r="V513" s="28"/>
      <c r="W513" s="28"/>
      <c r="X513" s="28"/>
      <c r="Y513" s="28"/>
      <c r="Z513" s="28"/>
      <c r="AA513" s="28"/>
      <c r="AB513" s="28"/>
      <c r="AC513" s="28"/>
      <c r="AD513" s="28"/>
      <c r="AE513" s="28"/>
      <c r="AF513" s="28"/>
      <c r="AG513" s="28"/>
      <c r="AH513" s="28"/>
      <c r="AI513" s="28"/>
      <c r="AJ513" s="28"/>
      <c r="AK513" s="28"/>
      <c r="AL513" s="28"/>
      <c r="AM513" s="28"/>
      <c r="AN513" s="28"/>
      <c r="AO513" s="28"/>
      <c r="AP513" s="28"/>
      <c r="AQ513" s="28"/>
      <c r="AR513" s="28"/>
      <c r="AS513" s="28"/>
      <c r="AT513" s="28"/>
      <c r="AU513" s="28"/>
      <c r="AV513" s="28"/>
      <c r="AW513" s="28"/>
      <c r="AX513" s="28"/>
      <c r="AY513" s="28"/>
      <c r="AZ513" s="28"/>
      <c r="BA513" s="28"/>
      <c r="BB513" s="28"/>
      <c r="BC513" s="28"/>
      <c r="BD513" s="28"/>
      <c r="BE513" s="28"/>
      <c r="BF513" s="28"/>
      <c r="BG513" s="28"/>
      <c r="BH513" s="28"/>
      <c r="BI513" s="28"/>
      <c r="BJ513" s="28"/>
      <c r="BK513" s="28"/>
      <c r="BL513" s="28"/>
    </row>
    <row r="514" spans="3:64" s="29" customFormat="1" ht="11.1" customHeight="1">
      <c r="C514" s="124"/>
      <c r="D514" s="28"/>
      <c r="O514" s="28"/>
      <c r="P514" s="28"/>
      <c r="Q514" s="28"/>
      <c r="R514" s="28"/>
      <c r="S514" s="28"/>
      <c r="T514" s="28"/>
      <c r="U514" s="28"/>
      <c r="V514" s="28"/>
      <c r="W514" s="28"/>
      <c r="X514" s="28"/>
      <c r="Y514" s="28"/>
      <c r="Z514" s="28"/>
      <c r="AA514" s="28"/>
      <c r="AB514" s="28"/>
      <c r="AC514" s="28"/>
      <c r="AD514" s="28"/>
      <c r="AE514" s="28"/>
      <c r="AF514" s="28"/>
      <c r="AG514" s="28"/>
      <c r="AH514" s="28"/>
      <c r="AI514" s="28"/>
      <c r="AJ514" s="28"/>
      <c r="AK514" s="28"/>
      <c r="AL514" s="28"/>
      <c r="AM514" s="28"/>
      <c r="AN514" s="28"/>
      <c r="AO514" s="28"/>
      <c r="AP514" s="28"/>
      <c r="AQ514" s="28"/>
      <c r="AR514" s="28"/>
      <c r="AS514" s="28"/>
      <c r="AT514" s="28"/>
      <c r="AU514" s="28"/>
      <c r="AV514" s="28"/>
      <c r="AW514" s="28"/>
      <c r="AX514" s="28"/>
      <c r="AY514" s="28"/>
      <c r="AZ514" s="28"/>
      <c r="BA514" s="28"/>
      <c r="BB514" s="28"/>
      <c r="BC514" s="28"/>
      <c r="BD514" s="28"/>
      <c r="BE514" s="28"/>
      <c r="BF514" s="28"/>
      <c r="BG514" s="28"/>
      <c r="BH514" s="28"/>
      <c r="BI514" s="28"/>
      <c r="BJ514" s="28"/>
      <c r="BK514" s="28"/>
      <c r="BL514" s="28"/>
    </row>
    <row r="515" spans="3:64" s="29" customFormat="1" ht="11.1" customHeight="1">
      <c r="C515" s="124"/>
      <c r="D515" s="28"/>
      <c r="O515" s="28"/>
      <c r="P515" s="28"/>
      <c r="Q515" s="28"/>
      <c r="R515" s="28"/>
      <c r="S515" s="28"/>
      <c r="T515" s="28"/>
      <c r="U515" s="28"/>
      <c r="V515" s="28"/>
      <c r="W515" s="28"/>
      <c r="X515" s="28"/>
      <c r="Y515" s="28"/>
      <c r="Z515" s="28"/>
      <c r="AA515" s="28"/>
      <c r="AB515" s="28"/>
      <c r="AC515" s="28"/>
      <c r="AD515" s="28"/>
      <c r="AE515" s="28"/>
      <c r="AF515" s="28"/>
      <c r="AG515" s="28"/>
      <c r="AH515" s="28"/>
      <c r="AI515" s="28"/>
      <c r="AJ515" s="28"/>
      <c r="AK515" s="28"/>
      <c r="AL515" s="28"/>
      <c r="AM515" s="28"/>
      <c r="AN515" s="28"/>
      <c r="AO515" s="28"/>
      <c r="AP515" s="28"/>
      <c r="AQ515" s="28"/>
      <c r="AR515" s="28"/>
      <c r="AS515" s="28"/>
      <c r="AT515" s="28"/>
      <c r="AU515" s="28"/>
      <c r="AV515" s="28"/>
      <c r="AW515" s="28"/>
      <c r="AX515" s="28"/>
      <c r="AY515" s="28"/>
      <c r="AZ515" s="28"/>
      <c r="BA515" s="28"/>
      <c r="BB515" s="28"/>
      <c r="BC515" s="28"/>
      <c r="BD515" s="28"/>
      <c r="BE515" s="28"/>
      <c r="BF515" s="28"/>
      <c r="BG515" s="28"/>
      <c r="BH515" s="28"/>
      <c r="BI515" s="28"/>
      <c r="BJ515" s="28"/>
      <c r="BK515" s="28"/>
      <c r="BL515" s="28"/>
    </row>
    <row r="516" spans="3:64" s="29" customFormat="1" ht="11.1" customHeight="1">
      <c r="C516" s="124"/>
      <c r="D516" s="28"/>
      <c r="O516" s="28"/>
      <c r="P516" s="28"/>
      <c r="Q516" s="28"/>
      <c r="R516" s="28"/>
      <c r="S516" s="28"/>
      <c r="T516" s="28"/>
      <c r="U516" s="28"/>
      <c r="V516" s="28"/>
      <c r="W516" s="28"/>
      <c r="X516" s="28"/>
      <c r="Y516" s="28"/>
      <c r="Z516" s="28"/>
      <c r="AA516" s="28"/>
      <c r="AB516" s="28"/>
      <c r="AC516" s="28"/>
      <c r="AD516" s="28"/>
      <c r="AE516" s="28"/>
      <c r="AF516" s="28"/>
      <c r="AG516" s="28"/>
      <c r="AH516" s="28"/>
      <c r="AI516" s="28"/>
      <c r="AJ516" s="28"/>
      <c r="AK516" s="28"/>
      <c r="AL516" s="28"/>
      <c r="AM516" s="28"/>
      <c r="AN516" s="28"/>
      <c r="AO516" s="28"/>
      <c r="AP516" s="28"/>
      <c r="AQ516" s="28"/>
      <c r="AR516" s="28"/>
      <c r="AS516" s="28"/>
      <c r="AT516" s="28"/>
      <c r="AU516" s="28"/>
      <c r="AV516" s="28"/>
      <c r="AW516" s="28"/>
      <c r="AX516" s="28"/>
      <c r="AY516" s="28"/>
      <c r="AZ516" s="28"/>
      <c r="BA516" s="28"/>
      <c r="BB516" s="28"/>
      <c r="BC516" s="28"/>
      <c r="BD516" s="28"/>
      <c r="BE516" s="28"/>
      <c r="BF516" s="28"/>
      <c r="BG516" s="28"/>
      <c r="BH516" s="28"/>
      <c r="BI516" s="28"/>
      <c r="BJ516" s="28"/>
      <c r="BK516" s="28"/>
      <c r="BL516" s="28"/>
    </row>
    <row r="517" spans="3:64" s="29" customFormat="1" ht="11.1" customHeight="1">
      <c r="C517" s="124"/>
      <c r="D517" s="28"/>
      <c r="O517" s="28"/>
      <c r="P517" s="28"/>
      <c r="Q517" s="28"/>
      <c r="R517" s="28"/>
      <c r="S517" s="28"/>
      <c r="T517" s="28"/>
      <c r="U517" s="28"/>
      <c r="V517" s="28"/>
      <c r="W517" s="28"/>
      <c r="X517" s="28"/>
      <c r="Y517" s="28"/>
      <c r="Z517" s="28"/>
      <c r="AA517" s="28"/>
      <c r="AB517" s="28"/>
      <c r="AC517" s="28"/>
      <c r="AD517" s="28"/>
      <c r="AE517" s="28"/>
      <c r="AF517" s="28"/>
      <c r="AG517" s="28"/>
      <c r="AH517" s="28"/>
      <c r="AI517" s="28"/>
      <c r="AJ517" s="28"/>
      <c r="AK517" s="28"/>
      <c r="AL517" s="28"/>
      <c r="AM517" s="28"/>
      <c r="AN517" s="28"/>
      <c r="AO517" s="28"/>
      <c r="AP517" s="28"/>
      <c r="AQ517" s="28"/>
      <c r="AR517" s="28"/>
      <c r="AS517" s="28"/>
      <c r="AT517" s="28"/>
      <c r="AU517" s="28"/>
      <c r="AV517" s="28"/>
      <c r="AW517" s="28"/>
      <c r="AX517" s="28"/>
      <c r="AY517" s="28"/>
      <c r="AZ517" s="28"/>
      <c r="BA517" s="28"/>
      <c r="BB517" s="28"/>
      <c r="BC517" s="28"/>
      <c r="BD517" s="28"/>
      <c r="BE517" s="28"/>
      <c r="BF517" s="28"/>
      <c r="BG517" s="28"/>
      <c r="BH517" s="28"/>
      <c r="BI517" s="28"/>
      <c r="BJ517" s="28"/>
      <c r="BK517" s="28"/>
      <c r="BL517" s="28"/>
    </row>
    <row r="518" spans="3:64" s="29" customFormat="1" ht="11.1" customHeight="1">
      <c r="C518" s="124"/>
      <c r="D518" s="28"/>
      <c r="O518" s="28"/>
      <c r="P518" s="28"/>
      <c r="Q518" s="28"/>
      <c r="R518" s="28"/>
      <c r="S518" s="28"/>
      <c r="T518" s="28"/>
      <c r="U518" s="28"/>
      <c r="V518" s="28"/>
      <c r="W518" s="28"/>
      <c r="X518" s="28"/>
      <c r="Y518" s="28"/>
      <c r="Z518" s="28"/>
      <c r="AA518" s="28"/>
      <c r="AB518" s="28"/>
      <c r="AC518" s="28"/>
      <c r="AD518" s="28"/>
      <c r="AE518" s="28"/>
      <c r="AF518" s="28"/>
      <c r="AG518" s="28"/>
      <c r="AH518" s="28"/>
      <c r="AI518" s="28"/>
      <c r="AJ518" s="28"/>
      <c r="AK518" s="28"/>
      <c r="AL518" s="28"/>
      <c r="AM518" s="28"/>
      <c r="AN518" s="28"/>
      <c r="AO518" s="28"/>
      <c r="AP518" s="28"/>
      <c r="AQ518" s="28"/>
      <c r="AR518" s="28"/>
      <c r="AS518" s="28"/>
      <c r="AT518" s="28"/>
      <c r="AU518" s="28"/>
      <c r="AV518" s="28"/>
      <c r="AW518" s="28"/>
      <c r="AX518" s="28"/>
      <c r="AY518" s="28"/>
      <c r="AZ518" s="28"/>
      <c r="BA518" s="28"/>
      <c r="BB518" s="28"/>
      <c r="BC518" s="28"/>
      <c r="BD518" s="28"/>
      <c r="BE518" s="28"/>
      <c r="BF518" s="28"/>
      <c r="BG518" s="28"/>
      <c r="BH518" s="28"/>
      <c r="BI518" s="28"/>
      <c r="BJ518" s="28"/>
      <c r="BK518" s="28"/>
      <c r="BL518" s="28"/>
    </row>
    <row r="519" spans="3:64" s="29" customFormat="1" ht="11.1" customHeight="1">
      <c r="C519" s="124"/>
      <c r="D519" s="28"/>
      <c r="O519" s="28"/>
      <c r="P519" s="28"/>
      <c r="Q519" s="28"/>
      <c r="R519" s="28"/>
      <c r="S519" s="28"/>
      <c r="T519" s="28"/>
      <c r="U519" s="28"/>
      <c r="V519" s="28"/>
      <c r="W519" s="28"/>
      <c r="X519" s="28"/>
      <c r="Y519" s="28"/>
      <c r="Z519" s="28"/>
      <c r="AA519" s="28"/>
      <c r="AB519" s="28"/>
      <c r="AC519" s="28"/>
      <c r="AD519" s="28"/>
      <c r="AE519" s="28"/>
      <c r="AF519" s="28"/>
      <c r="AG519" s="28"/>
      <c r="AH519" s="28"/>
      <c r="AI519" s="28"/>
      <c r="AJ519" s="28"/>
      <c r="AK519" s="28"/>
      <c r="AL519" s="28"/>
      <c r="AM519" s="28"/>
      <c r="AN519" s="28"/>
      <c r="AO519" s="28"/>
      <c r="AP519" s="28"/>
      <c r="AQ519" s="28"/>
      <c r="AR519" s="28"/>
      <c r="AS519" s="28"/>
      <c r="AT519" s="28"/>
      <c r="AU519" s="28"/>
      <c r="AV519" s="28"/>
      <c r="AW519" s="28"/>
      <c r="AX519" s="28"/>
      <c r="AY519" s="28"/>
      <c r="AZ519" s="28"/>
      <c r="BA519" s="28"/>
      <c r="BB519" s="28"/>
      <c r="BC519" s="28"/>
      <c r="BD519" s="28"/>
      <c r="BE519" s="28"/>
      <c r="BF519" s="28"/>
      <c r="BG519" s="28"/>
      <c r="BH519" s="28"/>
      <c r="BI519" s="28"/>
      <c r="BJ519" s="28"/>
      <c r="BK519" s="28"/>
      <c r="BL519" s="28"/>
    </row>
    <row r="520" spans="3:64" s="29" customFormat="1" ht="11.1" customHeight="1">
      <c r="C520" s="124"/>
      <c r="D520" s="28"/>
      <c r="O520" s="28"/>
      <c r="P520" s="28"/>
      <c r="Q520" s="28"/>
      <c r="R520" s="28"/>
      <c r="S520" s="28"/>
      <c r="T520" s="28"/>
      <c r="U520" s="28"/>
      <c r="V520" s="28"/>
      <c r="W520" s="28"/>
      <c r="X520" s="28"/>
      <c r="Y520" s="28"/>
      <c r="Z520" s="28"/>
      <c r="AA520" s="28"/>
      <c r="AB520" s="28"/>
      <c r="AC520" s="28"/>
      <c r="AD520" s="28"/>
      <c r="AE520" s="28"/>
      <c r="AF520" s="28"/>
      <c r="AG520" s="28"/>
      <c r="AH520" s="28"/>
      <c r="AI520" s="28"/>
      <c r="AJ520" s="28"/>
      <c r="AK520" s="28"/>
      <c r="AL520" s="28"/>
      <c r="AM520" s="28"/>
      <c r="AN520" s="28"/>
      <c r="AO520" s="28"/>
      <c r="AP520" s="28"/>
      <c r="AQ520" s="28"/>
      <c r="AR520" s="28"/>
      <c r="AS520" s="28"/>
      <c r="AT520" s="28"/>
      <c r="AU520" s="28"/>
      <c r="AV520" s="28"/>
      <c r="AW520" s="28"/>
      <c r="AX520" s="28"/>
      <c r="AY520" s="28"/>
      <c r="AZ520" s="28"/>
      <c r="BA520" s="28"/>
      <c r="BB520" s="28"/>
      <c r="BC520" s="28"/>
      <c r="BD520" s="28"/>
      <c r="BE520" s="28"/>
      <c r="BF520" s="28"/>
      <c r="BG520" s="28"/>
      <c r="BH520" s="28"/>
      <c r="BI520" s="28"/>
      <c r="BJ520" s="28"/>
      <c r="BK520" s="28"/>
      <c r="BL520" s="28"/>
    </row>
    <row r="521" spans="3:64" s="29" customFormat="1" ht="11.1" customHeight="1">
      <c r="C521" s="124"/>
      <c r="D521" s="28"/>
      <c r="O521" s="28"/>
      <c r="P521" s="28"/>
      <c r="Q521" s="28"/>
      <c r="R521" s="28"/>
      <c r="S521" s="28"/>
      <c r="T521" s="28"/>
      <c r="U521" s="28"/>
      <c r="V521" s="28"/>
      <c r="W521" s="28"/>
      <c r="X521" s="28"/>
      <c r="Y521" s="28"/>
      <c r="Z521" s="28"/>
      <c r="AA521" s="28"/>
      <c r="AB521" s="28"/>
      <c r="AC521" s="28"/>
      <c r="AD521" s="28"/>
      <c r="AE521" s="28"/>
      <c r="AF521" s="28"/>
      <c r="AG521" s="28"/>
      <c r="AH521" s="28"/>
      <c r="AI521" s="28"/>
      <c r="AJ521" s="28"/>
      <c r="AK521" s="28"/>
      <c r="AL521" s="28"/>
      <c r="AM521" s="28"/>
      <c r="AN521" s="28"/>
      <c r="AO521" s="28"/>
      <c r="AP521" s="28"/>
      <c r="AQ521" s="28"/>
      <c r="AR521" s="28"/>
      <c r="AS521" s="28"/>
      <c r="AT521" s="28"/>
      <c r="AU521" s="28"/>
      <c r="AV521" s="28"/>
      <c r="AW521" s="28"/>
      <c r="AX521" s="28"/>
      <c r="AY521" s="28"/>
      <c r="AZ521" s="28"/>
      <c r="BA521" s="28"/>
      <c r="BB521" s="28"/>
      <c r="BC521" s="28"/>
      <c r="BD521" s="28"/>
      <c r="BE521" s="28"/>
      <c r="BF521" s="28"/>
      <c r="BG521" s="28"/>
      <c r="BH521" s="28"/>
      <c r="BI521" s="28"/>
      <c r="BJ521" s="28"/>
      <c r="BK521" s="28"/>
      <c r="BL521" s="28"/>
    </row>
    <row r="522" spans="3:64" s="29" customFormat="1" ht="11.1" customHeight="1">
      <c r="C522" s="124"/>
      <c r="D522" s="28"/>
      <c r="O522" s="28"/>
      <c r="P522" s="28"/>
      <c r="Q522" s="28"/>
      <c r="R522" s="28"/>
      <c r="S522" s="28"/>
      <c r="T522" s="28"/>
      <c r="U522" s="28"/>
      <c r="V522" s="28"/>
      <c r="W522" s="28"/>
      <c r="X522" s="28"/>
      <c r="Y522" s="28"/>
      <c r="Z522" s="28"/>
      <c r="AA522" s="28"/>
      <c r="AB522" s="28"/>
      <c r="AC522" s="28"/>
      <c r="AD522" s="28"/>
      <c r="AE522" s="28"/>
      <c r="AF522" s="28"/>
      <c r="AG522" s="28"/>
      <c r="AH522" s="28"/>
      <c r="AI522" s="28"/>
      <c r="AJ522" s="28"/>
      <c r="AK522" s="28"/>
      <c r="AL522" s="28"/>
      <c r="AM522" s="28"/>
      <c r="AN522" s="28"/>
      <c r="AO522" s="28"/>
      <c r="AP522" s="28"/>
      <c r="AQ522" s="28"/>
      <c r="AR522" s="28"/>
      <c r="AS522" s="28"/>
      <c r="AT522" s="28"/>
      <c r="AU522" s="28"/>
      <c r="AV522" s="28"/>
      <c r="AW522" s="28"/>
      <c r="AX522" s="28"/>
      <c r="AY522" s="28"/>
      <c r="AZ522" s="28"/>
      <c r="BA522" s="28"/>
      <c r="BB522" s="28"/>
      <c r="BC522" s="28"/>
      <c r="BD522" s="28"/>
      <c r="BE522" s="28"/>
      <c r="BF522" s="28"/>
      <c r="BG522" s="28"/>
      <c r="BH522" s="28"/>
      <c r="BI522" s="28"/>
      <c r="BJ522" s="28"/>
      <c r="BK522" s="28"/>
      <c r="BL522" s="28"/>
    </row>
    <row r="523" spans="3:64" s="29" customFormat="1" ht="11.1" customHeight="1">
      <c r="C523" s="124"/>
      <c r="D523" s="28"/>
      <c r="O523" s="28"/>
      <c r="P523" s="28"/>
      <c r="Q523" s="28"/>
      <c r="R523" s="28"/>
      <c r="S523" s="28"/>
      <c r="T523" s="28"/>
      <c r="U523" s="28"/>
      <c r="V523" s="28"/>
      <c r="W523" s="28"/>
      <c r="X523" s="28"/>
      <c r="Y523" s="28"/>
      <c r="Z523" s="28"/>
      <c r="AA523" s="28"/>
      <c r="AB523" s="28"/>
      <c r="AC523" s="28"/>
      <c r="AD523" s="28"/>
      <c r="AE523" s="28"/>
      <c r="AF523" s="28"/>
      <c r="AG523" s="28"/>
      <c r="AH523" s="28"/>
      <c r="AI523" s="28"/>
      <c r="AJ523" s="28"/>
      <c r="AK523" s="28"/>
      <c r="AL523" s="28"/>
      <c r="AM523" s="28"/>
      <c r="AN523" s="28"/>
      <c r="AO523" s="28"/>
      <c r="AP523" s="28"/>
      <c r="AQ523" s="28"/>
      <c r="AR523" s="28"/>
      <c r="AS523" s="28"/>
      <c r="AT523" s="28"/>
      <c r="AU523" s="28"/>
      <c r="AV523" s="28"/>
      <c r="AW523" s="28"/>
      <c r="AX523" s="28"/>
      <c r="AY523" s="28"/>
      <c r="AZ523" s="28"/>
      <c r="BA523" s="28"/>
      <c r="BB523" s="28"/>
      <c r="BC523" s="28"/>
      <c r="BD523" s="28"/>
      <c r="BE523" s="28"/>
      <c r="BF523" s="28"/>
      <c r="BG523" s="28"/>
      <c r="BH523" s="28"/>
      <c r="BI523" s="28"/>
      <c r="BJ523" s="28"/>
      <c r="BK523" s="28"/>
      <c r="BL523" s="28"/>
    </row>
    <row r="524" spans="3:64" s="29" customFormat="1" ht="11.1" customHeight="1">
      <c r="C524" s="124"/>
      <c r="D524" s="28"/>
      <c r="O524" s="28"/>
      <c r="P524" s="28"/>
      <c r="Q524" s="28"/>
      <c r="R524" s="28"/>
      <c r="S524" s="28"/>
      <c r="T524" s="28"/>
      <c r="U524" s="28"/>
      <c r="V524" s="28"/>
      <c r="W524" s="28"/>
      <c r="X524" s="28"/>
      <c r="Y524" s="28"/>
      <c r="Z524" s="28"/>
      <c r="AA524" s="28"/>
      <c r="AB524" s="28"/>
      <c r="AC524" s="28"/>
      <c r="AD524" s="28"/>
      <c r="AE524" s="28"/>
      <c r="AF524" s="28"/>
      <c r="AG524" s="28"/>
      <c r="AH524" s="28"/>
      <c r="AI524" s="28"/>
      <c r="AJ524" s="28"/>
      <c r="AK524" s="28"/>
      <c r="AL524" s="28"/>
      <c r="AM524" s="28"/>
      <c r="AN524" s="28"/>
      <c r="AO524" s="28"/>
      <c r="AP524" s="28"/>
      <c r="AQ524" s="28"/>
      <c r="AR524" s="28"/>
      <c r="AS524" s="28"/>
      <c r="AT524" s="28"/>
      <c r="AU524" s="28"/>
      <c r="AV524" s="28"/>
      <c r="AW524" s="28"/>
      <c r="AX524" s="28"/>
      <c r="AY524" s="28"/>
      <c r="AZ524" s="28"/>
      <c r="BA524" s="28"/>
      <c r="BB524" s="28"/>
      <c r="BC524" s="28"/>
      <c r="BD524" s="28"/>
      <c r="BE524" s="28"/>
      <c r="BF524" s="28"/>
      <c r="BG524" s="28"/>
      <c r="BH524" s="28"/>
      <c r="BI524" s="28"/>
      <c r="BJ524" s="28"/>
      <c r="BK524" s="28"/>
      <c r="BL524" s="28"/>
    </row>
    <row r="525" spans="3:64" s="29" customFormat="1" ht="11.1" customHeight="1">
      <c r="C525" s="124"/>
      <c r="D525" s="28"/>
      <c r="O525" s="28"/>
      <c r="P525" s="28"/>
      <c r="Q525" s="28"/>
      <c r="R525" s="28"/>
      <c r="S525" s="28"/>
      <c r="T525" s="28"/>
      <c r="U525" s="28"/>
      <c r="V525" s="28"/>
      <c r="W525" s="28"/>
      <c r="X525" s="28"/>
      <c r="Y525" s="28"/>
      <c r="Z525" s="28"/>
      <c r="AA525" s="28"/>
      <c r="AB525" s="28"/>
      <c r="AC525" s="28"/>
      <c r="AD525" s="28"/>
      <c r="AE525" s="28"/>
      <c r="AF525" s="28"/>
      <c r="AG525" s="28"/>
      <c r="AH525" s="28"/>
      <c r="AI525" s="28"/>
      <c r="AJ525" s="28"/>
      <c r="AK525" s="28"/>
      <c r="AL525" s="28"/>
      <c r="AM525" s="28"/>
      <c r="AN525" s="28"/>
      <c r="AO525" s="28"/>
      <c r="AP525" s="28"/>
      <c r="AQ525" s="28"/>
      <c r="AR525" s="28"/>
      <c r="AS525" s="28"/>
      <c r="AT525" s="28"/>
      <c r="AU525" s="28"/>
      <c r="AV525" s="28"/>
      <c r="AW525" s="28"/>
      <c r="AX525" s="28"/>
      <c r="AY525" s="28"/>
      <c r="AZ525" s="28"/>
      <c r="BA525" s="28"/>
      <c r="BB525" s="28"/>
      <c r="BC525" s="28"/>
      <c r="BD525" s="28"/>
      <c r="BE525" s="28"/>
      <c r="BF525" s="28"/>
      <c r="BG525" s="28"/>
      <c r="BH525" s="28"/>
      <c r="BI525" s="28"/>
      <c r="BJ525" s="28"/>
      <c r="BK525" s="28"/>
      <c r="BL525" s="28"/>
    </row>
    <row r="526" spans="3:64" s="29" customFormat="1" ht="11.1" customHeight="1">
      <c r="C526" s="124"/>
      <c r="D526" s="28"/>
      <c r="O526" s="28"/>
      <c r="P526" s="28"/>
      <c r="Q526" s="28"/>
      <c r="R526" s="28"/>
      <c r="S526" s="28"/>
      <c r="T526" s="28"/>
      <c r="U526" s="28"/>
      <c r="V526" s="28"/>
      <c r="W526" s="28"/>
      <c r="X526" s="28"/>
      <c r="Y526" s="28"/>
      <c r="Z526" s="28"/>
      <c r="AA526" s="28"/>
      <c r="AB526" s="28"/>
      <c r="AC526" s="28"/>
      <c r="AD526" s="28"/>
      <c r="AE526" s="28"/>
      <c r="AF526" s="28"/>
      <c r="AG526" s="28"/>
      <c r="AH526" s="28"/>
      <c r="AI526" s="28"/>
      <c r="AJ526" s="28"/>
      <c r="AK526" s="28"/>
      <c r="AL526" s="28"/>
      <c r="AM526" s="28"/>
      <c r="AN526" s="28"/>
      <c r="AO526" s="28"/>
      <c r="AP526" s="28"/>
      <c r="AQ526" s="28"/>
      <c r="AR526" s="28"/>
      <c r="AS526" s="28"/>
      <c r="AT526" s="28"/>
      <c r="AU526" s="28"/>
      <c r="AV526" s="28"/>
      <c r="AW526" s="28"/>
      <c r="AX526" s="28"/>
      <c r="AY526" s="28"/>
      <c r="AZ526" s="28"/>
      <c r="BA526" s="28"/>
      <c r="BB526" s="28"/>
      <c r="BC526" s="28"/>
      <c r="BD526" s="28"/>
      <c r="BE526" s="28"/>
      <c r="BF526" s="28"/>
      <c r="BG526" s="28"/>
      <c r="BH526" s="28"/>
      <c r="BI526" s="28"/>
      <c r="BJ526" s="28"/>
      <c r="BK526" s="28"/>
      <c r="BL526" s="28"/>
    </row>
    <row r="527" spans="3:64" s="29" customFormat="1" ht="11.1" customHeight="1">
      <c r="C527" s="124"/>
      <c r="D527" s="28"/>
      <c r="O527" s="28"/>
      <c r="P527" s="28"/>
      <c r="Q527" s="28"/>
      <c r="R527" s="28"/>
      <c r="S527" s="28"/>
      <c r="T527" s="28"/>
      <c r="U527" s="28"/>
      <c r="V527" s="28"/>
      <c r="W527" s="28"/>
      <c r="X527" s="28"/>
      <c r="Y527" s="28"/>
      <c r="Z527" s="28"/>
      <c r="AA527" s="28"/>
      <c r="AB527" s="28"/>
      <c r="AC527" s="28"/>
      <c r="AD527" s="28"/>
      <c r="AE527" s="28"/>
      <c r="AF527" s="28"/>
      <c r="AG527" s="28"/>
      <c r="AH527" s="28"/>
      <c r="AI527" s="28"/>
      <c r="AJ527" s="28"/>
      <c r="AK527" s="28"/>
      <c r="AL527" s="28"/>
      <c r="AM527" s="28"/>
      <c r="AN527" s="28"/>
      <c r="AO527" s="28"/>
      <c r="AP527" s="28"/>
      <c r="AQ527" s="28"/>
      <c r="AR527" s="28"/>
      <c r="AS527" s="28"/>
      <c r="AT527" s="28"/>
      <c r="AU527" s="28"/>
      <c r="AV527" s="28"/>
      <c r="AW527" s="28"/>
      <c r="AX527" s="28"/>
      <c r="AY527" s="28"/>
      <c r="AZ527" s="28"/>
      <c r="BA527" s="28"/>
      <c r="BB527" s="28"/>
      <c r="BC527" s="28"/>
      <c r="BD527" s="28"/>
      <c r="BE527" s="28"/>
      <c r="BF527" s="28"/>
      <c r="BG527" s="28"/>
      <c r="BH527" s="28"/>
      <c r="BI527" s="28"/>
      <c r="BJ527" s="28"/>
      <c r="BK527" s="28"/>
      <c r="BL527" s="28"/>
    </row>
    <row r="528" spans="3:64" s="29" customFormat="1" ht="11.1" customHeight="1">
      <c r="C528" s="124"/>
      <c r="D528" s="28"/>
      <c r="O528" s="28"/>
      <c r="P528" s="28"/>
      <c r="Q528" s="28"/>
      <c r="R528" s="28"/>
      <c r="S528" s="28"/>
      <c r="T528" s="28"/>
      <c r="U528" s="28"/>
      <c r="V528" s="28"/>
      <c r="W528" s="28"/>
      <c r="X528" s="28"/>
      <c r="Y528" s="28"/>
      <c r="Z528" s="28"/>
      <c r="AA528" s="28"/>
      <c r="AB528" s="28"/>
      <c r="AC528" s="28"/>
      <c r="AD528" s="28"/>
      <c r="AE528" s="28"/>
      <c r="AF528" s="28"/>
      <c r="AG528" s="28"/>
      <c r="AH528" s="28"/>
      <c r="AI528" s="28"/>
      <c r="AJ528" s="28"/>
      <c r="AK528" s="28"/>
      <c r="AL528" s="28"/>
      <c r="AM528" s="28"/>
      <c r="AN528" s="28"/>
      <c r="AO528" s="28"/>
      <c r="AP528" s="28"/>
      <c r="AQ528" s="28"/>
      <c r="AR528" s="28"/>
      <c r="AS528" s="28"/>
      <c r="AT528" s="28"/>
      <c r="AU528" s="28"/>
      <c r="AV528" s="28"/>
      <c r="AW528" s="28"/>
      <c r="AX528" s="28"/>
      <c r="AY528" s="28"/>
      <c r="AZ528" s="28"/>
      <c r="BA528" s="28"/>
      <c r="BB528" s="28"/>
      <c r="BC528" s="28"/>
      <c r="BD528" s="28"/>
      <c r="BE528" s="28"/>
      <c r="BF528" s="28"/>
      <c r="BG528" s="28"/>
      <c r="BH528" s="28"/>
      <c r="BI528" s="28"/>
      <c r="BJ528" s="28"/>
      <c r="BK528" s="28"/>
      <c r="BL528" s="28"/>
    </row>
    <row r="529" spans="3:64" s="29" customFormat="1" ht="11.1" customHeight="1">
      <c r="C529" s="124"/>
      <c r="D529" s="28"/>
      <c r="O529" s="28"/>
      <c r="P529" s="28"/>
      <c r="Q529" s="28"/>
      <c r="R529" s="28"/>
      <c r="S529" s="28"/>
      <c r="T529" s="28"/>
      <c r="U529" s="28"/>
      <c r="V529" s="28"/>
      <c r="W529" s="28"/>
      <c r="X529" s="28"/>
      <c r="Y529" s="28"/>
      <c r="Z529" s="28"/>
      <c r="AA529" s="28"/>
      <c r="AB529" s="28"/>
      <c r="AC529" s="28"/>
      <c r="AD529" s="28"/>
      <c r="AE529" s="28"/>
      <c r="AF529" s="28"/>
      <c r="AG529" s="28"/>
      <c r="AH529" s="28"/>
      <c r="AI529" s="28"/>
      <c r="AJ529" s="28"/>
      <c r="AK529" s="28"/>
      <c r="AL529" s="28"/>
      <c r="AM529" s="28"/>
      <c r="AN529" s="28"/>
      <c r="AO529" s="28"/>
      <c r="AP529" s="28"/>
      <c r="AQ529" s="28"/>
      <c r="AR529" s="28"/>
      <c r="AS529" s="28"/>
      <c r="AT529" s="28"/>
      <c r="AU529" s="28"/>
      <c r="AV529" s="28"/>
      <c r="AW529" s="28"/>
      <c r="AX529" s="28"/>
      <c r="AY529" s="28"/>
      <c r="AZ529" s="28"/>
      <c r="BA529" s="28"/>
      <c r="BB529" s="28"/>
      <c r="BC529" s="28"/>
      <c r="BD529" s="28"/>
      <c r="BE529" s="28"/>
      <c r="BF529" s="28"/>
      <c r="BG529" s="28"/>
      <c r="BH529" s="28"/>
      <c r="BI529" s="28"/>
      <c r="BJ529" s="28"/>
      <c r="BK529" s="28"/>
      <c r="BL529" s="28"/>
    </row>
    <row r="530" spans="3:64" s="29" customFormat="1" ht="11.1" customHeight="1">
      <c r="C530" s="124"/>
      <c r="D530" s="28"/>
      <c r="O530" s="28"/>
      <c r="P530" s="28"/>
      <c r="Q530" s="28"/>
      <c r="R530" s="28"/>
      <c r="S530" s="28"/>
      <c r="T530" s="28"/>
      <c r="U530" s="28"/>
      <c r="V530" s="28"/>
      <c r="W530" s="28"/>
      <c r="X530" s="28"/>
      <c r="Y530" s="28"/>
      <c r="Z530" s="28"/>
      <c r="AA530" s="28"/>
      <c r="AB530" s="28"/>
      <c r="AC530" s="28"/>
      <c r="AD530" s="28"/>
      <c r="AE530" s="28"/>
      <c r="AF530" s="28"/>
      <c r="AG530" s="28"/>
      <c r="AH530" s="28"/>
      <c r="AI530" s="28"/>
      <c r="AJ530" s="28"/>
      <c r="AK530" s="28"/>
      <c r="AL530" s="28"/>
      <c r="AM530" s="28"/>
      <c r="AN530" s="28"/>
      <c r="AO530" s="28"/>
      <c r="AP530" s="28"/>
      <c r="AQ530" s="28"/>
      <c r="AR530" s="28"/>
      <c r="AS530" s="28"/>
      <c r="AT530" s="28"/>
      <c r="AU530" s="28"/>
      <c r="AV530" s="28"/>
      <c r="AW530" s="28"/>
      <c r="AX530" s="28"/>
      <c r="AY530" s="28"/>
      <c r="AZ530" s="28"/>
      <c r="BA530" s="28"/>
      <c r="BB530" s="28"/>
      <c r="BC530" s="28"/>
      <c r="BD530" s="28"/>
      <c r="BE530" s="28"/>
      <c r="BF530" s="28"/>
      <c r="BG530" s="28"/>
      <c r="BH530" s="28"/>
      <c r="BI530" s="28"/>
      <c r="BJ530" s="28"/>
      <c r="BK530" s="28"/>
      <c r="BL530" s="28"/>
    </row>
    <row r="531" spans="3:64" s="29" customFormat="1" ht="11.1" customHeight="1">
      <c r="C531" s="124"/>
      <c r="D531" s="28"/>
      <c r="O531" s="28"/>
      <c r="P531" s="28"/>
      <c r="Q531" s="28"/>
      <c r="R531" s="28"/>
      <c r="S531" s="28"/>
      <c r="T531" s="28"/>
      <c r="U531" s="28"/>
      <c r="V531" s="28"/>
      <c r="W531" s="28"/>
      <c r="X531" s="28"/>
      <c r="Y531" s="28"/>
      <c r="Z531" s="28"/>
      <c r="AA531" s="28"/>
      <c r="AB531" s="28"/>
      <c r="AC531" s="28"/>
      <c r="AD531" s="28"/>
      <c r="AE531" s="28"/>
      <c r="AF531" s="28"/>
      <c r="AG531" s="28"/>
      <c r="AH531" s="28"/>
      <c r="AI531" s="28"/>
      <c r="AJ531" s="28"/>
      <c r="AK531" s="28"/>
      <c r="AL531" s="28"/>
      <c r="AM531" s="28"/>
      <c r="AN531" s="28"/>
      <c r="AO531" s="28"/>
      <c r="AP531" s="28"/>
      <c r="AQ531" s="28"/>
      <c r="AR531" s="28"/>
      <c r="AS531" s="28"/>
      <c r="AT531" s="28"/>
      <c r="AU531" s="28"/>
      <c r="AV531" s="28"/>
      <c r="AW531" s="28"/>
      <c r="AX531" s="28"/>
      <c r="AY531" s="28"/>
      <c r="AZ531" s="28"/>
      <c r="BA531" s="28"/>
      <c r="BB531" s="28"/>
      <c r="BC531" s="28"/>
      <c r="BD531" s="28"/>
      <c r="BE531" s="28"/>
      <c r="BF531" s="28"/>
      <c r="BG531" s="28"/>
      <c r="BH531" s="28"/>
      <c r="BI531" s="28"/>
      <c r="BJ531" s="28"/>
      <c r="BK531" s="28"/>
      <c r="BL531" s="28"/>
    </row>
    <row r="532" spans="3:64" s="29" customFormat="1" ht="11.1" customHeight="1">
      <c r="C532" s="124"/>
      <c r="D532" s="28"/>
      <c r="O532" s="28"/>
      <c r="P532" s="28"/>
      <c r="Q532" s="28"/>
      <c r="R532" s="28"/>
      <c r="S532" s="28"/>
      <c r="T532" s="28"/>
      <c r="U532" s="28"/>
      <c r="V532" s="28"/>
      <c r="W532" s="28"/>
      <c r="X532" s="28"/>
      <c r="Y532" s="28"/>
      <c r="Z532" s="28"/>
      <c r="AA532" s="28"/>
      <c r="AB532" s="28"/>
      <c r="AC532" s="28"/>
      <c r="AD532" s="28"/>
      <c r="AE532" s="28"/>
      <c r="AF532" s="28"/>
      <c r="AG532" s="28"/>
      <c r="AH532" s="28"/>
      <c r="AI532" s="28"/>
      <c r="AJ532" s="28"/>
      <c r="AK532" s="28"/>
      <c r="AL532" s="28"/>
      <c r="AM532" s="28"/>
      <c r="AN532" s="28"/>
      <c r="AO532" s="28"/>
      <c r="AP532" s="28"/>
      <c r="AQ532" s="28"/>
      <c r="AR532" s="28"/>
      <c r="AS532" s="28"/>
      <c r="AT532" s="28"/>
      <c r="AU532" s="28"/>
      <c r="AV532" s="28"/>
      <c r="AW532" s="28"/>
      <c r="AX532" s="28"/>
      <c r="AY532" s="28"/>
      <c r="AZ532" s="28"/>
      <c r="BA532" s="28"/>
      <c r="BB532" s="28"/>
      <c r="BC532" s="28"/>
      <c r="BD532" s="28"/>
      <c r="BE532" s="28"/>
      <c r="BF532" s="28"/>
      <c r="BG532" s="28"/>
      <c r="BH532" s="28"/>
      <c r="BI532" s="28"/>
      <c r="BJ532" s="28"/>
      <c r="BK532" s="28"/>
      <c r="BL532" s="28"/>
    </row>
    <row r="533" spans="3:64" s="29" customFormat="1" ht="11.1" customHeight="1">
      <c r="C533" s="124"/>
      <c r="D533" s="28"/>
      <c r="O533" s="28"/>
      <c r="P533" s="28"/>
      <c r="Q533" s="28"/>
      <c r="R533" s="28"/>
      <c r="S533" s="28"/>
      <c r="T533" s="28"/>
      <c r="U533" s="28"/>
      <c r="V533" s="28"/>
      <c r="W533" s="28"/>
      <c r="X533" s="28"/>
      <c r="Y533" s="28"/>
      <c r="Z533" s="28"/>
      <c r="AA533" s="28"/>
      <c r="AB533" s="28"/>
      <c r="AC533" s="28"/>
      <c r="AD533" s="28"/>
      <c r="AE533" s="28"/>
      <c r="AF533" s="28"/>
      <c r="AG533" s="28"/>
      <c r="AH533" s="28"/>
      <c r="AI533" s="28"/>
      <c r="AJ533" s="28"/>
      <c r="AK533" s="28"/>
      <c r="AL533" s="28"/>
      <c r="AM533" s="28"/>
      <c r="AN533" s="28"/>
      <c r="AO533" s="28"/>
      <c r="AP533" s="28"/>
      <c r="AQ533" s="28"/>
      <c r="AR533" s="28"/>
      <c r="AS533" s="28"/>
      <c r="AT533" s="28"/>
      <c r="AU533" s="28"/>
      <c r="AV533" s="28"/>
      <c r="AW533" s="28"/>
      <c r="AX533" s="28"/>
      <c r="AY533" s="28"/>
      <c r="AZ533" s="28"/>
      <c r="BA533" s="28"/>
      <c r="BB533" s="28"/>
      <c r="BC533" s="28"/>
      <c r="BD533" s="28"/>
      <c r="BE533" s="28"/>
      <c r="BF533" s="28"/>
      <c r="BG533" s="28"/>
      <c r="BH533" s="28"/>
      <c r="BI533" s="28"/>
      <c r="BJ533" s="28"/>
      <c r="BK533" s="28"/>
      <c r="BL533" s="28"/>
    </row>
    <row r="534" spans="3:64" s="29" customFormat="1" ht="11.1" customHeight="1">
      <c r="C534" s="124"/>
      <c r="D534" s="28"/>
      <c r="O534" s="28"/>
      <c r="P534" s="28"/>
      <c r="Q534" s="28"/>
      <c r="R534" s="28"/>
      <c r="S534" s="28"/>
      <c r="T534" s="28"/>
      <c r="U534" s="28"/>
      <c r="V534" s="28"/>
      <c r="W534" s="28"/>
      <c r="X534" s="28"/>
      <c r="Y534" s="28"/>
      <c r="Z534" s="28"/>
      <c r="AA534" s="28"/>
      <c r="AB534" s="28"/>
      <c r="AC534" s="28"/>
      <c r="AD534" s="28"/>
      <c r="AE534" s="28"/>
      <c r="AF534" s="28"/>
      <c r="AG534" s="28"/>
      <c r="AH534" s="28"/>
      <c r="AI534" s="28"/>
      <c r="AJ534" s="28"/>
      <c r="AK534" s="28"/>
      <c r="AL534" s="28"/>
      <c r="AM534" s="28"/>
      <c r="AN534" s="28"/>
      <c r="AO534" s="28"/>
      <c r="AP534" s="28"/>
      <c r="AQ534" s="28"/>
      <c r="AR534" s="28"/>
      <c r="AS534" s="28"/>
      <c r="AT534" s="28"/>
      <c r="AU534" s="28"/>
      <c r="AV534" s="28"/>
      <c r="AW534" s="28"/>
      <c r="AX534" s="28"/>
      <c r="AY534" s="28"/>
      <c r="AZ534" s="28"/>
      <c r="BA534" s="28"/>
      <c r="BB534" s="28"/>
      <c r="BC534" s="28"/>
      <c r="BD534" s="28"/>
      <c r="BE534" s="28"/>
      <c r="BF534" s="28"/>
      <c r="BG534" s="28"/>
      <c r="BH534" s="28"/>
      <c r="BI534" s="28"/>
      <c r="BJ534" s="28"/>
      <c r="BK534" s="28"/>
      <c r="BL534" s="28"/>
    </row>
    <row r="535" spans="3:64" s="29" customFormat="1" ht="11.1" customHeight="1">
      <c r="C535" s="124"/>
      <c r="D535" s="28"/>
      <c r="O535" s="28"/>
      <c r="P535" s="28"/>
      <c r="Q535" s="28"/>
      <c r="R535" s="28"/>
      <c r="S535" s="28"/>
      <c r="T535" s="28"/>
      <c r="U535" s="28"/>
      <c r="V535" s="28"/>
      <c r="W535" s="28"/>
      <c r="X535" s="28"/>
      <c r="Y535" s="28"/>
      <c r="Z535" s="28"/>
      <c r="AA535" s="28"/>
      <c r="AB535" s="28"/>
      <c r="AC535" s="28"/>
      <c r="AD535" s="28"/>
      <c r="AE535" s="28"/>
      <c r="AF535" s="28"/>
      <c r="AG535" s="28"/>
      <c r="AH535" s="28"/>
      <c r="AI535" s="28"/>
      <c r="AJ535" s="28"/>
      <c r="AK535" s="28"/>
      <c r="AL535" s="28"/>
      <c r="AM535" s="28"/>
      <c r="AN535" s="28"/>
      <c r="AO535" s="28"/>
      <c r="AP535" s="28"/>
      <c r="AQ535" s="28"/>
      <c r="AR535" s="28"/>
      <c r="AS535" s="28"/>
      <c r="AT535" s="28"/>
      <c r="AU535" s="28"/>
      <c r="AV535" s="28"/>
      <c r="AW535" s="28"/>
      <c r="AX535" s="28"/>
      <c r="AY535" s="28"/>
      <c r="AZ535" s="28"/>
      <c r="BA535" s="28"/>
      <c r="BB535" s="28"/>
      <c r="BC535" s="28"/>
      <c r="BD535" s="28"/>
      <c r="BE535" s="28"/>
      <c r="BF535" s="28"/>
      <c r="BG535" s="28"/>
      <c r="BH535" s="28"/>
      <c r="BI535" s="28"/>
      <c r="BJ535" s="28"/>
      <c r="BK535" s="28"/>
      <c r="BL535" s="28"/>
    </row>
    <row r="536" spans="3:64" s="29" customFormat="1" ht="11.1" customHeight="1">
      <c r="C536" s="124"/>
      <c r="D536" s="28"/>
      <c r="O536" s="28"/>
      <c r="P536" s="28"/>
      <c r="Q536" s="28"/>
      <c r="R536" s="28"/>
      <c r="S536" s="28"/>
      <c r="T536" s="28"/>
      <c r="U536" s="28"/>
      <c r="V536" s="28"/>
      <c r="W536" s="28"/>
      <c r="X536" s="28"/>
      <c r="Y536" s="28"/>
      <c r="Z536" s="28"/>
      <c r="AA536" s="28"/>
      <c r="AB536" s="28"/>
      <c r="AC536" s="28"/>
      <c r="AD536" s="28"/>
      <c r="AE536" s="28"/>
      <c r="AF536" s="28"/>
      <c r="AG536" s="28"/>
      <c r="AH536" s="28"/>
      <c r="AI536" s="28"/>
      <c r="AJ536" s="28"/>
      <c r="AK536" s="28"/>
      <c r="AL536" s="28"/>
      <c r="AM536" s="28"/>
      <c r="AN536" s="28"/>
      <c r="AO536" s="28"/>
      <c r="AP536" s="28"/>
      <c r="AQ536" s="28"/>
      <c r="AR536" s="28"/>
      <c r="AS536" s="28"/>
      <c r="AT536" s="28"/>
      <c r="AU536" s="28"/>
      <c r="AV536" s="28"/>
      <c r="AW536" s="28"/>
      <c r="AX536" s="28"/>
      <c r="AY536" s="28"/>
      <c r="AZ536" s="28"/>
      <c r="BA536" s="28"/>
      <c r="BB536" s="28"/>
      <c r="BC536" s="28"/>
      <c r="BD536" s="28"/>
      <c r="BE536" s="28"/>
      <c r="BF536" s="28"/>
      <c r="BG536" s="28"/>
      <c r="BH536" s="28"/>
      <c r="BI536" s="28"/>
      <c r="BJ536" s="28"/>
      <c r="BK536" s="28"/>
      <c r="BL536" s="28"/>
    </row>
    <row r="537" spans="3:64" s="29" customFormat="1" ht="11.1" customHeight="1">
      <c r="C537" s="124"/>
      <c r="D537" s="28"/>
      <c r="O537" s="28"/>
      <c r="P537" s="28"/>
      <c r="Q537" s="28"/>
      <c r="R537" s="28"/>
      <c r="S537" s="28"/>
      <c r="T537" s="28"/>
      <c r="U537" s="28"/>
      <c r="V537" s="28"/>
      <c r="W537" s="28"/>
      <c r="X537" s="28"/>
      <c r="Y537" s="28"/>
      <c r="Z537" s="28"/>
      <c r="AA537" s="28"/>
      <c r="AB537" s="28"/>
      <c r="AC537" s="28"/>
      <c r="AD537" s="28"/>
      <c r="AE537" s="28"/>
      <c r="AF537" s="28"/>
      <c r="AG537" s="28"/>
      <c r="AH537" s="28"/>
      <c r="AI537" s="28"/>
      <c r="AJ537" s="28"/>
      <c r="AK537" s="28"/>
      <c r="AL537" s="28"/>
      <c r="AM537" s="28"/>
      <c r="AN537" s="28"/>
      <c r="AO537" s="28"/>
      <c r="AP537" s="28"/>
      <c r="AQ537" s="28"/>
      <c r="AR537" s="28"/>
      <c r="AS537" s="28"/>
      <c r="AT537" s="28"/>
      <c r="AU537" s="28"/>
      <c r="AV537" s="28"/>
      <c r="AW537" s="28"/>
      <c r="AX537" s="28"/>
      <c r="AY537" s="28"/>
      <c r="AZ537" s="28"/>
      <c r="BA537" s="28"/>
      <c r="BB537" s="28"/>
      <c r="BC537" s="28"/>
      <c r="BD537" s="28"/>
      <c r="BE537" s="28"/>
      <c r="BF537" s="28"/>
      <c r="BG537" s="28"/>
      <c r="BH537" s="28"/>
      <c r="BI537" s="28"/>
      <c r="BJ537" s="28"/>
      <c r="BK537" s="28"/>
      <c r="BL537" s="28"/>
    </row>
    <row r="538" spans="3:64" s="29" customFormat="1" ht="11.1" customHeight="1">
      <c r="C538" s="124"/>
      <c r="D538" s="28"/>
      <c r="O538" s="28"/>
      <c r="P538" s="28"/>
      <c r="Q538" s="28"/>
      <c r="R538" s="28"/>
      <c r="S538" s="28"/>
      <c r="T538" s="28"/>
      <c r="U538" s="28"/>
      <c r="V538" s="28"/>
      <c r="W538" s="28"/>
      <c r="X538" s="28"/>
      <c r="Y538" s="28"/>
      <c r="Z538" s="28"/>
      <c r="AA538" s="28"/>
      <c r="AB538" s="28"/>
      <c r="AC538" s="28"/>
      <c r="AD538" s="28"/>
      <c r="AE538" s="28"/>
      <c r="AF538" s="28"/>
      <c r="AG538" s="28"/>
      <c r="AH538" s="28"/>
      <c r="AI538" s="28"/>
      <c r="AJ538" s="28"/>
      <c r="AK538" s="28"/>
      <c r="AL538" s="28"/>
      <c r="AM538" s="28"/>
      <c r="AN538" s="28"/>
      <c r="AO538" s="28"/>
      <c r="AP538" s="28"/>
      <c r="AQ538" s="28"/>
      <c r="AR538" s="28"/>
      <c r="AS538" s="28"/>
      <c r="AT538" s="28"/>
      <c r="AU538" s="28"/>
      <c r="AV538" s="28"/>
      <c r="AW538" s="28"/>
      <c r="AX538" s="28"/>
      <c r="AY538" s="28"/>
      <c r="AZ538" s="28"/>
      <c r="BA538" s="28"/>
      <c r="BB538" s="28"/>
      <c r="BC538" s="28"/>
      <c r="BD538" s="28"/>
      <c r="BE538" s="28"/>
      <c r="BF538" s="28"/>
      <c r="BG538" s="28"/>
      <c r="BH538" s="28"/>
      <c r="BI538" s="28"/>
      <c r="BJ538" s="28"/>
      <c r="BK538" s="28"/>
      <c r="BL538" s="28"/>
    </row>
    <row r="539" spans="3:64" s="29" customFormat="1" ht="11.1" customHeight="1">
      <c r="C539" s="124"/>
      <c r="D539" s="28"/>
      <c r="O539" s="28"/>
      <c r="P539" s="28"/>
      <c r="Q539" s="28"/>
      <c r="R539" s="28"/>
      <c r="S539" s="28"/>
      <c r="T539" s="28"/>
      <c r="U539" s="28"/>
      <c r="V539" s="28"/>
      <c r="W539" s="28"/>
      <c r="X539" s="28"/>
      <c r="Y539" s="28"/>
      <c r="Z539" s="28"/>
      <c r="AA539" s="28"/>
      <c r="AB539" s="28"/>
      <c r="AC539" s="28"/>
      <c r="AD539" s="28"/>
      <c r="AE539" s="28"/>
      <c r="AF539" s="28"/>
      <c r="AG539" s="28"/>
      <c r="AH539" s="28"/>
      <c r="AI539" s="28"/>
      <c r="AJ539" s="28"/>
      <c r="AK539" s="28"/>
      <c r="AL539" s="28"/>
      <c r="AM539" s="28"/>
      <c r="AN539" s="28"/>
      <c r="AO539" s="28"/>
      <c r="AP539" s="28"/>
      <c r="AQ539" s="28"/>
      <c r="AR539" s="28"/>
      <c r="AS539" s="28"/>
      <c r="AT539" s="28"/>
      <c r="AU539" s="28"/>
      <c r="AV539" s="28"/>
      <c r="AW539" s="28"/>
      <c r="AX539" s="28"/>
      <c r="AY539" s="28"/>
      <c r="AZ539" s="28"/>
      <c r="BA539" s="28"/>
      <c r="BB539" s="28"/>
      <c r="BC539" s="28"/>
      <c r="BD539" s="28"/>
      <c r="BE539" s="28"/>
      <c r="BF539" s="28"/>
      <c r="BG539" s="28"/>
      <c r="BH539" s="28"/>
      <c r="BI539" s="28"/>
      <c r="BJ539" s="28"/>
      <c r="BK539" s="28"/>
      <c r="BL539" s="28"/>
    </row>
    <row r="540" spans="3:64" s="29" customFormat="1" ht="11.1" customHeight="1">
      <c r="C540" s="124"/>
      <c r="D540" s="28"/>
      <c r="O540" s="28"/>
      <c r="P540" s="28"/>
      <c r="Q540" s="28"/>
      <c r="R540" s="28"/>
      <c r="S540" s="28"/>
      <c r="T540" s="28"/>
      <c r="U540" s="28"/>
      <c r="V540" s="28"/>
      <c r="W540" s="28"/>
      <c r="X540" s="28"/>
      <c r="Y540" s="28"/>
      <c r="Z540" s="28"/>
      <c r="AA540" s="28"/>
      <c r="AB540" s="28"/>
      <c r="AC540" s="28"/>
      <c r="AD540" s="28"/>
      <c r="AE540" s="28"/>
      <c r="AF540" s="28"/>
      <c r="AG540" s="28"/>
      <c r="AH540" s="28"/>
      <c r="AI540" s="28"/>
      <c r="AJ540" s="28"/>
      <c r="AK540" s="28"/>
      <c r="AL540" s="28"/>
      <c r="AM540" s="28"/>
      <c r="AN540" s="28"/>
      <c r="AO540" s="28"/>
      <c r="AP540" s="28"/>
      <c r="AQ540" s="28"/>
      <c r="AR540" s="28"/>
      <c r="AS540" s="28"/>
      <c r="AT540" s="28"/>
      <c r="AU540" s="28"/>
      <c r="AV540" s="28"/>
      <c r="AW540" s="28"/>
      <c r="AX540" s="28"/>
      <c r="AY540" s="28"/>
      <c r="AZ540" s="28"/>
      <c r="BA540" s="28"/>
      <c r="BB540" s="28"/>
      <c r="BC540" s="28"/>
      <c r="BD540" s="28"/>
      <c r="BE540" s="28"/>
      <c r="BF540" s="28"/>
      <c r="BG540" s="28"/>
      <c r="BH540" s="28"/>
      <c r="BI540" s="28"/>
      <c r="BJ540" s="28"/>
      <c r="BK540" s="28"/>
      <c r="BL540" s="28"/>
    </row>
    <row r="541" spans="3:64" s="29" customFormat="1" ht="11.1" customHeight="1">
      <c r="C541" s="124"/>
      <c r="D541" s="28"/>
      <c r="O541" s="28"/>
      <c r="P541" s="28"/>
      <c r="Q541" s="28"/>
      <c r="R541" s="28"/>
      <c r="S541" s="28"/>
      <c r="T541" s="28"/>
      <c r="U541" s="28"/>
      <c r="V541" s="28"/>
      <c r="W541" s="28"/>
      <c r="X541" s="28"/>
      <c r="Y541" s="28"/>
      <c r="Z541" s="28"/>
      <c r="AA541" s="28"/>
      <c r="AB541" s="28"/>
      <c r="AC541" s="28"/>
      <c r="AD541" s="28"/>
      <c r="AE541" s="28"/>
      <c r="AF541" s="28"/>
      <c r="AG541" s="28"/>
      <c r="AH541" s="28"/>
      <c r="AI541" s="28"/>
      <c r="AJ541" s="28"/>
      <c r="AK541" s="28"/>
      <c r="AL541" s="28"/>
      <c r="AM541" s="28"/>
      <c r="AN541" s="28"/>
      <c r="AO541" s="28"/>
      <c r="AP541" s="28"/>
      <c r="AQ541" s="28"/>
      <c r="AR541" s="28"/>
      <c r="AS541" s="28"/>
      <c r="AT541" s="28"/>
      <c r="AU541" s="28"/>
      <c r="AV541" s="28"/>
      <c r="AW541" s="28"/>
      <c r="AX541" s="28"/>
      <c r="AY541" s="28"/>
      <c r="AZ541" s="28"/>
      <c r="BA541" s="28"/>
      <c r="BB541" s="28"/>
      <c r="BC541" s="28"/>
      <c r="BD541" s="28"/>
      <c r="BE541" s="28"/>
      <c r="BF541" s="28"/>
      <c r="BG541" s="28"/>
      <c r="BH541" s="28"/>
      <c r="BI541" s="28"/>
      <c r="BJ541" s="28"/>
      <c r="BK541" s="28"/>
      <c r="BL541" s="28"/>
    </row>
    <row r="542" spans="3:64" s="29" customFormat="1" ht="11.1" customHeight="1">
      <c r="C542" s="124"/>
      <c r="D542" s="28"/>
      <c r="O542" s="28"/>
      <c r="P542" s="28"/>
      <c r="Q542" s="28"/>
      <c r="R542" s="28"/>
      <c r="S542" s="28"/>
      <c r="T542" s="28"/>
      <c r="U542" s="28"/>
      <c r="V542" s="28"/>
      <c r="W542" s="28"/>
      <c r="X542" s="28"/>
      <c r="Y542" s="28"/>
      <c r="Z542" s="28"/>
      <c r="AA542" s="28"/>
      <c r="AB542" s="28"/>
      <c r="AC542" s="28"/>
      <c r="AD542" s="28"/>
      <c r="AE542" s="28"/>
      <c r="AF542" s="28"/>
      <c r="AG542" s="28"/>
      <c r="AH542" s="28"/>
      <c r="AI542" s="28"/>
      <c r="AJ542" s="28"/>
      <c r="AK542" s="28"/>
      <c r="AL542" s="28"/>
      <c r="AM542" s="28"/>
      <c r="AN542" s="28"/>
      <c r="AO542" s="28"/>
      <c r="AP542" s="28"/>
      <c r="AQ542" s="28"/>
      <c r="AR542" s="28"/>
      <c r="AS542" s="28"/>
      <c r="AT542" s="28"/>
      <c r="AU542" s="28"/>
      <c r="AV542" s="28"/>
      <c r="AW542" s="28"/>
      <c r="AX542" s="28"/>
      <c r="AY542" s="28"/>
      <c r="AZ542" s="28"/>
      <c r="BA542" s="28"/>
      <c r="BB542" s="28"/>
      <c r="BC542" s="28"/>
      <c r="BD542" s="28"/>
      <c r="BE542" s="28"/>
      <c r="BF542" s="28"/>
      <c r="BG542" s="28"/>
      <c r="BH542" s="28"/>
      <c r="BI542" s="28"/>
      <c r="BJ542" s="28"/>
      <c r="BK542" s="28"/>
      <c r="BL542" s="28"/>
    </row>
    <row r="543" spans="3:64" s="29" customFormat="1" ht="11.1" customHeight="1">
      <c r="C543" s="124"/>
      <c r="D543" s="28"/>
      <c r="O543" s="28"/>
      <c r="P543" s="28"/>
      <c r="Q543" s="28"/>
      <c r="R543" s="28"/>
      <c r="S543" s="28"/>
      <c r="T543" s="28"/>
      <c r="U543" s="28"/>
      <c r="V543" s="28"/>
      <c r="W543" s="28"/>
      <c r="X543" s="28"/>
      <c r="Y543" s="28"/>
      <c r="Z543" s="28"/>
      <c r="AA543" s="28"/>
      <c r="AB543" s="28"/>
      <c r="AC543" s="28"/>
      <c r="AD543" s="28"/>
      <c r="AE543" s="28"/>
      <c r="AF543" s="28"/>
      <c r="AG543" s="28"/>
      <c r="AH543" s="28"/>
      <c r="AI543" s="28"/>
      <c r="AJ543" s="28"/>
      <c r="AK543" s="28"/>
      <c r="AL543" s="28"/>
      <c r="AM543" s="28"/>
      <c r="AN543" s="28"/>
      <c r="AO543" s="28"/>
      <c r="AP543" s="28"/>
      <c r="AQ543" s="28"/>
      <c r="AR543" s="28"/>
      <c r="AS543" s="28"/>
      <c r="AT543" s="28"/>
      <c r="AU543" s="28"/>
      <c r="AV543" s="28"/>
      <c r="AW543" s="28"/>
      <c r="AX543" s="28"/>
      <c r="AY543" s="28"/>
      <c r="AZ543" s="28"/>
      <c r="BA543" s="28"/>
      <c r="BB543" s="28"/>
      <c r="BC543" s="28"/>
      <c r="BD543" s="28"/>
      <c r="BE543" s="28"/>
      <c r="BF543" s="28"/>
      <c r="BG543" s="28"/>
      <c r="BH543" s="28"/>
      <c r="BI543" s="28"/>
      <c r="BJ543" s="28"/>
      <c r="BK543" s="28"/>
      <c r="BL543" s="28"/>
    </row>
    <row r="544" spans="3:64" s="29" customFormat="1" ht="11.1" customHeight="1">
      <c r="C544" s="124"/>
      <c r="D544" s="28"/>
      <c r="O544" s="28"/>
      <c r="P544" s="28"/>
      <c r="Q544" s="28"/>
      <c r="R544" s="28"/>
      <c r="S544" s="28"/>
      <c r="T544" s="28"/>
      <c r="U544" s="28"/>
      <c r="V544" s="28"/>
      <c r="W544" s="28"/>
      <c r="X544" s="28"/>
      <c r="Y544" s="28"/>
      <c r="Z544" s="28"/>
      <c r="AA544" s="28"/>
      <c r="AB544" s="28"/>
      <c r="AC544" s="28"/>
      <c r="AD544" s="28"/>
      <c r="AE544" s="28"/>
      <c r="AF544" s="28"/>
      <c r="AG544" s="28"/>
      <c r="AH544" s="28"/>
      <c r="AI544" s="28"/>
      <c r="AJ544" s="28"/>
      <c r="AK544" s="28"/>
      <c r="AL544" s="28"/>
      <c r="AM544" s="28"/>
      <c r="AN544" s="28"/>
      <c r="AO544" s="28"/>
      <c r="AP544" s="28"/>
      <c r="AQ544" s="28"/>
      <c r="AR544" s="28"/>
      <c r="AS544" s="28"/>
      <c r="AT544" s="28"/>
      <c r="AU544" s="28"/>
      <c r="AV544" s="28"/>
      <c r="AW544" s="28"/>
      <c r="AX544" s="28"/>
      <c r="AY544" s="28"/>
      <c r="AZ544" s="28"/>
      <c r="BA544" s="28"/>
      <c r="BB544" s="28"/>
      <c r="BC544" s="28"/>
      <c r="BD544" s="28"/>
      <c r="BE544" s="28"/>
      <c r="BF544" s="28"/>
      <c r="BG544" s="28"/>
      <c r="BH544" s="28"/>
      <c r="BI544" s="28"/>
      <c r="BJ544" s="28"/>
      <c r="BK544" s="28"/>
      <c r="BL544" s="28"/>
    </row>
    <row r="545" spans="3:64" s="29" customFormat="1" ht="11.1" customHeight="1">
      <c r="C545" s="124"/>
      <c r="D545" s="28"/>
      <c r="O545" s="28"/>
      <c r="P545" s="28"/>
      <c r="Q545" s="28"/>
      <c r="R545" s="28"/>
      <c r="S545" s="28"/>
      <c r="T545" s="28"/>
      <c r="U545" s="28"/>
      <c r="V545" s="28"/>
      <c r="W545" s="28"/>
      <c r="X545" s="28"/>
      <c r="Y545" s="28"/>
      <c r="Z545" s="28"/>
      <c r="AA545" s="28"/>
      <c r="AB545" s="28"/>
      <c r="AC545" s="28"/>
      <c r="AD545" s="28"/>
      <c r="AE545" s="28"/>
      <c r="AF545" s="28"/>
      <c r="AG545" s="28"/>
      <c r="AH545" s="28"/>
      <c r="AI545" s="28"/>
      <c r="AJ545" s="28"/>
      <c r="AK545" s="28"/>
      <c r="AL545" s="28"/>
      <c r="AM545" s="28"/>
      <c r="AN545" s="28"/>
      <c r="AO545" s="28"/>
      <c r="AP545" s="28"/>
      <c r="AQ545" s="28"/>
      <c r="AR545" s="28"/>
      <c r="AS545" s="28"/>
      <c r="AT545" s="28"/>
      <c r="AU545" s="28"/>
      <c r="AV545" s="28"/>
      <c r="AW545" s="28"/>
      <c r="AX545" s="28"/>
      <c r="AY545" s="28"/>
      <c r="AZ545" s="28"/>
      <c r="BA545" s="28"/>
      <c r="BB545" s="28"/>
      <c r="BC545" s="28"/>
      <c r="BD545" s="28"/>
      <c r="BE545" s="28"/>
      <c r="BF545" s="28"/>
      <c r="BG545" s="28"/>
      <c r="BH545" s="28"/>
      <c r="BI545" s="28"/>
      <c r="BJ545" s="28"/>
      <c r="BK545" s="28"/>
      <c r="BL545" s="28"/>
    </row>
    <row r="546" spans="3:64" s="29" customFormat="1" ht="11.1" customHeight="1">
      <c r="C546" s="124"/>
      <c r="D546" s="28"/>
      <c r="O546" s="28"/>
      <c r="P546" s="28"/>
      <c r="Q546" s="28"/>
      <c r="R546" s="28"/>
      <c r="S546" s="28"/>
      <c r="T546" s="28"/>
      <c r="U546" s="28"/>
      <c r="V546" s="28"/>
      <c r="W546" s="28"/>
      <c r="X546" s="28"/>
      <c r="Y546" s="28"/>
      <c r="Z546" s="28"/>
      <c r="AA546" s="28"/>
      <c r="AB546" s="28"/>
      <c r="AC546" s="28"/>
      <c r="AD546" s="28"/>
      <c r="AE546" s="28"/>
      <c r="AF546" s="28"/>
      <c r="AG546" s="28"/>
      <c r="AH546" s="28"/>
      <c r="AI546" s="28"/>
      <c r="AJ546" s="28"/>
      <c r="AK546" s="28"/>
      <c r="AL546" s="28"/>
      <c r="AM546" s="28"/>
      <c r="AN546" s="28"/>
      <c r="AO546" s="28"/>
      <c r="AP546" s="28"/>
      <c r="AQ546" s="28"/>
      <c r="AR546" s="28"/>
      <c r="AS546" s="28"/>
      <c r="AT546" s="28"/>
      <c r="AU546" s="28"/>
      <c r="AV546" s="28"/>
      <c r="AW546" s="28"/>
      <c r="AX546" s="28"/>
      <c r="AY546" s="28"/>
      <c r="AZ546" s="28"/>
      <c r="BA546" s="28"/>
      <c r="BB546" s="28"/>
      <c r="BC546" s="28"/>
      <c r="BD546" s="28"/>
      <c r="BE546" s="28"/>
      <c r="BF546" s="28"/>
      <c r="BG546" s="28"/>
      <c r="BH546" s="28"/>
      <c r="BI546" s="28"/>
      <c r="BJ546" s="28"/>
      <c r="BK546" s="28"/>
      <c r="BL546" s="28"/>
    </row>
    <row r="547" spans="3:64" s="29" customFormat="1" ht="11.1" customHeight="1">
      <c r="C547" s="124"/>
      <c r="D547" s="28"/>
      <c r="O547" s="28"/>
      <c r="P547" s="28"/>
      <c r="Q547" s="28"/>
      <c r="R547" s="28"/>
      <c r="S547" s="28"/>
      <c r="T547" s="28"/>
      <c r="U547" s="28"/>
      <c r="V547" s="28"/>
      <c r="W547" s="28"/>
      <c r="X547" s="28"/>
      <c r="Y547" s="28"/>
      <c r="Z547" s="28"/>
      <c r="AA547" s="28"/>
      <c r="AB547" s="28"/>
      <c r="AC547" s="28"/>
      <c r="AD547" s="28"/>
      <c r="AE547" s="28"/>
      <c r="AF547" s="28"/>
      <c r="AG547" s="28"/>
      <c r="AH547" s="28"/>
      <c r="AI547" s="28"/>
      <c r="AJ547" s="28"/>
      <c r="AK547" s="28"/>
      <c r="AL547" s="28"/>
      <c r="AM547" s="28"/>
      <c r="AN547" s="28"/>
      <c r="AO547" s="28"/>
      <c r="AP547" s="28"/>
      <c r="AQ547" s="28"/>
      <c r="AR547" s="28"/>
      <c r="AS547" s="28"/>
      <c r="AT547" s="28"/>
      <c r="AU547" s="28"/>
      <c r="AV547" s="28"/>
      <c r="AW547" s="28"/>
      <c r="AX547" s="28"/>
      <c r="AY547" s="28"/>
      <c r="AZ547" s="28"/>
      <c r="BA547" s="28"/>
      <c r="BB547" s="28"/>
      <c r="BC547" s="28"/>
      <c r="BD547" s="28"/>
      <c r="BE547" s="28"/>
      <c r="BF547" s="28"/>
      <c r="BG547" s="28"/>
      <c r="BH547" s="28"/>
      <c r="BI547" s="28"/>
      <c r="BJ547" s="28"/>
      <c r="BK547" s="28"/>
      <c r="BL547" s="28"/>
    </row>
    <row r="548" spans="3:64" s="29" customFormat="1" ht="11.1" customHeight="1">
      <c r="C548" s="124"/>
      <c r="D548" s="28"/>
      <c r="O548" s="28"/>
      <c r="P548" s="28"/>
      <c r="Q548" s="28"/>
      <c r="R548" s="28"/>
      <c r="S548" s="28"/>
      <c r="T548" s="28"/>
      <c r="U548" s="28"/>
      <c r="V548" s="28"/>
      <c r="W548" s="28"/>
      <c r="X548" s="28"/>
      <c r="Y548" s="28"/>
      <c r="Z548" s="28"/>
      <c r="AA548" s="28"/>
      <c r="AB548" s="28"/>
      <c r="AC548" s="28"/>
      <c r="AD548" s="28"/>
      <c r="AE548" s="28"/>
      <c r="AF548" s="28"/>
      <c r="AG548" s="28"/>
      <c r="AH548" s="28"/>
      <c r="AI548" s="28"/>
      <c r="AJ548" s="28"/>
      <c r="AK548" s="28"/>
      <c r="AL548" s="28"/>
      <c r="AM548" s="28"/>
      <c r="AN548" s="28"/>
      <c r="AO548" s="28"/>
      <c r="AP548" s="28"/>
      <c r="AQ548" s="28"/>
      <c r="AR548" s="28"/>
      <c r="AS548" s="28"/>
      <c r="AT548" s="28"/>
      <c r="AU548" s="28"/>
      <c r="AV548" s="28"/>
      <c r="AW548" s="28"/>
      <c r="AX548" s="28"/>
      <c r="AY548" s="28"/>
      <c r="AZ548" s="28"/>
      <c r="BA548" s="28"/>
      <c r="BB548" s="28"/>
      <c r="BC548" s="28"/>
      <c r="BD548" s="28"/>
      <c r="BE548" s="28"/>
      <c r="BF548" s="28"/>
      <c r="BG548" s="28"/>
      <c r="BH548" s="28"/>
      <c r="BI548" s="28"/>
      <c r="BJ548" s="28"/>
      <c r="BK548" s="28"/>
      <c r="BL548" s="28"/>
    </row>
    <row r="549" spans="3:64" s="29" customFormat="1" ht="11.1" customHeight="1">
      <c r="C549" s="124"/>
      <c r="D549" s="28"/>
      <c r="O549" s="28"/>
      <c r="P549" s="28"/>
      <c r="Q549" s="28"/>
      <c r="R549" s="28"/>
      <c r="S549" s="28"/>
      <c r="T549" s="28"/>
      <c r="U549" s="28"/>
      <c r="V549" s="28"/>
      <c r="W549" s="28"/>
      <c r="X549" s="28"/>
      <c r="Y549" s="28"/>
      <c r="Z549" s="28"/>
      <c r="AA549" s="28"/>
      <c r="AB549" s="28"/>
      <c r="AC549" s="28"/>
      <c r="AD549" s="28"/>
      <c r="AE549" s="28"/>
      <c r="AF549" s="28"/>
      <c r="AG549" s="28"/>
      <c r="AH549" s="28"/>
      <c r="AI549" s="28"/>
      <c r="AJ549" s="28"/>
      <c r="AK549" s="28"/>
      <c r="AL549" s="28"/>
      <c r="AM549" s="28"/>
      <c r="AN549" s="28"/>
      <c r="AO549" s="28"/>
      <c r="AP549" s="28"/>
      <c r="AQ549" s="28"/>
      <c r="AR549" s="28"/>
      <c r="AS549" s="28"/>
      <c r="AT549" s="28"/>
      <c r="AU549" s="28"/>
      <c r="AV549" s="28"/>
      <c r="AW549" s="28"/>
      <c r="AX549" s="28"/>
      <c r="AY549" s="28"/>
      <c r="AZ549" s="28"/>
      <c r="BA549" s="28"/>
      <c r="BB549" s="28"/>
      <c r="BC549" s="28"/>
      <c r="BD549" s="28"/>
      <c r="BE549" s="28"/>
      <c r="BF549" s="28"/>
      <c r="BG549" s="28"/>
      <c r="BH549" s="28"/>
      <c r="BI549" s="28"/>
      <c r="BJ549" s="28"/>
      <c r="BK549" s="28"/>
      <c r="BL549" s="28"/>
    </row>
    <row r="550" spans="3:64" s="29" customFormat="1" ht="11.1" customHeight="1">
      <c r="C550" s="124"/>
      <c r="D550" s="28"/>
      <c r="O550" s="28"/>
      <c r="P550" s="28"/>
      <c r="Q550" s="28"/>
      <c r="R550" s="28"/>
      <c r="S550" s="28"/>
      <c r="T550" s="28"/>
      <c r="U550" s="28"/>
      <c r="V550" s="28"/>
      <c r="W550" s="28"/>
      <c r="X550" s="28"/>
      <c r="Y550" s="28"/>
      <c r="Z550" s="28"/>
      <c r="AA550" s="28"/>
      <c r="AB550" s="28"/>
      <c r="AC550" s="28"/>
      <c r="AD550" s="28"/>
      <c r="AE550" s="28"/>
      <c r="AF550" s="28"/>
      <c r="AG550" s="28"/>
      <c r="AH550" s="28"/>
      <c r="AI550" s="28"/>
      <c r="AJ550" s="28"/>
      <c r="AK550" s="28"/>
      <c r="AL550" s="28"/>
      <c r="AM550" s="28"/>
      <c r="AN550" s="28"/>
      <c r="AO550" s="28"/>
      <c r="AP550" s="28"/>
      <c r="AQ550" s="28"/>
      <c r="AR550" s="28"/>
      <c r="AS550" s="28"/>
      <c r="AT550" s="28"/>
      <c r="AU550" s="28"/>
      <c r="AV550" s="28"/>
      <c r="AW550" s="28"/>
      <c r="AX550" s="28"/>
      <c r="AY550" s="28"/>
      <c r="AZ550" s="28"/>
      <c r="BA550" s="28"/>
      <c r="BB550" s="28"/>
      <c r="BC550" s="28"/>
      <c r="BD550" s="28"/>
      <c r="BE550" s="28"/>
      <c r="BF550" s="28"/>
      <c r="BG550" s="28"/>
      <c r="BH550" s="28"/>
      <c r="BI550" s="28"/>
      <c r="BJ550" s="28"/>
      <c r="BK550" s="28"/>
      <c r="BL550" s="28"/>
    </row>
    <row r="551" spans="3:64" s="29" customFormat="1" ht="11.1" customHeight="1">
      <c r="C551" s="124"/>
      <c r="D551" s="28"/>
      <c r="O551" s="28"/>
      <c r="P551" s="28"/>
      <c r="Q551" s="28"/>
      <c r="R551" s="28"/>
      <c r="S551" s="28"/>
      <c r="T551" s="28"/>
      <c r="U551" s="28"/>
      <c r="V551" s="28"/>
      <c r="W551" s="28"/>
      <c r="X551" s="28"/>
      <c r="Y551" s="28"/>
      <c r="Z551" s="28"/>
      <c r="AA551" s="28"/>
      <c r="AB551" s="28"/>
      <c r="AC551" s="28"/>
      <c r="AD551" s="28"/>
      <c r="AE551" s="28"/>
      <c r="AF551" s="28"/>
      <c r="AG551" s="28"/>
      <c r="AH551" s="28"/>
      <c r="AI551" s="28"/>
      <c r="AJ551" s="28"/>
      <c r="AK551" s="28"/>
      <c r="AL551" s="28"/>
      <c r="AM551" s="28"/>
      <c r="AN551" s="28"/>
      <c r="AO551" s="28"/>
      <c r="AP551" s="28"/>
      <c r="AQ551" s="28"/>
      <c r="AR551" s="28"/>
      <c r="AS551" s="28"/>
      <c r="AT551" s="28"/>
      <c r="AU551" s="28"/>
      <c r="AV551" s="28"/>
      <c r="AW551" s="28"/>
      <c r="AX551" s="28"/>
      <c r="AY551" s="28"/>
      <c r="AZ551" s="28"/>
      <c r="BA551" s="28"/>
      <c r="BB551" s="28"/>
      <c r="BC551" s="28"/>
      <c r="BD551" s="28"/>
      <c r="BE551" s="28"/>
      <c r="BF551" s="28"/>
      <c r="BG551" s="28"/>
      <c r="BH551" s="28"/>
      <c r="BI551" s="28"/>
      <c r="BJ551" s="28"/>
      <c r="BK551" s="28"/>
      <c r="BL551" s="28"/>
    </row>
    <row r="552" spans="3:64" s="29" customFormat="1" ht="11.1" customHeight="1">
      <c r="C552" s="124"/>
      <c r="D552" s="28"/>
      <c r="O552" s="28"/>
      <c r="P552" s="28"/>
      <c r="Q552" s="28"/>
      <c r="R552" s="28"/>
      <c r="S552" s="28"/>
      <c r="T552" s="28"/>
      <c r="U552" s="28"/>
      <c r="V552" s="28"/>
      <c r="W552" s="28"/>
      <c r="X552" s="28"/>
      <c r="Y552" s="28"/>
      <c r="Z552" s="28"/>
      <c r="AA552" s="28"/>
      <c r="AB552" s="28"/>
      <c r="AC552" s="28"/>
      <c r="AD552" s="28"/>
      <c r="AE552" s="28"/>
      <c r="AF552" s="28"/>
      <c r="AG552" s="28"/>
      <c r="AH552" s="28"/>
      <c r="AI552" s="28"/>
      <c r="AJ552" s="28"/>
      <c r="AK552" s="28"/>
      <c r="AL552" s="28"/>
      <c r="AM552" s="28"/>
      <c r="AN552" s="28"/>
      <c r="AO552" s="28"/>
      <c r="AP552" s="28"/>
      <c r="AQ552" s="28"/>
      <c r="AR552" s="28"/>
      <c r="AS552" s="28"/>
      <c r="AT552" s="28"/>
      <c r="AU552" s="28"/>
      <c r="AV552" s="28"/>
      <c r="AW552" s="28"/>
      <c r="AX552" s="28"/>
      <c r="AY552" s="28"/>
      <c r="AZ552" s="28"/>
      <c r="BA552" s="28"/>
      <c r="BB552" s="28"/>
      <c r="BC552" s="28"/>
      <c r="BD552" s="28"/>
      <c r="BE552" s="28"/>
      <c r="BF552" s="28"/>
      <c r="BG552" s="28"/>
      <c r="BH552" s="28"/>
      <c r="BI552" s="28"/>
      <c r="BJ552" s="28"/>
      <c r="BK552" s="28"/>
      <c r="BL552" s="28"/>
    </row>
    <row r="553" spans="3:64" s="29" customFormat="1" ht="11.1" customHeight="1">
      <c r="C553" s="124"/>
      <c r="D553" s="28"/>
      <c r="O553" s="28"/>
      <c r="P553" s="28"/>
      <c r="Q553" s="28"/>
      <c r="R553" s="28"/>
      <c r="S553" s="28"/>
      <c r="T553" s="28"/>
      <c r="U553" s="28"/>
      <c r="V553" s="28"/>
      <c r="W553" s="28"/>
      <c r="X553" s="28"/>
      <c r="Y553" s="28"/>
      <c r="Z553" s="28"/>
      <c r="AA553" s="28"/>
      <c r="AB553" s="28"/>
      <c r="AC553" s="28"/>
      <c r="AD553" s="28"/>
      <c r="AE553" s="28"/>
      <c r="AF553" s="28"/>
      <c r="AG553" s="28"/>
      <c r="AH553" s="28"/>
      <c r="AI553" s="28"/>
      <c r="AJ553" s="28"/>
      <c r="AK553" s="28"/>
      <c r="AL553" s="28"/>
      <c r="AM553" s="28"/>
      <c r="AN553" s="28"/>
      <c r="AO553" s="28"/>
      <c r="AP553" s="28"/>
      <c r="AQ553" s="28"/>
      <c r="AR553" s="28"/>
      <c r="AS553" s="28"/>
      <c r="AT553" s="28"/>
      <c r="AU553" s="28"/>
      <c r="AV553" s="28"/>
      <c r="AW553" s="28"/>
      <c r="AX553" s="28"/>
      <c r="AY553" s="28"/>
      <c r="AZ553" s="28"/>
      <c r="BA553" s="28"/>
      <c r="BB553" s="28"/>
      <c r="BC553" s="28"/>
      <c r="BD553" s="28"/>
      <c r="BE553" s="28"/>
      <c r="BF553" s="28"/>
      <c r="BG553" s="28"/>
      <c r="BH553" s="28"/>
      <c r="BI553" s="28"/>
      <c r="BJ553" s="28"/>
      <c r="BK553" s="28"/>
      <c r="BL553" s="28"/>
    </row>
    <row r="554" spans="3:64" s="29" customFormat="1" ht="11.1" customHeight="1">
      <c r="C554" s="124"/>
      <c r="D554" s="28"/>
      <c r="O554" s="28"/>
      <c r="P554" s="28"/>
      <c r="Q554" s="28"/>
      <c r="R554" s="28"/>
      <c r="S554" s="28"/>
      <c r="T554" s="28"/>
      <c r="U554" s="28"/>
      <c r="V554" s="28"/>
      <c r="W554" s="28"/>
      <c r="X554" s="28"/>
      <c r="Y554" s="28"/>
      <c r="Z554" s="28"/>
      <c r="AA554" s="28"/>
      <c r="AB554" s="28"/>
      <c r="AC554" s="28"/>
      <c r="AD554" s="28"/>
      <c r="AE554" s="28"/>
      <c r="AF554" s="28"/>
      <c r="AG554" s="28"/>
      <c r="AH554" s="28"/>
      <c r="AI554" s="28"/>
      <c r="AJ554" s="28"/>
      <c r="AK554" s="28"/>
      <c r="AL554" s="28"/>
      <c r="AM554" s="28"/>
      <c r="AN554" s="28"/>
      <c r="AO554" s="28"/>
      <c r="AP554" s="28"/>
      <c r="AQ554" s="28"/>
      <c r="AR554" s="28"/>
      <c r="AS554" s="28"/>
      <c r="AT554" s="28"/>
      <c r="AU554" s="28"/>
      <c r="AV554" s="28"/>
      <c r="AW554" s="28"/>
      <c r="AX554" s="28"/>
      <c r="AY554" s="28"/>
      <c r="AZ554" s="28"/>
      <c r="BA554" s="28"/>
      <c r="BB554" s="28"/>
      <c r="BC554" s="28"/>
      <c r="BD554" s="28"/>
      <c r="BE554" s="28"/>
      <c r="BF554" s="28"/>
      <c r="BG554" s="28"/>
      <c r="BH554" s="28"/>
      <c r="BI554" s="28"/>
      <c r="BJ554" s="28"/>
      <c r="BK554" s="28"/>
      <c r="BL554" s="28"/>
    </row>
    <row r="555" spans="3:64" s="29" customFormat="1" ht="11.1" customHeight="1">
      <c r="C555" s="124"/>
      <c r="D555" s="28"/>
      <c r="O555" s="28"/>
      <c r="P555" s="28"/>
      <c r="Q555" s="28"/>
      <c r="R555" s="28"/>
      <c r="S555" s="28"/>
      <c r="T555" s="28"/>
      <c r="U555" s="28"/>
      <c r="V555" s="28"/>
      <c r="W555" s="28"/>
      <c r="X555" s="28"/>
      <c r="Y555" s="28"/>
      <c r="Z555" s="28"/>
      <c r="AA555" s="28"/>
      <c r="AB555" s="28"/>
      <c r="AC555" s="28"/>
      <c r="AD555" s="28"/>
      <c r="AE555" s="28"/>
      <c r="AF555" s="28"/>
      <c r="AG555" s="28"/>
      <c r="AH555" s="28"/>
      <c r="AI555" s="28"/>
      <c r="AJ555" s="28"/>
      <c r="AK555" s="28"/>
      <c r="AL555" s="28"/>
      <c r="AM555" s="28"/>
      <c r="AN555" s="28"/>
      <c r="AO555" s="28"/>
      <c r="AP555" s="28"/>
      <c r="AQ555" s="28"/>
      <c r="AR555" s="28"/>
      <c r="AS555" s="28"/>
      <c r="AT555" s="28"/>
      <c r="AU555" s="28"/>
      <c r="AV555" s="28"/>
      <c r="AW555" s="28"/>
      <c r="AX555" s="28"/>
      <c r="AY555" s="28"/>
      <c r="AZ555" s="28"/>
      <c r="BA555" s="28"/>
      <c r="BB555" s="28"/>
      <c r="BC555" s="28"/>
      <c r="BD555" s="28"/>
      <c r="BE555" s="28"/>
      <c r="BF555" s="28"/>
      <c r="BG555" s="28"/>
      <c r="BH555" s="28"/>
      <c r="BI555" s="28"/>
      <c r="BJ555" s="28"/>
      <c r="BK555" s="28"/>
      <c r="BL555" s="28"/>
    </row>
    <row r="556" spans="3:64" s="29" customFormat="1" ht="11.1" customHeight="1">
      <c r="C556" s="124"/>
      <c r="D556" s="28"/>
      <c r="O556" s="28"/>
      <c r="P556" s="28"/>
      <c r="Q556" s="28"/>
      <c r="R556" s="28"/>
      <c r="S556" s="28"/>
      <c r="T556" s="28"/>
      <c r="U556" s="28"/>
      <c r="V556" s="28"/>
      <c r="W556" s="28"/>
      <c r="X556" s="28"/>
      <c r="Y556" s="28"/>
      <c r="Z556" s="28"/>
      <c r="AA556" s="28"/>
      <c r="AB556" s="28"/>
      <c r="AC556" s="28"/>
      <c r="AD556" s="28"/>
      <c r="AE556" s="28"/>
      <c r="AF556" s="28"/>
      <c r="AG556" s="28"/>
      <c r="AH556" s="28"/>
      <c r="AI556" s="28"/>
      <c r="AJ556" s="28"/>
      <c r="AK556" s="28"/>
      <c r="AL556" s="28"/>
      <c r="AM556" s="28"/>
      <c r="AN556" s="28"/>
      <c r="AO556" s="28"/>
      <c r="AP556" s="28"/>
      <c r="AQ556" s="28"/>
      <c r="AR556" s="28"/>
      <c r="AS556" s="28"/>
      <c r="AT556" s="28"/>
      <c r="AU556" s="28"/>
      <c r="AV556" s="28"/>
      <c r="AW556" s="28"/>
      <c r="AX556" s="28"/>
      <c r="AY556" s="28"/>
      <c r="AZ556" s="28"/>
      <c r="BA556" s="28"/>
      <c r="BB556" s="28"/>
      <c r="BC556" s="28"/>
      <c r="BD556" s="28"/>
      <c r="BE556" s="28"/>
      <c r="BF556" s="28"/>
      <c r="BG556" s="28"/>
      <c r="BH556" s="28"/>
      <c r="BI556" s="28"/>
      <c r="BJ556" s="28"/>
      <c r="BK556" s="28"/>
      <c r="BL556" s="28"/>
    </row>
    <row r="557" spans="3:64" s="29" customFormat="1" ht="11.1" customHeight="1">
      <c r="C557" s="124"/>
      <c r="D557" s="28"/>
      <c r="O557" s="28"/>
      <c r="P557" s="28"/>
      <c r="Q557" s="28"/>
      <c r="R557" s="28"/>
      <c r="S557" s="28"/>
      <c r="T557" s="28"/>
      <c r="U557" s="28"/>
      <c r="V557" s="28"/>
      <c r="W557" s="28"/>
      <c r="X557" s="28"/>
      <c r="Y557" s="28"/>
      <c r="Z557" s="28"/>
      <c r="AA557" s="28"/>
      <c r="AB557" s="28"/>
      <c r="AC557" s="28"/>
      <c r="AD557" s="28"/>
      <c r="AE557" s="28"/>
      <c r="AF557" s="28"/>
      <c r="AG557" s="28"/>
      <c r="AH557" s="28"/>
      <c r="AI557" s="28"/>
      <c r="AJ557" s="28"/>
      <c r="AK557" s="28"/>
      <c r="AL557" s="28"/>
      <c r="AM557" s="28"/>
      <c r="AN557" s="28"/>
      <c r="AO557" s="28"/>
      <c r="AP557" s="28"/>
      <c r="AQ557" s="28"/>
      <c r="AR557" s="28"/>
      <c r="AS557" s="28"/>
      <c r="AT557" s="28"/>
      <c r="AU557" s="28"/>
      <c r="AV557" s="28"/>
      <c r="AW557" s="28"/>
      <c r="AX557" s="28"/>
      <c r="AY557" s="28"/>
      <c r="AZ557" s="28"/>
      <c r="BA557" s="28"/>
      <c r="BB557" s="28"/>
      <c r="BC557" s="28"/>
      <c r="BD557" s="28"/>
      <c r="BE557" s="28"/>
      <c r="BF557" s="28"/>
      <c r="BG557" s="28"/>
      <c r="BH557" s="28"/>
      <c r="BI557" s="28"/>
      <c r="BJ557" s="28"/>
      <c r="BK557" s="28"/>
      <c r="BL557" s="28"/>
    </row>
    <row r="558" spans="3:64" s="29" customFormat="1" ht="11.1" customHeight="1">
      <c r="C558" s="124"/>
      <c r="D558" s="28"/>
      <c r="O558" s="28"/>
      <c r="P558" s="28"/>
      <c r="Q558" s="28"/>
      <c r="R558" s="28"/>
      <c r="S558" s="28"/>
      <c r="T558" s="28"/>
      <c r="U558" s="28"/>
      <c r="V558" s="28"/>
      <c r="W558" s="28"/>
      <c r="X558" s="28"/>
      <c r="Y558" s="28"/>
      <c r="Z558" s="28"/>
      <c r="AA558" s="28"/>
      <c r="AB558" s="28"/>
      <c r="AC558" s="28"/>
      <c r="AD558" s="28"/>
      <c r="AE558" s="28"/>
      <c r="AF558" s="28"/>
      <c r="AG558" s="28"/>
      <c r="AH558" s="28"/>
      <c r="AI558" s="28"/>
      <c r="AJ558" s="28"/>
      <c r="AK558" s="28"/>
      <c r="AL558" s="28"/>
      <c r="AM558" s="28"/>
      <c r="AN558" s="28"/>
      <c r="AO558" s="28"/>
      <c r="AP558" s="28"/>
      <c r="AQ558" s="28"/>
      <c r="AR558" s="28"/>
      <c r="AS558" s="28"/>
      <c r="AT558" s="28"/>
      <c r="AU558" s="28"/>
      <c r="AV558" s="28"/>
      <c r="AW558" s="28"/>
      <c r="AX558" s="28"/>
      <c r="AY558" s="28"/>
      <c r="AZ558" s="28"/>
      <c r="BA558" s="28"/>
      <c r="BB558" s="28"/>
      <c r="BC558" s="28"/>
      <c r="BD558" s="28"/>
      <c r="BE558" s="28"/>
      <c r="BF558" s="28"/>
      <c r="BG558" s="28"/>
      <c r="BH558" s="28"/>
      <c r="BI558" s="28"/>
      <c r="BJ558" s="28"/>
      <c r="BK558" s="28"/>
      <c r="BL558" s="28"/>
    </row>
    <row r="559" spans="3:64" s="29" customFormat="1" ht="11.1" customHeight="1">
      <c r="C559" s="124"/>
      <c r="D559" s="28"/>
      <c r="O559" s="28"/>
      <c r="P559" s="28"/>
      <c r="Q559" s="28"/>
      <c r="R559" s="28"/>
      <c r="S559" s="28"/>
      <c r="T559" s="28"/>
      <c r="U559" s="28"/>
      <c r="V559" s="28"/>
      <c r="W559" s="28"/>
      <c r="X559" s="28"/>
      <c r="Y559" s="28"/>
      <c r="Z559" s="28"/>
      <c r="AA559" s="28"/>
      <c r="AB559" s="28"/>
      <c r="AC559" s="28"/>
      <c r="AD559" s="28"/>
      <c r="AE559" s="28"/>
      <c r="AF559" s="28"/>
      <c r="AG559" s="28"/>
      <c r="AH559" s="28"/>
      <c r="AI559" s="28"/>
      <c r="AJ559" s="28"/>
      <c r="AK559" s="28"/>
      <c r="AL559" s="28"/>
      <c r="AM559" s="28"/>
      <c r="AN559" s="28"/>
      <c r="AO559" s="28"/>
      <c r="AP559" s="28"/>
      <c r="AQ559" s="28"/>
      <c r="AR559" s="28"/>
      <c r="AS559" s="28"/>
      <c r="AT559" s="28"/>
      <c r="AU559" s="28"/>
      <c r="AV559" s="28"/>
      <c r="AW559" s="28"/>
      <c r="AX559" s="28"/>
      <c r="AY559" s="28"/>
      <c r="AZ559" s="28"/>
      <c r="BA559" s="28"/>
      <c r="BB559" s="28"/>
      <c r="BC559" s="28"/>
      <c r="BD559" s="28"/>
      <c r="BE559" s="28"/>
      <c r="BF559" s="28"/>
      <c r="BG559" s="28"/>
      <c r="BH559" s="28"/>
      <c r="BI559" s="28"/>
      <c r="BJ559" s="28"/>
      <c r="BK559" s="28"/>
      <c r="BL559" s="28"/>
    </row>
    <row r="560" spans="3:64" s="29" customFormat="1" ht="11.1" customHeight="1">
      <c r="C560" s="124"/>
      <c r="D560" s="28"/>
      <c r="O560" s="28"/>
      <c r="P560" s="28"/>
      <c r="Q560" s="28"/>
      <c r="R560" s="28"/>
      <c r="S560" s="28"/>
      <c r="T560" s="28"/>
      <c r="U560" s="28"/>
      <c r="V560" s="28"/>
      <c r="W560" s="28"/>
      <c r="X560" s="28"/>
      <c r="Y560" s="28"/>
      <c r="Z560" s="28"/>
      <c r="AA560" s="28"/>
      <c r="AB560" s="28"/>
      <c r="AC560" s="28"/>
      <c r="AD560" s="28"/>
      <c r="AE560" s="28"/>
      <c r="AF560" s="28"/>
      <c r="AG560" s="28"/>
      <c r="AH560" s="28"/>
      <c r="AI560" s="28"/>
      <c r="AJ560" s="28"/>
      <c r="AK560" s="28"/>
      <c r="AL560" s="28"/>
      <c r="AM560" s="28"/>
      <c r="AN560" s="28"/>
      <c r="AO560" s="28"/>
      <c r="AP560" s="28"/>
      <c r="AQ560" s="28"/>
      <c r="AR560" s="28"/>
      <c r="AS560" s="28"/>
      <c r="AT560" s="28"/>
      <c r="AU560" s="28"/>
      <c r="AV560" s="28"/>
      <c r="AW560" s="28"/>
      <c r="AX560" s="28"/>
      <c r="AY560" s="28"/>
      <c r="AZ560" s="28"/>
      <c r="BA560" s="28"/>
      <c r="BB560" s="28"/>
      <c r="BC560" s="28"/>
      <c r="BD560" s="28"/>
      <c r="BE560" s="28"/>
      <c r="BF560" s="28"/>
      <c r="BG560" s="28"/>
      <c r="BH560" s="28"/>
      <c r="BI560" s="28"/>
      <c r="BJ560" s="28"/>
      <c r="BK560" s="28"/>
      <c r="BL560" s="28"/>
    </row>
    <row r="561" spans="3:64" s="29" customFormat="1" ht="11.1" customHeight="1">
      <c r="C561" s="124"/>
      <c r="D561" s="28"/>
      <c r="O561" s="28"/>
      <c r="P561" s="28"/>
      <c r="Q561" s="28"/>
      <c r="R561" s="28"/>
      <c r="S561" s="28"/>
      <c r="T561" s="28"/>
      <c r="U561" s="28"/>
      <c r="V561" s="28"/>
      <c r="W561" s="28"/>
      <c r="X561" s="28"/>
      <c r="Y561" s="28"/>
      <c r="Z561" s="28"/>
      <c r="AA561" s="28"/>
      <c r="AB561" s="28"/>
      <c r="AC561" s="28"/>
      <c r="AD561" s="28"/>
      <c r="AE561" s="28"/>
      <c r="AF561" s="28"/>
      <c r="AG561" s="28"/>
      <c r="AH561" s="28"/>
      <c r="AI561" s="28"/>
      <c r="AJ561" s="28"/>
      <c r="AK561" s="28"/>
      <c r="AL561" s="28"/>
      <c r="AM561" s="28"/>
      <c r="AN561" s="28"/>
      <c r="AO561" s="28"/>
      <c r="AP561" s="28"/>
      <c r="AQ561" s="28"/>
      <c r="AR561" s="28"/>
      <c r="AS561" s="28"/>
      <c r="AT561" s="28"/>
      <c r="AU561" s="28"/>
      <c r="AV561" s="28"/>
      <c r="AW561" s="28"/>
      <c r="AX561" s="28"/>
      <c r="AY561" s="28"/>
      <c r="AZ561" s="28"/>
      <c r="BA561" s="28"/>
      <c r="BB561" s="28"/>
      <c r="BC561" s="28"/>
      <c r="BD561" s="28"/>
      <c r="BE561" s="28"/>
      <c r="BF561" s="28"/>
      <c r="BG561" s="28"/>
      <c r="BH561" s="28"/>
      <c r="BI561" s="28"/>
      <c r="BJ561" s="28"/>
      <c r="BK561" s="28"/>
      <c r="BL561" s="28"/>
    </row>
    <row r="562" spans="3:64" s="29" customFormat="1" ht="11.1" customHeight="1">
      <c r="C562" s="124"/>
      <c r="D562" s="28"/>
      <c r="O562" s="28"/>
      <c r="P562" s="28"/>
      <c r="Q562" s="28"/>
      <c r="R562" s="28"/>
      <c r="S562" s="28"/>
      <c r="T562" s="28"/>
      <c r="U562" s="28"/>
      <c r="V562" s="28"/>
      <c r="W562" s="28"/>
      <c r="X562" s="28"/>
      <c r="Y562" s="28"/>
      <c r="Z562" s="28"/>
      <c r="AA562" s="28"/>
      <c r="AB562" s="28"/>
      <c r="AC562" s="28"/>
      <c r="AD562" s="28"/>
      <c r="AE562" s="28"/>
      <c r="AF562" s="28"/>
      <c r="AG562" s="28"/>
      <c r="AH562" s="28"/>
      <c r="AI562" s="28"/>
      <c r="AJ562" s="28"/>
      <c r="AK562" s="28"/>
      <c r="AL562" s="28"/>
      <c r="AM562" s="28"/>
      <c r="AN562" s="28"/>
      <c r="AO562" s="28"/>
      <c r="AP562" s="28"/>
      <c r="AQ562" s="28"/>
      <c r="AR562" s="28"/>
      <c r="AS562" s="28"/>
      <c r="AT562" s="28"/>
      <c r="AU562" s="28"/>
      <c r="AV562" s="28"/>
      <c r="AW562" s="28"/>
      <c r="AX562" s="28"/>
      <c r="AY562" s="28"/>
      <c r="AZ562" s="28"/>
      <c r="BA562" s="28"/>
      <c r="BB562" s="28"/>
      <c r="BC562" s="28"/>
      <c r="BD562" s="28"/>
      <c r="BE562" s="28"/>
      <c r="BF562" s="28"/>
      <c r="BG562" s="28"/>
      <c r="BH562" s="28"/>
      <c r="BI562" s="28"/>
      <c r="BJ562" s="28"/>
      <c r="BK562" s="28"/>
      <c r="BL562" s="28"/>
    </row>
    <row r="563" spans="3:64" s="29" customFormat="1" ht="11.1" customHeight="1">
      <c r="C563" s="124"/>
      <c r="D563" s="28"/>
      <c r="O563" s="28"/>
      <c r="P563" s="28"/>
      <c r="Q563" s="28"/>
      <c r="R563" s="28"/>
      <c r="S563" s="28"/>
      <c r="T563" s="28"/>
      <c r="U563" s="28"/>
      <c r="V563" s="28"/>
      <c r="W563" s="28"/>
      <c r="X563" s="28"/>
      <c r="Y563" s="28"/>
      <c r="Z563" s="28"/>
      <c r="AA563" s="28"/>
      <c r="AB563" s="28"/>
      <c r="AC563" s="28"/>
      <c r="AD563" s="28"/>
      <c r="AE563" s="28"/>
      <c r="AF563" s="28"/>
      <c r="AG563" s="28"/>
      <c r="AH563" s="28"/>
      <c r="AI563" s="28"/>
      <c r="AJ563" s="28"/>
      <c r="AK563" s="28"/>
      <c r="AL563" s="28"/>
      <c r="AM563" s="28"/>
      <c r="AN563" s="28"/>
      <c r="AO563" s="28"/>
      <c r="AP563" s="28"/>
      <c r="AQ563" s="28"/>
      <c r="AR563" s="28"/>
      <c r="AS563" s="28"/>
      <c r="AT563" s="28"/>
      <c r="AU563" s="28"/>
      <c r="AV563" s="28"/>
      <c r="AW563" s="28"/>
      <c r="AX563" s="28"/>
      <c r="AY563" s="28"/>
      <c r="AZ563" s="28"/>
      <c r="BA563" s="28"/>
      <c r="BB563" s="28"/>
      <c r="BC563" s="28"/>
      <c r="BD563" s="28"/>
      <c r="BE563" s="28"/>
      <c r="BF563" s="28"/>
      <c r="BG563" s="28"/>
      <c r="BH563" s="28"/>
      <c r="BI563" s="28"/>
      <c r="BJ563" s="28"/>
      <c r="BK563" s="28"/>
      <c r="BL563" s="28"/>
    </row>
    <row r="564" spans="3:64" s="29" customFormat="1" ht="11.1" customHeight="1">
      <c r="C564" s="124"/>
      <c r="D564" s="28"/>
      <c r="O564" s="28"/>
      <c r="P564" s="28"/>
      <c r="Q564" s="28"/>
      <c r="R564" s="28"/>
      <c r="S564" s="28"/>
      <c r="T564" s="28"/>
      <c r="U564" s="28"/>
      <c r="V564" s="28"/>
      <c r="W564" s="28"/>
      <c r="X564" s="28"/>
      <c r="Y564" s="28"/>
      <c r="Z564" s="28"/>
      <c r="AA564" s="28"/>
      <c r="AB564" s="28"/>
      <c r="AC564" s="28"/>
      <c r="AD564" s="28"/>
      <c r="AE564" s="28"/>
      <c r="AF564" s="28"/>
      <c r="AG564" s="28"/>
      <c r="AH564" s="28"/>
      <c r="AI564" s="28"/>
      <c r="AJ564" s="28"/>
      <c r="AK564" s="28"/>
      <c r="AL564" s="28"/>
      <c r="AM564" s="28"/>
      <c r="AN564" s="28"/>
      <c r="AO564" s="28"/>
      <c r="AP564" s="28"/>
      <c r="AQ564" s="28"/>
      <c r="AR564" s="28"/>
      <c r="AS564" s="28"/>
      <c r="AT564" s="28"/>
      <c r="AU564" s="28"/>
      <c r="AV564" s="28"/>
      <c r="AW564" s="28"/>
      <c r="AX564" s="28"/>
      <c r="AY564" s="28"/>
      <c r="AZ564" s="28"/>
      <c r="BA564" s="28"/>
      <c r="BB564" s="28"/>
      <c r="BC564" s="28"/>
      <c r="BD564" s="28"/>
      <c r="BE564" s="28"/>
      <c r="BF564" s="28"/>
      <c r="BG564" s="28"/>
      <c r="BH564" s="28"/>
      <c r="BI564" s="28"/>
      <c r="BJ564" s="28"/>
      <c r="BK564" s="28"/>
      <c r="BL564" s="28"/>
    </row>
    <row r="565" spans="3:64" s="29" customFormat="1" ht="11.1" customHeight="1">
      <c r="C565" s="124"/>
      <c r="D565" s="28"/>
      <c r="O565" s="28"/>
      <c r="P565" s="28"/>
      <c r="Q565" s="28"/>
      <c r="R565" s="28"/>
      <c r="S565" s="28"/>
      <c r="T565" s="28"/>
      <c r="U565" s="28"/>
      <c r="V565" s="28"/>
      <c r="W565" s="28"/>
      <c r="X565" s="28"/>
      <c r="Y565" s="28"/>
      <c r="Z565" s="28"/>
      <c r="AA565" s="28"/>
      <c r="AB565" s="28"/>
      <c r="AC565" s="28"/>
      <c r="AD565" s="28"/>
      <c r="AE565" s="28"/>
      <c r="AF565" s="28"/>
      <c r="AG565" s="28"/>
      <c r="AH565" s="28"/>
      <c r="AI565" s="28"/>
      <c r="AJ565" s="28"/>
      <c r="AK565" s="28"/>
      <c r="AL565" s="28"/>
      <c r="AM565" s="28"/>
      <c r="AN565" s="28"/>
      <c r="AO565" s="28"/>
      <c r="AP565" s="28"/>
      <c r="AQ565" s="28"/>
      <c r="AR565" s="28"/>
      <c r="AS565" s="28"/>
      <c r="AT565" s="28"/>
      <c r="AU565" s="28"/>
      <c r="AV565" s="28"/>
      <c r="AW565" s="28"/>
      <c r="AX565" s="28"/>
      <c r="AY565" s="28"/>
      <c r="AZ565" s="28"/>
      <c r="BA565" s="28"/>
      <c r="BB565" s="28"/>
      <c r="BC565" s="28"/>
      <c r="BD565" s="28"/>
      <c r="BE565" s="28"/>
      <c r="BF565" s="28"/>
      <c r="BG565" s="28"/>
      <c r="BH565" s="28"/>
      <c r="BI565" s="28"/>
      <c r="BJ565" s="28"/>
      <c r="BK565" s="28"/>
      <c r="BL565" s="28"/>
    </row>
    <row r="566" spans="3:64" s="29" customFormat="1" ht="11.1" customHeight="1">
      <c r="C566" s="124"/>
      <c r="D566" s="28"/>
      <c r="O566" s="28"/>
      <c r="P566" s="28"/>
      <c r="Q566" s="28"/>
      <c r="R566" s="28"/>
      <c r="S566" s="28"/>
      <c r="T566" s="28"/>
      <c r="U566" s="28"/>
      <c r="V566" s="28"/>
      <c r="W566" s="28"/>
      <c r="X566" s="28"/>
      <c r="Y566" s="28"/>
      <c r="Z566" s="28"/>
      <c r="AA566" s="28"/>
      <c r="AB566" s="28"/>
      <c r="AC566" s="28"/>
      <c r="AD566" s="28"/>
      <c r="AE566" s="28"/>
      <c r="AF566" s="28"/>
      <c r="AG566" s="28"/>
      <c r="AH566" s="28"/>
      <c r="AI566" s="28"/>
      <c r="AJ566" s="28"/>
      <c r="AK566" s="28"/>
      <c r="AL566" s="28"/>
      <c r="AM566" s="28"/>
      <c r="AN566" s="28"/>
      <c r="AO566" s="28"/>
      <c r="AP566" s="28"/>
      <c r="AQ566" s="28"/>
      <c r="AR566" s="28"/>
      <c r="AS566" s="28"/>
      <c r="AT566" s="28"/>
      <c r="AU566" s="28"/>
      <c r="AV566" s="28"/>
      <c r="AW566" s="28"/>
      <c r="AX566" s="28"/>
      <c r="AY566" s="28"/>
      <c r="AZ566" s="28"/>
      <c r="BA566" s="28"/>
      <c r="BB566" s="28"/>
      <c r="BC566" s="28"/>
      <c r="BD566" s="28"/>
      <c r="BE566" s="28"/>
      <c r="BF566" s="28"/>
      <c r="BG566" s="28"/>
      <c r="BH566" s="28"/>
      <c r="BI566" s="28"/>
      <c r="BJ566" s="28"/>
      <c r="BK566" s="28"/>
      <c r="BL566" s="28"/>
    </row>
    <row r="567" spans="3:64" s="29" customFormat="1" ht="11.1" customHeight="1">
      <c r="C567" s="124"/>
      <c r="D567" s="28"/>
      <c r="O567" s="28"/>
      <c r="P567" s="28"/>
      <c r="Q567" s="28"/>
      <c r="R567" s="28"/>
      <c r="S567" s="28"/>
      <c r="T567" s="28"/>
      <c r="U567" s="28"/>
      <c r="V567" s="28"/>
      <c r="W567" s="28"/>
      <c r="X567" s="28"/>
      <c r="Y567" s="28"/>
      <c r="Z567" s="28"/>
      <c r="AA567" s="28"/>
      <c r="AB567" s="28"/>
      <c r="AC567" s="28"/>
      <c r="AD567" s="28"/>
      <c r="AE567" s="28"/>
      <c r="AF567" s="28"/>
      <c r="AG567" s="28"/>
      <c r="AH567" s="28"/>
      <c r="AI567" s="28"/>
      <c r="AJ567" s="28"/>
      <c r="AK567" s="28"/>
      <c r="AL567" s="28"/>
      <c r="AM567" s="28"/>
      <c r="AN567" s="28"/>
      <c r="AO567" s="28"/>
      <c r="AP567" s="28"/>
      <c r="AQ567" s="28"/>
      <c r="AR567" s="28"/>
      <c r="AS567" s="28"/>
      <c r="AT567" s="28"/>
      <c r="AU567" s="28"/>
      <c r="AV567" s="28"/>
      <c r="AW567" s="28"/>
      <c r="AX567" s="28"/>
      <c r="AY567" s="28"/>
      <c r="AZ567" s="28"/>
      <c r="BA567" s="28"/>
      <c r="BB567" s="28"/>
      <c r="BC567" s="28"/>
      <c r="BD567" s="28"/>
      <c r="BE567" s="28"/>
      <c r="BF567" s="28"/>
      <c r="BG567" s="28"/>
      <c r="BH567" s="28"/>
      <c r="BI567" s="28"/>
      <c r="BJ567" s="28"/>
      <c r="BK567" s="28"/>
      <c r="BL567" s="28"/>
    </row>
    <row r="568" spans="3:64" s="29" customFormat="1" ht="11.1" customHeight="1">
      <c r="C568" s="124"/>
      <c r="D568" s="28"/>
      <c r="O568" s="28"/>
      <c r="P568" s="28"/>
      <c r="Q568" s="28"/>
      <c r="R568" s="28"/>
      <c r="S568" s="28"/>
      <c r="T568" s="28"/>
      <c r="U568" s="28"/>
      <c r="V568" s="28"/>
      <c r="W568" s="28"/>
      <c r="X568" s="28"/>
      <c r="Y568" s="28"/>
      <c r="Z568" s="28"/>
      <c r="AA568" s="28"/>
      <c r="AB568" s="28"/>
      <c r="AC568" s="28"/>
      <c r="AD568" s="28"/>
      <c r="AE568" s="28"/>
      <c r="AF568" s="28"/>
      <c r="AG568" s="28"/>
      <c r="AH568" s="28"/>
      <c r="AI568" s="28"/>
      <c r="AJ568" s="28"/>
      <c r="AK568" s="28"/>
      <c r="AL568" s="28"/>
      <c r="AM568" s="28"/>
      <c r="AN568" s="28"/>
      <c r="AO568" s="28"/>
      <c r="AP568" s="28"/>
      <c r="AQ568" s="28"/>
      <c r="AR568" s="28"/>
      <c r="AS568" s="28"/>
      <c r="AT568" s="28"/>
      <c r="AU568" s="28"/>
      <c r="AV568" s="28"/>
      <c r="AW568" s="28"/>
      <c r="AX568" s="28"/>
      <c r="AY568" s="28"/>
      <c r="AZ568" s="28"/>
      <c r="BA568" s="28"/>
      <c r="BB568" s="28"/>
      <c r="BC568" s="28"/>
      <c r="BD568" s="28"/>
      <c r="BE568" s="28"/>
      <c r="BF568" s="28"/>
      <c r="BG568" s="28"/>
      <c r="BH568" s="28"/>
      <c r="BI568" s="28"/>
      <c r="BJ568" s="28"/>
      <c r="BK568" s="28"/>
      <c r="BL568" s="28"/>
    </row>
    <row r="569" spans="3:64" s="29" customFormat="1" ht="11.1" customHeight="1">
      <c r="C569" s="124"/>
      <c r="D569" s="28"/>
      <c r="O569" s="28"/>
      <c r="P569" s="28"/>
      <c r="Q569" s="28"/>
      <c r="R569" s="28"/>
      <c r="S569" s="28"/>
      <c r="T569" s="28"/>
      <c r="U569" s="28"/>
      <c r="V569" s="28"/>
      <c r="W569" s="28"/>
      <c r="X569" s="28"/>
      <c r="Y569" s="28"/>
      <c r="Z569" s="28"/>
      <c r="AA569" s="28"/>
      <c r="AB569" s="28"/>
      <c r="AC569" s="28"/>
      <c r="AD569" s="28"/>
      <c r="AE569" s="28"/>
      <c r="AF569" s="28"/>
      <c r="AG569" s="28"/>
      <c r="AH569" s="28"/>
      <c r="AI569" s="28"/>
      <c r="AJ569" s="28"/>
      <c r="AK569" s="28"/>
      <c r="AL569" s="28"/>
      <c r="AM569" s="28"/>
      <c r="AN569" s="28"/>
      <c r="AO569" s="28"/>
      <c r="AP569" s="28"/>
      <c r="AQ569" s="28"/>
      <c r="AR569" s="28"/>
      <c r="AS569" s="28"/>
      <c r="AT569" s="28"/>
      <c r="AU569" s="28"/>
      <c r="AV569" s="28"/>
      <c r="AW569" s="28"/>
      <c r="AX569" s="28"/>
      <c r="AY569" s="28"/>
      <c r="AZ569" s="28"/>
      <c r="BA569" s="28"/>
      <c r="BB569" s="28"/>
      <c r="BC569" s="28"/>
      <c r="BD569" s="28"/>
      <c r="BE569" s="28"/>
      <c r="BF569" s="28"/>
      <c r="BG569" s="28"/>
      <c r="BH569" s="28"/>
      <c r="BI569" s="28"/>
      <c r="BJ569" s="28"/>
      <c r="BK569" s="28"/>
      <c r="BL569" s="28"/>
    </row>
    <row r="570" spans="3:64" s="29" customFormat="1" ht="11.1" customHeight="1">
      <c r="C570" s="124"/>
      <c r="D570" s="28"/>
      <c r="O570" s="28"/>
      <c r="P570" s="28"/>
      <c r="Q570" s="28"/>
      <c r="R570" s="28"/>
      <c r="S570" s="28"/>
      <c r="T570" s="28"/>
      <c r="U570" s="28"/>
      <c r="V570" s="28"/>
      <c r="W570" s="28"/>
      <c r="X570" s="28"/>
      <c r="Y570" s="28"/>
      <c r="Z570" s="28"/>
      <c r="AA570" s="28"/>
      <c r="AB570" s="28"/>
      <c r="AC570" s="28"/>
      <c r="AD570" s="28"/>
      <c r="AE570" s="28"/>
      <c r="AF570" s="28"/>
      <c r="AG570" s="28"/>
      <c r="AH570" s="28"/>
      <c r="AI570" s="28"/>
      <c r="AJ570" s="28"/>
      <c r="AK570" s="28"/>
      <c r="AL570" s="28"/>
      <c r="AM570" s="28"/>
      <c r="AN570" s="28"/>
      <c r="AO570" s="28"/>
      <c r="AP570" s="28"/>
      <c r="AQ570" s="28"/>
      <c r="AR570" s="28"/>
      <c r="AS570" s="28"/>
      <c r="AT570" s="28"/>
      <c r="AU570" s="28"/>
      <c r="AV570" s="28"/>
      <c r="AW570" s="28"/>
      <c r="AX570" s="28"/>
      <c r="AY570" s="28"/>
      <c r="AZ570" s="28"/>
      <c r="BA570" s="28"/>
      <c r="BB570" s="28"/>
      <c r="BC570" s="28"/>
      <c r="BD570" s="28"/>
      <c r="BE570" s="28"/>
      <c r="BF570" s="28"/>
      <c r="BG570" s="28"/>
      <c r="BH570" s="28"/>
      <c r="BI570" s="28"/>
      <c r="BJ570" s="28"/>
      <c r="BK570" s="28"/>
      <c r="BL570" s="28"/>
    </row>
    <row r="571" spans="3:64" s="29" customFormat="1" ht="11.1" customHeight="1">
      <c r="C571" s="124"/>
      <c r="D571" s="28"/>
      <c r="O571" s="28"/>
      <c r="P571" s="28"/>
      <c r="Q571" s="28"/>
      <c r="R571" s="28"/>
      <c r="S571" s="28"/>
      <c r="T571" s="28"/>
      <c r="U571" s="28"/>
      <c r="V571" s="28"/>
      <c r="W571" s="28"/>
      <c r="X571" s="28"/>
      <c r="Y571" s="28"/>
      <c r="Z571" s="28"/>
      <c r="AA571" s="28"/>
      <c r="AB571" s="28"/>
      <c r="AC571" s="28"/>
      <c r="AD571" s="28"/>
      <c r="AE571" s="28"/>
      <c r="AF571" s="28"/>
      <c r="AG571" s="28"/>
      <c r="AH571" s="28"/>
      <c r="AI571" s="28"/>
      <c r="AJ571" s="28"/>
      <c r="AK571" s="28"/>
      <c r="AL571" s="28"/>
      <c r="AM571" s="28"/>
      <c r="AN571" s="28"/>
      <c r="AO571" s="28"/>
      <c r="AP571" s="28"/>
      <c r="AQ571" s="28"/>
      <c r="AR571" s="28"/>
      <c r="AS571" s="28"/>
      <c r="AT571" s="28"/>
      <c r="AU571" s="28"/>
      <c r="AV571" s="28"/>
      <c r="AW571" s="28"/>
      <c r="AX571" s="28"/>
      <c r="AY571" s="28"/>
      <c r="AZ571" s="28"/>
      <c r="BA571" s="28"/>
      <c r="BB571" s="28"/>
      <c r="BC571" s="28"/>
      <c r="BD571" s="28"/>
      <c r="BE571" s="28"/>
      <c r="BF571" s="28"/>
      <c r="BG571" s="28"/>
      <c r="BH571" s="28"/>
      <c r="BI571" s="28"/>
      <c r="BJ571" s="28"/>
      <c r="BK571" s="28"/>
      <c r="BL571" s="28"/>
    </row>
    <row r="572" spans="3:64" s="29" customFormat="1" ht="11.1" customHeight="1">
      <c r="C572" s="124"/>
      <c r="D572" s="28"/>
      <c r="O572" s="28"/>
      <c r="P572" s="28"/>
      <c r="Q572" s="28"/>
      <c r="R572" s="28"/>
      <c r="S572" s="28"/>
      <c r="T572" s="28"/>
      <c r="U572" s="28"/>
      <c r="V572" s="28"/>
      <c r="W572" s="28"/>
      <c r="X572" s="28"/>
      <c r="Y572" s="28"/>
      <c r="Z572" s="28"/>
      <c r="AA572" s="28"/>
      <c r="AB572" s="28"/>
      <c r="AC572" s="28"/>
      <c r="AD572" s="28"/>
      <c r="AE572" s="28"/>
      <c r="AF572" s="28"/>
      <c r="AG572" s="28"/>
      <c r="AH572" s="28"/>
      <c r="AI572" s="28"/>
      <c r="AJ572" s="28"/>
      <c r="AK572" s="28"/>
      <c r="AL572" s="28"/>
      <c r="AM572" s="28"/>
      <c r="AN572" s="28"/>
      <c r="AO572" s="28"/>
      <c r="AP572" s="28"/>
      <c r="AQ572" s="28"/>
      <c r="AR572" s="28"/>
      <c r="AS572" s="28"/>
      <c r="AT572" s="28"/>
      <c r="AU572" s="28"/>
      <c r="AV572" s="28"/>
      <c r="AW572" s="28"/>
      <c r="AX572" s="28"/>
      <c r="AY572" s="28"/>
      <c r="AZ572" s="28"/>
      <c r="BA572" s="28"/>
      <c r="BB572" s="28"/>
      <c r="BC572" s="28"/>
      <c r="BD572" s="28"/>
      <c r="BE572" s="28"/>
      <c r="BF572" s="28"/>
      <c r="BG572" s="28"/>
      <c r="BH572" s="28"/>
      <c r="BI572" s="28"/>
      <c r="BJ572" s="28"/>
      <c r="BK572" s="28"/>
      <c r="BL572" s="28"/>
    </row>
    <row r="573" spans="3:64" s="29" customFormat="1" ht="11.1" customHeight="1">
      <c r="C573" s="124"/>
      <c r="D573" s="28"/>
      <c r="O573" s="28"/>
      <c r="P573" s="28"/>
      <c r="Q573" s="28"/>
      <c r="R573" s="28"/>
      <c r="S573" s="28"/>
      <c r="T573" s="28"/>
      <c r="U573" s="28"/>
      <c r="V573" s="28"/>
      <c r="W573" s="28"/>
      <c r="X573" s="28"/>
      <c r="Y573" s="28"/>
      <c r="Z573" s="28"/>
      <c r="AA573" s="28"/>
      <c r="AB573" s="28"/>
      <c r="AC573" s="28"/>
      <c r="AD573" s="28"/>
      <c r="AE573" s="28"/>
      <c r="AF573" s="28"/>
      <c r="AG573" s="28"/>
      <c r="AH573" s="28"/>
      <c r="AI573" s="28"/>
      <c r="AJ573" s="28"/>
      <c r="AK573" s="28"/>
      <c r="AL573" s="28"/>
      <c r="AM573" s="28"/>
      <c r="AN573" s="28"/>
      <c r="AO573" s="28"/>
      <c r="AP573" s="28"/>
      <c r="AQ573" s="28"/>
      <c r="AR573" s="28"/>
      <c r="AS573" s="28"/>
      <c r="AT573" s="28"/>
      <c r="AU573" s="28"/>
      <c r="AV573" s="28"/>
      <c r="AW573" s="28"/>
      <c r="AX573" s="28"/>
      <c r="AY573" s="28"/>
      <c r="AZ573" s="28"/>
      <c r="BA573" s="28"/>
      <c r="BB573" s="28"/>
      <c r="BC573" s="28"/>
      <c r="BD573" s="28"/>
      <c r="BE573" s="28"/>
      <c r="BF573" s="28"/>
      <c r="BG573" s="28"/>
      <c r="BH573" s="28"/>
      <c r="BI573" s="28"/>
      <c r="BJ573" s="28"/>
      <c r="BK573" s="28"/>
      <c r="BL573" s="28"/>
    </row>
    <row r="574" spans="3:64" s="29" customFormat="1" ht="11.1" customHeight="1">
      <c r="C574" s="124"/>
      <c r="D574" s="28"/>
      <c r="O574" s="28"/>
      <c r="P574" s="28"/>
      <c r="Q574" s="28"/>
      <c r="R574" s="28"/>
      <c r="S574" s="28"/>
      <c r="T574" s="28"/>
      <c r="U574" s="28"/>
      <c r="V574" s="28"/>
      <c r="W574" s="28"/>
      <c r="X574" s="28"/>
      <c r="Y574" s="28"/>
      <c r="Z574" s="28"/>
      <c r="AA574" s="28"/>
      <c r="AB574" s="28"/>
      <c r="AC574" s="28"/>
      <c r="AD574" s="28"/>
      <c r="AE574" s="28"/>
      <c r="AF574" s="28"/>
      <c r="AG574" s="28"/>
      <c r="AH574" s="28"/>
      <c r="AI574" s="28"/>
      <c r="AJ574" s="28"/>
      <c r="AK574" s="28"/>
      <c r="AL574" s="28"/>
      <c r="AM574" s="28"/>
      <c r="AN574" s="28"/>
      <c r="AO574" s="28"/>
      <c r="AP574" s="28"/>
      <c r="AQ574" s="28"/>
      <c r="AR574" s="28"/>
      <c r="AS574" s="28"/>
      <c r="AT574" s="28"/>
      <c r="AU574" s="28"/>
      <c r="AV574" s="28"/>
      <c r="AW574" s="28"/>
      <c r="AX574" s="28"/>
      <c r="AY574" s="28"/>
      <c r="AZ574" s="28"/>
      <c r="BA574" s="28"/>
      <c r="BB574" s="28"/>
      <c r="BC574" s="28"/>
      <c r="BD574" s="28"/>
      <c r="BE574" s="28"/>
      <c r="BF574" s="28"/>
      <c r="BG574" s="28"/>
      <c r="BH574" s="28"/>
      <c r="BI574" s="28"/>
      <c r="BJ574" s="28"/>
      <c r="BK574" s="28"/>
      <c r="BL574" s="28"/>
    </row>
    <row r="575" spans="3:64" s="29" customFormat="1" ht="11.1" customHeight="1">
      <c r="C575" s="124"/>
      <c r="D575" s="28"/>
      <c r="O575" s="28"/>
      <c r="P575" s="28"/>
      <c r="Q575" s="28"/>
      <c r="R575" s="28"/>
      <c r="S575" s="28"/>
      <c r="T575" s="28"/>
      <c r="U575" s="28"/>
      <c r="V575" s="28"/>
      <c r="W575" s="28"/>
      <c r="X575" s="28"/>
      <c r="Y575" s="28"/>
      <c r="Z575" s="28"/>
      <c r="AA575" s="28"/>
      <c r="AB575" s="28"/>
      <c r="AC575" s="28"/>
      <c r="AD575" s="28"/>
      <c r="AE575" s="28"/>
      <c r="AF575" s="28"/>
      <c r="AG575" s="28"/>
      <c r="AH575" s="28"/>
      <c r="AI575" s="28"/>
      <c r="AJ575" s="28"/>
      <c r="AK575" s="28"/>
      <c r="AL575" s="28"/>
      <c r="AM575" s="28"/>
      <c r="AN575" s="28"/>
      <c r="AO575" s="28"/>
      <c r="AP575" s="28"/>
      <c r="AQ575" s="28"/>
      <c r="AR575" s="28"/>
      <c r="AS575" s="28"/>
      <c r="AT575" s="28"/>
      <c r="AU575" s="28"/>
      <c r="AV575" s="28"/>
      <c r="AW575" s="28"/>
      <c r="AX575" s="28"/>
      <c r="AY575" s="28"/>
      <c r="AZ575" s="28"/>
      <c r="BA575" s="28"/>
      <c r="BB575" s="28"/>
      <c r="BC575" s="28"/>
      <c r="BD575" s="28"/>
      <c r="BE575" s="28"/>
      <c r="BF575" s="28"/>
      <c r="BG575" s="28"/>
      <c r="BH575" s="28"/>
      <c r="BI575" s="28"/>
      <c r="BJ575" s="28"/>
      <c r="BK575" s="28"/>
      <c r="BL575" s="28"/>
    </row>
    <row r="576" spans="3:64" s="29" customFormat="1" ht="11.1" customHeight="1">
      <c r="C576" s="124"/>
      <c r="D576" s="28"/>
      <c r="O576" s="28"/>
      <c r="P576" s="28"/>
      <c r="Q576" s="28"/>
      <c r="R576" s="28"/>
      <c r="S576" s="28"/>
      <c r="T576" s="28"/>
      <c r="U576" s="28"/>
      <c r="V576" s="28"/>
      <c r="W576" s="28"/>
      <c r="X576" s="28"/>
      <c r="Y576" s="28"/>
      <c r="Z576" s="28"/>
      <c r="AA576" s="28"/>
      <c r="AB576" s="28"/>
      <c r="AC576" s="28"/>
      <c r="AD576" s="28"/>
      <c r="AE576" s="28"/>
      <c r="AF576" s="28"/>
      <c r="AG576" s="28"/>
      <c r="AH576" s="28"/>
      <c r="AI576" s="28"/>
      <c r="AJ576" s="28"/>
      <c r="AK576" s="28"/>
      <c r="AL576" s="28"/>
      <c r="AM576" s="28"/>
      <c r="AN576" s="28"/>
      <c r="AO576" s="28"/>
      <c r="AP576" s="28"/>
      <c r="AQ576" s="28"/>
      <c r="AR576" s="28"/>
      <c r="AS576" s="28"/>
      <c r="AT576" s="28"/>
      <c r="AU576" s="28"/>
      <c r="AV576" s="28"/>
      <c r="AW576" s="28"/>
      <c r="AX576" s="28"/>
      <c r="AY576" s="28"/>
      <c r="AZ576" s="28"/>
      <c r="BA576" s="28"/>
      <c r="BB576" s="28"/>
      <c r="BC576" s="28"/>
      <c r="BD576" s="28"/>
      <c r="BE576" s="28"/>
      <c r="BF576" s="28"/>
      <c r="BG576" s="28"/>
      <c r="BH576" s="28"/>
      <c r="BI576" s="28"/>
      <c r="BJ576" s="28"/>
      <c r="BK576" s="28"/>
      <c r="BL576" s="28"/>
    </row>
    <row r="577" spans="3:64" s="29" customFormat="1" ht="11.1" customHeight="1">
      <c r="C577" s="124"/>
      <c r="D577" s="28"/>
      <c r="O577" s="28"/>
      <c r="P577" s="28"/>
      <c r="Q577" s="28"/>
      <c r="R577" s="28"/>
      <c r="S577" s="28"/>
      <c r="T577" s="28"/>
      <c r="U577" s="28"/>
      <c r="V577" s="28"/>
      <c r="W577" s="28"/>
      <c r="X577" s="28"/>
      <c r="Y577" s="28"/>
      <c r="Z577" s="28"/>
      <c r="AA577" s="28"/>
      <c r="AB577" s="28"/>
      <c r="AC577" s="28"/>
      <c r="AD577" s="28"/>
      <c r="AE577" s="28"/>
      <c r="AF577" s="28"/>
      <c r="AG577" s="28"/>
      <c r="AH577" s="28"/>
      <c r="AI577" s="28"/>
      <c r="AJ577" s="28"/>
      <c r="AK577" s="28"/>
      <c r="AL577" s="28"/>
      <c r="AM577" s="28"/>
      <c r="AN577" s="28"/>
      <c r="AO577" s="28"/>
      <c r="AP577" s="28"/>
      <c r="AQ577" s="28"/>
      <c r="AR577" s="28"/>
      <c r="AS577" s="28"/>
      <c r="AT577" s="28"/>
      <c r="AU577" s="28"/>
      <c r="AV577" s="28"/>
      <c r="AW577" s="28"/>
      <c r="AX577" s="28"/>
      <c r="AY577" s="28"/>
      <c r="AZ577" s="28"/>
      <c r="BA577" s="28"/>
      <c r="BB577" s="28"/>
      <c r="BC577" s="28"/>
      <c r="BD577" s="28"/>
      <c r="BE577" s="28"/>
      <c r="BF577" s="28"/>
      <c r="BG577" s="28"/>
      <c r="BH577" s="28"/>
      <c r="BI577" s="28"/>
      <c r="BJ577" s="28"/>
      <c r="BK577" s="28"/>
      <c r="BL577" s="28"/>
    </row>
    <row r="578" spans="3:64" s="29" customFormat="1" ht="11.1" customHeight="1">
      <c r="C578" s="124"/>
      <c r="D578" s="28"/>
      <c r="O578" s="28"/>
      <c r="P578" s="28"/>
      <c r="Q578" s="28"/>
      <c r="R578" s="28"/>
      <c r="S578" s="28"/>
      <c r="T578" s="28"/>
      <c r="U578" s="28"/>
      <c r="V578" s="28"/>
      <c r="W578" s="28"/>
      <c r="X578" s="28"/>
      <c r="Y578" s="28"/>
      <c r="Z578" s="28"/>
      <c r="AA578" s="28"/>
      <c r="AB578" s="28"/>
      <c r="AC578" s="28"/>
      <c r="AD578" s="28"/>
      <c r="AE578" s="28"/>
      <c r="AF578" s="28"/>
      <c r="AG578" s="28"/>
      <c r="AH578" s="28"/>
      <c r="AI578" s="28"/>
      <c r="AJ578" s="28"/>
      <c r="AK578" s="28"/>
      <c r="AL578" s="28"/>
      <c r="AM578" s="28"/>
      <c r="AN578" s="28"/>
      <c r="AO578" s="28"/>
      <c r="AP578" s="28"/>
      <c r="AQ578" s="28"/>
      <c r="AR578" s="28"/>
      <c r="AS578" s="28"/>
      <c r="AT578" s="28"/>
      <c r="AU578" s="28"/>
      <c r="AV578" s="28"/>
      <c r="AW578" s="28"/>
      <c r="AX578" s="28"/>
      <c r="AY578" s="28"/>
      <c r="AZ578" s="28"/>
      <c r="BA578" s="28"/>
      <c r="BB578" s="28"/>
      <c r="BC578" s="28"/>
      <c r="BD578" s="28"/>
      <c r="BE578" s="28"/>
      <c r="BF578" s="28"/>
      <c r="BG578" s="28"/>
      <c r="BH578" s="28"/>
      <c r="BI578" s="28"/>
      <c r="BJ578" s="28"/>
      <c r="BK578" s="28"/>
      <c r="BL578" s="28"/>
    </row>
    <row r="579" spans="3:64" s="29" customFormat="1" ht="11.1" customHeight="1">
      <c r="C579" s="124"/>
      <c r="D579" s="28"/>
      <c r="O579" s="28"/>
      <c r="P579" s="28"/>
      <c r="Q579" s="28"/>
      <c r="R579" s="28"/>
      <c r="S579" s="28"/>
      <c r="T579" s="28"/>
      <c r="U579" s="28"/>
      <c r="V579" s="28"/>
      <c r="W579" s="28"/>
      <c r="X579" s="28"/>
      <c r="Y579" s="28"/>
      <c r="Z579" s="28"/>
      <c r="AA579" s="28"/>
      <c r="AB579" s="28"/>
      <c r="AC579" s="28"/>
      <c r="AD579" s="28"/>
      <c r="AE579" s="28"/>
      <c r="AF579" s="28"/>
      <c r="AG579" s="28"/>
      <c r="AH579" s="28"/>
      <c r="AI579" s="28"/>
      <c r="AJ579" s="28"/>
      <c r="AK579" s="28"/>
      <c r="AL579" s="28"/>
      <c r="AM579" s="28"/>
      <c r="AN579" s="28"/>
      <c r="AO579" s="28"/>
      <c r="AP579" s="28"/>
      <c r="AQ579" s="28"/>
      <c r="AR579" s="28"/>
      <c r="AS579" s="28"/>
      <c r="AT579" s="28"/>
      <c r="AU579" s="28"/>
      <c r="AV579" s="28"/>
      <c r="AW579" s="28"/>
      <c r="AX579" s="28"/>
      <c r="AY579" s="28"/>
      <c r="AZ579" s="28"/>
      <c r="BA579" s="28"/>
      <c r="BB579" s="28"/>
      <c r="BC579" s="28"/>
      <c r="BD579" s="28"/>
      <c r="BE579" s="28"/>
      <c r="BF579" s="28"/>
      <c r="BG579" s="28"/>
      <c r="BH579" s="28"/>
      <c r="BI579" s="28"/>
      <c r="BJ579" s="28"/>
      <c r="BK579" s="28"/>
      <c r="BL579" s="28"/>
    </row>
    <row r="580" spans="3:64" s="29" customFormat="1" ht="11.1" customHeight="1">
      <c r="C580" s="124"/>
      <c r="D580" s="28"/>
      <c r="O580" s="28"/>
      <c r="P580" s="28"/>
      <c r="Q580" s="28"/>
      <c r="R580" s="28"/>
      <c r="S580" s="28"/>
      <c r="T580" s="28"/>
      <c r="U580" s="28"/>
      <c r="V580" s="28"/>
      <c r="W580" s="28"/>
      <c r="X580" s="28"/>
      <c r="Y580" s="28"/>
      <c r="Z580" s="28"/>
      <c r="AA580" s="28"/>
      <c r="AB580" s="28"/>
      <c r="AC580" s="28"/>
      <c r="AD580" s="28"/>
      <c r="AE580" s="28"/>
      <c r="AF580" s="28"/>
      <c r="AG580" s="28"/>
      <c r="AH580" s="28"/>
      <c r="AI580" s="28"/>
      <c r="AJ580" s="28"/>
      <c r="AK580" s="28"/>
      <c r="AL580" s="28"/>
      <c r="AM580" s="28"/>
      <c r="AN580" s="28"/>
      <c r="AO580" s="28"/>
      <c r="AP580" s="28"/>
      <c r="AQ580" s="28"/>
      <c r="AR580" s="28"/>
      <c r="AS580" s="28"/>
      <c r="AT580" s="28"/>
      <c r="AU580" s="28"/>
      <c r="AV580" s="28"/>
      <c r="AW580" s="28"/>
      <c r="AX580" s="28"/>
      <c r="AY580" s="28"/>
      <c r="AZ580" s="28"/>
      <c r="BA580" s="28"/>
      <c r="BB580" s="28"/>
      <c r="BC580" s="28"/>
      <c r="BD580" s="28"/>
      <c r="BE580" s="28"/>
      <c r="BF580" s="28"/>
      <c r="BG580" s="28"/>
      <c r="BH580" s="28"/>
      <c r="BI580" s="28"/>
      <c r="BJ580" s="28"/>
      <c r="BK580" s="28"/>
      <c r="BL580" s="28"/>
    </row>
    <row r="581" spans="3:64" s="29" customFormat="1" ht="11.1" customHeight="1">
      <c r="C581" s="124"/>
      <c r="D581" s="28"/>
      <c r="O581" s="28"/>
      <c r="P581" s="28"/>
      <c r="Q581" s="28"/>
      <c r="R581" s="28"/>
      <c r="S581" s="28"/>
      <c r="T581" s="28"/>
      <c r="U581" s="28"/>
      <c r="V581" s="28"/>
      <c r="W581" s="28"/>
      <c r="X581" s="28"/>
      <c r="Y581" s="28"/>
      <c r="Z581" s="28"/>
      <c r="AA581" s="28"/>
      <c r="AB581" s="28"/>
      <c r="AC581" s="28"/>
      <c r="AD581" s="28"/>
      <c r="AE581" s="28"/>
      <c r="AF581" s="28"/>
      <c r="AG581" s="28"/>
      <c r="AH581" s="28"/>
      <c r="AI581" s="28"/>
      <c r="AJ581" s="28"/>
      <c r="AK581" s="28"/>
      <c r="AL581" s="28"/>
      <c r="AM581" s="28"/>
      <c r="AN581" s="28"/>
      <c r="AO581" s="28"/>
      <c r="AP581" s="28"/>
      <c r="AQ581" s="28"/>
      <c r="AR581" s="28"/>
      <c r="AS581" s="28"/>
      <c r="AT581" s="28"/>
      <c r="AU581" s="28"/>
      <c r="AV581" s="28"/>
      <c r="AW581" s="28"/>
      <c r="AX581" s="28"/>
      <c r="AY581" s="28"/>
      <c r="AZ581" s="28"/>
      <c r="BA581" s="28"/>
      <c r="BB581" s="28"/>
      <c r="BC581" s="28"/>
      <c r="BD581" s="28"/>
      <c r="BE581" s="28"/>
      <c r="BF581" s="28"/>
      <c r="BG581" s="28"/>
      <c r="BH581" s="28"/>
      <c r="BI581" s="28"/>
      <c r="BJ581" s="28"/>
      <c r="BK581" s="28"/>
      <c r="BL581" s="28"/>
    </row>
    <row r="582" spans="3:64" s="29" customFormat="1" ht="11.1" customHeight="1">
      <c r="C582" s="124"/>
      <c r="D582" s="28"/>
      <c r="O582" s="28"/>
      <c r="P582" s="28"/>
      <c r="Q582" s="28"/>
      <c r="R582" s="28"/>
      <c r="S582" s="28"/>
      <c r="T582" s="28"/>
      <c r="U582" s="28"/>
      <c r="V582" s="28"/>
      <c r="W582" s="28"/>
      <c r="X582" s="28"/>
      <c r="Y582" s="28"/>
      <c r="Z582" s="28"/>
      <c r="AA582" s="28"/>
      <c r="AB582" s="28"/>
      <c r="AC582" s="28"/>
      <c r="AD582" s="28"/>
      <c r="AE582" s="28"/>
      <c r="AF582" s="28"/>
      <c r="AG582" s="28"/>
      <c r="AH582" s="28"/>
      <c r="AI582" s="28"/>
      <c r="AJ582" s="28"/>
      <c r="AK582" s="28"/>
      <c r="AL582" s="28"/>
      <c r="AM582" s="28"/>
      <c r="AN582" s="28"/>
      <c r="AO582" s="28"/>
      <c r="AP582" s="28"/>
      <c r="AQ582" s="28"/>
      <c r="AR582" s="28"/>
      <c r="AS582" s="28"/>
      <c r="AT582" s="28"/>
      <c r="AU582" s="28"/>
      <c r="AV582" s="28"/>
      <c r="AW582" s="28"/>
      <c r="AX582" s="28"/>
      <c r="AY582" s="28"/>
      <c r="AZ582" s="28"/>
      <c r="BA582" s="28"/>
      <c r="BB582" s="28"/>
      <c r="BC582" s="28"/>
      <c r="BD582" s="28"/>
      <c r="BE582" s="28"/>
      <c r="BF582" s="28"/>
      <c r="BG582" s="28"/>
      <c r="BH582" s="28"/>
      <c r="BI582" s="28"/>
      <c r="BJ582" s="28"/>
      <c r="BK582" s="28"/>
      <c r="BL582" s="28"/>
    </row>
    <row r="583" spans="3:64" s="29" customFormat="1" ht="11.1" customHeight="1">
      <c r="C583" s="124"/>
      <c r="D583" s="28"/>
      <c r="O583" s="28"/>
      <c r="P583" s="28"/>
      <c r="Q583" s="28"/>
      <c r="R583" s="28"/>
      <c r="S583" s="28"/>
      <c r="T583" s="28"/>
      <c r="U583" s="28"/>
      <c r="V583" s="28"/>
      <c r="W583" s="28"/>
      <c r="X583" s="28"/>
      <c r="Y583" s="28"/>
      <c r="Z583" s="28"/>
      <c r="AA583" s="28"/>
      <c r="AB583" s="28"/>
      <c r="AC583" s="28"/>
      <c r="AD583" s="28"/>
      <c r="AE583" s="28"/>
      <c r="AF583" s="28"/>
      <c r="AG583" s="28"/>
      <c r="AH583" s="28"/>
      <c r="AI583" s="28"/>
      <c r="AJ583" s="28"/>
      <c r="AK583" s="28"/>
      <c r="AL583" s="28"/>
      <c r="AM583" s="28"/>
      <c r="AN583" s="28"/>
      <c r="AO583" s="28"/>
      <c r="AP583" s="28"/>
      <c r="AQ583" s="28"/>
      <c r="AR583" s="28"/>
      <c r="AS583" s="28"/>
      <c r="AT583" s="28"/>
      <c r="AU583" s="28"/>
      <c r="AV583" s="28"/>
      <c r="AW583" s="28"/>
      <c r="AX583" s="28"/>
      <c r="AY583" s="28"/>
      <c r="AZ583" s="28"/>
      <c r="BA583" s="28"/>
      <c r="BB583" s="28"/>
      <c r="BC583" s="28"/>
      <c r="BD583" s="28"/>
      <c r="BE583" s="28"/>
      <c r="BF583" s="28"/>
      <c r="BG583" s="28"/>
      <c r="BH583" s="28"/>
      <c r="BI583" s="28"/>
      <c r="BJ583" s="28"/>
      <c r="BK583" s="28"/>
      <c r="BL583" s="28"/>
    </row>
    <row r="584" spans="3:64" s="29" customFormat="1" ht="11.1" customHeight="1">
      <c r="C584" s="124"/>
      <c r="D584" s="28"/>
      <c r="O584" s="28"/>
      <c r="P584" s="28"/>
      <c r="Q584" s="28"/>
      <c r="R584" s="28"/>
      <c r="S584" s="28"/>
      <c r="T584" s="28"/>
      <c r="U584" s="28"/>
      <c r="V584" s="28"/>
      <c r="W584" s="28"/>
      <c r="X584" s="28"/>
      <c r="Y584" s="28"/>
      <c r="Z584" s="28"/>
      <c r="AA584" s="28"/>
      <c r="AB584" s="28"/>
      <c r="AC584" s="28"/>
      <c r="AD584" s="28"/>
      <c r="AE584" s="28"/>
      <c r="AF584" s="28"/>
      <c r="AG584" s="28"/>
      <c r="AH584" s="28"/>
      <c r="AI584" s="28"/>
      <c r="AJ584" s="28"/>
      <c r="AK584" s="28"/>
      <c r="AL584" s="28"/>
      <c r="AM584" s="28"/>
      <c r="AN584" s="28"/>
      <c r="AO584" s="28"/>
      <c r="AP584" s="28"/>
      <c r="AQ584" s="28"/>
      <c r="AR584" s="28"/>
      <c r="AS584" s="28"/>
      <c r="AT584" s="28"/>
      <c r="AU584" s="28"/>
      <c r="AV584" s="28"/>
      <c r="AW584" s="28"/>
      <c r="AX584" s="28"/>
      <c r="AY584" s="28"/>
      <c r="AZ584" s="28"/>
      <c r="BA584" s="28"/>
      <c r="BB584" s="28"/>
      <c r="BC584" s="28"/>
      <c r="BD584" s="28"/>
      <c r="BE584" s="28"/>
      <c r="BF584" s="28"/>
      <c r="BG584" s="28"/>
      <c r="BH584" s="28"/>
      <c r="BI584" s="28"/>
      <c r="BJ584" s="28"/>
      <c r="BK584" s="28"/>
      <c r="BL584" s="28"/>
    </row>
    <row r="585" spans="3:64" s="29" customFormat="1" ht="11.1" customHeight="1">
      <c r="C585" s="124"/>
      <c r="D585" s="28"/>
      <c r="O585" s="28"/>
      <c r="P585" s="28"/>
      <c r="Q585" s="28"/>
      <c r="R585" s="28"/>
      <c r="S585" s="28"/>
      <c r="T585" s="28"/>
      <c r="U585" s="28"/>
      <c r="V585" s="28"/>
      <c r="W585" s="28"/>
      <c r="X585" s="28"/>
      <c r="Y585" s="28"/>
      <c r="Z585" s="28"/>
      <c r="AA585" s="28"/>
      <c r="AB585" s="28"/>
      <c r="AC585" s="28"/>
      <c r="AD585" s="28"/>
      <c r="AE585" s="28"/>
      <c r="AF585" s="28"/>
      <c r="AG585" s="28"/>
      <c r="AH585" s="28"/>
      <c r="AI585" s="28"/>
      <c r="AJ585" s="28"/>
      <c r="AK585" s="28"/>
      <c r="AL585" s="28"/>
      <c r="AM585" s="28"/>
      <c r="AN585" s="28"/>
      <c r="AO585" s="28"/>
      <c r="AP585" s="28"/>
      <c r="AQ585" s="28"/>
      <c r="AR585" s="28"/>
      <c r="AS585" s="28"/>
      <c r="AT585" s="28"/>
      <c r="AU585" s="28"/>
      <c r="AV585" s="28"/>
      <c r="AW585" s="28"/>
      <c r="AX585" s="28"/>
      <c r="AY585" s="28"/>
      <c r="AZ585" s="28"/>
      <c r="BA585" s="28"/>
      <c r="BB585" s="28"/>
      <c r="BC585" s="28"/>
      <c r="BD585" s="28"/>
      <c r="BE585" s="28"/>
      <c r="BF585" s="28"/>
      <c r="BG585" s="28"/>
      <c r="BH585" s="28"/>
      <c r="BI585" s="28"/>
      <c r="BJ585" s="28"/>
      <c r="BK585" s="28"/>
      <c r="BL585" s="28"/>
    </row>
    <row r="586" spans="3:64" s="29" customFormat="1" ht="11.1" customHeight="1">
      <c r="C586" s="124"/>
      <c r="D586" s="28"/>
      <c r="O586" s="28"/>
      <c r="P586" s="28"/>
      <c r="Q586" s="28"/>
      <c r="R586" s="28"/>
      <c r="S586" s="28"/>
      <c r="T586" s="28"/>
      <c r="U586" s="28"/>
      <c r="V586" s="28"/>
      <c r="W586" s="28"/>
      <c r="X586" s="28"/>
      <c r="Y586" s="28"/>
      <c r="Z586" s="28"/>
      <c r="AA586" s="28"/>
      <c r="AB586" s="28"/>
      <c r="AC586" s="28"/>
      <c r="AD586" s="28"/>
      <c r="AE586" s="28"/>
      <c r="AF586" s="28"/>
      <c r="AG586" s="28"/>
      <c r="AH586" s="28"/>
      <c r="AI586" s="28"/>
      <c r="AJ586" s="28"/>
      <c r="AK586" s="28"/>
      <c r="AL586" s="28"/>
      <c r="AM586" s="28"/>
      <c r="AN586" s="28"/>
      <c r="AO586" s="28"/>
      <c r="AP586" s="28"/>
      <c r="AQ586" s="28"/>
      <c r="AR586" s="28"/>
      <c r="AS586" s="28"/>
      <c r="AT586" s="28"/>
      <c r="AU586" s="28"/>
      <c r="AV586" s="28"/>
      <c r="AW586" s="28"/>
      <c r="AX586" s="28"/>
      <c r="AY586" s="28"/>
      <c r="AZ586" s="28"/>
      <c r="BA586" s="28"/>
      <c r="BB586" s="28"/>
      <c r="BC586" s="28"/>
      <c r="BD586" s="28"/>
      <c r="BE586" s="28"/>
      <c r="BF586" s="28"/>
      <c r="BG586" s="28"/>
      <c r="BH586" s="28"/>
      <c r="BI586" s="28"/>
      <c r="BJ586" s="28"/>
      <c r="BK586" s="28"/>
      <c r="BL586" s="28"/>
    </row>
    <row r="587" spans="3:64" s="29" customFormat="1" ht="11.1" customHeight="1">
      <c r="C587" s="124"/>
      <c r="D587" s="28"/>
      <c r="O587" s="28"/>
      <c r="P587" s="28"/>
      <c r="Q587" s="28"/>
      <c r="R587" s="28"/>
      <c r="S587" s="28"/>
      <c r="T587" s="28"/>
      <c r="U587" s="28"/>
      <c r="V587" s="28"/>
      <c r="W587" s="28"/>
      <c r="X587" s="28"/>
      <c r="Y587" s="28"/>
      <c r="Z587" s="28"/>
      <c r="AA587" s="28"/>
      <c r="AB587" s="28"/>
      <c r="AC587" s="28"/>
      <c r="AD587" s="28"/>
      <c r="AE587" s="28"/>
      <c r="AF587" s="28"/>
      <c r="AG587" s="28"/>
      <c r="AH587" s="28"/>
      <c r="AI587" s="28"/>
      <c r="AJ587" s="28"/>
      <c r="AK587" s="28"/>
      <c r="AL587" s="28"/>
      <c r="AM587" s="28"/>
      <c r="AN587" s="28"/>
      <c r="AO587" s="28"/>
      <c r="AP587" s="28"/>
      <c r="AQ587" s="28"/>
      <c r="AR587" s="28"/>
      <c r="AS587" s="28"/>
      <c r="AT587" s="28"/>
      <c r="AU587" s="28"/>
      <c r="AV587" s="28"/>
      <c r="AW587" s="28"/>
      <c r="AX587" s="28"/>
      <c r="AY587" s="28"/>
      <c r="AZ587" s="28"/>
      <c r="BA587" s="28"/>
      <c r="BB587" s="28"/>
      <c r="BC587" s="28"/>
      <c r="BD587" s="28"/>
      <c r="BE587" s="28"/>
      <c r="BF587" s="28"/>
      <c r="BG587" s="28"/>
      <c r="BH587" s="28"/>
      <c r="BI587" s="28"/>
      <c r="BJ587" s="28"/>
      <c r="BK587" s="28"/>
      <c r="BL587" s="28"/>
    </row>
    <row r="588" spans="3:64" s="29" customFormat="1" ht="11.1" customHeight="1">
      <c r="C588" s="124"/>
      <c r="D588" s="28"/>
      <c r="O588" s="28"/>
      <c r="P588" s="28"/>
      <c r="Q588" s="28"/>
      <c r="R588" s="28"/>
      <c r="S588" s="28"/>
      <c r="T588" s="28"/>
      <c r="U588" s="28"/>
      <c r="V588" s="28"/>
      <c r="W588" s="28"/>
      <c r="X588" s="28"/>
      <c r="Y588" s="28"/>
      <c r="Z588" s="28"/>
      <c r="AA588" s="28"/>
      <c r="AB588" s="28"/>
      <c r="AC588" s="28"/>
      <c r="AD588" s="28"/>
      <c r="AE588" s="28"/>
      <c r="AF588" s="28"/>
      <c r="AG588" s="28"/>
      <c r="AH588" s="28"/>
      <c r="AI588" s="28"/>
      <c r="AJ588" s="28"/>
      <c r="AK588" s="28"/>
      <c r="AL588" s="28"/>
      <c r="AM588" s="28"/>
      <c r="AN588" s="28"/>
      <c r="AO588" s="28"/>
      <c r="AP588" s="28"/>
      <c r="AQ588" s="28"/>
      <c r="AR588" s="28"/>
      <c r="AS588" s="28"/>
      <c r="AT588" s="28"/>
      <c r="AU588" s="28"/>
      <c r="AV588" s="28"/>
      <c r="AW588" s="28"/>
      <c r="AX588" s="28"/>
      <c r="AY588" s="28"/>
      <c r="AZ588" s="28"/>
      <c r="BA588" s="28"/>
      <c r="BB588" s="28"/>
      <c r="BC588" s="28"/>
      <c r="BD588" s="28"/>
      <c r="BE588" s="28"/>
      <c r="BF588" s="28"/>
      <c r="BG588" s="28"/>
      <c r="BH588" s="28"/>
      <c r="BI588" s="28"/>
      <c r="BJ588" s="28"/>
      <c r="BK588" s="28"/>
      <c r="BL588" s="28"/>
    </row>
    <row r="589" spans="3:64" s="29" customFormat="1" ht="11.1" customHeight="1">
      <c r="C589" s="124"/>
      <c r="D589" s="28"/>
      <c r="O589" s="28"/>
      <c r="P589" s="28"/>
      <c r="Q589" s="28"/>
      <c r="R589" s="28"/>
      <c r="S589" s="28"/>
      <c r="T589" s="28"/>
      <c r="U589" s="28"/>
      <c r="V589" s="28"/>
      <c r="W589" s="28"/>
      <c r="X589" s="28"/>
      <c r="Y589" s="28"/>
      <c r="Z589" s="28"/>
      <c r="AA589" s="28"/>
      <c r="AB589" s="28"/>
      <c r="AC589" s="28"/>
      <c r="AD589" s="28"/>
      <c r="AE589" s="28"/>
      <c r="AF589" s="28"/>
      <c r="AG589" s="28"/>
      <c r="AH589" s="28"/>
      <c r="AI589" s="28"/>
      <c r="AJ589" s="28"/>
      <c r="AK589" s="28"/>
      <c r="AL589" s="28"/>
      <c r="AM589" s="28"/>
      <c r="AN589" s="28"/>
      <c r="AO589" s="28"/>
      <c r="AP589" s="28"/>
      <c r="AQ589" s="28"/>
      <c r="AR589" s="28"/>
      <c r="AS589" s="28"/>
      <c r="AT589" s="28"/>
      <c r="AU589" s="28"/>
      <c r="AV589" s="28"/>
      <c r="AW589" s="28"/>
      <c r="AX589" s="28"/>
      <c r="AY589" s="28"/>
      <c r="AZ589" s="28"/>
      <c r="BA589" s="28"/>
      <c r="BB589" s="28"/>
      <c r="BC589" s="28"/>
      <c r="BD589" s="28"/>
      <c r="BE589" s="28"/>
      <c r="BF589" s="28"/>
      <c r="BG589" s="28"/>
      <c r="BH589" s="28"/>
      <c r="BI589" s="28"/>
      <c r="BJ589" s="28"/>
      <c r="BK589" s="28"/>
      <c r="BL589" s="28"/>
    </row>
    <row r="590" spans="3:64" s="29" customFormat="1" ht="11.1" customHeight="1">
      <c r="C590" s="124"/>
      <c r="D590" s="28"/>
      <c r="O590" s="28"/>
      <c r="P590" s="28"/>
      <c r="Q590" s="28"/>
      <c r="R590" s="28"/>
      <c r="S590" s="28"/>
      <c r="T590" s="28"/>
      <c r="U590" s="28"/>
      <c r="V590" s="28"/>
      <c r="W590" s="28"/>
      <c r="X590" s="28"/>
      <c r="Y590" s="28"/>
      <c r="Z590" s="28"/>
      <c r="AA590" s="28"/>
      <c r="AB590" s="28"/>
      <c r="AC590" s="28"/>
      <c r="AD590" s="28"/>
      <c r="AE590" s="28"/>
      <c r="AF590" s="28"/>
      <c r="AG590" s="28"/>
      <c r="AH590" s="28"/>
      <c r="AI590" s="28"/>
      <c r="AJ590" s="28"/>
      <c r="AK590" s="28"/>
      <c r="AL590" s="28"/>
      <c r="AM590" s="28"/>
      <c r="AN590" s="28"/>
      <c r="AO590" s="28"/>
      <c r="AP590" s="28"/>
      <c r="AQ590" s="28"/>
      <c r="AR590" s="28"/>
      <c r="AS590" s="28"/>
      <c r="AT590" s="28"/>
      <c r="AU590" s="28"/>
      <c r="AV590" s="28"/>
      <c r="AW590" s="28"/>
      <c r="AX590" s="28"/>
      <c r="AY590" s="28"/>
      <c r="AZ590" s="28"/>
      <c r="BA590" s="28"/>
      <c r="BB590" s="28"/>
      <c r="BC590" s="28"/>
      <c r="BD590" s="28"/>
      <c r="BE590" s="28"/>
      <c r="BF590" s="28"/>
      <c r="BG590" s="28"/>
      <c r="BH590" s="28"/>
      <c r="BI590" s="28"/>
      <c r="BJ590" s="28"/>
      <c r="BK590" s="28"/>
      <c r="BL590" s="28"/>
    </row>
    <row r="591" spans="3:64" s="29" customFormat="1" ht="11.1" customHeight="1">
      <c r="C591" s="124"/>
      <c r="D591" s="28"/>
      <c r="O591" s="28"/>
      <c r="P591" s="28"/>
      <c r="Q591" s="28"/>
      <c r="R591" s="28"/>
      <c r="S591" s="28"/>
      <c r="T591" s="28"/>
      <c r="U591" s="28"/>
      <c r="V591" s="28"/>
      <c r="W591" s="28"/>
      <c r="X591" s="28"/>
      <c r="Y591" s="28"/>
      <c r="Z591" s="28"/>
      <c r="AA591" s="28"/>
      <c r="AB591" s="28"/>
      <c r="AC591" s="28"/>
      <c r="AD591" s="28"/>
      <c r="AE591" s="28"/>
      <c r="AF591" s="28"/>
      <c r="AG591" s="28"/>
      <c r="AH591" s="28"/>
      <c r="AI591" s="28"/>
      <c r="AJ591" s="28"/>
      <c r="AK591" s="28"/>
      <c r="AL591" s="28"/>
      <c r="AM591" s="28"/>
      <c r="AN591" s="28"/>
      <c r="AO591" s="28"/>
      <c r="AP591" s="28"/>
      <c r="AQ591" s="28"/>
      <c r="AR591" s="28"/>
      <c r="AS591" s="28"/>
      <c r="AT591" s="28"/>
      <c r="AU591" s="28"/>
      <c r="AV591" s="28"/>
      <c r="AW591" s="28"/>
      <c r="AX591" s="28"/>
      <c r="AY591" s="28"/>
      <c r="AZ591" s="28"/>
      <c r="BA591" s="28"/>
      <c r="BB591" s="28"/>
      <c r="BC591" s="28"/>
      <c r="BD591" s="28"/>
      <c r="BE591" s="28"/>
      <c r="BF591" s="28"/>
      <c r="BG591" s="28"/>
      <c r="BH591" s="28"/>
      <c r="BI591" s="28"/>
      <c r="BJ591" s="28"/>
      <c r="BK591" s="28"/>
      <c r="BL591" s="28"/>
    </row>
    <row r="592" spans="3:64" s="29" customFormat="1" ht="11.1" customHeight="1">
      <c r="C592" s="124"/>
      <c r="D592" s="28"/>
      <c r="O592" s="28"/>
      <c r="P592" s="28"/>
      <c r="Q592" s="28"/>
      <c r="R592" s="28"/>
      <c r="S592" s="28"/>
      <c r="T592" s="28"/>
      <c r="U592" s="28"/>
      <c r="V592" s="28"/>
      <c r="W592" s="28"/>
      <c r="X592" s="28"/>
      <c r="Y592" s="28"/>
      <c r="Z592" s="28"/>
      <c r="AA592" s="28"/>
      <c r="AB592" s="28"/>
      <c r="AC592" s="28"/>
      <c r="AD592" s="28"/>
      <c r="AE592" s="28"/>
      <c r="AF592" s="28"/>
      <c r="AG592" s="28"/>
      <c r="AH592" s="28"/>
      <c r="AI592" s="28"/>
      <c r="AJ592" s="28"/>
      <c r="AK592" s="28"/>
      <c r="AL592" s="28"/>
      <c r="AM592" s="28"/>
      <c r="AN592" s="28"/>
      <c r="AO592" s="28"/>
      <c r="AP592" s="28"/>
      <c r="AQ592" s="28"/>
      <c r="AR592" s="28"/>
      <c r="AS592" s="28"/>
      <c r="AT592" s="28"/>
      <c r="AU592" s="28"/>
      <c r="AV592" s="28"/>
      <c r="AW592" s="28"/>
      <c r="AX592" s="28"/>
      <c r="AY592" s="28"/>
      <c r="AZ592" s="28"/>
      <c r="BA592" s="28"/>
      <c r="BB592" s="28"/>
      <c r="BC592" s="28"/>
      <c r="BD592" s="28"/>
      <c r="BE592" s="28"/>
      <c r="BF592" s="28"/>
      <c r="BG592" s="28"/>
      <c r="BH592" s="28"/>
      <c r="BI592" s="28"/>
      <c r="BJ592" s="28"/>
      <c r="BK592" s="28"/>
      <c r="BL592" s="28"/>
    </row>
    <row r="593" spans="3:64" s="29" customFormat="1" ht="11.1" customHeight="1">
      <c r="C593" s="124"/>
      <c r="D593" s="28"/>
      <c r="O593" s="28"/>
      <c r="P593" s="28"/>
      <c r="Q593" s="28"/>
      <c r="R593" s="28"/>
      <c r="S593" s="28"/>
      <c r="T593" s="28"/>
      <c r="U593" s="28"/>
      <c r="V593" s="28"/>
      <c r="W593" s="28"/>
      <c r="X593" s="28"/>
      <c r="Y593" s="28"/>
      <c r="Z593" s="28"/>
      <c r="AA593" s="28"/>
      <c r="AB593" s="28"/>
      <c r="AC593" s="28"/>
      <c r="AD593" s="28"/>
      <c r="AE593" s="28"/>
      <c r="AF593" s="28"/>
      <c r="AG593" s="28"/>
      <c r="AH593" s="28"/>
      <c r="AI593" s="28"/>
      <c r="AJ593" s="28"/>
      <c r="AK593" s="28"/>
      <c r="AL593" s="28"/>
      <c r="AM593" s="28"/>
      <c r="AN593" s="28"/>
      <c r="AO593" s="28"/>
      <c r="AP593" s="28"/>
      <c r="AQ593" s="28"/>
      <c r="AR593" s="28"/>
      <c r="AS593" s="28"/>
      <c r="AT593" s="28"/>
      <c r="AU593" s="28"/>
      <c r="AV593" s="28"/>
      <c r="AW593" s="28"/>
      <c r="AX593" s="28"/>
      <c r="AY593" s="28"/>
      <c r="AZ593" s="28"/>
      <c r="BA593" s="28"/>
      <c r="BB593" s="28"/>
      <c r="BC593" s="28"/>
      <c r="BD593" s="28"/>
      <c r="BE593" s="28"/>
      <c r="BF593" s="28"/>
      <c r="BG593" s="28"/>
      <c r="BH593" s="28"/>
      <c r="BI593" s="28"/>
      <c r="BJ593" s="28"/>
      <c r="BK593" s="28"/>
      <c r="BL593" s="28"/>
    </row>
    <row r="594" spans="3:64" s="29" customFormat="1" ht="11.1" customHeight="1">
      <c r="C594" s="124"/>
      <c r="D594" s="28"/>
      <c r="O594" s="28"/>
      <c r="P594" s="28"/>
      <c r="Q594" s="28"/>
      <c r="R594" s="28"/>
      <c r="S594" s="28"/>
      <c r="T594" s="28"/>
      <c r="U594" s="28"/>
      <c r="V594" s="28"/>
      <c r="W594" s="28"/>
      <c r="X594" s="28"/>
      <c r="Y594" s="28"/>
      <c r="Z594" s="28"/>
      <c r="AA594" s="28"/>
      <c r="AB594" s="28"/>
      <c r="AC594" s="28"/>
      <c r="AD594" s="28"/>
      <c r="AE594" s="28"/>
      <c r="AF594" s="28"/>
      <c r="AG594" s="28"/>
      <c r="AH594" s="28"/>
      <c r="AI594" s="28"/>
      <c r="AJ594" s="28"/>
      <c r="AK594" s="28"/>
      <c r="AL594" s="28"/>
      <c r="AM594" s="28"/>
      <c r="AN594" s="28"/>
      <c r="AO594" s="28"/>
      <c r="AP594" s="28"/>
      <c r="AQ594" s="28"/>
      <c r="AR594" s="28"/>
      <c r="AS594" s="28"/>
      <c r="AT594" s="28"/>
      <c r="AU594" s="28"/>
      <c r="AV594" s="28"/>
      <c r="AW594" s="28"/>
      <c r="AX594" s="28"/>
      <c r="AY594" s="28"/>
      <c r="AZ594" s="28"/>
      <c r="BA594" s="28"/>
      <c r="BB594" s="28"/>
      <c r="BC594" s="28"/>
      <c r="BD594" s="28"/>
      <c r="BE594" s="28"/>
      <c r="BF594" s="28"/>
      <c r="BG594" s="28"/>
      <c r="BH594" s="28"/>
      <c r="BI594" s="28"/>
      <c r="BJ594" s="28"/>
      <c r="BK594" s="28"/>
      <c r="BL594" s="28"/>
    </row>
    <row r="595" spans="3:64" s="29" customFormat="1" ht="11.1" customHeight="1">
      <c r="C595" s="124"/>
      <c r="D595" s="28"/>
      <c r="O595" s="28"/>
      <c r="P595" s="28"/>
      <c r="Q595" s="28"/>
      <c r="R595" s="28"/>
      <c r="S595" s="28"/>
      <c r="T595" s="28"/>
      <c r="U595" s="28"/>
      <c r="V595" s="28"/>
      <c r="W595" s="28"/>
      <c r="X595" s="28"/>
      <c r="Y595" s="28"/>
      <c r="Z595" s="28"/>
      <c r="AA595" s="28"/>
      <c r="AB595" s="28"/>
      <c r="AC595" s="28"/>
      <c r="AD595" s="28"/>
      <c r="AE595" s="28"/>
      <c r="AF595" s="28"/>
      <c r="AG595" s="28"/>
      <c r="AH595" s="28"/>
      <c r="AI595" s="28"/>
      <c r="AJ595" s="28"/>
      <c r="AK595" s="28"/>
      <c r="AL595" s="28"/>
      <c r="AM595" s="28"/>
      <c r="AN595" s="28"/>
      <c r="AO595" s="28"/>
      <c r="AP595" s="28"/>
      <c r="AQ595" s="28"/>
      <c r="AR595" s="28"/>
      <c r="AS595" s="28"/>
      <c r="AT595" s="28"/>
      <c r="AU595" s="28"/>
      <c r="AV595" s="28"/>
      <c r="AW595" s="28"/>
      <c r="AX595" s="28"/>
      <c r="AY595" s="28"/>
      <c r="AZ595" s="28"/>
      <c r="BA595" s="28"/>
      <c r="BB595" s="28"/>
      <c r="BC595" s="28"/>
      <c r="BD595" s="28"/>
      <c r="BE595" s="28"/>
      <c r="BF595" s="28"/>
      <c r="BG595" s="28"/>
      <c r="BH595" s="28"/>
      <c r="BI595" s="28"/>
      <c r="BJ595" s="28"/>
      <c r="BK595" s="28"/>
      <c r="BL595" s="28"/>
    </row>
    <row r="596" spans="3:64" s="29" customFormat="1" ht="11.1" customHeight="1">
      <c r="C596" s="124"/>
      <c r="D596" s="28"/>
      <c r="O596" s="28"/>
      <c r="P596" s="28"/>
      <c r="Q596" s="28"/>
      <c r="R596" s="28"/>
      <c r="S596" s="28"/>
      <c r="T596" s="28"/>
      <c r="U596" s="28"/>
      <c r="V596" s="28"/>
      <c r="W596" s="28"/>
      <c r="X596" s="28"/>
      <c r="Y596" s="28"/>
      <c r="Z596" s="28"/>
      <c r="AA596" s="28"/>
      <c r="AB596" s="28"/>
      <c r="AC596" s="28"/>
      <c r="AD596" s="28"/>
      <c r="AE596" s="28"/>
      <c r="AF596" s="28"/>
      <c r="AG596" s="28"/>
      <c r="AH596" s="28"/>
      <c r="AI596" s="28"/>
      <c r="AJ596" s="28"/>
      <c r="AK596" s="28"/>
      <c r="AL596" s="28"/>
      <c r="AM596" s="28"/>
      <c r="AN596" s="28"/>
      <c r="AO596" s="28"/>
      <c r="AP596" s="28"/>
      <c r="AQ596" s="28"/>
      <c r="AR596" s="28"/>
      <c r="AS596" s="28"/>
      <c r="AT596" s="28"/>
      <c r="AU596" s="28"/>
      <c r="AV596" s="28"/>
      <c r="AW596" s="28"/>
      <c r="AX596" s="28"/>
      <c r="AY596" s="28"/>
      <c r="AZ596" s="28"/>
      <c r="BA596" s="28"/>
      <c r="BB596" s="28"/>
      <c r="BC596" s="28"/>
      <c r="BD596" s="28"/>
      <c r="BE596" s="28"/>
      <c r="BF596" s="28"/>
      <c r="BG596" s="28"/>
      <c r="BH596" s="28"/>
      <c r="BI596" s="28"/>
      <c r="BJ596" s="28"/>
      <c r="BK596" s="28"/>
      <c r="BL596" s="28"/>
    </row>
    <row r="597" spans="3:64" s="29" customFormat="1" ht="11.1" customHeight="1">
      <c r="C597" s="124"/>
      <c r="D597" s="28"/>
      <c r="O597" s="28"/>
      <c r="P597" s="28"/>
      <c r="Q597" s="28"/>
      <c r="R597" s="28"/>
      <c r="S597" s="28"/>
      <c r="T597" s="28"/>
      <c r="U597" s="28"/>
      <c r="V597" s="28"/>
      <c r="W597" s="28"/>
      <c r="X597" s="28"/>
      <c r="Y597" s="28"/>
      <c r="Z597" s="28"/>
      <c r="AA597" s="28"/>
      <c r="AB597" s="28"/>
      <c r="AC597" s="28"/>
      <c r="AD597" s="28"/>
      <c r="AE597" s="28"/>
      <c r="AF597" s="28"/>
      <c r="AG597" s="28"/>
      <c r="AH597" s="28"/>
      <c r="AI597" s="28"/>
      <c r="AJ597" s="28"/>
      <c r="AK597" s="28"/>
      <c r="AL597" s="28"/>
      <c r="AM597" s="28"/>
      <c r="AN597" s="28"/>
      <c r="AO597" s="28"/>
      <c r="AP597" s="28"/>
      <c r="AQ597" s="28"/>
      <c r="AR597" s="28"/>
      <c r="AS597" s="28"/>
      <c r="AT597" s="28"/>
      <c r="AU597" s="28"/>
      <c r="AV597" s="28"/>
      <c r="AW597" s="28"/>
      <c r="AX597" s="28"/>
      <c r="AY597" s="28"/>
      <c r="AZ597" s="28"/>
      <c r="BA597" s="28"/>
      <c r="BB597" s="28"/>
      <c r="BC597" s="28"/>
      <c r="BD597" s="28"/>
      <c r="BE597" s="28"/>
      <c r="BF597" s="28"/>
      <c r="BG597" s="28"/>
      <c r="BH597" s="28"/>
      <c r="BI597" s="28"/>
      <c r="BJ597" s="28"/>
      <c r="BK597" s="28"/>
      <c r="BL597" s="28"/>
    </row>
    <row r="598" spans="3:64" s="29" customFormat="1" ht="11.1" customHeight="1">
      <c r="C598" s="124"/>
      <c r="D598" s="28"/>
      <c r="O598" s="28"/>
      <c r="P598" s="28"/>
      <c r="Q598" s="28"/>
      <c r="R598" s="28"/>
      <c r="S598" s="28"/>
      <c r="T598" s="28"/>
      <c r="U598" s="28"/>
      <c r="V598" s="28"/>
      <c r="W598" s="28"/>
      <c r="X598" s="28"/>
      <c r="Y598" s="28"/>
      <c r="Z598" s="28"/>
      <c r="AA598" s="28"/>
      <c r="AB598" s="28"/>
      <c r="AC598" s="28"/>
      <c r="AD598" s="28"/>
      <c r="AE598" s="28"/>
      <c r="AF598" s="28"/>
      <c r="AG598" s="28"/>
      <c r="AH598" s="28"/>
      <c r="AI598" s="28"/>
      <c r="AJ598" s="28"/>
      <c r="AK598" s="28"/>
      <c r="AL598" s="28"/>
      <c r="AM598" s="28"/>
      <c r="AN598" s="28"/>
      <c r="AO598" s="28"/>
      <c r="AP598" s="28"/>
      <c r="AQ598" s="28"/>
      <c r="AR598" s="28"/>
      <c r="AS598" s="28"/>
      <c r="AT598" s="28"/>
      <c r="AU598" s="28"/>
      <c r="AV598" s="28"/>
      <c r="AW598" s="28"/>
      <c r="AX598" s="28"/>
      <c r="AY598" s="28"/>
      <c r="AZ598" s="28"/>
      <c r="BA598" s="28"/>
      <c r="BB598" s="28"/>
      <c r="BC598" s="28"/>
      <c r="BD598" s="28"/>
      <c r="BE598" s="28"/>
      <c r="BF598" s="28"/>
      <c r="BG598" s="28"/>
      <c r="BH598" s="28"/>
      <c r="BI598" s="28"/>
      <c r="BJ598" s="28"/>
      <c r="BK598" s="28"/>
      <c r="BL598" s="28"/>
    </row>
    <row r="599" spans="3:64" s="29" customFormat="1" ht="11.1" customHeight="1">
      <c r="C599" s="124"/>
      <c r="D599" s="28"/>
      <c r="O599" s="28"/>
      <c r="P599" s="28"/>
      <c r="Q599" s="28"/>
      <c r="R599" s="28"/>
      <c r="S599" s="28"/>
      <c r="T599" s="28"/>
      <c r="U599" s="28"/>
      <c r="V599" s="28"/>
      <c r="W599" s="28"/>
      <c r="X599" s="28"/>
      <c r="Y599" s="28"/>
      <c r="Z599" s="28"/>
      <c r="AA599" s="28"/>
      <c r="AB599" s="28"/>
      <c r="AC599" s="28"/>
      <c r="AD599" s="28"/>
      <c r="AE599" s="28"/>
      <c r="AF599" s="28"/>
      <c r="AG599" s="28"/>
      <c r="AH599" s="28"/>
      <c r="AI599" s="28"/>
      <c r="AJ599" s="28"/>
      <c r="AK599" s="28"/>
      <c r="AL599" s="28"/>
      <c r="AM599" s="28"/>
      <c r="AN599" s="28"/>
      <c r="AO599" s="28"/>
      <c r="AP599" s="28"/>
      <c r="AQ599" s="28"/>
      <c r="AR599" s="28"/>
      <c r="AS599" s="28"/>
      <c r="AT599" s="28"/>
      <c r="AU599" s="28"/>
      <c r="AV599" s="28"/>
      <c r="AW599" s="28"/>
      <c r="AX599" s="28"/>
      <c r="AY599" s="28"/>
      <c r="AZ599" s="28"/>
      <c r="BA599" s="28"/>
      <c r="BB599" s="28"/>
      <c r="BC599" s="28"/>
      <c r="BD599" s="28"/>
      <c r="BE599" s="28"/>
      <c r="BF599" s="28"/>
      <c r="BG599" s="28"/>
      <c r="BH599" s="28"/>
      <c r="BI599" s="28"/>
      <c r="BJ599" s="28"/>
      <c r="BK599" s="28"/>
      <c r="BL599" s="28"/>
    </row>
    <row r="600" spans="3:64" s="29" customFormat="1" ht="11.1" customHeight="1">
      <c r="C600" s="124"/>
      <c r="D600" s="28"/>
      <c r="O600" s="28"/>
      <c r="P600" s="28"/>
      <c r="Q600" s="28"/>
      <c r="R600" s="28"/>
      <c r="S600" s="28"/>
      <c r="T600" s="28"/>
      <c r="U600" s="28"/>
      <c r="V600" s="28"/>
      <c r="W600" s="28"/>
      <c r="X600" s="28"/>
      <c r="Y600" s="28"/>
      <c r="Z600" s="28"/>
      <c r="AA600" s="28"/>
      <c r="AB600" s="28"/>
      <c r="AC600" s="28"/>
      <c r="AD600" s="28"/>
      <c r="AE600" s="28"/>
      <c r="AF600" s="28"/>
      <c r="AG600" s="28"/>
      <c r="AH600" s="28"/>
      <c r="AI600" s="28"/>
      <c r="AJ600" s="28"/>
      <c r="AK600" s="28"/>
      <c r="AL600" s="28"/>
      <c r="AM600" s="28"/>
      <c r="AN600" s="28"/>
      <c r="AO600" s="28"/>
      <c r="AP600" s="28"/>
      <c r="AQ600" s="28"/>
      <c r="AR600" s="28"/>
      <c r="AS600" s="28"/>
      <c r="AT600" s="28"/>
      <c r="AU600" s="28"/>
      <c r="AV600" s="28"/>
      <c r="AW600" s="28"/>
      <c r="AX600" s="28"/>
      <c r="AY600" s="28"/>
      <c r="AZ600" s="28"/>
      <c r="BA600" s="28"/>
      <c r="BB600" s="28"/>
      <c r="BC600" s="28"/>
      <c r="BD600" s="28"/>
      <c r="BE600" s="28"/>
      <c r="BF600" s="28"/>
      <c r="BG600" s="28"/>
      <c r="BH600" s="28"/>
      <c r="BI600" s="28"/>
      <c r="BJ600" s="28"/>
      <c r="BK600" s="28"/>
      <c r="BL600" s="28"/>
    </row>
    <row r="601" spans="3:64" s="29" customFormat="1" ht="11.1" customHeight="1">
      <c r="C601" s="124"/>
      <c r="D601" s="28"/>
      <c r="O601" s="28"/>
      <c r="P601" s="28"/>
      <c r="Q601" s="28"/>
      <c r="R601" s="28"/>
      <c r="S601" s="28"/>
      <c r="T601" s="28"/>
      <c r="U601" s="28"/>
      <c r="V601" s="28"/>
      <c r="W601" s="28"/>
      <c r="X601" s="28"/>
      <c r="Y601" s="28"/>
      <c r="Z601" s="28"/>
      <c r="AA601" s="28"/>
      <c r="AB601" s="28"/>
      <c r="AC601" s="28"/>
      <c r="AD601" s="28"/>
      <c r="AE601" s="28"/>
      <c r="AF601" s="28"/>
      <c r="AG601" s="28"/>
      <c r="AH601" s="28"/>
      <c r="AI601" s="28"/>
      <c r="AJ601" s="28"/>
      <c r="AK601" s="28"/>
      <c r="AL601" s="28"/>
      <c r="AM601" s="28"/>
      <c r="AN601" s="28"/>
      <c r="AO601" s="28"/>
      <c r="AP601" s="28"/>
      <c r="AQ601" s="28"/>
      <c r="AR601" s="28"/>
      <c r="AS601" s="28"/>
      <c r="AT601" s="28"/>
      <c r="AU601" s="28"/>
      <c r="AV601" s="28"/>
      <c r="AW601" s="28"/>
      <c r="AX601" s="28"/>
      <c r="AY601" s="28"/>
      <c r="AZ601" s="28"/>
      <c r="BA601" s="28"/>
      <c r="BB601" s="28"/>
      <c r="BC601" s="28"/>
      <c r="BD601" s="28"/>
      <c r="BE601" s="28"/>
      <c r="BF601" s="28"/>
      <c r="BG601" s="28"/>
      <c r="BH601" s="28"/>
      <c r="BI601" s="28"/>
      <c r="BJ601" s="28"/>
      <c r="BK601" s="28"/>
      <c r="BL601" s="28"/>
    </row>
    <row r="602" spans="3:64" s="29" customFormat="1" ht="11.1" customHeight="1">
      <c r="C602" s="124"/>
      <c r="D602" s="28"/>
      <c r="O602" s="28"/>
      <c r="P602" s="28"/>
      <c r="Q602" s="28"/>
      <c r="R602" s="28"/>
      <c r="S602" s="28"/>
      <c r="T602" s="28"/>
      <c r="U602" s="28"/>
      <c r="V602" s="28"/>
      <c r="W602" s="28"/>
      <c r="X602" s="28"/>
      <c r="Y602" s="28"/>
      <c r="Z602" s="28"/>
      <c r="AA602" s="28"/>
      <c r="AB602" s="28"/>
      <c r="AC602" s="28"/>
      <c r="AD602" s="28"/>
      <c r="AE602" s="28"/>
      <c r="AF602" s="28"/>
      <c r="AG602" s="28"/>
      <c r="AH602" s="28"/>
      <c r="AI602" s="28"/>
      <c r="AJ602" s="28"/>
      <c r="AK602" s="28"/>
      <c r="AL602" s="28"/>
      <c r="AM602" s="28"/>
      <c r="AN602" s="28"/>
      <c r="AO602" s="28"/>
      <c r="AP602" s="28"/>
      <c r="AQ602" s="28"/>
      <c r="AR602" s="28"/>
      <c r="AS602" s="28"/>
      <c r="AT602" s="28"/>
      <c r="AU602" s="28"/>
      <c r="AV602" s="28"/>
      <c r="AW602" s="28"/>
      <c r="AX602" s="28"/>
      <c r="AY602" s="28"/>
      <c r="AZ602" s="28"/>
      <c r="BA602" s="28"/>
      <c r="BB602" s="28"/>
      <c r="BC602" s="28"/>
      <c r="BD602" s="28"/>
      <c r="BE602" s="28"/>
      <c r="BF602" s="28"/>
      <c r="BG602" s="28"/>
      <c r="BH602" s="28"/>
      <c r="BI602" s="28"/>
      <c r="BJ602" s="28"/>
      <c r="BK602" s="28"/>
      <c r="BL602" s="28"/>
    </row>
    <row r="603" spans="3:64" s="29" customFormat="1" ht="11.1" customHeight="1">
      <c r="C603" s="124"/>
      <c r="D603" s="28"/>
      <c r="O603" s="28"/>
      <c r="P603" s="28"/>
      <c r="Q603" s="28"/>
      <c r="R603" s="28"/>
      <c r="S603" s="28"/>
      <c r="T603" s="28"/>
      <c r="U603" s="28"/>
      <c r="V603" s="28"/>
      <c r="W603" s="28"/>
      <c r="X603" s="28"/>
      <c r="Y603" s="28"/>
      <c r="Z603" s="28"/>
      <c r="AA603" s="28"/>
      <c r="AB603" s="28"/>
      <c r="AC603" s="28"/>
      <c r="AD603" s="28"/>
      <c r="AE603" s="28"/>
      <c r="AF603" s="28"/>
      <c r="AG603" s="28"/>
      <c r="AH603" s="28"/>
      <c r="AI603" s="28"/>
      <c r="AJ603" s="28"/>
      <c r="AK603" s="28"/>
      <c r="AL603" s="28"/>
      <c r="AM603" s="28"/>
      <c r="AN603" s="28"/>
      <c r="AO603" s="28"/>
      <c r="AP603" s="28"/>
      <c r="AQ603" s="28"/>
      <c r="AR603" s="28"/>
      <c r="AS603" s="28"/>
      <c r="AT603" s="28"/>
      <c r="AU603" s="28"/>
      <c r="AV603" s="28"/>
      <c r="AW603" s="28"/>
      <c r="AX603" s="28"/>
      <c r="AY603" s="28"/>
      <c r="AZ603" s="28"/>
      <c r="BA603" s="28"/>
      <c r="BB603" s="28"/>
      <c r="BC603" s="28"/>
      <c r="BD603" s="28"/>
      <c r="BE603" s="28"/>
      <c r="BF603" s="28"/>
      <c r="BG603" s="28"/>
      <c r="BH603" s="28"/>
      <c r="BI603" s="28"/>
      <c r="BJ603" s="28"/>
      <c r="BK603" s="28"/>
      <c r="BL603" s="28"/>
    </row>
    <row r="604" spans="3:64" s="29" customFormat="1" ht="11.1" customHeight="1">
      <c r="C604" s="124"/>
      <c r="D604" s="28"/>
      <c r="O604" s="28"/>
      <c r="P604" s="28"/>
      <c r="Q604" s="28"/>
      <c r="R604" s="28"/>
      <c r="S604" s="28"/>
      <c r="T604" s="28"/>
      <c r="U604" s="28"/>
      <c r="V604" s="28"/>
      <c r="W604" s="28"/>
      <c r="X604" s="28"/>
      <c r="Y604" s="28"/>
      <c r="Z604" s="28"/>
      <c r="AA604" s="28"/>
      <c r="AB604" s="28"/>
      <c r="AC604" s="28"/>
      <c r="AD604" s="28"/>
      <c r="AE604" s="28"/>
      <c r="AF604" s="28"/>
      <c r="AG604" s="28"/>
      <c r="AH604" s="28"/>
      <c r="AI604" s="28"/>
      <c r="AJ604" s="28"/>
      <c r="AK604" s="28"/>
      <c r="AL604" s="28"/>
      <c r="AM604" s="28"/>
      <c r="AN604" s="28"/>
      <c r="AO604" s="28"/>
      <c r="AP604" s="28"/>
      <c r="AQ604" s="28"/>
      <c r="AR604" s="28"/>
      <c r="AS604" s="28"/>
      <c r="AT604" s="28"/>
      <c r="AU604" s="28"/>
      <c r="AV604" s="28"/>
      <c r="AW604" s="28"/>
      <c r="AX604" s="28"/>
      <c r="AY604" s="28"/>
      <c r="AZ604" s="28"/>
      <c r="BA604" s="28"/>
      <c r="BB604" s="28"/>
      <c r="BC604" s="28"/>
      <c r="BD604" s="28"/>
      <c r="BE604" s="28"/>
      <c r="BF604" s="28"/>
      <c r="BG604" s="28"/>
      <c r="BH604" s="28"/>
      <c r="BI604" s="28"/>
      <c r="BJ604" s="28"/>
      <c r="BK604" s="28"/>
      <c r="BL604" s="28"/>
    </row>
    <row r="605" spans="3:64" s="29" customFormat="1" ht="11.1" customHeight="1">
      <c r="C605" s="124"/>
      <c r="D605" s="28"/>
      <c r="O605" s="28"/>
      <c r="P605" s="28"/>
      <c r="Q605" s="28"/>
      <c r="R605" s="28"/>
      <c r="S605" s="28"/>
      <c r="T605" s="28"/>
      <c r="U605" s="28"/>
      <c r="V605" s="28"/>
      <c r="W605" s="28"/>
      <c r="X605" s="28"/>
      <c r="Y605" s="28"/>
      <c r="Z605" s="28"/>
      <c r="AA605" s="28"/>
      <c r="AB605" s="28"/>
      <c r="AC605" s="28"/>
      <c r="AD605" s="28"/>
      <c r="AE605" s="28"/>
      <c r="AF605" s="28"/>
      <c r="AG605" s="28"/>
      <c r="AH605" s="28"/>
      <c r="AI605" s="28"/>
      <c r="AJ605" s="28"/>
      <c r="AK605" s="28"/>
      <c r="AL605" s="28"/>
      <c r="AM605" s="28"/>
      <c r="AN605" s="28"/>
      <c r="AO605" s="28"/>
      <c r="AP605" s="28"/>
      <c r="AQ605" s="28"/>
      <c r="AR605" s="28"/>
      <c r="AS605" s="28"/>
      <c r="AT605" s="28"/>
      <c r="AU605" s="28"/>
      <c r="AV605" s="28"/>
      <c r="AW605" s="28"/>
      <c r="AX605" s="28"/>
      <c r="AY605" s="28"/>
      <c r="AZ605" s="28"/>
      <c r="BA605" s="28"/>
      <c r="BB605" s="28"/>
      <c r="BC605" s="28"/>
      <c r="BD605" s="28"/>
      <c r="BE605" s="28"/>
      <c r="BF605" s="28"/>
      <c r="BG605" s="28"/>
      <c r="BH605" s="28"/>
      <c r="BI605" s="28"/>
      <c r="BJ605" s="28"/>
      <c r="BK605" s="28"/>
      <c r="BL605" s="28"/>
    </row>
    <row r="606" spans="3:64" s="29" customFormat="1" ht="11.1" customHeight="1">
      <c r="C606" s="124"/>
      <c r="D606" s="28"/>
      <c r="O606" s="28"/>
      <c r="P606" s="28"/>
      <c r="Q606" s="28"/>
      <c r="R606" s="28"/>
      <c r="S606" s="28"/>
      <c r="T606" s="28"/>
      <c r="U606" s="28"/>
      <c r="V606" s="28"/>
      <c r="W606" s="28"/>
      <c r="X606" s="28"/>
      <c r="Y606" s="28"/>
      <c r="Z606" s="28"/>
      <c r="AA606" s="28"/>
      <c r="AB606" s="28"/>
      <c r="AC606" s="28"/>
      <c r="AD606" s="28"/>
      <c r="AE606" s="28"/>
      <c r="AF606" s="28"/>
      <c r="AG606" s="28"/>
      <c r="AH606" s="28"/>
      <c r="AI606" s="28"/>
      <c r="AJ606" s="28"/>
      <c r="AK606" s="28"/>
      <c r="AL606" s="28"/>
      <c r="AM606" s="28"/>
      <c r="AN606" s="28"/>
      <c r="AO606" s="28"/>
      <c r="AP606" s="28"/>
      <c r="AQ606" s="28"/>
      <c r="AR606" s="28"/>
      <c r="AS606" s="28"/>
      <c r="AT606" s="28"/>
      <c r="AU606" s="28"/>
      <c r="AV606" s="28"/>
      <c r="AW606" s="28"/>
      <c r="AX606" s="28"/>
      <c r="AY606" s="28"/>
      <c r="AZ606" s="28"/>
      <c r="BA606" s="28"/>
      <c r="BB606" s="28"/>
      <c r="BC606" s="28"/>
      <c r="BD606" s="28"/>
      <c r="BE606" s="28"/>
      <c r="BF606" s="28"/>
      <c r="BG606" s="28"/>
      <c r="BH606" s="28"/>
      <c r="BI606" s="28"/>
      <c r="BJ606" s="28"/>
      <c r="BK606" s="28"/>
      <c r="BL606" s="28"/>
    </row>
    <row r="607" spans="3:64" s="29" customFormat="1" ht="11.1" customHeight="1">
      <c r="C607" s="124"/>
      <c r="D607" s="28"/>
      <c r="O607" s="28"/>
      <c r="P607" s="28"/>
      <c r="Q607" s="28"/>
      <c r="R607" s="28"/>
      <c r="S607" s="28"/>
      <c r="T607" s="28"/>
      <c r="U607" s="28"/>
      <c r="V607" s="28"/>
      <c r="W607" s="28"/>
      <c r="X607" s="28"/>
      <c r="Y607" s="28"/>
      <c r="Z607" s="28"/>
      <c r="AA607" s="28"/>
      <c r="AB607" s="28"/>
      <c r="AC607" s="28"/>
      <c r="AD607" s="28"/>
      <c r="AE607" s="28"/>
      <c r="AF607" s="28"/>
      <c r="AG607" s="28"/>
      <c r="AH607" s="28"/>
      <c r="AI607" s="28"/>
      <c r="AJ607" s="28"/>
      <c r="AK607" s="28"/>
      <c r="AL607" s="28"/>
      <c r="AM607" s="28"/>
      <c r="AN607" s="28"/>
      <c r="AO607" s="28"/>
      <c r="AP607" s="28"/>
      <c r="AQ607" s="28"/>
      <c r="AR607" s="28"/>
      <c r="AS607" s="28"/>
      <c r="AT607" s="28"/>
      <c r="AU607" s="28"/>
      <c r="AV607" s="28"/>
      <c r="AW607" s="28"/>
      <c r="AX607" s="28"/>
      <c r="AY607" s="28"/>
      <c r="AZ607" s="28"/>
      <c r="BA607" s="28"/>
      <c r="BB607" s="28"/>
      <c r="BC607" s="28"/>
      <c r="BD607" s="28"/>
      <c r="BE607" s="28"/>
      <c r="BF607" s="28"/>
      <c r="BG607" s="28"/>
      <c r="BH607" s="28"/>
      <c r="BI607" s="28"/>
      <c r="BJ607" s="28"/>
      <c r="BK607" s="28"/>
      <c r="BL607" s="28"/>
    </row>
    <row r="608" spans="3:64" s="29" customFormat="1" ht="11.1" customHeight="1">
      <c r="C608" s="124"/>
      <c r="D608" s="28"/>
      <c r="O608" s="28"/>
      <c r="P608" s="28"/>
      <c r="Q608" s="28"/>
      <c r="R608" s="28"/>
      <c r="S608" s="28"/>
      <c r="T608" s="28"/>
      <c r="U608" s="28"/>
      <c r="V608" s="28"/>
      <c r="W608" s="28"/>
      <c r="X608" s="28"/>
      <c r="Y608" s="28"/>
      <c r="Z608" s="28"/>
      <c r="AA608" s="28"/>
      <c r="AB608" s="28"/>
      <c r="AC608" s="28"/>
      <c r="AD608" s="28"/>
      <c r="AE608" s="28"/>
      <c r="AF608" s="28"/>
      <c r="AG608" s="28"/>
      <c r="AH608" s="28"/>
      <c r="AI608" s="28"/>
      <c r="AJ608" s="28"/>
      <c r="AK608" s="28"/>
      <c r="AL608" s="28"/>
      <c r="AM608" s="28"/>
      <c r="AN608" s="28"/>
      <c r="AO608" s="28"/>
      <c r="AP608" s="28"/>
      <c r="AQ608" s="28"/>
      <c r="AR608" s="28"/>
      <c r="AS608" s="28"/>
      <c r="AT608" s="28"/>
      <c r="AU608" s="28"/>
      <c r="AV608" s="28"/>
      <c r="AW608" s="28"/>
      <c r="AX608" s="28"/>
      <c r="AY608" s="28"/>
      <c r="AZ608" s="28"/>
      <c r="BA608" s="28"/>
      <c r="BB608" s="28"/>
      <c r="BC608" s="28"/>
      <c r="BD608" s="28"/>
      <c r="BE608" s="28"/>
      <c r="BF608" s="28"/>
      <c r="BG608" s="28"/>
      <c r="BH608" s="28"/>
      <c r="BI608" s="28"/>
      <c r="BJ608" s="28"/>
      <c r="BK608" s="28"/>
      <c r="BL608" s="28"/>
    </row>
    <row r="609" spans="3:64" s="29" customFormat="1" ht="11.1" customHeight="1">
      <c r="C609" s="124"/>
      <c r="D609" s="28"/>
      <c r="O609" s="28"/>
      <c r="P609" s="28"/>
      <c r="Q609" s="28"/>
      <c r="R609" s="28"/>
      <c r="S609" s="28"/>
      <c r="T609" s="28"/>
      <c r="U609" s="28"/>
      <c r="V609" s="28"/>
      <c r="W609" s="28"/>
      <c r="X609" s="28"/>
      <c r="Y609" s="28"/>
      <c r="Z609" s="28"/>
      <c r="AA609" s="28"/>
      <c r="AB609" s="28"/>
      <c r="AC609" s="28"/>
      <c r="AD609" s="28"/>
      <c r="AE609" s="28"/>
      <c r="AF609" s="28"/>
      <c r="AG609" s="28"/>
      <c r="AH609" s="28"/>
      <c r="AI609" s="28"/>
      <c r="AJ609" s="28"/>
      <c r="AK609" s="28"/>
      <c r="AL609" s="28"/>
      <c r="AM609" s="28"/>
      <c r="AN609" s="28"/>
      <c r="AO609" s="28"/>
      <c r="AP609" s="28"/>
      <c r="AQ609" s="28"/>
      <c r="AR609" s="28"/>
      <c r="AS609" s="28"/>
      <c r="AT609" s="28"/>
      <c r="AU609" s="28"/>
      <c r="AV609" s="28"/>
      <c r="AW609" s="28"/>
      <c r="AX609" s="28"/>
      <c r="AY609" s="28"/>
      <c r="AZ609" s="28"/>
      <c r="BA609" s="28"/>
      <c r="BB609" s="28"/>
      <c r="BC609" s="28"/>
      <c r="BD609" s="28"/>
      <c r="BE609" s="28"/>
      <c r="BF609" s="28"/>
      <c r="BG609" s="28"/>
      <c r="BH609" s="28"/>
      <c r="BI609" s="28"/>
      <c r="BJ609" s="28"/>
      <c r="BK609" s="28"/>
      <c r="BL609" s="28"/>
    </row>
    <row r="610" spans="3:64" s="29" customFormat="1" ht="11.1" customHeight="1">
      <c r="C610" s="124"/>
      <c r="D610" s="28"/>
      <c r="O610" s="28"/>
      <c r="P610" s="28"/>
      <c r="Q610" s="28"/>
      <c r="R610" s="28"/>
      <c r="S610" s="28"/>
      <c r="T610" s="28"/>
      <c r="U610" s="28"/>
      <c r="V610" s="28"/>
      <c r="W610" s="28"/>
      <c r="X610" s="28"/>
      <c r="Y610" s="28"/>
      <c r="Z610" s="28"/>
      <c r="AA610" s="28"/>
      <c r="AB610" s="28"/>
      <c r="AC610" s="28"/>
      <c r="AD610" s="28"/>
      <c r="AE610" s="28"/>
      <c r="AF610" s="28"/>
      <c r="AG610" s="28"/>
      <c r="AH610" s="28"/>
      <c r="AI610" s="28"/>
      <c r="AJ610" s="28"/>
      <c r="AK610" s="28"/>
      <c r="AL610" s="28"/>
      <c r="AM610" s="28"/>
      <c r="AN610" s="28"/>
      <c r="AO610" s="28"/>
      <c r="AP610" s="28"/>
      <c r="AQ610" s="28"/>
      <c r="AR610" s="28"/>
      <c r="AS610" s="28"/>
      <c r="AT610" s="28"/>
      <c r="AU610" s="28"/>
      <c r="AV610" s="28"/>
      <c r="AW610" s="28"/>
      <c r="AX610" s="28"/>
      <c r="AY610" s="28"/>
      <c r="AZ610" s="28"/>
      <c r="BA610" s="28"/>
      <c r="BB610" s="28"/>
      <c r="BC610" s="28"/>
      <c r="BD610" s="28"/>
      <c r="BE610" s="28"/>
      <c r="BF610" s="28"/>
      <c r="BG610" s="28"/>
      <c r="BH610" s="28"/>
      <c r="BI610" s="28"/>
      <c r="BJ610" s="28"/>
      <c r="BK610" s="28"/>
      <c r="BL610" s="28"/>
    </row>
    <row r="611" spans="3:64" s="29" customFormat="1" ht="11.1" customHeight="1">
      <c r="C611" s="124"/>
      <c r="D611" s="28"/>
      <c r="O611" s="28"/>
      <c r="P611" s="28"/>
      <c r="Q611" s="28"/>
      <c r="R611" s="28"/>
      <c r="S611" s="28"/>
      <c r="T611" s="28"/>
      <c r="U611" s="28"/>
      <c r="V611" s="28"/>
      <c r="W611" s="28"/>
      <c r="X611" s="28"/>
      <c r="Y611" s="28"/>
      <c r="Z611" s="28"/>
      <c r="AA611" s="28"/>
      <c r="AB611" s="28"/>
      <c r="AC611" s="28"/>
      <c r="AD611" s="28"/>
      <c r="AE611" s="28"/>
      <c r="AF611" s="28"/>
      <c r="AG611" s="28"/>
      <c r="AH611" s="28"/>
      <c r="AI611" s="28"/>
      <c r="AJ611" s="28"/>
      <c r="AK611" s="28"/>
      <c r="AL611" s="28"/>
      <c r="AM611" s="28"/>
      <c r="AN611" s="28"/>
      <c r="AO611" s="28"/>
      <c r="AP611" s="28"/>
      <c r="AQ611" s="28"/>
      <c r="AR611" s="28"/>
      <c r="AS611" s="28"/>
      <c r="AT611" s="28"/>
      <c r="AU611" s="28"/>
      <c r="AV611" s="28"/>
      <c r="AW611" s="28"/>
      <c r="AX611" s="28"/>
      <c r="AY611" s="28"/>
      <c r="AZ611" s="28"/>
      <c r="BA611" s="28"/>
      <c r="BB611" s="28"/>
      <c r="BC611" s="28"/>
      <c r="BD611" s="28"/>
      <c r="BE611" s="28"/>
      <c r="BF611" s="28"/>
      <c r="BG611" s="28"/>
      <c r="BH611" s="28"/>
      <c r="BI611" s="28"/>
      <c r="BJ611" s="28"/>
      <c r="BK611" s="28"/>
      <c r="BL611" s="28"/>
    </row>
    <row r="612" spans="3:64" s="29" customFormat="1" ht="11.1" customHeight="1">
      <c r="C612" s="124"/>
      <c r="D612" s="28"/>
      <c r="O612" s="28"/>
      <c r="P612" s="28"/>
      <c r="Q612" s="28"/>
      <c r="R612" s="28"/>
      <c r="S612" s="28"/>
      <c r="T612" s="28"/>
      <c r="U612" s="28"/>
      <c r="V612" s="28"/>
      <c r="W612" s="28"/>
      <c r="X612" s="28"/>
      <c r="Y612" s="28"/>
      <c r="Z612" s="28"/>
      <c r="AA612" s="28"/>
      <c r="AB612" s="28"/>
      <c r="AC612" s="28"/>
      <c r="AD612" s="28"/>
      <c r="AE612" s="28"/>
      <c r="AF612" s="28"/>
      <c r="AG612" s="28"/>
      <c r="AH612" s="28"/>
      <c r="AI612" s="28"/>
      <c r="AJ612" s="28"/>
      <c r="AK612" s="28"/>
      <c r="AL612" s="28"/>
      <c r="AM612" s="28"/>
      <c r="AN612" s="28"/>
      <c r="AO612" s="28"/>
      <c r="AP612" s="28"/>
      <c r="AQ612" s="28"/>
      <c r="AR612" s="28"/>
      <c r="AS612" s="28"/>
      <c r="AT612" s="28"/>
      <c r="AU612" s="28"/>
      <c r="AV612" s="28"/>
      <c r="AW612" s="28"/>
      <c r="AX612" s="28"/>
      <c r="AY612" s="28"/>
      <c r="AZ612" s="28"/>
      <c r="BA612" s="28"/>
      <c r="BB612" s="28"/>
      <c r="BC612" s="28"/>
      <c r="BD612" s="28"/>
      <c r="BE612" s="28"/>
      <c r="BF612" s="28"/>
      <c r="BG612" s="28"/>
      <c r="BH612" s="28"/>
      <c r="BI612" s="28"/>
      <c r="BJ612" s="28"/>
      <c r="BK612" s="28"/>
      <c r="BL612" s="28"/>
    </row>
    <row r="613" spans="3:64" s="29" customFormat="1" ht="11.1" customHeight="1">
      <c r="C613" s="124"/>
      <c r="D613" s="28"/>
      <c r="O613" s="28"/>
      <c r="P613" s="28"/>
      <c r="Q613" s="28"/>
      <c r="R613" s="28"/>
      <c r="S613" s="28"/>
      <c r="T613" s="28"/>
      <c r="U613" s="28"/>
      <c r="V613" s="28"/>
      <c r="W613" s="28"/>
      <c r="X613" s="28"/>
      <c r="Y613" s="28"/>
      <c r="Z613" s="28"/>
      <c r="AA613" s="28"/>
      <c r="AB613" s="28"/>
      <c r="AC613" s="28"/>
      <c r="AD613" s="28"/>
      <c r="AE613" s="28"/>
      <c r="AF613" s="28"/>
      <c r="AG613" s="28"/>
      <c r="AH613" s="28"/>
      <c r="AI613" s="28"/>
      <c r="AJ613" s="28"/>
      <c r="AK613" s="28"/>
      <c r="AL613" s="28"/>
      <c r="AM613" s="28"/>
      <c r="AN613" s="28"/>
      <c r="AO613" s="28"/>
      <c r="AP613" s="28"/>
      <c r="AQ613" s="28"/>
      <c r="AR613" s="28"/>
      <c r="AS613" s="28"/>
      <c r="AT613" s="28"/>
      <c r="AU613" s="28"/>
      <c r="AV613" s="28"/>
      <c r="AW613" s="28"/>
      <c r="AX613" s="28"/>
      <c r="AY613" s="28"/>
      <c r="AZ613" s="28"/>
      <c r="BA613" s="28"/>
      <c r="BB613" s="28"/>
      <c r="BC613" s="28"/>
      <c r="BD613" s="28"/>
      <c r="BE613" s="28"/>
      <c r="BF613" s="28"/>
      <c r="BG613" s="28"/>
      <c r="BH613" s="28"/>
      <c r="BI613" s="28"/>
      <c r="BJ613" s="28"/>
      <c r="BK613" s="28"/>
      <c r="BL613" s="28"/>
    </row>
    <row r="614" spans="3:64" s="29" customFormat="1" ht="11.1" customHeight="1">
      <c r="C614" s="124"/>
      <c r="D614" s="28"/>
      <c r="O614" s="28"/>
      <c r="P614" s="28"/>
      <c r="Q614" s="28"/>
      <c r="R614" s="28"/>
      <c r="S614" s="28"/>
      <c r="T614" s="28"/>
      <c r="U614" s="28"/>
      <c r="V614" s="28"/>
      <c r="W614" s="28"/>
      <c r="X614" s="28"/>
      <c r="Y614" s="28"/>
      <c r="Z614" s="28"/>
      <c r="AA614" s="28"/>
      <c r="AB614" s="28"/>
      <c r="AC614" s="28"/>
      <c r="AD614" s="28"/>
      <c r="AE614" s="28"/>
      <c r="AF614" s="28"/>
      <c r="AG614" s="28"/>
      <c r="AH614" s="28"/>
      <c r="AI614" s="28"/>
      <c r="AJ614" s="28"/>
      <c r="AK614" s="28"/>
      <c r="AL614" s="28"/>
      <c r="AM614" s="28"/>
      <c r="AN614" s="28"/>
      <c r="AO614" s="28"/>
      <c r="AP614" s="28"/>
      <c r="AQ614" s="28"/>
      <c r="AR614" s="28"/>
      <c r="AS614" s="28"/>
      <c r="AT614" s="28"/>
      <c r="AU614" s="28"/>
      <c r="AV614" s="28"/>
      <c r="AW614" s="28"/>
      <c r="AX614" s="28"/>
      <c r="AY614" s="28"/>
      <c r="AZ614" s="28"/>
      <c r="BA614" s="28"/>
      <c r="BB614" s="28"/>
      <c r="BC614" s="28"/>
      <c r="BD614" s="28"/>
      <c r="BE614" s="28"/>
      <c r="BF614" s="28"/>
      <c r="BG614" s="28"/>
      <c r="BH614" s="28"/>
      <c r="BI614" s="28"/>
      <c r="BJ614" s="28"/>
      <c r="BK614" s="28"/>
      <c r="BL614" s="28"/>
    </row>
    <row r="615" spans="3:64" s="29" customFormat="1" ht="11.1" customHeight="1">
      <c r="C615" s="124"/>
      <c r="D615" s="28"/>
      <c r="O615" s="28"/>
      <c r="P615" s="28"/>
      <c r="Q615" s="28"/>
      <c r="R615" s="28"/>
      <c r="S615" s="28"/>
      <c r="T615" s="28"/>
      <c r="U615" s="28"/>
      <c r="V615" s="28"/>
      <c r="W615" s="28"/>
      <c r="X615" s="28"/>
      <c r="Y615" s="28"/>
      <c r="Z615" s="28"/>
      <c r="AA615" s="28"/>
      <c r="AB615" s="28"/>
      <c r="AC615" s="28"/>
      <c r="AD615" s="28"/>
      <c r="AE615" s="28"/>
      <c r="AF615" s="28"/>
      <c r="AG615" s="28"/>
      <c r="AH615" s="28"/>
      <c r="AI615" s="28"/>
      <c r="AJ615" s="28"/>
      <c r="AK615" s="28"/>
      <c r="AL615" s="28"/>
      <c r="AM615" s="28"/>
      <c r="AN615" s="28"/>
      <c r="AO615" s="28"/>
      <c r="AP615" s="28"/>
      <c r="AQ615" s="28"/>
      <c r="AR615" s="28"/>
      <c r="AS615" s="28"/>
      <c r="AT615" s="28"/>
      <c r="AU615" s="28"/>
      <c r="AV615" s="28"/>
      <c r="AW615" s="28"/>
      <c r="AX615" s="28"/>
      <c r="AY615" s="28"/>
      <c r="AZ615" s="28"/>
      <c r="BA615" s="28"/>
      <c r="BB615" s="28"/>
      <c r="BC615" s="28"/>
      <c r="BD615" s="28"/>
      <c r="BE615" s="28"/>
      <c r="BF615" s="28"/>
      <c r="BG615" s="28"/>
      <c r="BH615" s="28"/>
      <c r="BI615" s="28"/>
      <c r="BJ615" s="28"/>
      <c r="BK615" s="28"/>
      <c r="BL615" s="28"/>
    </row>
    <row r="616" spans="3:64" s="29" customFormat="1" ht="11.1" customHeight="1">
      <c r="C616" s="124"/>
      <c r="D616" s="28"/>
      <c r="O616" s="28"/>
      <c r="P616" s="28"/>
      <c r="Q616" s="28"/>
      <c r="R616" s="28"/>
      <c r="S616" s="28"/>
      <c r="T616" s="28"/>
      <c r="U616" s="28"/>
      <c r="V616" s="28"/>
      <c r="W616" s="28"/>
      <c r="X616" s="28"/>
      <c r="Y616" s="28"/>
      <c r="Z616" s="28"/>
      <c r="AA616" s="28"/>
      <c r="AB616" s="28"/>
      <c r="AC616" s="28"/>
      <c r="AD616" s="28"/>
      <c r="AE616" s="28"/>
      <c r="AF616" s="28"/>
      <c r="AG616" s="28"/>
      <c r="AH616" s="28"/>
      <c r="AI616" s="28"/>
      <c r="AJ616" s="28"/>
      <c r="AK616" s="28"/>
      <c r="AL616" s="28"/>
      <c r="AM616" s="28"/>
      <c r="AN616" s="28"/>
      <c r="AO616" s="28"/>
      <c r="AP616" s="28"/>
      <c r="AQ616" s="28"/>
      <c r="AR616" s="28"/>
      <c r="AS616" s="28"/>
      <c r="AT616" s="28"/>
      <c r="AU616" s="28"/>
      <c r="AV616" s="28"/>
      <c r="AW616" s="28"/>
      <c r="AX616" s="28"/>
      <c r="AY616" s="28"/>
      <c r="AZ616" s="28"/>
      <c r="BA616" s="28"/>
      <c r="BB616" s="28"/>
      <c r="BC616" s="28"/>
      <c r="BD616" s="28"/>
      <c r="BE616" s="28"/>
      <c r="BF616" s="28"/>
      <c r="BG616" s="28"/>
      <c r="BH616" s="28"/>
      <c r="BI616" s="28"/>
      <c r="BJ616" s="28"/>
      <c r="BK616" s="28"/>
      <c r="BL616" s="28"/>
    </row>
    <row r="617" spans="3:64" s="29" customFormat="1" ht="11.1" customHeight="1">
      <c r="C617" s="124"/>
      <c r="D617" s="28"/>
      <c r="O617" s="28"/>
      <c r="P617" s="28"/>
      <c r="Q617" s="28"/>
      <c r="R617" s="28"/>
      <c r="S617" s="28"/>
      <c r="T617" s="28"/>
      <c r="U617" s="28"/>
      <c r="V617" s="28"/>
      <c r="W617" s="28"/>
      <c r="X617" s="28"/>
      <c r="Y617" s="28"/>
      <c r="Z617" s="28"/>
      <c r="AA617" s="28"/>
      <c r="AB617" s="28"/>
      <c r="AC617" s="28"/>
      <c r="AD617" s="28"/>
      <c r="AE617" s="28"/>
      <c r="AF617" s="28"/>
      <c r="AG617" s="28"/>
      <c r="AH617" s="28"/>
      <c r="AI617" s="28"/>
      <c r="AJ617" s="28"/>
      <c r="AK617" s="28"/>
      <c r="AL617" s="28"/>
      <c r="AM617" s="28"/>
      <c r="AN617" s="28"/>
      <c r="AO617" s="28"/>
      <c r="AP617" s="28"/>
      <c r="AQ617" s="28"/>
      <c r="AR617" s="28"/>
      <c r="AS617" s="28"/>
      <c r="AT617" s="28"/>
      <c r="AU617" s="28"/>
      <c r="AV617" s="28"/>
      <c r="AW617" s="28"/>
      <c r="AX617" s="28"/>
      <c r="AY617" s="28"/>
      <c r="AZ617" s="28"/>
      <c r="BA617" s="28"/>
      <c r="BB617" s="28"/>
      <c r="BC617" s="28"/>
      <c r="BD617" s="28"/>
      <c r="BE617" s="28"/>
      <c r="BF617" s="28"/>
      <c r="BG617" s="28"/>
      <c r="BH617" s="28"/>
      <c r="BI617" s="28"/>
      <c r="BJ617" s="28"/>
      <c r="BK617" s="28"/>
      <c r="BL617" s="28"/>
    </row>
    <row r="618" spans="3:64" s="29" customFormat="1" ht="11.1" customHeight="1">
      <c r="C618" s="124"/>
      <c r="D618" s="28"/>
      <c r="O618" s="28"/>
      <c r="P618" s="28"/>
      <c r="Q618" s="28"/>
      <c r="R618" s="28"/>
      <c r="S618" s="28"/>
      <c r="T618" s="28"/>
      <c r="U618" s="28"/>
      <c r="V618" s="28"/>
      <c r="W618" s="28"/>
      <c r="X618" s="28"/>
      <c r="Y618" s="28"/>
      <c r="Z618" s="28"/>
      <c r="AA618" s="28"/>
      <c r="AB618" s="28"/>
      <c r="AC618" s="28"/>
      <c r="AD618" s="28"/>
      <c r="AE618" s="28"/>
      <c r="AF618" s="28"/>
      <c r="AG618" s="28"/>
      <c r="AH618" s="28"/>
      <c r="AI618" s="28"/>
      <c r="AJ618" s="28"/>
      <c r="AK618" s="28"/>
      <c r="AL618" s="28"/>
      <c r="AM618" s="28"/>
      <c r="AN618" s="28"/>
      <c r="AO618" s="28"/>
      <c r="AP618" s="28"/>
      <c r="AQ618" s="28"/>
      <c r="AR618" s="28"/>
      <c r="AS618" s="28"/>
      <c r="AT618" s="28"/>
      <c r="AU618" s="28"/>
      <c r="AV618" s="28"/>
      <c r="AW618" s="28"/>
      <c r="AX618" s="28"/>
      <c r="AY618" s="28"/>
      <c r="AZ618" s="28"/>
      <c r="BA618" s="28"/>
      <c r="BB618" s="28"/>
      <c r="BC618" s="28"/>
      <c r="BD618" s="28"/>
      <c r="BE618" s="28"/>
      <c r="BF618" s="28"/>
      <c r="BG618" s="28"/>
      <c r="BH618" s="28"/>
      <c r="BI618" s="28"/>
      <c r="BJ618" s="28"/>
      <c r="BK618" s="28"/>
      <c r="BL618" s="28"/>
    </row>
    <row r="619" spans="3:64" s="29" customFormat="1" ht="11.1" customHeight="1">
      <c r="C619" s="124"/>
      <c r="D619" s="28"/>
      <c r="O619" s="28"/>
      <c r="P619" s="28"/>
      <c r="Q619" s="28"/>
      <c r="R619" s="28"/>
      <c r="S619" s="28"/>
      <c r="T619" s="28"/>
      <c r="U619" s="28"/>
      <c r="V619" s="28"/>
      <c r="W619" s="28"/>
      <c r="X619" s="28"/>
      <c r="Y619" s="28"/>
      <c r="Z619" s="28"/>
      <c r="AA619" s="28"/>
      <c r="AB619" s="28"/>
      <c r="AC619" s="28"/>
      <c r="AD619" s="28"/>
      <c r="AE619" s="28"/>
      <c r="AF619" s="28"/>
      <c r="AG619" s="28"/>
      <c r="AH619" s="28"/>
      <c r="AI619" s="28"/>
      <c r="AJ619" s="28"/>
      <c r="AK619" s="28"/>
      <c r="AL619" s="28"/>
      <c r="AM619" s="28"/>
      <c r="AN619" s="28"/>
      <c r="AO619" s="28"/>
      <c r="AP619" s="28"/>
      <c r="AQ619" s="28"/>
      <c r="AR619" s="28"/>
      <c r="AS619" s="28"/>
      <c r="AT619" s="28"/>
      <c r="AU619" s="28"/>
      <c r="AV619" s="28"/>
      <c r="AW619" s="28"/>
      <c r="AX619" s="28"/>
      <c r="AY619" s="28"/>
      <c r="AZ619" s="28"/>
      <c r="BA619" s="28"/>
      <c r="BB619" s="28"/>
      <c r="BC619" s="28"/>
      <c r="BD619" s="28"/>
      <c r="BE619" s="28"/>
      <c r="BF619" s="28"/>
      <c r="BG619" s="28"/>
      <c r="BH619" s="28"/>
      <c r="BI619" s="28"/>
      <c r="BJ619" s="28"/>
      <c r="BK619" s="28"/>
      <c r="BL619" s="28"/>
    </row>
    <row r="620" spans="3:64" s="29" customFormat="1" ht="11.1" customHeight="1">
      <c r="C620" s="124"/>
      <c r="D620" s="28"/>
      <c r="O620" s="28"/>
      <c r="P620" s="28"/>
      <c r="Q620" s="28"/>
      <c r="R620" s="28"/>
      <c r="S620" s="28"/>
      <c r="T620" s="28"/>
      <c r="U620" s="28"/>
      <c r="V620" s="28"/>
      <c r="W620" s="28"/>
      <c r="X620" s="28"/>
      <c r="Y620" s="28"/>
      <c r="Z620" s="28"/>
      <c r="AA620" s="28"/>
      <c r="AB620" s="28"/>
      <c r="AC620" s="28"/>
      <c r="AD620" s="28"/>
      <c r="AE620" s="28"/>
      <c r="AF620" s="28"/>
      <c r="AG620" s="28"/>
      <c r="AH620" s="28"/>
      <c r="AI620" s="28"/>
      <c r="AJ620" s="28"/>
      <c r="AK620" s="28"/>
      <c r="AL620" s="28"/>
      <c r="AM620" s="28"/>
      <c r="AN620" s="28"/>
      <c r="AO620" s="28"/>
      <c r="AP620" s="28"/>
      <c r="AQ620" s="28"/>
      <c r="AR620" s="28"/>
      <c r="AS620" s="28"/>
      <c r="AT620" s="28"/>
      <c r="AU620" s="28"/>
      <c r="AV620" s="28"/>
      <c r="AW620" s="28"/>
      <c r="AX620" s="28"/>
      <c r="AY620" s="28"/>
      <c r="AZ620" s="28"/>
      <c r="BA620" s="28"/>
      <c r="BB620" s="28"/>
      <c r="BC620" s="28"/>
      <c r="BD620" s="28"/>
      <c r="BE620" s="28"/>
      <c r="BF620" s="28"/>
      <c r="BG620" s="28"/>
      <c r="BH620" s="28"/>
      <c r="BI620" s="28"/>
      <c r="BJ620" s="28"/>
      <c r="BK620" s="28"/>
      <c r="BL620" s="28"/>
    </row>
    <row r="621" spans="3:64" s="29" customFormat="1" ht="11.1" customHeight="1">
      <c r="C621" s="124"/>
      <c r="D621" s="28"/>
      <c r="O621" s="28"/>
      <c r="P621" s="28"/>
      <c r="Q621" s="28"/>
      <c r="R621" s="28"/>
      <c r="S621" s="28"/>
      <c r="T621" s="28"/>
      <c r="U621" s="28"/>
      <c r="V621" s="28"/>
      <c r="W621" s="28"/>
      <c r="X621" s="28"/>
      <c r="Y621" s="28"/>
      <c r="Z621" s="28"/>
      <c r="AA621" s="28"/>
      <c r="AB621" s="28"/>
      <c r="AC621" s="28"/>
      <c r="AD621" s="28"/>
      <c r="AE621" s="28"/>
      <c r="AF621" s="28"/>
      <c r="AG621" s="28"/>
      <c r="AH621" s="28"/>
      <c r="AI621" s="28"/>
      <c r="AJ621" s="28"/>
      <c r="AK621" s="28"/>
      <c r="AL621" s="28"/>
      <c r="AM621" s="28"/>
      <c r="AN621" s="28"/>
      <c r="AO621" s="28"/>
      <c r="AP621" s="28"/>
      <c r="AQ621" s="28"/>
      <c r="AR621" s="28"/>
      <c r="AS621" s="28"/>
      <c r="AT621" s="28"/>
      <c r="AU621" s="28"/>
      <c r="AV621" s="28"/>
      <c r="AW621" s="28"/>
      <c r="AX621" s="28"/>
      <c r="AY621" s="28"/>
      <c r="AZ621" s="28"/>
      <c r="BA621" s="28"/>
      <c r="BB621" s="28"/>
      <c r="BC621" s="28"/>
      <c r="BD621" s="28"/>
      <c r="BE621" s="28"/>
      <c r="BF621" s="28"/>
      <c r="BG621" s="28"/>
      <c r="BH621" s="28"/>
      <c r="BI621" s="28"/>
      <c r="BJ621" s="28"/>
      <c r="BK621" s="28"/>
      <c r="BL621" s="28"/>
    </row>
    <row r="622" spans="3:64" s="29" customFormat="1" ht="11.1" customHeight="1">
      <c r="C622" s="124"/>
      <c r="D622" s="28"/>
      <c r="O622" s="28"/>
      <c r="P622" s="28"/>
      <c r="Q622" s="28"/>
      <c r="R622" s="28"/>
      <c r="S622" s="28"/>
      <c r="T622" s="28"/>
      <c r="U622" s="28"/>
      <c r="V622" s="28"/>
      <c r="W622" s="28"/>
      <c r="X622" s="28"/>
      <c r="Y622" s="28"/>
      <c r="Z622" s="28"/>
      <c r="AA622" s="28"/>
      <c r="AB622" s="28"/>
      <c r="AC622" s="28"/>
      <c r="AD622" s="28"/>
      <c r="AE622" s="28"/>
      <c r="AF622" s="28"/>
      <c r="AG622" s="28"/>
      <c r="AH622" s="28"/>
      <c r="AI622" s="28"/>
      <c r="AJ622" s="28"/>
      <c r="AK622" s="28"/>
      <c r="AL622" s="28"/>
      <c r="AM622" s="28"/>
      <c r="AN622" s="28"/>
      <c r="AO622" s="28"/>
      <c r="AP622" s="28"/>
      <c r="AQ622" s="28"/>
      <c r="AR622" s="28"/>
      <c r="AS622" s="28"/>
      <c r="AT622" s="28"/>
      <c r="AU622" s="28"/>
      <c r="AV622" s="28"/>
      <c r="AW622" s="28"/>
      <c r="AX622" s="28"/>
      <c r="AY622" s="28"/>
      <c r="AZ622" s="28"/>
      <c r="BA622" s="28"/>
      <c r="BB622" s="28"/>
      <c r="BC622" s="28"/>
      <c r="BD622" s="28"/>
      <c r="BE622" s="28"/>
      <c r="BF622" s="28"/>
      <c r="BG622" s="28"/>
      <c r="BH622" s="28"/>
      <c r="BI622" s="28"/>
      <c r="BJ622" s="28"/>
      <c r="BK622" s="28"/>
      <c r="BL622" s="28"/>
    </row>
    <row r="623" spans="3:64" s="29" customFormat="1" ht="11.1" customHeight="1">
      <c r="C623" s="124"/>
      <c r="D623" s="28"/>
      <c r="O623" s="28"/>
      <c r="P623" s="28"/>
      <c r="Q623" s="28"/>
      <c r="R623" s="28"/>
      <c r="S623" s="28"/>
      <c r="T623" s="28"/>
      <c r="U623" s="28"/>
      <c r="V623" s="28"/>
      <c r="W623" s="28"/>
      <c r="X623" s="28"/>
      <c r="Y623" s="28"/>
      <c r="Z623" s="28"/>
      <c r="AA623" s="28"/>
      <c r="AB623" s="28"/>
      <c r="AC623" s="28"/>
      <c r="AD623" s="28"/>
      <c r="AE623" s="28"/>
      <c r="AF623" s="28"/>
      <c r="AG623" s="28"/>
      <c r="AH623" s="28"/>
      <c r="AI623" s="28"/>
      <c r="AJ623" s="28"/>
      <c r="AK623" s="28"/>
      <c r="AL623" s="28"/>
      <c r="AM623" s="28"/>
      <c r="AN623" s="28"/>
      <c r="AO623" s="28"/>
      <c r="AP623" s="28"/>
      <c r="AQ623" s="28"/>
      <c r="AR623" s="28"/>
      <c r="AS623" s="28"/>
      <c r="AT623" s="28"/>
      <c r="AU623" s="28"/>
      <c r="AV623" s="28"/>
      <c r="AW623" s="28"/>
      <c r="AX623" s="28"/>
      <c r="AY623" s="28"/>
      <c r="AZ623" s="28"/>
      <c r="BA623" s="28"/>
      <c r="BB623" s="28"/>
      <c r="BC623" s="28"/>
      <c r="BD623" s="28"/>
      <c r="BE623" s="28"/>
      <c r="BF623" s="28"/>
      <c r="BG623" s="28"/>
      <c r="BH623" s="28"/>
      <c r="BI623" s="28"/>
      <c r="BJ623" s="28"/>
      <c r="BK623" s="28"/>
      <c r="BL623" s="28"/>
    </row>
    <row r="624" spans="3:64" s="29" customFormat="1" ht="11.1" customHeight="1">
      <c r="C624" s="124"/>
      <c r="D624" s="28"/>
      <c r="O624" s="28"/>
      <c r="P624" s="28"/>
      <c r="Q624" s="28"/>
      <c r="R624" s="28"/>
      <c r="S624" s="28"/>
      <c r="T624" s="28"/>
      <c r="U624" s="28"/>
      <c r="V624" s="28"/>
      <c r="W624" s="28"/>
      <c r="X624" s="28"/>
      <c r="Y624" s="28"/>
      <c r="Z624" s="28"/>
      <c r="AA624" s="28"/>
      <c r="AB624" s="28"/>
      <c r="AC624" s="28"/>
      <c r="AD624" s="28"/>
      <c r="AE624" s="28"/>
      <c r="AF624" s="28"/>
      <c r="AG624" s="28"/>
      <c r="AH624" s="28"/>
      <c r="AI624" s="28"/>
      <c r="AJ624" s="28"/>
      <c r="AK624" s="28"/>
      <c r="AL624" s="28"/>
      <c r="AM624" s="28"/>
      <c r="AN624" s="28"/>
      <c r="AO624" s="28"/>
      <c r="AP624" s="28"/>
      <c r="AQ624" s="28"/>
      <c r="AR624" s="28"/>
      <c r="AS624" s="28"/>
      <c r="AT624" s="28"/>
      <c r="AU624" s="28"/>
      <c r="AV624" s="28"/>
      <c r="AW624" s="28"/>
      <c r="AX624" s="28"/>
      <c r="AY624" s="28"/>
      <c r="AZ624" s="28"/>
      <c r="BA624" s="28"/>
      <c r="BB624" s="28"/>
      <c r="BC624" s="28"/>
      <c r="BD624" s="28"/>
      <c r="BE624" s="28"/>
      <c r="BF624" s="28"/>
      <c r="BG624" s="28"/>
      <c r="BH624" s="28"/>
      <c r="BI624" s="28"/>
      <c r="BJ624" s="28"/>
      <c r="BK624" s="28"/>
      <c r="BL624" s="28"/>
    </row>
    <row r="625" spans="3:64" s="29" customFormat="1" ht="11.1" customHeight="1">
      <c r="C625" s="124"/>
      <c r="D625" s="28"/>
      <c r="O625" s="28"/>
      <c r="P625" s="28"/>
      <c r="Q625" s="28"/>
      <c r="R625" s="28"/>
      <c r="S625" s="28"/>
      <c r="T625" s="28"/>
      <c r="U625" s="28"/>
      <c r="V625" s="28"/>
      <c r="W625" s="28"/>
      <c r="X625" s="28"/>
      <c r="Y625" s="28"/>
      <c r="Z625" s="28"/>
      <c r="AA625" s="28"/>
      <c r="AB625" s="28"/>
      <c r="AC625" s="28"/>
      <c r="AD625" s="28"/>
      <c r="AE625" s="28"/>
      <c r="AF625" s="28"/>
      <c r="AG625" s="28"/>
      <c r="AH625" s="28"/>
      <c r="AI625" s="28"/>
      <c r="AJ625" s="28"/>
      <c r="AK625" s="28"/>
      <c r="AL625" s="28"/>
      <c r="AM625" s="28"/>
      <c r="AN625" s="28"/>
      <c r="AO625" s="28"/>
      <c r="AP625" s="28"/>
      <c r="AQ625" s="28"/>
      <c r="AR625" s="28"/>
      <c r="AS625" s="28"/>
      <c r="AT625" s="28"/>
      <c r="AU625" s="28"/>
      <c r="AV625" s="28"/>
      <c r="AW625" s="28"/>
      <c r="AX625" s="28"/>
      <c r="AY625" s="28"/>
      <c r="AZ625" s="28"/>
      <c r="BA625" s="28"/>
      <c r="BB625" s="28"/>
      <c r="BC625" s="28"/>
      <c r="BD625" s="28"/>
      <c r="BE625" s="28"/>
      <c r="BF625" s="28"/>
      <c r="BG625" s="28"/>
      <c r="BH625" s="28"/>
      <c r="BI625" s="28"/>
      <c r="BJ625" s="28"/>
      <c r="BK625" s="28"/>
      <c r="BL625" s="28"/>
    </row>
    <row r="626" spans="3:64" s="29" customFormat="1" ht="11.1" customHeight="1">
      <c r="C626" s="124"/>
      <c r="D626" s="28"/>
      <c r="O626" s="28"/>
      <c r="P626" s="28"/>
      <c r="Q626" s="28"/>
      <c r="R626" s="28"/>
      <c r="S626" s="28"/>
      <c r="T626" s="28"/>
      <c r="U626" s="28"/>
      <c r="V626" s="28"/>
      <c r="W626" s="28"/>
      <c r="X626" s="28"/>
      <c r="Y626" s="28"/>
      <c r="Z626" s="28"/>
      <c r="AA626" s="28"/>
      <c r="AB626" s="28"/>
      <c r="AC626" s="28"/>
      <c r="AD626" s="28"/>
      <c r="AE626" s="28"/>
      <c r="AF626" s="28"/>
      <c r="AG626" s="28"/>
      <c r="AH626" s="28"/>
      <c r="AI626" s="28"/>
      <c r="AJ626" s="28"/>
      <c r="AK626" s="28"/>
      <c r="AL626" s="28"/>
      <c r="AM626" s="28"/>
      <c r="AN626" s="28"/>
      <c r="AO626" s="28"/>
      <c r="AP626" s="28"/>
      <c r="AQ626" s="28"/>
      <c r="AR626" s="28"/>
      <c r="AS626" s="28"/>
      <c r="AT626" s="28"/>
      <c r="AU626" s="28"/>
      <c r="AV626" s="28"/>
      <c r="AW626" s="28"/>
      <c r="AX626" s="28"/>
      <c r="AY626" s="28"/>
      <c r="AZ626" s="28"/>
      <c r="BA626" s="28"/>
      <c r="BB626" s="28"/>
      <c r="BC626" s="28"/>
      <c r="BD626" s="28"/>
      <c r="BE626" s="28"/>
      <c r="BF626" s="28"/>
      <c r="BG626" s="28"/>
      <c r="BH626" s="28"/>
      <c r="BI626" s="28"/>
      <c r="BJ626" s="28"/>
      <c r="BK626" s="28"/>
      <c r="BL626" s="28"/>
    </row>
    <row r="627" spans="3:64" s="29" customFormat="1" ht="11.1" customHeight="1">
      <c r="C627" s="124"/>
      <c r="D627" s="28"/>
      <c r="O627" s="28"/>
      <c r="P627" s="28"/>
      <c r="Q627" s="28"/>
      <c r="R627" s="28"/>
      <c r="S627" s="28"/>
      <c r="T627" s="28"/>
      <c r="U627" s="28"/>
      <c r="V627" s="28"/>
      <c r="W627" s="28"/>
      <c r="X627" s="28"/>
      <c r="Y627" s="28"/>
      <c r="Z627" s="28"/>
      <c r="AA627" s="28"/>
      <c r="AB627" s="28"/>
      <c r="AC627" s="28"/>
      <c r="AD627" s="28"/>
      <c r="AE627" s="28"/>
      <c r="AF627" s="28"/>
      <c r="AG627" s="28"/>
      <c r="AH627" s="28"/>
      <c r="AI627" s="28"/>
      <c r="AJ627" s="28"/>
      <c r="AK627" s="28"/>
      <c r="AL627" s="28"/>
      <c r="AM627" s="28"/>
      <c r="AN627" s="28"/>
      <c r="AO627" s="28"/>
      <c r="AP627" s="28"/>
      <c r="AQ627" s="28"/>
      <c r="AR627" s="28"/>
      <c r="AS627" s="28"/>
      <c r="AT627" s="28"/>
      <c r="AU627" s="28"/>
      <c r="AV627" s="28"/>
      <c r="AW627" s="28"/>
      <c r="AX627" s="28"/>
      <c r="AY627" s="28"/>
      <c r="AZ627" s="28"/>
      <c r="BA627" s="28"/>
      <c r="BB627" s="28"/>
      <c r="BC627" s="28"/>
      <c r="BD627" s="28"/>
      <c r="BE627" s="28"/>
      <c r="BF627" s="28"/>
      <c r="BG627" s="28"/>
      <c r="BH627" s="28"/>
      <c r="BI627" s="28"/>
      <c r="BJ627" s="28"/>
      <c r="BK627" s="28"/>
      <c r="BL627" s="28"/>
    </row>
    <row r="628" spans="3:64" s="29" customFormat="1" ht="11.1" customHeight="1">
      <c r="C628" s="124"/>
      <c r="D628" s="28"/>
      <c r="O628" s="28"/>
      <c r="P628" s="28"/>
      <c r="Q628" s="28"/>
      <c r="R628" s="28"/>
      <c r="S628" s="28"/>
      <c r="T628" s="28"/>
      <c r="U628" s="28"/>
      <c r="V628" s="28"/>
      <c r="W628" s="28"/>
      <c r="X628" s="28"/>
      <c r="Y628" s="28"/>
      <c r="Z628" s="28"/>
      <c r="AA628" s="28"/>
      <c r="AB628" s="28"/>
      <c r="AC628" s="28"/>
      <c r="AD628" s="28"/>
      <c r="AE628" s="28"/>
      <c r="AF628" s="28"/>
      <c r="AG628" s="28"/>
      <c r="AH628" s="28"/>
      <c r="AI628" s="28"/>
      <c r="AJ628" s="28"/>
      <c r="AK628" s="28"/>
      <c r="AL628" s="28"/>
      <c r="AM628" s="28"/>
      <c r="AN628" s="28"/>
      <c r="AO628" s="28"/>
      <c r="AP628" s="28"/>
      <c r="AQ628" s="28"/>
      <c r="AR628" s="28"/>
      <c r="AS628" s="28"/>
      <c r="AT628" s="28"/>
      <c r="AU628" s="28"/>
      <c r="AV628" s="28"/>
      <c r="AW628" s="28"/>
      <c r="AX628" s="28"/>
      <c r="AY628" s="28"/>
      <c r="AZ628" s="28"/>
      <c r="BA628" s="28"/>
      <c r="BB628" s="28"/>
      <c r="BC628" s="28"/>
      <c r="BD628" s="28"/>
      <c r="BE628" s="28"/>
      <c r="BF628" s="28"/>
      <c r="BG628" s="28"/>
      <c r="BH628" s="28"/>
      <c r="BI628" s="28"/>
      <c r="BJ628" s="28"/>
      <c r="BK628" s="28"/>
      <c r="BL628" s="28"/>
    </row>
    <row r="629" spans="3:64" s="29" customFormat="1" ht="11.1" customHeight="1">
      <c r="C629" s="124"/>
      <c r="D629" s="28"/>
      <c r="O629" s="28"/>
      <c r="P629" s="28"/>
      <c r="Q629" s="28"/>
      <c r="R629" s="28"/>
      <c r="S629" s="28"/>
      <c r="T629" s="28"/>
      <c r="U629" s="28"/>
      <c r="V629" s="28"/>
      <c r="W629" s="28"/>
      <c r="X629" s="28"/>
      <c r="Y629" s="28"/>
      <c r="Z629" s="28"/>
      <c r="AA629" s="28"/>
      <c r="AB629" s="28"/>
      <c r="AC629" s="28"/>
      <c r="AD629" s="28"/>
      <c r="AE629" s="28"/>
      <c r="AF629" s="28"/>
      <c r="AG629" s="28"/>
      <c r="AH629" s="28"/>
      <c r="AI629" s="28"/>
      <c r="AJ629" s="28"/>
      <c r="AK629" s="28"/>
      <c r="AL629" s="28"/>
      <c r="AM629" s="28"/>
      <c r="AN629" s="28"/>
      <c r="AO629" s="28"/>
      <c r="AP629" s="28"/>
      <c r="AQ629" s="28"/>
      <c r="AR629" s="28"/>
      <c r="AS629" s="28"/>
      <c r="AT629" s="28"/>
      <c r="AU629" s="28"/>
      <c r="AV629" s="28"/>
      <c r="AW629" s="28"/>
      <c r="AX629" s="28"/>
      <c r="AY629" s="28"/>
      <c r="AZ629" s="28"/>
      <c r="BA629" s="28"/>
      <c r="BB629" s="28"/>
      <c r="BC629" s="28"/>
      <c r="BD629" s="28"/>
      <c r="BE629" s="28"/>
      <c r="BF629" s="28"/>
      <c r="BG629" s="28"/>
      <c r="BH629" s="28"/>
      <c r="BI629" s="28"/>
      <c r="BJ629" s="28"/>
      <c r="BK629" s="28"/>
      <c r="BL629" s="28"/>
    </row>
    <row r="630" spans="3:64" s="29" customFormat="1" ht="11.1" customHeight="1">
      <c r="C630" s="124"/>
      <c r="D630" s="28"/>
      <c r="O630" s="28"/>
      <c r="P630" s="28"/>
      <c r="Q630" s="28"/>
      <c r="R630" s="28"/>
      <c r="S630" s="28"/>
      <c r="T630" s="28"/>
      <c r="U630" s="28"/>
      <c r="V630" s="28"/>
      <c r="W630" s="28"/>
      <c r="X630" s="28"/>
      <c r="Y630" s="28"/>
      <c r="Z630" s="28"/>
      <c r="AA630" s="28"/>
      <c r="AB630" s="28"/>
      <c r="AC630" s="28"/>
      <c r="AD630" s="28"/>
      <c r="AE630" s="28"/>
      <c r="AF630" s="28"/>
      <c r="AG630" s="28"/>
      <c r="AH630" s="28"/>
      <c r="AI630" s="28"/>
      <c r="AJ630" s="28"/>
      <c r="AK630" s="28"/>
      <c r="AL630" s="28"/>
      <c r="AM630" s="28"/>
      <c r="AN630" s="28"/>
      <c r="AO630" s="28"/>
      <c r="AP630" s="28"/>
      <c r="AQ630" s="28"/>
      <c r="AR630" s="28"/>
      <c r="AS630" s="28"/>
      <c r="AT630" s="28"/>
      <c r="AU630" s="28"/>
      <c r="AV630" s="28"/>
      <c r="AW630" s="28"/>
      <c r="AX630" s="28"/>
      <c r="AY630" s="28"/>
      <c r="AZ630" s="28"/>
      <c r="BA630" s="28"/>
      <c r="BB630" s="28"/>
      <c r="BC630" s="28"/>
      <c r="BD630" s="28"/>
      <c r="BE630" s="28"/>
      <c r="BF630" s="28"/>
      <c r="BG630" s="28"/>
      <c r="BH630" s="28"/>
      <c r="BI630" s="28"/>
      <c r="BJ630" s="28"/>
      <c r="BK630" s="28"/>
      <c r="BL630" s="28"/>
    </row>
    <row r="631" spans="3:64" s="29" customFormat="1" ht="11.1" customHeight="1">
      <c r="C631" s="124"/>
      <c r="D631" s="28"/>
      <c r="O631" s="28"/>
      <c r="P631" s="28"/>
      <c r="Q631" s="28"/>
      <c r="R631" s="28"/>
      <c r="S631" s="28"/>
      <c r="T631" s="28"/>
      <c r="U631" s="28"/>
      <c r="V631" s="28"/>
      <c r="W631" s="28"/>
      <c r="X631" s="28"/>
      <c r="Y631" s="28"/>
      <c r="Z631" s="28"/>
      <c r="AA631" s="28"/>
      <c r="AB631" s="28"/>
      <c r="AC631" s="28"/>
      <c r="AD631" s="28"/>
      <c r="AE631" s="28"/>
      <c r="AF631" s="28"/>
      <c r="AG631" s="28"/>
      <c r="AH631" s="28"/>
      <c r="AI631" s="28"/>
      <c r="AJ631" s="28"/>
      <c r="AK631" s="28"/>
      <c r="AL631" s="28"/>
      <c r="AM631" s="28"/>
      <c r="AN631" s="28"/>
      <c r="AO631" s="28"/>
      <c r="AP631" s="28"/>
      <c r="AQ631" s="28"/>
      <c r="AR631" s="28"/>
      <c r="AS631" s="28"/>
      <c r="AT631" s="28"/>
      <c r="AU631" s="28"/>
      <c r="AV631" s="28"/>
      <c r="AW631" s="28"/>
      <c r="AX631" s="28"/>
      <c r="AY631" s="28"/>
      <c r="AZ631" s="28"/>
      <c r="BA631" s="28"/>
      <c r="BB631" s="28"/>
      <c r="BC631" s="28"/>
      <c r="BD631" s="28"/>
      <c r="BE631" s="28"/>
      <c r="BF631" s="28"/>
      <c r="BG631" s="28"/>
      <c r="BH631" s="28"/>
      <c r="BI631" s="28"/>
      <c r="BJ631" s="28"/>
      <c r="BK631" s="28"/>
      <c r="BL631" s="28"/>
    </row>
    <row r="632" spans="3:64" s="29" customFormat="1" ht="11.1" customHeight="1">
      <c r="C632" s="124"/>
      <c r="D632" s="28"/>
      <c r="O632" s="28"/>
      <c r="P632" s="28"/>
      <c r="Q632" s="28"/>
      <c r="R632" s="28"/>
      <c r="S632" s="28"/>
      <c r="T632" s="28"/>
      <c r="U632" s="28"/>
      <c r="V632" s="28"/>
      <c r="W632" s="28"/>
      <c r="X632" s="28"/>
      <c r="Y632" s="28"/>
      <c r="Z632" s="28"/>
      <c r="AA632" s="28"/>
      <c r="AB632" s="28"/>
      <c r="AC632" s="28"/>
      <c r="AD632" s="28"/>
      <c r="AE632" s="28"/>
      <c r="AF632" s="28"/>
      <c r="AG632" s="28"/>
      <c r="AH632" s="28"/>
      <c r="AI632" s="28"/>
      <c r="AJ632" s="28"/>
      <c r="AK632" s="28"/>
      <c r="AL632" s="28"/>
      <c r="AM632" s="28"/>
      <c r="AN632" s="28"/>
      <c r="AO632" s="28"/>
      <c r="AP632" s="28"/>
      <c r="AQ632" s="28"/>
      <c r="AR632" s="28"/>
      <c r="AS632" s="28"/>
      <c r="AT632" s="28"/>
      <c r="AU632" s="28"/>
      <c r="AV632" s="28"/>
      <c r="AW632" s="28"/>
      <c r="AX632" s="28"/>
      <c r="AY632" s="28"/>
      <c r="AZ632" s="28"/>
      <c r="BA632" s="28"/>
      <c r="BB632" s="28"/>
      <c r="BC632" s="28"/>
      <c r="BD632" s="28"/>
      <c r="BE632" s="28"/>
      <c r="BF632" s="28"/>
      <c r="BG632" s="28"/>
      <c r="BH632" s="28"/>
      <c r="BI632" s="28"/>
      <c r="BJ632" s="28"/>
      <c r="BK632" s="28"/>
      <c r="BL632" s="28"/>
    </row>
  </sheetData>
  <mergeCells count="28664">
    <mergeCell ref="E2:E3"/>
    <mergeCell ref="F2:F3"/>
    <mergeCell ref="G2:G3"/>
    <mergeCell ref="H2:H3"/>
    <mergeCell ref="BP126:BS126"/>
    <mergeCell ref="BT126:BW126"/>
    <mergeCell ref="BX126:CA126"/>
    <mergeCell ref="CB126:CE126"/>
    <mergeCell ref="EB125:EE125"/>
    <mergeCell ref="EF125:EI125"/>
    <mergeCell ref="CN125:CQ125"/>
    <mergeCell ref="CR125:CU125"/>
    <mergeCell ref="CV125:CY125"/>
    <mergeCell ref="CZ125:DC125"/>
    <mergeCell ref="DD125:DG125"/>
    <mergeCell ref="DH125:DK125"/>
    <mergeCell ref="A127:P127"/>
    <mergeCell ref="A128:P128"/>
    <mergeCell ref="A132:P132"/>
    <mergeCell ref="BP125:BS125"/>
    <mergeCell ref="BT125:BW125"/>
    <mergeCell ref="BX125:CA125"/>
    <mergeCell ref="CB125:CE125"/>
    <mergeCell ref="CF125:CI125"/>
    <mergeCell ref="CJ125:CM125"/>
    <mergeCell ref="AY125:AZ125"/>
    <mergeCell ref="BA125:BC125"/>
    <mergeCell ref="BD125:BG125"/>
    <mergeCell ref="BH125:BK125"/>
    <mergeCell ref="BL125:BO125"/>
    <mergeCell ref="B2:C2"/>
    <mergeCell ref="A2:A3"/>
    <mergeCell ref="A124:D124"/>
    <mergeCell ref="AY129:AZ129"/>
    <mergeCell ref="AS2:AS3"/>
    <mergeCell ref="AT2:AT3"/>
    <mergeCell ref="AU2:AU3"/>
    <mergeCell ref="AV2:AV3"/>
    <mergeCell ref="AY2:AY3"/>
    <mergeCell ref="AM2:AM3"/>
    <mergeCell ref="AN2:AN3"/>
    <mergeCell ref="AO2:AO3"/>
    <mergeCell ref="AP2:AP3"/>
    <mergeCell ref="AQ2:AQ3"/>
    <mergeCell ref="AR2:AR3"/>
    <mergeCell ref="AG2:AG3"/>
    <mergeCell ref="AH2:AH3"/>
    <mergeCell ref="AI2:AI3"/>
    <mergeCell ref="AJ2:AJ3"/>
    <mergeCell ref="AK2:AK3"/>
    <mergeCell ref="AL2:AL3"/>
    <mergeCell ref="U2:U3"/>
    <mergeCell ref="V2:V3"/>
    <mergeCell ref="W2:W3"/>
    <mergeCell ref="X2:X3"/>
    <mergeCell ref="Y2:Y3"/>
    <mergeCell ref="Z2:Z3"/>
    <mergeCell ref="O2:O3"/>
    <mergeCell ref="P2:P3"/>
    <mergeCell ref="Q2:Q3"/>
    <mergeCell ref="R2:R3"/>
    <mergeCell ref="S2:S3"/>
    <mergeCell ref="T2:T3"/>
    <mergeCell ref="AW2:AW3"/>
    <mergeCell ref="A125:AW125"/>
    <mergeCell ref="I2:I3"/>
    <mergeCell ref="J2:J3"/>
    <mergeCell ref="K2:K3"/>
    <mergeCell ref="L2:L3"/>
    <mergeCell ref="M2:M3"/>
    <mergeCell ref="N2:N3"/>
    <mergeCell ref="D2:D3"/>
    <mergeCell ref="LT125:LW125"/>
    <mergeCell ref="LX125:MA125"/>
    <mergeCell ref="MB125:ME125"/>
    <mergeCell ref="MF125:MI125"/>
    <mergeCell ref="MJ125:MM125"/>
    <mergeCell ref="MN125:MQ125"/>
    <mergeCell ref="KV125:KY125"/>
    <mergeCell ref="KZ125:LC125"/>
    <mergeCell ref="LD125:LG125"/>
    <mergeCell ref="LH125:LK125"/>
    <mergeCell ref="LL125:LO125"/>
    <mergeCell ref="LP125:LS125"/>
    <mergeCell ref="JX125:KA125"/>
    <mergeCell ref="KB125:KE125"/>
    <mergeCell ref="KF125:KI125"/>
    <mergeCell ref="KJ125:KM125"/>
    <mergeCell ref="KN125:KQ125"/>
    <mergeCell ref="KR125:KU125"/>
    <mergeCell ref="IZ125:JC125"/>
    <mergeCell ref="JD125:JG125"/>
    <mergeCell ref="JH125:JK125"/>
    <mergeCell ref="JL125:JO125"/>
    <mergeCell ref="JP125:JS125"/>
    <mergeCell ref="JT125:JW125"/>
    <mergeCell ref="IB125:IE125"/>
    <mergeCell ref="IF125:II125"/>
    <mergeCell ref="IJ125:IM125"/>
    <mergeCell ref="IN125:IQ125"/>
    <mergeCell ref="IR125:IU125"/>
    <mergeCell ref="IV125:IY125"/>
    <mergeCell ref="AA2:AA3"/>
    <mergeCell ref="AB2:AB3"/>
    <mergeCell ref="AC2:AC3"/>
    <mergeCell ref="AD2:AD3"/>
    <mergeCell ref="AE2:AE3"/>
    <mergeCell ref="AF2:AF3"/>
    <mergeCell ref="HD125:HG125"/>
    <mergeCell ref="HH125:HK125"/>
    <mergeCell ref="HL125:HO125"/>
    <mergeCell ref="HP125:HS125"/>
    <mergeCell ref="HT125:HW125"/>
    <mergeCell ref="HX125:IA125"/>
    <mergeCell ref="GF125:GI125"/>
    <mergeCell ref="GJ125:GM125"/>
    <mergeCell ref="GN125:GQ125"/>
    <mergeCell ref="GR125:GU125"/>
    <mergeCell ref="GV125:GY125"/>
    <mergeCell ref="GZ125:HC125"/>
    <mergeCell ref="FH125:FK125"/>
    <mergeCell ref="FL125:FO125"/>
    <mergeCell ref="FP125:FS125"/>
    <mergeCell ref="FT125:FW125"/>
    <mergeCell ref="FX125:GA125"/>
    <mergeCell ref="GB125:GE125"/>
    <mergeCell ref="EJ125:EM125"/>
    <mergeCell ref="EN125:EQ125"/>
    <mergeCell ref="ER125:EU125"/>
    <mergeCell ref="EV125:EY125"/>
    <mergeCell ref="EZ125:FC125"/>
    <mergeCell ref="FD125:FG125"/>
    <mergeCell ref="DL125:DO125"/>
    <mergeCell ref="DP125:DS125"/>
    <mergeCell ref="DT125:DW125"/>
    <mergeCell ref="DX125:EA125"/>
    <mergeCell ref="RH125:RK125"/>
    <mergeCell ref="RL125:RO125"/>
    <mergeCell ref="RP125:RS125"/>
    <mergeCell ref="RT125:RW125"/>
    <mergeCell ref="RX125:SA125"/>
    <mergeCell ref="SB125:SE125"/>
    <mergeCell ref="QJ125:QM125"/>
    <mergeCell ref="QN125:QQ125"/>
    <mergeCell ref="QR125:QU125"/>
    <mergeCell ref="QV125:QY125"/>
    <mergeCell ref="QZ125:RC125"/>
    <mergeCell ref="RD125:RG125"/>
    <mergeCell ref="PL125:PO125"/>
    <mergeCell ref="PP125:PS125"/>
    <mergeCell ref="PT125:PW125"/>
    <mergeCell ref="PX125:QA125"/>
    <mergeCell ref="QB125:QE125"/>
    <mergeCell ref="QF125:QI125"/>
    <mergeCell ref="ON125:OQ125"/>
    <mergeCell ref="OR125:OU125"/>
    <mergeCell ref="OV125:OY125"/>
    <mergeCell ref="OZ125:PC125"/>
    <mergeCell ref="PD125:PG125"/>
    <mergeCell ref="PH125:PK125"/>
    <mergeCell ref="NP125:NS125"/>
    <mergeCell ref="NT125:NW125"/>
    <mergeCell ref="NX125:OA125"/>
    <mergeCell ref="OB125:OE125"/>
    <mergeCell ref="OF125:OI125"/>
    <mergeCell ref="OJ125:OM125"/>
    <mergeCell ref="MR125:MU125"/>
    <mergeCell ref="MV125:MY125"/>
    <mergeCell ref="MZ125:NC125"/>
    <mergeCell ref="ND125:NG125"/>
    <mergeCell ref="NH125:NK125"/>
    <mergeCell ref="NL125:NO125"/>
    <mergeCell ref="WV125:WY125"/>
    <mergeCell ref="WZ125:XC125"/>
    <mergeCell ref="XD125:XG125"/>
    <mergeCell ref="XH125:XK125"/>
    <mergeCell ref="XL125:XO125"/>
    <mergeCell ref="XP125:XS125"/>
    <mergeCell ref="VX125:WA125"/>
    <mergeCell ref="WB125:WE125"/>
    <mergeCell ref="WF125:WI125"/>
    <mergeCell ref="WJ125:WM125"/>
    <mergeCell ref="WN125:WQ125"/>
    <mergeCell ref="WR125:WU125"/>
    <mergeCell ref="UZ125:VC125"/>
    <mergeCell ref="VD125:VG125"/>
    <mergeCell ref="VH125:VK125"/>
    <mergeCell ref="VL125:VO125"/>
    <mergeCell ref="VP125:VS125"/>
    <mergeCell ref="VT125:VW125"/>
    <mergeCell ref="UB125:UE125"/>
    <mergeCell ref="UF125:UI125"/>
    <mergeCell ref="UJ125:UM125"/>
    <mergeCell ref="UN125:UQ125"/>
    <mergeCell ref="UR125:UU125"/>
    <mergeCell ref="UV125:UY125"/>
    <mergeCell ref="TD125:TG125"/>
    <mergeCell ref="TH125:TK125"/>
    <mergeCell ref="TL125:TO125"/>
    <mergeCell ref="TP125:TS125"/>
    <mergeCell ref="TT125:TW125"/>
    <mergeCell ref="TX125:UA125"/>
    <mergeCell ref="SF125:SI125"/>
    <mergeCell ref="SJ125:SM125"/>
    <mergeCell ref="SN125:SQ125"/>
    <mergeCell ref="SR125:SU125"/>
    <mergeCell ref="SV125:SY125"/>
    <mergeCell ref="SZ125:TC125"/>
    <mergeCell ref="ACJ125:ACM125"/>
    <mergeCell ref="ACN125:ACQ125"/>
    <mergeCell ref="ACR125:ACU125"/>
    <mergeCell ref="ACV125:ACY125"/>
    <mergeCell ref="ACZ125:ADC125"/>
    <mergeCell ref="ADD125:ADG125"/>
    <mergeCell ref="ABL125:ABO125"/>
    <mergeCell ref="ABP125:ABS125"/>
    <mergeCell ref="ABT125:ABW125"/>
    <mergeCell ref="ABX125:ACA125"/>
    <mergeCell ref="ACB125:ACE125"/>
    <mergeCell ref="ACF125:ACI125"/>
    <mergeCell ref="AAN125:AAQ125"/>
    <mergeCell ref="AAR125:AAU125"/>
    <mergeCell ref="AAV125:AAY125"/>
    <mergeCell ref="AAZ125:ABC125"/>
    <mergeCell ref="ABD125:ABG125"/>
    <mergeCell ref="ABH125:ABK125"/>
    <mergeCell ref="ZP125:ZS125"/>
    <mergeCell ref="ZT125:ZW125"/>
    <mergeCell ref="ZX125:AAA125"/>
    <mergeCell ref="AAB125:AAE125"/>
    <mergeCell ref="AAF125:AAI125"/>
    <mergeCell ref="AAJ125:AAM125"/>
    <mergeCell ref="YR125:YU125"/>
    <mergeCell ref="YV125:YY125"/>
    <mergeCell ref="YZ125:ZC125"/>
    <mergeCell ref="ZD125:ZG125"/>
    <mergeCell ref="ZH125:ZK125"/>
    <mergeCell ref="ZL125:ZO125"/>
    <mergeCell ref="XT125:XW125"/>
    <mergeCell ref="XX125:YA125"/>
    <mergeCell ref="YB125:YE125"/>
    <mergeCell ref="YF125:YI125"/>
    <mergeCell ref="YJ125:YM125"/>
    <mergeCell ref="YN125:YQ125"/>
    <mergeCell ref="AHX125:AIA125"/>
    <mergeCell ref="AIB125:AIE125"/>
    <mergeCell ref="AIF125:AII125"/>
    <mergeCell ref="AIJ125:AIM125"/>
    <mergeCell ref="AIN125:AIQ125"/>
    <mergeCell ref="AIR125:AIU125"/>
    <mergeCell ref="AGZ125:AHC125"/>
    <mergeCell ref="AHD125:AHG125"/>
    <mergeCell ref="AHH125:AHK125"/>
    <mergeCell ref="AHL125:AHO125"/>
    <mergeCell ref="AHP125:AHS125"/>
    <mergeCell ref="AHT125:AHW125"/>
    <mergeCell ref="AGB125:AGE125"/>
    <mergeCell ref="AGF125:AGI125"/>
    <mergeCell ref="AGJ125:AGM125"/>
    <mergeCell ref="AGN125:AGQ125"/>
    <mergeCell ref="AGR125:AGU125"/>
    <mergeCell ref="AGV125:AGY125"/>
    <mergeCell ref="AFD125:AFG125"/>
    <mergeCell ref="AFH125:AFK125"/>
    <mergeCell ref="AFL125:AFO125"/>
    <mergeCell ref="AFP125:AFS125"/>
    <mergeCell ref="AFT125:AFW125"/>
    <mergeCell ref="AFX125:AGA125"/>
    <mergeCell ref="AEF125:AEI125"/>
    <mergeCell ref="AEJ125:AEM125"/>
    <mergeCell ref="AEN125:AEQ125"/>
    <mergeCell ref="AER125:AEU125"/>
    <mergeCell ref="AEV125:AEY125"/>
    <mergeCell ref="AEZ125:AFC125"/>
    <mergeCell ref="ADH125:ADK125"/>
    <mergeCell ref="ADL125:ADO125"/>
    <mergeCell ref="ADP125:ADS125"/>
    <mergeCell ref="ADT125:ADW125"/>
    <mergeCell ref="ADX125:AEA125"/>
    <mergeCell ref="AEB125:AEE125"/>
    <mergeCell ref="ANL125:ANO125"/>
    <mergeCell ref="ANP125:ANS125"/>
    <mergeCell ref="ANT125:ANW125"/>
    <mergeCell ref="ANX125:AOA125"/>
    <mergeCell ref="AOB125:AOE125"/>
    <mergeCell ref="AOF125:AOI125"/>
    <mergeCell ref="AMN125:AMQ125"/>
    <mergeCell ref="AMR125:AMU125"/>
    <mergeCell ref="AMV125:AMY125"/>
    <mergeCell ref="AMZ125:ANC125"/>
    <mergeCell ref="AND125:ANG125"/>
    <mergeCell ref="ANH125:ANK125"/>
    <mergeCell ref="ALP125:ALS125"/>
    <mergeCell ref="ALT125:ALW125"/>
    <mergeCell ref="ALX125:AMA125"/>
    <mergeCell ref="AMB125:AME125"/>
    <mergeCell ref="AMF125:AMI125"/>
    <mergeCell ref="AMJ125:AMM125"/>
    <mergeCell ref="AKR125:AKU125"/>
    <mergeCell ref="AKV125:AKY125"/>
    <mergeCell ref="AKZ125:ALC125"/>
    <mergeCell ref="ALD125:ALG125"/>
    <mergeCell ref="ALH125:ALK125"/>
    <mergeCell ref="ALL125:ALO125"/>
    <mergeCell ref="AJT125:AJW125"/>
    <mergeCell ref="AJX125:AKA125"/>
    <mergeCell ref="AKB125:AKE125"/>
    <mergeCell ref="AKF125:AKI125"/>
    <mergeCell ref="AKJ125:AKM125"/>
    <mergeCell ref="AKN125:AKQ125"/>
    <mergeCell ref="AIV125:AIY125"/>
    <mergeCell ref="AIZ125:AJC125"/>
    <mergeCell ref="AJD125:AJG125"/>
    <mergeCell ref="AJH125:AJK125"/>
    <mergeCell ref="AJL125:AJO125"/>
    <mergeCell ref="AJP125:AJS125"/>
    <mergeCell ref="ASZ125:ATC125"/>
    <mergeCell ref="ATD125:ATG125"/>
    <mergeCell ref="ATH125:ATK125"/>
    <mergeCell ref="ATL125:ATO125"/>
    <mergeCell ref="ATP125:ATS125"/>
    <mergeCell ref="ATT125:ATW125"/>
    <mergeCell ref="ASB125:ASE125"/>
    <mergeCell ref="ASF125:ASI125"/>
    <mergeCell ref="ASJ125:ASM125"/>
    <mergeCell ref="ASN125:ASQ125"/>
    <mergeCell ref="ASR125:ASU125"/>
    <mergeCell ref="ASV125:ASY125"/>
    <mergeCell ref="ARD125:ARG125"/>
    <mergeCell ref="ARH125:ARK125"/>
    <mergeCell ref="ARL125:ARO125"/>
    <mergeCell ref="ARP125:ARS125"/>
    <mergeCell ref="ART125:ARW125"/>
    <mergeCell ref="ARX125:ASA125"/>
    <mergeCell ref="AQF125:AQI125"/>
    <mergeCell ref="AQJ125:AQM125"/>
    <mergeCell ref="AQN125:AQQ125"/>
    <mergeCell ref="AQR125:AQU125"/>
    <mergeCell ref="AQV125:AQY125"/>
    <mergeCell ref="AQZ125:ARC125"/>
    <mergeCell ref="APH125:APK125"/>
    <mergeCell ref="APL125:APO125"/>
    <mergeCell ref="APP125:APS125"/>
    <mergeCell ref="APT125:APW125"/>
    <mergeCell ref="APX125:AQA125"/>
    <mergeCell ref="AQB125:AQE125"/>
    <mergeCell ref="AOJ125:AOM125"/>
    <mergeCell ref="AON125:AOQ125"/>
    <mergeCell ref="AOR125:AOU125"/>
    <mergeCell ref="AOV125:AOY125"/>
    <mergeCell ref="AOZ125:APC125"/>
    <mergeCell ref="APD125:APG125"/>
    <mergeCell ref="AYN125:AYQ125"/>
    <mergeCell ref="AYR125:AYU125"/>
    <mergeCell ref="AYV125:AYY125"/>
    <mergeCell ref="AYZ125:AZC125"/>
    <mergeCell ref="AZD125:AZG125"/>
    <mergeCell ref="AZH125:AZK125"/>
    <mergeCell ref="AXP125:AXS125"/>
    <mergeCell ref="AXT125:AXW125"/>
    <mergeCell ref="AXX125:AYA125"/>
    <mergeCell ref="AYB125:AYE125"/>
    <mergeCell ref="AYF125:AYI125"/>
    <mergeCell ref="AYJ125:AYM125"/>
    <mergeCell ref="AWR125:AWU125"/>
    <mergeCell ref="AWV125:AWY125"/>
    <mergeCell ref="AWZ125:AXC125"/>
    <mergeCell ref="AXD125:AXG125"/>
    <mergeCell ref="AXH125:AXK125"/>
    <mergeCell ref="AXL125:AXO125"/>
    <mergeCell ref="AVT125:AVW125"/>
    <mergeCell ref="AVX125:AWA125"/>
    <mergeCell ref="AWB125:AWE125"/>
    <mergeCell ref="AWF125:AWI125"/>
    <mergeCell ref="AWJ125:AWM125"/>
    <mergeCell ref="AWN125:AWQ125"/>
    <mergeCell ref="AUV125:AUY125"/>
    <mergeCell ref="AUZ125:AVC125"/>
    <mergeCell ref="AVD125:AVG125"/>
    <mergeCell ref="AVH125:AVK125"/>
    <mergeCell ref="AVL125:AVO125"/>
    <mergeCell ref="AVP125:AVS125"/>
    <mergeCell ref="ATX125:AUA125"/>
    <mergeCell ref="AUB125:AUE125"/>
    <mergeCell ref="AUF125:AUI125"/>
    <mergeCell ref="AUJ125:AUM125"/>
    <mergeCell ref="AUN125:AUQ125"/>
    <mergeCell ref="AUR125:AUU125"/>
    <mergeCell ref="BEB125:BEE125"/>
    <mergeCell ref="BEF125:BEI125"/>
    <mergeCell ref="BEJ125:BEM125"/>
    <mergeCell ref="BEN125:BEQ125"/>
    <mergeCell ref="BER125:BEU125"/>
    <mergeCell ref="BEV125:BEY125"/>
    <mergeCell ref="BDD125:BDG125"/>
    <mergeCell ref="BDH125:BDK125"/>
    <mergeCell ref="BDL125:BDO125"/>
    <mergeCell ref="BDP125:BDS125"/>
    <mergeCell ref="BDT125:BDW125"/>
    <mergeCell ref="BDX125:BEA125"/>
    <mergeCell ref="BCF125:BCI125"/>
    <mergeCell ref="BCJ125:BCM125"/>
    <mergeCell ref="BCN125:BCQ125"/>
    <mergeCell ref="BCR125:BCU125"/>
    <mergeCell ref="BCV125:BCY125"/>
    <mergeCell ref="BCZ125:BDC125"/>
    <mergeCell ref="BBH125:BBK125"/>
    <mergeCell ref="BBL125:BBO125"/>
    <mergeCell ref="BBP125:BBS125"/>
    <mergeCell ref="BBT125:BBW125"/>
    <mergeCell ref="BBX125:BCA125"/>
    <mergeCell ref="BCB125:BCE125"/>
    <mergeCell ref="BAJ125:BAM125"/>
    <mergeCell ref="BAN125:BAQ125"/>
    <mergeCell ref="BAR125:BAU125"/>
    <mergeCell ref="BAV125:BAY125"/>
    <mergeCell ref="BAZ125:BBC125"/>
    <mergeCell ref="BBD125:BBG125"/>
    <mergeCell ref="AZL125:AZO125"/>
    <mergeCell ref="AZP125:AZS125"/>
    <mergeCell ref="AZT125:AZW125"/>
    <mergeCell ref="AZX125:BAA125"/>
    <mergeCell ref="BAB125:BAE125"/>
    <mergeCell ref="BAF125:BAI125"/>
    <mergeCell ref="BJP125:BJS125"/>
    <mergeCell ref="BJT125:BJW125"/>
    <mergeCell ref="BJX125:BKA125"/>
    <mergeCell ref="BKB125:BKE125"/>
    <mergeCell ref="BKF125:BKI125"/>
    <mergeCell ref="BKJ125:BKM125"/>
    <mergeCell ref="BIR125:BIU125"/>
    <mergeCell ref="BIV125:BIY125"/>
    <mergeCell ref="BIZ125:BJC125"/>
    <mergeCell ref="BJD125:BJG125"/>
    <mergeCell ref="BJH125:BJK125"/>
    <mergeCell ref="BJL125:BJO125"/>
    <mergeCell ref="BHT125:BHW125"/>
    <mergeCell ref="BHX125:BIA125"/>
    <mergeCell ref="BIB125:BIE125"/>
    <mergeCell ref="BIF125:BII125"/>
    <mergeCell ref="BIJ125:BIM125"/>
    <mergeCell ref="BIN125:BIQ125"/>
    <mergeCell ref="BGV125:BGY125"/>
    <mergeCell ref="BGZ125:BHC125"/>
    <mergeCell ref="BHD125:BHG125"/>
    <mergeCell ref="BHH125:BHK125"/>
    <mergeCell ref="BHL125:BHO125"/>
    <mergeCell ref="BHP125:BHS125"/>
    <mergeCell ref="BFX125:BGA125"/>
    <mergeCell ref="BGB125:BGE125"/>
    <mergeCell ref="BGF125:BGI125"/>
    <mergeCell ref="BGJ125:BGM125"/>
    <mergeCell ref="BGN125:BGQ125"/>
    <mergeCell ref="BGR125:BGU125"/>
    <mergeCell ref="BEZ125:BFC125"/>
    <mergeCell ref="BFD125:BFG125"/>
    <mergeCell ref="BFH125:BFK125"/>
    <mergeCell ref="BFL125:BFO125"/>
    <mergeCell ref="BFP125:BFS125"/>
    <mergeCell ref="BFT125:BFW125"/>
    <mergeCell ref="BPD125:BPG125"/>
    <mergeCell ref="BPH125:BPK125"/>
    <mergeCell ref="BPL125:BPO125"/>
    <mergeCell ref="BPP125:BPS125"/>
    <mergeCell ref="BPT125:BPW125"/>
    <mergeCell ref="BPX125:BQA125"/>
    <mergeCell ref="BOF125:BOI125"/>
    <mergeCell ref="BOJ125:BOM125"/>
    <mergeCell ref="BON125:BOQ125"/>
    <mergeCell ref="BOR125:BOU125"/>
    <mergeCell ref="BOV125:BOY125"/>
    <mergeCell ref="BOZ125:BPC125"/>
    <mergeCell ref="BNH125:BNK125"/>
    <mergeCell ref="BNL125:BNO125"/>
    <mergeCell ref="BNP125:BNS125"/>
    <mergeCell ref="BNT125:BNW125"/>
    <mergeCell ref="BNX125:BOA125"/>
    <mergeCell ref="BOB125:BOE125"/>
    <mergeCell ref="BMJ125:BMM125"/>
    <mergeCell ref="BMN125:BMQ125"/>
    <mergeCell ref="BMR125:BMU125"/>
    <mergeCell ref="BMV125:BMY125"/>
    <mergeCell ref="BMZ125:BNC125"/>
    <mergeCell ref="BND125:BNG125"/>
    <mergeCell ref="BLL125:BLO125"/>
    <mergeCell ref="BLP125:BLS125"/>
    <mergeCell ref="BLT125:BLW125"/>
    <mergeCell ref="BLX125:BMA125"/>
    <mergeCell ref="BMB125:BME125"/>
    <mergeCell ref="BMF125:BMI125"/>
    <mergeCell ref="BKN125:BKQ125"/>
    <mergeCell ref="BKR125:BKU125"/>
    <mergeCell ref="BKV125:BKY125"/>
    <mergeCell ref="BKZ125:BLC125"/>
    <mergeCell ref="BLD125:BLG125"/>
    <mergeCell ref="BLH125:BLK125"/>
    <mergeCell ref="BUR125:BUU125"/>
    <mergeCell ref="BUV125:BUY125"/>
    <mergeCell ref="BUZ125:BVC125"/>
    <mergeCell ref="BVD125:BVG125"/>
    <mergeCell ref="BVH125:BVK125"/>
    <mergeCell ref="BVL125:BVO125"/>
    <mergeCell ref="BTT125:BTW125"/>
    <mergeCell ref="BTX125:BUA125"/>
    <mergeCell ref="BUB125:BUE125"/>
    <mergeCell ref="BUF125:BUI125"/>
    <mergeCell ref="BUJ125:BUM125"/>
    <mergeCell ref="BUN125:BUQ125"/>
    <mergeCell ref="BSV125:BSY125"/>
    <mergeCell ref="BSZ125:BTC125"/>
    <mergeCell ref="BTD125:BTG125"/>
    <mergeCell ref="BTH125:BTK125"/>
    <mergeCell ref="BTL125:BTO125"/>
    <mergeCell ref="BTP125:BTS125"/>
    <mergeCell ref="BRX125:BSA125"/>
    <mergeCell ref="BSB125:BSE125"/>
    <mergeCell ref="BSF125:BSI125"/>
    <mergeCell ref="BSJ125:BSM125"/>
    <mergeCell ref="BSN125:BSQ125"/>
    <mergeCell ref="BSR125:BSU125"/>
    <mergeCell ref="BQZ125:BRC125"/>
    <mergeCell ref="BRD125:BRG125"/>
    <mergeCell ref="BRH125:BRK125"/>
    <mergeCell ref="BRL125:BRO125"/>
    <mergeCell ref="BRP125:BRS125"/>
    <mergeCell ref="BRT125:BRW125"/>
    <mergeCell ref="BQB125:BQE125"/>
    <mergeCell ref="BQF125:BQI125"/>
    <mergeCell ref="BQJ125:BQM125"/>
    <mergeCell ref="BQN125:BQQ125"/>
    <mergeCell ref="BQR125:BQU125"/>
    <mergeCell ref="BQV125:BQY125"/>
    <mergeCell ref="CAF125:CAI125"/>
    <mergeCell ref="CAJ125:CAM125"/>
    <mergeCell ref="CAN125:CAQ125"/>
    <mergeCell ref="CAR125:CAU125"/>
    <mergeCell ref="CAV125:CAY125"/>
    <mergeCell ref="CAZ125:CBC125"/>
    <mergeCell ref="BZH125:BZK125"/>
    <mergeCell ref="BZL125:BZO125"/>
    <mergeCell ref="BZP125:BZS125"/>
    <mergeCell ref="BZT125:BZW125"/>
    <mergeCell ref="BZX125:CAA125"/>
    <mergeCell ref="CAB125:CAE125"/>
    <mergeCell ref="BYJ125:BYM125"/>
    <mergeCell ref="BYN125:BYQ125"/>
    <mergeCell ref="BYR125:BYU125"/>
    <mergeCell ref="BYV125:BYY125"/>
    <mergeCell ref="BYZ125:BZC125"/>
    <mergeCell ref="BZD125:BZG125"/>
    <mergeCell ref="BXL125:BXO125"/>
    <mergeCell ref="BXP125:BXS125"/>
    <mergeCell ref="BXT125:BXW125"/>
    <mergeCell ref="BXX125:BYA125"/>
    <mergeCell ref="BYB125:BYE125"/>
    <mergeCell ref="BYF125:BYI125"/>
    <mergeCell ref="BWN125:BWQ125"/>
    <mergeCell ref="BWR125:BWU125"/>
    <mergeCell ref="BWV125:BWY125"/>
    <mergeCell ref="BWZ125:BXC125"/>
    <mergeCell ref="BXD125:BXG125"/>
    <mergeCell ref="BXH125:BXK125"/>
    <mergeCell ref="BVP125:BVS125"/>
    <mergeCell ref="BVT125:BVW125"/>
    <mergeCell ref="BVX125:BWA125"/>
    <mergeCell ref="BWB125:BWE125"/>
    <mergeCell ref="BWF125:BWI125"/>
    <mergeCell ref="BWJ125:BWM125"/>
    <mergeCell ref="CFT125:CFW125"/>
    <mergeCell ref="CFX125:CGA125"/>
    <mergeCell ref="CGB125:CGE125"/>
    <mergeCell ref="CGF125:CGI125"/>
    <mergeCell ref="CGJ125:CGM125"/>
    <mergeCell ref="CGN125:CGQ125"/>
    <mergeCell ref="CEV125:CEY125"/>
    <mergeCell ref="CEZ125:CFC125"/>
    <mergeCell ref="CFD125:CFG125"/>
    <mergeCell ref="CFH125:CFK125"/>
    <mergeCell ref="CFL125:CFO125"/>
    <mergeCell ref="CFP125:CFS125"/>
    <mergeCell ref="CDX125:CEA125"/>
    <mergeCell ref="CEB125:CEE125"/>
    <mergeCell ref="CEF125:CEI125"/>
    <mergeCell ref="CEJ125:CEM125"/>
    <mergeCell ref="CEN125:CEQ125"/>
    <mergeCell ref="CER125:CEU125"/>
    <mergeCell ref="CCZ125:CDC125"/>
    <mergeCell ref="CDD125:CDG125"/>
    <mergeCell ref="CDH125:CDK125"/>
    <mergeCell ref="CDL125:CDO125"/>
    <mergeCell ref="CDP125:CDS125"/>
    <mergeCell ref="CDT125:CDW125"/>
    <mergeCell ref="CCB125:CCE125"/>
    <mergeCell ref="CCF125:CCI125"/>
    <mergeCell ref="CCJ125:CCM125"/>
    <mergeCell ref="CCN125:CCQ125"/>
    <mergeCell ref="CCR125:CCU125"/>
    <mergeCell ref="CCV125:CCY125"/>
    <mergeCell ref="CBD125:CBG125"/>
    <mergeCell ref="CBH125:CBK125"/>
    <mergeCell ref="CBL125:CBO125"/>
    <mergeCell ref="CBP125:CBS125"/>
    <mergeCell ref="CBT125:CBW125"/>
    <mergeCell ref="CBX125:CCA125"/>
    <mergeCell ref="CLH125:CLK125"/>
    <mergeCell ref="CLL125:CLO125"/>
    <mergeCell ref="CLP125:CLS125"/>
    <mergeCell ref="CLT125:CLW125"/>
    <mergeCell ref="CLX125:CMA125"/>
    <mergeCell ref="CMB125:CME125"/>
    <mergeCell ref="CKJ125:CKM125"/>
    <mergeCell ref="CKN125:CKQ125"/>
    <mergeCell ref="CKR125:CKU125"/>
    <mergeCell ref="CKV125:CKY125"/>
    <mergeCell ref="CKZ125:CLC125"/>
    <mergeCell ref="CLD125:CLG125"/>
    <mergeCell ref="CJL125:CJO125"/>
    <mergeCell ref="CJP125:CJS125"/>
    <mergeCell ref="CJT125:CJW125"/>
    <mergeCell ref="CJX125:CKA125"/>
    <mergeCell ref="CKB125:CKE125"/>
    <mergeCell ref="CKF125:CKI125"/>
    <mergeCell ref="CIN125:CIQ125"/>
    <mergeCell ref="CIR125:CIU125"/>
    <mergeCell ref="CIV125:CIY125"/>
    <mergeCell ref="CIZ125:CJC125"/>
    <mergeCell ref="CJD125:CJG125"/>
    <mergeCell ref="CJH125:CJK125"/>
    <mergeCell ref="CHP125:CHS125"/>
    <mergeCell ref="CHT125:CHW125"/>
    <mergeCell ref="CHX125:CIA125"/>
    <mergeCell ref="CIB125:CIE125"/>
    <mergeCell ref="CIF125:CII125"/>
    <mergeCell ref="CIJ125:CIM125"/>
    <mergeCell ref="CGR125:CGU125"/>
    <mergeCell ref="CGV125:CGY125"/>
    <mergeCell ref="CGZ125:CHC125"/>
    <mergeCell ref="CHD125:CHG125"/>
    <mergeCell ref="CHH125:CHK125"/>
    <mergeCell ref="CHL125:CHO125"/>
    <mergeCell ref="CQV125:CQY125"/>
    <mergeCell ref="CQZ125:CRC125"/>
    <mergeCell ref="CRD125:CRG125"/>
    <mergeCell ref="CRH125:CRK125"/>
    <mergeCell ref="CRL125:CRO125"/>
    <mergeCell ref="CRP125:CRS125"/>
    <mergeCell ref="CPX125:CQA125"/>
    <mergeCell ref="CQB125:CQE125"/>
    <mergeCell ref="CQF125:CQI125"/>
    <mergeCell ref="CQJ125:CQM125"/>
    <mergeCell ref="CQN125:CQQ125"/>
    <mergeCell ref="CQR125:CQU125"/>
    <mergeCell ref="COZ125:CPC125"/>
    <mergeCell ref="CPD125:CPG125"/>
    <mergeCell ref="CPH125:CPK125"/>
    <mergeCell ref="CPL125:CPO125"/>
    <mergeCell ref="CPP125:CPS125"/>
    <mergeCell ref="CPT125:CPW125"/>
    <mergeCell ref="COB125:COE125"/>
    <mergeCell ref="COF125:COI125"/>
    <mergeCell ref="COJ125:COM125"/>
    <mergeCell ref="CON125:COQ125"/>
    <mergeCell ref="COR125:COU125"/>
    <mergeCell ref="COV125:COY125"/>
    <mergeCell ref="CND125:CNG125"/>
    <mergeCell ref="CNH125:CNK125"/>
    <mergeCell ref="CNL125:CNO125"/>
    <mergeCell ref="CNP125:CNS125"/>
    <mergeCell ref="CNT125:CNW125"/>
    <mergeCell ref="CNX125:COA125"/>
    <mergeCell ref="CMF125:CMI125"/>
    <mergeCell ref="CMJ125:CMM125"/>
    <mergeCell ref="CMN125:CMQ125"/>
    <mergeCell ref="CMR125:CMU125"/>
    <mergeCell ref="CMV125:CMY125"/>
    <mergeCell ref="CMZ125:CNC125"/>
    <mergeCell ref="CWJ125:CWM125"/>
    <mergeCell ref="CWN125:CWQ125"/>
    <mergeCell ref="CWR125:CWU125"/>
    <mergeCell ref="CWV125:CWY125"/>
    <mergeCell ref="CWZ125:CXC125"/>
    <mergeCell ref="CXD125:CXG125"/>
    <mergeCell ref="CVL125:CVO125"/>
    <mergeCell ref="CVP125:CVS125"/>
    <mergeCell ref="CVT125:CVW125"/>
    <mergeCell ref="CVX125:CWA125"/>
    <mergeCell ref="CWB125:CWE125"/>
    <mergeCell ref="CWF125:CWI125"/>
    <mergeCell ref="CUN125:CUQ125"/>
    <mergeCell ref="CUR125:CUU125"/>
    <mergeCell ref="CUV125:CUY125"/>
    <mergeCell ref="CUZ125:CVC125"/>
    <mergeCell ref="CVD125:CVG125"/>
    <mergeCell ref="CVH125:CVK125"/>
    <mergeCell ref="CTP125:CTS125"/>
    <mergeCell ref="CTT125:CTW125"/>
    <mergeCell ref="CTX125:CUA125"/>
    <mergeCell ref="CUB125:CUE125"/>
    <mergeCell ref="CUF125:CUI125"/>
    <mergeCell ref="CUJ125:CUM125"/>
    <mergeCell ref="CSR125:CSU125"/>
    <mergeCell ref="CSV125:CSY125"/>
    <mergeCell ref="CSZ125:CTC125"/>
    <mergeCell ref="CTD125:CTG125"/>
    <mergeCell ref="CTH125:CTK125"/>
    <mergeCell ref="CTL125:CTO125"/>
    <mergeCell ref="CRT125:CRW125"/>
    <mergeCell ref="CRX125:CSA125"/>
    <mergeCell ref="CSB125:CSE125"/>
    <mergeCell ref="CSF125:CSI125"/>
    <mergeCell ref="CSJ125:CSM125"/>
    <mergeCell ref="CSN125:CSQ125"/>
    <mergeCell ref="DBX125:DCA125"/>
    <mergeCell ref="DCB125:DCE125"/>
    <mergeCell ref="DCF125:DCI125"/>
    <mergeCell ref="DCJ125:DCM125"/>
    <mergeCell ref="DCN125:DCQ125"/>
    <mergeCell ref="DCR125:DCU125"/>
    <mergeCell ref="DAZ125:DBC125"/>
    <mergeCell ref="DBD125:DBG125"/>
    <mergeCell ref="DBH125:DBK125"/>
    <mergeCell ref="DBL125:DBO125"/>
    <mergeCell ref="DBP125:DBS125"/>
    <mergeCell ref="DBT125:DBW125"/>
    <mergeCell ref="DAB125:DAE125"/>
    <mergeCell ref="DAF125:DAI125"/>
    <mergeCell ref="DAJ125:DAM125"/>
    <mergeCell ref="DAN125:DAQ125"/>
    <mergeCell ref="DAR125:DAU125"/>
    <mergeCell ref="DAV125:DAY125"/>
    <mergeCell ref="CZD125:CZG125"/>
    <mergeCell ref="CZH125:CZK125"/>
    <mergeCell ref="CZL125:CZO125"/>
    <mergeCell ref="CZP125:CZS125"/>
    <mergeCell ref="CZT125:CZW125"/>
    <mergeCell ref="CZX125:DAA125"/>
    <mergeCell ref="CYF125:CYI125"/>
    <mergeCell ref="CYJ125:CYM125"/>
    <mergeCell ref="CYN125:CYQ125"/>
    <mergeCell ref="CYR125:CYU125"/>
    <mergeCell ref="CYV125:CYY125"/>
    <mergeCell ref="CYZ125:CZC125"/>
    <mergeCell ref="CXH125:CXK125"/>
    <mergeCell ref="CXL125:CXO125"/>
    <mergeCell ref="CXP125:CXS125"/>
    <mergeCell ref="CXT125:CXW125"/>
    <mergeCell ref="CXX125:CYA125"/>
    <mergeCell ref="CYB125:CYE125"/>
    <mergeCell ref="DHL125:DHO125"/>
    <mergeCell ref="DHP125:DHS125"/>
    <mergeCell ref="DHT125:DHW125"/>
    <mergeCell ref="DHX125:DIA125"/>
    <mergeCell ref="DIB125:DIE125"/>
    <mergeCell ref="DIF125:DII125"/>
    <mergeCell ref="DGN125:DGQ125"/>
    <mergeCell ref="DGR125:DGU125"/>
    <mergeCell ref="DGV125:DGY125"/>
    <mergeCell ref="DGZ125:DHC125"/>
    <mergeCell ref="DHD125:DHG125"/>
    <mergeCell ref="DHH125:DHK125"/>
    <mergeCell ref="DFP125:DFS125"/>
    <mergeCell ref="DFT125:DFW125"/>
    <mergeCell ref="DFX125:DGA125"/>
    <mergeCell ref="DGB125:DGE125"/>
    <mergeCell ref="DGF125:DGI125"/>
    <mergeCell ref="DGJ125:DGM125"/>
    <mergeCell ref="DER125:DEU125"/>
    <mergeCell ref="DEV125:DEY125"/>
    <mergeCell ref="DEZ125:DFC125"/>
    <mergeCell ref="DFD125:DFG125"/>
    <mergeCell ref="DFH125:DFK125"/>
    <mergeCell ref="DFL125:DFO125"/>
    <mergeCell ref="DDT125:DDW125"/>
    <mergeCell ref="DDX125:DEA125"/>
    <mergeCell ref="DEB125:DEE125"/>
    <mergeCell ref="DEF125:DEI125"/>
    <mergeCell ref="DEJ125:DEM125"/>
    <mergeCell ref="DEN125:DEQ125"/>
    <mergeCell ref="DCV125:DCY125"/>
    <mergeCell ref="DCZ125:DDC125"/>
    <mergeCell ref="DDD125:DDG125"/>
    <mergeCell ref="DDH125:DDK125"/>
    <mergeCell ref="DDL125:DDO125"/>
    <mergeCell ref="DDP125:DDS125"/>
    <mergeCell ref="DMZ125:DNC125"/>
    <mergeCell ref="DND125:DNG125"/>
    <mergeCell ref="DNH125:DNK125"/>
    <mergeCell ref="DNL125:DNO125"/>
    <mergeCell ref="DNP125:DNS125"/>
    <mergeCell ref="DNT125:DNW125"/>
    <mergeCell ref="DMB125:DME125"/>
    <mergeCell ref="DMF125:DMI125"/>
    <mergeCell ref="DMJ125:DMM125"/>
    <mergeCell ref="DMN125:DMQ125"/>
    <mergeCell ref="DMR125:DMU125"/>
    <mergeCell ref="DMV125:DMY125"/>
    <mergeCell ref="DLD125:DLG125"/>
    <mergeCell ref="DLH125:DLK125"/>
    <mergeCell ref="DLL125:DLO125"/>
    <mergeCell ref="DLP125:DLS125"/>
    <mergeCell ref="DLT125:DLW125"/>
    <mergeCell ref="DLX125:DMA125"/>
    <mergeCell ref="DKF125:DKI125"/>
    <mergeCell ref="DKJ125:DKM125"/>
    <mergeCell ref="DKN125:DKQ125"/>
    <mergeCell ref="DKR125:DKU125"/>
    <mergeCell ref="DKV125:DKY125"/>
    <mergeCell ref="DKZ125:DLC125"/>
    <mergeCell ref="DJH125:DJK125"/>
    <mergeCell ref="DJL125:DJO125"/>
    <mergeCell ref="DJP125:DJS125"/>
    <mergeCell ref="DJT125:DJW125"/>
    <mergeCell ref="DJX125:DKA125"/>
    <mergeCell ref="DKB125:DKE125"/>
    <mergeCell ref="DIJ125:DIM125"/>
    <mergeCell ref="DIN125:DIQ125"/>
    <mergeCell ref="DIR125:DIU125"/>
    <mergeCell ref="DIV125:DIY125"/>
    <mergeCell ref="DIZ125:DJC125"/>
    <mergeCell ref="DJD125:DJG125"/>
    <mergeCell ref="DSN125:DSQ125"/>
    <mergeCell ref="DSR125:DSU125"/>
    <mergeCell ref="DSV125:DSY125"/>
    <mergeCell ref="DSZ125:DTC125"/>
    <mergeCell ref="DTD125:DTG125"/>
    <mergeCell ref="DTH125:DTK125"/>
    <mergeCell ref="DRP125:DRS125"/>
    <mergeCell ref="DRT125:DRW125"/>
    <mergeCell ref="DRX125:DSA125"/>
    <mergeCell ref="DSB125:DSE125"/>
    <mergeCell ref="DSF125:DSI125"/>
    <mergeCell ref="DSJ125:DSM125"/>
    <mergeCell ref="DQR125:DQU125"/>
    <mergeCell ref="DQV125:DQY125"/>
    <mergeCell ref="DQZ125:DRC125"/>
    <mergeCell ref="DRD125:DRG125"/>
    <mergeCell ref="DRH125:DRK125"/>
    <mergeCell ref="DRL125:DRO125"/>
    <mergeCell ref="DPT125:DPW125"/>
    <mergeCell ref="DPX125:DQA125"/>
    <mergeCell ref="DQB125:DQE125"/>
    <mergeCell ref="DQF125:DQI125"/>
    <mergeCell ref="DQJ125:DQM125"/>
    <mergeCell ref="DQN125:DQQ125"/>
    <mergeCell ref="DOV125:DOY125"/>
    <mergeCell ref="DOZ125:DPC125"/>
    <mergeCell ref="DPD125:DPG125"/>
    <mergeCell ref="DPH125:DPK125"/>
    <mergeCell ref="DPL125:DPO125"/>
    <mergeCell ref="DPP125:DPS125"/>
    <mergeCell ref="DNX125:DOA125"/>
    <mergeCell ref="DOB125:DOE125"/>
    <mergeCell ref="DOF125:DOI125"/>
    <mergeCell ref="DOJ125:DOM125"/>
    <mergeCell ref="DON125:DOQ125"/>
    <mergeCell ref="DOR125:DOU125"/>
    <mergeCell ref="DYB125:DYE125"/>
    <mergeCell ref="DYF125:DYI125"/>
    <mergeCell ref="DYJ125:DYM125"/>
    <mergeCell ref="DYN125:DYQ125"/>
    <mergeCell ref="DYR125:DYU125"/>
    <mergeCell ref="DYV125:DYY125"/>
    <mergeCell ref="DXD125:DXG125"/>
    <mergeCell ref="DXH125:DXK125"/>
    <mergeCell ref="DXL125:DXO125"/>
    <mergeCell ref="DXP125:DXS125"/>
    <mergeCell ref="DXT125:DXW125"/>
    <mergeCell ref="DXX125:DYA125"/>
    <mergeCell ref="DWF125:DWI125"/>
    <mergeCell ref="DWJ125:DWM125"/>
    <mergeCell ref="DWN125:DWQ125"/>
    <mergeCell ref="DWR125:DWU125"/>
    <mergeCell ref="DWV125:DWY125"/>
    <mergeCell ref="DWZ125:DXC125"/>
    <mergeCell ref="DVH125:DVK125"/>
    <mergeCell ref="DVL125:DVO125"/>
    <mergeCell ref="DVP125:DVS125"/>
    <mergeCell ref="DVT125:DVW125"/>
    <mergeCell ref="DVX125:DWA125"/>
    <mergeCell ref="DWB125:DWE125"/>
    <mergeCell ref="DUJ125:DUM125"/>
    <mergeCell ref="DUN125:DUQ125"/>
    <mergeCell ref="DUR125:DUU125"/>
    <mergeCell ref="DUV125:DUY125"/>
    <mergeCell ref="DUZ125:DVC125"/>
    <mergeCell ref="DVD125:DVG125"/>
    <mergeCell ref="DTL125:DTO125"/>
    <mergeCell ref="DTP125:DTS125"/>
    <mergeCell ref="DTT125:DTW125"/>
    <mergeCell ref="DTX125:DUA125"/>
    <mergeCell ref="DUB125:DUE125"/>
    <mergeCell ref="DUF125:DUI125"/>
    <mergeCell ref="EDP125:EDS125"/>
    <mergeCell ref="EDT125:EDW125"/>
    <mergeCell ref="EDX125:EEA125"/>
    <mergeCell ref="EEB125:EEE125"/>
    <mergeCell ref="EEF125:EEI125"/>
    <mergeCell ref="EEJ125:EEM125"/>
    <mergeCell ref="ECR125:ECU125"/>
    <mergeCell ref="ECV125:ECY125"/>
    <mergeCell ref="ECZ125:EDC125"/>
    <mergeCell ref="EDD125:EDG125"/>
    <mergeCell ref="EDH125:EDK125"/>
    <mergeCell ref="EDL125:EDO125"/>
    <mergeCell ref="EBT125:EBW125"/>
    <mergeCell ref="EBX125:ECA125"/>
    <mergeCell ref="ECB125:ECE125"/>
    <mergeCell ref="ECF125:ECI125"/>
    <mergeCell ref="ECJ125:ECM125"/>
    <mergeCell ref="ECN125:ECQ125"/>
    <mergeCell ref="EAV125:EAY125"/>
    <mergeCell ref="EAZ125:EBC125"/>
    <mergeCell ref="EBD125:EBG125"/>
    <mergeCell ref="EBH125:EBK125"/>
    <mergeCell ref="EBL125:EBO125"/>
    <mergeCell ref="EBP125:EBS125"/>
    <mergeCell ref="DZX125:EAA125"/>
    <mergeCell ref="EAB125:EAE125"/>
    <mergeCell ref="EAF125:EAI125"/>
    <mergeCell ref="EAJ125:EAM125"/>
    <mergeCell ref="EAN125:EAQ125"/>
    <mergeCell ref="EAR125:EAU125"/>
    <mergeCell ref="DYZ125:DZC125"/>
    <mergeCell ref="DZD125:DZG125"/>
    <mergeCell ref="DZH125:DZK125"/>
    <mergeCell ref="DZL125:DZO125"/>
    <mergeCell ref="DZP125:DZS125"/>
    <mergeCell ref="DZT125:DZW125"/>
    <mergeCell ref="EJD125:EJG125"/>
    <mergeCell ref="EJH125:EJK125"/>
    <mergeCell ref="EJL125:EJO125"/>
    <mergeCell ref="EJP125:EJS125"/>
    <mergeCell ref="EJT125:EJW125"/>
    <mergeCell ref="EJX125:EKA125"/>
    <mergeCell ref="EIF125:EII125"/>
    <mergeCell ref="EIJ125:EIM125"/>
    <mergeCell ref="EIN125:EIQ125"/>
    <mergeCell ref="EIR125:EIU125"/>
    <mergeCell ref="EIV125:EIY125"/>
    <mergeCell ref="EIZ125:EJC125"/>
    <mergeCell ref="EHH125:EHK125"/>
    <mergeCell ref="EHL125:EHO125"/>
    <mergeCell ref="EHP125:EHS125"/>
    <mergeCell ref="EHT125:EHW125"/>
    <mergeCell ref="EHX125:EIA125"/>
    <mergeCell ref="EIB125:EIE125"/>
    <mergeCell ref="EGJ125:EGM125"/>
    <mergeCell ref="EGN125:EGQ125"/>
    <mergeCell ref="EGR125:EGU125"/>
    <mergeCell ref="EGV125:EGY125"/>
    <mergeCell ref="EGZ125:EHC125"/>
    <mergeCell ref="EHD125:EHG125"/>
    <mergeCell ref="EFL125:EFO125"/>
    <mergeCell ref="EFP125:EFS125"/>
    <mergeCell ref="EFT125:EFW125"/>
    <mergeCell ref="EFX125:EGA125"/>
    <mergeCell ref="EGB125:EGE125"/>
    <mergeCell ref="EGF125:EGI125"/>
    <mergeCell ref="EEN125:EEQ125"/>
    <mergeCell ref="EER125:EEU125"/>
    <mergeCell ref="EEV125:EEY125"/>
    <mergeCell ref="EEZ125:EFC125"/>
    <mergeCell ref="EFD125:EFG125"/>
    <mergeCell ref="EFH125:EFK125"/>
    <mergeCell ref="EOR125:EOU125"/>
    <mergeCell ref="EOV125:EOY125"/>
    <mergeCell ref="EOZ125:EPC125"/>
    <mergeCell ref="EPD125:EPG125"/>
    <mergeCell ref="EPH125:EPK125"/>
    <mergeCell ref="EPL125:EPO125"/>
    <mergeCell ref="ENT125:ENW125"/>
    <mergeCell ref="ENX125:EOA125"/>
    <mergeCell ref="EOB125:EOE125"/>
    <mergeCell ref="EOF125:EOI125"/>
    <mergeCell ref="EOJ125:EOM125"/>
    <mergeCell ref="EON125:EOQ125"/>
    <mergeCell ref="EMV125:EMY125"/>
    <mergeCell ref="EMZ125:ENC125"/>
    <mergeCell ref="END125:ENG125"/>
    <mergeCell ref="ENH125:ENK125"/>
    <mergeCell ref="ENL125:ENO125"/>
    <mergeCell ref="ENP125:ENS125"/>
    <mergeCell ref="ELX125:EMA125"/>
    <mergeCell ref="EMB125:EME125"/>
    <mergeCell ref="EMF125:EMI125"/>
    <mergeCell ref="EMJ125:EMM125"/>
    <mergeCell ref="EMN125:EMQ125"/>
    <mergeCell ref="EMR125:EMU125"/>
    <mergeCell ref="EKZ125:ELC125"/>
    <mergeCell ref="ELD125:ELG125"/>
    <mergeCell ref="ELH125:ELK125"/>
    <mergeCell ref="ELL125:ELO125"/>
    <mergeCell ref="ELP125:ELS125"/>
    <mergeCell ref="ELT125:ELW125"/>
    <mergeCell ref="EKB125:EKE125"/>
    <mergeCell ref="EKF125:EKI125"/>
    <mergeCell ref="EKJ125:EKM125"/>
    <mergeCell ref="EKN125:EKQ125"/>
    <mergeCell ref="EKR125:EKU125"/>
    <mergeCell ref="EKV125:EKY125"/>
    <mergeCell ref="EUF125:EUI125"/>
    <mergeCell ref="EUJ125:EUM125"/>
    <mergeCell ref="EUN125:EUQ125"/>
    <mergeCell ref="EUR125:EUU125"/>
    <mergeCell ref="EUV125:EUY125"/>
    <mergeCell ref="EUZ125:EVC125"/>
    <mergeCell ref="ETH125:ETK125"/>
    <mergeCell ref="ETL125:ETO125"/>
    <mergeCell ref="ETP125:ETS125"/>
    <mergeCell ref="ETT125:ETW125"/>
    <mergeCell ref="ETX125:EUA125"/>
    <mergeCell ref="EUB125:EUE125"/>
    <mergeCell ref="ESJ125:ESM125"/>
    <mergeCell ref="ESN125:ESQ125"/>
    <mergeCell ref="ESR125:ESU125"/>
    <mergeCell ref="ESV125:ESY125"/>
    <mergeCell ref="ESZ125:ETC125"/>
    <mergeCell ref="ETD125:ETG125"/>
    <mergeCell ref="ERL125:ERO125"/>
    <mergeCell ref="ERP125:ERS125"/>
    <mergeCell ref="ERT125:ERW125"/>
    <mergeCell ref="ERX125:ESA125"/>
    <mergeCell ref="ESB125:ESE125"/>
    <mergeCell ref="ESF125:ESI125"/>
    <mergeCell ref="EQN125:EQQ125"/>
    <mergeCell ref="EQR125:EQU125"/>
    <mergeCell ref="EQV125:EQY125"/>
    <mergeCell ref="EQZ125:ERC125"/>
    <mergeCell ref="ERD125:ERG125"/>
    <mergeCell ref="ERH125:ERK125"/>
    <mergeCell ref="EPP125:EPS125"/>
    <mergeCell ref="EPT125:EPW125"/>
    <mergeCell ref="EPX125:EQA125"/>
    <mergeCell ref="EQB125:EQE125"/>
    <mergeCell ref="EQF125:EQI125"/>
    <mergeCell ref="EQJ125:EQM125"/>
    <mergeCell ref="EZT125:EZW125"/>
    <mergeCell ref="EZX125:FAA125"/>
    <mergeCell ref="FAB125:FAE125"/>
    <mergeCell ref="FAF125:FAI125"/>
    <mergeCell ref="FAJ125:FAM125"/>
    <mergeCell ref="FAN125:FAQ125"/>
    <mergeCell ref="EYV125:EYY125"/>
    <mergeCell ref="EYZ125:EZC125"/>
    <mergeCell ref="EZD125:EZG125"/>
    <mergeCell ref="EZH125:EZK125"/>
    <mergeCell ref="EZL125:EZO125"/>
    <mergeCell ref="EZP125:EZS125"/>
    <mergeCell ref="EXX125:EYA125"/>
    <mergeCell ref="EYB125:EYE125"/>
    <mergeCell ref="EYF125:EYI125"/>
    <mergeCell ref="EYJ125:EYM125"/>
    <mergeCell ref="EYN125:EYQ125"/>
    <mergeCell ref="EYR125:EYU125"/>
    <mergeCell ref="EWZ125:EXC125"/>
    <mergeCell ref="EXD125:EXG125"/>
    <mergeCell ref="EXH125:EXK125"/>
    <mergeCell ref="EXL125:EXO125"/>
    <mergeCell ref="EXP125:EXS125"/>
    <mergeCell ref="EXT125:EXW125"/>
    <mergeCell ref="EWB125:EWE125"/>
    <mergeCell ref="EWF125:EWI125"/>
    <mergeCell ref="EWJ125:EWM125"/>
    <mergeCell ref="EWN125:EWQ125"/>
    <mergeCell ref="EWR125:EWU125"/>
    <mergeCell ref="EWV125:EWY125"/>
    <mergeCell ref="EVD125:EVG125"/>
    <mergeCell ref="EVH125:EVK125"/>
    <mergeCell ref="EVL125:EVO125"/>
    <mergeCell ref="EVP125:EVS125"/>
    <mergeCell ref="EVT125:EVW125"/>
    <mergeCell ref="EVX125:EWA125"/>
    <mergeCell ref="FFH125:FFK125"/>
    <mergeCell ref="FFL125:FFO125"/>
    <mergeCell ref="FFP125:FFS125"/>
    <mergeCell ref="FFT125:FFW125"/>
    <mergeCell ref="FFX125:FGA125"/>
    <mergeCell ref="FGB125:FGE125"/>
    <mergeCell ref="FEJ125:FEM125"/>
    <mergeCell ref="FEN125:FEQ125"/>
    <mergeCell ref="FER125:FEU125"/>
    <mergeCell ref="FEV125:FEY125"/>
    <mergeCell ref="FEZ125:FFC125"/>
    <mergeCell ref="FFD125:FFG125"/>
    <mergeCell ref="FDL125:FDO125"/>
    <mergeCell ref="FDP125:FDS125"/>
    <mergeCell ref="FDT125:FDW125"/>
    <mergeCell ref="FDX125:FEA125"/>
    <mergeCell ref="FEB125:FEE125"/>
    <mergeCell ref="FEF125:FEI125"/>
    <mergeCell ref="FCN125:FCQ125"/>
    <mergeCell ref="FCR125:FCU125"/>
    <mergeCell ref="FCV125:FCY125"/>
    <mergeCell ref="FCZ125:FDC125"/>
    <mergeCell ref="FDD125:FDG125"/>
    <mergeCell ref="FDH125:FDK125"/>
    <mergeCell ref="FBP125:FBS125"/>
    <mergeCell ref="FBT125:FBW125"/>
    <mergeCell ref="FBX125:FCA125"/>
    <mergeCell ref="FCB125:FCE125"/>
    <mergeCell ref="FCF125:FCI125"/>
    <mergeCell ref="FCJ125:FCM125"/>
    <mergeCell ref="FAR125:FAU125"/>
    <mergeCell ref="FAV125:FAY125"/>
    <mergeCell ref="FAZ125:FBC125"/>
    <mergeCell ref="FBD125:FBG125"/>
    <mergeCell ref="FBH125:FBK125"/>
    <mergeCell ref="FBL125:FBO125"/>
    <mergeCell ref="FKV125:FKY125"/>
    <mergeCell ref="FKZ125:FLC125"/>
    <mergeCell ref="FLD125:FLG125"/>
    <mergeCell ref="FLH125:FLK125"/>
    <mergeCell ref="FLL125:FLO125"/>
    <mergeCell ref="FLP125:FLS125"/>
    <mergeCell ref="FJX125:FKA125"/>
    <mergeCell ref="FKB125:FKE125"/>
    <mergeCell ref="FKF125:FKI125"/>
    <mergeCell ref="FKJ125:FKM125"/>
    <mergeCell ref="FKN125:FKQ125"/>
    <mergeCell ref="FKR125:FKU125"/>
    <mergeCell ref="FIZ125:FJC125"/>
    <mergeCell ref="FJD125:FJG125"/>
    <mergeCell ref="FJH125:FJK125"/>
    <mergeCell ref="FJL125:FJO125"/>
    <mergeCell ref="FJP125:FJS125"/>
    <mergeCell ref="FJT125:FJW125"/>
    <mergeCell ref="FIB125:FIE125"/>
    <mergeCell ref="FIF125:FII125"/>
    <mergeCell ref="FIJ125:FIM125"/>
    <mergeCell ref="FIN125:FIQ125"/>
    <mergeCell ref="FIR125:FIU125"/>
    <mergeCell ref="FIV125:FIY125"/>
    <mergeCell ref="FHD125:FHG125"/>
    <mergeCell ref="FHH125:FHK125"/>
    <mergeCell ref="FHL125:FHO125"/>
    <mergeCell ref="FHP125:FHS125"/>
    <mergeCell ref="FHT125:FHW125"/>
    <mergeCell ref="FHX125:FIA125"/>
    <mergeCell ref="FGF125:FGI125"/>
    <mergeCell ref="FGJ125:FGM125"/>
    <mergeCell ref="FGN125:FGQ125"/>
    <mergeCell ref="FGR125:FGU125"/>
    <mergeCell ref="FGV125:FGY125"/>
    <mergeCell ref="FGZ125:FHC125"/>
    <mergeCell ref="FQJ125:FQM125"/>
    <mergeCell ref="FQN125:FQQ125"/>
    <mergeCell ref="FQR125:FQU125"/>
    <mergeCell ref="FQV125:FQY125"/>
    <mergeCell ref="FQZ125:FRC125"/>
    <mergeCell ref="FRD125:FRG125"/>
    <mergeCell ref="FPL125:FPO125"/>
    <mergeCell ref="FPP125:FPS125"/>
    <mergeCell ref="FPT125:FPW125"/>
    <mergeCell ref="FPX125:FQA125"/>
    <mergeCell ref="FQB125:FQE125"/>
    <mergeCell ref="FQF125:FQI125"/>
    <mergeCell ref="FON125:FOQ125"/>
    <mergeCell ref="FOR125:FOU125"/>
    <mergeCell ref="FOV125:FOY125"/>
    <mergeCell ref="FOZ125:FPC125"/>
    <mergeCell ref="FPD125:FPG125"/>
    <mergeCell ref="FPH125:FPK125"/>
    <mergeCell ref="FNP125:FNS125"/>
    <mergeCell ref="FNT125:FNW125"/>
    <mergeCell ref="FNX125:FOA125"/>
    <mergeCell ref="FOB125:FOE125"/>
    <mergeCell ref="FOF125:FOI125"/>
    <mergeCell ref="FOJ125:FOM125"/>
    <mergeCell ref="FMR125:FMU125"/>
    <mergeCell ref="FMV125:FMY125"/>
    <mergeCell ref="FMZ125:FNC125"/>
    <mergeCell ref="FND125:FNG125"/>
    <mergeCell ref="FNH125:FNK125"/>
    <mergeCell ref="FNL125:FNO125"/>
    <mergeCell ref="FLT125:FLW125"/>
    <mergeCell ref="FLX125:FMA125"/>
    <mergeCell ref="FMB125:FME125"/>
    <mergeCell ref="FMF125:FMI125"/>
    <mergeCell ref="FMJ125:FMM125"/>
    <mergeCell ref="FMN125:FMQ125"/>
    <mergeCell ref="FVX125:FWA125"/>
    <mergeCell ref="FWB125:FWE125"/>
    <mergeCell ref="FWF125:FWI125"/>
    <mergeCell ref="FWJ125:FWM125"/>
    <mergeCell ref="FWN125:FWQ125"/>
    <mergeCell ref="FWR125:FWU125"/>
    <mergeCell ref="FUZ125:FVC125"/>
    <mergeCell ref="FVD125:FVG125"/>
    <mergeCell ref="FVH125:FVK125"/>
    <mergeCell ref="FVL125:FVO125"/>
    <mergeCell ref="FVP125:FVS125"/>
    <mergeCell ref="FVT125:FVW125"/>
    <mergeCell ref="FUB125:FUE125"/>
    <mergeCell ref="FUF125:FUI125"/>
    <mergeCell ref="FUJ125:FUM125"/>
    <mergeCell ref="FUN125:FUQ125"/>
    <mergeCell ref="FUR125:FUU125"/>
    <mergeCell ref="FUV125:FUY125"/>
    <mergeCell ref="FTD125:FTG125"/>
    <mergeCell ref="FTH125:FTK125"/>
    <mergeCell ref="FTL125:FTO125"/>
    <mergeCell ref="FTP125:FTS125"/>
    <mergeCell ref="FTT125:FTW125"/>
    <mergeCell ref="FTX125:FUA125"/>
    <mergeCell ref="FSF125:FSI125"/>
    <mergeCell ref="FSJ125:FSM125"/>
    <mergeCell ref="FSN125:FSQ125"/>
    <mergeCell ref="FSR125:FSU125"/>
    <mergeCell ref="FSV125:FSY125"/>
    <mergeCell ref="FSZ125:FTC125"/>
    <mergeCell ref="FRH125:FRK125"/>
    <mergeCell ref="FRL125:FRO125"/>
    <mergeCell ref="FRP125:FRS125"/>
    <mergeCell ref="FRT125:FRW125"/>
    <mergeCell ref="FRX125:FSA125"/>
    <mergeCell ref="FSB125:FSE125"/>
    <mergeCell ref="GBL125:GBO125"/>
    <mergeCell ref="GBP125:GBS125"/>
    <mergeCell ref="GBT125:GBW125"/>
    <mergeCell ref="GBX125:GCA125"/>
    <mergeCell ref="GCB125:GCE125"/>
    <mergeCell ref="GCF125:GCI125"/>
    <mergeCell ref="GAN125:GAQ125"/>
    <mergeCell ref="GAR125:GAU125"/>
    <mergeCell ref="GAV125:GAY125"/>
    <mergeCell ref="GAZ125:GBC125"/>
    <mergeCell ref="GBD125:GBG125"/>
    <mergeCell ref="GBH125:GBK125"/>
    <mergeCell ref="FZP125:FZS125"/>
    <mergeCell ref="FZT125:FZW125"/>
    <mergeCell ref="FZX125:GAA125"/>
    <mergeCell ref="GAB125:GAE125"/>
    <mergeCell ref="GAF125:GAI125"/>
    <mergeCell ref="GAJ125:GAM125"/>
    <mergeCell ref="FYR125:FYU125"/>
    <mergeCell ref="FYV125:FYY125"/>
    <mergeCell ref="FYZ125:FZC125"/>
    <mergeCell ref="FZD125:FZG125"/>
    <mergeCell ref="FZH125:FZK125"/>
    <mergeCell ref="FZL125:FZO125"/>
    <mergeCell ref="FXT125:FXW125"/>
    <mergeCell ref="FXX125:FYA125"/>
    <mergeCell ref="FYB125:FYE125"/>
    <mergeCell ref="FYF125:FYI125"/>
    <mergeCell ref="FYJ125:FYM125"/>
    <mergeCell ref="FYN125:FYQ125"/>
    <mergeCell ref="FWV125:FWY125"/>
    <mergeCell ref="FWZ125:FXC125"/>
    <mergeCell ref="FXD125:FXG125"/>
    <mergeCell ref="FXH125:FXK125"/>
    <mergeCell ref="FXL125:FXO125"/>
    <mergeCell ref="FXP125:FXS125"/>
    <mergeCell ref="GGZ125:GHC125"/>
    <mergeCell ref="GHD125:GHG125"/>
    <mergeCell ref="GHH125:GHK125"/>
    <mergeCell ref="GHL125:GHO125"/>
    <mergeCell ref="GHP125:GHS125"/>
    <mergeCell ref="GHT125:GHW125"/>
    <mergeCell ref="GGB125:GGE125"/>
    <mergeCell ref="GGF125:GGI125"/>
    <mergeCell ref="GGJ125:GGM125"/>
    <mergeCell ref="GGN125:GGQ125"/>
    <mergeCell ref="GGR125:GGU125"/>
    <mergeCell ref="GGV125:GGY125"/>
    <mergeCell ref="GFD125:GFG125"/>
    <mergeCell ref="GFH125:GFK125"/>
    <mergeCell ref="GFL125:GFO125"/>
    <mergeCell ref="GFP125:GFS125"/>
    <mergeCell ref="GFT125:GFW125"/>
    <mergeCell ref="GFX125:GGA125"/>
    <mergeCell ref="GEF125:GEI125"/>
    <mergeCell ref="GEJ125:GEM125"/>
    <mergeCell ref="GEN125:GEQ125"/>
    <mergeCell ref="GER125:GEU125"/>
    <mergeCell ref="GEV125:GEY125"/>
    <mergeCell ref="GEZ125:GFC125"/>
    <mergeCell ref="GDH125:GDK125"/>
    <mergeCell ref="GDL125:GDO125"/>
    <mergeCell ref="GDP125:GDS125"/>
    <mergeCell ref="GDT125:GDW125"/>
    <mergeCell ref="GDX125:GEA125"/>
    <mergeCell ref="GEB125:GEE125"/>
    <mergeCell ref="GCJ125:GCM125"/>
    <mergeCell ref="GCN125:GCQ125"/>
    <mergeCell ref="GCR125:GCU125"/>
    <mergeCell ref="GCV125:GCY125"/>
    <mergeCell ref="GCZ125:GDC125"/>
    <mergeCell ref="GDD125:GDG125"/>
    <mergeCell ref="GMN125:GMQ125"/>
    <mergeCell ref="GMR125:GMU125"/>
    <mergeCell ref="GMV125:GMY125"/>
    <mergeCell ref="GMZ125:GNC125"/>
    <mergeCell ref="GND125:GNG125"/>
    <mergeCell ref="GNH125:GNK125"/>
    <mergeCell ref="GLP125:GLS125"/>
    <mergeCell ref="GLT125:GLW125"/>
    <mergeCell ref="GLX125:GMA125"/>
    <mergeCell ref="GMB125:GME125"/>
    <mergeCell ref="GMF125:GMI125"/>
    <mergeCell ref="GMJ125:GMM125"/>
    <mergeCell ref="GKR125:GKU125"/>
    <mergeCell ref="GKV125:GKY125"/>
    <mergeCell ref="GKZ125:GLC125"/>
    <mergeCell ref="GLD125:GLG125"/>
    <mergeCell ref="GLH125:GLK125"/>
    <mergeCell ref="GLL125:GLO125"/>
    <mergeCell ref="GJT125:GJW125"/>
    <mergeCell ref="GJX125:GKA125"/>
    <mergeCell ref="GKB125:GKE125"/>
    <mergeCell ref="GKF125:GKI125"/>
    <mergeCell ref="GKJ125:GKM125"/>
    <mergeCell ref="GKN125:GKQ125"/>
    <mergeCell ref="GIV125:GIY125"/>
    <mergeCell ref="GIZ125:GJC125"/>
    <mergeCell ref="GJD125:GJG125"/>
    <mergeCell ref="GJH125:GJK125"/>
    <mergeCell ref="GJL125:GJO125"/>
    <mergeCell ref="GJP125:GJS125"/>
    <mergeCell ref="GHX125:GIA125"/>
    <mergeCell ref="GIB125:GIE125"/>
    <mergeCell ref="GIF125:GII125"/>
    <mergeCell ref="GIJ125:GIM125"/>
    <mergeCell ref="GIN125:GIQ125"/>
    <mergeCell ref="GIR125:GIU125"/>
    <mergeCell ref="GSB125:GSE125"/>
    <mergeCell ref="GSF125:GSI125"/>
    <mergeCell ref="GSJ125:GSM125"/>
    <mergeCell ref="GSN125:GSQ125"/>
    <mergeCell ref="GSR125:GSU125"/>
    <mergeCell ref="GSV125:GSY125"/>
    <mergeCell ref="GRD125:GRG125"/>
    <mergeCell ref="GRH125:GRK125"/>
    <mergeCell ref="GRL125:GRO125"/>
    <mergeCell ref="GRP125:GRS125"/>
    <mergeCell ref="GRT125:GRW125"/>
    <mergeCell ref="GRX125:GSA125"/>
    <mergeCell ref="GQF125:GQI125"/>
    <mergeCell ref="GQJ125:GQM125"/>
    <mergeCell ref="GQN125:GQQ125"/>
    <mergeCell ref="GQR125:GQU125"/>
    <mergeCell ref="GQV125:GQY125"/>
    <mergeCell ref="GQZ125:GRC125"/>
    <mergeCell ref="GPH125:GPK125"/>
    <mergeCell ref="GPL125:GPO125"/>
    <mergeCell ref="GPP125:GPS125"/>
    <mergeCell ref="GPT125:GPW125"/>
    <mergeCell ref="GPX125:GQA125"/>
    <mergeCell ref="GQB125:GQE125"/>
    <mergeCell ref="GOJ125:GOM125"/>
    <mergeCell ref="GON125:GOQ125"/>
    <mergeCell ref="GOR125:GOU125"/>
    <mergeCell ref="GOV125:GOY125"/>
    <mergeCell ref="GOZ125:GPC125"/>
    <mergeCell ref="GPD125:GPG125"/>
    <mergeCell ref="GNL125:GNO125"/>
    <mergeCell ref="GNP125:GNS125"/>
    <mergeCell ref="GNT125:GNW125"/>
    <mergeCell ref="GNX125:GOA125"/>
    <mergeCell ref="GOB125:GOE125"/>
    <mergeCell ref="GOF125:GOI125"/>
    <mergeCell ref="GXP125:GXS125"/>
    <mergeCell ref="GXT125:GXW125"/>
    <mergeCell ref="GXX125:GYA125"/>
    <mergeCell ref="GYB125:GYE125"/>
    <mergeCell ref="GYF125:GYI125"/>
    <mergeCell ref="GYJ125:GYM125"/>
    <mergeCell ref="GWR125:GWU125"/>
    <mergeCell ref="GWV125:GWY125"/>
    <mergeCell ref="GWZ125:GXC125"/>
    <mergeCell ref="GXD125:GXG125"/>
    <mergeCell ref="GXH125:GXK125"/>
    <mergeCell ref="GXL125:GXO125"/>
    <mergeCell ref="GVT125:GVW125"/>
    <mergeCell ref="GVX125:GWA125"/>
    <mergeCell ref="GWB125:GWE125"/>
    <mergeCell ref="GWF125:GWI125"/>
    <mergeCell ref="GWJ125:GWM125"/>
    <mergeCell ref="GWN125:GWQ125"/>
    <mergeCell ref="GUV125:GUY125"/>
    <mergeCell ref="GUZ125:GVC125"/>
    <mergeCell ref="GVD125:GVG125"/>
    <mergeCell ref="GVH125:GVK125"/>
    <mergeCell ref="GVL125:GVO125"/>
    <mergeCell ref="GVP125:GVS125"/>
    <mergeCell ref="GTX125:GUA125"/>
    <mergeCell ref="GUB125:GUE125"/>
    <mergeCell ref="GUF125:GUI125"/>
    <mergeCell ref="GUJ125:GUM125"/>
    <mergeCell ref="GUN125:GUQ125"/>
    <mergeCell ref="GUR125:GUU125"/>
    <mergeCell ref="GSZ125:GTC125"/>
    <mergeCell ref="GTD125:GTG125"/>
    <mergeCell ref="GTH125:GTK125"/>
    <mergeCell ref="GTL125:GTO125"/>
    <mergeCell ref="GTP125:GTS125"/>
    <mergeCell ref="GTT125:GTW125"/>
    <mergeCell ref="HDD125:HDG125"/>
    <mergeCell ref="HDH125:HDK125"/>
    <mergeCell ref="HDL125:HDO125"/>
    <mergeCell ref="HDP125:HDS125"/>
    <mergeCell ref="HDT125:HDW125"/>
    <mergeCell ref="HDX125:HEA125"/>
    <mergeCell ref="HCF125:HCI125"/>
    <mergeCell ref="HCJ125:HCM125"/>
    <mergeCell ref="HCN125:HCQ125"/>
    <mergeCell ref="HCR125:HCU125"/>
    <mergeCell ref="HCV125:HCY125"/>
    <mergeCell ref="HCZ125:HDC125"/>
    <mergeCell ref="HBH125:HBK125"/>
    <mergeCell ref="HBL125:HBO125"/>
    <mergeCell ref="HBP125:HBS125"/>
    <mergeCell ref="HBT125:HBW125"/>
    <mergeCell ref="HBX125:HCA125"/>
    <mergeCell ref="HCB125:HCE125"/>
    <mergeCell ref="HAJ125:HAM125"/>
    <mergeCell ref="HAN125:HAQ125"/>
    <mergeCell ref="HAR125:HAU125"/>
    <mergeCell ref="HAV125:HAY125"/>
    <mergeCell ref="HAZ125:HBC125"/>
    <mergeCell ref="HBD125:HBG125"/>
    <mergeCell ref="GZL125:GZO125"/>
    <mergeCell ref="GZP125:GZS125"/>
    <mergeCell ref="GZT125:GZW125"/>
    <mergeCell ref="GZX125:HAA125"/>
    <mergeCell ref="HAB125:HAE125"/>
    <mergeCell ref="HAF125:HAI125"/>
    <mergeCell ref="GYN125:GYQ125"/>
    <mergeCell ref="GYR125:GYU125"/>
    <mergeCell ref="GYV125:GYY125"/>
    <mergeCell ref="GYZ125:GZC125"/>
    <mergeCell ref="GZD125:GZG125"/>
    <mergeCell ref="GZH125:GZK125"/>
    <mergeCell ref="HIR125:HIU125"/>
    <mergeCell ref="HIV125:HIY125"/>
    <mergeCell ref="HIZ125:HJC125"/>
    <mergeCell ref="HJD125:HJG125"/>
    <mergeCell ref="HJH125:HJK125"/>
    <mergeCell ref="HJL125:HJO125"/>
    <mergeCell ref="HHT125:HHW125"/>
    <mergeCell ref="HHX125:HIA125"/>
    <mergeCell ref="HIB125:HIE125"/>
    <mergeCell ref="HIF125:HII125"/>
    <mergeCell ref="HIJ125:HIM125"/>
    <mergeCell ref="HIN125:HIQ125"/>
    <mergeCell ref="HGV125:HGY125"/>
    <mergeCell ref="HGZ125:HHC125"/>
    <mergeCell ref="HHD125:HHG125"/>
    <mergeCell ref="HHH125:HHK125"/>
    <mergeCell ref="HHL125:HHO125"/>
    <mergeCell ref="HHP125:HHS125"/>
    <mergeCell ref="HFX125:HGA125"/>
    <mergeCell ref="HGB125:HGE125"/>
    <mergeCell ref="HGF125:HGI125"/>
    <mergeCell ref="HGJ125:HGM125"/>
    <mergeCell ref="HGN125:HGQ125"/>
    <mergeCell ref="HGR125:HGU125"/>
    <mergeCell ref="HEZ125:HFC125"/>
    <mergeCell ref="HFD125:HFG125"/>
    <mergeCell ref="HFH125:HFK125"/>
    <mergeCell ref="HFL125:HFO125"/>
    <mergeCell ref="HFP125:HFS125"/>
    <mergeCell ref="HFT125:HFW125"/>
    <mergeCell ref="HEB125:HEE125"/>
    <mergeCell ref="HEF125:HEI125"/>
    <mergeCell ref="HEJ125:HEM125"/>
    <mergeCell ref="HEN125:HEQ125"/>
    <mergeCell ref="HER125:HEU125"/>
    <mergeCell ref="HEV125:HEY125"/>
    <mergeCell ref="HOF125:HOI125"/>
    <mergeCell ref="HOJ125:HOM125"/>
    <mergeCell ref="HON125:HOQ125"/>
    <mergeCell ref="HOR125:HOU125"/>
    <mergeCell ref="HOV125:HOY125"/>
    <mergeCell ref="HOZ125:HPC125"/>
    <mergeCell ref="HNH125:HNK125"/>
    <mergeCell ref="HNL125:HNO125"/>
    <mergeCell ref="HNP125:HNS125"/>
    <mergeCell ref="HNT125:HNW125"/>
    <mergeCell ref="HNX125:HOA125"/>
    <mergeCell ref="HOB125:HOE125"/>
    <mergeCell ref="HMJ125:HMM125"/>
    <mergeCell ref="HMN125:HMQ125"/>
    <mergeCell ref="HMR125:HMU125"/>
    <mergeCell ref="HMV125:HMY125"/>
    <mergeCell ref="HMZ125:HNC125"/>
    <mergeCell ref="HND125:HNG125"/>
    <mergeCell ref="HLL125:HLO125"/>
    <mergeCell ref="HLP125:HLS125"/>
    <mergeCell ref="HLT125:HLW125"/>
    <mergeCell ref="HLX125:HMA125"/>
    <mergeCell ref="HMB125:HME125"/>
    <mergeCell ref="HMF125:HMI125"/>
    <mergeCell ref="HKN125:HKQ125"/>
    <mergeCell ref="HKR125:HKU125"/>
    <mergeCell ref="HKV125:HKY125"/>
    <mergeCell ref="HKZ125:HLC125"/>
    <mergeCell ref="HLD125:HLG125"/>
    <mergeCell ref="HLH125:HLK125"/>
    <mergeCell ref="HJP125:HJS125"/>
    <mergeCell ref="HJT125:HJW125"/>
    <mergeCell ref="HJX125:HKA125"/>
    <mergeCell ref="HKB125:HKE125"/>
    <mergeCell ref="HKF125:HKI125"/>
    <mergeCell ref="HKJ125:HKM125"/>
    <mergeCell ref="HTT125:HTW125"/>
    <mergeCell ref="HTX125:HUA125"/>
    <mergeCell ref="HUB125:HUE125"/>
    <mergeCell ref="HUF125:HUI125"/>
    <mergeCell ref="HUJ125:HUM125"/>
    <mergeCell ref="HUN125:HUQ125"/>
    <mergeCell ref="HSV125:HSY125"/>
    <mergeCell ref="HSZ125:HTC125"/>
    <mergeCell ref="HTD125:HTG125"/>
    <mergeCell ref="HTH125:HTK125"/>
    <mergeCell ref="HTL125:HTO125"/>
    <mergeCell ref="HTP125:HTS125"/>
    <mergeCell ref="HRX125:HSA125"/>
    <mergeCell ref="HSB125:HSE125"/>
    <mergeCell ref="HSF125:HSI125"/>
    <mergeCell ref="HSJ125:HSM125"/>
    <mergeCell ref="HSN125:HSQ125"/>
    <mergeCell ref="HSR125:HSU125"/>
    <mergeCell ref="HQZ125:HRC125"/>
    <mergeCell ref="HRD125:HRG125"/>
    <mergeCell ref="HRH125:HRK125"/>
    <mergeCell ref="HRL125:HRO125"/>
    <mergeCell ref="HRP125:HRS125"/>
    <mergeCell ref="HRT125:HRW125"/>
    <mergeCell ref="HQB125:HQE125"/>
    <mergeCell ref="HQF125:HQI125"/>
    <mergeCell ref="HQJ125:HQM125"/>
    <mergeCell ref="HQN125:HQQ125"/>
    <mergeCell ref="HQR125:HQU125"/>
    <mergeCell ref="HQV125:HQY125"/>
    <mergeCell ref="HPD125:HPG125"/>
    <mergeCell ref="HPH125:HPK125"/>
    <mergeCell ref="HPL125:HPO125"/>
    <mergeCell ref="HPP125:HPS125"/>
    <mergeCell ref="HPT125:HPW125"/>
    <mergeCell ref="HPX125:HQA125"/>
    <mergeCell ref="HZH125:HZK125"/>
    <mergeCell ref="HZL125:HZO125"/>
    <mergeCell ref="HZP125:HZS125"/>
    <mergeCell ref="HZT125:HZW125"/>
    <mergeCell ref="HZX125:IAA125"/>
    <mergeCell ref="IAB125:IAE125"/>
    <mergeCell ref="HYJ125:HYM125"/>
    <mergeCell ref="HYN125:HYQ125"/>
    <mergeCell ref="HYR125:HYU125"/>
    <mergeCell ref="HYV125:HYY125"/>
    <mergeCell ref="HYZ125:HZC125"/>
    <mergeCell ref="HZD125:HZG125"/>
    <mergeCell ref="HXL125:HXO125"/>
    <mergeCell ref="HXP125:HXS125"/>
    <mergeCell ref="HXT125:HXW125"/>
    <mergeCell ref="HXX125:HYA125"/>
    <mergeCell ref="HYB125:HYE125"/>
    <mergeCell ref="HYF125:HYI125"/>
    <mergeCell ref="HWN125:HWQ125"/>
    <mergeCell ref="HWR125:HWU125"/>
    <mergeCell ref="HWV125:HWY125"/>
    <mergeCell ref="HWZ125:HXC125"/>
    <mergeCell ref="HXD125:HXG125"/>
    <mergeCell ref="HXH125:HXK125"/>
    <mergeCell ref="HVP125:HVS125"/>
    <mergeCell ref="HVT125:HVW125"/>
    <mergeCell ref="HVX125:HWA125"/>
    <mergeCell ref="HWB125:HWE125"/>
    <mergeCell ref="HWF125:HWI125"/>
    <mergeCell ref="HWJ125:HWM125"/>
    <mergeCell ref="HUR125:HUU125"/>
    <mergeCell ref="HUV125:HUY125"/>
    <mergeCell ref="HUZ125:HVC125"/>
    <mergeCell ref="HVD125:HVG125"/>
    <mergeCell ref="HVH125:HVK125"/>
    <mergeCell ref="HVL125:HVO125"/>
    <mergeCell ref="IEV125:IEY125"/>
    <mergeCell ref="IEZ125:IFC125"/>
    <mergeCell ref="IFD125:IFG125"/>
    <mergeCell ref="IFH125:IFK125"/>
    <mergeCell ref="IFL125:IFO125"/>
    <mergeCell ref="IFP125:IFS125"/>
    <mergeCell ref="IDX125:IEA125"/>
    <mergeCell ref="IEB125:IEE125"/>
    <mergeCell ref="IEF125:IEI125"/>
    <mergeCell ref="IEJ125:IEM125"/>
    <mergeCell ref="IEN125:IEQ125"/>
    <mergeCell ref="IER125:IEU125"/>
    <mergeCell ref="ICZ125:IDC125"/>
    <mergeCell ref="IDD125:IDG125"/>
    <mergeCell ref="IDH125:IDK125"/>
    <mergeCell ref="IDL125:IDO125"/>
    <mergeCell ref="IDP125:IDS125"/>
    <mergeCell ref="IDT125:IDW125"/>
    <mergeCell ref="ICB125:ICE125"/>
    <mergeCell ref="ICF125:ICI125"/>
    <mergeCell ref="ICJ125:ICM125"/>
    <mergeCell ref="ICN125:ICQ125"/>
    <mergeCell ref="ICR125:ICU125"/>
    <mergeCell ref="ICV125:ICY125"/>
    <mergeCell ref="IBD125:IBG125"/>
    <mergeCell ref="IBH125:IBK125"/>
    <mergeCell ref="IBL125:IBO125"/>
    <mergeCell ref="IBP125:IBS125"/>
    <mergeCell ref="IBT125:IBW125"/>
    <mergeCell ref="IBX125:ICA125"/>
    <mergeCell ref="IAF125:IAI125"/>
    <mergeCell ref="IAJ125:IAM125"/>
    <mergeCell ref="IAN125:IAQ125"/>
    <mergeCell ref="IAR125:IAU125"/>
    <mergeCell ref="IAV125:IAY125"/>
    <mergeCell ref="IAZ125:IBC125"/>
    <mergeCell ref="IKJ125:IKM125"/>
    <mergeCell ref="IKN125:IKQ125"/>
    <mergeCell ref="IKR125:IKU125"/>
    <mergeCell ref="IKV125:IKY125"/>
    <mergeCell ref="IKZ125:ILC125"/>
    <mergeCell ref="ILD125:ILG125"/>
    <mergeCell ref="IJL125:IJO125"/>
    <mergeCell ref="IJP125:IJS125"/>
    <mergeCell ref="IJT125:IJW125"/>
    <mergeCell ref="IJX125:IKA125"/>
    <mergeCell ref="IKB125:IKE125"/>
    <mergeCell ref="IKF125:IKI125"/>
    <mergeCell ref="IIN125:IIQ125"/>
    <mergeCell ref="IIR125:IIU125"/>
    <mergeCell ref="IIV125:IIY125"/>
    <mergeCell ref="IIZ125:IJC125"/>
    <mergeCell ref="IJD125:IJG125"/>
    <mergeCell ref="IJH125:IJK125"/>
    <mergeCell ref="IHP125:IHS125"/>
    <mergeCell ref="IHT125:IHW125"/>
    <mergeCell ref="IHX125:IIA125"/>
    <mergeCell ref="IIB125:IIE125"/>
    <mergeCell ref="IIF125:III125"/>
    <mergeCell ref="IIJ125:IIM125"/>
    <mergeCell ref="IGR125:IGU125"/>
    <mergeCell ref="IGV125:IGY125"/>
    <mergeCell ref="IGZ125:IHC125"/>
    <mergeCell ref="IHD125:IHG125"/>
    <mergeCell ref="IHH125:IHK125"/>
    <mergeCell ref="IHL125:IHO125"/>
    <mergeCell ref="IFT125:IFW125"/>
    <mergeCell ref="IFX125:IGA125"/>
    <mergeCell ref="IGB125:IGE125"/>
    <mergeCell ref="IGF125:IGI125"/>
    <mergeCell ref="IGJ125:IGM125"/>
    <mergeCell ref="IGN125:IGQ125"/>
    <mergeCell ref="IPX125:IQA125"/>
    <mergeCell ref="IQB125:IQE125"/>
    <mergeCell ref="IQF125:IQI125"/>
    <mergeCell ref="IQJ125:IQM125"/>
    <mergeCell ref="IQN125:IQQ125"/>
    <mergeCell ref="IQR125:IQU125"/>
    <mergeCell ref="IOZ125:IPC125"/>
    <mergeCell ref="IPD125:IPG125"/>
    <mergeCell ref="IPH125:IPK125"/>
    <mergeCell ref="IPL125:IPO125"/>
    <mergeCell ref="IPP125:IPS125"/>
    <mergeCell ref="IPT125:IPW125"/>
    <mergeCell ref="IOB125:IOE125"/>
    <mergeCell ref="IOF125:IOI125"/>
    <mergeCell ref="IOJ125:IOM125"/>
    <mergeCell ref="ION125:IOQ125"/>
    <mergeCell ref="IOR125:IOU125"/>
    <mergeCell ref="IOV125:IOY125"/>
    <mergeCell ref="IND125:ING125"/>
    <mergeCell ref="INH125:INK125"/>
    <mergeCell ref="INL125:INO125"/>
    <mergeCell ref="INP125:INS125"/>
    <mergeCell ref="INT125:INW125"/>
    <mergeCell ref="INX125:IOA125"/>
    <mergeCell ref="IMF125:IMI125"/>
    <mergeCell ref="IMJ125:IMM125"/>
    <mergeCell ref="IMN125:IMQ125"/>
    <mergeCell ref="IMR125:IMU125"/>
    <mergeCell ref="IMV125:IMY125"/>
    <mergeCell ref="IMZ125:INC125"/>
    <mergeCell ref="ILH125:ILK125"/>
    <mergeCell ref="ILL125:ILO125"/>
    <mergeCell ref="ILP125:ILS125"/>
    <mergeCell ref="ILT125:ILW125"/>
    <mergeCell ref="ILX125:IMA125"/>
    <mergeCell ref="IMB125:IME125"/>
    <mergeCell ref="IVL125:IVO125"/>
    <mergeCell ref="IVP125:IVS125"/>
    <mergeCell ref="IVT125:IVW125"/>
    <mergeCell ref="IVX125:IWA125"/>
    <mergeCell ref="IWB125:IWE125"/>
    <mergeCell ref="IWF125:IWI125"/>
    <mergeCell ref="IUN125:IUQ125"/>
    <mergeCell ref="IUR125:IUU125"/>
    <mergeCell ref="IUV125:IUY125"/>
    <mergeCell ref="IUZ125:IVC125"/>
    <mergeCell ref="IVD125:IVG125"/>
    <mergeCell ref="IVH125:IVK125"/>
    <mergeCell ref="ITP125:ITS125"/>
    <mergeCell ref="ITT125:ITW125"/>
    <mergeCell ref="ITX125:IUA125"/>
    <mergeCell ref="IUB125:IUE125"/>
    <mergeCell ref="IUF125:IUI125"/>
    <mergeCell ref="IUJ125:IUM125"/>
    <mergeCell ref="ISR125:ISU125"/>
    <mergeCell ref="ISV125:ISY125"/>
    <mergeCell ref="ISZ125:ITC125"/>
    <mergeCell ref="ITD125:ITG125"/>
    <mergeCell ref="ITH125:ITK125"/>
    <mergeCell ref="ITL125:ITO125"/>
    <mergeCell ref="IRT125:IRW125"/>
    <mergeCell ref="IRX125:ISA125"/>
    <mergeCell ref="ISB125:ISE125"/>
    <mergeCell ref="ISF125:ISI125"/>
    <mergeCell ref="ISJ125:ISM125"/>
    <mergeCell ref="ISN125:ISQ125"/>
    <mergeCell ref="IQV125:IQY125"/>
    <mergeCell ref="IQZ125:IRC125"/>
    <mergeCell ref="IRD125:IRG125"/>
    <mergeCell ref="IRH125:IRK125"/>
    <mergeCell ref="IRL125:IRO125"/>
    <mergeCell ref="IRP125:IRS125"/>
    <mergeCell ref="JAZ125:JBC125"/>
    <mergeCell ref="JBD125:JBG125"/>
    <mergeCell ref="JBH125:JBK125"/>
    <mergeCell ref="JBL125:JBO125"/>
    <mergeCell ref="JBP125:JBS125"/>
    <mergeCell ref="JBT125:JBW125"/>
    <mergeCell ref="JAB125:JAE125"/>
    <mergeCell ref="JAF125:JAI125"/>
    <mergeCell ref="JAJ125:JAM125"/>
    <mergeCell ref="JAN125:JAQ125"/>
    <mergeCell ref="JAR125:JAU125"/>
    <mergeCell ref="JAV125:JAY125"/>
    <mergeCell ref="IZD125:IZG125"/>
    <mergeCell ref="IZH125:IZK125"/>
    <mergeCell ref="IZL125:IZO125"/>
    <mergeCell ref="IZP125:IZS125"/>
    <mergeCell ref="IZT125:IZW125"/>
    <mergeCell ref="IZX125:JAA125"/>
    <mergeCell ref="IYF125:IYI125"/>
    <mergeCell ref="IYJ125:IYM125"/>
    <mergeCell ref="IYN125:IYQ125"/>
    <mergeCell ref="IYR125:IYU125"/>
    <mergeCell ref="IYV125:IYY125"/>
    <mergeCell ref="IYZ125:IZC125"/>
    <mergeCell ref="IXH125:IXK125"/>
    <mergeCell ref="IXL125:IXO125"/>
    <mergeCell ref="IXP125:IXS125"/>
    <mergeCell ref="IXT125:IXW125"/>
    <mergeCell ref="IXX125:IYA125"/>
    <mergeCell ref="IYB125:IYE125"/>
    <mergeCell ref="IWJ125:IWM125"/>
    <mergeCell ref="IWN125:IWQ125"/>
    <mergeCell ref="IWR125:IWU125"/>
    <mergeCell ref="IWV125:IWY125"/>
    <mergeCell ref="IWZ125:IXC125"/>
    <mergeCell ref="IXD125:IXG125"/>
    <mergeCell ref="JGN125:JGQ125"/>
    <mergeCell ref="JGR125:JGU125"/>
    <mergeCell ref="JGV125:JGY125"/>
    <mergeCell ref="JGZ125:JHC125"/>
    <mergeCell ref="JHD125:JHG125"/>
    <mergeCell ref="JHH125:JHK125"/>
    <mergeCell ref="JFP125:JFS125"/>
    <mergeCell ref="JFT125:JFW125"/>
    <mergeCell ref="JFX125:JGA125"/>
    <mergeCell ref="JGB125:JGE125"/>
    <mergeCell ref="JGF125:JGI125"/>
    <mergeCell ref="JGJ125:JGM125"/>
    <mergeCell ref="JER125:JEU125"/>
    <mergeCell ref="JEV125:JEY125"/>
    <mergeCell ref="JEZ125:JFC125"/>
    <mergeCell ref="JFD125:JFG125"/>
    <mergeCell ref="JFH125:JFK125"/>
    <mergeCell ref="JFL125:JFO125"/>
    <mergeCell ref="JDT125:JDW125"/>
    <mergeCell ref="JDX125:JEA125"/>
    <mergeCell ref="JEB125:JEE125"/>
    <mergeCell ref="JEF125:JEI125"/>
    <mergeCell ref="JEJ125:JEM125"/>
    <mergeCell ref="JEN125:JEQ125"/>
    <mergeCell ref="JCV125:JCY125"/>
    <mergeCell ref="JCZ125:JDC125"/>
    <mergeCell ref="JDD125:JDG125"/>
    <mergeCell ref="JDH125:JDK125"/>
    <mergeCell ref="JDL125:JDO125"/>
    <mergeCell ref="JDP125:JDS125"/>
    <mergeCell ref="JBX125:JCA125"/>
    <mergeCell ref="JCB125:JCE125"/>
    <mergeCell ref="JCF125:JCI125"/>
    <mergeCell ref="JCJ125:JCM125"/>
    <mergeCell ref="JCN125:JCQ125"/>
    <mergeCell ref="JCR125:JCU125"/>
    <mergeCell ref="JMB125:JME125"/>
    <mergeCell ref="JMF125:JMI125"/>
    <mergeCell ref="JMJ125:JMM125"/>
    <mergeCell ref="JMN125:JMQ125"/>
    <mergeCell ref="JMR125:JMU125"/>
    <mergeCell ref="JMV125:JMY125"/>
    <mergeCell ref="JLD125:JLG125"/>
    <mergeCell ref="JLH125:JLK125"/>
    <mergeCell ref="JLL125:JLO125"/>
    <mergeCell ref="JLP125:JLS125"/>
    <mergeCell ref="JLT125:JLW125"/>
    <mergeCell ref="JLX125:JMA125"/>
    <mergeCell ref="JKF125:JKI125"/>
    <mergeCell ref="JKJ125:JKM125"/>
    <mergeCell ref="JKN125:JKQ125"/>
    <mergeCell ref="JKR125:JKU125"/>
    <mergeCell ref="JKV125:JKY125"/>
    <mergeCell ref="JKZ125:JLC125"/>
    <mergeCell ref="JJH125:JJK125"/>
    <mergeCell ref="JJL125:JJO125"/>
    <mergeCell ref="JJP125:JJS125"/>
    <mergeCell ref="JJT125:JJW125"/>
    <mergeCell ref="JJX125:JKA125"/>
    <mergeCell ref="JKB125:JKE125"/>
    <mergeCell ref="JIJ125:JIM125"/>
    <mergeCell ref="JIN125:JIQ125"/>
    <mergeCell ref="JIR125:JIU125"/>
    <mergeCell ref="JIV125:JIY125"/>
    <mergeCell ref="JIZ125:JJC125"/>
    <mergeCell ref="JJD125:JJG125"/>
    <mergeCell ref="JHL125:JHO125"/>
    <mergeCell ref="JHP125:JHS125"/>
    <mergeCell ref="JHT125:JHW125"/>
    <mergeCell ref="JHX125:JIA125"/>
    <mergeCell ref="JIB125:JIE125"/>
    <mergeCell ref="JIF125:JII125"/>
    <mergeCell ref="JRP125:JRS125"/>
    <mergeCell ref="JRT125:JRW125"/>
    <mergeCell ref="JRX125:JSA125"/>
    <mergeCell ref="JSB125:JSE125"/>
    <mergeCell ref="JSF125:JSI125"/>
    <mergeCell ref="JSJ125:JSM125"/>
    <mergeCell ref="JQR125:JQU125"/>
    <mergeCell ref="JQV125:JQY125"/>
    <mergeCell ref="JQZ125:JRC125"/>
    <mergeCell ref="JRD125:JRG125"/>
    <mergeCell ref="JRH125:JRK125"/>
    <mergeCell ref="JRL125:JRO125"/>
    <mergeCell ref="JPT125:JPW125"/>
    <mergeCell ref="JPX125:JQA125"/>
    <mergeCell ref="JQB125:JQE125"/>
    <mergeCell ref="JQF125:JQI125"/>
    <mergeCell ref="JQJ125:JQM125"/>
    <mergeCell ref="JQN125:JQQ125"/>
    <mergeCell ref="JOV125:JOY125"/>
    <mergeCell ref="JOZ125:JPC125"/>
    <mergeCell ref="JPD125:JPG125"/>
    <mergeCell ref="JPH125:JPK125"/>
    <mergeCell ref="JPL125:JPO125"/>
    <mergeCell ref="JPP125:JPS125"/>
    <mergeCell ref="JNX125:JOA125"/>
    <mergeCell ref="JOB125:JOE125"/>
    <mergeCell ref="JOF125:JOI125"/>
    <mergeCell ref="JOJ125:JOM125"/>
    <mergeCell ref="JON125:JOQ125"/>
    <mergeCell ref="JOR125:JOU125"/>
    <mergeCell ref="JMZ125:JNC125"/>
    <mergeCell ref="JND125:JNG125"/>
    <mergeCell ref="JNH125:JNK125"/>
    <mergeCell ref="JNL125:JNO125"/>
    <mergeCell ref="JNP125:JNS125"/>
    <mergeCell ref="JNT125:JNW125"/>
    <mergeCell ref="JXD125:JXG125"/>
    <mergeCell ref="JXH125:JXK125"/>
    <mergeCell ref="JXL125:JXO125"/>
    <mergeCell ref="JXP125:JXS125"/>
    <mergeCell ref="JXT125:JXW125"/>
    <mergeCell ref="JXX125:JYA125"/>
    <mergeCell ref="JWF125:JWI125"/>
    <mergeCell ref="JWJ125:JWM125"/>
    <mergeCell ref="JWN125:JWQ125"/>
    <mergeCell ref="JWR125:JWU125"/>
    <mergeCell ref="JWV125:JWY125"/>
    <mergeCell ref="JWZ125:JXC125"/>
    <mergeCell ref="JVH125:JVK125"/>
    <mergeCell ref="JVL125:JVO125"/>
    <mergeCell ref="JVP125:JVS125"/>
    <mergeCell ref="JVT125:JVW125"/>
    <mergeCell ref="JVX125:JWA125"/>
    <mergeCell ref="JWB125:JWE125"/>
    <mergeCell ref="JUJ125:JUM125"/>
    <mergeCell ref="JUN125:JUQ125"/>
    <mergeCell ref="JUR125:JUU125"/>
    <mergeCell ref="JUV125:JUY125"/>
    <mergeCell ref="JUZ125:JVC125"/>
    <mergeCell ref="JVD125:JVG125"/>
    <mergeCell ref="JTL125:JTO125"/>
    <mergeCell ref="JTP125:JTS125"/>
    <mergeCell ref="JTT125:JTW125"/>
    <mergeCell ref="JTX125:JUA125"/>
    <mergeCell ref="JUB125:JUE125"/>
    <mergeCell ref="JUF125:JUI125"/>
    <mergeCell ref="JSN125:JSQ125"/>
    <mergeCell ref="JSR125:JSU125"/>
    <mergeCell ref="JSV125:JSY125"/>
    <mergeCell ref="JSZ125:JTC125"/>
    <mergeCell ref="JTD125:JTG125"/>
    <mergeCell ref="JTH125:JTK125"/>
    <mergeCell ref="KCR125:KCU125"/>
    <mergeCell ref="KCV125:KCY125"/>
    <mergeCell ref="KCZ125:KDC125"/>
    <mergeCell ref="KDD125:KDG125"/>
    <mergeCell ref="KDH125:KDK125"/>
    <mergeCell ref="KDL125:KDO125"/>
    <mergeCell ref="KBT125:KBW125"/>
    <mergeCell ref="KBX125:KCA125"/>
    <mergeCell ref="KCB125:KCE125"/>
    <mergeCell ref="KCF125:KCI125"/>
    <mergeCell ref="KCJ125:KCM125"/>
    <mergeCell ref="KCN125:KCQ125"/>
    <mergeCell ref="KAV125:KAY125"/>
    <mergeCell ref="KAZ125:KBC125"/>
    <mergeCell ref="KBD125:KBG125"/>
    <mergeCell ref="KBH125:KBK125"/>
    <mergeCell ref="KBL125:KBO125"/>
    <mergeCell ref="KBP125:KBS125"/>
    <mergeCell ref="JZX125:KAA125"/>
    <mergeCell ref="KAB125:KAE125"/>
    <mergeCell ref="KAF125:KAI125"/>
    <mergeCell ref="KAJ125:KAM125"/>
    <mergeCell ref="KAN125:KAQ125"/>
    <mergeCell ref="KAR125:KAU125"/>
    <mergeCell ref="JYZ125:JZC125"/>
    <mergeCell ref="JZD125:JZG125"/>
    <mergeCell ref="JZH125:JZK125"/>
    <mergeCell ref="JZL125:JZO125"/>
    <mergeCell ref="JZP125:JZS125"/>
    <mergeCell ref="JZT125:JZW125"/>
    <mergeCell ref="JYB125:JYE125"/>
    <mergeCell ref="JYF125:JYI125"/>
    <mergeCell ref="JYJ125:JYM125"/>
    <mergeCell ref="JYN125:JYQ125"/>
    <mergeCell ref="JYR125:JYU125"/>
    <mergeCell ref="JYV125:JYY125"/>
    <mergeCell ref="KIF125:KII125"/>
    <mergeCell ref="KIJ125:KIM125"/>
    <mergeCell ref="KIN125:KIQ125"/>
    <mergeCell ref="KIR125:KIU125"/>
    <mergeCell ref="KIV125:KIY125"/>
    <mergeCell ref="KIZ125:KJC125"/>
    <mergeCell ref="KHH125:KHK125"/>
    <mergeCell ref="KHL125:KHO125"/>
    <mergeCell ref="KHP125:KHS125"/>
    <mergeCell ref="KHT125:KHW125"/>
    <mergeCell ref="KHX125:KIA125"/>
    <mergeCell ref="KIB125:KIE125"/>
    <mergeCell ref="KGJ125:KGM125"/>
    <mergeCell ref="KGN125:KGQ125"/>
    <mergeCell ref="KGR125:KGU125"/>
    <mergeCell ref="KGV125:KGY125"/>
    <mergeCell ref="KGZ125:KHC125"/>
    <mergeCell ref="KHD125:KHG125"/>
    <mergeCell ref="KFL125:KFO125"/>
    <mergeCell ref="KFP125:KFS125"/>
    <mergeCell ref="KFT125:KFW125"/>
    <mergeCell ref="KFX125:KGA125"/>
    <mergeCell ref="KGB125:KGE125"/>
    <mergeCell ref="KGF125:KGI125"/>
    <mergeCell ref="KEN125:KEQ125"/>
    <mergeCell ref="KER125:KEU125"/>
    <mergeCell ref="KEV125:KEY125"/>
    <mergeCell ref="KEZ125:KFC125"/>
    <mergeCell ref="KFD125:KFG125"/>
    <mergeCell ref="KFH125:KFK125"/>
    <mergeCell ref="KDP125:KDS125"/>
    <mergeCell ref="KDT125:KDW125"/>
    <mergeCell ref="KDX125:KEA125"/>
    <mergeCell ref="KEB125:KEE125"/>
    <mergeCell ref="KEF125:KEI125"/>
    <mergeCell ref="KEJ125:KEM125"/>
    <mergeCell ref="KNT125:KNW125"/>
    <mergeCell ref="KNX125:KOA125"/>
    <mergeCell ref="KOB125:KOE125"/>
    <mergeCell ref="KOF125:KOI125"/>
    <mergeCell ref="KOJ125:KOM125"/>
    <mergeCell ref="KON125:KOQ125"/>
    <mergeCell ref="KMV125:KMY125"/>
    <mergeCell ref="KMZ125:KNC125"/>
    <mergeCell ref="KND125:KNG125"/>
    <mergeCell ref="KNH125:KNK125"/>
    <mergeCell ref="KNL125:KNO125"/>
    <mergeCell ref="KNP125:KNS125"/>
    <mergeCell ref="KLX125:KMA125"/>
    <mergeCell ref="KMB125:KME125"/>
    <mergeCell ref="KMF125:KMI125"/>
    <mergeCell ref="KMJ125:KMM125"/>
    <mergeCell ref="KMN125:KMQ125"/>
    <mergeCell ref="KMR125:KMU125"/>
    <mergeCell ref="KKZ125:KLC125"/>
    <mergeCell ref="KLD125:KLG125"/>
    <mergeCell ref="KLH125:KLK125"/>
    <mergeCell ref="KLL125:KLO125"/>
    <mergeCell ref="KLP125:KLS125"/>
    <mergeCell ref="KLT125:KLW125"/>
    <mergeCell ref="KKB125:KKE125"/>
    <mergeCell ref="KKF125:KKI125"/>
    <mergeCell ref="KKJ125:KKM125"/>
    <mergeCell ref="KKN125:KKQ125"/>
    <mergeCell ref="KKR125:KKU125"/>
    <mergeCell ref="KKV125:KKY125"/>
    <mergeCell ref="KJD125:KJG125"/>
    <mergeCell ref="KJH125:KJK125"/>
    <mergeCell ref="KJL125:KJO125"/>
    <mergeCell ref="KJP125:KJS125"/>
    <mergeCell ref="KJT125:KJW125"/>
    <mergeCell ref="KJX125:KKA125"/>
    <mergeCell ref="KTH125:KTK125"/>
    <mergeCell ref="KTL125:KTO125"/>
    <mergeCell ref="KTP125:KTS125"/>
    <mergeCell ref="KTT125:KTW125"/>
    <mergeCell ref="KTX125:KUA125"/>
    <mergeCell ref="KUB125:KUE125"/>
    <mergeCell ref="KSJ125:KSM125"/>
    <mergeCell ref="KSN125:KSQ125"/>
    <mergeCell ref="KSR125:KSU125"/>
    <mergeCell ref="KSV125:KSY125"/>
    <mergeCell ref="KSZ125:KTC125"/>
    <mergeCell ref="KTD125:KTG125"/>
    <mergeCell ref="KRL125:KRO125"/>
    <mergeCell ref="KRP125:KRS125"/>
    <mergeCell ref="KRT125:KRW125"/>
    <mergeCell ref="KRX125:KSA125"/>
    <mergeCell ref="KSB125:KSE125"/>
    <mergeCell ref="KSF125:KSI125"/>
    <mergeCell ref="KQN125:KQQ125"/>
    <mergeCell ref="KQR125:KQU125"/>
    <mergeCell ref="KQV125:KQY125"/>
    <mergeCell ref="KQZ125:KRC125"/>
    <mergeCell ref="KRD125:KRG125"/>
    <mergeCell ref="KRH125:KRK125"/>
    <mergeCell ref="KPP125:KPS125"/>
    <mergeCell ref="KPT125:KPW125"/>
    <mergeCell ref="KPX125:KQA125"/>
    <mergeCell ref="KQB125:KQE125"/>
    <mergeCell ref="KQF125:KQI125"/>
    <mergeCell ref="KQJ125:KQM125"/>
    <mergeCell ref="KOR125:KOU125"/>
    <mergeCell ref="KOV125:KOY125"/>
    <mergeCell ref="KOZ125:KPC125"/>
    <mergeCell ref="KPD125:KPG125"/>
    <mergeCell ref="KPH125:KPK125"/>
    <mergeCell ref="KPL125:KPO125"/>
    <mergeCell ref="KYV125:KYY125"/>
    <mergeCell ref="KYZ125:KZC125"/>
    <mergeCell ref="KZD125:KZG125"/>
    <mergeCell ref="KZH125:KZK125"/>
    <mergeCell ref="KZL125:KZO125"/>
    <mergeCell ref="KZP125:KZS125"/>
    <mergeCell ref="KXX125:KYA125"/>
    <mergeCell ref="KYB125:KYE125"/>
    <mergeCell ref="KYF125:KYI125"/>
    <mergeCell ref="KYJ125:KYM125"/>
    <mergeCell ref="KYN125:KYQ125"/>
    <mergeCell ref="KYR125:KYU125"/>
    <mergeCell ref="KWZ125:KXC125"/>
    <mergeCell ref="KXD125:KXG125"/>
    <mergeCell ref="KXH125:KXK125"/>
    <mergeCell ref="KXL125:KXO125"/>
    <mergeCell ref="KXP125:KXS125"/>
    <mergeCell ref="KXT125:KXW125"/>
    <mergeCell ref="KWB125:KWE125"/>
    <mergeCell ref="KWF125:KWI125"/>
    <mergeCell ref="KWJ125:KWM125"/>
    <mergeCell ref="KWN125:KWQ125"/>
    <mergeCell ref="KWR125:KWU125"/>
    <mergeCell ref="KWV125:KWY125"/>
    <mergeCell ref="KVD125:KVG125"/>
    <mergeCell ref="KVH125:KVK125"/>
    <mergeCell ref="KVL125:KVO125"/>
    <mergeCell ref="KVP125:KVS125"/>
    <mergeCell ref="KVT125:KVW125"/>
    <mergeCell ref="KVX125:KWA125"/>
    <mergeCell ref="KUF125:KUI125"/>
    <mergeCell ref="KUJ125:KUM125"/>
    <mergeCell ref="KUN125:KUQ125"/>
    <mergeCell ref="KUR125:KUU125"/>
    <mergeCell ref="KUV125:KUY125"/>
    <mergeCell ref="KUZ125:KVC125"/>
    <mergeCell ref="LEJ125:LEM125"/>
    <mergeCell ref="LEN125:LEQ125"/>
    <mergeCell ref="LER125:LEU125"/>
    <mergeCell ref="LEV125:LEY125"/>
    <mergeCell ref="LEZ125:LFC125"/>
    <mergeCell ref="LFD125:LFG125"/>
    <mergeCell ref="LDL125:LDO125"/>
    <mergeCell ref="LDP125:LDS125"/>
    <mergeCell ref="LDT125:LDW125"/>
    <mergeCell ref="LDX125:LEA125"/>
    <mergeCell ref="LEB125:LEE125"/>
    <mergeCell ref="LEF125:LEI125"/>
    <mergeCell ref="LCN125:LCQ125"/>
    <mergeCell ref="LCR125:LCU125"/>
    <mergeCell ref="LCV125:LCY125"/>
    <mergeCell ref="LCZ125:LDC125"/>
    <mergeCell ref="LDD125:LDG125"/>
    <mergeCell ref="LDH125:LDK125"/>
    <mergeCell ref="LBP125:LBS125"/>
    <mergeCell ref="LBT125:LBW125"/>
    <mergeCell ref="LBX125:LCA125"/>
    <mergeCell ref="LCB125:LCE125"/>
    <mergeCell ref="LCF125:LCI125"/>
    <mergeCell ref="LCJ125:LCM125"/>
    <mergeCell ref="LAR125:LAU125"/>
    <mergeCell ref="LAV125:LAY125"/>
    <mergeCell ref="LAZ125:LBC125"/>
    <mergeCell ref="LBD125:LBG125"/>
    <mergeCell ref="LBH125:LBK125"/>
    <mergeCell ref="LBL125:LBO125"/>
    <mergeCell ref="KZT125:KZW125"/>
    <mergeCell ref="KZX125:LAA125"/>
    <mergeCell ref="LAB125:LAE125"/>
    <mergeCell ref="LAF125:LAI125"/>
    <mergeCell ref="LAJ125:LAM125"/>
    <mergeCell ref="LAN125:LAQ125"/>
    <mergeCell ref="LJX125:LKA125"/>
    <mergeCell ref="LKB125:LKE125"/>
    <mergeCell ref="LKF125:LKI125"/>
    <mergeCell ref="LKJ125:LKM125"/>
    <mergeCell ref="LKN125:LKQ125"/>
    <mergeCell ref="LKR125:LKU125"/>
    <mergeCell ref="LIZ125:LJC125"/>
    <mergeCell ref="LJD125:LJG125"/>
    <mergeCell ref="LJH125:LJK125"/>
    <mergeCell ref="LJL125:LJO125"/>
    <mergeCell ref="LJP125:LJS125"/>
    <mergeCell ref="LJT125:LJW125"/>
    <mergeCell ref="LIB125:LIE125"/>
    <mergeCell ref="LIF125:LII125"/>
    <mergeCell ref="LIJ125:LIM125"/>
    <mergeCell ref="LIN125:LIQ125"/>
    <mergeCell ref="LIR125:LIU125"/>
    <mergeCell ref="LIV125:LIY125"/>
    <mergeCell ref="LHD125:LHG125"/>
    <mergeCell ref="LHH125:LHK125"/>
    <mergeCell ref="LHL125:LHO125"/>
    <mergeCell ref="LHP125:LHS125"/>
    <mergeCell ref="LHT125:LHW125"/>
    <mergeCell ref="LHX125:LIA125"/>
    <mergeCell ref="LGF125:LGI125"/>
    <mergeCell ref="LGJ125:LGM125"/>
    <mergeCell ref="LGN125:LGQ125"/>
    <mergeCell ref="LGR125:LGU125"/>
    <mergeCell ref="LGV125:LGY125"/>
    <mergeCell ref="LGZ125:LHC125"/>
    <mergeCell ref="LFH125:LFK125"/>
    <mergeCell ref="LFL125:LFO125"/>
    <mergeCell ref="LFP125:LFS125"/>
    <mergeCell ref="LFT125:LFW125"/>
    <mergeCell ref="LFX125:LGA125"/>
    <mergeCell ref="LGB125:LGE125"/>
    <mergeCell ref="LPL125:LPO125"/>
    <mergeCell ref="LPP125:LPS125"/>
    <mergeCell ref="LPT125:LPW125"/>
    <mergeCell ref="LPX125:LQA125"/>
    <mergeCell ref="LQB125:LQE125"/>
    <mergeCell ref="LQF125:LQI125"/>
    <mergeCell ref="LON125:LOQ125"/>
    <mergeCell ref="LOR125:LOU125"/>
    <mergeCell ref="LOV125:LOY125"/>
    <mergeCell ref="LOZ125:LPC125"/>
    <mergeCell ref="LPD125:LPG125"/>
    <mergeCell ref="LPH125:LPK125"/>
    <mergeCell ref="LNP125:LNS125"/>
    <mergeCell ref="LNT125:LNW125"/>
    <mergeCell ref="LNX125:LOA125"/>
    <mergeCell ref="LOB125:LOE125"/>
    <mergeCell ref="LOF125:LOI125"/>
    <mergeCell ref="LOJ125:LOM125"/>
    <mergeCell ref="LMR125:LMU125"/>
    <mergeCell ref="LMV125:LMY125"/>
    <mergeCell ref="LMZ125:LNC125"/>
    <mergeCell ref="LND125:LNG125"/>
    <mergeCell ref="LNH125:LNK125"/>
    <mergeCell ref="LNL125:LNO125"/>
    <mergeCell ref="LLT125:LLW125"/>
    <mergeCell ref="LLX125:LMA125"/>
    <mergeCell ref="LMB125:LME125"/>
    <mergeCell ref="LMF125:LMI125"/>
    <mergeCell ref="LMJ125:LMM125"/>
    <mergeCell ref="LMN125:LMQ125"/>
    <mergeCell ref="LKV125:LKY125"/>
    <mergeCell ref="LKZ125:LLC125"/>
    <mergeCell ref="LLD125:LLG125"/>
    <mergeCell ref="LLH125:LLK125"/>
    <mergeCell ref="LLL125:LLO125"/>
    <mergeCell ref="LLP125:LLS125"/>
    <mergeCell ref="LUZ125:LVC125"/>
    <mergeCell ref="LVD125:LVG125"/>
    <mergeCell ref="LVH125:LVK125"/>
    <mergeCell ref="LVL125:LVO125"/>
    <mergeCell ref="LVP125:LVS125"/>
    <mergeCell ref="LVT125:LVW125"/>
    <mergeCell ref="LUB125:LUE125"/>
    <mergeCell ref="LUF125:LUI125"/>
    <mergeCell ref="LUJ125:LUM125"/>
    <mergeCell ref="LUN125:LUQ125"/>
    <mergeCell ref="LUR125:LUU125"/>
    <mergeCell ref="LUV125:LUY125"/>
    <mergeCell ref="LTD125:LTG125"/>
    <mergeCell ref="LTH125:LTK125"/>
    <mergeCell ref="LTL125:LTO125"/>
    <mergeCell ref="LTP125:LTS125"/>
    <mergeCell ref="LTT125:LTW125"/>
    <mergeCell ref="LTX125:LUA125"/>
    <mergeCell ref="LSF125:LSI125"/>
    <mergeCell ref="LSJ125:LSM125"/>
    <mergeCell ref="LSN125:LSQ125"/>
    <mergeCell ref="LSR125:LSU125"/>
    <mergeCell ref="LSV125:LSY125"/>
    <mergeCell ref="LSZ125:LTC125"/>
    <mergeCell ref="LRH125:LRK125"/>
    <mergeCell ref="LRL125:LRO125"/>
    <mergeCell ref="LRP125:LRS125"/>
    <mergeCell ref="LRT125:LRW125"/>
    <mergeCell ref="LRX125:LSA125"/>
    <mergeCell ref="LSB125:LSE125"/>
    <mergeCell ref="LQJ125:LQM125"/>
    <mergeCell ref="LQN125:LQQ125"/>
    <mergeCell ref="LQR125:LQU125"/>
    <mergeCell ref="LQV125:LQY125"/>
    <mergeCell ref="LQZ125:LRC125"/>
    <mergeCell ref="LRD125:LRG125"/>
    <mergeCell ref="MAN125:MAQ125"/>
    <mergeCell ref="MAR125:MAU125"/>
    <mergeCell ref="MAV125:MAY125"/>
    <mergeCell ref="MAZ125:MBC125"/>
    <mergeCell ref="MBD125:MBG125"/>
    <mergeCell ref="MBH125:MBK125"/>
    <mergeCell ref="LZP125:LZS125"/>
    <mergeCell ref="LZT125:LZW125"/>
    <mergeCell ref="LZX125:MAA125"/>
    <mergeCell ref="MAB125:MAE125"/>
    <mergeCell ref="MAF125:MAI125"/>
    <mergeCell ref="MAJ125:MAM125"/>
    <mergeCell ref="LYR125:LYU125"/>
    <mergeCell ref="LYV125:LYY125"/>
    <mergeCell ref="LYZ125:LZC125"/>
    <mergeCell ref="LZD125:LZG125"/>
    <mergeCell ref="LZH125:LZK125"/>
    <mergeCell ref="LZL125:LZO125"/>
    <mergeCell ref="LXT125:LXW125"/>
    <mergeCell ref="LXX125:LYA125"/>
    <mergeCell ref="LYB125:LYE125"/>
    <mergeCell ref="LYF125:LYI125"/>
    <mergeCell ref="LYJ125:LYM125"/>
    <mergeCell ref="LYN125:LYQ125"/>
    <mergeCell ref="LWV125:LWY125"/>
    <mergeCell ref="LWZ125:LXC125"/>
    <mergeCell ref="LXD125:LXG125"/>
    <mergeCell ref="LXH125:LXK125"/>
    <mergeCell ref="LXL125:LXO125"/>
    <mergeCell ref="LXP125:LXS125"/>
    <mergeCell ref="LVX125:LWA125"/>
    <mergeCell ref="LWB125:LWE125"/>
    <mergeCell ref="LWF125:LWI125"/>
    <mergeCell ref="LWJ125:LWM125"/>
    <mergeCell ref="LWN125:LWQ125"/>
    <mergeCell ref="LWR125:LWU125"/>
    <mergeCell ref="MGB125:MGE125"/>
    <mergeCell ref="MGF125:MGI125"/>
    <mergeCell ref="MGJ125:MGM125"/>
    <mergeCell ref="MGN125:MGQ125"/>
    <mergeCell ref="MGR125:MGU125"/>
    <mergeCell ref="MGV125:MGY125"/>
    <mergeCell ref="MFD125:MFG125"/>
    <mergeCell ref="MFH125:MFK125"/>
    <mergeCell ref="MFL125:MFO125"/>
    <mergeCell ref="MFP125:MFS125"/>
    <mergeCell ref="MFT125:MFW125"/>
    <mergeCell ref="MFX125:MGA125"/>
    <mergeCell ref="MEF125:MEI125"/>
    <mergeCell ref="MEJ125:MEM125"/>
    <mergeCell ref="MEN125:MEQ125"/>
    <mergeCell ref="MER125:MEU125"/>
    <mergeCell ref="MEV125:MEY125"/>
    <mergeCell ref="MEZ125:MFC125"/>
    <mergeCell ref="MDH125:MDK125"/>
    <mergeCell ref="MDL125:MDO125"/>
    <mergeCell ref="MDP125:MDS125"/>
    <mergeCell ref="MDT125:MDW125"/>
    <mergeCell ref="MDX125:MEA125"/>
    <mergeCell ref="MEB125:MEE125"/>
    <mergeCell ref="MCJ125:MCM125"/>
    <mergeCell ref="MCN125:MCQ125"/>
    <mergeCell ref="MCR125:MCU125"/>
    <mergeCell ref="MCV125:MCY125"/>
    <mergeCell ref="MCZ125:MDC125"/>
    <mergeCell ref="MDD125:MDG125"/>
    <mergeCell ref="MBL125:MBO125"/>
    <mergeCell ref="MBP125:MBS125"/>
    <mergeCell ref="MBT125:MBW125"/>
    <mergeCell ref="MBX125:MCA125"/>
    <mergeCell ref="MCB125:MCE125"/>
    <mergeCell ref="MCF125:MCI125"/>
    <mergeCell ref="MLP125:MLS125"/>
    <mergeCell ref="MLT125:MLW125"/>
    <mergeCell ref="MLX125:MMA125"/>
    <mergeCell ref="MMB125:MME125"/>
    <mergeCell ref="MMF125:MMI125"/>
    <mergeCell ref="MMJ125:MMM125"/>
    <mergeCell ref="MKR125:MKU125"/>
    <mergeCell ref="MKV125:MKY125"/>
    <mergeCell ref="MKZ125:MLC125"/>
    <mergeCell ref="MLD125:MLG125"/>
    <mergeCell ref="MLH125:MLK125"/>
    <mergeCell ref="MLL125:MLO125"/>
    <mergeCell ref="MJT125:MJW125"/>
    <mergeCell ref="MJX125:MKA125"/>
    <mergeCell ref="MKB125:MKE125"/>
    <mergeCell ref="MKF125:MKI125"/>
    <mergeCell ref="MKJ125:MKM125"/>
    <mergeCell ref="MKN125:MKQ125"/>
    <mergeCell ref="MIV125:MIY125"/>
    <mergeCell ref="MIZ125:MJC125"/>
    <mergeCell ref="MJD125:MJG125"/>
    <mergeCell ref="MJH125:MJK125"/>
    <mergeCell ref="MJL125:MJO125"/>
    <mergeCell ref="MJP125:MJS125"/>
    <mergeCell ref="MHX125:MIA125"/>
    <mergeCell ref="MIB125:MIE125"/>
    <mergeCell ref="MIF125:MII125"/>
    <mergeCell ref="MIJ125:MIM125"/>
    <mergeCell ref="MIN125:MIQ125"/>
    <mergeCell ref="MIR125:MIU125"/>
    <mergeCell ref="MGZ125:MHC125"/>
    <mergeCell ref="MHD125:MHG125"/>
    <mergeCell ref="MHH125:MHK125"/>
    <mergeCell ref="MHL125:MHO125"/>
    <mergeCell ref="MHP125:MHS125"/>
    <mergeCell ref="MHT125:MHW125"/>
    <mergeCell ref="MRD125:MRG125"/>
    <mergeCell ref="MRH125:MRK125"/>
    <mergeCell ref="MRL125:MRO125"/>
    <mergeCell ref="MRP125:MRS125"/>
    <mergeCell ref="MRT125:MRW125"/>
    <mergeCell ref="MRX125:MSA125"/>
    <mergeCell ref="MQF125:MQI125"/>
    <mergeCell ref="MQJ125:MQM125"/>
    <mergeCell ref="MQN125:MQQ125"/>
    <mergeCell ref="MQR125:MQU125"/>
    <mergeCell ref="MQV125:MQY125"/>
    <mergeCell ref="MQZ125:MRC125"/>
    <mergeCell ref="MPH125:MPK125"/>
    <mergeCell ref="MPL125:MPO125"/>
    <mergeCell ref="MPP125:MPS125"/>
    <mergeCell ref="MPT125:MPW125"/>
    <mergeCell ref="MPX125:MQA125"/>
    <mergeCell ref="MQB125:MQE125"/>
    <mergeCell ref="MOJ125:MOM125"/>
    <mergeCell ref="MON125:MOQ125"/>
    <mergeCell ref="MOR125:MOU125"/>
    <mergeCell ref="MOV125:MOY125"/>
    <mergeCell ref="MOZ125:MPC125"/>
    <mergeCell ref="MPD125:MPG125"/>
    <mergeCell ref="MNL125:MNO125"/>
    <mergeCell ref="MNP125:MNS125"/>
    <mergeCell ref="MNT125:MNW125"/>
    <mergeCell ref="MNX125:MOA125"/>
    <mergeCell ref="MOB125:MOE125"/>
    <mergeCell ref="MOF125:MOI125"/>
    <mergeCell ref="MMN125:MMQ125"/>
    <mergeCell ref="MMR125:MMU125"/>
    <mergeCell ref="MMV125:MMY125"/>
    <mergeCell ref="MMZ125:MNC125"/>
    <mergeCell ref="MND125:MNG125"/>
    <mergeCell ref="MNH125:MNK125"/>
    <mergeCell ref="MWR125:MWU125"/>
    <mergeCell ref="MWV125:MWY125"/>
    <mergeCell ref="MWZ125:MXC125"/>
    <mergeCell ref="MXD125:MXG125"/>
    <mergeCell ref="MXH125:MXK125"/>
    <mergeCell ref="MXL125:MXO125"/>
    <mergeCell ref="MVT125:MVW125"/>
    <mergeCell ref="MVX125:MWA125"/>
    <mergeCell ref="MWB125:MWE125"/>
    <mergeCell ref="MWF125:MWI125"/>
    <mergeCell ref="MWJ125:MWM125"/>
    <mergeCell ref="MWN125:MWQ125"/>
    <mergeCell ref="MUV125:MUY125"/>
    <mergeCell ref="MUZ125:MVC125"/>
    <mergeCell ref="MVD125:MVG125"/>
    <mergeCell ref="MVH125:MVK125"/>
    <mergeCell ref="MVL125:MVO125"/>
    <mergeCell ref="MVP125:MVS125"/>
    <mergeCell ref="MTX125:MUA125"/>
    <mergeCell ref="MUB125:MUE125"/>
    <mergeCell ref="MUF125:MUI125"/>
    <mergeCell ref="MUJ125:MUM125"/>
    <mergeCell ref="MUN125:MUQ125"/>
    <mergeCell ref="MUR125:MUU125"/>
    <mergeCell ref="MSZ125:MTC125"/>
    <mergeCell ref="MTD125:MTG125"/>
    <mergeCell ref="MTH125:MTK125"/>
    <mergeCell ref="MTL125:MTO125"/>
    <mergeCell ref="MTP125:MTS125"/>
    <mergeCell ref="MTT125:MTW125"/>
    <mergeCell ref="MSB125:MSE125"/>
    <mergeCell ref="MSF125:MSI125"/>
    <mergeCell ref="MSJ125:MSM125"/>
    <mergeCell ref="MSN125:MSQ125"/>
    <mergeCell ref="MSR125:MSU125"/>
    <mergeCell ref="MSV125:MSY125"/>
    <mergeCell ref="NCF125:NCI125"/>
    <mergeCell ref="NCJ125:NCM125"/>
    <mergeCell ref="NCN125:NCQ125"/>
    <mergeCell ref="NCR125:NCU125"/>
    <mergeCell ref="NCV125:NCY125"/>
    <mergeCell ref="NCZ125:NDC125"/>
    <mergeCell ref="NBH125:NBK125"/>
    <mergeCell ref="NBL125:NBO125"/>
    <mergeCell ref="NBP125:NBS125"/>
    <mergeCell ref="NBT125:NBW125"/>
    <mergeCell ref="NBX125:NCA125"/>
    <mergeCell ref="NCB125:NCE125"/>
    <mergeCell ref="NAJ125:NAM125"/>
    <mergeCell ref="NAN125:NAQ125"/>
    <mergeCell ref="NAR125:NAU125"/>
    <mergeCell ref="NAV125:NAY125"/>
    <mergeCell ref="NAZ125:NBC125"/>
    <mergeCell ref="NBD125:NBG125"/>
    <mergeCell ref="MZL125:MZO125"/>
    <mergeCell ref="MZP125:MZS125"/>
    <mergeCell ref="MZT125:MZW125"/>
    <mergeCell ref="MZX125:NAA125"/>
    <mergeCell ref="NAB125:NAE125"/>
    <mergeCell ref="NAF125:NAI125"/>
    <mergeCell ref="MYN125:MYQ125"/>
    <mergeCell ref="MYR125:MYU125"/>
    <mergeCell ref="MYV125:MYY125"/>
    <mergeCell ref="MYZ125:MZC125"/>
    <mergeCell ref="MZD125:MZG125"/>
    <mergeCell ref="MZH125:MZK125"/>
    <mergeCell ref="MXP125:MXS125"/>
    <mergeCell ref="MXT125:MXW125"/>
    <mergeCell ref="MXX125:MYA125"/>
    <mergeCell ref="MYB125:MYE125"/>
    <mergeCell ref="MYF125:MYI125"/>
    <mergeCell ref="MYJ125:MYM125"/>
    <mergeCell ref="NHT125:NHW125"/>
    <mergeCell ref="NHX125:NIA125"/>
    <mergeCell ref="NIB125:NIE125"/>
    <mergeCell ref="NIF125:NII125"/>
    <mergeCell ref="NIJ125:NIM125"/>
    <mergeCell ref="NIN125:NIQ125"/>
    <mergeCell ref="NGV125:NGY125"/>
    <mergeCell ref="NGZ125:NHC125"/>
    <mergeCell ref="NHD125:NHG125"/>
    <mergeCell ref="NHH125:NHK125"/>
    <mergeCell ref="NHL125:NHO125"/>
    <mergeCell ref="NHP125:NHS125"/>
    <mergeCell ref="NFX125:NGA125"/>
    <mergeCell ref="NGB125:NGE125"/>
    <mergeCell ref="NGF125:NGI125"/>
    <mergeCell ref="NGJ125:NGM125"/>
    <mergeCell ref="NGN125:NGQ125"/>
    <mergeCell ref="NGR125:NGU125"/>
    <mergeCell ref="NEZ125:NFC125"/>
    <mergeCell ref="NFD125:NFG125"/>
    <mergeCell ref="NFH125:NFK125"/>
    <mergeCell ref="NFL125:NFO125"/>
    <mergeCell ref="NFP125:NFS125"/>
    <mergeCell ref="NFT125:NFW125"/>
    <mergeCell ref="NEB125:NEE125"/>
    <mergeCell ref="NEF125:NEI125"/>
    <mergeCell ref="NEJ125:NEM125"/>
    <mergeCell ref="NEN125:NEQ125"/>
    <mergeCell ref="NER125:NEU125"/>
    <mergeCell ref="NEV125:NEY125"/>
    <mergeCell ref="NDD125:NDG125"/>
    <mergeCell ref="NDH125:NDK125"/>
    <mergeCell ref="NDL125:NDO125"/>
    <mergeCell ref="NDP125:NDS125"/>
    <mergeCell ref="NDT125:NDW125"/>
    <mergeCell ref="NDX125:NEA125"/>
    <mergeCell ref="NNH125:NNK125"/>
    <mergeCell ref="NNL125:NNO125"/>
    <mergeCell ref="NNP125:NNS125"/>
    <mergeCell ref="NNT125:NNW125"/>
    <mergeCell ref="NNX125:NOA125"/>
    <mergeCell ref="NOB125:NOE125"/>
    <mergeCell ref="NMJ125:NMM125"/>
    <mergeCell ref="NMN125:NMQ125"/>
    <mergeCell ref="NMR125:NMU125"/>
    <mergeCell ref="NMV125:NMY125"/>
    <mergeCell ref="NMZ125:NNC125"/>
    <mergeCell ref="NND125:NNG125"/>
    <mergeCell ref="NLL125:NLO125"/>
    <mergeCell ref="NLP125:NLS125"/>
    <mergeCell ref="NLT125:NLW125"/>
    <mergeCell ref="NLX125:NMA125"/>
    <mergeCell ref="NMB125:NME125"/>
    <mergeCell ref="NMF125:NMI125"/>
    <mergeCell ref="NKN125:NKQ125"/>
    <mergeCell ref="NKR125:NKU125"/>
    <mergeCell ref="NKV125:NKY125"/>
    <mergeCell ref="NKZ125:NLC125"/>
    <mergeCell ref="NLD125:NLG125"/>
    <mergeCell ref="NLH125:NLK125"/>
    <mergeCell ref="NJP125:NJS125"/>
    <mergeCell ref="NJT125:NJW125"/>
    <mergeCell ref="NJX125:NKA125"/>
    <mergeCell ref="NKB125:NKE125"/>
    <mergeCell ref="NKF125:NKI125"/>
    <mergeCell ref="NKJ125:NKM125"/>
    <mergeCell ref="NIR125:NIU125"/>
    <mergeCell ref="NIV125:NIY125"/>
    <mergeCell ref="NIZ125:NJC125"/>
    <mergeCell ref="NJD125:NJG125"/>
    <mergeCell ref="NJH125:NJK125"/>
    <mergeCell ref="NJL125:NJO125"/>
    <mergeCell ref="NSV125:NSY125"/>
    <mergeCell ref="NSZ125:NTC125"/>
    <mergeCell ref="NTD125:NTG125"/>
    <mergeCell ref="NTH125:NTK125"/>
    <mergeCell ref="NTL125:NTO125"/>
    <mergeCell ref="NTP125:NTS125"/>
    <mergeCell ref="NRX125:NSA125"/>
    <mergeCell ref="NSB125:NSE125"/>
    <mergeCell ref="NSF125:NSI125"/>
    <mergeCell ref="NSJ125:NSM125"/>
    <mergeCell ref="NSN125:NSQ125"/>
    <mergeCell ref="NSR125:NSU125"/>
    <mergeCell ref="NQZ125:NRC125"/>
    <mergeCell ref="NRD125:NRG125"/>
    <mergeCell ref="NRH125:NRK125"/>
    <mergeCell ref="NRL125:NRO125"/>
    <mergeCell ref="NRP125:NRS125"/>
    <mergeCell ref="NRT125:NRW125"/>
    <mergeCell ref="NQB125:NQE125"/>
    <mergeCell ref="NQF125:NQI125"/>
    <mergeCell ref="NQJ125:NQM125"/>
    <mergeCell ref="NQN125:NQQ125"/>
    <mergeCell ref="NQR125:NQU125"/>
    <mergeCell ref="NQV125:NQY125"/>
    <mergeCell ref="NPD125:NPG125"/>
    <mergeCell ref="NPH125:NPK125"/>
    <mergeCell ref="NPL125:NPO125"/>
    <mergeCell ref="NPP125:NPS125"/>
    <mergeCell ref="NPT125:NPW125"/>
    <mergeCell ref="NPX125:NQA125"/>
    <mergeCell ref="NOF125:NOI125"/>
    <mergeCell ref="NOJ125:NOM125"/>
    <mergeCell ref="NON125:NOQ125"/>
    <mergeCell ref="NOR125:NOU125"/>
    <mergeCell ref="NOV125:NOY125"/>
    <mergeCell ref="NOZ125:NPC125"/>
    <mergeCell ref="NYJ125:NYM125"/>
    <mergeCell ref="NYN125:NYQ125"/>
    <mergeCell ref="NYR125:NYU125"/>
    <mergeCell ref="NYV125:NYY125"/>
    <mergeCell ref="NYZ125:NZC125"/>
    <mergeCell ref="NZD125:NZG125"/>
    <mergeCell ref="NXL125:NXO125"/>
    <mergeCell ref="NXP125:NXS125"/>
    <mergeCell ref="NXT125:NXW125"/>
    <mergeCell ref="NXX125:NYA125"/>
    <mergeCell ref="NYB125:NYE125"/>
    <mergeCell ref="NYF125:NYI125"/>
    <mergeCell ref="NWN125:NWQ125"/>
    <mergeCell ref="NWR125:NWU125"/>
    <mergeCell ref="NWV125:NWY125"/>
    <mergeCell ref="NWZ125:NXC125"/>
    <mergeCell ref="NXD125:NXG125"/>
    <mergeCell ref="NXH125:NXK125"/>
    <mergeCell ref="NVP125:NVS125"/>
    <mergeCell ref="NVT125:NVW125"/>
    <mergeCell ref="NVX125:NWA125"/>
    <mergeCell ref="NWB125:NWE125"/>
    <mergeCell ref="NWF125:NWI125"/>
    <mergeCell ref="NWJ125:NWM125"/>
    <mergeCell ref="NUR125:NUU125"/>
    <mergeCell ref="NUV125:NUY125"/>
    <mergeCell ref="NUZ125:NVC125"/>
    <mergeCell ref="NVD125:NVG125"/>
    <mergeCell ref="NVH125:NVK125"/>
    <mergeCell ref="NVL125:NVO125"/>
    <mergeCell ref="NTT125:NTW125"/>
    <mergeCell ref="NTX125:NUA125"/>
    <mergeCell ref="NUB125:NUE125"/>
    <mergeCell ref="NUF125:NUI125"/>
    <mergeCell ref="NUJ125:NUM125"/>
    <mergeCell ref="NUN125:NUQ125"/>
    <mergeCell ref="ODX125:OEA125"/>
    <mergeCell ref="OEB125:OEE125"/>
    <mergeCell ref="OEF125:OEI125"/>
    <mergeCell ref="OEJ125:OEM125"/>
    <mergeCell ref="OEN125:OEQ125"/>
    <mergeCell ref="OER125:OEU125"/>
    <mergeCell ref="OCZ125:ODC125"/>
    <mergeCell ref="ODD125:ODG125"/>
    <mergeCell ref="ODH125:ODK125"/>
    <mergeCell ref="ODL125:ODO125"/>
    <mergeCell ref="ODP125:ODS125"/>
    <mergeCell ref="ODT125:ODW125"/>
    <mergeCell ref="OCB125:OCE125"/>
    <mergeCell ref="OCF125:OCI125"/>
    <mergeCell ref="OCJ125:OCM125"/>
    <mergeCell ref="OCN125:OCQ125"/>
    <mergeCell ref="OCR125:OCU125"/>
    <mergeCell ref="OCV125:OCY125"/>
    <mergeCell ref="OBD125:OBG125"/>
    <mergeCell ref="OBH125:OBK125"/>
    <mergeCell ref="OBL125:OBO125"/>
    <mergeCell ref="OBP125:OBS125"/>
    <mergeCell ref="OBT125:OBW125"/>
    <mergeCell ref="OBX125:OCA125"/>
    <mergeCell ref="OAF125:OAI125"/>
    <mergeCell ref="OAJ125:OAM125"/>
    <mergeCell ref="OAN125:OAQ125"/>
    <mergeCell ref="OAR125:OAU125"/>
    <mergeCell ref="OAV125:OAY125"/>
    <mergeCell ref="OAZ125:OBC125"/>
    <mergeCell ref="NZH125:NZK125"/>
    <mergeCell ref="NZL125:NZO125"/>
    <mergeCell ref="NZP125:NZS125"/>
    <mergeCell ref="NZT125:NZW125"/>
    <mergeCell ref="NZX125:OAA125"/>
    <mergeCell ref="OAB125:OAE125"/>
    <mergeCell ref="OJL125:OJO125"/>
    <mergeCell ref="OJP125:OJS125"/>
    <mergeCell ref="OJT125:OJW125"/>
    <mergeCell ref="OJX125:OKA125"/>
    <mergeCell ref="OKB125:OKE125"/>
    <mergeCell ref="OKF125:OKI125"/>
    <mergeCell ref="OIN125:OIQ125"/>
    <mergeCell ref="OIR125:OIU125"/>
    <mergeCell ref="OIV125:OIY125"/>
    <mergeCell ref="OIZ125:OJC125"/>
    <mergeCell ref="OJD125:OJG125"/>
    <mergeCell ref="OJH125:OJK125"/>
    <mergeCell ref="OHP125:OHS125"/>
    <mergeCell ref="OHT125:OHW125"/>
    <mergeCell ref="OHX125:OIA125"/>
    <mergeCell ref="OIB125:OIE125"/>
    <mergeCell ref="OIF125:OII125"/>
    <mergeCell ref="OIJ125:OIM125"/>
    <mergeCell ref="OGR125:OGU125"/>
    <mergeCell ref="OGV125:OGY125"/>
    <mergeCell ref="OGZ125:OHC125"/>
    <mergeCell ref="OHD125:OHG125"/>
    <mergeCell ref="OHH125:OHK125"/>
    <mergeCell ref="OHL125:OHO125"/>
    <mergeCell ref="OFT125:OFW125"/>
    <mergeCell ref="OFX125:OGA125"/>
    <mergeCell ref="OGB125:OGE125"/>
    <mergeCell ref="OGF125:OGI125"/>
    <mergeCell ref="OGJ125:OGM125"/>
    <mergeCell ref="OGN125:OGQ125"/>
    <mergeCell ref="OEV125:OEY125"/>
    <mergeCell ref="OEZ125:OFC125"/>
    <mergeCell ref="OFD125:OFG125"/>
    <mergeCell ref="OFH125:OFK125"/>
    <mergeCell ref="OFL125:OFO125"/>
    <mergeCell ref="OFP125:OFS125"/>
    <mergeCell ref="OOZ125:OPC125"/>
    <mergeCell ref="OPD125:OPG125"/>
    <mergeCell ref="OPH125:OPK125"/>
    <mergeCell ref="OPL125:OPO125"/>
    <mergeCell ref="OPP125:OPS125"/>
    <mergeCell ref="OPT125:OPW125"/>
    <mergeCell ref="OOB125:OOE125"/>
    <mergeCell ref="OOF125:OOI125"/>
    <mergeCell ref="OOJ125:OOM125"/>
    <mergeCell ref="OON125:OOQ125"/>
    <mergeCell ref="OOR125:OOU125"/>
    <mergeCell ref="OOV125:OOY125"/>
    <mergeCell ref="OND125:ONG125"/>
    <mergeCell ref="ONH125:ONK125"/>
    <mergeCell ref="ONL125:ONO125"/>
    <mergeCell ref="ONP125:ONS125"/>
    <mergeCell ref="ONT125:ONW125"/>
    <mergeCell ref="ONX125:OOA125"/>
    <mergeCell ref="OMF125:OMI125"/>
    <mergeCell ref="OMJ125:OMM125"/>
    <mergeCell ref="OMN125:OMQ125"/>
    <mergeCell ref="OMR125:OMU125"/>
    <mergeCell ref="OMV125:OMY125"/>
    <mergeCell ref="OMZ125:ONC125"/>
    <mergeCell ref="OLH125:OLK125"/>
    <mergeCell ref="OLL125:OLO125"/>
    <mergeCell ref="OLP125:OLS125"/>
    <mergeCell ref="OLT125:OLW125"/>
    <mergeCell ref="OLX125:OMA125"/>
    <mergeCell ref="OMB125:OME125"/>
    <mergeCell ref="OKJ125:OKM125"/>
    <mergeCell ref="OKN125:OKQ125"/>
    <mergeCell ref="OKR125:OKU125"/>
    <mergeCell ref="OKV125:OKY125"/>
    <mergeCell ref="OKZ125:OLC125"/>
    <mergeCell ref="OLD125:OLG125"/>
    <mergeCell ref="OUN125:OUQ125"/>
    <mergeCell ref="OUR125:OUU125"/>
    <mergeCell ref="OUV125:OUY125"/>
    <mergeCell ref="OUZ125:OVC125"/>
    <mergeCell ref="OVD125:OVG125"/>
    <mergeCell ref="OVH125:OVK125"/>
    <mergeCell ref="OTP125:OTS125"/>
    <mergeCell ref="OTT125:OTW125"/>
    <mergeCell ref="OTX125:OUA125"/>
    <mergeCell ref="OUB125:OUE125"/>
    <mergeCell ref="OUF125:OUI125"/>
    <mergeCell ref="OUJ125:OUM125"/>
    <mergeCell ref="OSR125:OSU125"/>
    <mergeCell ref="OSV125:OSY125"/>
    <mergeCell ref="OSZ125:OTC125"/>
    <mergeCell ref="OTD125:OTG125"/>
    <mergeCell ref="OTH125:OTK125"/>
    <mergeCell ref="OTL125:OTO125"/>
    <mergeCell ref="ORT125:ORW125"/>
    <mergeCell ref="ORX125:OSA125"/>
    <mergeCell ref="OSB125:OSE125"/>
    <mergeCell ref="OSF125:OSI125"/>
    <mergeCell ref="OSJ125:OSM125"/>
    <mergeCell ref="OSN125:OSQ125"/>
    <mergeCell ref="OQV125:OQY125"/>
    <mergeCell ref="OQZ125:ORC125"/>
    <mergeCell ref="ORD125:ORG125"/>
    <mergeCell ref="ORH125:ORK125"/>
    <mergeCell ref="ORL125:ORO125"/>
    <mergeCell ref="ORP125:ORS125"/>
    <mergeCell ref="OPX125:OQA125"/>
    <mergeCell ref="OQB125:OQE125"/>
    <mergeCell ref="OQF125:OQI125"/>
    <mergeCell ref="OQJ125:OQM125"/>
    <mergeCell ref="OQN125:OQQ125"/>
    <mergeCell ref="OQR125:OQU125"/>
    <mergeCell ref="PAB125:PAE125"/>
    <mergeCell ref="PAF125:PAI125"/>
    <mergeCell ref="PAJ125:PAM125"/>
    <mergeCell ref="PAN125:PAQ125"/>
    <mergeCell ref="PAR125:PAU125"/>
    <mergeCell ref="PAV125:PAY125"/>
    <mergeCell ref="OZD125:OZG125"/>
    <mergeCell ref="OZH125:OZK125"/>
    <mergeCell ref="OZL125:OZO125"/>
    <mergeCell ref="OZP125:OZS125"/>
    <mergeCell ref="OZT125:OZW125"/>
    <mergeCell ref="OZX125:PAA125"/>
    <mergeCell ref="OYF125:OYI125"/>
    <mergeCell ref="OYJ125:OYM125"/>
    <mergeCell ref="OYN125:OYQ125"/>
    <mergeCell ref="OYR125:OYU125"/>
    <mergeCell ref="OYV125:OYY125"/>
    <mergeCell ref="OYZ125:OZC125"/>
    <mergeCell ref="OXH125:OXK125"/>
    <mergeCell ref="OXL125:OXO125"/>
    <mergeCell ref="OXP125:OXS125"/>
    <mergeCell ref="OXT125:OXW125"/>
    <mergeCell ref="OXX125:OYA125"/>
    <mergeCell ref="OYB125:OYE125"/>
    <mergeCell ref="OWJ125:OWM125"/>
    <mergeCell ref="OWN125:OWQ125"/>
    <mergeCell ref="OWR125:OWU125"/>
    <mergeCell ref="OWV125:OWY125"/>
    <mergeCell ref="OWZ125:OXC125"/>
    <mergeCell ref="OXD125:OXG125"/>
    <mergeCell ref="OVL125:OVO125"/>
    <mergeCell ref="OVP125:OVS125"/>
    <mergeCell ref="OVT125:OVW125"/>
    <mergeCell ref="OVX125:OWA125"/>
    <mergeCell ref="OWB125:OWE125"/>
    <mergeCell ref="OWF125:OWI125"/>
    <mergeCell ref="PFP125:PFS125"/>
    <mergeCell ref="PFT125:PFW125"/>
    <mergeCell ref="PFX125:PGA125"/>
    <mergeCell ref="PGB125:PGE125"/>
    <mergeCell ref="PGF125:PGI125"/>
    <mergeCell ref="PGJ125:PGM125"/>
    <mergeCell ref="PER125:PEU125"/>
    <mergeCell ref="PEV125:PEY125"/>
    <mergeCell ref="PEZ125:PFC125"/>
    <mergeCell ref="PFD125:PFG125"/>
    <mergeCell ref="PFH125:PFK125"/>
    <mergeCell ref="PFL125:PFO125"/>
    <mergeCell ref="PDT125:PDW125"/>
    <mergeCell ref="PDX125:PEA125"/>
    <mergeCell ref="PEB125:PEE125"/>
    <mergeCell ref="PEF125:PEI125"/>
    <mergeCell ref="PEJ125:PEM125"/>
    <mergeCell ref="PEN125:PEQ125"/>
    <mergeCell ref="PCV125:PCY125"/>
    <mergeCell ref="PCZ125:PDC125"/>
    <mergeCell ref="PDD125:PDG125"/>
    <mergeCell ref="PDH125:PDK125"/>
    <mergeCell ref="PDL125:PDO125"/>
    <mergeCell ref="PDP125:PDS125"/>
    <mergeCell ref="PBX125:PCA125"/>
    <mergeCell ref="PCB125:PCE125"/>
    <mergeCell ref="PCF125:PCI125"/>
    <mergeCell ref="PCJ125:PCM125"/>
    <mergeCell ref="PCN125:PCQ125"/>
    <mergeCell ref="PCR125:PCU125"/>
    <mergeCell ref="PAZ125:PBC125"/>
    <mergeCell ref="PBD125:PBG125"/>
    <mergeCell ref="PBH125:PBK125"/>
    <mergeCell ref="PBL125:PBO125"/>
    <mergeCell ref="PBP125:PBS125"/>
    <mergeCell ref="PBT125:PBW125"/>
    <mergeCell ref="PLD125:PLG125"/>
    <mergeCell ref="PLH125:PLK125"/>
    <mergeCell ref="PLL125:PLO125"/>
    <mergeCell ref="PLP125:PLS125"/>
    <mergeCell ref="PLT125:PLW125"/>
    <mergeCell ref="PLX125:PMA125"/>
    <mergeCell ref="PKF125:PKI125"/>
    <mergeCell ref="PKJ125:PKM125"/>
    <mergeCell ref="PKN125:PKQ125"/>
    <mergeCell ref="PKR125:PKU125"/>
    <mergeCell ref="PKV125:PKY125"/>
    <mergeCell ref="PKZ125:PLC125"/>
    <mergeCell ref="PJH125:PJK125"/>
    <mergeCell ref="PJL125:PJO125"/>
    <mergeCell ref="PJP125:PJS125"/>
    <mergeCell ref="PJT125:PJW125"/>
    <mergeCell ref="PJX125:PKA125"/>
    <mergeCell ref="PKB125:PKE125"/>
    <mergeCell ref="PIJ125:PIM125"/>
    <mergeCell ref="PIN125:PIQ125"/>
    <mergeCell ref="PIR125:PIU125"/>
    <mergeCell ref="PIV125:PIY125"/>
    <mergeCell ref="PIZ125:PJC125"/>
    <mergeCell ref="PJD125:PJG125"/>
    <mergeCell ref="PHL125:PHO125"/>
    <mergeCell ref="PHP125:PHS125"/>
    <mergeCell ref="PHT125:PHW125"/>
    <mergeCell ref="PHX125:PIA125"/>
    <mergeCell ref="PIB125:PIE125"/>
    <mergeCell ref="PIF125:PII125"/>
    <mergeCell ref="PGN125:PGQ125"/>
    <mergeCell ref="PGR125:PGU125"/>
    <mergeCell ref="PGV125:PGY125"/>
    <mergeCell ref="PGZ125:PHC125"/>
    <mergeCell ref="PHD125:PHG125"/>
    <mergeCell ref="PHH125:PHK125"/>
    <mergeCell ref="PQR125:PQU125"/>
    <mergeCell ref="PQV125:PQY125"/>
    <mergeCell ref="PQZ125:PRC125"/>
    <mergeCell ref="PRD125:PRG125"/>
    <mergeCell ref="PRH125:PRK125"/>
    <mergeCell ref="PRL125:PRO125"/>
    <mergeCell ref="PPT125:PPW125"/>
    <mergeCell ref="PPX125:PQA125"/>
    <mergeCell ref="PQB125:PQE125"/>
    <mergeCell ref="PQF125:PQI125"/>
    <mergeCell ref="PQJ125:PQM125"/>
    <mergeCell ref="PQN125:PQQ125"/>
    <mergeCell ref="POV125:POY125"/>
    <mergeCell ref="POZ125:PPC125"/>
    <mergeCell ref="PPD125:PPG125"/>
    <mergeCell ref="PPH125:PPK125"/>
    <mergeCell ref="PPL125:PPO125"/>
    <mergeCell ref="PPP125:PPS125"/>
    <mergeCell ref="PNX125:POA125"/>
    <mergeCell ref="POB125:POE125"/>
    <mergeCell ref="POF125:POI125"/>
    <mergeCell ref="POJ125:POM125"/>
    <mergeCell ref="PON125:POQ125"/>
    <mergeCell ref="POR125:POU125"/>
    <mergeCell ref="PMZ125:PNC125"/>
    <mergeCell ref="PND125:PNG125"/>
    <mergeCell ref="PNH125:PNK125"/>
    <mergeCell ref="PNL125:PNO125"/>
    <mergeCell ref="PNP125:PNS125"/>
    <mergeCell ref="PNT125:PNW125"/>
    <mergeCell ref="PMB125:PME125"/>
    <mergeCell ref="PMF125:PMI125"/>
    <mergeCell ref="PMJ125:PMM125"/>
    <mergeCell ref="PMN125:PMQ125"/>
    <mergeCell ref="PMR125:PMU125"/>
    <mergeCell ref="PMV125:PMY125"/>
    <mergeCell ref="PWF125:PWI125"/>
    <mergeCell ref="PWJ125:PWM125"/>
    <mergeCell ref="PWN125:PWQ125"/>
    <mergeCell ref="PWR125:PWU125"/>
    <mergeCell ref="PWV125:PWY125"/>
    <mergeCell ref="PWZ125:PXC125"/>
    <mergeCell ref="PVH125:PVK125"/>
    <mergeCell ref="PVL125:PVO125"/>
    <mergeCell ref="PVP125:PVS125"/>
    <mergeCell ref="PVT125:PVW125"/>
    <mergeCell ref="PVX125:PWA125"/>
    <mergeCell ref="PWB125:PWE125"/>
    <mergeCell ref="PUJ125:PUM125"/>
    <mergeCell ref="PUN125:PUQ125"/>
    <mergeCell ref="PUR125:PUU125"/>
    <mergeCell ref="PUV125:PUY125"/>
    <mergeCell ref="PUZ125:PVC125"/>
    <mergeCell ref="PVD125:PVG125"/>
    <mergeCell ref="PTL125:PTO125"/>
    <mergeCell ref="PTP125:PTS125"/>
    <mergeCell ref="PTT125:PTW125"/>
    <mergeCell ref="PTX125:PUA125"/>
    <mergeCell ref="PUB125:PUE125"/>
    <mergeCell ref="PUF125:PUI125"/>
    <mergeCell ref="PSN125:PSQ125"/>
    <mergeCell ref="PSR125:PSU125"/>
    <mergeCell ref="PSV125:PSY125"/>
    <mergeCell ref="PSZ125:PTC125"/>
    <mergeCell ref="PTD125:PTG125"/>
    <mergeCell ref="PTH125:PTK125"/>
    <mergeCell ref="PRP125:PRS125"/>
    <mergeCell ref="PRT125:PRW125"/>
    <mergeCell ref="PRX125:PSA125"/>
    <mergeCell ref="PSB125:PSE125"/>
    <mergeCell ref="PSF125:PSI125"/>
    <mergeCell ref="PSJ125:PSM125"/>
    <mergeCell ref="QBT125:QBW125"/>
    <mergeCell ref="QBX125:QCA125"/>
    <mergeCell ref="QCB125:QCE125"/>
    <mergeCell ref="QCF125:QCI125"/>
    <mergeCell ref="QCJ125:QCM125"/>
    <mergeCell ref="QCN125:QCQ125"/>
    <mergeCell ref="QAV125:QAY125"/>
    <mergeCell ref="QAZ125:QBC125"/>
    <mergeCell ref="QBD125:QBG125"/>
    <mergeCell ref="QBH125:QBK125"/>
    <mergeCell ref="QBL125:QBO125"/>
    <mergeCell ref="QBP125:QBS125"/>
    <mergeCell ref="PZX125:QAA125"/>
    <mergeCell ref="QAB125:QAE125"/>
    <mergeCell ref="QAF125:QAI125"/>
    <mergeCell ref="QAJ125:QAM125"/>
    <mergeCell ref="QAN125:QAQ125"/>
    <mergeCell ref="QAR125:QAU125"/>
    <mergeCell ref="PYZ125:PZC125"/>
    <mergeCell ref="PZD125:PZG125"/>
    <mergeCell ref="PZH125:PZK125"/>
    <mergeCell ref="PZL125:PZO125"/>
    <mergeCell ref="PZP125:PZS125"/>
    <mergeCell ref="PZT125:PZW125"/>
    <mergeCell ref="PYB125:PYE125"/>
    <mergeCell ref="PYF125:PYI125"/>
    <mergeCell ref="PYJ125:PYM125"/>
    <mergeCell ref="PYN125:PYQ125"/>
    <mergeCell ref="PYR125:PYU125"/>
    <mergeCell ref="PYV125:PYY125"/>
    <mergeCell ref="PXD125:PXG125"/>
    <mergeCell ref="PXH125:PXK125"/>
    <mergeCell ref="PXL125:PXO125"/>
    <mergeCell ref="PXP125:PXS125"/>
    <mergeCell ref="PXT125:PXW125"/>
    <mergeCell ref="PXX125:PYA125"/>
    <mergeCell ref="QHH125:QHK125"/>
    <mergeCell ref="QHL125:QHO125"/>
    <mergeCell ref="QHP125:QHS125"/>
    <mergeCell ref="QHT125:QHW125"/>
    <mergeCell ref="QHX125:QIA125"/>
    <mergeCell ref="QIB125:QIE125"/>
    <mergeCell ref="QGJ125:QGM125"/>
    <mergeCell ref="QGN125:QGQ125"/>
    <mergeCell ref="QGR125:QGU125"/>
    <mergeCell ref="QGV125:QGY125"/>
    <mergeCell ref="QGZ125:QHC125"/>
    <mergeCell ref="QHD125:QHG125"/>
    <mergeCell ref="QFL125:QFO125"/>
    <mergeCell ref="QFP125:QFS125"/>
    <mergeCell ref="QFT125:QFW125"/>
    <mergeCell ref="QFX125:QGA125"/>
    <mergeCell ref="QGB125:QGE125"/>
    <mergeCell ref="QGF125:QGI125"/>
    <mergeCell ref="QEN125:QEQ125"/>
    <mergeCell ref="QER125:QEU125"/>
    <mergeCell ref="QEV125:QEY125"/>
    <mergeCell ref="QEZ125:QFC125"/>
    <mergeCell ref="QFD125:QFG125"/>
    <mergeCell ref="QFH125:QFK125"/>
    <mergeCell ref="QDP125:QDS125"/>
    <mergeCell ref="QDT125:QDW125"/>
    <mergeCell ref="QDX125:QEA125"/>
    <mergeCell ref="QEB125:QEE125"/>
    <mergeCell ref="QEF125:QEI125"/>
    <mergeCell ref="QEJ125:QEM125"/>
    <mergeCell ref="QCR125:QCU125"/>
    <mergeCell ref="QCV125:QCY125"/>
    <mergeCell ref="QCZ125:QDC125"/>
    <mergeCell ref="QDD125:QDG125"/>
    <mergeCell ref="QDH125:QDK125"/>
    <mergeCell ref="QDL125:QDO125"/>
    <mergeCell ref="QMV125:QMY125"/>
    <mergeCell ref="QMZ125:QNC125"/>
    <mergeCell ref="QND125:QNG125"/>
    <mergeCell ref="QNH125:QNK125"/>
    <mergeCell ref="QNL125:QNO125"/>
    <mergeCell ref="QNP125:QNS125"/>
    <mergeCell ref="QLX125:QMA125"/>
    <mergeCell ref="QMB125:QME125"/>
    <mergeCell ref="QMF125:QMI125"/>
    <mergeCell ref="QMJ125:QMM125"/>
    <mergeCell ref="QMN125:QMQ125"/>
    <mergeCell ref="QMR125:QMU125"/>
    <mergeCell ref="QKZ125:QLC125"/>
    <mergeCell ref="QLD125:QLG125"/>
    <mergeCell ref="QLH125:QLK125"/>
    <mergeCell ref="QLL125:QLO125"/>
    <mergeCell ref="QLP125:QLS125"/>
    <mergeCell ref="QLT125:QLW125"/>
    <mergeCell ref="QKB125:QKE125"/>
    <mergeCell ref="QKF125:QKI125"/>
    <mergeCell ref="QKJ125:QKM125"/>
    <mergeCell ref="QKN125:QKQ125"/>
    <mergeCell ref="QKR125:QKU125"/>
    <mergeCell ref="QKV125:QKY125"/>
    <mergeCell ref="QJD125:QJG125"/>
    <mergeCell ref="QJH125:QJK125"/>
    <mergeCell ref="QJL125:QJO125"/>
    <mergeCell ref="QJP125:QJS125"/>
    <mergeCell ref="QJT125:QJW125"/>
    <mergeCell ref="QJX125:QKA125"/>
    <mergeCell ref="QIF125:QII125"/>
    <mergeCell ref="QIJ125:QIM125"/>
    <mergeCell ref="QIN125:QIQ125"/>
    <mergeCell ref="QIR125:QIU125"/>
    <mergeCell ref="QIV125:QIY125"/>
    <mergeCell ref="QIZ125:QJC125"/>
    <mergeCell ref="QSJ125:QSM125"/>
    <mergeCell ref="QSN125:QSQ125"/>
    <mergeCell ref="QSR125:QSU125"/>
    <mergeCell ref="QSV125:QSY125"/>
    <mergeCell ref="QSZ125:QTC125"/>
    <mergeCell ref="QTD125:QTG125"/>
    <mergeCell ref="QRL125:QRO125"/>
    <mergeCell ref="QRP125:QRS125"/>
    <mergeCell ref="QRT125:QRW125"/>
    <mergeCell ref="QRX125:QSA125"/>
    <mergeCell ref="QSB125:QSE125"/>
    <mergeCell ref="QSF125:QSI125"/>
    <mergeCell ref="QQN125:QQQ125"/>
    <mergeCell ref="QQR125:QQU125"/>
    <mergeCell ref="QQV125:QQY125"/>
    <mergeCell ref="QQZ125:QRC125"/>
    <mergeCell ref="QRD125:QRG125"/>
    <mergeCell ref="QRH125:QRK125"/>
    <mergeCell ref="QPP125:QPS125"/>
    <mergeCell ref="QPT125:QPW125"/>
    <mergeCell ref="QPX125:QQA125"/>
    <mergeCell ref="QQB125:QQE125"/>
    <mergeCell ref="QQF125:QQI125"/>
    <mergeCell ref="QQJ125:QQM125"/>
    <mergeCell ref="QOR125:QOU125"/>
    <mergeCell ref="QOV125:QOY125"/>
    <mergeCell ref="QOZ125:QPC125"/>
    <mergeCell ref="QPD125:QPG125"/>
    <mergeCell ref="QPH125:QPK125"/>
    <mergeCell ref="QPL125:QPO125"/>
    <mergeCell ref="QNT125:QNW125"/>
    <mergeCell ref="QNX125:QOA125"/>
    <mergeCell ref="QOB125:QOE125"/>
    <mergeCell ref="QOF125:QOI125"/>
    <mergeCell ref="QOJ125:QOM125"/>
    <mergeCell ref="QON125:QOQ125"/>
    <mergeCell ref="QXX125:QYA125"/>
    <mergeCell ref="QYB125:QYE125"/>
    <mergeCell ref="QYF125:QYI125"/>
    <mergeCell ref="QYJ125:QYM125"/>
    <mergeCell ref="QYN125:QYQ125"/>
    <mergeCell ref="QYR125:QYU125"/>
    <mergeCell ref="QWZ125:QXC125"/>
    <mergeCell ref="QXD125:QXG125"/>
    <mergeCell ref="QXH125:QXK125"/>
    <mergeCell ref="QXL125:QXO125"/>
    <mergeCell ref="QXP125:QXS125"/>
    <mergeCell ref="QXT125:QXW125"/>
    <mergeCell ref="QWB125:QWE125"/>
    <mergeCell ref="QWF125:QWI125"/>
    <mergeCell ref="QWJ125:QWM125"/>
    <mergeCell ref="QWN125:QWQ125"/>
    <mergeCell ref="QWR125:QWU125"/>
    <mergeCell ref="QWV125:QWY125"/>
    <mergeCell ref="QVD125:QVG125"/>
    <mergeCell ref="QVH125:QVK125"/>
    <mergeCell ref="QVL125:QVO125"/>
    <mergeCell ref="QVP125:QVS125"/>
    <mergeCell ref="QVT125:QVW125"/>
    <mergeCell ref="QVX125:QWA125"/>
    <mergeCell ref="QUF125:QUI125"/>
    <mergeCell ref="QUJ125:QUM125"/>
    <mergeCell ref="QUN125:QUQ125"/>
    <mergeCell ref="QUR125:QUU125"/>
    <mergeCell ref="QUV125:QUY125"/>
    <mergeCell ref="QUZ125:QVC125"/>
    <mergeCell ref="QTH125:QTK125"/>
    <mergeCell ref="QTL125:QTO125"/>
    <mergeCell ref="QTP125:QTS125"/>
    <mergeCell ref="QTT125:QTW125"/>
    <mergeCell ref="QTX125:QUA125"/>
    <mergeCell ref="QUB125:QUE125"/>
    <mergeCell ref="RDL125:RDO125"/>
    <mergeCell ref="RDP125:RDS125"/>
    <mergeCell ref="RDT125:RDW125"/>
    <mergeCell ref="RDX125:REA125"/>
    <mergeCell ref="REB125:REE125"/>
    <mergeCell ref="REF125:REI125"/>
    <mergeCell ref="RCN125:RCQ125"/>
    <mergeCell ref="RCR125:RCU125"/>
    <mergeCell ref="RCV125:RCY125"/>
    <mergeCell ref="RCZ125:RDC125"/>
    <mergeCell ref="RDD125:RDG125"/>
    <mergeCell ref="RDH125:RDK125"/>
    <mergeCell ref="RBP125:RBS125"/>
    <mergeCell ref="RBT125:RBW125"/>
    <mergeCell ref="RBX125:RCA125"/>
    <mergeCell ref="RCB125:RCE125"/>
    <mergeCell ref="RCF125:RCI125"/>
    <mergeCell ref="RCJ125:RCM125"/>
    <mergeCell ref="RAR125:RAU125"/>
    <mergeCell ref="RAV125:RAY125"/>
    <mergeCell ref="RAZ125:RBC125"/>
    <mergeCell ref="RBD125:RBG125"/>
    <mergeCell ref="RBH125:RBK125"/>
    <mergeCell ref="RBL125:RBO125"/>
    <mergeCell ref="QZT125:QZW125"/>
    <mergeCell ref="QZX125:RAA125"/>
    <mergeCell ref="RAB125:RAE125"/>
    <mergeCell ref="RAF125:RAI125"/>
    <mergeCell ref="RAJ125:RAM125"/>
    <mergeCell ref="RAN125:RAQ125"/>
    <mergeCell ref="QYV125:QYY125"/>
    <mergeCell ref="QYZ125:QZC125"/>
    <mergeCell ref="QZD125:QZG125"/>
    <mergeCell ref="QZH125:QZK125"/>
    <mergeCell ref="QZL125:QZO125"/>
    <mergeCell ref="QZP125:QZS125"/>
    <mergeCell ref="RIZ125:RJC125"/>
    <mergeCell ref="RJD125:RJG125"/>
    <mergeCell ref="RJH125:RJK125"/>
    <mergeCell ref="RJL125:RJO125"/>
    <mergeCell ref="RJP125:RJS125"/>
    <mergeCell ref="RJT125:RJW125"/>
    <mergeCell ref="RIB125:RIE125"/>
    <mergeCell ref="RIF125:RII125"/>
    <mergeCell ref="RIJ125:RIM125"/>
    <mergeCell ref="RIN125:RIQ125"/>
    <mergeCell ref="RIR125:RIU125"/>
    <mergeCell ref="RIV125:RIY125"/>
    <mergeCell ref="RHD125:RHG125"/>
    <mergeCell ref="RHH125:RHK125"/>
    <mergeCell ref="RHL125:RHO125"/>
    <mergeCell ref="RHP125:RHS125"/>
    <mergeCell ref="RHT125:RHW125"/>
    <mergeCell ref="RHX125:RIA125"/>
    <mergeCell ref="RGF125:RGI125"/>
    <mergeCell ref="RGJ125:RGM125"/>
    <mergeCell ref="RGN125:RGQ125"/>
    <mergeCell ref="RGR125:RGU125"/>
    <mergeCell ref="RGV125:RGY125"/>
    <mergeCell ref="RGZ125:RHC125"/>
    <mergeCell ref="RFH125:RFK125"/>
    <mergeCell ref="RFL125:RFO125"/>
    <mergeCell ref="RFP125:RFS125"/>
    <mergeCell ref="RFT125:RFW125"/>
    <mergeCell ref="RFX125:RGA125"/>
    <mergeCell ref="RGB125:RGE125"/>
    <mergeCell ref="REJ125:REM125"/>
    <mergeCell ref="REN125:REQ125"/>
    <mergeCell ref="RER125:REU125"/>
    <mergeCell ref="REV125:REY125"/>
    <mergeCell ref="REZ125:RFC125"/>
    <mergeCell ref="RFD125:RFG125"/>
    <mergeCell ref="RON125:ROQ125"/>
    <mergeCell ref="ROR125:ROU125"/>
    <mergeCell ref="ROV125:ROY125"/>
    <mergeCell ref="ROZ125:RPC125"/>
    <mergeCell ref="RPD125:RPG125"/>
    <mergeCell ref="RPH125:RPK125"/>
    <mergeCell ref="RNP125:RNS125"/>
    <mergeCell ref="RNT125:RNW125"/>
    <mergeCell ref="RNX125:ROA125"/>
    <mergeCell ref="ROB125:ROE125"/>
    <mergeCell ref="ROF125:ROI125"/>
    <mergeCell ref="ROJ125:ROM125"/>
    <mergeCell ref="RMR125:RMU125"/>
    <mergeCell ref="RMV125:RMY125"/>
    <mergeCell ref="RMZ125:RNC125"/>
    <mergeCell ref="RND125:RNG125"/>
    <mergeCell ref="RNH125:RNK125"/>
    <mergeCell ref="RNL125:RNO125"/>
    <mergeCell ref="RLT125:RLW125"/>
    <mergeCell ref="RLX125:RMA125"/>
    <mergeCell ref="RMB125:RME125"/>
    <mergeCell ref="RMF125:RMI125"/>
    <mergeCell ref="RMJ125:RMM125"/>
    <mergeCell ref="RMN125:RMQ125"/>
    <mergeCell ref="RKV125:RKY125"/>
    <mergeCell ref="RKZ125:RLC125"/>
    <mergeCell ref="RLD125:RLG125"/>
    <mergeCell ref="RLH125:RLK125"/>
    <mergeCell ref="RLL125:RLO125"/>
    <mergeCell ref="RLP125:RLS125"/>
    <mergeCell ref="RJX125:RKA125"/>
    <mergeCell ref="RKB125:RKE125"/>
    <mergeCell ref="RKF125:RKI125"/>
    <mergeCell ref="RKJ125:RKM125"/>
    <mergeCell ref="RKN125:RKQ125"/>
    <mergeCell ref="RKR125:RKU125"/>
    <mergeCell ref="RUB125:RUE125"/>
    <mergeCell ref="RUF125:RUI125"/>
    <mergeCell ref="RUJ125:RUM125"/>
    <mergeCell ref="RUN125:RUQ125"/>
    <mergeCell ref="RUR125:RUU125"/>
    <mergeCell ref="RUV125:RUY125"/>
    <mergeCell ref="RTD125:RTG125"/>
    <mergeCell ref="RTH125:RTK125"/>
    <mergeCell ref="RTL125:RTO125"/>
    <mergeCell ref="RTP125:RTS125"/>
    <mergeCell ref="RTT125:RTW125"/>
    <mergeCell ref="RTX125:RUA125"/>
    <mergeCell ref="RSF125:RSI125"/>
    <mergeCell ref="RSJ125:RSM125"/>
    <mergeCell ref="RSN125:RSQ125"/>
    <mergeCell ref="RSR125:RSU125"/>
    <mergeCell ref="RSV125:RSY125"/>
    <mergeCell ref="RSZ125:RTC125"/>
    <mergeCell ref="RRH125:RRK125"/>
    <mergeCell ref="RRL125:RRO125"/>
    <mergeCell ref="RRP125:RRS125"/>
    <mergeCell ref="RRT125:RRW125"/>
    <mergeCell ref="RRX125:RSA125"/>
    <mergeCell ref="RSB125:RSE125"/>
    <mergeCell ref="RQJ125:RQM125"/>
    <mergeCell ref="RQN125:RQQ125"/>
    <mergeCell ref="RQR125:RQU125"/>
    <mergeCell ref="RQV125:RQY125"/>
    <mergeCell ref="RQZ125:RRC125"/>
    <mergeCell ref="RRD125:RRG125"/>
    <mergeCell ref="RPL125:RPO125"/>
    <mergeCell ref="RPP125:RPS125"/>
    <mergeCell ref="RPT125:RPW125"/>
    <mergeCell ref="RPX125:RQA125"/>
    <mergeCell ref="RQB125:RQE125"/>
    <mergeCell ref="RQF125:RQI125"/>
    <mergeCell ref="RZP125:RZS125"/>
    <mergeCell ref="RZT125:RZW125"/>
    <mergeCell ref="RZX125:SAA125"/>
    <mergeCell ref="SAB125:SAE125"/>
    <mergeCell ref="SAF125:SAI125"/>
    <mergeCell ref="SAJ125:SAM125"/>
    <mergeCell ref="RYR125:RYU125"/>
    <mergeCell ref="RYV125:RYY125"/>
    <mergeCell ref="RYZ125:RZC125"/>
    <mergeCell ref="RZD125:RZG125"/>
    <mergeCell ref="RZH125:RZK125"/>
    <mergeCell ref="RZL125:RZO125"/>
    <mergeCell ref="RXT125:RXW125"/>
    <mergeCell ref="RXX125:RYA125"/>
    <mergeCell ref="RYB125:RYE125"/>
    <mergeCell ref="RYF125:RYI125"/>
    <mergeCell ref="RYJ125:RYM125"/>
    <mergeCell ref="RYN125:RYQ125"/>
    <mergeCell ref="RWV125:RWY125"/>
    <mergeCell ref="RWZ125:RXC125"/>
    <mergeCell ref="RXD125:RXG125"/>
    <mergeCell ref="RXH125:RXK125"/>
    <mergeCell ref="RXL125:RXO125"/>
    <mergeCell ref="RXP125:RXS125"/>
    <mergeCell ref="RVX125:RWA125"/>
    <mergeCell ref="RWB125:RWE125"/>
    <mergeCell ref="RWF125:RWI125"/>
    <mergeCell ref="RWJ125:RWM125"/>
    <mergeCell ref="RWN125:RWQ125"/>
    <mergeCell ref="RWR125:RWU125"/>
    <mergeCell ref="RUZ125:RVC125"/>
    <mergeCell ref="RVD125:RVG125"/>
    <mergeCell ref="RVH125:RVK125"/>
    <mergeCell ref="RVL125:RVO125"/>
    <mergeCell ref="RVP125:RVS125"/>
    <mergeCell ref="RVT125:RVW125"/>
    <mergeCell ref="SFD125:SFG125"/>
    <mergeCell ref="SFH125:SFK125"/>
    <mergeCell ref="SFL125:SFO125"/>
    <mergeCell ref="SFP125:SFS125"/>
    <mergeCell ref="SFT125:SFW125"/>
    <mergeCell ref="SFX125:SGA125"/>
    <mergeCell ref="SEF125:SEI125"/>
    <mergeCell ref="SEJ125:SEM125"/>
    <mergeCell ref="SEN125:SEQ125"/>
    <mergeCell ref="SER125:SEU125"/>
    <mergeCell ref="SEV125:SEY125"/>
    <mergeCell ref="SEZ125:SFC125"/>
    <mergeCell ref="SDH125:SDK125"/>
    <mergeCell ref="SDL125:SDO125"/>
    <mergeCell ref="SDP125:SDS125"/>
    <mergeCell ref="SDT125:SDW125"/>
    <mergeCell ref="SDX125:SEA125"/>
    <mergeCell ref="SEB125:SEE125"/>
    <mergeCell ref="SCJ125:SCM125"/>
    <mergeCell ref="SCN125:SCQ125"/>
    <mergeCell ref="SCR125:SCU125"/>
    <mergeCell ref="SCV125:SCY125"/>
    <mergeCell ref="SCZ125:SDC125"/>
    <mergeCell ref="SDD125:SDG125"/>
    <mergeCell ref="SBL125:SBO125"/>
    <mergeCell ref="SBP125:SBS125"/>
    <mergeCell ref="SBT125:SBW125"/>
    <mergeCell ref="SBX125:SCA125"/>
    <mergeCell ref="SCB125:SCE125"/>
    <mergeCell ref="SCF125:SCI125"/>
    <mergeCell ref="SAN125:SAQ125"/>
    <mergeCell ref="SAR125:SAU125"/>
    <mergeCell ref="SAV125:SAY125"/>
    <mergeCell ref="SAZ125:SBC125"/>
    <mergeCell ref="SBD125:SBG125"/>
    <mergeCell ref="SBH125:SBK125"/>
    <mergeCell ref="SKR125:SKU125"/>
    <mergeCell ref="SKV125:SKY125"/>
    <mergeCell ref="SKZ125:SLC125"/>
    <mergeCell ref="SLD125:SLG125"/>
    <mergeCell ref="SLH125:SLK125"/>
    <mergeCell ref="SLL125:SLO125"/>
    <mergeCell ref="SJT125:SJW125"/>
    <mergeCell ref="SJX125:SKA125"/>
    <mergeCell ref="SKB125:SKE125"/>
    <mergeCell ref="SKF125:SKI125"/>
    <mergeCell ref="SKJ125:SKM125"/>
    <mergeCell ref="SKN125:SKQ125"/>
    <mergeCell ref="SIV125:SIY125"/>
    <mergeCell ref="SIZ125:SJC125"/>
    <mergeCell ref="SJD125:SJG125"/>
    <mergeCell ref="SJH125:SJK125"/>
    <mergeCell ref="SJL125:SJO125"/>
    <mergeCell ref="SJP125:SJS125"/>
    <mergeCell ref="SHX125:SIA125"/>
    <mergeCell ref="SIB125:SIE125"/>
    <mergeCell ref="SIF125:SII125"/>
    <mergeCell ref="SIJ125:SIM125"/>
    <mergeCell ref="SIN125:SIQ125"/>
    <mergeCell ref="SIR125:SIU125"/>
    <mergeCell ref="SGZ125:SHC125"/>
    <mergeCell ref="SHD125:SHG125"/>
    <mergeCell ref="SHH125:SHK125"/>
    <mergeCell ref="SHL125:SHO125"/>
    <mergeCell ref="SHP125:SHS125"/>
    <mergeCell ref="SHT125:SHW125"/>
    <mergeCell ref="SGB125:SGE125"/>
    <mergeCell ref="SGF125:SGI125"/>
    <mergeCell ref="SGJ125:SGM125"/>
    <mergeCell ref="SGN125:SGQ125"/>
    <mergeCell ref="SGR125:SGU125"/>
    <mergeCell ref="SGV125:SGY125"/>
    <mergeCell ref="SQF125:SQI125"/>
    <mergeCell ref="SQJ125:SQM125"/>
    <mergeCell ref="SQN125:SQQ125"/>
    <mergeCell ref="SQR125:SQU125"/>
    <mergeCell ref="SQV125:SQY125"/>
    <mergeCell ref="SQZ125:SRC125"/>
    <mergeCell ref="SPH125:SPK125"/>
    <mergeCell ref="SPL125:SPO125"/>
    <mergeCell ref="SPP125:SPS125"/>
    <mergeCell ref="SPT125:SPW125"/>
    <mergeCell ref="SPX125:SQA125"/>
    <mergeCell ref="SQB125:SQE125"/>
    <mergeCell ref="SOJ125:SOM125"/>
    <mergeCell ref="SON125:SOQ125"/>
    <mergeCell ref="SOR125:SOU125"/>
    <mergeCell ref="SOV125:SOY125"/>
    <mergeCell ref="SOZ125:SPC125"/>
    <mergeCell ref="SPD125:SPG125"/>
    <mergeCell ref="SNL125:SNO125"/>
    <mergeCell ref="SNP125:SNS125"/>
    <mergeCell ref="SNT125:SNW125"/>
    <mergeCell ref="SNX125:SOA125"/>
    <mergeCell ref="SOB125:SOE125"/>
    <mergeCell ref="SOF125:SOI125"/>
    <mergeCell ref="SMN125:SMQ125"/>
    <mergeCell ref="SMR125:SMU125"/>
    <mergeCell ref="SMV125:SMY125"/>
    <mergeCell ref="SMZ125:SNC125"/>
    <mergeCell ref="SND125:SNG125"/>
    <mergeCell ref="SNH125:SNK125"/>
    <mergeCell ref="SLP125:SLS125"/>
    <mergeCell ref="SLT125:SLW125"/>
    <mergeCell ref="SLX125:SMA125"/>
    <mergeCell ref="SMB125:SME125"/>
    <mergeCell ref="SMF125:SMI125"/>
    <mergeCell ref="SMJ125:SMM125"/>
    <mergeCell ref="SVT125:SVW125"/>
    <mergeCell ref="SVX125:SWA125"/>
    <mergeCell ref="SWB125:SWE125"/>
    <mergeCell ref="SWF125:SWI125"/>
    <mergeCell ref="SWJ125:SWM125"/>
    <mergeCell ref="SWN125:SWQ125"/>
    <mergeCell ref="SUV125:SUY125"/>
    <mergeCell ref="SUZ125:SVC125"/>
    <mergeCell ref="SVD125:SVG125"/>
    <mergeCell ref="SVH125:SVK125"/>
    <mergeCell ref="SVL125:SVO125"/>
    <mergeCell ref="SVP125:SVS125"/>
    <mergeCell ref="STX125:SUA125"/>
    <mergeCell ref="SUB125:SUE125"/>
    <mergeCell ref="SUF125:SUI125"/>
    <mergeCell ref="SUJ125:SUM125"/>
    <mergeCell ref="SUN125:SUQ125"/>
    <mergeCell ref="SUR125:SUU125"/>
    <mergeCell ref="SSZ125:STC125"/>
    <mergeCell ref="STD125:STG125"/>
    <mergeCell ref="STH125:STK125"/>
    <mergeCell ref="STL125:STO125"/>
    <mergeCell ref="STP125:STS125"/>
    <mergeCell ref="STT125:STW125"/>
    <mergeCell ref="SSB125:SSE125"/>
    <mergeCell ref="SSF125:SSI125"/>
    <mergeCell ref="SSJ125:SSM125"/>
    <mergeCell ref="SSN125:SSQ125"/>
    <mergeCell ref="SSR125:SSU125"/>
    <mergeCell ref="SSV125:SSY125"/>
    <mergeCell ref="SRD125:SRG125"/>
    <mergeCell ref="SRH125:SRK125"/>
    <mergeCell ref="SRL125:SRO125"/>
    <mergeCell ref="SRP125:SRS125"/>
    <mergeCell ref="SRT125:SRW125"/>
    <mergeCell ref="SRX125:SSA125"/>
    <mergeCell ref="TBH125:TBK125"/>
    <mergeCell ref="TBL125:TBO125"/>
    <mergeCell ref="TBP125:TBS125"/>
    <mergeCell ref="TBT125:TBW125"/>
    <mergeCell ref="TBX125:TCA125"/>
    <mergeCell ref="TCB125:TCE125"/>
    <mergeCell ref="TAJ125:TAM125"/>
    <mergeCell ref="TAN125:TAQ125"/>
    <mergeCell ref="TAR125:TAU125"/>
    <mergeCell ref="TAV125:TAY125"/>
    <mergeCell ref="TAZ125:TBC125"/>
    <mergeCell ref="TBD125:TBG125"/>
    <mergeCell ref="SZL125:SZO125"/>
    <mergeCell ref="SZP125:SZS125"/>
    <mergeCell ref="SZT125:SZW125"/>
    <mergeCell ref="SZX125:TAA125"/>
    <mergeCell ref="TAB125:TAE125"/>
    <mergeCell ref="TAF125:TAI125"/>
    <mergeCell ref="SYN125:SYQ125"/>
    <mergeCell ref="SYR125:SYU125"/>
    <mergeCell ref="SYV125:SYY125"/>
    <mergeCell ref="SYZ125:SZC125"/>
    <mergeCell ref="SZD125:SZG125"/>
    <mergeCell ref="SZH125:SZK125"/>
    <mergeCell ref="SXP125:SXS125"/>
    <mergeCell ref="SXT125:SXW125"/>
    <mergeCell ref="SXX125:SYA125"/>
    <mergeCell ref="SYB125:SYE125"/>
    <mergeCell ref="SYF125:SYI125"/>
    <mergeCell ref="SYJ125:SYM125"/>
    <mergeCell ref="SWR125:SWU125"/>
    <mergeCell ref="SWV125:SWY125"/>
    <mergeCell ref="SWZ125:SXC125"/>
    <mergeCell ref="SXD125:SXG125"/>
    <mergeCell ref="SXH125:SXK125"/>
    <mergeCell ref="SXL125:SXO125"/>
    <mergeCell ref="TGV125:TGY125"/>
    <mergeCell ref="TGZ125:THC125"/>
    <mergeCell ref="THD125:THG125"/>
    <mergeCell ref="THH125:THK125"/>
    <mergeCell ref="THL125:THO125"/>
    <mergeCell ref="THP125:THS125"/>
    <mergeCell ref="TFX125:TGA125"/>
    <mergeCell ref="TGB125:TGE125"/>
    <mergeCell ref="TGF125:TGI125"/>
    <mergeCell ref="TGJ125:TGM125"/>
    <mergeCell ref="TGN125:TGQ125"/>
    <mergeCell ref="TGR125:TGU125"/>
    <mergeCell ref="TEZ125:TFC125"/>
    <mergeCell ref="TFD125:TFG125"/>
    <mergeCell ref="TFH125:TFK125"/>
    <mergeCell ref="TFL125:TFO125"/>
    <mergeCell ref="TFP125:TFS125"/>
    <mergeCell ref="TFT125:TFW125"/>
    <mergeCell ref="TEB125:TEE125"/>
    <mergeCell ref="TEF125:TEI125"/>
    <mergeCell ref="TEJ125:TEM125"/>
    <mergeCell ref="TEN125:TEQ125"/>
    <mergeCell ref="TER125:TEU125"/>
    <mergeCell ref="TEV125:TEY125"/>
    <mergeCell ref="TDD125:TDG125"/>
    <mergeCell ref="TDH125:TDK125"/>
    <mergeCell ref="TDL125:TDO125"/>
    <mergeCell ref="TDP125:TDS125"/>
    <mergeCell ref="TDT125:TDW125"/>
    <mergeCell ref="TDX125:TEA125"/>
    <mergeCell ref="TCF125:TCI125"/>
    <mergeCell ref="TCJ125:TCM125"/>
    <mergeCell ref="TCN125:TCQ125"/>
    <mergeCell ref="TCR125:TCU125"/>
    <mergeCell ref="TCV125:TCY125"/>
    <mergeCell ref="TCZ125:TDC125"/>
    <mergeCell ref="TMJ125:TMM125"/>
    <mergeCell ref="TMN125:TMQ125"/>
    <mergeCell ref="TMR125:TMU125"/>
    <mergeCell ref="TMV125:TMY125"/>
    <mergeCell ref="TMZ125:TNC125"/>
    <mergeCell ref="TND125:TNG125"/>
    <mergeCell ref="TLL125:TLO125"/>
    <mergeCell ref="TLP125:TLS125"/>
    <mergeCell ref="TLT125:TLW125"/>
    <mergeCell ref="TLX125:TMA125"/>
    <mergeCell ref="TMB125:TME125"/>
    <mergeCell ref="TMF125:TMI125"/>
    <mergeCell ref="TKN125:TKQ125"/>
    <mergeCell ref="TKR125:TKU125"/>
    <mergeCell ref="TKV125:TKY125"/>
    <mergeCell ref="TKZ125:TLC125"/>
    <mergeCell ref="TLD125:TLG125"/>
    <mergeCell ref="TLH125:TLK125"/>
    <mergeCell ref="TJP125:TJS125"/>
    <mergeCell ref="TJT125:TJW125"/>
    <mergeCell ref="TJX125:TKA125"/>
    <mergeCell ref="TKB125:TKE125"/>
    <mergeCell ref="TKF125:TKI125"/>
    <mergeCell ref="TKJ125:TKM125"/>
    <mergeCell ref="TIR125:TIU125"/>
    <mergeCell ref="TIV125:TIY125"/>
    <mergeCell ref="TIZ125:TJC125"/>
    <mergeCell ref="TJD125:TJG125"/>
    <mergeCell ref="TJH125:TJK125"/>
    <mergeCell ref="TJL125:TJO125"/>
    <mergeCell ref="THT125:THW125"/>
    <mergeCell ref="THX125:TIA125"/>
    <mergeCell ref="TIB125:TIE125"/>
    <mergeCell ref="TIF125:TII125"/>
    <mergeCell ref="TIJ125:TIM125"/>
    <mergeCell ref="TIN125:TIQ125"/>
    <mergeCell ref="TRX125:TSA125"/>
    <mergeCell ref="TSB125:TSE125"/>
    <mergeCell ref="TSF125:TSI125"/>
    <mergeCell ref="TSJ125:TSM125"/>
    <mergeCell ref="TSN125:TSQ125"/>
    <mergeCell ref="TSR125:TSU125"/>
    <mergeCell ref="TQZ125:TRC125"/>
    <mergeCell ref="TRD125:TRG125"/>
    <mergeCell ref="TRH125:TRK125"/>
    <mergeCell ref="TRL125:TRO125"/>
    <mergeCell ref="TRP125:TRS125"/>
    <mergeCell ref="TRT125:TRW125"/>
    <mergeCell ref="TQB125:TQE125"/>
    <mergeCell ref="TQF125:TQI125"/>
    <mergeCell ref="TQJ125:TQM125"/>
    <mergeCell ref="TQN125:TQQ125"/>
    <mergeCell ref="TQR125:TQU125"/>
    <mergeCell ref="TQV125:TQY125"/>
    <mergeCell ref="TPD125:TPG125"/>
    <mergeCell ref="TPH125:TPK125"/>
    <mergeCell ref="TPL125:TPO125"/>
    <mergeCell ref="TPP125:TPS125"/>
    <mergeCell ref="TPT125:TPW125"/>
    <mergeCell ref="TPX125:TQA125"/>
    <mergeCell ref="TOF125:TOI125"/>
    <mergeCell ref="TOJ125:TOM125"/>
    <mergeCell ref="TON125:TOQ125"/>
    <mergeCell ref="TOR125:TOU125"/>
    <mergeCell ref="TOV125:TOY125"/>
    <mergeCell ref="TOZ125:TPC125"/>
    <mergeCell ref="TNH125:TNK125"/>
    <mergeCell ref="TNL125:TNO125"/>
    <mergeCell ref="TNP125:TNS125"/>
    <mergeCell ref="TNT125:TNW125"/>
    <mergeCell ref="TNX125:TOA125"/>
    <mergeCell ref="TOB125:TOE125"/>
    <mergeCell ref="TXL125:TXO125"/>
    <mergeCell ref="TXP125:TXS125"/>
    <mergeCell ref="TXT125:TXW125"/>
    <mergeCell ref="TXX125:TYA125"/>
    <mergeCell ref="TYB125:TYE125"/>
    <mergeCell ref="TYF125:TYI125"/>
    <mergeCell ref="TWN125:TWQ125"/>
    <mergeCell ref="TWR125:TWU125"/>
    <mergeCell ref="TWV125:TWY125"/>
    <mergeCell ref="TWZ125:TXC125"/>
    <mergeCell ref="TXD125:TXG125"/>
    <mergeCell ref="TXH125:TXK125"/>
    <mergeCell ref="TVP125:TVS125"/>
    <mergeCell ref="TVT125:TVW125"/>
    <mergeCell ref="TVX125:TWA125"/>
    <mergeCell ref="TWB125:TWE125"/>
    <mergeCell ref="TWF125:TWI125"/>
    <mergeCell ref="TWJ125:TWM125"/>
    <mergeCell ref="TUR125:TUU125"/>
    <mergeCell ref="TUV125:TUY125"/>
    <mergeCell ref="TUZ125:TVC125"/>
    <mergeCell ref="TVD125:TVG125"/>
    <mergeCell ref="TVH125:TVK125"/>
    <mergeCell ref="TVL125:TVO125"/>
    <mergeCell ref="TTT125:TTW125"/>
    <mergeCell ref="TTX125:TUA125"/>
    <mergeCell ref="TUB125:TUE125"/>
    <mergeCell ref="TUF125:TUI125"/>
    <mergeCell ref="TUJ125:TUM125"/>
    <mergeCell ref="TUN125:TUQ125"/>
    <mergeCell ref="TSV125:TSY125"/>
    <mergeCell ref="TSZ125:TTC125"/>
    <mergeCell ref="TTD125:TTG125"/>
    <mergeCell ref="TTH125:TTK125"/>
    <mergeCell ref="TTL125:TTO125"/>
    <mergeCell ref="TTP125:TTS125"/>
    <mergeCell ref="UCZ125:UDC125"/>
    <mergeCell ref="UDD125:UDG125"/>
    <mergeCell ref="UDH125:UDK125"/>
    <mergeCell ref="UDL125:UDO125"/>
    <mergeCell ref="UDP125:UDS125"/>
    <mergeCell ref="UDT125:UDW125"/>
    <mergeCell ref="UCB125:UCE125"/>
    <mergeCell ref="UCF125:UCI125"/>
    <mergeCell ref="UCJ125:UCM125"/>
    <mergeCell ref="UCN125:UCQ125"/>
    <mergeCell ref="UCR125:UCU125"/>
    <mergeCell ref="UCV125:UCY125"/>
    <mergeCell ref="UBD125:UBG125"/>
    <mergeCell ref="UBH125:UBK125"/>
    <mergeCell ref="UBL125:UBO125"/>
    <mergeCell ref="UBP125:UBS125"/>
    <mergeCell ref="UBT125:UBW125"/>
    <mergeCell ref="UBX125:UCA125"/>
    <mergeCell ref="UAF125:UAI125"/>
    <mergeCell ref="UAJ125:UAM125"/>
    <mergeCell ref="UAN125:UAQ125"/>
    <mergeCell ref="UAR125:UAU125"/>
    <mergeCell ref="UAV125:UAY125"/>
    <mergeCell ref="UAZ125:UBC125"/>
    <mergeCell ref="TZH125:TZK125"/>
    <mergeCell ref="TZL125:TZO125"/>
    <mergeCell ref="TZP125:TZS125"/>
    <mergeCell ref="TZT125:TZW125"/>
    <mergeCell ref="TZX125:UAA125"/>
    <mergeCell ref="UAB125:UAE125"/>
    <mergeCell ref="TYJ125:TYM125"/>
    <mergeCell ref="TYN125:TYQ125"/>
    <mergeCell ref="TYR125:TYU125"/>
    <mergeCell ref="TYV125:TYY125"/>
    <mergeCell ref="TYZ125:TZC125"/>
    <mergeCell ref="TZD125:TZG125"/>
    <mergeCell ref="UIN125:UIQ125"/>
    <mergeCell ref="UIR125:UIU125"/>
    <mergeCell ref="UIV125:UIY125"/>
    <mergeCell ref="UIZ125:UJC125"/>
    <mergeCell ref="UJD125:UJG125"/>
    <mergeCell ref="UJH125:UJK125"/>
    <mergeCell ref="UHP125:UHS125"/>
    <mergeCell ref="UHT125:UHW125"/>
    <mergeCell ref="UHX125:UIA125"/>
    <mergeCell ref="UIB125:UIE125"/>
    <mergeCell ref="UIF125:UII125"/>
    <mergeCell ref="UIJ125:UIM125"/>
    <mergeCell ref="UGR125:UGU125"/>
    <mergeCell ref="UGV125:UGY125"/>
    <mergeCell ref="UGZ125:UHC125"/>
    <mergeCell ref="UHD125:UHG125"/>
    <mergeCell ref="UHH125:UHK125"/>
    <mergeCell ref="UHL125:UHO125"/>
    <mergeCell ref="UFT125:UFW125"/>
    <mergeCell ref="UFX125:UGA125"/>
    <mergeCell ref="UGB125:UGE125"/>
    <mergeCell ref="UGF125:UGI125"/>
    <mergeCell ref="UGJ125:UGM125"/>
    <mergeCell ref="UGN125:UGQ125"/>
    <mergeCell ref="UEV125:UEY125"/>
    <mergeCell ref="UEZ125:UFC125"/>
    <mergeCell ref="UFD125:UFG125"/>
    <mergeCell ref="UFH125:UFK125"/>
    <mergeCell ref="UFL125:UFO125"/>
    <mergeCell ref="UFP125:UFS125"/>
    <mergeCell ref="UDX125:UEA125"/>
    <mergeCell ref="UEB125:UEE125"/>
    <mergeCell ref="UEF125:UEI125"/>
    <mergeCell ref="UEJ125:UEM125"/>
    <mergeCell ref="UEN125:UEQ125"/>
    <mergeCell ref="UER125:UEU125"/>
    <mergeCell ref="UOB125:UOE125"/>
    <mergeCell ref="UOF125:UOI125"/>
    <mergeCell ref="UOJ125:UOM125"/>
    <mergeCell ref="UON125:UOQ125"/>
    <mergeCell ref="UOR125:UOU125"/>
    <mergeCell ref="UOV125:UOY125"/>
    <mergeCell ref="UND125:UNG125"/>
    <mergeCell ref="UNH125:UNK125"/>
    <mergeCell ref="UNL125:UNO125"/>
    <mergeCell ref="UNP125:UNS125"/>
    <mergeCell ref="UNT125:UNW125"/>
    <mergeCell ref="UNX125:UOA125"/>
    <mergeCell ref="UMF125:UMI125"/>
    <mergeCell ref="UMJ125:UMM125"/>
    <mergeCell ref="UMN125:UMQ125"/>
    <mergeCell ref="UMR125:UMU125"/>
    <mergeCell ref="UMV125:UMY125"/>
    <mergeCell ref="UMZ125:UNC125"/>
    <mergeCell ref="ULH125:ULK125"/>
    <mergeCell ref="ULL125:ULO125"/>
    <mergeCell ref="ULP125:ULS125"/>
    <mergeCell ref="ULT125:ULW125"/>
    <mergeCell ref="ULX125:UMA125"/>
    <mergeCell ref="UMB125:UME125"/>
    <mergeCell ref="UKJ125:UKM125"/>
    <mergeCell ref="UKN125:UKQ125"/>
    <mergeCell ref="UKR125:UKU125"/>
    <mergeCell ref="UKV125:UKY125"/>
    <mergeCell ref="UKZ125:ULC125"/>
    <mergeCell ref="ULD125:ULG125"/>
    <mergeCell ref="UJL125:UJO125"/>
    <mergeCell ref="UJP125:UJS125"/>
    <mergeCell ref="UJT125:UJW125"/>
    <mergeCell ref="UJX125:UKA125"/>
    <mergeCell ref="UKB125:UKE125"/>
    <mergeCell ref="UKF125:UKI125"/>
    <mergeCell ref="UTP125:UTS125"/>
    <mergeCell ref="UTT125:UTW125"/>
    <mergeCell ref="UTX125:UUA125"/>
    <mergeCell ref="UUB125:UUE125"/>
    <mergeCell ref="UUF125:UUI125"/>
    <mergeCell ref="UUJ125:UUM125"/>
    <mergeCell ref="USR125:USU125"/>
    <mergeCell ref="USV125:USY125"/>
    <mergeCell ref="USZ125:UTC125"/>
    <mergeCell ref="UTD125:UTG125"/>
    <mergeCell ref="UTH125:UTK125"/>
    <mergeCell ref="UTL125:UTO125"/>
    <mergeCell ref="URT125:URW125"/>
    <mergeCell ref="URX125:USA125"/>
    <mergeCell ref="USB125:USE125"/>
    <mergeCell ref="USF125:USI125"/>
    <mergeCell ref="USJ125:USM125"/>
    <mergeCell ref="USN125:USQ125"/>
    <mergeCell ref="UQV125:UQY125"/>
    <mergeCell ref="UQZ125:URC125"/>
    <mergeCell ref="URD125:URG125"/>
    <mergeCell ref="URH125:URK125"/>
    <mergeCell ref="URL125:URO125"/>
    <mergeCell ref="URP125:URS125"/>
    <mergeCell ref="UPX125:UQA125"/>
    <mergeCell ref="UQB125:UQE125"/>
    <mergeCell ref="UQF125:UQI125"/>
    <mergeCell ref="UQJ125:UQM125"/>
    <mergeCell ref="UQN125:UQQ125"/>
    <mergeCell ref="UQR125:UQU125"/>
    <mergeCell ref="UOZ125:UPC125"/>
    <mergeCell ref="UPD125:UPG125"/>
    <mergeCell ref="UPH125:UPK125"/>
    <mergeCell ref="UPL125:UPO125"/>
    <mergeCell ref="UPP125:UPS125"/>
    <mergeCell ref="UPT125:UPW125"/>
    <mergeCell ref="UZD125:UZG125"/>
    <mergeCell ref="UZH125:UZK125"/>
    <mergeCell ref="UZL125:UZO125"/>
    <mergeCell ref="UZP125:UZS125"/>
    <mergeCell ref="UZT125:UZW125"/>
    <mergeCell ref="UZX125:VAA125"/>
    <mergeCell ref="UYF125:UYI125"/>
    <mergeCell ref="UYJ125:UYM125"/>
    <mergeCell ref="UYN125:UYQ125"/>
    <mergeCell ref="UYR125:UYU125"/>
    <mergeCell ref="UYV125:UYY125"/>
    <mergeCell ref="UYZ125:UZC125"/>
    <mergeCell ref="UXH125:UXK125"/>
    <mergeCell ref="UXL125:UXO125"/>
    <mergeCell ref="UXP125:UXS125"/>
    <mergeCell ref="UXT125:UXW125"/>
    <mergeCell ref="UXX125:UYA125"/>
    <mergeCell ref="UYB125:UYE125"/>
    <mergeCell ref="UWJ125:UWM125"/>
    <mergeCell ref="UWN125:UWQ125"/>
    <mergeCell ref="UWR125:UWU125"/>
    <mergeCell ref="UWV125:UWY125"/>
    <mergeCell ref="UWZ125:UXC125"/>
    <mergeCell ref="UXD125:UXG125"/>
    <mergeCell ref="UVL125:UVO125"/>
    <mergeCell ref="UVP125:UVS125"/>
    <mergeCell ref="UVT125:UVW125"/>
    <mergeCell ref="UVX125:UWA125"/>
    <mergeCell ref="UWB125:UWE125"/>
    <mergeCell ref="UWF125:UWI125"/>
    <mergeCell ref="UUN125:UUQ125"/>
    <mergeCell ref="UUR125:UUU125"/>
    <mergeCell ref="UUV125:UUY125"/>
    <mergeCell ref="UUZ125:UVC125"/>
    <mergeCell ref="UVD125:UVG125"/>
    <mergeCell ref="UVH125:UVK125"/>
    <mergeCell ref="VER125:VEU125"/>
    <mergeCell ref="VEV125:VEY125"/>
    <mergeCell ref="VEZ125:VFC125"/>
    <mergeCell ref="VFD125:VFG125"/>
    <mergeCell ref="VFH125:VFK125"/>
    <mergeCell ref="VFL125:VFO125"/>
    <mergeCell ref="VDT125:VDW125"/>
    <mergeCell ref="VDX125:VEA125"/>
    <mergeCell ref="VEB125:VEE125"/>
    <mergeCell ref="VEF125:VEI125"/>
    <mergeCell ref="VEJ125:VEM125"/>
    <mergeCell ref="VEN125:VEQ125"/>
    <mergeCell ref="VCV125:VCY125"/>
    <mergeCell ref="VCZ125:VDC125"/>
    <mergeCell ref="VDD125:VDG125"/>
    <mergeCell ref="VDH125:VDK125"/>
    <mergeCell ref="VDL125:VDO125"/>
    <mergeCell ref="VDP125:VDS125"/>
    <mergeCell ref="VBX125:VCA125"/>
    <mergeCell ref="VCB125:VCE125"/>
    <mergeCell ref="VCF125:VCI125"/>
    <mergeCell ref="VCJ125:VCM125"/>
    <mergeCell ref="VCN125:VCQ125"/>
    <mergeCell ref="VCR125:VCU125"/>
    <mergeCell ref="VAZ125:VBC125"/>
    <mergeCell ref="VBD125:VBG125"/>
    <mergeCell ref="VBH125:VBK125"/>
    <mergeCell ref="VBL125:VBO125"/>
    <mergeCell ref="VBP125:VBS125"/>
    <mergeCell ref="VBT125:VBW125"/>
    <mergeCell ref="VAB125:VAE125"/>
    <mergeCell ref="VAF125:VAI125"/>
    <mergeCell ref="VAJ125:VAM125"/>
    <mergeCell ref="VAN125:VAQ125"/>
    <mergeCell ref="VAR125:VAU125"/>
    <mergeCell ref="VAV125:VAY125"/>
    <mergeCell ref="VKF125:VKI125"/>
    <mergeCell ref="VKJ125:VKM125"/>
    <mergeCell ref="VKN125:VKQ125"/>
    <mergeCell ref="VKR125:VKU125"/>
    <mergeCell ref="VKV125:VKY125"/>
    <mergeCell ref="VKZ125:VLC125"/>
    <mergeCell ref="VJH125:VJK125"/>
    <mergeCell ref="VJL125:VJO125"/>
    <mergeCell ref="VJP125:VJS125"/>
    <mergeCell ref="VJT125:VJW125"/>
    <mergeCell ref="VJX125:VKA125"/>
    <mergeCell ref="VKB125:VKE125"/>
    <mergeCell ref="VIJ125:VIM125"/>
    <mergeCell ref="VIN125:VIQ125"/>
    <mergeCell ref="VIR125:VIU125"/>
    <mergeCell ref="VIV125:VIY125"/>
    <mergeCell ref="VIZ125:VJC125"/>
    <mergeCell ref="VJD125:VJG125"/>
    <mergeCell ref="VHL125:VHO125"/>
    <mergeCell ref="VHP125:VHS125"/>
    <mergeCell ref="VHT125:VHW125"/>
    <mergeCell ref="VHX125:VIA125"/>
    <mergeCell ref="VIB125:VIE125"/>
    <mergeCell ref="VIF125:VII125"/>
    <mergeCell ref="VGN125:VGQ125"/>
    <mergeCell ref="VGR125:VGU125"/>
    <mergeCell ref="VGV125:VGY125"/>
    <mergeCell ref="VGZ125:VHC125"/>
    <mergeCell ref="VHD125:VHG125"/>
    <mergeCell ref="VHH125:VHK125"/>
    <mergeCell ref="VFP125:VFS125"/>
    <mergeCell ref="VFT125:VFW125"/>
    <mergeCell ref="VFX125:VGA125"/>
    <mergeCell ref="VGB125:VGE125"/>
    <mergeCell ref="VGF125:VGI125"/>
    <mergeCell ref="VGJ125:VGM125"/>
    <mergeCell ref="VPT125:VPW125"/>
    <mergeCell ref="VPX125:VQA125"/>
    <mergeCell ref="VQB125:VQE125"/>
    <mergeCell ref="VQF125:VQI125"/>
    <mergeCell ref="VQJ125:VQM125"/>
    <mergeCell ref="VQN125:VQQ125"/>
    <mergeCell ref="VOV125:VOY125"/>
    <mergeCell ref="VOZ125:VPC125"/>
    <mergeCell ref="VPD125:VPG125"/>
    <mergeCell ref="VPH125:VPK125"/>
    <mergeCell ref="VPL125:VPO125"/>
    <mergeCell ref="VPP125:VPS125"/>
    <mergeCell ref="VNX125:VOA125"/>
    <mergeCell ref="VOB125:VOE125"/>
    <mergeCell ref="VOF125:VOI125"/>
    <mergeCell ref="VOJ125:VOM125"/>
    <mergeCell ref="VON125:VOQ125"/>
    <mergeCell ref="VOR125:VOU125"/>
    <mergeCell ref="VMZ125:VNC125"/>
    <mergeCell ref="VND125:VNG125"/>
    <mergeCell ref="VNH125:VNK125"/>
    <mergeCell ref="VNL125:VNO125"/>
    <mergeCell ref="VNP125:VNS125"/>
    <mergeCell ref="VNT125:VNW125"/>
    <mergeCell ref="VMB125:VME125"/>
    <mergeCell ref="VMF125:VMI125"/>
    <mergeCell ref="VMJ125:VMM125"/>
    <mergeCell ref="VMN125:VMQ125"/>
    <mergeCell ref="VMR125:VMU125"/>
    <mergeCell ref="VMV125:VMY125"/>
    <mergeCell ref="VLD125:VLG125"/>
    <mergeCell ref="VLH125:VLK125"/>
    <mergeCell ref="VLL125:VLO125"/>
    <mergeCell ref="VLP125:VLS125"/>
    <mergeCell ref="VLT125:VLW125"/>
    <mergeCell ref="VLX125:VMA125"/>
    <mergeCell ref="VVH125:VVK125"/>
    <mergeCell ref="VVL125:VVO125"/>
    <mergeCell ref="VVP125:VVS125"/>
    <mergeCell ref="VVT125:VVW125"/>
    <mergeCell ref="VVX125:VWA125"/>
    <mergeCell ref="VWB125:VWE125"/>
    <mergeCell ref="VUJ125:VUM125"/>
    <mergeCell ref="VUN125:VUQ125"/>
    <mergeCell ref="VUR125:VUU125"/>
    <mergeCell ref="VUV125:VUY125"/>
    <mergeCell ref="VUZ125:VVC125"/>
    <mergeCell ref="VVD125:VVG125"/>
    <mergeCell ref="VTL125:VTO125"/>
    <mergeCell ref="VTP125:VTS125"/>
    <mergeCell ref="VTT125:VTW125"/>
    <mergeCell ref="VTX125:VUA125"/>
    <mergeCell ref="VUB125:VUE125"/>
    <mergeCell ref="VUF125:VUI125"/>
    <mergeCell ref="VSN125:VSQ125"/>
    <mergeCell ref="VSR125:VSU125"/>
    <mergeCell ref="VSV125:VSY125"/>
    <mergeCell ref="VSZ125:VTC125"/>
    <mergeCell ref="VTD125:VTG125"/>
    <mergeCell ref="VTH125:VTK125"/>
    <mergeCell ref="VRP125:VRS125"/>
    <mergeCell ref="VRT125:VRW125"/>
    <mergeCell ref="VRX125:VSA125"/>
    <mergeCell ref="VSB125:VSE125"/>
    <mergeCell ref="VSF125:VSI125"/>
    <mergeCell ref="VSJ125:VSM125"/>
    <mergeCell ref="VQR125:VQU125"/>
    <mergeCell ref="VQV125:VQY125"/>
    <mergeCell ref="VQZ125:VRC125"/>
    <mergeCell ref="VRD125:VRG125"/>
    <mergeCell ref="VRH125:VRK125"/>
    <mergeCell ref="VRL125:VRO125"/>
    <mergeCell ref="WAV125:WAY125"/>
    <mergeCell ref="WAZ125:WBC125"/>
    <mergeCell ref="WBD125:WBG125"/>
    <mergeCell ref="WBH125:WBK125"/>
    <mergeCell ref="WBL125:WBO125"/>
    <mergeCell ref="WBP125:WBS125"/>
    <mergeCell ref="VZX125:WAA125"/>
    <mergeCell ref="WAB125:WAE125"/>
    <mergeCell ref="WAF125:WAI125"/>
    <mergeCell ref="WAJ125:WAM125"/>
    <mergeCell ref="WAN125:WAQ125"/>
    <mergeCell ref="WAR125:WAU125"/>
    <mergeCell ref="VYZ125:VZC125"/>
    <mergeCell ref="VZD125:VZG125"/>
    <mergeCell ref="VZH125:VZK125"/>
    <mergeCell ref="VZL125:VZO125"/>
    <mergeCell ref="VZP125:VZS125"/>
    <mergeCell ref="VZT125:VZW125"/>
    <mergeCell ref="VYB125:VYE125"/>
    <mergeCell ref="VYF125:VYI125"/>
    <mergeCell ref="VYJ125:VYM125"/>
    <mergeCell ref="VYN125:VYQ125"/>
    <mergeCell ref="VYR125:VYU125"/>
    <mergeCell ref="VYV125:VYY125"/>
    <mergeCell ref="VXD125:VXG125"/>
    <mergeCell ref="VXH125:VXK125"/>
    <mergeCell ref="VXL125:VXO125"/>
    <mergeCell ref="VXP125:VXS125"/>
    <mergeCell ref="VXT125:VXW125"/>
    <mergeCell ref="VXX125:VYA125"/>
    <mergeCell ref="VWF125:VWI125"/>
    <mergeCell ref="VWJ125:VWM125"/>
    <mergeCell ref="VWN125:VWQ125"/>
    <mergeCell ref="VWR125:VWU125"/>
    <mergeCell ref="VWV125:VWY125"/>
    <mergeCell ref="VWZ125:VXC125"/>
    <mergeCell ref="WGJ125:WGM125"/>
    <mergeCell ref="WGN125:WGQ125"/>
    <mergeCell ref="WGR125:WGU125"/>
    <mergeCell ref="WGV125:WGY125"/>
    <mergeCell ref="WGZ125:WHC125"/>
    <mergeCell ref="WHD125:WHG125"/>
    <mergeCell ref="WFL125:WFO125"/>
    <mergeCell ref="WFP125:WFS125"/>
    <mergeCell ref="WFT125:WFW125"/>
    <mergeCell ref="WFX125:WGA125"/>
    <mergeCell ref="WGB125:WGE125"/>
    <mergeCell ref="WGF125:WGI125"/>
    <mergeCell ref="WEN125:WEQ125"/>
    <mergeCell ref="WER125:WEU125"/>
    <mergeCell ref="WEV125:WEY125"/>
    <mergeCell ref="WEZ125:WFC125"/>
    <mergeCell ref="WFD125:WFG125"/>
    <mergeCell ref="WFH125:WFK125"/>
    <mergeCell ref="WDP125:WDS125"/>
    <mergeCell ref="WDT125:WDW125"/>
    <mergeCell ref="WDX125:WEA125"/>
    <mergeCell ref="WEB125:WEE125"/>
    <mergeCell ref="WEF125:WEI125"/>
    <mergeCell ref="WEJ125:WEM125"/>
    <mergeCell ref="WCR125:WCU125"/>
    <mergeCell ref="WCV125:WCY125"/>
    <mergeCell ref="WCZ125:WDC125"/>
    <mergeCell ref="WDD125:WDG125"/>
    <mergeCell ref="WDH125:WDK125"/>
    <mergeCell ref="WDL125:WDO125"/>
    <mergeCell ref="WBT125:WBW125"/>
    <mergeCell ref="WBX125:WCA125"/>
    <mergeCell ref="WCB125:WCE125"/>
    <mergeCell ref="WCF125:WCI125"/>
    <mergeCell ref="WCJ125:WCM125"/>
    <mergeCell ref="WCN125:WCQ125"/>
    <mergeCell ref="WLX125:WMA125"/>
    <mergeCell ref="WMB125:WME125"/>
    <mergeCell ref="WMF125:WMI125"/>
    <mergeCell ref="WMJ125:WMM125"/>
    <mergeCell ref="WMN125:WMQ125"/>
    <mergeCell ref="WMR125:WMU125"/>
    <mergeCell ref="WKZ125:WLC125"/>
    <mergeCell ref="WLD125:WLG125"/>
    <mergeCell ref="WLH125:WLK125"/>
    <mergeCell ref="WLL125:WLO125"/>
    <mergeCell ref="WLP125:WLS125"/>
    <mergeCell ref="WLT125:WLW125"/>
    <mergeCell ref="WKB125:WKE125"/>
    <mergeCell ref="WKF125:WKI125"/>
    <mergeCell ref="WKJ125:WKM125"/>
    <mergeCell ref="WKN125:WKQ125"/>
    <mergeCell ref="WKR125:WKU125"/>
    <mergeCell ref="WKV125:WKY125"/>
    <mergeCell ref="WJD125:WJG125"/>
    <mergeCell ref="WJH125:WJK125"/>
    <mergeCell ref="WJL125:WJO125"/>
    <mergeCell ref="WJP125:WJS125"/>
    <mergeCell ref="WJT125:WJW125"/>
    <mergeCell ref="WJX125:WKA125"/>
    <mergeCell ref="WIF125:WII125"/>
    <mergeCell ref="WIJ125:WIM125"/>
    <mergeCell ref="WIN125:WIQ125"/>
    <mergeCell ref="WIR125:WIU125"/>
    <mergeCell ref="WIV125:WIY125"/>
    <mergeCell ref="WIZ125:WJC125"/>
    <mergeCell ref="WHH125:WHK125"/>
    <mergeCell ref="WHL125:WHO125"/>
    <mergeCell ref="WHP125:WHS125"/>
    <mergeCell ref="WHT125:WHW125"/>
    <mergeCell ref="WHX125:WIA125"/>
    <mergeCell ref="WIB125:WIE125"/>
    <mergeCell ref="WRL125:WRO125"/>
    <mergeCell ref="WRP125:WRS125"/>
    <mergeCell ref="WRT125:WRW125"/>
    <mergeCell ref="WRX125:WSA125"/>
    <mergeCell ref="WSB125:WSE125"/>
    <mergeCell ref="WSF125:WSI125"/>
    <mergeCell ref="WQN125:WQQ125"/>
    <mergeCell ref="WQR125:WQU125"/>
    <mergeCell ref="WQV125:WQY125"/>
    <mergeCell ref="WQZ125:WRC125"/>
    <mergeCell ref="WRD125:WRG125"/>
    <mergeCell ref="WRH125:WRK125"/>
    <mergeCell ref="WPP125:WPS125"/>
    <mergeCell ref="WPT125:WPW125"/>
    <mergeCell ref="WPX125:WQA125"/>
    <mergeCell ref="WQB125:WQE125"/>
    <mergeCell ref="WQF125:WQI125"/>
    <mergeCell ref="WQJ125:WQM125"/>
    <mergeCell ref="WOR125:WOU125"/>
    <mergeCell ref="WOV125:WOY125"/>
    <mergeCell ref="WOZ125:WPC125"/>
    <mergeCell ref="WPD125:WPG125"/>
    <mergeCell ref="WPH125:WPK125"/>
    <mergeCell ref="WPL125:WPO125"/>
    <mergeCell ref="WNT125:WNW125"/>
    <mergeCell ref="WNX125:WOA125"/>
    <mergeCell ref="WOB125:WOE125"/>
    <mergeCell ref="WOF125:WOI125"/>
    <mergeCell ref="WOJ125:WOM125"/>
    <mergeCell ref="WON125:WOQ125"/>
    <mergeCell ref="WMV125:WMY125"/>
    <mergeCell ref="WMZ125:WNC125"/>
    <mergeCell ref="WND125:WNG125"/>
    <mergeCell ref="WNH125:WNK125"/>
    <mergeCell ref="WNL125:WNO125"/>
    <mergeCell ref="WNP125:WNS125"/>
    <mergeCell ref="WXL125:WXO125"/>
    <mergeCell ref="WXP125:WXS125"/>
    <mergeCell ref="WXT125:WXW125"/>
    <mergeCell ref="WWB125:WWE125"/>
    <mergeCell ref="WWF125:WWI125"/>
    <mergeCell ref="WWJ125:WWM125"/>
    <mergeCell ref="WWN125:WWQ125"/>
    <mergeCell ref="WWR125:WWU125"/>
    <mergeCell ref="WWV125:WWY125"/>
    <mergeCell ref="WVD125:WVG125"/>
    <mergeCell ref="WVH125:WVK125"/>
    <mergeCell ref="WVL125:WVO125"/>
    <mergeCell ref="WVP125:WVS125"/>
    <mergeCell ref="WVT125:WVW125"/>
    <mergeCell ref="WVX125:WWA125"/>
    <mergeCell ref="WUF125:WUI125"/>
    <mergeCell ref="WUJ125:WUM125"/>
    <mergeCell ref="WUN125:WUQ125"/>
    <mergeCell ref="WUR125:WUU125"/>
    <mergeCell ref="WUV125:WUY125"/>
    <mergeCell ref="WUZ125:WVC125"/>
    <mergeCell ref="WTH125:WTK125"/>
    <mergeCell ref="WTL125:WTO125"/>
    <mergeCell ref="WTP125:WTS125"/>
    <mergeCell ref="WTT125:WTW125"/>
    <mergeCell ref="WTX125:WUA125"/>
    <mergeCell ref="WUB125:WUE125"/>
    <mergeCell ref="WSJ125:WSM125"/>
    <mergeCell ref="WSN125:WSQ125"/>
    <mergeCell ref="WSR125:WSU125"/>
    <mergeCell ref="WSV125:WSY125"/>
    <mergeCell ref="WSZ125:WTC125"/>
    <mergeCell ref="WTD125:WTG125"/>
    <mergeCell ref="CF126:CI126"/>
    <mergeCell ref="CJ126:CM126"/>
    <mergeCell ref="AY126:AZ126"/>
    <mergeCell ref="BA126:BC126"/>
    <mergeCell ref="BD126:BG126"/>
    <mergeCell ref="BH126:BK126"/>
    <mergeCell ref="BL126:BO126"/>
    <mergeCell ref="XEJ125:XEM125"/>
    <mergeCell ref="XEN125:XEQ125"/>
    <mergeCell ref="XER125:XEU125"/>
    <mergeCell ref="XEV125:XEY125"/>
    <mergeCell ref="XDL125:XDO125"/>
    <mergeCell ref="XDP125:XDS125"/>
    <mergeCell ref="XDT125:XDW125"/>
    <mergeCell ref="XDX125:XEA125"/>
    <mergeCell ref="XEB125:XEE125"/>
    <mergeCell ref="XEF125:XEI125"/>
    <mergeCell ref="XCN125:XCQ125"/>
    <mergeCell ref="XCR125:XCU125"/>
    <mergeCell ref="XCV125:XCY125"/>
    <mergeCell ref="XCZ125:XDC125"/>
    <mergeCell ref="XDD125:XDG125"/>
    <mergeCell ref="XDH125:XDK125"/>
    <mergeCell ref="XBP125:XBS125"/>
    <mergeCell ref="XBT125:XBW125"/>
    <mergeCell ref="XBX125:XCA125"/>
    <mergeCell ref="XCB125:XCE125"/>
    <mergeCell ref="XCF125:XCI125"/>
    <mergeCell ref="XCJ125:XCM125"/>
    <mergeCell ref="XAR125:XAU125"/>
    <mergeCell ref="XAV125:XAY125"/>
    <mergeCell ref="XAZ125:XBC125"/>
    <mergeCell ref="XBD125:XBG125"/>
    <mergeCell ref="XBH125:XBK125"/>
    <mergeCell ref="XBL125:XBO125"/>
    <mergeCell ref="WZT125:WZW125"/>
    <mergeCell ref="WZX125:XAA125"/>
    <mergeCell ref="XAB125:XAE125"/>
    <mergeCell ref="XAF125:XAI125"/>
    <mergeCell ref="XAJ125:XAM125"/>
    <mergeCell ref="XAN125:XAQ125"/>
    <mergeCell ref="WYV125:WYY125"/>
    <mergeCell ref="WYZ125:WZC125"/>
    <mergeCell ref="WZD125:WZG125"/>
    <mergeCell ref="WZH125:WZK125"/>
    <mergeCell ref="WZL125:WZO125"/>
    <mergeCell ref="WZP125:WZS125"/>
    <mergeCell ref="WXX125:WYA125"/>
    <mergeCell ref="HD126:HG126"/>
    <mergeCell ref="HH126:HK126"/>
    <mergeCell ref="HL126:HO126"/>
    <mergeCell ref="HP126:HS126"/>
    <mergeCell ref="WYB125:WYE125"/>
    <mergeCell ref="WYF125:WYI125"/>
    <mergeCell ref="WYJ125:WYM125"/>
    <mergeCell ref="WYN125:WYQ125"/>
    <mergeCell ref="WYR125:WYU125"/>
    <mergeCell ref="WWZ125:WXC125"/>
    <mergeCell ref="WXD125:WXG125"/>
    <mergeCell ref="WXH125:WXK125"/>
    <mergeCell ref="HT126:HW126"/>
    <mergeCell ref="HX126:IA126"/>
    <mergeCell ref="GF126:GI126"/>
    <mergeCell ref="GJ126:GM126"/>
    <mergeCell ref="GN126:GQ126"/>
    <mergeCell ref="GR126:GU126"/>
    <mergeCell ref="GV126:GY126"/>
    <mergeCell ref="GZ126:HC126"/>
    <mergeCell ref="FH126:FK126"/>
    <mergeCell ref="FL126:FO126"/>
    <mergeCell ref="FP126:FS126"/>
    <mergeCell ref="FT126:FW126"/>
    <mergeCell ref="FX126:GA126"/>
    <mergeCell ref="GB126:GE126"/>
    <mergeCell ref="EJ126:EM126"/>
    <mergeCell ref="EN126:EQ126"/>
    <mergeCell ref="ER126:EU126"/>
    <mergeCell ref="EV126:EY126"/>
    <mergeCell ref="EZ126:FC126"/>
    <mergeCell ref="FD126:FG126"/>
    <mergeCell ref="DL126:DO126"/>
    <mergeCell ref="DP126:DS126"/>
    <mergeCell ref="DT126:DW126"/>
    <mergeCell ref="DX126:EA126"/>
    <mergeCell ref="EB126:EE126"/>
    <mergeCell ref="EF126:EI126"/>
    <mergeCell ref="CN126:CQ126"/>
    <mergeCell ref="CR126:CU126"/>
    <mergeCell ref="CV126:CY126"/>
    <mergeCell ref="CZ126:DC126"/>
    <mergeCell ref="DD126:DG126"/>
    <mergeCell ref="DH126:DK126"/>
    <mergeCell ref="MR126:MU126"/>
    <mergeCell ref="MV126:MY126"/>
    <mergeCell ref="MZ126:NC126"/>
    <mergeCell ref="ND126:NG126"/>
    <mergeCell ref="NH126:NK126"/>
    <mergeCell ref="NL126:NO126"/>
    <mergeCell ref="LT126:LW126"/>
    <mergeCell ref="LX126:MA126"/>
    <mergeCell ref="MB126:ME126"/>
    <mergeCell ref="MF126:MI126"/>
    <mergeCell ref="MJ126:MM126"/>
    <mergeCell ref="MN126:MQ126"/>
    <mergeCell ref="KV126:KY126"/>
    <mergeCell ref="KZ126:LC126"/>
    <mergeCell ref="LD126:LG126"/>
    <mergeCell ref="LH126:LK126"/>
    <mergeCell ref="LL126:LO126"/>
    <mergeCell ref="LP126:LS126"/>
    <mergeCell ref="JX126:KA126"/>
    <mergeCell ref="KB126:KE126"/>
    <mergeCell ref="KF126:KI126"/>
    <mergeCell ref="KJ126:KM126"/>
    <mergeCell ref="KN126:KQ126"/>
    <mergeCell ref="KR126:KU126"/>
    <mergeCell ref="IZ126:JC126"/>
    <mergeCell ref="JD126:JG126"/>
    <mergeCell ref="JH126:JK126"/>
    <mergeCell ref="JL126:JO126"/>
    <mergeCell ref="JP126:JS126"/>
    <mergeCell ref="JT126:JW126"/>
    <mergeCell ref="IB126:IE126"/>
    <mergeCell ref="IF126:II126"/>
    <mergeCell ref="IJ126:IM126"/>
    <mergeCell ref="IN126:IQ126"/>
    <mergeCell ref="IR126:IU126"/>
    <mergeCell ref="IV126:IY126"/>
    <mergeCell ref="SF126:SI126"/>
    <mergeCell ref="SJ126:SM126"/>
    <mergeCell ref="SN126:SQ126"/>
    <mergeCell ref="SR126:SU126"/>
    <mergeCell ref="SV126:SY126"/>
    <mergeCell ref="SZ126:TC126"/>
    <mergeCell ref="RH126:RK126"/>
    <mergeCell ref="RL126:RO126"/>
    <mergeCell ref="RP126:RS126"/>
    <mergeCell ref="RT126:RW126"/>
    <mergeCell ref="RX126:SA126"/>
    <mergeCell ref="SB126:SE126"/>
    <mergeCell ref="QJ126:QM126"/>
    <mergeCell ref="QN126:QQ126"/>
    <mergeCell ref="QR126:QU126"/>
    <mergeCell ref="QV126:QY126"/>
    <mergeCell ref="QZ126:RC126"/>
    <mergeCell ref="RD126:RG126"/>
    <mergeCell ref="PL126:PO126"/>
    <mergeCell ref="PP126:PS126"/>
    <mergeCell ref="PT126:PW126"/>
    <mergeCell ref="PX126:QA126"/>
    <mergeCell ref="QB126:QE126"/>
    <mergeCell ref="QF126:QI126"/>
    <mergeCell ref="ON126:OQ126"/>
    <mergeCell ref="OR126:OU126"/>
    <mergeCell ref="OV126:OY126"/>
    <mergeCell ref="OZ126:PC126"/>
    <mergeCell ref="PD126:PG126"/>
    <mergeCell ref="PH126:PK126"/>
    <mergeCell ref="NP126:NS126"/>
    <mergeCell ref="NT126:NW126"/>
    <mergeCell ref="NX126:OA126"/>
    <mergeCell ref="OB126:OE126"/>
    <mergeCell ref="OF126:OI126"/>
    <mergeCell ref="OJ126:OM126"/>
    <mergeCell ref="XT126:XW126"/>
    <mergeCell ref="XX126:YA126"/>
    <mergeCell ref="YB126:YE126"/>
    <mergeCell ref="YF126:YI126"/>
    <mergeCell ref="YJ126:YM126"/>
    <mergeCell ref="YN126:YQ126"/>
    <mergeCell ref="WV126:WY126"/>
    <mergeCell ref="WZ126:XC126"/>
    <mergeCell ref="XD126:XG126"/>
    <mergeCell ref="XH126:XK126"/>
    <mergeCell ref="XL126:XO126"/>
    <mergeCell ref="XP126:XS126"/>
    <mergeCell ref="VX126:WA126"/>
    <mergeCell ref="WB126:WE126"/>
    <mergeCell ref="WF126:WI126"/>
    <mergeCell ref="WJ126:WM126"/>
    <mergeCell ref="WN126:WQ126"/>
    <mergeCell ref="WR126:WU126"/>
    <mergeCell ref="UZ126:VC126"/>
    <mergeCell ref="VD126:VG126"/>
    <mergeCell ref="VH126:VK126"/>
    <mergeCell ref="VL126:VO126"/>
    <mergeCell ref="VP126:VS126"/>
    <mergeCell ref="VT126:VW126"/>
    <mergeCell ref="UB126:UE126"/>
    <mergeCell ref="UF126:UI126"/>
    <mergeCell ref="UJ126:UM126"/>
    <mergeCell ref="UN126:UQ126"/>
    <mergeCell ref="UR126:UU126"/>
    <mergeCell ref="UV126:UY126"/>
    <mergeCell ref="TD126:TG126"/>
    <mergeCell ref="TH126:TK126"/>
    <mergeCell ref="TL126:TO126"/>
    <mergeCell ref="TP126:TS126"/>
    <mergeCell ref="TT126:TW126"/>
    <mergeCell ref="TX126:UA126"/>
    <mergeCell ref="ADH126:ADK126"/>
    <mergeCell ref="ADL126:ADO126"/>
    <mergeCell ref="ADP126:ADS126"/>
    <mergeCell ref="ADT126:ADW126"/>
    <mergeCell ref="ADX126:AEA126"/>
    <mergeCell ref="AEB126:AEE126"/>
    <mergeCell ref="ACJ126:ACM126"/>
    <mergeCell ref="ACN126:ACQ126"/>
    <mergeCell ref="ACR126:ACU126"/>
    <mergeCell ref="ACV126:ACY126"/>
    <mergeCell ref="ACZ126:ADC126"/>
    <mergeCell ref="ADD126:ADG126"/>
    <mergeCell ref="ABL126:ABO126"/>
    <mergeCell ref="ABP126:ABS126"/>
    <mergeCell ref="ABT126:ABW126"/>
    <mergeCell ref="ABX126:ACA126"/>
    <mergeCell ref="ACB126:ACE126"/>
    <mergeCell ref="ACF126:ACI126"/>
    <mergeCell ref="AAN126:AAQ126"/>
    <mergeCell ref="AAR126:AAU126"/>
    <mergeCell ref="AAV126:AAY126"/>
    <mergeCell ref="AAZ126:ABC126"/>
    <mergeCell ref="ABD126:ABG126"/>
    <mergeCell ref="ABH126:ABK126"/>
    <mergeCell ref="ZP126:ZS126"/>
    <mergeCell ref="ZT126:ZW126"/>
    <mergeCell ref="ZX126:AAA126"/>
    <mergeCell ref="AAB126:AAE126"/>
    <mergeCell ref="AAF126:AAI126"/>
    <mergeCell ref="AAJ126:AAM126"/>
    <mergeCell ref="YR126:YU126"/>
    <mergeCell ref="YV126:YY126"/>
    <mergeCell ref="YZ126:ZC126"/>
    <mergeCell ref="ZD126:ZG126"/>
    <mergeCell ref="ZH126:ZK126"/>
    <mergeCell ref="ZL126:ZO126"/>
    <mergeCell ref="AIV126:AIY126"/>
    <mergeCell ref="AIZ126:AJC126"/>
    <mergeCell ref="AJD126:AJG126"/>
    <mergeCell ref="AJH126:AJK126"/>
    <mergeCell ref="AJL126:AJO126"/>
    <mergeCell ref="AJP126:AJS126"/>
    <mergeCell ref="AHX126:AIA126"/>
    <mergeCell ref="AIB126:AIE126"/>
    <mergeCell ref="AIF126:AII126"/>
    <mergeCell ref="AIJ126:AIM126"/>
    <mergeCell ref="AIN126:AIQ126"/>
    <mergeCell ref="AIR126:AIU126"/>
    <mergeCell ref="AGZ126:AHC126"/>
    <mergeCell ref="AHD126:AHG126"/>
    <mergeCell ref="AHH126:AHK126"/>
    <mergeCell ref="AHL126:AHO126"/>
    <mergeCell ref="AHP126:AHS126"/>
    <mergeCell ref="AHT126:AHW126"/>
    <mergeCell ref="AGB126:AGE126"/>
    <mergeCell ref="AGF126:AGI126"/>
    <mergeCell ref="AGJ126:AGM126"/>
    <mergeCell ref="AGN126:AGQ126"/>
    <mergeCell ref="AGR126:AGU126"/>
    <mergeCell ref="AGV126:AGY126"/>
    <mergeCell ref="AFD126:AFG126"/>
    <mergeCell ref="AFH126:AFK126"/>
    <mergeCell ref="AFL126:AFO126"/>
    <mergeCell ref="AFP126:AFS126"/>
    <mergeCell ref="AFT126:AFW126"/>
    <mergeCell ref="AFX126:AGA126"/>
    <mergeCell ref="AEF126:AEI126"/>
    <mergeCell ref="AEJ126:AEM126"/>
    <mergeCell ref="AEN126:AEQ126"/>
    <mergeCell ref="AER126:AEU126"/>
    <mergeCell ref="AEV126:AEY126"/>
    <mergeCell ref="AEZ126:AFC126"/>
    <mergeCell ref="AOJ126:AOM126"/>
    <mergeCell ref="AON126:AOQ126"/>
    <mergeCell ref="AOR126:AOU126"/>
    <mergeCell ref="AOV126:AOY126"/>
    <mergeCell ref="AOZ126:APC126"/>
    <mergeCell ref="APD126:APG126"/>
    <mergeCell ref="ANL126:ANO126"/>
    <mergeCell ref="ANP126:ANS126"/>
    <mergeCell ref="ANT126:ANW126"/>
    <mergeCell ref="ANX126:AOA126"/>
    <mergeCell ref="AOB126:AOE126"/>
    <mergeCell ref="AOF126:AOI126"/>
    <mergeCell ref="AMN126:AMQ126"/>
    <mergeCell ref="AMR126:AMU126"/>
    <mergeCell ref="AMV126:AMY126"/>
    <mergeCell ref="AMZ126:ANC126"/>
    <mergeCell ref="AND126:ANG126"/>
    <mergeCell ref="ANH126:ANK126"/>
    <mergeCell ref="ALP126:ALS126"/>
    <mergeCell ref="ALT126:ALW126"/>
    <mergeCell ref="ALX126:AMA126"/>
    <mergeCell ref="AMB126:AME126"/>
    <mergeCell ref="AMF126:AMI126"/>
    <mergeCell ref="AMJ126:AMM126"/>
    <mergeCell ref="AKR126:AKU126"/>
    <mergeCell ref="AKV126:AKY126"/>
    <mergeCell ref="AKZ126:ALC126"/>
    <mergeCell ref="ALD126:ALG126"/>
    <mergeCell ref="ALH126:ALK126"/>
    <mergeCell ref="ALL126:ALO126"/>
    <mergeCell ref="AJT126:AJW126"/>
    <mergeCell ref="AJX126:AKA126"/>
    <mergeCell ref="AKB126:AKE126"/>
    <mergeCell ref="AKF126:AKI126"/>
    <mergeCell ref="AKJ126:AKM126"/>
    <mergeCell ref="AKN126:AKQ126"/>
    <mergeCell ref="ATX126:AUA126"/>
    <mergeCell ref="AUB126:AUE126"/>
    <mergeCell ref="AUF126:AUI126"/>
    <mergeCell ref="AUJ126:AUM126"/>
    <mergeCell ref="AUN126:AUQ126"/>
    <mergeCell ref="AUR126:AUU126"/>
    <mergeCell ref="ASZ126:ATC126"/>
    <mergeCell ref="ATD126:ATG126"/>
    <mergeCell ref="ATH126:ATK126"/>
    <mergeCell ref="ATL126:ATO126"/>
    <mergeCell ref="ATP126:ATS126"/>
    <mergeCell ref="ATT126:ATW126"/>
    <mergeCell ref="ASB126:ASE126"/>
    <mergeCell ref="ASF126:ASI126"/>
    <mergeCell ref="ASJ126:ASM126"/>
    <mergeCell ref="ASN126:ASQ126"/>
    <mergeCell ref="ASR126:ASU126"/>
    <mergeCell ref="ASV126:ASY126"/>
    <mergeCell ref="ARD126:ARG126"/>
    <mergeCell ref="ARH126:ARK126"/>
    <mergeCell ref="ARL126:ARO126"/>
    <mergeCell ref="ARP126:ARS126"/>
    <mergeCell ref="ART126:ARW126"/>
    <mergeCell ref="ARX126:ASA126"/>
    <mergeCell ref="AQF126:AQI126"/>
    <mergeCell ref="AQJ126:AQM126"/>
    <mergeCell ref="AQN126:AQQ126"/>
    <mergeCell ref="AQR126:AQU126"/>
    <mergeCell ref="AQV126:AQY126"/>
    <mergeCell ref="AQZ126:ARC126"/>
    <mergeCell ref="APH126:APK126"/>
    <mergeCell ref="APL126:APO126"/>
    <mergeCell ref="APP126:APS126"/>
    <mergeCell ref="APT126:APW126"/>
    <mergeCell ref="APX126:AQA126"/>
    <mergeCell ref="AQB126:AQE126"/>
    <mergeCell ref="AZL126:AZO126"/>
    <mergeCell ref="AZP126:AZS126"/>
    <mergeCell ref="AZT126:AZW126"/>
    <mergeCell ref="AZX126:BAA126"/>
    <mergeCell ref="BAB126:BAE126"/>
    <mergeCell ref="BAF126:BAI126"/>
    <mergeCell ref="AYN126:AYQ126"/>
    <mergeCell ref="AYR126:AYU126"/>
    <mergeCell ref="AYV126:AYY126"/>
    <mergeCell ref="AYZ126:AZC126"/>
    <mergeCell ref="AZD126:AZG126"/>
    <mergeCell ref="AZH126:AZK126"/>
    <mergeCell ref="AXP126:AXS126"/>
    <mergeCell ref="AXT126:AXW126"/>
    <mergeCell ref="AXX126:AYA126"/>
    <mergeCell ref="AYB126:AYE126"/>
    <mergeCell ref="AYF126:AYI126"/>
    <mergeCell ref="AYJ126:AYM126"/>
    <mergeCell ref="AWR126:AWU126"/>
    <mergeCell ref="AWV126:AWY126"/>
    <mergeCell ref="AWZ126:AXC126"/>
    <mergeCell ref="AXD126:AXG126"/>
    <mergeCell ref="AXH126:AXK126"/>
    <mergeCell ref="AXL126:AXO126"/>
    <mergeCell ref="AVT126:AVW126"/>
    <mergeCell ref="AVX126:AWA126"/>
    <mergeCell ref="AWB126:AWE126"/>
    <mergeCell ref="AWF126:AWI126"/>
    <mergeCell ref="AWJ126:AWM126"/>
    <mergeCell ref="AWN126:AWQ126"/>
    <mergeCell ref="AUV126:AUY126"/>
    <mergeCell ref="AUZ126:AVC126"/>
    <mergeCell ref="AVD126:AVG126"/>
    <mergeCell ref="AVH126:AVK126"/>
    <mergeCell ref="AVL126:AVO126"/>
    <mergeCell ref="AVP126:AVS126"/>
    <mergeCell ref="BEZ126:BFC126"/>
    <mergeCell ref="BFD126:BFG126"/>
    <mergeCell ref="BFH126:BFK126"/>
    <mergeCell ref="BFL126:BFO126"/>
    <mergeCell ref="BFP126:BFS126"/>
    <mergeCell ref="BFT126:BFW126"/>
    <mergeCell ref="BEB126:BEE126"/>
    <mergeCell ref="BEF126:BEI126"/>
    <mergeCell ref="BEJ126:BEM126"/>
    <mergeCell ref="BEN126:BEQ126"/>
    <mergeCell ref="BER126:BEU126"/>
    <mergeCell ref="BEV126:BEY126"/>
    <mergeCell ref="BDD126:BDG126"/>
    <mergeCell ref="BDH126:BDK126"/>
    <mergeCell ref="BDL126:BDO126"/>
    <mergeCell ref="BDP126:BDS126"/>
    <mergeCell ref="BDT126:BDW126"/>
    <mergeCell ref="BDX126:BEA126"/>
    <mergeCell ref="BCF126:BCI126"/>
    <mergeCell ref="BCJ126:BCM126"/>
    <mergeCell ref="BCN126:BCQ126"/>
    <mergeCell ref="BCR126:BCU126"/>
    <mergeCell ref="BCV126:BCY126"/>
    <mergeCell ref="BCZ126:BDC126"/>
    <mergeCell ref="BBH126:BBK126"/>
    <mergeCell ref="BBL126:BBO126"/>
    <mergeCell ref="BBP126:BBS126"/>
    <mergeCell ref="BBT126:BBW126"/>
    <mergeCell ref="BBX126:BCA126"/>
    <mergeCell ref="BCB126:BCE126"/>
    <mergeCell ref="BAJ126:BAM126"/>
    <mergeCell ref="BAN126:BAQ126"/>
    <mergeCell ref="BAR126:BAU126"/>
    <mergeCell ref="BAV126:BAY126"/>
    <mergeCell ref="BAZ126:BBC126"/>
    <mergeCell ref="BBD126:BBG126"/>
    <mergeCell ref="BKN126:BKQ126"/>
    <mergeCell ref="BKR126:BKU126"/>
    <mergeCell ref="BKV126:BKY126"/>
    <mergeCell ref="BKZ126:BLC126"/>
    <mergeCell ref="BLD126:BLG126"/>
    <mergeCell ref="BLH126:BLK126"/>
    <mergeCell ref="BJP126:BJS126"/>
    <mergeCell ref="BJT126:BJW126"/>
    <mergeCell ref="BJX126:BKA126"/>
    <mergeCell ref="BKB126:BKE126"/>
    <mergeCell ref="BKF126:BKI126"/>
    <mergeCell ref="BKJ126:BKM126"/>
    <mergeCell ref="BIR126:BIU126"/>
    <mergeCell ref="BIV126:BIY126"/>
    <mergeCell ref="BIZ126:BJC126"/>
    <mergeCell ref="BJD126:BJG126"/>
    <mergeCell ref="BJH126:BJK126"/>
    <mergeCell ref="BJL126:BJO126"/>
    <mergeCell ref="BHT126:BHW126"/>
    <mergeCell ref="BHX126:BIA126"/>
    <mergeCell ref="BIB126:BIE126"/>
    <mergeCell ref="BIF126:BII126"/>
    <mergeCell ref="BIJ126:BIM126"/>
    <mergeCell ref="BIN126:BIQ126"/>
    <mergeCell ref="BGV126:BGY126"/>
    <mergeCell ref="BGZ126:BHC126"/>
    <mergeCell ref="BHD126:BHG126"/>
    <mergeCell ref="BHH126:BHK126"/>
    <mergeCell ref="BHL126:BHO126"/>
    <mergeCell ref="BHP126:BHS126"/>
    <mergeCell ref="BFX126:BGA126"/>
    <mergeCell ref="BGB126:BGE126"/>
    <mergeCell ref="BGF126:BGI126"/>
    <mergeCell ref="BGJ126:BGM126"/>
    <mergeCell ref="BGN126:BGQ126"/>
    <mergeCell ref="BGR126:BGU126"/>
    <mergeCell ref="BQB126:BQE126"/>
    <mergeCell ref="BQF126:BQI126"/>
    <mergeCell ref="BQJ126:BQM126"/>
    <mergeCell ref="BQN126:BQQ126"/>
    <mergeCell ref="BQR126:BQU126"/>
    <mergeCell ref="BQV126:BQY126"/>
    <mergeCell ref="BPD126:BPG126"/>
    <mergeCell ref="BPH126:BPK126"/>
    <mergeCell ref="BPL126:BPO126"/>
    <mergeCell ref="BPP126:BPS126"/>
    <mergeCell ref="BPT126:BPW126"/>
    <mergeCell ref="BPX126:BQA126"/>
    <mergeCell ref="BOF126:BOI126"/>
    <mergeCell ref="BOJ126:BOM126"/>
    <mergeCell ref="BON126:BOQ126"/>
    <mergeCell ref="BOR126:BOU126"/>
    <mergeCell ref="BOV126:BOY126"/>
    <mergeCell ref="BOZ126:BPC126"/>
    <mergeCell ref="BNH126:BNK126"/>
    <mergeCell ref="BNL126:BNO126"/>
    <mergeCell ref="BNP126:BNS126"/>
    <mergeCell ref="BNT126:BNW126"/>
    <mergeCell ref="BNX126:BOA126"/>
    <mergeCell ref="BOB126:BOE126"/>
    <mergeCell ref="BMJ126:BMM126"/>
    <mergeCell ref="BMN126:BMQ126"/>
    <mergeCell ref="BMR126:BMU126"/>
    <mergeCell ref="BMV126:BMY126"/>
    <mergeCell ref="BMZ126:BNC126"/>
    <mergeCell ref="BND126:BNG126"/>
    <mergeCell ref="BLL126:BLO126"/>
    <mergeCell ref="BLP126:BLS126"/>
    <mergeCell ref="BLT126:BLW126"/>
    <mergeCell ref="BLX126:BMA126"/>
    <mergeCell ref="BMB126:BME126"/>
    <mergeCell ref="BMF126:BMI126"/>
    <mergeCell ref="BVP126:BVS126"/>
    <mergeCell ref="BVT126:BVW126"/>
    <mergeCell ref="BVX126:BWA126"/>
    <mergeCell ref="BWB126:BWE126"/>
    <mergeCell ref="BWF126:BWI126"/>
    <mergeCell ref="BWJ126:BWM126"/>
    <mergeCell ref="BUR126:BUU126"/>
    <mergeCell ref="BUV126:BUY126"/>
    <mergeCell ref="BUZ126:BVC126"/>
    <mergeCell ref="BVD126:BVG126"/>
    <mergeCell ref="BVH126:BVK126"/>
    <mergeCell ref="BVL126:BVO126"/>
    <mergeCell ref="BTT126:BTW126"/>
    <mergeCell ref="BTX126:BUA126"/>
    <mergeCell ref="BUB126:BUE126"/>
    <mergeCell ref="BUF126:BUI126"/>
    <mergeCell ref="BUJ126:BUM126"/>
    <mergeCell ref="BUN126:BUQ126"/>
    <mergeCell ref="BSV126:BSY126"/>
    <mergeCell ref="BSZ126:BTC126"/>
    <mergeCell ref="BTD126:BTG126"/>
    <mergeCell ref="BTH126:BTK126"/>
    <mergeCell ref="BTL126:BTO126"/>
    <mergeCell ref="BTP126:BTS126"/>
    <mergeCell ref="BRX126:BSA126"/>
    <mergeCell ref="BSB126:BSE126"/>
    <mergeCell ref="BSF126:BSI126"/>
    <mergeCell ref="BSJ126:BSM126"/>
    <mergeCell ref="BSN126:BSQ126"/>
    <mergeCell ref="BSR126:BSU126"/>
    <mergeCell ref="BQZ126:BRC126"/>
    <mergeCell ref="BRD126:BRG126"/>
    <mergeCell ref="BRH126:BRK126"/>
    <mergeCell ref="BRL126:BRO126"/>
    <mergeCell ref="BRP126:BRS126"/>
    <mergeCell ref="BRT126:BRW126"/>
    <mergeCell ref="CBD126:CBG126"/>
    <mergeCell ref="CBH126:CBK126"/>
    <mergeCell ref="CBL126:CBO126"/>
    <mergeCell ref="CBP126:CBS126"/>
    <mergeCell ref="CBT126:CBW126"/>
    <mergeCell ref="CBX126:CCA126"/>
    <mergeCell ref="CAF126:CAI126"/>
    <mergeCell ref="CAJ126:CAM126"/>
    <mergeCell ref="CAN126:CAQ126"/>
    <mergeCell ref="CAR126:CAU126"/>
    <mergeCell ref="CAV126:CAY126"/>
    <mergeCell ref="CAZ126:CBC126"/>
    <mergeCell ref="BZH126:BZK126"/>
    <mergeCell ref="BZL126:BZO126"/>
    <mergeCell ref="BZP126:BZS126"/>
    <mergeCell ref="BZT126:BZW126"/>
    <mergeCell ref="BZX126:CAA126"/>
    <mergeCell ref="CAB126:CAE126"/>
    <mergeCell ref="BYJ126:BYM126"/>
    <mergeCell ref="BYN126:BYQ126"/>
    <mergeCell ref="BYR126:BYU126"/>
    <mergeCell ref="BYV126:BYY126"/>
    <mergeCell ref="BYZ126:BZC126"/>
    <mergeCell ref="BZD126:BZG126"/>
    <mergeCell ref="BXL126:BXO126"/>
    <mergeCell ref="BXP126:BXS126"/>
    <mergeCell ref="BXT126:BXW126"/>
    <mergeCell ref="BXX126:BYA126"/>
    <mergeCell ref="BYB126:BYE126"/>
    <mergeCell ref="BYF126:BYI126"/>
    <mergeCell ref="BWN126:BWQ126"/>
    <mergeCell ref="BWR126:BWU126"/>
    <mergeCell ref="BWV126:BWY126"/>
    <mergeCell ref="BWZ126:BXC126"/>
    <mergeCell ref="BXD126:BXG126"/>
    <mergeCell ref="BXH126:BXK126"/>
    <mergeCell ref="CGR126:CGU126"/>
    <mergeCell ref="CGV126:CGY126"/>
    <mergeCell ref="CGZ126:CHC126"/>
    <mergeCell ref="CHD126:CHG126"/>
    <mergeCell ref="CHH126:CHK126"/>
    <mergeCell ref="CHL126:CHO126"/>
    <mergeCell ref="CFT126:CFW126"/>
    <mergeCell ref="CFX126:CGA126"/>
    <mergeCell ref="CGB126:CGE126"/>
    <mergeCell ref="CGF126:CGI126"/>
    <mergeCell ref="CGJ126:CGM126"/>
    <mergeCell ref="CGN126:CGQ126"/>
    <mergeCell ref="CEV126:CEY126"/>
    <mergeCell ref="CEZ126:CFC126"/>
    <mergeCell ref="CFD126:CFG126"/>
    <mergeCell ref="CFH126:CFK126"/>
    <mergeCell ref="CFL126:CFO126"/>
    <mergeCell ref="CFP126:CFS126"/>
    <mergeCell ref="CDX126:CEA126"/>
    <mergeCell ref="CEB126:CEE126"/>
    <mergeCell ref="CEF126:CEI126"/>
    <mergeCell ref="CEJ126:CEM126"/>
    <mergeCell ref="CEN126:CEQ126"/>
    <mergeCell ref="CER126:CEU126"/>
    <mergeCell ref="CCZ126:CDC126"/>
    <mergeCell ref="CDD126:CDG126"/>
    <mergeCell ref="CDH126:CDK126"/>
    <mergeCell ref="CDL126:CDO126"/>
    <mergeCell ref="CDP126:CDS126"/>
    <mergeCell ref="CDT126:CDW126"/>
    <mergeCell ref="CCB126:CCE126"/>
    <mergeCell ref="CCF126:CCI126"/>
    <mergeCell ref="CCJ126:CCM126"/>
    <mergeCell ref="CCN126:CCQ126"/>
    <mergeCell ref="CCR126:CCU126"/>
    <mergeCell ref="CCV126:CCY126"/>
    <mergeCell ref="CMF126:CMI126"/>
    <mergeCell ref="CMJ126:CMM126"/>
    <mergeCell ref="CMN126:CMQ126"/>
    <mergeCell ref="CMR126:CMU126"/>
    <mergeCell ref="CMV126:CMY126"/>
    <mergeCell ref="CMZ126:CNC126"/>
    <mergeCell ref="CLH126:CLK126"/>
    <mergeCell ref="CLL126:CLO126"/>
    <mergeCell ref="CLP126:CLS126"/>
    <mergeCell ref="CLT126:CLW126"/>
    <mergeCell ref="CLX126:CMA126"/>
    <mergeCell ref="CMB126:CME126"/>
    <mergeCell ref="CKJ126:CKM126"/>
    <mergeCell ref="CKN126:CKQ126"/>
    <mergeCell ref="CKR126:CKU126"/>
    <mergeCell ref="CKV126:CKY126"/>
    <mergeCell ref="CKZ126:CLC126"/>
    <mergeCell ref="CLD126:CLG126"/>
    <mergeCell ref="CJL126:CJO126"/>
    <mergeCell ref="CJP126:CJS126"/>
    <mergeCell ref="CJT126:CJW126"/>
    <mergeCell ref="CJX126:CKA126"/>
    <mergeCell ref="CKB126:CKE126"/>
    <mergeCell ref="CKF126:CKI126"/>
    <mergeCell ref="CIN126:CIQ126"/>
    <mergeCell ref="CIR126:CIU126"/>
    <mergeCell ref="CIV126:CIY126"/>
    <mergeCell ref="CIZ126:CJC126"/>
    <mergeCell ref="CJD126:CJG126"/>
    <mergeCell ref="CJH126:CJK126"/>
    <mergeCell ref="CHP126:CHS126"/>
    <mergeCell ref="CHT126:CHW126"/>
    <mergeCell ref="CHX126:CIA126"/>
    <mergeCell ref="CIB126:CIE126"/>
    <mergeCell ref="CIF126:CII126"/>
    <mergeCell ref="CIJ126:CIM126"/>
    <mergeCell ref="CRT126:CRW126"/>
    <mergeCell ref="CRX126:CSA126"/>
    <mergeCell ref="CSB126:CSE126"/>
    <mergeCell ref="CSF126:CSI126"/>
    <mergeCell ref="CSJ126:CSM126"/>
    <mergeCell ref="CSN126:CSQ126"/>
    <mergeCell ref="CQV126:CQY126"/>
    <mergeCell ref="CQZ126:CRC126"/>
    <mergeCell ref="CRD126:CRG126"/>
    <mergeCell ref="CRH126:CRK126"/>
    <mergeCell ref="CRL126:CRO126"/>
    <mergeCell ref="CRP126:CRS126"/>
    <mergeCell ref="CPX126:CQA126"/>
    <mergeCell ref="CQB126:CQE126"/>
    <mergeCell ref="CQF126:CQI126"/>
    <mergeCell ref="CQJ126:CQM126"/>
    <mergeCell ref="CQN126:CQQ126"/>
    <mergeCell ref="CQR126:CQU126"/>
    <mergeCell ref="COZ126:CPC126"/>
    <mergeCell ref="CPD126:CPG126"/>
    <mergeCell ref="CPH126:CPK126"/>
    <mergeCell ref="CPL126:CPO126"/>
    <mergeCell ref="CPP126:CPS126"/>
    <mergeCell ref="CPT126:CPW126"/>
    <mergeCell ref="COB126:COE126"/>
    <mergeCell ref="COF126:COI126"/>
    <mergeCell ref="COJ126:COM126"/>
    <mergeCell ref="CON126:COQ126"/>
    <mergeCell ref="COR126:COU126"/>
    <mergeCell ref="COV126:COY126"/>
    <mergeCell ref="CND126:CNG126"/>
    <mergeCell ref="CNH126:CNK126"/>
    <mergeCell ref="CNL126:CNO126"/>
    <mergeCell ref="CNP126:CNS126"/>
    <mergeCell ref="CNT126:CNW126"/>
    <mergeCell ref="CNX126:COA126"/>
    <mergeCell ref="CXH126:CXK126"/>
    <mergeCell ref="CXL126:CXO126"/>
    <mergeCell ref="CXP126:CXS126"/>
    <mergeCell ref="CXT126:CXW126"/>
    <mergeCell ref="CXX126:CYA126"/>
    <mergeCell ref="CYB126:CYE126"/>
    <mergeCell ref="CWJ126:CWM126"/>
    <mergeCell ref="CWN126:CWQ126"/>
    <mergeCell ref="CWR126:CWU126"/>
    <mergeCell ref="CWV126:CWY126"/>
    <mergeCell ref="CWZ126:CXC126"/>
    <mergeCell ref="CXD126:CXG126"/>
    <mergeCell ref="CVL126:CVO126"/>
    <mergeCell ref="CVP126:CVS126"/>
    <mergeCell ref="CVT126:CVW126"/>
    <mergeCell ref="CVX126:CWA126"/>
    <mergeCell ref="CWB126:CWE126"/>
    <mergeCell ref="CWF126:CWI126"/>
    <mergeCell ref="CUN126:CUQ126"/>
    <mergeCell ref="CUR126:CUU126"/>
    <mergeCell ref="CUV126:CUY126"/>
    <mergeCell ref="CUZ126:CVC126"/>
    <mergeCell ref="CVD126:CVG126"/>
    <mergeCell ref="CVH126:CVK126"/>
    <mergeCell ref="CTP126:CTS126"/>
    <mergeCell ref="CTT126:CTW126"/>
    <mergeCell ref="CTX126:CUA126"/>
    <mergeCell ref="CUB126:CUE126"/>
    <mergeCell ref="CUF126:CUI126"/>
    <mergeCell ref="CUJ126:CUM126"/>
    <mergeCell ref="CSR126:CSU126"/>
    <mergeCell ref="CSV126:CSY126"/>
    <mergeCell ref="CSZ126:CTC126"/>
    <mergeCell ref="CTD126:CTG126"/>
    <mergeCell ref="CTH126:CTK126"/>
    <mergeCell ref="CTL126:CTO126"/>
    <mergeCell ref="DCV126:DCY126"/>
    <mergeCell ref="DCZ126:DDC126"/>
    <mergeCell ref="DDD126:DDG126"/>
    <mergeCell ref="DDH126:DDK126"/>
    <mergeCell ref="DDL126:DDO126"/>
    <mergeCell ref="DDP126:DDS126"/>
    <mergeCell ref="DBX126:DCA126"/>
    <mergeCell ref="DCB126:DCE126"/>
    <mergeCell ref="DCF126:DCI126"/>
    <mergeCell ref="DCJ126:DCM126"/>
    <mergeCell ref="DCN126:DCQ126"/>
    <mergeCell ref="DCR126:DCU126"/>
    <mergeCell ref="DAZ126:DBC126"/>
    <mergeCell ref="DBD126:DBG126"/>
    <mergeCell ref="DBH126:DBK126"/>
    <mergeCell ref="DBL126:DBO126"/>
    <mergeCell ref="DBP126:DBS126"/>
    <mergeCell ref="DBT126:DBW126"/>
    <mergeCell ref="DAB126:DAE126"/>
    <mergeCell ref="DAF126:DAI126"/>
    <mergeCell ref="DAJ126:DAM126"/>
    <mergeCell ref="DAN126:DAQ126"/>
    <mergeCell ref="DAR126:DAU126"/>
    <mergeCell ref="DAV126:DAY126"/>
    <mergeCell ref="CZD126:CZG126"/>
    <mergeCell ref="CZH126:CZK126"/>
    <mergeCell ref="CZL126:CZO126"/>
    <mergeCell ref="CZP126:CZS126"/>
    <mergeCell ref="CZT126:CZW126"/>
    <mergeCell ref="CZX126:DAA126"/>
    <mergeCell ref="CYF126:CYI126"/>
    <mergeCell ref="CYJ126:CYM126"/>
    <mergeCell ref="CYN126:CYQ126"/>
    <mergeCell ref="CYR126:CYU126"/>
    <mergeCell ref="CYV126:CYY126"/>
    <mergeCell ref="CYZ126:CZC126"/>
    <mergeCell ref="DIJ126:DIM126"/>
    <mergeCell ref="DIN126:DIQ126"/>
    <mergeCell ref="DIR126:DIU126"/>
    <mergeCell ref="DIV126:DIY126"/>
    <mergeCell ref="DIZ126:DJC126"/>
    <mergeCell ref="DJD126:DJG126"/>
    <mergeCell ref="DHL126:DHO126"/>
    <mergeCell ref="DHP126:DHS126"/>
    <mergeCell ref="DHT126:DHW126"/>
    <mergeCell ref="DHX126:DIA126"/>
    <mergeCell ref="DIB126:DIE126"/>
    <mergeCell ref="DIF126:DII126"/>
    <mergeCell ref="DGN126:DGQ126"/>
    <mergeCell ref="DGR126:DGU126"/>
    <mergeCell ref="DGV126:DGY126"/>
    <mergeCell ref="DGZ126:DHC126"/>
    <mergeCell ref="DHD126:DHG126"/>
    <mergeCell ref="DHH126:DHK126"/>
    <mergeCell ref="DFP126:DFS126"/>
    <mergeCell ref="DFT126:DFW126"/>
    <mergeCell ref="DFX126:DGA126"/>
    <mergeCell ref="DGB126:DGE126"/>
    <mergeCell ref="DGF126:DGI126"/>
    <mergeCell ref="DGJ126:DGM126"/>
    <mergeCell ref="DER126:DEU126"/>
    <mergeCell ref="DEV126:DEY126"/>
    <mergeCell ref="DEZ126:DFC126"/>
    <mergeCell ref="DFD126:DFG126"/>
    <mergeCell ref="DFH126:DFK126"/>
    <mergeCell ref="DFL126:DFO126"/>
    <mergeCell ref="DDT126:DDW126"/>
    <mergeCell ref="DDX126:DEA126"/>
    <mergeCell ref="DEB126:DEE126"/>
    <mergeCell ref="DEF126:DEI126"/>
    <mergeCell ref="DEJ126:DEM126"/>
    <mergeCell ref="DEN126:DEQ126"/>
    <mergeCell ref="DNX126:DOA126"/>
    <mergeCell ref="DOB126:DOE126"/>
    <mergeCell ref="DOF126:DOI126"/>
    <mergeCell ref="DOJ126:DOM126"/>
    <mergeCell ref="DON126:DOQ126"/>
    <mergeCell ref="DOR126:DOU126"/>
    <mergeCell ref="DMZ126:DNC126"/>
    <mergeCell ref="DND126:DNG126"/>
    <mergeCell ref="DNH126:DNK126"/>
    <mergeCell ref="DNL126:DNO126"/>
    <mergeCell ref="DNP126:DNS126"/>
    <mergeCell ref="DNT126:DNW126"/>
    <mergeCell ref="DMB126:DME126"/>
    <mergeCell ref="DMF126:DMI126"/>
    <mergeCell ref="DMJ126:DMM126"/>
    <mergeCell ref="DMN126:DMQ126"/>
    <mergeCell ref="DMR126:DMU126"/>
    <mergeCell ref="DMV126:DMY126"/>
    <mergeCell ref="DLD126:DLG126"/>
    <mergeCell ref="DLH126:DLK126"/>
    <mergeCell ref="DLL126:DLO126"/>
    <mergeCell ref="DLP126:DLS126"/>
    <mergeCell ref="DLT126:DLW126"/>
    <mergeCell ref="DLX126:DMA126"/>
    <mergeCell ref="DKF126:DKI126"/>
    <mergeCell ref="DKJ126:DKM126"/>
    <mergeCell ref="DKN126:DKQ126"/>
    <mergeCell ref="DKR126:DKU126"/>
    <mergeCell ref="DKV126:DKY126"/>
    <mergeCell ref="DKZ126:DLC126"/>
    <mergeCell ref="DJH126:DJK126"/>
    <mergeCell ref="DJL126:DJO126"/>
    <mergeCell ref="DJP126:DJS126"/>
    <mergeCell ref="DJT126:DJW126"/>
    <mergeCell ref="DJX126:DKA126"/>
    <mergeCell ref="DKB126:DKE126"/>
    <mergeCell ref="DTL126:DTO126"/>
    <mergeCell ref="DTP126:DTS126"/>
    <mergeCell ref="DTT126:DTW126"/>
    <mergeCell ref="DTX126:DUA126"/>
    <mergeCell ref="DUB126:DUE126"/>
    <mergeCell ref="DUF126:DUI126"/>
    <mergeCell ref="DSN126:DSQ126"/>
    <mergeCell ref="DSR126:DSU126"/>
    <mergeCell ref="DSV126:DSY126"/>
    <mergeCell ref="DSZ126:DTC126"/>
    <mergeCell ref="DTD126:DTG126"/>
    <mergeCell ref="DTH126:DTK126"/>
    <mergeCell ref="DRP126:DRS126"/>
    <mergeCell ref="DRT126:DRW126"/>
    <mergeCell ref="DRX126:DSA126"/>
    <mergeCell ref="DSB126:DSE126"/>
    <mergeCell ref="DSF126:DSI126"/>
    <mergeCell ref="DSJ126:DSM126"/>
    <mergeCell ref="DQR126:DQU126"/>
    <mergeCell ref="DQV126:DQY126"/>
    <mergeCell ref="DQZ126:DRC126"/>
    <mergeCell ref="DRD126:DRG126"/>
    <mergeCell ref="DRH126:DRK126"/>
    <mergeCell ref="DRL126:DRO126"/>
    <mergeCell ref="DPT126:DPW126"/>
    <mergeCell ref="DPX126:DQA126"/>
    <mergeCell ref="DQB126:DQE126"/>
    <mergeCell ref="DQF126:DQI126"/>
    <mergeCell ref="DQJ126:DQM126"/>
    <mergeCell ref="DQN126:DQQ126"/>
    <mergeCell ref="DOV126:DOY126"/>
    <mergeCell ref="DOZ126:DPC126"/>
    <mergeCell ref="DPD126:DPG126"/>
    <mergeCell ref="DPH126:DPK126"/>
    <mergeCell ref="DPL126:DPO126"/>
    <mergeCell ref="DPP126:DPS126"/>
    <mergeCell ref="DYZ126:DZC126"/>
    <mergeCell ref="DZD126:DZG126"/>
    <mergeCell ref="DZH126:DZK126"/>
    <mergeCell ref="DZL126:DZO126"/>
    <mergeCell ref="DZP126:DZS126"/>
    <mergeCell ref="DZT126:DZW126"/>
    <mergeCell ref="DYB126:DYE126"/>
    <mergeCell ref="DYF126:DYI126"/>
    <mergeCell ref="DYJ126:DYM126"/>
    <mergeCell ref="DYN126:DYQ126"/>
    <mergeCell ref="DYR126:DYU126"/>
    <mergeCell ref="DYV126:DYY126"/>
    <mergeCell ref="DXD126:DXG126"/>
    <mergeCell ref="DXH126:DXK126"/>
    <mergeCell ref="DXL126:DXO126"/>
    <mergeCell ref="DXP126:DXS126"/>
    <mergeCell ref="DXT126:DXW126"/>
    <mergeCell ref="DXX126:DYA126"/>
    <mergeCell ref="DWF126:DWI126"/>
    <mergeCell ref="DWJ126:DWM126"/>
    <mergeCell ref="DWN126:DWQ126"/>
    <mergeCell ref="DWR126:DWU126"/>
    <mergeCell ref="DWV126:DWY126"/>
    <mergeCell ref="DWZ126:DXC126"/>
    <mergeCell ref="DVH126:DVK126"/>
    <mergeCell ref="DVL126:DVO126"/>
    <mergeCell ref="DVP126:DVS126"/>
    <mergeCell ref="DVT126:DVW126"/>
    <mergeCell ref="DVX126:DWA126"/>
    <mergeCell ref="DWB126:DWE126"/>
    <mergeCell ref="DUJ126:DUM126"/>
    <mergeCell ref="DUN126:DUQ126"/>
    <mergeCell ref="DUR126:DUU126"/>
    <mergeCell ref="DUV126:DUY126"/>
    <mergeCell ref="DUZ126:DVC126"/>
    <mergeCell ref="DVD126:DVG126"/>
    <mergeCell ref="EEN126:EEQ126"/>
    <mergeCell ref="EER126:EEU126"/>
    <mergeCell ref="EEV126:EEY126"/>
    <mergeCell ref="EEZ126:EFC126"/>
    <mergeCell ref="EFD126:EFG126"/>
    <mergeCell ref="EFH126:EFK126"/>
    <mergeCell ref="EDP126:EDS126"/>
    <mergeCell ref="EDT126:EDW126"/>
    <mergeCell ref="EDX126:EEA126"/>
    <mergeCell ref="EEB126:EEE126"/>
    <mergeCell ref="EEF126:EEI126"/>
    <mergeCell ref="EEJ126:EEM126"/>
    <mergeCell ref="ECR126:ECU126"/>
    <mergeCell ref="ECV126:ECY126"/>
    <mergeCell ref="ECZ126:EDC126"/>
    <mergeCell ref="EDD126:EDG126"/>
    <mergeCell ref="EDH126:EDK126"/>
    <mergeCell ref="EDL126:EDO126"/>
    <mergeCell ref="EBT126:EBW126"/>
    <mergeCell ref="EBX126:ECA126"/>
    <mergeCell ref="ECB126:ECE126"/>
    <mergeCell ref="ECF126:ECI126"/>
    <mergeCell ref="ECJ126:ECM126"/>
    <mergeCell ref="ECN126:ECQ126"/>
    <mergeCell ref="EAV126:EAY126"/>
    <mergeCell ref="EAZ126:EBC126"/>
    <mergeCell ref="EBD126:EBG126"/>
    <mergeCell ref="EBH126:EBK126"/>
    <mergeCell ref="EBL126:EBO126"/>
    <mergeCell ref="EBP126:EBS126"/>
    <mergeCell ref="DZX126:EAA126"/>
    <mergeCell ref="EAB126:EAE126"/>
    <mergeCell ref="EAF126:EAI126"/>
    <mergeCell ref="EAJ126:EAM126"/>
    <mergeCell ref="EAN126:EAQ126"/>
    <mergeCell ref="EAR126:EAU126"/>
    <mergeCell ref="EKB126:EKE126"/>
    <mergeCell ref="EKF126:EKI126"/>
    <mergeCell ref="EKJ126:EKM126"/>
    <mergeCell ref="EKN126:EKQ126"/>
    <mergeCell ref="EKR126:EKU126"/>
    <mergeCell ref="EKV126:EKY126"/>
    <mergeCell ref="EJD126:EJG126"/>
    <mergeCell ref="EJH126:EJK126"/>
    <mergeCell ref="EJL126:EJO126"/>
    <mergeCell ref="EJP126:EJS126"/>
    <mergeCell ref="EJT126:EJW126"/>
    <mergeCell ref="EJX126:EKA126"/>
    <mergeCell ref="EIF126:EII126"/>
    <mergeCell ref="EIJ126:EIM126"/>
    <mergeCell ref="EIN126:EIQ126"/>
    <mergeCell ref="EIR126:EIU126"/>
    <mergeCell ref="EIV126:EIY126"/>
    <mergeCell ref="EIZ126:EJC126"/>
    <mergeCell ref="EHH126:EHK126"/>
    <mergeCell ref="EHL126:EHO126"/>
    <mergeCell ref="EHP126:EHS126"/>
    <mergeCell ref="EHT126:EHW126"/>
    <mergeCell ref="EHX126:EIA126"/>
    <mergeCell ref="EIB126:EIE126"/>
    <mergeCell ref="EGJ126:EGM126"/>
    <mergeCell ref="EGN126:EGQ126"/>
    <mergeCell ref="EGR126:EGU126"/>
    <mergeCell ref="EGV126:EGY126"/>
    <mergeCell ref="EGZ126:EHC126"/>
    <mergeCell ref="EHD126:EHG126"/>
    <mergeCell ref="EFL126:EFO126"/>
    <mergeCell ref="EFP126:EFS126"/>
    <mergeCell ref="EFT126:EFW126"/>
    <mergeCell ref="EFX126:EGA126"/>
    <mergeCell ref="EGB126:EGE126"/>
    <mergeCell ref="EGF126:EGI126"/>
    <mergeCell ref="EPP126:EPS126"/>
    <mergeCell ref="EPT126:EPW126"/>
    <mergeCell ref="EPX126:EQA126"/>
    <mergeCell ref="EQB126:EQE126"/>
    <mergeCell ref="EQF126:EQI126"/>
    <mergeCell ref="EQJ126:EQM126"/>
    <mergeCell ref="EOR126:EOU126"/>
    <mergeCell ref="EOV126:EOY126"/>
    <mergeCell ref="EOZ126:EPC126"/>
    <mergeCell ref="EPD126:EPG126"/>
    <mergeCell ref="EPH126:EPK126"/>
    <mergeCell ref="EPL126:EPO126"/>
    <mergeCell ref="ENT126:ENW126"/>
    <mergeCell ref="ENX126:EOA126"/>
    <mergeCell ref="EOB126:EOE126"/>
    <mergeCell ref="EOF126:EOI126"/>
    <mergeCell ref="EOJ126:EOM126"/>
    <mergeCell ref="EON126:EOQ126"/>
    <mergeCell ref="EMV126:EMY126"/>
    <mergeCell ref="EMZ126:ENC126"/>
    <mergeCell ref="END126:ENG126"/>
    <mergeCell ref="ENH126:ENK126"/>
    <mergeCell ref="ENL126:ENO126"/>
    <mergeCell ref="ENP126:ENS126"/>
    <mergeCell ref="ELX126:EMA126"/>
    <mergeCell ref="EMB126:EME126"/>
    <mergeCell ref="EMF126:EMI126"/>
    <mergeCell ref="EMJ126:EMM126"/>
    <mergeCell ref="EMN126:EMQ126"/>
    <mergeCell ref="EMR126:EMU126"/>
    <mergeCell ref="EKZ126:ELC126"/>
    <mergeCell ref="ELD126:ELG126"/>
    <mergeCell ref="ELH126:ELK126"/>
    <mergeCell ref="ELL126:ELO126"/>
    <mergeCell ref="ELP126:ELS126"/>
    <mergeCell ref="ELT126:ELW126"/>
    <mergeCell ref="EVD126:EVG126"/>
    <mergeCell ref="EVH126:EVK126"/>
    <mergeCell ref="EVL126:EVO126"/>
    <mergeCell ref="EVP126:EVS126"/>
    <mergeCell ref="EVT126:EVW126"/>
    <mergeCell ref="EVX126:EWA126"/>
    <mergeCell ref="EUF126:EUI126"/>
    <mergeCell ref="EUJ126:EUM126"/>
    <mergeCell ref="EUN126:EUQ126"/>
    <mergeCell ref="EUR126:EUU126"/>
    <mergeCell ref="EUV126:EUY126"/>
    <mergeCell ref="EUZ126:EVC126"/>
    <mergeCell ref="ETH126:ETK126"/>
    <mergeCell ref="ETL126:ETO126"/>
    <mergeCell ref="ETP126:ETS126"/>
    <mergeCell ref="ETT126:ETW126"/>
    <mergeCell ref="ETX126:EUA126"/>
    <mergeCell ref="EUB126:EUE126"/>
    <mergeCell ref="ESJ126:ESM126"/>
    <mergeCell ref="ESN126:ESQ126"/>
    <mergeCell ref="ESR126:ESU126"/>
    <mergeCell ref="ESV126:ESY126"/>
    <mergeCell ref="ESZ126:ETC126"/>
    <mergeCell ref="ETD126:ETG126"/>
    <mergeCell ref="ERL126:ERO126"/>
    <mergeCell ref="ERP126:ERS126"/>
    <mergeCell ref="ERT126:ERW126"/>
    <mergeCell ref="ERX126:ESA126"/>
    <mergeCell ref="ESB126:ESE126"/>
    <mergeCell ref="ESF126:ESI126"/>
    <mergeCell ref="EQN126:EQQ126"/>
    <mergeCell ref="EQR126:EQU126"/>
    <mergeCell ref="EQV126:EQY126"/>
    <mergeCell ref="EQZ126:ERC126"/>
    <mergeCell ref="ERD126:ERG126"/>
    <mergeCell ref="ERH126:ERK126"/>
    <mergeCell ref="FAR126:FAU126"/>
    <mergeCell ref="FAV126:FAY126"/>
    <mergeCell ref="FAZ126:FBC126"/>
    <mergeCell ref="FBD126:FBG126"/>
    <mergeCell ref="FBH126:FBK126"/>
    <mergeCell ref="FBL126:FBO126"/>
    <mergeCell ref="EZT126:EZW126"/>
    <mergeCell ref="EZX126:FAA126"/>
    <mergeCell ref="FAB126:FAE126"/>
    <mergeCell ref="FAF126:FAI126"/>
    <mergeCell ref="FAJ126:FAM126"/>
    <mergeCell ref="FAN126:FAQ126"/>
    <mergeCell ref="EYV126:EYY126"/>
    <mergeCell ref="EYZ126:EZC126"/>
    <mergeCell ref="EZD126:EZG126"/>
    <mergeCell ref="EZH126:EZK126"/>
    <mergeCell ref="EZL126:EZO126"/>
    <mergeCell ref="EZP126:EZS126"/>
    <mergeCell ref="EXX126:EYA126"/>
    <mergeCell ref="EYB126:EYE126"/>
    <mergeCell ref="EYF126:EYI126"/>
    <mergeCell ref="EYJ126:EYM126"/>
    <mergeCell ref="EYN126:EYQ126"/>
    <mergeCell ref="EYR126:EYU126"/>
    <mergeCell ref="EWZ126:EXC126"/>
    <mergeCell ref="EXD126:EXG126"/>
    <mergeCell ref="EXH126:EXK126"/>
    <mergeCell ref="EXL126:EXO126"/>
    <mergeCell ref="EXP126:EXS126"/>
    <mergeCell ref="EXT126:EXW126"/>
    <mergeCell ref="EWB126:EWE126"/>
    <mergeCell ref="EWF126:EWI126"/>
    <mergeCell ref="EWJ126:EWM126"/>
    <mergeCell ref="EWN126:EWQ126"/>
    <mergeCell ref="EWR126:EWU126"/>
    <mergeCell ref="EWV126:EWY126"/>
    <mergeCell ref="FGF126:FGI126"/>
    <mergeCell ref="FGJ126:FGM126"/>
    <mergeCell ref="FGN126:FGQ126"/>
    <mergeCell ref="FGR126:FGU126"/>
    <mergeCell ref="FGV126:FGY126"/>
    <mergeCell ref="FGZ126:FHC126"/>
    <mergeCell ref="FFH126:FFK126"/>
    <mergeCell ref="FFL126:FFO126"/>
    <mergeCell ref="FFP126:FFS126"/>
    <mergeCell ref="FFT126:FFW126"/>
    <mergeCell ref="FFX126:FGA126"/>
    <mergeCell ref="FGB126:FGE126"/>
    <mergeCell ref="FEJ126:FEM126"/>
    <mergeCell ref="FEN126:FEQ126"/>
    <mergeCell ref="FER126:FEU126"/>
    <mergeCell ref="FEV126:FEY126"/>
    <mergeCell ref="FEZ126:FFC126"/>
    <mergeCell ref="FFD126:FFG126"/>
    <mergeCell ref="FDL126:FDO126"/>
    <mergeCell ref="FDP126:FDS126"/>
    <mergeCell ref="FDT126:FDW126"/>
    <mergeCell ref="FDX126:FEA126"/>
    <mergeCell ref="FEB126:FEE126"/>
    <mergeCell ref="FEF126:FEI126"/>
    <mergeCell ref="FCN126:FCQ126"/>
    <mergeCell ref="FCR126:FCU126"/>
    <mergeCell ref="FCV126:FCY126"/>
    <mergeCell ref="FCZ126:FDC126"/>
    <mergeCell ref="FDD126:FDG126"/>
    <mergeCell ref="FDH126:FDK126"/>
    <mergeCell ref="FBP126:FBS126"/>
    <mergeCell ref="FBT126:FBW126"/>
    <mergeCell ref="FBX126:FCA126"/>
    <mergeCell ref="FCB126:FCE126"/>
    <mergeCell ref="FCF126:FCI126"/>
    <mergeCell ref="FCJ126:FCM126"/>
    <mergeCell ref="FLT126:FLW126"/>
    <mergeCell ref="FLX126:FMA126"/>
    <mergeCell ref="FMB126:FME126"/>
    <mergeCell ref="FMF126:FMI126"/>
    <mergeCell ref="FMJ126:FMM126"/>
    <mergeCell ref="FMN126:FMQ126"/>
    <mergeCell ref="FKV126:FKY126"/>
    <mergeCell ref="FKZ126:FLC126"/>
    <mergeCell ref="FLD126:FLG126"/>
    <mergeCell ref="FLH126:FLK126"/>
    <mergeCell ref="FLL126:FLO126"/>
    <mergeCell ref="FLP126:FLS126"/>
    <mergeCell ref="FJX126:FKA126"/>
    <mergeCell ref="FKB126:FKE126"/>
    <mergeCell ref="FKF126:FKI126"/>
    <mergeCell ref="FKJ126:FKM126"/>
    <mergeCell ref="FKN126:FKQ126"/>
    <mergeCell ref="FKR126:FKU126"/>
    <mergeCell ref="FIZ126:FJC126"/>
    <mergeCell ref="FJD126:FJG126"/>
    <mergeCell ref="FJH126:FJK126"/>
    <mergeCell ref="FJL126:FJO126"/>
    <mergeCell ref="FJP126:FJS126"/>
    <mergeCell ref="FJT126:FJW126"/>
    <mergeCell ref="FIB126:FIE126"/>
    <mergeCell ref="FIF126:FII126"/>
    <mergeCell ref="FIJ126:FIM126"/>
    <mergeCell ref="FIN126:FIQ126"/>
    <mergeCell ref="FIR126:FIU126"/>
    <mergeCell ref="FIV126:FIY126"/>
    <mergeCell ref="FHD126:FHG126"/>
    <mergeCell ref="FHH126:FHK126"/>
    <mergeCell ref="FHL126:FHO126"/>
    <mergeCell ref="FHP126:FHS126"/>
    <mergeCell ref="FHT126:FHW126"/>
    <mergeCell ref="FHX126:FIA126"/>
    <mergeCell ref="FRH126:FRK126"/>
    <mergeCell ref="FRL126:FRO126"/>
    <mergeCell ref="FRP126:FRS126"/>
    <mergeCell ref="FRT126:FRW126"/>
    <mergeCell ref="FRX126:FSA126"/>
    <mergeCell ref="FSB126:FSE126"/>
    <mergeCell ref="FQJ126:FQM126"/>
    <mergeCell ref="FQN126:FQQ126"/>
    <mergeCell ref="FQR126:FQU126"/>
    <mergeCell ref="FQV126:FQY126"/>
    <mergeCell ref="FQZ126:FRC126"/>
    <mergeCell ref="FRD126:FRG126"/>
    <mergeCell ref="FPL126:FPO126"/>
    <mergeCell ref="FPP126:FPS126"/>
    <mergeCell ref="FPT126:FPW126"/>
    <mergeCell ref="FPX126:FQA126"/>
    <mergeCell ref="FQB126:FQE126"/>
    <mergeCell ref="FQF126:FQI126"/>
    <mergeCell ref="FON126:FOQ126"/>
    <mergeCell ref="FOR126:FOU126"/>
    <mergeCell ref="FOV126:FOY126"/>
    <mergeCell ref="FOZ126:FPC126"/>
    <mergeCell ref="FPD126:FPG126"/>
    <mergeCell ref="FPH126:FPK126"/>
    <mergeCell ref="FNP126:FNS126"/>
    <mergeCell ref="FNT126:FNW126"/>
    <mergeCell ref="FNX126:FOA126"/>
    <mergeCell ref="FOB126:FOE126"/>
    <mergeCell ref="FOF126:FOI126"/>
    <mergeCell ref="FOJ126:FOM126"/>
    <mergeCell ref="FMR126:FMU126"/>
    <mergeCell ref="FMV126:FMY126"/>
    <mergeCell ref="FMZ126:FNC126"/>
    <mergeCell ref="FND126:FNG126"/>
    <mergeCell ref="FNH126:FNK126"/>
    <mergeCell ref="FNL126:FNO126"/>
    <mergeCell ref="FWV126:FWY126"/>
    <mergeCell ref="FWZ126:FXC126"/>
    <mergeCell ref="FXD126:FXG126"/>
    <mergeCell ref="FXH126:FXK126"/>
    <mergeCell ref="FXL126:FXO126"/>
    <mergeCell ref="FXP126:FXS126"/>
    <mergeCell ref="FVX126:FWA126"/>
    <mergeCell ref="FWB126:FWE126"/>
    <mergeCell ref="FWF126:FWI126"/>
    <mergeCell ref="FWJ126:FWM126"/>
    <mergeCell ref="FWN126:FWQ126"/>
    <mergeCell ref="FWR126:FWU126"/>
    <mergeCell ref="FUZ126:FVC126"/>
    <mergeCell ref="FVD126:FVG126"/>
    <mergeCell ref="FVH126:FVK126"/>
    <mergeCell ref="FVL126:FVO126"/>
    <mergeCell ref="FVP126:FVS126"/>
    <mergeCell ref="FVT126:FVW126"/>
    <mergeCell ref="FUB126:FUE126"/>
    <mergeCell ref="FUF126:FUI126"/>
    <mergeCell ref="FUJ126:FUM126"/>
    <mergeCell ref="FUN126:FUQ126"/>
    <mergeCell ref="FUR126:FUU126"/>
    <mergeCell ref="FUV126:FUY126"/>
    <mergeCell ref="FTD126:FTG126"/>
    <mergeCell ref="FTH126:FTK126"/>
    <mergeCell ref="FTL126:FTO126"/>
    <mergeCell ref="FTP126:FTS126"/>
    <mergeCell ref="FTT126:FTW126"/>
    <mergeCell ref="FTX126:FUA126"/>
    <mergeCell ref="FSF126:FSI126"/>
    <mergeCell ref="FSJ126:FSM126"/>
    <mergeCell ref="FSN126:FSQ126"/>
    <mergeCell ref="FSR126:FSU126"/>
    <mergeCell ref="FSV126:FSY126"/>
    <mergeCell ref="FSZ126:FTC126"/>
    <mergeCell ref="GCJ126:GCM126"/>
    <mergeCell ref="GCN126:GCQ126"/>
    <mergeCell ref="GCR126:GCU126"/>
    <mergeCell ref="GCV126:GCY126"/>
    <mergeCell ref="GCZ126:GDC126"/>
    <mergeCell ref="GDD126:GDG126"/>
    <mergeCell ref="GBL126:GBO126"/>
    <mergeCell ref="GBP126:GBS126"/>
    <mergeCell ref="GBT126:GBW126"/>
    <mergeCell ref="GBX126:GCA126"/>
    <mergeCell ref="GCB126:GCE126"/>
    <mergeCell ref="GCF126:GCI126"/>
    <mergeCell ref="GAN126:GAQ126"/>
    <mergeCell ref="GAR126:GAU126"/>
    <mergeCell ref="GAV126:GAY126"/>
    <mergeCell ref="GAZ126:GBC126"/>
    <mergeCell ref="GBD126:GBG126"/>
    <mergeCell ref="GBH126:GBK126"/>
    <mergeCell ref="FZP126:FZS126"/>
    <mergeCell ref="FZT126:FZW126"/>
    <mergeCell ref="FZX126:GAA126"/>
    <mergeCell ref="GAB126:GAE126"/>
    <mergeCell ref="GAF126:GAI126"/>
    <mergeCell ref="GAJ126:GAM126"/>
    <mergeCell ref="FYR126:FYU126"/>
    <mergeCell ref="FYV126:FYY126"/>
    <mergeCell ref="FYZ126:FZC126"/>
    <mergeCell ref="FZD126:FZG126"/>
    <mergeCell ref="FZH126:FZK126"/>
    <mergeCell ref="FZL126:FZO126"/>
    <mergeCell ref="FXT126:FXW126"/>
    <mergeCell ref="FXX126:FYA126"/>
    <mergeCell ref="FYB126:FYE126"/>
    <mergeCell ref="FYF126:FYI126"/>
    <mergeCell ref="FYJ126:FYM126"/>
    <mergeCell ref="FYN126:FYQ126"/>
    <mergeCell ref="GHX126:GIA126"/>
    <mergeCell ref="GIB126:GIE126"/>
    <mergeCell ref="GIF126:GII126"/>
    <mergeCell ref="GIJ126:GIM126"/>
    <mergeCell ref="GIN126:GIQ126"/>
    <mergeCell ref="GIR126:GIU126"/>
    <mergeCell ref="GGZ126:GHC126"/>
    <mergeCell ref="GHD126:GHG126"/>
    <mergeCell ref="GHH126:GHK126"/>
    <mergeCell ref="GHL126:GHO126"/>
    <mergeCell ref="GHP126:GHS126"/>
    <mergeCell ref="GHT126:GHW126"/>
    <mergeCell ref="GGB126:GGE126"/>
    <mergeCell ref="GGF126:GGI126"/>
    <mergeCell ref="GGJ126:GGM126"/>
    <mergeCell ref="GGN126:GGQ126"/>
    <mergeCell ref="GGR126:GGU126"/>
    <mergeCell ref="GGV126:GGY126"/>
    <mergeCell ref="GFD126:GFG126"/>
    <mergeCell ref="GFH126:GFK126"/>
    <mergeCell ref="GFL126:GFO126"/>
    <mergeCell ref="GFP126:GFS126"/>
    <mergeCell ref="GFT126:GFW126"/>
    <mergeCell ref="GFX126:GGA126"/>
    <mergeCell ref="GEF126:GEI126"/>
    <mergeCell ref="GEJ126:GEM126"/>
    <mergeCell ref="GEN126:GEQ126"/>
    <mergeCell ref="GER126:GEU126"/>
    <mergeCell ref="GEV126:GEY126"/>
    <mergeCell ref="GEZ126:GFC126"/>
    <mergeCell ref="GDH126:GDK126"/>
    <mergeCell ref="GDL126:GDO126"/>
    <mergeCell ref="GDP126:GDS126"/>
    <mergeCell ref="GDT126:GDW126"/>
    <mergeCell ref="GDX126:GEA126"/>
    <mergeCell ref="GEB126:GEE126"/>
    <mergeCell ref="GNL126:GNO126"/>
    <mergeCell ref="GNP126:GNS126"/>
    <mergeCell ref="GNT126:GNW126"/>
    <mergeCell ref="GNX126:GOA126"/>
    <mergeCell ref="GOB126:GOE126"/>
    <mergeCell ref="GOF126:GOI126"/>
    <mergeCell ref="GMN126:GMQ126"/>
    <mergeCell ref="GMR126:GMU126"/>
    <mergeCell ref="GMV126:GMY126"/>
    <mergeCell ref="GMZ126:GNC126"/>
    <mergeCell ref="GND126:GNG126"/>
    <mergeCell ref="GNH126:GNK126"/>
    <mergeCell ref="GLP126:GLS126"/>
    <mergeCell ref="GLT126:GLW126"/>
    <mergeCell ref="GLX126:GMA126"/>
    <mergeCell ref="GMB126:GME126"/>
    <mergeCell ref="GMF126:GMI126"/>
    <mergeCell ref="GMJ126:GMM126"/>
    <mergeCell ref="GKR126:GKU126"/>
    <mergeCell ref="GKV126:GKY126"/>
    <mergeCell ref="GKZ126:GLC126"/>
    <mergeCell ref="GLD126:GLG126"/>
    <mergeCell ref="GLH126:GLK126"/>
    <mergeCell ref="GLL126:GLO126"/>
    <mergeCell ref="GJT126:GJW126"/>
    <mergeCell ref="GJX126:GKA126"/>
    <mergeCell ref="GKB126:GKE126"/>
    <mergeCell ref="GKF126:GKI126"/>
    <mergeCell ref="GKJ126:GKM126"/>
    <mergeCell ref="GKN126:GKQ126"/>
    <mergeCell ref="GIV126:GIY126"/>
    <mergeCell ref="GIZ126:GJC126"/>
    <mergeCell ref="GJD126:GJG126"/>
    <mergeCell ref="GJH126:GJK126"/>
    <mergeCell ref="GJL126:GJO126"/>
    <mergeCell ref="GJP126:GJS126"/>
    <mergeCell ref="GSZ126:GTC126"/>
    <mergeCell ref="GTD126:GTG126"/>
    <mergeCell ref="GTH126:GTK126"/>
    <mergeCell ref="GTL126:GTO126"/>
    <mergeCell ref="GTP126:GTS126"/>
    <mergeCell ref="GTT126:GTW126"/>
    <mergeCell ref="GSB126:GSE126"/>
    <mergeCell ref="GSF126:GSI126"/>
    <mergeCell ref="GSJ126:GSM126"/>
    <mergeCell ref="GSN126:GSQ126"/>
    <mergeCell ref="GSR126:GSU126"/>
    <mergeCell ref="GSV126:GSY126"/>
    <mergeCell ref="GRD126:GRG126"/>
    <mergeCell ref="GRH126:GRK126"/>
    <mergeCell ref="GRL126:GRO126"/>
    <mergeCell ref="GRP126:GRS126"/>
    <mergeCell ref="GRT126:GRW126"/>
    <mergeCell ref="GRX126:GSA126"/>
    <mergeCell ref="GQF126:GQI126"/>
    <mergeCell ref="GQJ126:GQM126"/>
    <mergeCell ref="GQN126:GQQ126"/>
    <mergeCell ref="GQR126:GQU126"/>
    <mergeCell ref="GQV126:GQY126"/>
    <mergeCell ref="GQZ126:GRC126"/>
    <mergeCell ref="GPH126:GPK126"/>
    <mergeCell ref="GPL126:GPO126"/>
    <mergeCell ref="GPP126:GPS126"/>
    <mergeCell ref="GPT126:GPW126"/>
    <mergeCell ref="GPX126:GQA126"/>
    <mergeCell ref="GQB126:GQE126"/>
    <mergeCell ref="GOJ126:GOM126"/>
    <mergeCell ref="GON126:GOQ126"/>
    <mergeCell ref="GOR126:GOU126"/>
    <mergeCell ref="GOV126:GOY126"/>
    <mergeCell ref="GOZ126:GPC126"/>
    <mergeCell ref="GPD126:GPG126"/>
    <mergeCell ref="GYN126:GYQ126"/>
    <mergeCell ref="GYR126:GYU126"/>
    <mergeCell ref="GYV126:GYY126"/>
    <mergeCell ref="GYZ126:GZC126"/>
    <mergeCell ref="GZD126:GZG126"/>
    <mergeCell ref="GZH126:GZK126"/>
    <mergeCell ref="GXP126:GXS126"/>
    <mergeCell ref="GXT126:GXW126"/>
    <mergeCell ref="GXX126:GYA126"/>
    <mergeCell ref="GYB126:GYE126"/>
    <mergeCell ref="GYF126:GYI126"/>
    <mergeCell ref="GYJ126:GYM126"/>
    <mergeCell ref="GWR126:GWU126"/>
    <mergeCell ref="GWV126:GWY126"/>
    <mergeCell ref="GWZ126:GXC126"/>
    <mergeCell ref="GXD126:GXG126"/>
    <mergeCell ref="GXH126:GXK126"/>
    <mergeCell ref="GXL126:GXO126"/>
    <mergeCell ref="GVT126:GVW126"/>
    <mergeCell ref="GVX126:GWA126"/>
    <mergeCell ref="GWB126:GWE126"/>
    <mergeCell ref="GWF126:GWI126"/>
    <mergeCell ref="GWJ126:GWM126"/>
    <mergeCell ref="GWN126:GWQ126"/>
    <mergeCell ref="GUV126:GUY126"/>
    <mergeCell ref="GUZ126:GVC126"/>
    <mergeCell ref="GVD126:GVG126"/>
    <mergeCell ref="GVH126:GVK126"/>
    <mergeCell ref="GVL126:GVO126"/>
    <mergeCell ref="GVP126:GVS126"/>
    <mergeCell ref="GTX126:GUA126"/>
    <mergeCell ref="GUB126:GUE126"/>
    <mergeCell ref="GUF126:GUI126"/>
    <mergeCell ref="GUJ126:GUM126"/>
    <mergeCell ref="GUN126:GUQ126"/>
    <mergeCell ref="GUR126:GUU126"/>
    <mergeCell ref="HEB126:HEE126"/>
    <mergeCell ref="HEF126:HEI126"/>
    <mergeCell ref="HEJ126:HEM126"/>
    <mergeCell ref="HEN126:HEQ126"/>
    <mergeCell ref="HER126:HEU126"/>
    <mergeCell ref="HEV126:HEY126"/>
    <mergeCell ref="HDD126:HDG126"/>
    <mergeCell ref="HDH126:HDK126"/>
    <mergeCell ref="HDL126:HDO126"/>
    <mergeCell ref="HDP126:HDS126"/>
    <mergeCell ref="HDT126:HDW126"/>
    <mergeCell ref="HDX126:HEA126"/>
    <mergeCell ref="HCF126:HCI126"/>
    <mergeCell ref="HCJ126:HCM126"/>
    <mergeCell ref="HCN126:HCQ126"/>
    <mergeCell ref="HCR126:HCU126"/>
    <mergeCell ref="HCV126:HCY126"/>
    <mergeCell ref="HCZ126:HDC126"/>
    <mergeCell ref="HBH126:HBK126"/>
    <mergeCell ref="HBL126:HBO126"/>
    <mergeCell ref="HBP126:HBS126"/>
    <mergeCell ref="HBT126:HBW126"/>
    <mergeCell ref="HBX126:HCA126"/>
    <mergeCell ref="HCB126:HCE126"/>
    <mergeCell ref="HAJ126:HAM126"/>
    <mergeCell ref="HAN126:HAQ126"/>
    <mergeCell ref="HAR126:HAU126"/>
    <mergeCell ref="HAV126:HAY126"/>
    <mergeCell ref="HAZ126:HBC126"/>
    <mergeCell ref="HBD126:HBG126"/>
    <mergeCell ref="GZL126:GZO126"/>
    <mergeCell ref="GZP126:GZS126"/>
    <mergeCell ref="GZT126:GZW126"/>
    <mergeCell ref="GZX126:HAA126"/>
    <mergeCell ref="HAB126:HAE126"/>
    <mergeCell ref="HAF126:HAI126"/>
    <mergeCell ref="HJP126:HJS126"/>
    <mergeCell ref="HJT126:HJW126"/>
    <mergeCell ref="HJX126:HKA126"/>
    <mergeCell ref="HKB126:HKE126"/>
    <mergeCell ref="HKF126:HKI126"/>
    <mergeCell ref="HKJ126:HKM126"/>
    <mergeCell ref="HIR126:HIU126"/>
    <mergeCell ref="HIV126:HIY126"/>
    <mergeCell ref="HIZ126:HJC126"/>
    <mergeCell ref="HJD126:HJG126"/>
    <mergeCell ref="HJH126:HJK126"/>
    <mergeCell ref="HJL126:HJO126"/>
    <mergeCell ref="HHT126:HHW126"/>
    <mergeCell ref="HHX126:HIA126"/>
    <mergeCell ref="HIB126:HIE126"/>
    <mergeCell ref="HIF126:HII126"/>
    <mergeCell ref="HIJ126:HIM126"/>
    <mergeCell ref="HIN126:HIQ126"/>
    <mergeCell ref="HGV126:HGY126"/>
    <mergeCell ref="HGZ126:HHC126"/>
    <mergeCell ref="HHD126:HHG126"/>
    <mergeCell ref="HHH126:HHK126"/>
    <mergeCell ref="HHL126:HHO126"/>
    <mergeCell ref="HHP126:HHS126"/>
    <mergeCell ref="HFX126:HGA126"/>
    <mergeCell ref="HGB126:HGE126"/>
    <mergeCell ref="HGF126:HGI126"/>
    <mergeCell ref="HGJ126:HGM126"/>
    <mergeCell ref="HGN126:HGQ126"/>
    <mergeCell ref="HGR126:HGU126"/>
    <mergeCell ref="HEZ126:HFC126"/>
    <mergeCell ref="HFD126:HFG126"/>
    <mergeCell ref="HFH126:HFK126"/>
    <mergeCell ref="HFL126:HFO126"/>
    <mergeCell ref="HFP126:HFS126"/>
    <mergeCell ref="HFT126:HFW126"/>
    <mergeCell ref="HPD126:HPG126"/>
    <mergeCell ref="HPH126:HPK126"/>
    <mergeCell ref="HPL126:HPO126"/>
    <mergeCell ref="HPP126:HPS126"/>
    <mergeCell ref="HPT126:HPW126"/>
    <mergeCell ref="HPX126:HQA126"/>
    <mergeCell ref="HOF126:HOI126"/>
    <mergeCell ref="HOJ126:HOM126"/>
    <mergeCell ref="HON126:HOQ126"/>
    <mergeCell ref="HOR126:HOU126"/>
    <mergeCell ref="HOV126:HOY126"/>
    <mergeCell ref="HOZ126:HPC126"/>
    <mergeCell ref="HNH126:HNK126"/>
    <mergeCell ref="HNL126:HNO126"/>
    <mergeCell ref="HNP126:HNS126"/>
    <mergeCell ref="HNT126:HNW126"/>
    <mergeCell ref="HNX126:HOA126"/>
    <mergeCell ref="HOB126:HOE126"/>
    <mergeCell ref="HMJ126:HMM126"/>
    <mergeCell ref="HMN126:HMQ126"/>
    <mergeCell ref="HMR126:HMU126"/>
    <mergeCell ref="HMV126:HMY126"/>
    <mergeCell ref="HMZ126:HNC126"/>
    <mergeCell ref="HND126:HNG126"/>
    <mergeCell ref="HLL126:HLO126"/>
    <mergeCell ref="HLP126:HLS126"/>
    <mergeCell ref="HLT126:HLW126"/>
    <mergeCell ref="HLX126:HMA126"/>
    <mergeCell ref="HMB126:HME126"/>
    <mergeCell ref="HMF126:HMI126"/>
    <mergeCell ref="HKN126:HKQ126"/>
    <mergeCell ref="HKR126:HKU126"/>
    <mergeCell ref="HKV126:HKY126"/>
    <mergeCell ref="HKZ126:HLC126"/>
    <mergeCell ref="HLD126:HLG126"/>
    <mergeCell ref="HLH126:HLK126"/>
    <mergeCell ref="HUR126:HUU126"/>
    <mergeCell ref="HUV126:HUY126"/>
    <mergeCell ref="HUZ126:HVC126"/>
    <mergeCell ref="HVD126:HVG126"/>
    <mergeCell ref="HVH126:HVK126"/>
    <mergeCell ref="HVL126:HVO126"/>
    <mergeCell ref="HTT126:HTW126"/>
    <mergeCell ref="HTX126:HUA126"/>
    <mergeCell ref="HUB126:HUE126"/>
    <mergeCell ref="HUF126:HUI126"/>
    <mergeCell ref="HUJ126:HUM126"/>
    <mergeCell ref="HUN126:HUQ126"/>
    <mergeCell ref="HSV126:HSY126"/>
    <mergeCell ref="HSZ126:HTC126"/>
    <mergeCell ref="HTD126:HTG126"/>
    <mergeCell ref="HTH126:HTK126"/>
    <mergeCell ref="HTL126:HTO126"/>
    <mergeCell ref="HTP126:HTS126"/>
    <mergeCell ref="HRX126:HSA126"/>
    <mergeCell ref="HSB126:HSE126"/>
    <mergeCell ref="HSF126:HSI126"/>
    <mergeCell ref="HSJ126:HSM126"/>
    <mergeCell ref="HSN126:HSQ126"/>
    <mergeCell ref="HSR126:HSU126"/>
    <mergeCell ref="HQZ126:HRC126"/>
    <mergeCell ref="HRD126:HRG126"/>
    <mergeCell ref="HRH126:HRK126"/>
    <mergeCell ref="HRL126:HRO126"/>
    <mergeCell ref="HRP126:HRS126"/>
    <mergeCell ref="HRT126:HRW126"/>
    <mergeCell ref="HQB126:HQE126"/>
    <mergeCell ref="HQF126:HQI126"/>
    <mergeCell ref="HQJ126:HQM126"/>
    <mergeCell ref="HQN126:HQQ126"/>
    <mergeCell ref="HQR126:HQU126"/>
    <mergeCell ref="HQV126:HQY126"/>
    <mergeCell ref="IAF126:IAI126"/>
    <mergeCell ref="IAJ126:IAM126"/>
    <mergeCell ref="IAN126:IAQ126"/>
    <mergeCell ref="IAR126:IAU126"/>
    <mergeCell ref="IAV126:IAY126"/>
    <mergeCell ref="IAZ126:IBC126"/>
    <mergeCell ref="HZH126:HZK126"/>
    <mergeCell ref="HZL126:HZO126"/>
    <mergeCell ref="HZP126:HZS126"/>
    <mergeCell ref="HZT126:HZW126"/>
    <mergeCell ref="HZX126:IAA126"/>
    <mergeCell ref="IAB126:IAE126"/>
    <mergeCell ref="HYJ126:HYM126"/>
    <mergeCell ref="HYN126:HYQ126"/>
    <mergeCell ref="HYR126:HYU126"/>
    <mergeCell ref="HYV126:HYY126"/>
    <mergeCell ref="HYZ126:HZC126"/>
    <mergeCell ref="HZD126:HZG126"/>
    <mergeCell ref="HXL126:HXO126"/>
    <mergeCell ref="HXP126:HXS126"/>
    <mergeCell ref="HXT126:HXW126"/>
    <mergeCell ref="HXX126:HYA126"/>
    <mergeCell ref="HYB126:HYE126"/>
    <mergeCell ref="HYF126:HYI126"/>
    <mergeCell ref="HWN126:HWQ126"/>
    <mergeCell ref="HWR126:HWU126"/>
    <mergeCell ref="HWV126:HWY126"/>
    <mergeCell ref="HWZ126:HXC126"/>
    <mergeCell ref="HXD126:HXG126"/>
    <mergeCell ref="HXH126:HXK126"/>
    <mergeCell ref="HVP126:HVS126"/>
    <mergeCell ref="HVT126:HVW126"/>
    <mergeCell ref="HVX126:HWA126"/>
    <mergeCell ref="HWB126:HWE126"/>
    <mergeCell ref="HWF126:HWI126"/>
    <mergeCell ref="HWJ126:HWM126"/>
    <mergeCell ref="IFT126:IFW126"/>
    <mergeCell ref="IFX126:IGA126"/>
    <mergeCell ref="IGB126:IGE126"/>
    <mergeCell ref="IGF126:IGI126"/>
    <mergeCell ref="IGJ126:IGM126"/>
    <mergeCell ref="IGN126:IGQ126"/>
    <mergeCell ref="IEV126:IEY126"/>
    <mergeCell ref="IEZ126:IFC126"/>
    <mergeCell ref="IFD126:IFG126"/>
    <mergeCell ref="IFH126:IFK126"/>
    <mergeCell ref="IFL126:IFO126"/>
    <mergeCell ref="IFP126:IFS126"/>
    <mergeCell ref="IDX126:IEA126"/>
    <mergeCell ref="IEB126:IEE126"/>
    <mergeCell ref="IEF126:IEI126"/>
    <mergeCell ref="IEJ126:IEM126"/>
    <mergeCell ref="IEN126:IEQ126"/>
    <mergeCell ref="IER126:IEU126"/>
    <mergeCell ref="ICZ126:IDC126"/>
    <mergeCell ref="IDD126:IDG126"/>
    <mergeCell ref="IDH126:IDK126"/>
    <mergeCell ref="IDL126:IDO126"/>
    <mergeCell ref="IDP126:IDS126"/>
    <mergeCell ref="IDT126:IDW126"/>
    <mergeCell ref="ICB126:ICE126"/>
    <mergeCell ref="ICF126:ICI126"/>
    <mergeCell ref="ICJ126:ICM126"/>
    <mergeCell ref="ICN126:ICQ126"/>
    <mergeCell ref="ICR126:ICU126"/>
    <mergeCell ref="ICV126:ICY126"/>
    <mergeCell ref="IBD126:IBG126"/>
    <mergeCell ref="IBH126:IBK126"/>
    <mergeCell ref="IBL126:IBO126"/>
    <mergeCell ref="IBP126:IBS126"/>
    <mergeCell ref="IBT126:IBW126"/>
    <mergeCell ref="IBX126:ICA126"/>
    <mergeCell ref="ILH126:ILK126"/>
    <mergeCell ref="ILL126:ILO126"/>
    <mergeCell ref="ILP126:ILS126"/>
    <mergeCell ref="ILT126:ILW126"/>
    <mergeCell ref="ILX126:IMA126"/>
    <mergeCell ref="IMB126:IME126"/>
    <mergeCell ref="IKJ126:IKM126"/>
    <mergeCell ref="IKN126:IKQ126"/>
    <mergeCell ref="IKR126:IKU126"/>
    <mergeCell ref="IKV126:IKY126"/>
    <mergeCell ref="IKZ126:ILC126"/>
    <mergeCell ref="ILD126:ILG126"/>
    <mergeCell ref="IJL126:IJO126"/>
    <mergeCell ref="IJP126:IJS126"/>
    <mergeCell ref="IJT126:IJW126"/>
    <mergeCell ref="IJX126:IKA126"/>
    <mergeCell ref="IKB126:IKE126"/>
    <mergeCell ref="IKF126:IKI126"/>
    <mergeCell ref="IIN126:IIQ126"/>
    <mergeCell ref="IIR126:IIU126"/>
    <mergeCell ref="IIV126:IIY126"/>
    <mergeCell ref="IIZ126:IJC126"/>
    <mergeCell ref="IJD126:IJG126"/>
    <mergeCell ref="IJH126:IJK126"/>
    <mergeCell ref="IHP126:IHS126"/>
    <mergeCell ref="IHT126:IHW126"/>
    <mergeCell ref="IHX126:IIA126"/>
    <mergeCell ref="IIB126:IIE126"/>
    <mergeCell ref="IIF126:III126"/>
    <mergeCell ref="IIJ126:IIM126"/>
    <mergeCell ref="IGR126:IGU126"/>
    <mergeCell ref="IGV126:IGY126"/>
    <mergeCell ref="IGZ126:IHC126"/>
    <mergeCell ref="IHD126:IHG126"/>
    <mergeCell ref="IHH126:IHK126"/>
    <mergeCell ref="IHL126:IHO126"/>
    <mergeCell ref="IQV126:IQY126"/>
    <mergeCell ref="IQZ126:IRC126"/>
    <mergeCell ref="IRD126:IRG126"/>
    <mergeCell ref="IRH126:IRK126"/>
    <mergeCell ref="IRL126:IRO126"/>
    <mergeCell ref="IRP126:IRS126"/>
    <mergeCell ref="IPX126:IQA126"/>
    <mergeCell ref="IQB126:IQE126"/>
    <mergeCell ref="IQF126:IQI126"/>
    <mergeCell ref="IQJ126:IQM126"/>
    <mergeCell ref="IQN126:IQQ126"/>
    <mergeCell ref="IQR126:IQU126"/>
    <mergeCell ref="IOZ126:IPC126"/>
    <mergeCell ref="IPD126:IPG126"/>
    <mergeCell ref="IPH126:IPK126"/>
    <mergeCell ref="IPL126:IPO126"/>
    <mergeCell ref="IPP126:IPS126"/>
    <mergeCell ref="IPT126:IPW126"/>
    <mergeCell ref="IOB126:IOE126"/>
    <mergeCell ref="IOF126:IOI126"/>
    <mergeCell ref="IOJ126:IOM126"/>
    <mergeCell ref="ION126:IOQ126"/>
    <mergeCell ref="IOR126:IOU126"/>
    <mergeCell ref="IOV126:IOY126"/>
    <mergeCell ref="IND126:ING126"/>
    <mergeCell ref="INH126:INK126"/>
    <mergeCell ref="INL126:INO126"/>
    <mergeCell ref="INP126:INS126"/>
    <mergeCell ref="INT126:INW126"/>
    <mergeCell ref="INX126:IOA126"/>
    <mergeCell ref="IMF126:IMI126"/>
    <mergeCell ref="IMJ126:IMM126"/>
    <mergeCell ref="IMN126:IMQ126"/>
    <mergeCell ref="IMR126:IMU126"/>
    <mergeCell ref="IMV126:IMY126"/>
    <mergeCell ref="IMZ126:INC126"/>
    <mergeCell ref="IWJ126:IWM126"/>
    <mergeCell ref="IWN126:IWQ126"/>
    <mergeCell ref="IWR126:IWU126"/>
    <mergeCell ref="IWV126:IWY126"/>
    <mergeCell ref="IWZ126:IXC126"/>
    <mergeCell ref="IXD126:IXG126"/>
    <mergeCell ref="IVL126:IVO126"/>
    <mergeCell ref="IVP126:IVS126"/>
    <mergeCell ref="IVT126:IVW126"/>
    <mergeCell ref="IVX126:IWA126"/>
    <mergeCell ref="IWB126:IWE126"/>
    <mergeCell ref="IWF126:IWI126"/>
    <mergeCell ref="IUN126:IUQ126"/>
    <mergeCell ref="IUR126:IUU126"/>
    <mergeCell ref="IUV126:IUY126"/>
    <mergeCell ref="IUZ126:IVC126"/>
    <mergeCell ref="IVD126:IVG126"/>
    <mergeCell ref="IVH126:IVK126"/>
    <mergeCell ref="ITP126:ITS126"/>
    <mergeCell ref="ITT126:ITW126"/>
    <mergeCell ref="ITX126:IUA126"/>
    <mergeCell ref="IUB126:IUE126"/>
    <mergeCell ref="IUF126:IUI126"/>
    <mergeCell ref="IUJ126:IUM126"/>
    <mergeCell ref="ISR126:ISU126"/>
    <mergeCell ref="ISV126:ISY126"/>
    <mergeCell ref="ISZ126:ITC126"/>
    <mergeCell ref="ITD126:ITG126"/>
    <mergeCell ref="ITH126:ITK126"/>
    <mergeCell ref="ITL126:ITO126"/>
    <mergeCell ref="IRT126:IRW126"/>
    <mergeCell ref="IRX126:ISA126"/>
    <mergeCell ref="ISB126:ISE126"/>
    <mergeCell ref="ISF126:ISI126"/>
    <mergeCell ref="ISJ126:ISM126"/>
    <mergeCell ref="ISN126:ISQ126"/>
    <mergeCell ref="JBX126:JCA126"/>
    <mergeCell ref="JCB126:JCE126"/>
    <mergeCell ref="JCF126:JCI126"/>
    <mergeCell ref="JCJ126:JCM126"/>
    <mergeCell ref="JCN126:JCQ126"/>
    <mergeCell ref="JCR126:JCU126"/>
    <mergeCell ref="JAZ126:JBC126"/>
    <mergeCell ref="JBD126:JBG126"/>
    <mergeCell ref="JBH126:JBK126"/>
    <mergeCell ref="JBL126:JBO126"/>
    <mergeCell ref="JBP126:JBS126"/>
    <mergeCell ref="JBT126:JBW126"/>
    <mergeCell ref="JAB126:JAE126"/>
    <mergeCell ref="JAF126:JAI126"/>
    <mergeCell ref="JAJ126:JAM126"/>
    <mergeCell ref="JAN126:JAQ126"/>
    <mergeCell ref="JAR126:JAU126"/>
    <mergeCell ref="JAV126:JAY126"/>
    <mergeCell ref="IZD126:IZG126"/>
    <mergeCell ref="IZH126:IZK126"/>
    <mergeCell ref="IZL126:IZO126"/>
    <mergeCell ref="IZP126:IZS126"/>
    <mergeCell ref="IZT126:IZW126"/>
    <mergeCell ref="IZX126:JAA126"/>
    <mergeCell ref="IYF126:IYI126"/>
    <mergeCell ref="IYJ126:IYM126"/>
    <mergeCell ref="IYN126:IYQ126"/>
    <mergeCell ref="IYR126:IYU126"/>
    <mergeCell ref="IYV126:IYY126"/>
    <mergeCell ref="IYZ126:IZC126"/>
    <mergeCell ref="IXH126:IXK126"/>
    <mergeCell ref="IXL126:IXO126"/>
    <mergeCell ref="IXP126:IXS126"/>
    <mergeCell ref="IXT126:IXW126"/>
    <mergeCell ref="IXX126:IYA126"/>
    <mergeCell ref="IYB126:IYE126"/>
    <mergeCell ref="JHL126:JHO126"/>
    <mergeCell ref="JHP126:JHS126"/>
    <mergeCell ref="JHT126:JHW126"/>
    <mergeCell ref="JHX126:JIA126"/>
    <mergeCell ref="JIB126:JIE126"/>
    <mergeCell ref="JIF126:JII126"/>
    <mergeCell ref="JGN126:JGQ126"/>
    <mergeCell ref="JGR126:JGU126"/>
    <mergeCell ref="JGV126:JGY126"/>
    <mergeCell ref="JGZ126:JHC126"/>
    <mergeCell ref="JHD126:JHG126"/>
    <mergeCell ref="JHH126:JHK126"/>
    <mergeCell ref="JFP126:JFS126"/>
    <mergeCell ref="JFT126:JFW126"/>
    <mergeCell ref="JFX126:JGA126"/>
    <mergeCell ref="JGB126:JGE126"/>
    <mergeCell ref="JGF126:JGI126"/>
    <mergeCell ref="JGJ126:JGM126"/>
    <mergeCell ref="JER126:JEU126"/>
    <mergeCell ref="JEV126:JEY126"/>
    <mergeCell ref="JEZ126:JFC126"/>
    <mergeCell ref="JFD126:JFG126"/>
    <mergeCell ref="JFH126:JFK126"/>
    <mergeCell ref="JFL126:JFO126"/>
    <mergeCell ref="JDT126:JDW126"/>
    <mergeCell ref="JDX126:JEA126"/>
    <mergeCell ref="JEB126:JEE126"/>
    <mergeCell ref="JEF126:JEI126"/>
    <mergeCell ref="JEJ126:JEM126"/>
    <mergeCell ref="JEN126:JEQ126"/>
    <mergeCell ref="JCV126:JCY126"/>
    <mergeCell ref="JCZ126:JDC126"/>
    <mergeCell ref="JDD126:JDG126"/>
    <mergeCell ref="JDH126:JDK126"/>
    <mergeCell ref="JDL126:JDO126"/>
    <mergeCell ref="JDP126:JDS126"/>
    <mergeCell ref="JMZ126:JNC126"/>
    <mergeCell ref="JND126:JNG126"/>
    <mergeCell ref="JNH126:JNK126"/>
    <mergeCell ref="JNL126:JNO126"/>
    <mergeCell ref="JNP126:JNS126"/>
    <mergeCell ref="JNT126:JNW126"/>
    <mergeCell ref="JMB126:JME126"/>
    <mergeCell ref="JMF126:JMI126"/>
    <mergeCell ref="JMJ126:JMM126"/>
    <mergeCell ref="JMN126:JMQ126"/>
    <mergeCell ref="JMR126:JMU126"/>
    <mergeCell ref="JMV126:JMY126"/>
    <mergeCell ref="JLD126:JLG126"/>
    <mergeCell ref="JLH126:JLK126"/>
    <mergeCell ref="JLL126:JLO126"/>
    <mergeCell ref="JLP126:JLS126"/>
    <mergeCell ref="JLT126:JLW126"/>
    <mergeCell ref="JLX126:JMA126"/>
    <mergeCell ref="JKF126:JKI126"/>
    <mergeCell ref="JKJ126:JKM126"/>
    <mergeCell ref="JKN126:JKQ126"/>
    <mergeCell ref="JKR126:JKU126"/>
    <mergeCell ref="JKV126:JKY126"/>
    <mergeCell ref="JKZ126:JLC126"/>
    <mergeCell ref="JJH126:JJK126"/>
    <mergeCell ref="JJL126:JJO126"/>
    <mergeCell ref="JJP126:JJS126"/>
    <mergeCell ref="JJT126:JJW126"/>
    <mergeCell ref="JJX126:JKA126"/>
    <mergeCell ref="JKB126:JKE126"/>
    <mergeCell ref="JIJ126:JIM126"/>
    <mergeCell ref="JIN126:JIQ126"/>
    <mergeCell ref="JIR126:JIU126"/>
    <mergeCell ref="JIV126:JIY126"/>
    <mergeCell ref="JIZ126:JJC126"/>
    <mergeCell ref="JJD126:JJG126"/>
    <mergeCell ref="JSN126:JSQ126"/>
    <mergeCell ref="JSR126:JSU126"/>
    <mergeCell ref="JSV126:JSY126"/>
    <mergeCell ref="JSZ126:JTC126"/>
    <mergeCell ref="JTD126:JTG126"/>
    <mergeCell ref="JTH126:JTK126"/>
    <mergeCell ref="JRP126:JRS126"/>
    <mergeCell ref="JRT126:JRW126"/>
    <mergeCell ref="JRX126:JSA126"/>
    <mergeCell ref="JSB126:JSE126"/>
    <mergeCell ref="JSF126:JSI126"/>
    <mergeCell ref="JSJ126:JSM126"/>
    <mergeCell ref="JQR126:JQU126"/>
    <mergeCell ref="JQV126:JQY126"/>
    <mergeCell ref="JQZ126:JRC126"/>
    <mergeCell ref="JRD126:JRG126"/>
    <mergeCell ref="JRH126:JRK126"/>
    <mergeCell ref="JRL126:JRO126"/>
    <mergeCell ref="JPT126:JPW126"/>
    <mergeCell ref="JPX126:JQA126"/>
    <mergeCell ref="JQB126:JQE126"/>
    <mergeCell ref="JQF126:JQI126"/>
    <mergeCell ref="JQJ126:JQM126"/>
    <mergeCell ref="JQN126:JQQ126"/>
    <mergeCell ref="JOV126:JOY126"/>
    <mergeCell ref="JOZ126:JPC126"/>
    <mergeCell ref="JPD126:JPG126"/>
    <mergeCell ref="JPH126:JPK126"/>
    <mergeCell ref="JPL126:JPO126"/>
    <mergeCell ref="JPP126:JPS126"/>
    <mergeCell ref="JNX126:JOA126"/>
    <mergeCell ref="JOB126:JOE126"/>
    <mergeCell ref="JOF126:JOI126"/>
    <mergeCell ref="JOJ126:JOM126"/>
    <mergeCell ref="JON126:JOQ126"/>
    <mergeCell ref="JOR126:JOU126"/>
    <mergeCell ref="JYB126:JYE126"/>
    <mergeCell ref="JYF126:JYI126"/>
    <mergeCell ref="JYJ126:JYM126"/>
    <mergeCell ref="JYN126:JYQ126"/>
    <mergeCell ref="JYR126:JYU126"/>
    <mergeCell ref="JYV126:JYY126"/>
    <mergeCell ref="JXD126:JXG126"/>
    <mergeCell ref="JXH126:JXK126"/>
    <mergeCell ref="JXL126:JXO126"/>
    <mergeCell ref="JXP126:JXS126"/>
    <mergeCell ref="JXT126:JXW126"/>
    <mergeCell ref="JXX126:JYA126"/>
    <mergeCell ref="JWF126:JWI126"/>
    <mergeCell ref="JWJ126:JWM126"/>
    <mergeCell ref="JWN126:JWQ126"/>
    <mergeCell ref="JWR126:JWU126"/>
    <mergeCell ref="JWV126:JWY126"/>
    <mergeCell ref="JWZ126:JXC126"/>
    <mergeCell ref="JVH126:JVK126"/>
    <mergeCell ref="JVL126:JVO126"/>
    <mergeCell ref="JVP126:JVS126"/>
    <mergeCell ref="JVT126:JVW126"/>
    <mergeCell ref="JVX126:JWA126"/>
    <mergeCell ref="JWB126:JWE126"/>
    <mergeCell ref="JUJ126:JUM126"/>
    <mergeCell ref="JUN126:JUQ126"/>
    <mergeCell ref="JUR126:JUU126"/>
    <mergeCell ref="JUV126:JUY126"/>
    <mergeCell ref="JUZ126:JVC126"/>
    <mergeCell ref="JVD126:JVG126"/>
    <mergeCell ref="JTL126:JTO126"/>
    <mergeCell ref="JTP126:JTS126"/>
    <mergeCell ref="JTT126:JTW126"/>
    <mergeCell ref="JTX126:JUA126"/>
    <mergeCell ref="JUB126:JUE126"/>
    <mergeCell ref="JUF126:JUI126"/>
    <mergeCell ref="KDP126:KDS126"/>
    <mergeCell ref="KDT126:KDW126"/>
    <mergeCell ref="KDX126:KEA126"/>
    <mergeCell ref="KEB126:KEE126"/>
    <mergeCell ref="KEF126:KEI126"/>
    <mergeCell ref="KEJ126:KEM126"/>
    <mergeCell ref="KCR126:KCU126"/>
    <mergeCell ref="KCV126:KCY126"/>
    <mergeCell ref="KCZ126:KDC126"/>
    <mergeCell ref="KDD126:KDG126"/>
    <mergeCell ref="KDH126:KDK126"/>
    <mergeCell ref="KDL126:KDO126"/>
    <mergeCell ref="KBT126:KBW126"/>
    <mergeCell ref="KBX126:KCA126"/>
    <mergeCell ref="KCB126:KCE126"/>
    <mergeCell ref="KCF126:KCI126"/>
    <mergeCell ref="KCJ126:KCM126"/>
    <mergeCell ref="KCN126:KCQ126"/>
    <mergeCell ref="KAV126:KAY126"/>
    <mergeCell ref="KAZ126:KBC126"/>
    <mergeCell ref="KBD126:KBG126"/>
    <mergeCell ref="KBH126:KBK126"/>
    <mergeCell ref="KBL126:KBO126"/>
    <mergeCell ref="KBP126:KBS126"/>
    <mergeCell ref="JZX126:KAA126"/>
    <mergeCell ref="KAB126:KAE126"/>
    <mergeCell ref="KAF126:KAI126"/>
    <mergeCell ref="KAJ126:KAM126"/>
    <mergeCell ref="KAN126:KAQ126"/>
    <mergeCell ref="KAR126:KAU126"/>
    <mergeCell ref="JYZ126:JZC126"/>
    <mergeCell ref="JZD126:JZG126"/>
    <mergeCell ref="JZH126:JZK126"/>
    <mergeCell ref="JZL126:JZO126"/>
    <mergeCell ref="JZP126:JZS126"/>
    <mergeCell ref="JZT126:JZW126"/>
    <mergeCell ref="KJD126:KJG126"/>
    <mergeCell ref="KJH126:KJK126"/>
    <mergeCell ref="KJL126:KJO126"/>
    <mergeCell ref="KJP126:KJS126"/>
    <mergeCell ref="KJT126:KJW126"/>
    <mergeCell ref="KJX126:KKA126"/>
    <mergeCell ref="KIF126:KII126"/>
    <mergeCell ref="KIJ126:KIM126"/>
    <mergeCell ref="KIN126:KIQ126"/>
    <mergeCell ref="KIR126:KIU126"/>
    <mergeCell ref="KIV126:KIY126"/>
    <mergeCell ref="KIZ126:KJC126"/>
    <mergeCell ref="KHH126:KHK126"/>
    <mergeCell ref="KHL126:KHO126"/>
    <mergeCell ref="KHP126:KHS126"/>
    <mergeCell ref="KHT126:KHW126"/>
    <mergeCell ref="KHX126:KIA126"/>
    <mergeCell ref="KIB126:KIE126"/>
    <mergeCell ref="KGJ126:KGM126"/>
    <mergeCell ref="KGN126:KGQ126"/>
    <mergeCell ref="KGR126:KGU126"/>
    <mergeCell ref="KGV126:KGY126"/>
    <mergeCell ref="KGZ126:KHC126"/>
    <mergeCell ref="KHD126:KHG126"/>
    <mergeCell ref="KFL126:KFO126"/>
    <mergeCell ref="KFP126:KFS126"/>
    <mergeCell ref="KFT126:KFW126"/>
    <mergeCell ref="KFX126:KGA126"/>
    <mergeCell ref="KGB126:KGE126"/>
    <mergeCell ref="KGF126:KGI126"/>
    <mergeCell ref="KEN126:KEQ126"/>
    <mergeCell ref="KER126:KEU126"/>
    <mergeCell ref="KEV126:KEY126"/>
    <mergeCell ref="KEZ126:KFC126"/>
    <mergeCell ref="KFD126:KFG126"/>
    <mergeCell ref="KFH126:KFK126"/>
    <mergeCell ref="KOR126:KOU126"/>
    <mergeCell ref="KOV126:KOY126"/>
    <mergeCell ref="KOZ126:KPC126"/>
    <mergeCell ref="KPD126:KPG126"/>
    <mergeCell ref="KPH126:KPK126"/>
    <mergeCell ref="KPL126:KPO126"/>
    <mergeCell ref="KNT126:KNW126"/>
    <mergeCell ref="KNX126:KOA126"/>
    <mergeCell ref="KOB126:KOE126"/>
    <mergeCell ref="KOF126:KOI126"/>
    <mergeCell ref="KOJ126:KOM126"/>
    <mergeCell ref="KON126:KOQ126"/>
    <mergeCell ref="KMV126:KMY126"/>
    <mergeCell ref="KMZ126:KNC126"/>
    <mergeCell ref="KND126:KNG126"/>
    <mergeCell ref="KNH126:KNK126"/>
    <mergeCell ref="KNL126:KNO126"/>
    <mergeCell ref="KNP126:KNS126"/>
    <mergeCell ref="KLX126:KMA126"/>
    <mergeCell ref="KMB126:KME126"/>
    <mergeCell ref="KMF126:KMI126"/>
    <mergeCell ref="KMJ126:KMM126"/>
    <mergeCell ref="KMN126:KMQ126"/>
    <mergeCell ref="KMR126:KMU126"/>
    <mergeCell ref="KKZ126:KLC126"/>
    <mergeCell ref="KLD126:KLG126"/>
    <mergeCell ref="KLH126:KLK126"/>
    <mergeCell ref="KLL126:KLO126"/>
    <mergeCell ref="KLP126:KLS126"/>
    <mergeCell ref="KLT126:KLW126"/>
    <mergeCell ref="KKB126:KKE126"/>
    <mergeCell ref="KKF126:KKI126"/>
    <mergeCell ref="KKJ126:KKM126"/>
    <mergeCell ref="KKN126:KKQ126"/>
    <mergeCell ref="KKR126:KKU126"/>
    <mergeCell ref="KKV126:KKY126"/>
    <mergeCell ref="KUF126:KUI126"/>
    <mergeCell ref="KUJ126:KUM126"/>
    <mergeCell ref="KUN126:KUQ126"/>
    <mergeCell ref="KUR126:KUU126"/>
    <mergeCell ref="KUV126:KUY126"/>
    <mergeCell ref="KUZ126:KVC126"/>
    <mergeCell ref="KTH126:KTK126"/>
    <mergeCell ref="KTL126:KTO126"/>
    <mergeCell ref="KTP126:KTS126"/>
    <mergeCell ref="KTT126:KTW126"/>
    <mergeCell ref="KTX126:KUA126"/>
    <mergeCell ref="KUB126:KUE126"/>
    <mergeCell ref="KSJ126:KSM126"/>
    <mergeCell ref="KSN126:KSQ126"/>
    <mergeCell ref="KSR126:KSU126"/>
    <mergeCell ref="KSV126:KSY126"/>
    <mergeCell ref="KSZ126:KTC126"/>
    <mergeCell ref="KTD126:KTG126"/>
    <mergeCell ref="KRL126:KRO126"/>
    <mergeCell ref="KRP126:KRS126"/>
    <mergeCell ref="KRT126:KRW126"/>
    <mergeCell ref="KRX126:KSA126"/>
    <mergeCell ref="KSB126:KSE126"/>
    <mergeCell ref="KSF126:KSI126"/>
    <mergeCell ref="KQN126:KQQ126"/>
    <mergeCell ref="KQR126:KQU126"/>
    <mergeCell ref="KQV126:KQY126"/>
    <mergeCell ref="KQZ126:KRC126"/>
    <mergeCell ref="KRD126:KRG126"/>
    <mergeCell ref="KRH126:KRK126"/>
    <mergeCell ref="KPP126:KPS126"/>
    <mergeCell ref="KPT126:KPW126"/>
    <mergeCell ref="KPX126:KQA126"/>
    <mergeCell ref="KQB126:KQE126"/>
    <mergeCell ref="KQF126:KQI126"/>
    <mergeCell ref="KQJ126:KQM126"/>
    <mergeCell ref="KZT126:KZW126"/>
    <mergeCell ref="KZX126:LAA126"/>
    <mergeCell ref="LAB126:LAE126"/>
    <mergeCell ref="LAF126:LAI126"/>
    <mergeCell ref="LAJ126:LAM126"/>
    <mergeCell ref="LAN126:LAQ126"/>
    <mergeCell ref="KYV126:KYY126"/>
    <mergeCell ref="KYZ126:KZC126"/>
    <mergeCell ref="KZD126:KZG126"/>
    <mergeCell ref="KZH126:KZK126"/>
    <mergeCell ref="KZL126:KZO126"/>
    <mergeCell ref="KZP126:KZS126"/>
    <mergeCell ref="KXX126:KYA126"/>
    <mergeCell ref="KYB126:KYE126"/>
    <mergeCell ref="KYF126:KYI126"/>
    <mergeCell ref="KYJ126:KYM126"/>
    <mergeCell ref="KYN126:KYQ126"/>
    <mergeCell ref="KYR126:KYU126"/>
    <mergeCell ref="KWZ126:KXC126"/>
    <mergeCell ref="KXD126:KXG126"/>
    <mergeCell ref="KXH126:KXK126"/>
    <mergeCell ref="KXL126:KXO126"/>
    <mergeCell ref="KXP126:KXS126"/>
    <mergeCell ref="KXT126:KXW126"/>
    <mergeCell ref="KWB126:KWE126"/>
    <mergeCell ref="KWF126:KWI126"/>
    <mergeCell ref="KWJ126:KWM126"/>
    <mergeCell ref="KWN126:KWQ126"/>
    <mergeCell ref="KWR126:KWU126"/>
    <mergeCell ref="KWV126:KWY126"/>
    <mergeCell ref="KVD126:KVG126"/>
    <mergeCell ref="KVH126:KVK126"/>
    <mergeCell ref="KVL126:KVO126"/>
    <mergeCell ref="KVP126:KVS126"/>
    <mergeCell ref="KVT126:KVW126"/>
    <mergeCell ref="KVX126:KWA126"/>
    <mergeCell ref="LFH126:LFK126"/>
    <mergeCell ref="LFL126:LFO126"/>
    <mergeCell ref="LFP126:LFS126"/>
    <mergeCell ref="LFT126:LFW126"/>
    <mergeCell ref="LFX126:LGA126"/>
    <mergeCell ref="LGB126:LGE126"/>
    <mergeCell ref="LEJ126:LEM126"/>
    <mergeCell ref="LEN126:LEQ126"/>
    <mergeCell ref="LER126:LEU126"/>
    <mergeCell ref="LEV126:LEY126"/>
    <mergeCell ref="LEZ126:LFC126"/>
    <mergeCell ref="LFD126:LFG126"/>
    <mergeCell ref="LDL126:LDO126"/>
    <mergeCell ref="LDP126:LDS126"/>
    <mergeCell ref="LDT126:LDW126"/>
    <mergeCell ref="LDX126:LEA126"/>
    <mergeCell ref="LEB126:LEE126"/>
    <mergeCell ref="LEF126:LEI126"/>
    <mergeCell ref="LCN126:LCQ126"/>
    <mergeCell ref="LCR126:LCU126"/>
    <mergeCell ref="LCV126:LCY126"/>
    <mergeCell ref="LCZ126:LDC126"/>
    <mergeCell ref="LDD126:LDG126"/>
    <mergeCell ref="LDH126:LDK126"/>
    <mergeCell ref="LBP126:LBS126"/>
    <mergeCell ref="LBT126:LBW126"/>
    <mergeCell ref="LBX126:LCA126"/>
    <mergeCell ref="LCB126:LCE126"/>
    <mergeCell ref="LCF126:LCI126"/>
    <mergeCell ref="LCJ126:LCM126"/>
    <mergeCell ref="LAR126:LAU126"/>
    <mergeCell ref="LAV126:LAY126"/>
    <mergeCell ref="LAZ126:LBC126"/>
    <mergeCell ref="LBD126:LBG126"/>
    <mergeCell ref="LBH126:LBK126"/>
    <mergeCell ref="LBL126:LBO126"/>
    <mergeCell ref="LKV126:LKY126"/>
    <mergeCell ref="LKZ126:LLC126"/>
    <mergeCell ref="LLD126:LLG126"/>
    <mergeCell ref="LLH126:LLK126"/>
    <mergeCell ref="LLL126:LLO126"/>
    <mergeCell ref="LLP126:LLS126"/>
    <mergeCell ref="LJX126:LKA126"/>
    <mergeCell ref="LKB126:LKE126"/>
    <mergeCell ref="LKF126:LKI126"/>
    <mergeCell ref="LKJ126:LKM126"/>
    <mergeCell ref="LKN126:LKQ126"/>
    <mergeCell ref="LKR126:LKU126"/>
    <mergeCell ref="LIZ126:LJC126"/>
    <mergeCell ref="LJD126:LJG126"/>
    <mergeCell ref="LJH126:LJK126"/>
    <mergeCell ref="LJL126:LJO126"/>
    <mergeCell ref="LJP126:LJS126"/>
    <mergeCell ref="LJT126:LJW126"/>
    <mergeCell ref="LIB126:LIE126"/>
    <mergeCell ref="LIF126:LII126"/>
    <mergeCell ref="LIJ126:LIM126"/>
    <mergeCell ref="LIN126:LIQ126"/>
    <mergeCell ref="LIR126:LIU126"/>
    <mergeCell ref="LIV126:LIY126"/>
    <mergeCell ref="LHD126:LHG126"/>
    <mergeCell ref="LHH126:LHK126"/>
    <mergeCell ref="LHL126:LHO126"/>
    <mergeCell ref="LHP126:LHS126"/>
    <mergeCell ref="LHT126:LHW126"/>
    <mergeCell ref="LHX126:LIA126"/>
    <mergeCell ref="LGF126:LGI126"/>
    <mergeCell ref="LGJ126:LGM126"/>
    <mergeCell ref="LGN126:LGQ126"/>
    <mergeCell ref="LGR126:LGU126"/>
    <mergeCell ref="LGV126:LGY126"/>
    <mergeCell ref="LGZ126:LHC126"/>
    <mergeCell ref="LQJ126:LQM126"/>
    <mergeCell ref="LQN126:LQQ126"/>
    <mergeCell ref="LQR126:LQU126"/>
    <mergeCell ref="LQV126:LQY126"/>
    <mergeCell ref="LQZ126:LRC126"/>
    <mergeCell ref="LRD126:LRG126"/>
    <mergeCell ref="LPL126:LPO126"/>
    <mergeCell ref="LPP126:LPS126"/>
    <mergeCell ref="LPT126:LPW126"/>
    <mergeCell ref="LPX126:LQA126"/>
    <mergeCell ref="LQB126:LQE126"/>
    <mergeCell ref="LQF126:LQI126"/>
    <mergeCell ref="LON126:LOQ126"/>
    <mergeCell ref="LOR126:LOU126"/>
    <mergeCell ref="LOV126:LOY126"/>
    <mergeCell ref="LOZ126:LPC126"/>
    <mergeCell ref="LPD126:LPG126"/>
    <mergeCell ref="LPH126:LPK126"/>
    <mergeCell ref="LNP126:LNS126"/>
    <mergeCell ref="LNT126:LNW126"/>
    <mergeCell ref="LNX126:LOA126"/>
    <mergeCell ref="LOB126:LOE126"/>
    <mergeCell ref="LOF126:LOI126"/>
    <mergeCell ref="LOJ126:LOM126"/>
    <mergeCell ref="LMR126:LMU126"/>
    <mergeCell ref="LMV126:LMY126"/>
    <mergeCell ref="LMZ126:LNC126"/>
    <mergeCell ref="LND126:LNG126"/>
    <mergeCell ref="LNH126:LNK126"/>
    <mergeCell ref="LNL126:LNO126"/>
    <mergeCell ref="LLT126:LLW126"/>
    <mergeCell ref="LLX126:LMA126"/>
    <mergeCell ref="LMB126:LME126"/>
    <mergeCell ref="LMF126:LMI126"/>
    <mergeCell ref="LMJ126:LMM126"/>
    <mergeCell ref="LMN126:LMQ126"/>
    <mergeCell ref="LVX126:LWA126"/>
    <mergeCell ref="LWB126:LWE126"/>
    <mergeCell ref="LWF126:LWI126"/>
    <mergeCell ref="LWJ126:LWM126"/>
    <mergeCell ref="LWN126:LWQ126"/>
    <mergeCell ref="LWR126:LWU126"/>
    <mergeCell ref="LUZ126:LVC126"/>
    <mergeCell ref="LVD126:LVG126"/>
    <mergeCell ref="LVH126:LVK126"/>
    <mergeCell ref="LVL126:LVO126"/>
    <mergeCell ref="LVP126:LVS126"/>
    <mergeCell ref="LVT126:LVW126"/>
    <mergeCell ref="LUB126:LUE126"/>
    <mergeCell ref="LUF126:LUI126"/>
    <mergeCell ref="LUJ126:LUM126"/>
    <mergeCell ref="LUN126:LUQ126"/>
    <mergeCell ref="LUR126:LUU126"/>
    <mergeCell ref="LUV126:LUY126"/>
    <mergeCell ref="LTD126:LTG126"/>
    <mergeCell ref="LTH126:LTK126"/>
    <mergeCell ref="LTL126:LTO126"/>
    <mergeCell ref="LTP126:LTS126"/>
    <mergeCell ref="LTT126:LTW126"/>
    <mergeCell ref="LTX126:LUA126"/>
    <mergeCell ref="LSF126:LSI126"/>
    <mergeCell ref="LSJ126:LSM126"/>
    <mergeCell ref="LSN126:LSQ126"/>
    <mergeCell ref="LSR126:LSU126"/>
    <mergeCell ref="LSV126:LSY126"/>
    <mergeCell ref="LSZ126:LTC126"/>
    <mergeCell ref="LRH126:LRK126"/>
    <mergeCell ref="LRL126:LRO126"/>
    <mergeCell ref="LRP126:LRS126"/>
    <mergeCell ref="LRT126:LRW126"/>
    <mergeCell ref="LRX126:LSA126"/>
    <mergeCell ref="LSB126:LSE126"/>
    <mergeCell ref="MBL126:MBO126"/>
    <mergeCell ref="MBP126:MBS126"/>
    <mergeCell ref="MBT126:MBW126"/>
    <mergeCell ref="MBX126:MCA126"/>
    <mergeCell ref="MCB126:MCE126"/>
    <mergeCell ref="MCF126:MCI126"/>
    <mergeCell ref="MAN126:MAQ126"/>
    <mergeCell ref="MAR126:MAU126"/>
    <mergeCell ref="MAV126:MAY126"/>
    <mergeCell ref="MAZ126:MBC126"/>
    <mergeCell ref="MBD126:MBG126"/>
    <mergeCell ref="MBH126:MBK126"/>
    <mergeCell ref="LZP126:LZS126"/>
    <mergeCell ref="LZT126:LZW126"/>
    <mergeCell ref="LZX126:MAA126"/>
    <mergeCell ref="MAB126:MAE126"/>
    <mergeCell ref="MAF126:MAI126"/>
    <mergeCell ref="MAJ126:MAM126"/>
    <mergeCell ref="LYR126:LYU126"/>
    <mergeCell ref="LYV126:LYY126"/>
    <mergeCell ref="LYZ126:LZC126"/>
    <mergeCell ref="LZD126:LZG126"/>
    <mergeCell ref="LZH126:LZK126"/>
    <mergeCell ref="LZL126:LZO126"/>
    <mergeCell ref="LXT126:LXW126"/>
    <mergeCell ref="LXX126:LYA126"/>
    <mergeCell ref="LYB126:LYE126"/>
    <mergeCell ref="LYF126:LYI126"/>
    <mergeCell ref="LYJ126:LYM126"/>
    <mergeCell ref="LYN126:LYQ126"/>
    <mergeCell ref="LWV126:LWY126"/>
    <mergeCell ref="LWZ126:LXC126"/>
    <mergeCell ref="LXD126:LXG126"/>
    <mergeCell ref="LXH126:LXK126"/>
    <mergeCell ref="LXL126:LXO126"/>
    <mergeCell ref="LXP126:LXS126"/>
    <mergeCell ref="MGZ126:MHC126"/>
    <mergeCell ref="MHD126:MHG126"/>
    <mergeCell ref="MHH126:MHK126"/>
    <mergeCell ref="MHL126:MHO126"/>
    <mergeCell ref="MHP126:MHS126"/>
    <mergeCell ref="MHT126:MHW126"/>
    <mergeCell ref="MGB126:MGE126"/>
    <mergeCell ref="MGF126:MGI126"/>
    <mergeCell ref="MGJ126:MGM126"/>
    <mergeCell ref="MGN126:MGQ126"/>
    <mergeCell ref="MGR126:MGU126"/>
    <mergeCell ref="MGV126:MGY126"/>
    <mergeCell ref="MFD126:MFG126"/>
    <mergeCell ref="MFH126:MFK126"/>
    <mergeCell ref="MFL126:MFO126"/>
    <mergeCell ref="MFP126:MFS126"/>
    <mergeCell ref="MFT126:MFW126"/>
    <mergeCell ref="MFX126:MGA126"/>
    <mergeCell ref="MEF126:MEI126"/>
    <mergeCell ref="MEJ126:MEM126"/>
    <mergeCell ref="MEN126:MEQ126"/>
    <mergeCell ref="MER126:MEU126"/>
    <mergeCell ref="MEV126:MEY126"/>
    <mergeCell ref="MEZ126:MFC126"/>
    <mergeCell ref="MDH126:MDK126"/>
    <mergeCell ref="MDL126:MDO126"/>
    <mergeCell ref="MDP126:MDS126"/>
    <mergeCell ref="MDT126:MDW126"/>
    <mergeCell ref="MDX126:MEA126"/>
    <mergeCell ref="MEB126:MEE126"/>
    <mergeCell ref="MCJ126:MCM126"/>
    <mergeCell ref="MCN126:MCQ126"/>
    <mergeCell ref="MCR126:MCU126"/>
    <mergeCell ref="MCV126:MCY126"/>
    <mergeCell ref="MCZ126:MDC126"/>
    <mergeCell ref="MDD126:MDG126"/>
    <mergeCell ref="MMN126:MMQ126"/>
    <mergeCell ref="MMR126:MMU126"/>
    <mergeCell ref="MMV126:MMY126"/>
    <mergeCell ref="MMZ126:MNC126"/>
    <mergeCell ref="MND126:MNG126"/>
    <mergeCell ref="MNH126:MNK126"/>
    <mergeCell ref="MLP126:MLS126"/>
    <mergeCell ref="MLT126:MLW126"/>
    <mergeCell ref="MLX126:MMA126"/>
    <mergeCell ref="MMB126:MME126"/>
    <mergeCell ref="MMF126:MMI126"/>
    <mergeCell ref="MMJ126:MMM126"/>
    <mergeCell ref="MKR126:MKU126"/>
    <mergeCell ref="MKV126:MKY126"/>
    <mergeCell ref="MKZ126:MLC126"/>
    <mergeCell ref="MLD126:MLG126"/>
    <mergeCell ref="MLH126:MLK126"/>
    <mergeCell ref="MLL126:MLO126"/>
    <mergeCell ref="MJT126:MJW126"/>
    <mergeCell ref="MJX126:MKA126"/>
    <mergeCell ref="MKB126:MKE126"/>
    <mergeCell ref="MKF126:MKI126"/>
    <mergeCell ref="MKJ126:MKM126"/>
    <mergeCell ref="MKN126:MKQ126"/>
    <mergeCell ref="MIV126:MIY126"/>
    <mergeCell ref="MIZ126:MJC126"/>
    <mergeCell ref="MJD126:MJG126"/>
    <mergeCell ref="MJH126:MJK126"/>
    <mergeCell ref="MJL126:MJO126"/>
    <mergeCell ref="MJP126:MJS126"/>
    <mergeCell ref="MHX126:MIA126"/>
    <mergeCell ref="MIB126:MIE126"/>
    <mergeCell ref="MIF126:MII126"/>
    <mergeCell ref="MIJ126:MIM126"/>
    <mergeCell ref="MIN126:MIQ126"/>
    <mergeCell ref="MIR126:MIU126"/>
    <mergeCell ref="MSB126:MSE126"/>
    <mergeCell ref="MSF126:MSI126"/>
    <mergeCell ref="MSJ126:MSM126"/>
    <mergeCell ref="MSN126:MSQ126"/>
    <mergeCell ref="MSR126:MSU126"/>
    <mergeCell ref="MSV126:MSY126"/>
    <mergeCell ref="MRD126:MRG126"/>
    <mergeCell ref="MRH126:MRK126"/>
    <mergeCell ref="MRL126:MRO126"/>
    <mergeCell ref="MRP126:MRS126"/>
    <mergeCell ref="MRT126:MRW126"/>
    <mergeCell ref="MRX126:MSA126"/>
    <mergeCell ref="MQF126:MQI126"/>
    <mergeCell ref="MQJ126:MQM126"/>
    <mergeCell ref="MQN126:MQQ126"/>
    <mergeCell ref="MQR126:MQU126"/>
    <mergeCell ref="MQV126:MQY126"/>
    <mergeCell ref="MQZ126:MRC126"/>
    <mergeCell ref="MPH126:MPK126"/>
    <mergeCell ref="MPL126:MPO126"/>
    <mergeCell ref="MPP126:MPS126"/>
    <mergeCell ref="MPT126:MPW126"/>
    <mergeCell ref="MPX126:MQA126"/>
    <mergeCell ref="MQB126:MQE126"/>
    <mergeCell ref="MOJ126:MOM126"/>
    <mergeCell ref="MON126:MOQ126"/>
    <mergeCell ref="MOR126:MOU126"/>
    <mergeCell ref="MOV126:MOY126"/>
    <mergeCell ref="MOZ126:MPC126"/>
    <mergeCell ref="MPD126:MPG126"/>
    <mergeCell ref="MNL126:MNO126"/>
    <mergeCell ref="MNP126:MNS126"/>
    <mergeCell ref="MNT126:MNW126"/>
    <mergeCell ref="MNX126:MOA126"/>
    <mergeCell ref="MOB126:MOE126"/>
    <mergeCell ref="MOF126:MOI126"/>
    <mergeCell ref="MXP126:MXS126"/>
    <mergeCell ref="MXT126:MXW126"/>
    <mergeCell ref="MXX126:MYA126"/>
    <mergeCell ref="MYB126:MYE126"/>
    <mergeCell ref="MYF126:MYI126"/>
    <mergeCell ref="MYJ126:MYM126"/>
    <mergeCell ref="MWR126:MWU126"/>
    <mergeCell ref="MWV126:MWY126"/>
    <mergeCell ref="MWZ126:MXC126"/>
    <mergeCell ref="MXD126:MXG126"/>
    <mergeCell ref="MXH126:MXK126"/>
    <mergeCell ref="MXL126:MXO126"/>
    <mergeCell ref="MVT126:MVW126"/>
    <mergeCell ref="MVX126:MWA126"/>
    <mergeCell ref="MWB126:MWE126"/>
    <mergeCell ref="MWF126:MWI126"/>
    <mergeCell ref="MWJ126:MWM126"/>
    <mergeCell ref="MWN126:MWQ126"/>
    <mergeCell ref="MUV126:MUY126"/>
    <mergeCell ref="MUZ126:MVC126"/>
    <mergeCell ref="MVD126:MVG126"/>
    <mergeCell ref="MVH126:MVK126"/>
    <mergeCell ref="MVL126:MVO126"/>
    <mergeCell ref="MVP126:MVS126"/>
    <mergeCell ref="MTX126:MUA126"/>
    <mergeCell ref="MUB126:MUE126"/>
    <mergeCell ref="MUF126:MUI126"/>
    <mergeCell ref="MUJ126:MUM126"/>
    <mergeCell ref="MUN126:MUQ126"/>
    <mergeCell ref="MUR126:MUU126"/>
    <mergeCell ref="MSZ126:MTC126"/>
    <mergeCell ref="MTD126:MTG126"/>
    <mergeCell ref="MTH126:MTK126"/>
    <mergeCell ref="MTL126:MTO126"/>
    <mergeCell ref="MTP126:MTS126"/>
    <mergeCell ref="MTT126:MTW126"/>
    <mergeCell ref="NDD126:NDG126"/>
    <mergeCell ref="NDH126:NDK126"/>
    <mergeCell ref="NDL126:NDO126"/>
    <mergeCell ref="NDP126:NDS126"/>
    <mergeCell ref="NDT126:NDW126"/>
    <mergeCell ref="NDX126:NEA126"/>
    <mergeCell ref="NCF126:NCI126"/>
    <mergeCell ref="NCJ126:NCM126"/>
    <mergeCell ref="NCN126:NCQ126"/>
    <mergeCell ref="NCR126:NCU126"/>
    <mergeCell ref="NCV126:NCY126"/>
    <mergeCell ref="NCZ126:NDC126"/>
    <mergeCell ref="NBH126:NBK126"/>
    <mergeCell ref="NBL126:NBO126"/>
    <mergeCell ref="NBP126:NBS126"/>
    <mergeCell ref="NBT126:NBW126"/>
    <mergeCell ref="NBX126:NCA126"/>
    <mergeCell ref="NCB126:NCE126"/>
    <mergeCell ref="NAJ126:NAM126"/>
    <mergeCell ref="NAN126:NAQ126"/>
    <mergeCell ref="NAR126:NAU126"/>
    <mergeCell ref="NAV126:NAY126"/>
    <mergeCell ref="NAZ126:NBC126"/>
    <mergeCell ref="NBD126:NBG126"/>
    <mergeCell ref="MZL126:MZO126"/>
    <mergeCell ref="MZP126:MZS126"/>
    <mergeCell ref="MZT126:MZW126"/>
    <mergeCell ref="MZX126:NAA126"/>
    <mergeCell ref="NAB126:NAE126"/>
    <mergeCell ref="NAF126:NAI126"/>
    <mergeCell ref="MYN126:MYQ126"/>
    <mergeCell ref="MYR126:MYU126"/>
    <mergeCell ref="MYV126:MYY126"/>
    <mergeCell ref="MYZ126:MZC126"/>
    <mergeCell ref="MZD126:MZG126"/>
    <mergeCell ref="MZH126:MZK126"/>
    <mergeCell ref="NIR126:NIU126"/>
    <mergeCell ref="NIV126:NIY126"/>
    <mergeCell ref="NIZ126:NJC126"/>
    <mergeCell ref="NJD126:NJG126"/>
    <mergeCell ref="NJH126:NJK126"/>
    <mergeCell ref="NJL126:NJO126"/>
    <mergeCell ref="NHT126:NHW126"/>
    <mergeCell ref="NHX126:NIA126"/>
    <mergeCell ref="NIB126:NIE126"/>
    <mergeCell ref="NIF126:NII126"/>
    <mergeCell ref="NIJ126:NIM126"/>
    <mergeCell ref="NIN126:NIQ126"/>
    <mergeCell ref="NGV126:NGY126"/>
    <mergeCell ref="NGZ126:NHC126"/>
    <mergeCell ref="NHD126:NHG126"/>
    <mergeCell ref="NHH126:NHK126"/>
    <mergeCell ref="NHL126:NHO126"/>
    <mergeCell ref="NHP126:NHS126"/>
    <mergeCell ref="NFX126:NGA126"/>
    <mergeCell ref="NGB126:NGE126"/>
    <mergeCell ref="NGF126:NGI126"/>
    <mergeCell ref="NGJ126:NGM126"/>
    <mergeCell ref="NGN126:NGQ126"/>
    <mergeCell ref="NGR126:NGU126"/>
    <mergeCell ref="NEZ126:NFC126"/>
    <mergeCell ref="NFD126:NFG126"/>
    <mergeCell ref="NFH126:NFK126"/>
    <mergeCell ref="NFL126:NFO126"/>
    <mergeCell ref="NFP126:NFS126"/>
    <mergeCell ref="NFT126:NFW126"/>
    <mergeCell ref="NEB126:NEE126"/>
    <mergeCell ref="NEF126:NEI126"/>
    <mergeCell ref="NEJ126:NEM126"/>
    <mergeCell ref="NEN126:NEQ126"/>
    <mergeCell ref="NER126:NEU126"/>
    <mergeCell ref="NEV126:NEY126"/>
    <mergeCell ref="NOF126:NOI126"/>
    <mergeCell ref="NOJ126:NOM126"/>
    <mergeCell ref="NON126:NOQ126"/>
    <mergeCell ref="NOR126:NOU126"/>
    <mergeCell ref="NOV126:NOY126"/>
    <mergeCell ref="NOZ126:NPC126"/>
    <mergeCell ref="NNH126:NNK126"/>
    <mergeCell ref="NNL126:NNO126"/>
    <mergeCell ref="NNP126:NNS126"/>
    <mergeCell ref="NNT126:NNW126"/>
    <mergeCell ref="NNX126:NOA126"/>
    <mergeCell ref="NOB126:NOE126"/>
    <mergeCell ref="NMJ126:NMM126"/>
    <mergeCell ref="NMN126:NMQ126"/>
    <mergeCell ref="NMR126:NMU126"/>
    <mergeCell ref="NMV126:NMY126"/>
    <mergeCell ref="NMZ126:NNC126"/>
    <mergeCell ref="NND126:NNG126"/>
    <mergeCell ref="NLL126:NLO126"/>
    <mergeCell ref="NLP126:NLS126"/>
    <mergeCell ref="NLT126:NLW126"/>
    <mergeCell ref="NLX126:NMA126"/>
    <mergeCell ref="NMB126:NME126"/>
    <mergeCell ref="NMF126:NMI126"/>
    <mergeCell ref="NKN126:NKQ126"/>
    <mergeCell ref="NKR126:NKU126"/>
    <mergeCell ref="NKV126:NKY126"/>
    <mergeCell ref="NKZ126:NLC126"/>
    <mergeCell ref="NLD126:NLG126"/>
    <mergeCell ref="NLH126:NLK126"/>
    <mergeCell ref="NJP126:NJS126"/>
    <mergeCell ref="NJT126:NJW126"/>
    <mergeCell ref="NJX126:NKA126"/>
    <mergeCell ref="NKB126:NKE126"/>
    <mergeCell ref="NKF126:NKI126"/>
    <mergeCell ref="NKJ126:NKM126"/>
    <mergeCell ref="NTT126:NTW126"/>
    <mergeCell ref="NTX126:NUA126"/>
    <mergeCell ref="NUB126:NUE126"/>
    <mergeCell ref="NUF126:NUI126"/>
    <mergeCell ref="NUJ126:NUM126"/>
    <mergeCell ref="NUN126:NUQ126"/>
    <mergeCell ref="NSV126:NSY126"/>
    <mergeCell ref="NSZ126:NTC126"/>
    <mergeCell ref="NTD126:NTG126"/>
    <mergeCell ref="NTH126:NTK126"/>
    <mergeCell ref="NTL126:NTO126"/>
    <mergeCell ref="NTP126:NTS126"/>
    <mergeCell ref="NRX126:NSA126"/>
    <mergeCell ref="NSB126:NSE126"/>
    <mergeCell ref="NSF126:NSI126"/>
    <mergeCell ref="NSJ126:NSM126"/>
    <mergeCell ref="NSN126:NSQ126"/>
    <mergeCell ref="NSR126:NSU126"/>
    <mergeCell ref="NQZ126:NRC126"/>
    <mergeCell ref="NRD126:NRG126"/>
    <mergeCell ref="NRH126:NRK126"/>
    <mergeCell ref="NRL126:NRO126"/>
    <mergeCell ref="NRP126:NRS126"/>
    <mergeCell ref="NRT126:NRW126"/>
    <mergeCell ref="NQB126:NQE126"/>
    <mergeCell ref="NQF126:NQI126"/>
    <mergeCell ref="NQJ126:NQM126"/>
    <mergeCell ref="NQN126:NQQ126"/>
    <mergeCell ref="NQR126:NQU126"/>
    <mergeCell ref="NQV126:NQY126"/>
    <mergeCell ref="NPD126:NPG126"/>
    <mergeCell ref="NPH126:NPK126"/>
    <mergeCell ref="NPL126:NPO126"/>
    <mergeCell ref="NPP126:NPS126"/>
    <mergeCell ref="NPT126:NPW126"/>
    <mergeCell ref="NPX126:NQA126"/>
    <mergeCell ref="NZH126:NZK126"/>
    <mergeCell ref="NZL126:NZO126"/>
    <mergeCell ref="NZP126:NZS126"/>
    <mergeCell ref="NZT126:NZW126"/>
    <mergeCell ref="NZX126:OAA126"/>
    <mergeCell ref="OAB126:OAE126"/>
    <mergeCell ref="NYJ126:NYM126"/>
    <mergeCell ref="NYN126:NYQ126"/>
    <mergeCell ref="NYR126:NYU126"/>
    <mergeCell ref="NYV126:NYY126"/>
    <mergeCell ref="NYZ126:NZC126"/>
    <mergeCell ref="NZD126:NZG126"/>
    <mergeCell ref="NXL126:NXO126"/>
    <mergeCell ref="NXP126:NXS126"/>
    <mergeCell ref="NXT126:NXW126"/>
    <mergeCell ref="NXX126:NYA126"/>
    <mergeCell ref="NYB126:NYE126"/>
    <mergeCell ref="NYF126:NYI126"/>
    <mergeCell ref="NWN126:NWQ126"/>
    <mergeCell ref="NWR126:NWU126"/>
    <mergeCell ref="NWV126:NWY126"/>
    <mergeCell ref="NWZ126:NXC126"/>
    <mergeCell ref="NXD126:NXG126"/>
    <mergeCell ref="NXH126:NXK126"/>
    <mergeCell ref="NVP126:NVS126"/>
    <mergeCell ref="NVT126:NVW126"/>
    <mergeCell ref="NVX126:NWA126"/>
    <mergeCell ref="NWB126:NWE126"/>
    <mergeCell ref="NWF126:NWI126"/>
    <mergeCell ref="NWJ126:NWM126"/>
    <mergeCell ref="NUR126:NUU126"/>
    <mergeCell ref="NUV126:NUY126"/>
    <mergeCell ref="NUZ126:NVC126"/>
    <mergeCell ref="NVD126:NVG126"/>
    <mergeCell ref="NVH126:NVK126"/>
    <mergeCell ref="NVL126:NVO126"/>
    <mergeCell ref="OEV126:OEY126"/>
    <mergeCell ref="OEZ126:OFC126"/>
    <mergeCell ref="OFD126:OFG126"/>
    <mergeCell ref="OFH126:OFK126"/>
    <mergeCell ref="OFL126:OFO126"/>
    <mergeCell ref="OFP126:OFS126"/>
    <mergeCell ref="ODX126:OEA126"/>
    <mergeCell ref="OEB126:OEE126"/>
    <mergeCell ref="OEF126:OEI126"/>
    <mergeCell ref="OEJ126:OEM126"/>
    <mergeCell ref="OEN126:OEQ126"/>
    <mergeCell ref="OER126:OEU126"/>
    <mergeCell ref="OCZ126:ODC126"/>
    <mergeCell ref="ODD126:ODG126"/>
    <mergeCell ref="ODH126:ODK126"/>
    <mergeCell ref="ODL126:ODO126"/>
    <mergeCell ref="ODP126:ODS126"/>
    <mergeCell ref="ODT126:ODW126"/>
    <mergeCell ref="OCB126:OCE126"/>
    <mergeCell ref="OCF126:OCI126"/>
    <mergeCell ref="OCJ126:OCM126"/>
    <mergeCell ref="OCN126:OCQ126"/>
    <mergeCell ref="OCR126:OCU126"/>
    <mergeCell ref="OCV126:OCY126"/>
    <mergeCell ref="OBD126:OBG126"/>
    <mergeCell ref="OBH126:OBK126"/>
    <mergeCell ref="OBL126:OBO126"/>
    <mergeCell ref="OBP126:OBS126"/>
    <mergeCell ref="OBT126:OBW126"/>
    <mergeCell ref="OBX126:OCA126"/>
    <mergeCell ref="OAF126:OAI126"/>
    <mergeCell ref="OAJ126:OAM126"/>
    <mergeCell ref="OAN126:OAQ126"/>
    <mergeCell ref="OAR126:OAU126"/>
    <mergeCell ref="OAV126:OAY126"/>
    <mergeCell ref="OAZ126:OBC126"/>
    <mergeCell ref="OKJ126:OKM126"/>
    <mergeCell ref="OKN126:OKQ126"/>
    <mergeCell ref="OKR126:OKU126"/>
    <mergeCell ref="OKV126:OKY126"/>
    <mergeCell ref="OKZ126:OLC126"/>
    <mergeCell ref="OLD126:OLG126"/>
    <mergeCell ref="OJL126:OJO126"/>
    <mergeCell ref="OJP126:OJS126"/>
    <mergeCell ref="OJT126:OJW126"/>
    <mergeCell ref="OJX126:OKA126"/>
    <mergeCell ref="OKB126:OKE126"/>
    <mergeCell ref="OKF126:OKI126"/>
    <mergeCell ref="OIN126:OIQ126"/>
    <mergeCell ref="OIR126:OIU126"/>
    <mergeCell ref="OIV126:OIY126"/>
    <mergeCell ref="OIZ126:OJC126"/>
    <mergeCell ref="OJD126:OJG126"/>
    <mergeCell ref="OJH126:OJK126"/>
    <mergeCell ref="OHP126:OHS126"/>
    <mergeCell ref="OHT126:OHW126"/>
    <mergeCell ref="OHX126:OIA126"/>
    <mergeCell ref="OIB126:OIE126"/>
    <mergeCell ref="OIF126:OII126"/>
    <mergeCell ref="OIJ126:OIM126"/>
    <mergeCell ref="OGR126:OGU126"/>
    <mergeCell ref="OGV126:OGY126"/>
    <mergeCell ref="OGZ126:OHC126"/>
    <mergeCell ref="OHD126:OHG126"/>
    <mergeCell ref="OHH126:OHK126"/>
    <mergeCell ref="OHL126:OHO126"/>
    <mergeCell ref="OFT126:OFW126"/>
    <mergeCell ref="OFX126:OGA126"/>
    <mergeCell ref="OGB126:OGE126"/>
    <mergeCell ref="OGF126:OGI126"/>
    <mergeCell ref="OGJ126:OGM126"/>
    <mergeCell ref="OGN126:OGQ126"/>
    <mergeCell ref="OPX126:OQA126"/>
    <mergeCell ref="OQB126:OQE126"/>
    <mergeCell ref="OQF126:OQI126"/>
    <mergeCell ref="OQJ126:OQM126"/>
    <mergeCell ref="OQN126:OQQ126"/>
    <mergeCell ref="OQR126:OQU126"/>
    <mergeCell ref="OOZ126:OPC126"/>
    <mergeCell ref="OPD126:OPG126"/>
    <mergeCell ref="OPH126:OPK126"/>
    <mergeCell ref="OPL126:OPO126"/>
    <mergeCell ref="OPP126:OPS126"/>
    <mergeCell ref="OPT126:OPW126"/>
    <mergeCell ref="OOB126:OOE126"/>
    <mergeCell ref="OOF126:OOI126"/>
    <mergeCell ref="OOJ126:OOM126"/>
    <mergeCell ref="OON126:OOQ126"/>
    <mergeCell ref="OOR126:OOU126"/>
    <mergeCell ref="OOV126:OOY126"/>
    <mergeCell ref="OND126:ONG126"/>
    <mergeCell ref="ONH126:ONK126"/>
    <mergeCell ref="ONL126:ONO126"/>
    <mergeCell ref="ONP126:ONS126"/>
    <mergeCell ref="ONT126:ONW126"/>
    <mergeCell ref="ONX126:OOA126"/>
    <mergeCell ref="OMF126:OMI126"/>
    <mergeCell ref="OMJ126:OMM126"/>
    <mergeCell ref="OMN126:OMQ126"/>
    <mergeCell ref="OMR126:OMU126"/>
    <mergeCell ref="OMV126:OMY126"/>
    <mergeCell ref="OMZ126:ONC126"/>
    <mergeCell ref="OLH126:OLK126"/>
    <mergeCell ref="OLL126:OLO126"/>
    <mergeCell ref="OLP126:OLS126"/>
    <mergeCell ref="OLT126:OLW126"/>
    <mergeCell ref="OLX126:OMA126"/>
    <mergeCell ref="OMB126:OME126"/>
    <mergeCell ref="OVL126:OVO126"/>
    <mergeCell ref="OVP126:OVS126"/>
    <mergeCell ref="OVT126:OVW126"/>
    <mergeCell ref="OVX126:OWA126"/>
    <mergeCell ref="OWB126:OWE126"/>
    <mergeCell ref="OWF126:OWI126"/>
    <mergeCell ref="OUN126:OUQ126"/>
    <mergeCell ref="OUR126:OUU126"/>
    <mergeCell ref="OUV126:OUY126"/>
    <mergeCell ref="OUZ126:OVC126"/>
    <mergeCell ref="OVD126:OVG126"/>
    <mergeCell ref="OVH126:OVK126"/>
    <mergeCell ref="OTP126:OTS126"/>
    <mergeCell ref="OTT126:OTW126"/>
    <mergeCell ref="OTX126:OUA126"/>
    <mergeCell ref="OUB126:OUE126"/>
    <mergeCell ref="OUF126:OUI126"/>
    <mergeCell ref="OUJ126:OUM126"/>
    <mergeCell ref="OSR126:OSU126"/>
    <mergeCell ref="OSV126:OSY126"/>
    <mergeCell ref="OSZ126:OTC126"/>
    <mergeCell ref="OTD126:OTG126"/>
    <mergeCell ref="OTH126:OTK126"/>
    <mergeCell ref="OTL126:OTO126"/>
    <mergeCell ref="ORT126:ORW126"/>
    <mergeCell ref="ORX126:OSA126"/>
    <mergeCell ref="OSB126:OSE126"/>
    <mergeCell ref="OSF126:OSI126"/>
    <mergeCell ref="OSJ126:OSM126"/>
    <mergeCell ref="OSN126:OSQ126"/>
    <mergeCell ref="OQV126:OQY126"/>
    <mergeCell ref="OQZ126:ORC126"/>
    <mergeCell ref="ORD126:ORG126"/>
    <mergeCell ref="ORH126:ORK126"/>
    <mergeCell ref="ORL126:ORO126"/>
    <mergeCell ref="ORP126:ORS126"/>
    <mergeCell ref="PAZ126:PBC126"/>
    <mergeCell ref="PBD126:PBG126"/>
    <mergeCell ref="PBH126:PBK126"/>
    <mergeCell ref="PBL126:PBO126"/>
    <mergeCell ref="PBP126:PBS126"/>
    <mergeCell ref="PBT126:PBW126"/>
    <mergeCell ref="PAB126:PAE126"/>
    <mergeCell ref="PAF126:PAI126"/>
    <mergeCell ref="PAJ126:PAM126"/>
    <mergeCell ref="PAN126:PAQ126"/>
    <mergeCell ref="PAR126:PAU126"/>
    <mergeCell ref="PAV126:PAY126"/>
    <mergeCell ref="OZD126:OZG126"/>
    <mergeCell ref="OZH126:OZK126"/>
    <mergeCell ref="OZL126:OZO126"/>
    <mergeCell ref="OZP126:OZS126"/>
    <mergeCell ref="OZT126:OZW126"/>
    <mergeCell ref="OZX126:PAA126"/>
    <mergeCell ref="OYF126:OYI126"/>
    <mergeCell ref="OYJ126:OYM126"/>
    <mergeCell ref="OYN126:OYQ126"/>
    <mergeCell ref="OYR126:OYU126"/>
    <mergeCell ref="OYV126:OYY126"/>
    <mergeCell ref="OYZ126:OZC126"/>
    <mergeCell ref="OXH126:OXK126"/>
    <mergeCell ref="OXL126:OXO126"/>
    <mergeCell ref="OXP126:OXS126"/>
    <mergeCell ref="OXT126:OXW126"/>
    <mergeCell ref="OXX126:OYA126"/>
    <mergeCell ref="OYB126:OYE126"/>
    <mergeCell ref="OWJ126:OWM126"/>
    <mergeCell ref="OWN126:OWQ126"/>
    <mergeCell ref="OWR126:OWU126"/>
    <mergeCell ref="OWV126:OWY126"/>
    <mergeCell ref="OWZ126:OXC126"/>
    <mergeCell ref="OXD126:OXG126"/>
    <mergeCell ref="PGN126:PGQ126"/>
    <mergeCell ref="PGR126:PGU126"/>
    <mergeCell ref="PGV126:PGY126"/>
    <mergeCell ref="PGZ126:PHC126"/>
    <mergeCell ref="PHD126:PHG126"/>
    <mergeCell ref="PHH126:PHK126"/>
    <mergeCell ref="PFP126:PFS126"/>
    <mergeCell ref="PFT126:PFW126"/>
    <mergeCell ref="PFX126:PGA126"/>
    <mergeCell ref="PGB126:PGE126"/>
    <mergeCell ref="PGF126:PGI126"/>
    <mergeCell ref="PGJ126:PGM126"/>
    <mergeCell ref="PER126:PEU126"/>
    <mergeCell ref="PEV126:PEY126"/>
    <mergeCell ref="PEZ126:PFC126"/>
    <mergeCell ref="PFD126:PFG126"/>
    <mergeCell ref="PFH126:PFK126"/>
    <mergeCell ref="PFL126:PFO126"/>
    <mergeCell ref="PDT126:PDW126"/>
    <mergeCell ref="PDX126:PEA126"/>
    <mergeCell ref="PEB126:PEE126"/>
    <mergeCell ref="PEF126:PEI126"/>
    <mergeCell ref="PEJ126:PEM126"/>
    <mergeCell ref="PEN126:PEQ126"/>
    <mergeCell ref="PCV126:PCY126"/>
    <mergeCell ref="PCZ126:PDC126"/>
    <mergeCell ref="PDD126:PDG126"/>
    <mergeCell ref="PDH126:PDK126"/>
    <mergeCell ref="PDL126:PDO126"/>
    <mergeCell ref="PDP126:PDS126"/>
    <mergeCell ref="PBX126:PCA126"/>
    <mergeCell ref="PCB126:PCE126"/>
    <mergeCell ref="PCF126:PCI126"/>
    <mergeCell ref="PCJ126:PCM126"/>
    <mergeCell ref="PCN126:PCQ126"/>
    <mergeCell ref="PCR126:PCU126"/>
    <mergeCell ref="PMB126:PME126"/>
    <mergeCell ref="PMF126:PMI126"/>
    <mergeCell ref="PMJ126:PMM126"/>
    <mergeCell ref="PMN126:PMQ126"/>
    <mergeCell ref="PMR126:PMU126"/>
    <mergeCell ref="PMV126:PMY126"/>
    <mergeCell ref="PLD126:PLG126"/>
    <mergeCell ref="PLH126:PLK126"/>
    <mergeCell ref="PLL126:PLO126"/>
    <mergeCell ref="PLP126:PLS126"/>
    <mergeCell ref="PLT126:PLW126"/>
    <mergeCell ref="PLX126:PMA126"/>
    <mergeCell ref="PKF126:PKI126"/>
    <mergeCell ref="PKJ126:PKM126"/>
    <mergeCell ref="PKN126:PKQ126"/>
    <mergeCell ref="PKR126:PKU126"/>
    <mergeCell ref="PKV126:PKY126"/>
    <mergeCell ref="PKZ126:PLC126"/>
    <mergeCell ref="PJH126:PJK126"/>
    <mergeCell ref="PJL126:PJO126"/>
    <mergeCell ref="PJP126:PJS126"/>
    <mergeCell ref="PJT126:PJW126"/>
    <mergeCell ref="PJX126:PKA126"/>
    <mergeCell ref="PKB126:PKE126"/>
    <mergeCell ref="PIJ126:PIM126"/>
    <mergeCell ref="PIN126:PIQ126"/>
    <mergeCell ref="PIR126:PIU126"/>
    <mergeCell ref="PIV126:PIY126"/>
    <mergeCell ref="PIZ126:PJC126"/>
    <mergeCell ref="PJD126:PJG126"/>
    <mergeCell ref="PHL126:PHO126"/>
    <mergeCell ref="PHP126:PHS126"/>
    <mergeCell ref="PHT126:PHW126"/>
    <mergeCell ref="PHX126:PIA126"/>
    <mergeCell ref="PIB126:PIE126"/>
    <mergeCell ref="PIF126:PII126"/>
    <mergeCell ref="PRP126:PRS126"/>
    <mergeCell ref="PRT126:PRW126"/>
    <mergeCell ref="PRX126:PSA126"/>
    <mergeCell ref="PSB126:PSE126"/>
    <mergeCell ref="PSF126:PSI126"/>
    <mergeCell ref="PSJ126:PSM126"/>
    <mergeCell ref="PQR126:PQU126"/>
    <mergeCell ref="PQV126:PQY126"/>
    <mergeCell ref="PQZ126:PRC126"/>
    <mergeCell ref="PRD126:PRG126"/>
    <mergeCell ref="PRH126:PRK126"/>
    <mergeCell ref="PRL126:PRO126"/>
    <mergeCell ref="PPT126:PPW126"/>
    <mergeCell ref="PPX126:PQA126"/>
    <mergeCell ref="PQB126:PQE126"/>
    <mergeCell ref="PQF126:PQI126"/>
    <mergeCell ref="PQJ126:PQM126"/>
    <mergeCell ref="PQN126:PQQ126"/>
    <mergeCell ref="POV126:POY126"/>
    <mergeCell ref="POZ126:PPC126"/>
    <mergeCell ref="PPD126:PPG126"/>
    <mergeCell ref="PPH126:PPK126"/>
    <mergeCell ref="PPL126:PPO126"/>
    <mergeCell ref="PPP126:PPS126"/>
    <mergeCell ref="PNX126:POA126"/>
    <mergeCell ref="POB126:POE126"/>
    <mergeCell ref="POF126:POI126"/>
    <mergeCell ref="POJ126:POM126"/>
    <mergeCell ref="PON126:POQ126"/>
    <mergeCell ref="POR126:POU126"/>
    <mergeCell ref="PMZ126:PNC126"/>
    <mergeCell ref="PND126:PNG126"/>
    <mergeCell ref="PNH126:PNK126"/>
    <mergeCell ref="PNL126:PNO126"/>
    <mergeCell ref="PNP126:PNS126"/>
    <mergeCell ref="PNT126:PNW126"/>
    <mergeCell ref="PXD126:PXG126"/>
    <mergeCell ref="PXH126:PXK126"/>
    <mergeCell ref="PXL126:PXO126"/>
    <mergeCell ref="PXP126:PXS126"/>
    <mergeCell ref="PXT126:PXW126"/>
    <mergeCell ref="PXX126:PYA126"/>
    <mergeCell ref="PWF126:PWI126"/>
    <mergeCell ref="PWJ126:PWM126"/>
    <mergeCell ref="PWN126:PWQ126"/>
    <mergeCell ref="PWR126:PWU126"/>
    <mergeCell ref="PWV126:PWY126"/>
    <mergeCell ref="PWZ126:PXC126"/>
    <mergeCell ref="PVH126:PVK126"/>
    <mergeCell ref="PVL126:PVO126"/>
    <mergeCell ref="PVP126:PVS126"/>
    <mergeCell ref="PVT126:PVW126"/>
    <mergeCell ref="PVX126:PWA126"/>
    <mergeCell ref="PWB126:PWE126"/>
    <mergeCell ref="PUJ126:PUM126"/>
    <mergeCell ref="PUN126:PUQ126"/>
    <mergeCell ref="PUR126:PUU126"/>
    <mergeCell ref="PUV126:PUY126"/>
    <mergeCell ref="PUZ126:PVC126"/>
    <mergeCell ref="PVD126:PVG126"/>
    <mergeCell ref="PTL126:PTO126"/>
    <mergeCell ref="PTP126:PTS126"/>
    <mergeCell ref="PTT126:PTW126"/>
    <mergeCell ref="PTX126:PUA126"/>
    <mergeCell ref="PUB126:PUE126"/>
    <mergeCell ref="PUF126:PUI126"/>
    <mergeCell ref="PSN126:PSQ126"/>
    <mergeCell ref="PSR126:PSU126"/>
    <mergeCell ref="PSV126:PSY126"/>
    <mergeCell ref="PSZ126:PTC126"/>
    <mergeCell ref="PTD126:PTG126"/>
    <mergeCell ref="PTH126:PTK126"/>
    <mergeCell ref="QCR126:QCU126"/>
    <mergeCell ref="QCV126:QCY126"/>
    <mergeCell ref="QCZ126:QDC126"/>
    <mergeCell ref="QDD126:QDG126"/>
    <mergeCell ref="QDH126:QDK126"/>
    <mergeCell ref="QDL126:QDO126"/>
    <mergeCell ref="QBT126:QBW126"/>
    <mergeCell ref="QBX126:QCA126"/>
    <mergeCell ref="QCB126:QCE126"/>
    <mergeCell ref="QCF126:QCI126"/>
    <mergeCell ref="QCJ126:QCM126"/>
    <mergeCell ref="QCN126:QCQ126"/>
    <mergeCell ref="QAV126:QAY126"/>
    <mergeCell ref="QAZ126:QBC126"/>
    <mergeCell ref="QBD126:QBG126"/>
    <mergeCell ref="QBH126:QBK126"/>
    <mergeCell ref="QBL126:QBO126"/>
    <mergeCell ref="QBP126:QBS126"/>
    <mergeCell ref="PZX126:QAA126"/>
    <mergeCell ref="QAB126:QAE126"/>
    <mergeCell ref="QAF126:QAI126"/>
    <mergeCell ref="QAJ126:QAM126"/>
    <mergeCell ref="QAN126:QAQ126"/>
    <mergeCell ref="QAR126:QAU126"/>
    <mergeCell ref="PYZ126:PZC126"/>
    <mergeCell ref="PZD126:PZG126"/>
    <mergeCell ref="PZH126:PZK126"/>
    <mergeCell ref="PZL126:PZO126"/>
    <mergeCell ref="PZP126:PZS126"/>
    <mergeCell ref="PZT126:PZW126"/>
    <mergeCell ref="PYB126:PYE126"/>
    <mergeCell ref="PYF126:PYI126"/>
    <mergeCell ref="PYJ126:PYM126"/>
    <mergeCell ref="PYN126:PYQ126"/>
    <mergeCell ref="PYR126:PYU126"/>
    <mergeCell ref="PYV126:PYY126"/>
    <mergeCell ref="QIF126:QII126"/>
    <mergeCell ref="QIJ126:QIM126"/>
    <mergeCell ref="QIN126:QIQ126"/>
    <mergeCell ref="QIR126:QIU126"/>
    <mergeCell ref="QIV126:QIY126"/>
    <mergeCell ref="QIZ126:QJC126"/>
    <mergeCell ref="QHH126:QHK126"/>
    <mergeCell ref="QHL126:QHO126"/>
    <mergeCell ref="QHP126:QHS126"/>
    <mergeCell ref="QHT126:QHW126"/>
    <mergeCell ref="QHX126:QIA126"/>
    <mergeCell ref="QIB126:QIE126"/>
    <mergeCell ref="QGJ126:QGM126"/>
    <mergeCell ref="QGN126:QGQ126"/>
    <mergeCell ref="QGR126:QGU126"/>
    <mergeCell ref="QGV126:QGY126"/>
    <mergeCell ref="QGZ126:QHC126"/>
    <mergeCell ref="QHD126:QHG126"/>
    <mergeCell ref="QFL126:QFO126"/>
    <mergeCell ref="QFP126:QFS126"/>
    <mergeCell ref="QFT126:QFW126"/>
    <mergeCell ref="QFX126:QGA126"/>
    <mergeCell ref="QGB126:QGE126"/>
    <mergeCell ref="QGF126:QGI126"/>
    <mergeCell ref="QEN126:QEQ126"/>
    <mergeCell ref="QER126:QEU126"/>
    <mergeCell ref="QEV126:QEY126"/>
    <mergeCell ref="QEZ126:QFC126"/>
    <mergeCell ref="QFD126:QFG126"/>
    <mergeCell ref="QFH126:QFK126"/>
    <mergeCell ref="QDP126:QDS126"/>
    <mergeCell ref="QDT126:QDW126"/>
    <mergeCell ref="QDX126:QEA126"/>
    <mergeCell ref="QEB126:QEE126"/>
    <mergeCell ref="QEF126:QEI126"/>
    <mergeCell ref="QEJ126:QEM126"/>
    <mergeCell ref="QNT126:QNW126"/>
    <mergeCell ref="QNX126:QOA126"/>
    <mergeCell ref="QOB126:QOE126"/>
    <mergeCell ref="QOF126:QOI126"/>
    <mergeCell ref="QOJ126:QOM126"/>
    <mergeCell ref="QON126:QOQ126"/>
    <mergeCell ref="QMV126:QMY126"/>
    <mergeCell ref="QMZ126:QNC126"/>
    <mergeCell ref="QND126:QNG126"/>
    <mergeCell ref="QNH126:QNK126"/>
    <mergeCell ref="QNL126:QNO126"/>
    <mergeCell ref="QNP126:QNS126"/>
    <mergeCell ref="QLX126:QMA126"/>
    <mergeCell ref="QMB126:QME126"/>
    <mergeCell ref="QMF126:QMI126"/>
    <mergeCell ref="QMJ126:QMM126"/>
    <mergeCell ref="QMN126:QMQ126"/>
    <mergeCell ref="QMR126:QMU126"/>
    <mergeCell ref="QKZ126:QLC126"/>
    <mergeCell ref="QLD126:QLG126"/>
    <mergeCell ref="QLH126:QLK126"/>
    <mergeCell ref="QLL126:QLO126"/>
    <mergeCell ref="QLP126:QLS126"/>
    <mergeCell ref="QLT126:QLW126"/>
    <mergeCell ref="QKB126:QKE126"/>
    <mergeCell ref="QKF126:QKI126"/>
    <mergeCell ref="QKJ126:QKM126"/>
    <mergeCell ref="QKN126:QKQ126"/>
    <mergeCell ref="QKR126:QKU126"/>
    <mergeCell ref="QKV126:QKY126"/>
    <mergeCell ref="QJD126:QJG126"/>
    <mergeCell ref="QJH126:QJK126"/>
    <mergeCell ref="QJL126:QJO126"/>
    <mergeCell ref="QJP126:QJS126"/>
    <mergeCell ref="QJT126:QJW126"/>
    <mergeCell ref="QJX126:QKA126"/>
    <mergeCell ref="QTH126:QTK126"/>
    <mergeCell ref="QTL126:QTO126"/>
    <mergeCell ref="QTP126:QTS126"/>
    <mergeCell ref="QTT126:QTW126"/>
    <mergeCell ref="QTX126:QUA126"/>
    <mergeCell ref="QUB126:QUE126"/>
    <mergeCell ref="QSJ126:QSM126"/>
    <mergeCell ref="QSN126:QSQ126"/>
    <mergeCell ref="QSR126:QSU126"/>
    <mergeCell ref="QSV126:QSY126"/>
    <mergeCell ref="QSZ126:QTC126"/>
    <mergeCell ref="QTD126:QTG126"/>
    <mergeCell ref="QRL126:QRO126"/>
    <mergeCell ref="QRP126:QRS126"/>
    <mergeCell ref="QRT126:QRW126"/>
    <mergeCell ref="QRX126:QSA126"/>
    <mergeCell ref="QSB126:QSE126"/>
    <mergeCell ref="QSF126:QSI126"/>
    <mergeCell ref="QQN126:QQQ126"/>
    <mergeCell ref="QQR126:QQU126"/>
    <mergeCell ref="QQV126:QQY126"/>
    <mergeCell ref="QQZ126:QRC126"/>
    <mergeCell ref="QRD126:QRG126"/>
    <mergeCell ref="QRH126:QRK126"/>
    <mergeCell ref="QPP126:QPS126"/>
    <mergeCell ref="QPT126:QPW126"/>
    <mergeCell ref="QPX126:QQA126"/>
    <mergeCell ref="QQB126:QQE126"/>
    <mergeCell ref="QQF126:QQI126"/>
    <mergeCell ref="QQJ126:QQM126"/>
    <mergeCell ref="QOR126:QOU126"/>
    <mergeCell ref="QOV126:QOY126"/>
    <mergeCell ref="QOZ126:QPC126"/>
    <mergeCell ref="QPD126:QPG126"/>
    <mergeCell ref="QPH126:QPK126"/>
    <mergeCell ref="QPL126:QPO126"/>
    <mergeCell ref="QYV126:QYY126"/>
    <mergeCell ref="QYZ126:QZC126"/>
    <mergeCell ref="QZD126:QZG126"/>
    <mergeCell ref="QZH126:QZK126"/>
    <mergeCell ref="QZL126:QZO126"/>
    <mergeCell ref="QZP126:QZS126"/>
    <mergeCell ref="QXX126:QYA126"/>
    <mergeCell ref="QYB126:QYE126"/>
    <mergeCell ref="QYF126:QYI126"/>
    <mergeCell ref="QYJ126:QYM126"/>
    <mergeCell ref="QYN126:QYQ126"/>
    <mergeCell ref="QYR126:QYU126"/>
    <mergeCell ref="QWZ126:QXC126"/>
    <mergeCell ref="QXD126:QXG126"/>
    <mergeCell ref="QXH126:QXK126"/>
    <mergeCell ref="QXL126:QXO126"/>
    <mergeCell ref="QXP126:QXS126"/>
    <mergeCell ref="QXT126:QXW126"/>
    <mergeCell ref="QWB126:QWE126"/>
    <mergeCell ref="QWF126:QWI126"/>
    <mergeCell ref="QWJ126:QWM126"/>
    <mergeCell ref="QWN126:QWQ126"/>
    <mergeCell ref="QWR126:QWU126"/>
    <mergeCell ref="QWV126:QWY126"/>
    <mergeCell ref="QVD126:QVG126"/>
    <mergeCell ref="QVH126:QVK126"/>
    <mergeCell ref="QVL126:QVO126"/>
    <mergeCell ref="QVP126:QVS126"/>
    <mergeCell ref="QVT126:QVW126"/>
    <mergeCell ref="QVX126:QWA126"/>
    <mergeCell ref="QUF126:QUI126"/>
    <mergeCell ref="QUJ126:QUM126"/>
    <mergeCell ref="QUN126:QUQ126"/>
    <mergeCell ref="QUR126:QUU126"/>
    <mergeCell ref="QUV126:QUY126"/>
    <mergeCell ref="QUZ126:QVC126"/>
    <mergeCell ref="REJ126:REM126"/>
    <mergeCell ref="REN126:REQ126"/>
    <mergeCell ref="RER126:REU126"/>
    <mergeCell ref="REV126:REY126"/>
    <mergeCell ref="REZ126:RFC126"/>
    <mergeCell ref="RFD126:RFG126"/>
    <mergeCell ref="RDL126:RDO126"/>
    <mergeCell ref="RDP126:RDS126"/>
    <mergeCell ref="RDT126:RDW126"/>
    <mergeCell ref="RDX126:REA126"/>
    <mergeCell ref="REB126:REE126"/>
    <mergeCell ref="REF126:REI126"/>
    <mergeCell ref="RCN126:RCQ126"/>
    <mergeCell ref="RCR126:RCU126"/>
    <mergeCell ref="RCV126:RCY126"/>
    <mergeCell ref="RCZ126:RDC126"/>
    <mergeCell ref="RDD126:RDG126"/>
    <mergeCell ref="RDH126:RDK126"/>
    <mergeCell ref="RBP126:RBS126"/>
    <mergeCell ref="RBT126:RBW126"/>
    <mergeCell ref="RBX126:RCA126"/>
    <mergeCell ref="RCB126:RCE126"/>
    <mergeCell ref="RCF126:RCI126"/>
    <mergeCell ref="RCJ126:RCM126"/>
    <mergeCell ref="RAR126:RAU126"/>
    <mergeCell ref="RAV126:RAY126"/>
    <mergeCell ref="RAZ126:RBC126"/>
    <mergeCell ref="RBD126:RBG126"/>
    <mergeCell ref="RBH126:RBK126"/>
    <mergeCell ref="RBL126:RBO126"/>
    <mergeCell ref="QZT126:QZW126"/>
    <mergeCell ref="QZX126:RAA126"/>
    <mergeCell ref="RAB126:RAE126"/>
    <mergeCell ref="RAF126:RAI126"/>
    <mergeCell ref="RAJ126:RAM126"/>
    <mergeCell ref="RAN126:RAQ126"/>
    <mergeCell ref="RJX126:RKA126"/>
    <mergeCell ref="RKB126:RKE126"/>
    <mergeCell ref="RKF126:RKI126"/>
    <mergeCell ref="RKJ126:RKM126"/>
    <mergeCell ref="RKN126:RKQ126"/>
    <mergeCell ref="RKR126:RKU126"/>
    <mergeCell ref="RIZ126:RJC126"/>
    <mergeCell ref="RJD126:RJG126"/>
    <mergeCell ref="RJH126:RJK126"/>
    <mergeCell ref="RJL126:RJO126"/>
    <mergeCell ref="RJP126:RJS126"/>
    <mergeCell ref="RJT126:RJW126"/>
    <mergeCell ref="RIB126:RIE126"/>
    <mergeCell ref="RIF126:RII126"/>
    <mergeCell ref="RIJ126:RIM126"/>
    <mergeCell ref="RIN126:RIQ126"/>
    <mergeCell ref="RIR126:RIU126"/>
    <mergeCell ref="RIV126:RIY126"/>
    <mergeCell ref="RHD126:RHG126"/>
    <mergeCell ref="RHH126:RHK126"/>
    <mergeCell ref="RHL126:RHO126"/>
    <mergeCell ref="RHP126:RHS126"/>
    <mergeCell ref="RHT126:RHW126"/>
    <mergeCell ref="RHX126:RIA126"/>
    <mergeCell ref="RGF126:RGI126"/>
    <mergeCell ref="RGJ126:RGM126"/>
    <mergeCell ref="RGN126:RGQ126"/>
    <mergeCell ref="RGR126:RGU126"/>
    <mergeCell ref="RGV126:RGY126"/>
    <mergeCell ref="RGZ126:RHC126"/>
    <mergeCell ref="RFH126:RFK126"/>
    <mergeCell ref="RFL126:RFO126"/>
    <mergeCell ref="RFP126:RFS126"/>
    <mergeCell ref="RFT126:RFW126"/>
    <mergeCell ref="RFX126:RGA126"/>
    <mergeCell ref="RGB126:RGE126"/>
    <mergeCell ref="RPL126:RPO126"/>
    <mergeCell ref="RPP126:RPS126"/>
    <mergeCell ref="RPT126:RPW126"/>
    <mergeCell ref="RPX126:RQA126"/>
    <mergeCell ref="RQB126:RQE126"/>
    <mergeCell ref="RQF126:RQI126"/>
    <mergeCell ref="RON126:ROQ126"/>
    <mergeCell ref="ROR126:ROU126"/>
    <mergeCell ref="ROV126:ROY126"/>
    <mergeCell ref="ROZ126:RPC126"/>
    <mergeCell ref="RPD126:RPG126"/>
    <mergeCell ref="RPH126:RPK126"/>
    <mergeCell ref="RNP126:RNS126"/>
    <mergeCell ref="RNT126:RNW126"/>
    <mergeCell ref="RNX126:ROA126"/>
    <mergeCell ref="ROB126:ROE126"/>
    <mergeCell ref="ROF126:ROI126"/>
    <mergeCell ref="ROJ126:ROM126"/>
    <mergeCell ref="RMR126:RMU126"/>
    <mergeCell ref="RMV126:RMY126"/>
    <mergeCell ref="RMZ126:RNC126"/>
    <mergeCell ref="RND126:RNG126"/>
    <mergeCell ref="RNH126:RNK126"/>
    <mergeCell ref="RNL126:RNO126"/>
    <mergeCell ref="RLT126:RLW126"/>
    <mergeCell ref="RLX126:RMA126"/>
    <mergeCell ref="RMB126:RME126"/>
    <mergeCell ref="RMF126:RMI126"/>
    <mergeCell ref="RMJ126:RMM126"/>
    <mergeCell ref="RMN126:RMQ126"/>
    <mergeCell ref="RKV126:RKY126"/>
    <mergeCell ref="RKZ126:RLC126"/>
    <mergeCell ref="RLD126:RLG126"/>
    <mergeCell ref="RLH126:RLK126"/>
    <mergeCell ref="RLL126:RLO126"/>
    <mergeCell ref="RLP126:RLS126"/>
    <mergeCell ref="RUZ126:RVC126"/>
    <mergeCell ref="RVD126:RVG126"/>
    <mergeCell ref="RVH126:RVK126"/>
    <mergeCell ref="RVL126:RVO126"/>
    <mergeCell ref="RVP126:RVS126"/>
    <mergeCell ref="RVT126:RVW126"/>
    <mergeCell ref="RUB126:RUE126"/>
    <mergeCell ref="RUF126:RUI126"/>
    <mergeCell ref="RUJ126:RUM126"/>
    <mergeCell ref="RUN126:RUQ126"/>
    <mergeCell ref="RUR126:RUU126"/>
    <mergeCell ref="RUV126:RUY126"/>
    <mergeCell ref="RTD126:RTG126"/>
    <mergeCell ref="RTH126:RTK126"/>
    <mergeCell ref="RTL126:RTO126"/>
    <mergeCell ref="RTP126:RTS126"/>
    <mergeCell ref="RTT126:RTW126"/>
    <mergeCell ref="RTX126:RUA126"/>
    <mergeCell ref="RSF126:RSI126"/>
    <mergeCell ref="RSJ126:RSM126"/>
    <mergeCell ref="RSN126:RSQ126"/>
    <mergeCell ref="RSR126:RSU126"/>
    <mergeCell ref="RSV126:RSY126"/>
    <mergeCell ref="RSZ126:RTC126"/>
    <mergeCell ref="RRH126:RRK126"/>
    <mergeCell ref="RRL126:RRO126"/>
    <mergeCell ref="RRP126:RRS126"/>
    <mergeCell ref="RRT126:RRW126"/>
    <mergeCell ref="RRX126:RSA126"/>
    <mergeCell ref="RSB126:RSE126"/>
    <mergeCell ref="RQJ126:RQM126"/>
    <mergeCell ref="RQN126:RQQ126"/>
    <mergeCell ref="RQR126:RQU126"/>
    <mergeCell ref="RQV126:RQY126"/>
    <mergeCell ref="RQZ126:RRC126"/>
    <mergeCell ref="RRD126:RRG126"/>
    <mergeCell ref="SAN126:SAQ126"/>
    <mergeCell ref="SAR126:SAU126"/>
    <mergeCell ref="SAV126:SAY126"/>
    <mergeCell ref="SAZ126:SBC126"/>
    <mergeCell ref="SBD126:SBG126"/>
    <mergeCell ref="SBH126:SBK126"/>
    <mergeCell ref="RZP126:RZS126"/>
    <mergeCell ref="RZT126:RZW126"/>
    <mergeCell ref="RZX126:SAA126"/>
    <mergeCell ref="SAB126:SAE126"/>
    <mergeCell ref="SAF126:SAI126"/>
    <mergeCell ref="SAJ126:SAM126"/>
    <mergeCell ref="RYR126:RYU126"/>
    <mergeCell ref="RYV126:RYY126"/>
    <mergeCell ref="RYZ126:RZC126"/>
    <mergeCell ref="RZD126:RZG126"/>
    <mergeCell ref="RZH126:RZK126"/>
    <mergeCell ref="RZL126:RZO126"/>
    <mergeCell ref="RXT126:RXW126"/>
    <mergeCell ref="RXX126:RYA126"/>
    <mergeCell ref="RYB126:RYE126"/>
    <mergeCell ref="RYF126:RYI126"/>
    <mergeCell ref="RYJ126:RYM126"/>
    <mergeCell ref="RYN126:RYQ126"/>
    <mergeCell ref="RWV126:RWY126"/>
    <mergeCell ref="RWZ126:RXC126"/>
    <mergeCell ref="RXD126:RXG126"/>
    <mergeCell ref="RXH126:RXK126"/>
    <mergeCell ref="RXL126:RXO126"/>
    <mergeCell ref="RXP126:RXS126"/>
    <mergeCell ref="RVX126:RWA126"/>
    <mergeCell ref="RWB126:RWE126"/>
    <mergeCell ref="RWF126:RWI126"/>
    <mergeCell ref="RWJ126:RWM126"/>
    <mergeCell ref="RWN126:RWQ126"/>
    <mergeCell ref="RWR126:RWU126"/>
    <mergeCell ref="SGB126:SGE126"/>
    <mergeCell ref="SGF126:SGI126"/>
    <mergeCell ref="SGJ126:SGM126"/>
    <mergeCell ref="SGN126:SGQ126"/>
    <mergeCell ref="SGR126:SGU126"/>
    <mergeCell ref="SGV126:SGY126"/>
    <mergeCell ref="SFD126:SFG126"/>
    <mergeCell ref="SFH126:SFK126"/>
    <mergeCell ref="SFL126:SFO126"/>
    <mergeCell ref="SFP126:SFS126"/>
    <mergeCell ref="SFT126:SFW126"/>
    <mergeCell ref="SFX126:SGA126"/>
    <mergeCell ref="SEF126:SEI126"/>
    <mergeCell ref="SEJ126:SEM126"/>
    <mergeCell ref="SEN126:SEQ126"/>
    <mergeCell ref="SER126:SEU126"/>
    <mergeCell ref="SEV126:SEY126"/>
    <mergeCell ref="SEZ126:SFC126"/>
    <mergeCell ref="SDH126:SDK126"/>
    <mergeCell ref="SDL126:SDO126"/>
    <mergeCell ref="SDP126:SDS126"/>
    <mergeCell ref="SDT126:SDW126"/>
    <mergeCell ref="SDX126:SEA126"/>
    <mergeCell ref="SEB126:SEE126"/>
    <mergeCell ref="SCJ126:SCM126"/>
    <mergeCell ref="SCN126:SCQ126"/>
    <mergeCell ref="SCR126:SCU126"/>
    <mergeCell ref="SCV126:SCY126"/>
    <mergeCell ref="SCZ126:SDC126"/>
    <mergeCell ref="SDD126:SDG126"/>
    <mergeCell ref="SBL126:SBO126"/>
    <mergeCell ref="SBP126:SBS126"/>
    <mergeCell ref="SBT126:SBW126"/>
    <mergeCell ref="SBX126:SCA126"/>
    <mergeCell ref="SCB126:SCE126"/>
    <mergeCell ref="SCF126:SCI126"/>
    <mergeCell ref="SLP126:SLS126"/>
    <mergeCell ref="SLT126:SLW126"/>
    <mergeCell ref="SLX126:SMA126"/>
    <mergeCell ref="SMB126:SME126"/>
    <mergeCell ref="SMF126:SMI126"/>
    <mergeCell ref="SMJ126:SMM126"/>
    <mergeCell ref="SKR126:SKU126"/>
    <mergeCell ref="SKV126:SKY126"/>
    <mergeCell ref="SKZ126:SLC126"/>
    <mergeCell ref="SLD126:SLG126"/>
    <mergeCell ref="SLH126:SLK126"/>
    <mergeCell ref="SLL126:SLO126"/>
    <mergeCell ref="SJT126:SJW126"/>
    <mergeCell ref="SJX126:SKA126"/>
    <mergeCell ref="SKB126:SKE126"/>
    <mergeCell ref="SKF126:SKI126"/>
    <mergeCell ref="SKJ126:SKM126"/>
    <mergeCell ref="SKN126:SKQ126"/>
    <mergeCell ref="SIV126:SIY126"/>
    <mergeCell ref="SIZ126:SJC126"/>
    <mergeCell ref="SJD126:SJG126"/>
    <mergeCell ref="SJH126:SJK126"/>
    <mergeCell ref="SJL126:SJO126"/>
    <mergeCell ref="SJP126:SJS126"/>
    <mergeCell ref="SHX126:SIA126"/>
    <mergeCell ref="SIB126:SIE126"/>
    <mergeCell ref="SIF126:SII126"/>
    <mergeCell ref="SIJ126:SIM126"/>
    <mergeCell ref="SIN126:SIQ126"/>
    <mergeCell ref="SIR126:SIU126"/>
    <mergeCell ref="SGZ126:SHC126"/>
    <mergeCell ref="SHD126:SHG126"/>
    <mergeCell ref="SHH126:SHK126"/>
    <mergeCell ref="SHL126:SHO126"/>
    <mergeCell ref="SHP126:SHS126"/>
    <mergeCell ref="SHT126:SHW126"/>
    <mergeCell ref="SRD126:SRG126"/>
    <mergeCell ref="SRH126:SRK126"/>
    <mergeCell ref="SRL126:SRO126"/>
    <mergeCell ref="SRP126:SRS126"/>
    <mergeCell ref="SRT126:SRW126"/>
    <mergeCell ref="SRX126:SSA126"/>
    <mergeCell ref="SQF126:SQI126"/>
    <mergeCell ref="SQJ126:SQM126"/>
    <mergeCell ref="SQN126:SQQ126"/>
    <mergeCell ref="SQR126:SQU126"/>
    <mergeCell ref="SQV126:SQY126"/>
    <mergeCell ref="SQZ126:SRC126"/>
    <mergeCell ref="SPH126:SPK126"/>
    <mergeCell ref="SPL126:SPO126"/>
    <mergeCell ref="SPP126:SPS126"/>
    <mergeCell ref="SPT126:SPW126"/>
    <mergeCell ref="SPX126:SQA126"/>
    <mergeCell ref="SQB126:SQE126"/>
    <mergeCell ref="SOJ126:SOM126"/>
    <mergeCell ref="SON126:SOQ126"/>
    <mergeCell ref="SOR126:SOU126"/>
    <mergeCell ref="SOV126:SOY126"/>
    <mergeCell ref="SOZ126:SPC126"/>
    <mergeCell ref="SPD126:SPG126"/>
    <mergeCell ref="SNL126:SNO126"/>
    <mergeCell ref="SNP126:SNS126"/>
    <mergeCell ref="SNT126:SNW126"/>
    <mergeCell ref="SNX126:SOA126"/>
    <mergeCell ref="SOB126:SOE126"/>
    <mergeCell ref="SOF126:SOI126"/>
    <mergeCell ref="SMN126:SMQ126"/>
    <mergeCell ref="SMR126:SMU126"/>
    <mergeCell ref="SMV126:SMY126"/>
    <mergeCell ref="SMZ126:SNC126"/>
    <mergeCell ref="SND126:SNG126"/>
    <mergeCell ref="SNH126:SNK126"/>
    <mergeCell ref="SWR126:SWU126"/>
    <mergeCell ref="SWV126:SWY126"/>
    <mergeCell ref="SWZ126:SXC126"/>
    <mergeCell ref="SXD126:SXG126"/>
    <mergeCell ref="SXH126:SXK126"/>
    <mergeCell ref="SXL126:SXO126"/>
    <mergeCell ref="SVT126:SVW126"/>
    <mergeCell ref="SVX126:SWA126"/>
    <mergeCell ref="SWB126:SWE126"/>
    <mergeCell ref="SWF126:SWI126"/>
    <mergeCell ref="SWJ126:SWM126"/>
    <mergeCell ref="SWN126:SWQ126"/>
    <mergeCell ref="SUV126:SUY126"/>
    <mergeCell ref="SUZ126:SVC126"/>
    <mergeCell ref="SVD126:SVG126"/>
    <mergeCell ref="SVH126:SVK126"/>
    <mergeCell ref="SVL126:SVO126"/>
    <mergeCell ref="SVP126:SVS126"/>
    <mergeCell ref="STX126:SUA126"/>
    <mergeCell ref="SUB126:SUE126"/>
    <mergeCell ref="SUF126:SUI126"/>
    <mergeCell ref="SUJ126:SUM126"/>
    <mergeCell ref="SUN126:SUQ126"/>
    <mergeCell ref="SUR126:SUU126"/>
    <mergeCell ref="SSZ126:STC126"/>
    <mergeCell ref="STD126:STG126"/>
    <mergeCell ref="STH126:STK126"/>
    <mergeCell ref="STL126:STO126"/>
    <mergeCell ref="STP126:STS126"/>
    <mergeCell ref="STT126:STW126"/>
    <mergeCell ref="SSB126:SSE126"/>
    <mergeCell ref="SSF126:SSI126"/>
    <mergeCell ref="SSJ126:SSM126"/>
    <mergeCell ref="SSN126:SSQ126"/>
    <mergeCell ref="SSR126:SSU126"/>
    <mergeCell ref="SSV126:SSY126"/>
    <mergeCell ref="TCF126:TCI126"/>
    <mergeCell ref="TCJ126:TCM126"/>
    <mergeCell ref="TCN126:TCQ126"/>
    <mergeCell ref="TCR126:TCU126"/>
    <mergeCell ref="TCV126:TCY126"/>
    <mergeCell ref="TCZ126:TDC126"/>
    <mergeCell ref="TBH126:TBK126"/>
    <mergeCell ref="TBL126:TBO126"/>
    <mergeCell ref="TBP126:TBS126"/>
    <mergeCell ref="TBT126:TBW126"/>
    <mergeCell ref="TBX126:TCA126"/>
    <mergeCell ref="TCB126:TCE126"/>
    <mergeCell ref="TAJ126:TAM126"/>
    <mergeCell ref="TAN126:TAQ126"/>
    <mergeCell ref="TAR126:TAU126"/>
    <mergeCell ref="TAV126:TAY126"/>
    <mergeCell ref="TAZ126:TBC126"/>
    <mergeCell ref="TBD126:TBG126"/>
    <mergeCell ref="SZL126:SZO126"/>
    <mergeCell ref="SZP126:SZS126"/>
    <mergeCell ref="SZT126:SZW126"/>
    <mergeCell ref="SZX126:TAA126"/>
    <mergeCell ref="TAB126:TAE126"/>
    <mergeCell ref="TAF126:TAI126"/>
    <mergeCell ref="SYN126:SYQ126"/>
    <mergeCell ref="SYR126:SYU126"/>
    <mergeCell ref="SYV126:SYY126"/>
    <mergeCell ref="SYZ126:SZC126"/>
    <mergeCell ref="SZD126:SZG126"/>
    <mergeCell ref="SZH126:SZK126"/>
    <mergeCell ref="SXP126:SXS126"/>
    <mergeCell ref="SXT126:SXW126"/>
    <mergeCell ref="SXX126:SYA126"/>
    <mergeCell ref="SYB126:SYE126"/>
    <mergeCell ref="SYF126:SYI126"/>
    <mergeCell ref="SYJ126:SYM126"/>
    <mergeCell ref="THT126:THW126"/>
    <mergeCell ref="THX126:TIA126"/>
    <mergeCell ref="TIB126:TIE126"/>
    <mergeCell ref="TIF126:TII126"/>
    <mergeCell ref="TIJ126:TIM126"/>
    <mergeCell ref="TIN126:TIQ126"/>
    <mergeCell ref="TGV126:TGY126"/>
    <mergeCell ref="TGZ126:THC126"/>
    <mergeCell ref="THD126:THG126"/>
    <mergeCell ref="THH126:THK126"/>
    <mergeCell ref="THL126:THO126"/>
    <mergeCell ref="THP126:THS126"/>
    <mergeCell ref="TFX126:TGA126"/>
    <mergeCell ref="TGB126:TGE126"/>
    <mergeCell ref="TGF126:TGI126"/>
    <mergeCell ref="TGJ126:TGM126"/>
    <mergeCell ref="TGN126:TGQ126"/>
    <mergeCell ref="TGR126:TGU126"/>
    <mergeCell ref="TEZ126:TFC126"/>
    <mergeCell ref="TFD126:TFG126"/>
    <mergeCell ref="TFH126:TFK126"/>
    <mergeCell ref="TFL126:TFO126"/>
    <mergeCell ref="TFP126:TFS126"/>
    <mergeCell ref="TFT126:TFW126"/>
    <mergeCell ref="TEB126:TEE126"/>
    <mergeCell ref="TEF126:TEI126"/>
    <mergeCell ref="TEJ126:TEM126"/>
    <mergeCell ref="TEN126:TEQ126"/>
    <mergeCell ref="TER126:TEU126"/>
    <mergeCell ref="TEV126:TEY126"/>
    <mergeCell ref="TDD126:TDG126"/>
    <mergeCell ref="TDH126:TDK126"/>
    <mergeCell ref="TDL126:TDO126"/>
    <mergeCell ref="TDP126:TDS126"/>
    <mergeCell ref="TDT126:TDW126"/>
    <mergeCell ref="TDX126:TEA126"/>
    <mergeCell ref="TNH126:TNK126"/>
    <mergeCell ref="TNL126:TNO126"/>
    <mergeCell ref="TNP126:TNS126"/>
    <mergeCell ref="TNT126:TNW126"/>
    <mergeCell ref="TNX126:TOA126"/>
    <mergeCell ref="TOB126:TOE126"/>
    <mergeCell ref="TMJ126:TMM126"/>
    <mergeCell ref="TMN126:TMQ126"/>
    <mergeCell ref="TMR126:TMU126"/>
    <mergeCell ref="TMV126:TMY126"/>
    <mergeCell ref="TMZ126:TNC126"/>
    <mergeCell ref="TND126:TNG126"/>
    <mergeCell ref="TLL126:TLO126"/>
    <mergeCell ref="TLP126:TLS126"/>
    <mergeCell ref="TLT126:TLW126"/>
    <mergeCell ref="TLX126:TMA126"/>
    <mergeCell ref="TMB126:TME126"/>
    <mergeCell ref="TMF126:TMI126"/>
    <mergeCell ref="TKN126:TKQ126"/>
    <mergeCell ref="TKR126:TKU126"/>
    <mergeCell ref="TKV126:TKY126"/>
    <mergeCell ref="TKZ126:TLC126"/>
    <mergeCell ref="TLD126:TLG126"/>
    <mergeCell ref="TLH126:TLK126"/>
    <mergeCell ref="TJP126:TJS126"/>
    <mergeCell ref="TJT126:TJW126"/>
    <mergeCell ref="TJX126:TKA126"/>
    <mergeCell ref="TKB126:TKE126"/>
    <mergeCell ref="TKF126:TKI126"/>
    <mergeCell ref="TKJ126:TKM126"/>
    <mergeCell ref="TIR126:TIU126"/>
    <mergeCell ref="TIV126:TIY126"/>
    <mergeCell ref="TIZ126:TJC126"/>
    <mergeCell ref="TJD126:TJG126"/>
    <mergeCell ref="TJH126:TJK126"/>
    <mergeCell ref="TJL126:TJO126"/>
    <mergeCell ref="TSV126:TSY126"/>
    <mergeCell ref="TSZ126:TTC126"/>
    <mergeCell ref="TTD126:TTG126"/>
    <mergeCell ref="TTH126:TTK126"/>
    <mergeCell ref="TTL126:TTO126"/>
    <mergeCell ref="TTP126:TTS126"/>
    <mergeCell ref="TRX126:TSA126"/>
    <mergeCell ref="TSB126:TSE126"/>
    <mergeCell ref="TSF126:TSI126"/>
    <mergeCell ref="TSJ126:TSM126"/>
    <mergeCell ref="TSN126:TSQ126"/>
    <mergeCell ref="TSR126:TSU126"/>
    <mergeCell ref="TQZ126:TRC126"/>
    <mergeCell ref="TRD126:TRG126"/>
    <mergeCell ref="TRH126:TRK126"/>
    <mergeCell ref="TRL126:TRO126"/>
    <mergeCell ref="TRP126:TRS126"/>
    <mergeCell ref="TRT126:TRW126"/>
    <mergeCell ref="TQB126:TQE126"/>
    <mergeCell ref="TQF126:TQI126"/>
    <mergeCell ref="TQJ126:TQM126"/>
    <mergeCell ref="TQN126:TQQ126"/>
    <mergeCell ref="TQR126:TQU126"/>
    <mergeCell ref="TQV126:TQY126"/>
    <mergeCell ref="TPD126:TPG126"/>
    <mergeCell ref="TPH126:TPK126"/>
    <mergeCell ref="TPL126:TPO126"/>
    <mergeCell ref="TPP126:TPS126"/>
    <mergeCell ref="TPT126:TPW126"/>
    <mergeCell ref="TPX126:TQA126"/>
    <mergeCell ref="TOF126:TOI126"/>
    <mergeCell ref="TOJ126:TOM126"/>
    <mergeCell ref="TON126:TOQ126"/>
    <mergeCell ref="TOR126:TOU126"/>
    <mergeCell ref="TOV126:TOY126"/>
    <mergeCell ref="TOZ126:TPC126"/>
    <mergeCell ref="TYJ126:TYM126"/>
    <mergeCell ref="TYN126:TYQ126"/>
    <mergeCell ref="TYR126:TYU126"/>
    <mergeCell ref="TYV126:TYY126"/>
    <mergeCell ref="TYZ126:TZC126"/>
    <mergeCell ref="TZD126:TZG126"/>
    <mergeCell ref="TXL126:TXO126"/>
    <mergeCell ref="TXP126:TXS126"/>
    <mergeCell ref="TXT126:TXW126"/>
    <mergeCell ref="TXX126:TYA126"/>
    <mergeCell ref="TYB126:TYE126"/>
    <mergeCell ref="TYF126:TYI126"/>
    <mergeCell ref="TWN126:TWQ126"/>
    <mergeCell ref="TWR126:TWU126"/>
    <mergeCell ref="TWV126:TWY126"/>
    <mergeCell ref="TWZ126:TXC126"/>
    <mergeCell ref="TXD126:TXG126"/>
    <mergeCell ref="TXH126:TXK126"/>
    <mergeCell ref="TVP126:TVS126"/>
    <mergeCell ref="TVT126:TVW126"/>
    <mergeCell ref="TVX126:TWA126"/>
    <mergeCell ref="TWB126:TWE126"/>
    <mergeCell ref="TWF126:TWI126"/>
    <mergeCell ref="TWJ126:TWM126"/>
    <mergeCell ref="TUR126:TUU126"/>
    <mergeCell ref="TUV126:TUY126"/>
    <mergeCell ref="TUZ126:TVC126"/>
    <mergeCell ref="TVD126:TVG126"/>
    <mergeCell ref="TVH126:TVK126"/>
    <mergeCell ref="TVL126:TVO126"/>
    <mergeCell ref="TTT126:TTW126"/>
    <mergeCell ref="TTX126:TUA126"/>
    <mergeCell ref="TUB126:TUE126"/>
    <mergeCell ref="TUF126:TUI126"/>
    <mergeCell ref="TUJ126:TUM126"/>
    <mergeCell ref="TUN126:TUQ126"/>
    <mergeCell ref="UDX126:UEA126"/>
    <mergeCell ref="UEB126:UEE126"/>
    <mergeCell ref="UEF126:UEI126"/>
    <mergeCell ref="UEJ126:UEM126"/>
    <mergeCell ref="UEN126:UEQ126"/>
    <mergeCell ref="UER126:UEU126"/>
    <mergeCell ref="UCZ126:UDC126"/>
    <mergeCell ref="UDD126:UDG126"/>
    <mergeCell ref="UDH126:UDK126"/>
    <mergeCell ref="UDL126:UDO126"/>
    <mergeCell ref="UDP126:UDS126"/>
    <mergeCell ref="UDT126:UDW126"/>
    <mergeCell ref="UCB126:UCE126"/>
    <mergeCell ref="UCF126:UCI126"/>
    <mergeCell ref="UCJ126:UCM126"/>
    <mergeCell ref="UCN126:UCQ126"/>
    <mergeCell ref="UCR126:UCU126"/>
    <mergeCell ref="UCV126:UCY126"/>
    <mergeCell ref="UBD126:UBG126"/>
    <mergeCell ref="UBH126:UBK126"/>
    <mergeCell ref="UBL126:UBO126"/>
    <mergeCell ref="UBP126:UBS126"/>
    <mergeCell ref="UBT126:UBW126"/>
    <mergeCell ref="UBX126:UCA126"/>
    <mergeCell ref="UAF126:UAI126"/>
    <mergeCell ref="UAJ126:UAM126"/>
    <mergeCell ref="UAN126:UAQ126"/>
    <mergeCell ref="UAR126:UAU126"/>
    <mergeCell ref="UAV126:UAY126"/>
    <mergeCell ref="UAZ126:UBC126"/>
    <mergeCell ref="TZH126:TZK126"/>
    <mergeCell ref="TZL126:TZO126"/>
    <mergeCell ref="TZP126:TZS126"/>
    <mergeCell ref="TZT126:TZW126"/>
    <mergeCell ref="TZX126:UAA126"/>
    <mergeCell ref="UAB126:UAE126"/>
    <mergeCell ref="UJL126:UJO126"/>
    <mergeCell ref="UJP126:UJS126"/>
    <mergeCell ref="UJT126:UJW126"/>
    <mergeCell ref="UJX126:UKA126"/>
    <mergeCell ref="UKB126:UKE126"/>
    <mergeCell ref="UKF126:UKI126"/>
    <mergeCell ref="UIN126:UIQ126"/>
    <mergeCell ref="UIR126:UIU126"/>
    <mergeCell ref="UIV126:UIY126"/>
    <mergeCell ref="UIZ126:UJC126"/>
    <mergeCell ref="UJD126:UJG126"/>
    <mergeCell ref="UJH126:UJK126"/>
    <mergeCell ref="UHP126:UHS126"/>
    <mergeCell ref="UHT126:UHW126"/>
    <mergeCell ref="UHX126:UIA126"/>
    <mergeCell ref="UIB126:UIE126"/>
    <mergeCell ref="UIF126:UII126"/>
    <mergeCell ref="UIJ126:UIM126"/>
    <mergeCell ref="UGR126:UGU126"/>
    <mergeCell ref="UGV126:UGY126"/>
    <mergeCell ref="UGZ126:UHC126"/>
    <mergeCell ref="UHD126:UHG126"/>
    <mergeCell ref="UHH126:UHK126"/>
    <mergeCell ref="UHL126:UHO126"/>
    <mergeCell ref="UFT126:UFW126"/>
    <mergeCell ref="UFX126:UGA126"/>
    <mergeCell ref="UGB126:UGE126"/>
    <mergeCell ref="UGF126:UGI126"/>
    <mergeCell ref="UGJ126:UGM126"/>
    <mergeCell ref="UGN126:UGQ126"/>
    <mergeCell ref="UEV126:UEY126"/>
    <mergeCell ref="UEZ126:UFC126"/>
    <mergeCell ref="UFD126:UFG126"/>
    <mergeCell ref="UFH126:UFK126"/>
    <mergeCell ref="UFL126:UFO126"/>
    <mergeCell ref="UFP126:UFS126"/>
    <mergeCell ref="UOZ126:UPC126"/>
    <mergeCell ref="UPD126:UPG126"/>
    <mergeCell ref="UPH126:UPK126"/>
    <mergeCell ref="UPL126:UPO126"/>
    <mergeCell ref="UPP126:UPS126"/>
    <mergeCell ref="UPT126:UPW126"/>
    <mergeCell ref="UOB126:UOE126"/>
    <mergeCell ref="UOF126:UOI126"/>
    <mergeCell ref="UOJ126:UOM126"/>
    <mergeCell ref="UON126:UOQ126"/>
    <mergeCell ref="UOR126:UOU126"/>
    <mergeCell ref="UOV126:UOY126"/>
    <mergeCell ref="UND126:UNG126"/>
    <mergeCell ref="UNH126:UNK126"/>
    <mergeCell ref="UNL126:UNO126"/>
    <mergeCell ref="UNP126:UNS126"/>
    <mergeCell ref="UNT126:UNW126"/>
    <mergeCell ref="UNX126:UOA126"/>
    <mergeCell ref="UMF126:UMI126"/>
    <mergeCell ref="UMJ126:UMM126"/>
    <mergeCell ref="UMN126:UMQ126"/>
    <mergeCell ref="UMR126:UMU126"/>
    <mergeCell ref="UMV126:UMY126"/>
    <mergeCell ref="UMZ126:UNC126"/>
    <mergeCell ref="ULH126:ULK126"/>
    <mergeCell ref="ULL126:ULO126"/>
    <mergeCell ref="ULP126:ULS126"/>
    <mergeCell ref="ULT126:ULW126"/>
    <mergeCell ref="ULX126:UMA126"/>
    <mergeCell ref="UMB126:UME126"/>
    <mergeCell ref="UKJ126:UKM126"/>
    <mergeCell ref="UKN126:UKQ126"/>
    <mergeCell ref="UKR126:UKU126"/>
    <mergeCell ref="UKV126:UKY126"/>
    <mergeCell ref="UKZ126:ULC126"/>
    <mergeCell ref="ULD126:ULG126"/>
    <mergeCell ref="UUN126:UUQ126"/>
    <mergeCell ref="UUR126:UUU126"/>
    <mergeCell ref="UUV126:UUY126"/>
    <mergeCell ref="UUZ126:UVC126"/>
    <mergeCell ref="UVD126:UVG126"/>
    <mergeCell ref="UVH126:UVK126"/>
    <mergeCell ref="UTP126:UTS126"/>
    <mergeCell ref="UTT126:UTW126"/>
    <mergeCell ref="UTX126:UUA126"/>
    <mergeCell ref="UUB126:UUE126"/>
    <mergeCell ref="UUF126:UUI126"/>
    <mergeCell ref="UUJ126:UUM126"/>
    <mergeCell ref="USR126:USU126"/>
    <mergeCell ref="USV126:USY126"/>
    <mergeCell ref="USZ126:UTC126"/>
    <mergeCell ref="UTD126:UTG126"/>
    <mergeCell ref="UTH126:UTK126"/>
    <mergeCell ref="UTL126:UTO126"/>
    <mergeCell ref="URT126:URW126"/>
    <mergeCell ref="URX126:USA126"/>
    <mergeCell ref="USB126:USE126"/>
    <mergeCell ref="USF126:USI126"/>
    <mergeCell ref="USJ126:USM126"/>
    <mergeCell ref="USN126:USQ126"/>
    <mergeCell ref="UQV126:UQY126"/>
    <mergeCell ref="UQZ126:URC126"/>
    <mergeCell ref="URD126:URG126"/>
    <mergeCell ref="URH126:URK126"/>
    <mergeCell ref="URL126:URO126"/>
    <mergeCell ref="URP126:URS126"/>
    <mergeCell ref="UPX126:UQA126"/>
    <mergeCell ref="UQB126:UQE126"/>
    <mergeCell ref="UQF126:UQI126"/>
    <mergeCell ref="UQJ126:UQM126"/>
    <mergeCell ref="UQN126:UQQ126"/>
    <mergeCell ref="UQR126:UQU126"/>
    <mergeCell ref="VAB126:VAE126"/>
    <mergeCell ref="VAF126:VAI126"/>
    <mergeCell ref="VAJ126:VAM126"/>
    <mergeCell ref="VAN126:VAQ126"/>
    <mergeCell ref="VAR126:VAU126"/>
    <mergeCell ref="VAV126:VAY126"/>
    <mergeCell ref="UZD126:UZG126"/>
    <mergeCell ref="UZH126:UZK126"/>
    <mergeCell ref="UZL126:UZO126"/>
    <mergeCell ref="UZP126:UZS126"/>
    <mergeCell ref="UZT126:UZW126"/>
    <mergeCell ref="UZX126:VAA126"/>
    <mergeCell ref="UYF126:UYI126"/>
    <mergeCell ref="UYJ126:UYM126"/>
    <mergeCell ref="UYN126:UYQ126"/>
    <mergeCell ref="UYR126:UYU126"/>
    <mergeCell ref="UYV126:UYY126"/>
    <mergeCell ref="UYZ126:UZC126"/>
    <mergeCell ref="UXH126:UXK126"/>
    <mergeCell ref="UXL126:UXO126"/>
    <mergeCell ref="UXP126:UXS126"/>
    <mergeCell ref="UXT126:UXW126"/>
    <mergeCell ref="UXX126:UYA126"/>
    <mergeCell ref="UYB126:UYE126"/>
    <mergeCell ref="UWJ126:UWM126"/>
    <mergeCell ref="UWN126:UWQ126"/>
    <mergeCell ref="UWR126:UWU126"/>
    <mergeCell ref="UWV126:UWY126"/>
    <mergeCell ref="UWZ126:UXC126"/>
    <mergeCell ref="UXD126:UXG126"/>
    <mergeCell ref="UVL126:UVO126"/>
    <mergeCell ref="UVP126:UVS126"/>
    <mergeCell ref="UVT126:UVW126"/>
    <mergeCell ref="UVX126:UWA126"/>
    <mergeCell ref="UWB126:UWE126"/>
    <mergeCell ref="UWF126:UWI126"/>
    <mergeCell ref="VFP126:VFS126"/>
    <mergeCell ref="VFT126:VFW126"/>
    <mergeCell ref="VFX126:VGA126"/>
    <mergeCell ref="VGB126:VGE126"/>
    <mergeCell ref="VGF126:VGI126"/>
    <mergeCell ref="VGJ126:VGM126"/>
    <mergeCell ref="VER126:VEU126"/>
    <mergeCell ref="VEV126:VEY126"/>
    <mergeCell ref="VEZ126:VFC126"/>
    <mergeCell ref="VFD126:VFG126"/>
    <mergeCell ref="VFH126:VFK126"/>
    <mergeCell ref="VFL126:VFO126"/>
    <mergeCell ref="VDT126:VDW126"/>
    <mergeCell ref="VDX126:VEA126"/>
    <mergeCell ref="VEB126:VEE126"/>
    <mergeCell ref="VEF126:VEI126"/>
    <mergeCell ref="VEJ126:VEM126"/>
    <mergeCell ref="VEN126:VEQ126"/>
    <mergeCell ref="VCV126:VCY126"/>
    <mergeCell ref="VCZ126:VDC126"/>
    <mergeCell ref="VDD126:VDG126"/>
    <mergeCell ref="VDH126:VDK126"/>
    <mergeCell ref="VDL126:VDO126"/>
    <mergeCell ref="VDP126:VDS126"/>
    <mergeCell ref="VBX126:VCA126"/>
    <mergeCell ref="VCB126:VCE126"/>
    <mergeCell ref="VCF126:VCI126"/>
    <mergeCell ref="VCJ126:VCM126"/>
    <mergeCell ref="VCN126:VCQ126"/>
    <mergeCell ref="VCR126:VCU126"/>
    <mergeCell ref="VAZ126:VBC126"/>
    <mergeCell ref="VBD126:VBG126"/>
    <mergeCell ref="VBH126:VBK126"/>
    <mergeCell ref="VBL126:VBO126"/>
    <mergeCell ref="VBP126:VBS126"/>
    <mergeCell ref="VBT126:VBW126"/>
    <mergeCell ref="VLD126:VLG126"/>
    <mergeCell ref="VLH126:VLK126"/>
    <mergeCell ref="VLL126:VLO126"/>
    <mergeCell ref="VLP126:VLS126"/>
    <mergeCell ref="VLT126:VLW126"/>
    <mergeCell ref="VLX126:VMA126"/>
    <mergeCell ref="VKF126:VKI126"/>
    <mergeCell ref="VKJ126:VKM126"/>
    <mergeCell ref="VKN126:VKQ126"/>
    <mergeCell ref="VKR126:VKU126"/>
    <mergeCell ref="VKV126:VKY126"/>
    <mergeCell ref="VKZ126:VLC126"/>
    <mergeCell ref="VJH126:VJK126"/>
    <mergeCell ref="VJL126:VJO126"/>
    <mergeCell ref="VJP126:VJS126"/>
    <mergeCell ref="VJT126:VJW126"/>
    <mergeCell ref="VJX126:VKA126"/>
    <mergeCell ref="VKB126:VKE126"/>
    <mergeCell ref="VIJ126:VIM126"/>
    <mergeCell ref="VIN126:VIQ126"/>
    <mergeCell ref="VIR126:VIU126"/>
    <mergeCell ref="VIV126:VIY126"/>
    <mergeCell ref="VIZ126:VJC126"/>
    <mergeCell ref="VJD126:VJG126"/>
    <mergeCell ref="VHL126:VHO126"/>
    <mergeCell ref="VHP126:VHS126"/>
    <mergeCell ref="VHT126:VHW126"/>
    <mergeCell ref="VHX126:VIA126"/>
    <mergeCell ref="VIB126:VIE126"/>
    <mergeCell ref="VIF126:VII126"/>
    <mergeCell ref="VGN126:VGQ126"/>
    <mergeCell ref="VGR126:VGU126"/>
    <mergeCell ref="VGV126:VGY126"/>
    <mergeCell ref="VGZ126:VHC126"/>
    <mergeCell ref="VHD126:VHG126"/>
    <mergeCell ref="VHH126:VHK126"/>
    <mergeCell ref="VQR126:VQU126"/>
    <mergeCell ref="VQV126:VQY126"/>
    <mergeCell ref="VQZ126:VRC126"/>
    <mergeCell ref="VRD126:VRG126"/>
    <mergeCell ref="VRH126:VRK126"/>
    <mergeCell ref="VRL126:VRO126"/>
    <mergeCell ref="VPT126:VPW126"/>
    <mergeCell ref="VPX126:VQA126"/>
    <mergeCell ref="VQB126:VQE126"/>
    <mergeCell ref="VQF126:VQI126"/>
    <mergeCell ref="VQJ126:VQM126"/>
    <mergeCell ref="VQN126:VQQ126"/>
    <mergeCell ref="VOV126:VOY126"/>
    <mergeCell ref="VOZ126:VPC126"/>
    <mergeCell ref="VPD126:VPG126"/>
    <mergeCell ref="VPH126:VPK126"/>
    <mergeCell ref="VPL126:VPO126"/>
    <mergeCell ref="VPP126:VPS126"/>
    <mergeCell ref="VNX126:VOA126"/>
    <mergeCell ref="VOB126:VOE126"/>
    <mergeCell ref="VOF126:VOI126"/>
    <mergeCell ref="VOJ126:VOM126"/>
    <mergeCell ref="VON126:VOQ126"/>
    <mergeCell ref="VOR126:VOU126"/>
    <mergeCell ref="VMZ126:VNC126"/>
    <mergeCell ref="VND126:VNG126"/>
    <mergeCell ref="VNH126:VNK126"/>
    <mergeCell ref="VNL126:VNO126"/>
    <mergeCell ref="VNP126:VNS126"/>
    <mergeCell ref="VNT126:VNW126"/>
    <mergeCell ref="VMB126:VME126"/>
    <mergeCell ref="VMF126:VMI126"/>
    <mergeCell ref="VMJ126:VMM126"/>
    <mergeCell ref="VMN126:VMQ126"/>
    <mergeCell ref="VMR126:VMU126"/>
    <mergeCell ref="VMV126:VMY126"/>
    <mergeCell ref="VWF126:VWI126"/>
    <mergeCell ref="VWJ126:VWM126"/>
    <mergeCell ref="VWN126:VWQ126"/>
    <mergeCell ref="VWR126:VWU126"/>
    <mergeCell ref="VWV126:VWY126"/>
    <mergeCell ref="VWZ126:VXC126"/>
    <mergeCell ref="VVH126:VVK126"/>
    <mergeCell ref="VVL126:VVO126"/>
    <mergeCell ref="VVP126:VVS126"/>
    <mergeCell ref="VVT126:VVW126"/>
    <mergeCell ref="VVX126:VWA126"/>
    <mergeCell ref="VWB126:VWE126"/>
    <mergeCell ref="VUJ126:VUM126"/>
    <mergeCell ref="VUN126:VUQ126"/>
    <mergeCell ref="VUR126:VUU126"/>
    <mergeCell ref="VUV126:VUY126"/>
    <mergeCell ref="VUZ126:VVC126"/>
    <mergeCell ref="VVD126:VVG126"/>
    <mergeCell ref="VTL126:VTO126"/>
    <mergeCell ref="VTP126:VTS126"/>
    <mergeCell ref="VTT126:VTW126"/>
    <mergeCell ref="VTX126:VUA126"/>
    <mergeCell ref="VUB126:VUE126"/>
    <mergeCell ref="VUF126:VUI126"/>
    <mergeCell ref="VSN126:VSQ126"/>
    <mergeCell ref="VSR126:VSU126"/>
    <mergeCell ref="VSV126:VSY126"/>
    <mergeCell ref="VSZ126:VTC126"/>
    <mergeCell ref="VTD126:VTG126"/>
    <mergeCell ref="VTH126:VTK126"/>
    <mergeCell ref="VRP126:VRS126"/>
    <mergeCell ref="VRT126:VRW126"/>
    <mergeCell ref="VRX126:VSA126"/>
    <mergeCell ref="VSB126:VSE126"/>
    <mergeCell ref="VSF126:VSI126"/>
    <mergeCell ref="VSJ126:VSM126"/>
    <mergeCell ref="WBT126:WBW126"/>
    <mergeCell ref="WBX126:WCA126"/>
    <mergeCell ref="WCB126:WCE126"/>
    <mergeCell ref="WCF126:WCI126"/>
    <mergeCell ref="WCJ126:WCM126"/>
    <mergeCell ref="WCN126:WCQ126"/>
    <mergeCell ref="WAV126:WAY126"/>
    <mergeCell ref="WAZ126:WBC126"/>
    <mergeCell ref="WBD126:WBG126"/>
    <mergeCell ref="WBH126:WBK126"/>
    <mergeCell ref="WBL126:WBO126"/>
    <mergeCell ref="WBP126:WBS126"/>
    <mergeCell ref="VZX126:WAA126"/>
    <mergeCell ref="WAB126:WAE126"/>
    <mergeCell ref="WAF126:WAI126"/>
    <mergeCell ref="WAJ126:WAM126"/>
    <mergeCell ref="WAN126:WAQ126"/>
    <mergeCell ref="WAR126:WAU126"/>
    <mergeCell ref="VYZ126:VZC126"/>
    <mergeCell ref="VZD126:VZG126"/>
    <mergeCell ref="VZH126:VZK126"/>
    <mergeCell ref="VZL126:VZO126"/>
    <mergeCell ref="VZP126:VZS126"/>
    <mergeCell ref="VZT126:VZW126"/>
    <mergeCell ref="VYB126:VYE126"/>
    <mergeCell ref="VYF126:VYI126"/>
    <mergeCell ref="VYJ126:VYM126"/>
    <mergeCell ref="VYN126:VYQ126"/>
    <mergeCell ref="VYR126:VYU126"/>
    <mergeCell ref="VYV126:VYY126"/>
    <mergeCell ref="VXD126:VXG126"/>
    <mergeCell ref="VXH126:VXK126"/>
    <mergeCell ref="VXL126:VXO126"/>
    <mergeCell ref="VXP126:VXS126"/>
    <mergeCell ref="VXT126:VXW126"/>
    <mergeCell ref="VXX126:VYA126"/>
    <mergeCell ref="WHH126:WHK126"/>
    <mergeCell ref="WHL126:WHO126"/>
    <mergeCell ref="WHP126:WHS126"/>
    <mergeCell ref="WHT126:WHW126"/>
    <mergeCell ref="WHX126:WIA126"/>
    <mergeCell ref="WIB126:WIE126"/>
    <mergeCell ref="WGJ126:WGM126"/>
    <mergeCell ref="WGN126:WGQ126"/>
    <mergeCell ref="WGR126:WGU126"/>
    <mergeCell ref="WGV126:WGY126"/>
    <mergeCell ref="WGZ126:WHC126"/>
    <mergeCell ref="WHD126:WHG126"/>
    <mergeCell ref="WFL126:WFO126"/>
    <mergeCell ref="WFP126:WFS126"/>
    <mergeCell ref="WFT126:WFW126"/>
    <mergeCell ref="WFX126:WGA126"/>
    <mergeCell ref="WGB126:WGE126"/>
    <mergeCell ref="WGF126:WGI126"/>
    <mergeCell ref="WEN126:WEQ126"/>
    <mergeCell ref="WER126:WEU126"/>
    <mergeCell ref="WEV126:WEY126"/>
    <mergeCell ref="WEZ126:WFC126"/>
    <mergeCell ref="WFD126:WFG126"/>
    <mergeCell ref="WFH126:WFK126"/>
    <mergeCell ref="WDP126:WDS126"/>
    <mergeCell ref="WDT126:WDW126"/>
    <mergeCell ref="WDX126:WEA126"/>
    <mergeCell ref="WEB126:WEE126"/>
    <mergeCell ref="WEF126:WEI126"/>
    <mergeCell ref="WEJ126:WEM126"/>
    <mergeCell ref="WCR126:WCU126"/>
    <mergeCell ref="WCV126:WCY126"/>
    <mergeCell ref="WCZ126:WDC126"/>
    <mergeCell ref="WDD126:WDG126"/>
    <mergeCell ref="WDH126:WDK126"/>
    <mergeCell ref="WDL126:WDO126"/>
    <mergeCell ref="WMV126:WMY126"/>
    <mergeCell ref="WMZ126:WNC126"/>
    <mergeCell ref="WND126:WNG126"/>
    <mergeCell ref="WNH126:WNK126"/>
    <mergeCell ref="WNL126:WNO126"/>
    <mergeCell ref="WNP126:WNS126"/>
    <mergeCell ref="WLX126:WMA126"/>
    <mergeCell ref="WMB126:WME126"/>
    <mergeCell ref="WMF126:WMI126"/>
    <mergeCell ref="WMJ126:WMM126"/>
    <mergeCell ref="WMN126:WMQ126"/>
    <mergeCell ref="WMR126:WMU126"/>
    <mergeCell ref="WKZ126:WLC126"/>
    <mergeCell ref="WLD126:WLG126"/>
    <mergeCell ref="WLH126:WLK126"/>
    <mergeCell ref="WLL126:WLO126"/>
    <mergeCell ref="WLP126:WLS126"/>
    <mergeCell ref="WLT126:WLW126"/>
    <mergeCell ref="WKB126:WKE126"/>
    <mergeCell ref="WKF126:WKI126"/>
    <mergeCell ref="WKJ126:WKM126"/>
    <mergeCell ref="WKN126:WKQ126"/>
    <mergeCell ref="WKR126:WKU126"/>
    <mergeCell ref="WKV126:WKY126"/>
    <mergeCell ref="WJD126:WJG126"/>
    <mergeCell ref="WJH126:WJK126"/>
    <mergeCell ref="WJL126:WJO126"/>
    <mergeCell ref="WJP126:WJS126"/>
    <mergeCell ref="WJT126:WJW126"/>
    <mergeCell ref="WJX126:WKA126"/>
    <mergeCell ref="WIF126:WII126"/>
    <mergeCell ref="WIJ126:WIM126"/>
    <mergeCell ref="WIN126:WIQ126"/>
    <mergeCell ref="WIR126:WIU126"/>
    <mergeCell ref="WIV126:WIY126"/>
    <mergeCell ref="WIZ126:WJC126"/>
    <mergeCell ref="WSJ126:WSM126"/>
    <mergeCell ref="WSN126:WSQ126"/>
    <mergeCell ref="WSR126:WSU126"/>
    <mergeCell ref="WSV126:WSY126"/>
    <mergeCell ref="WSZ126:WTC126"/>
    <mergeCell ref="WTD126:WTG126"/>
    <mergeCell ref="WRL126:WRO126"/>
    <mergeCell ref="WRP126:WRS126"/>
    <mergeCell ref="WRT126:WRW126"/>
    <mergeCell ref="WRX126:WSA126"/>
    <mergeCell ref="WSB126:WSE126"/>
    <mergeCell ref="WSF126:WSI126"/>
    <mergeCell ref="WQN126:WQQ126"/>
    <mergeCell ref="WQR126:WQU126"/>
    <mergeCell ref="WQV126:WQY126"/>
    <mergeCell ref="WQZ126:WRC126"/>
    <mergeCell ref="WRD126:WRG126"/>
    <mergeCell ref="WRH126:WRK126"/>
    <mergeCell ref="WPP126:WPS126"/>
    <mergeCell ref="WPT126:WPW126"/>
    <mergeCell ref="WPX126:WQA126"/>
    <mergeCell ref="WQB126:WQE126"/>
    <mergeCell ref="WQF126:WQI126"/>
    <mergeCell ref="WQJ126:WQM126"/>
    <mergeCell ref="WOR126:WOU126"/>
    <mergeCell ref="WOV126:WOY126"/>
    <mergeCell ref="WOZ126:WPC126"/>
    <mergeCell ref="WPD126:WPG126"/>
    <mergeCell ref="WPH126:WPK126"/>
    <mergeCell ref="WPL126:WPO126"/>
    <mergeCell ref="WNT126:WNW126"/>
    <mergeCell ref="WNX126:WOA126"/>
    <mergeCell ref="WOB126:WOE126"/>
    <mergeCell ref="WOF126:WOI126"/>
    <mergeCell ref="WOJ126:WOM126"/>
    <mergeCell ref="WON126:WOQ126"/>
    <mergeCell ref="WYB126:WYE126"/>
    <mergeCell ref="WYF126:WYI126"/>
    <mergeCell ref="WYJ126:WYM126"/>
    <mergeCell ref="WYN126:WYQ126"/>
    <mergeCell ref="WYR126:WYU126"/>
    <mergeCell ref="WWZ126:WXC126"/>
    <mergeCell ref="WXD126:WXG126"/>
    <mergeCell ref="WXH126:WXK126"/>
    <mergeCell ref="WXL126:WXO126"/>
    <mergeCell ref="WXP126:WXS126"/>
    <mergeCell ref="WXT126:WXW126"/>
    <mergeCell ref="WWB126:WWE126"/>
    <mergeCell ref="WWF126:WWI126"/>
    <mergeCell ref="WWJ126:WWM126"/>
    <mergeCell ref="WWN126:WWQ126"/>
    <mergeCell ref="WWR126:WWU126"/>
    <mergeCell ref="WWV126:WWY126"/>
    <mergeCell ref="WVD126:WVG126"/>
    <mergeCell ref="WVH126:WVK126"/>
    <mergeCell ref="WVL126:WVO126"/>
    <mergeCell ref="WVP126:WVS126"/>
    <mergeCell ref="WVT126:WVW126"/>
    <mergeCell ref="WVX126:WWA126"/>
    <mergeCell ref="WUF126:WUI126"/>
    <mergeCell ref="WUJ126:WUM126"/>
    <mergeCell ref="WUN126:WUQ126"/>
    <mergeCell ref="WUR126:WUU126"/>
    <mergeCell ref="WUV126:WUY126"/>
    <mergeCell ref="WUZ126:WVC126"/>
    <mergeCell ref="WTH126:WTK126"/>
    <mergeCell ref="WTL126:WTO126"/>
    <mergeCell ref="WTP126:WTS126"/>
    <mergeCell ref="WTT126:WTW126"/>
    <mergeCell ref="WTX126:WUA126"/>
    <mergeCell ref="WUB126:WUE126"/>
    <mergeCell ref="BP127:BS127"/>
    <mergeCell ref="BT127:BW127"/>
    <mergeCell ref="BX127:CA127"/>
    <mergeCell ref="CB127:CE127"/>
    <mergeCell ref="CF127:CI127"/>
    <mergeCell ref="CJ127:CM127"/>
    <mergeCell ref="AY127:AZ127"/>
    <mergeCell ref="BA127:BC127"/>
    <mergeCell ref="BD127:BG127"/>
    <mergeCell ref="BH127:BK127"/>
    <mergeCell ref="BL127:BO127"/>
    <mergeCell ref="Y127:AB127"/>
    <mergeCell ref="AC127:AF127"/>
    <mergeCell ref="AG127:AJ127"/>
    <mergeCell ref="AK127:AN127"/>
    <mergeCell ref="AO127:AR127"/>
    <mergeCell ref="AS127:AV127"/>
    <mergeCell ref="XEJ126:XEM126"/>
    <mergeCell ref="XEN126:XEQ126"/>
    <mergeCell ref="XER126:XEU126"/>
    <mergeCell ref="XEV126:XEY126"/>
    <mergeCell ref="Q127:T127"/>
    <mergeCell ref="U127:X127"/>
    <mergeCell ref="XDL126:XDO126"/>
    <mergeCell ref="XDP126:XDS126"/>
    <mergeCell ref="XDT126:XDW126"/>
    <mergeCell ref="XDX126:XEA126"/>
    <mergeCell ref="XEB126:XEE126"/>
    <mergeCell ref="XEF126:XEI126"/>
    <mergeCell ref="XCN126:XCQ126"/>
    <mergeCell ref="XCR126:XCU126"/>
    <mergeCell ref="XCV126:XCY126"/>
    <mergeCell ref="XCZ126:XDC126"/>
    <mergeCell ref="XDD126:XDG126"/>
    <mergeCell ref="XDH126:XDK126"/>
    <mergeCell ref="XBP126:XBS126"/>
    <mergeCell ref="XBT126:XBW126"/>
    <mergeCell ref="XBX126:XCA126"/>
    <mergeCell ref="XCB126:XCE126"/>
    <mergeCell ref="XCF126:XCI126"/>
    <mergeCell ref="XCJ126:XCM126"/>
    <mergeCell ref="XAR126:XAU126"/>
    <mergeCell ref="XAV126:XAY126"/>
    <mergeCell ref="XAZ126:XBC126"/>
    <mergeCell ref="XBD126:XBG126"/>
    <mergeCell ref="XBH126:XBK126"/>
    <mergeCell ref="XBL126:XBO126"/>
    <mergeCell ref="WZT126:WZW126"/>
    <mergeCell ref="WZX126:XAA126"/>
    <mergeCell ref="XAB126:XAE126"/>
    <mergeCell ref="XAF126:XAI126"/>
    <mergeCell ref="XAJ126:XAM126"/>
    <mergeCell ref="XAN126:XAQ126"/>
    <mergeCell ref="WYV126:WYY126"/>
    <mergeCell ref="WYZ126:WZC126"/>
    <mergeCell ref="WZD126:WZG126"/>
    <mergeCell ref="WZH126:WZK126"/>
    <mergeCell ref="WZL126:WZO126"/>
    <mergeCell ref="WZP126:WZS126"/>
    <mergeCell ref="WXX126:WYA126"/>
    <mergeCell ref="HD127:HG127"/>
    <mergeCell ref="HH127:HK127"/>
    <mergeCell ref="HL127:HO127"/>
    <mergeCell ref="HP127:HS127"/>
    <mergeCell ref="HT127:HW127"/>
    <mergeCell ref="HX127:IA127"/>
    <mergeCell ref="GF127:GI127"/>
    <mergeCell ref="GJ127:GM127"/>
    <mergeCell ref="GN127:GQ127"/>
    <mergeCell ref="GR127:GU127"/>
    <mergeCell ref="GV127:GY127"/>
    <mergeCell ref="GZ127:HC127"/>
    <mergeCell ref="FH127:FK127"/>
    <mergeCell ref="FL127:FO127"/>
    <mergeCell ref="FP127:FS127"/>
    <mergeCell ref="FT127:FW127"/>
    <mergeCell ref="FX127:GA127"/>
    <mergeCell ref="GB127:GE127"/>
    <mergeCell ref="EJ127:EM127"/>
    <mergeCell ref="EN127:EQ127"/>
    <mergeCell ref="ER127:EU127"/>
    <mergeCell ref="EV127:EY127"/>
    <mergeCell ref="EZ127:FC127"/>
    <mergeCell ref="FD127:FG127"/>
    <mergeCell ref="DL127:DO127"/>
    <mergeCell ref="DP127:DS127"/>
    <mergeCell ref="DT127:DW127"/>
    <mergeCell ref="DX127:EA127"/>
    <mergeCell ref="EB127:EE127"/>
    <mergeCell ref="EF127:EI127"/>
    <mergeCell ref="CN127:CQ127"/>
    <mergeCell ref="CR127:CU127"/>
    <mergeCell ref="CV127:CY127"/>
    <mergeCell ref="CZ127:DC127"/>
    <mergeCell ref="DD127:DG127"/>
    <mergeCell ref="DH127:DK127"/>
    <mergeCell ref="MR127:MU127"/>
    <mergeCell ref="MV127:MY127"/>
    <mergeCell ref="MZ127:NC127"/>
    <mergeCell ref="ND127:NG127"/>
    <mergeCell ref="NH127:NK127"/>
    <mergeCell ref="NL127:NO127"/>
    <mergeCell ref="LT127:LW127"/>
    <mergeCell ref="LX127:MA127"/>
    <mergeCell ref="MB127:ME127"/>
    <mergeCell ref="MF127:MI127"/>
    <mergeCell ref="MJ127:MM127"/>
    <mergeCell ref="MN127:MQ127"/>
    <mergeCell ref="KV127:KY127"/>
    <mergeCell ref="KZ127:LC127"/>
    <mergeCell ref="LD127:LG127"/>
    <mergeCell ref="LH127:LK127"/>
    <mergeCell ref="LL127:LO127"/>
    <mergeCell ref="LP127:LS127"/>
    <mergeCell ref="JX127:KA127"/>
    <mergeCell ref="KB127:KE127"/>
    <mergeCell ref="KF127:KI127"/>
    <mergeCell ref="KJ127:KM127"/>
    <mergeCell ref="KN127:KQ127"/>
    <mergeCell ref="KR127:KU127"/>
    <mergeCell ref="IZ127:JC127"/>
    <mergeCell ref="JD127:JG127"/>
    <mergeCell ref="JH127:JK127"/>
    <mergeCell ref="JL127:JO127"/>
    <mergeCell ref="JP127:JS127"/>
    <mergeCell ref="JT127:JW127"/>
    <mergeCell ref="IB127:IE127"/>
    <mergeCell ref="IF127:II127"/>
    <mergeCell ref="IJ127:IM127"/>
    <mergeCell ref="IN127:IQ127"/>
    <mergeCell ref="IR127:IU127"/>
    <mergeCell ref="IV127:IY127"/>
    <mergeCell ref="SF127:SI127"/>
    <mergeCell ref="SJ127:SM127"/>
    <mergeCell ref="SN127:SQ127"/>
    <mergeCell ref="SR127:SU127"/>
    <mergeCell ref="SV127:SY127"/>
    <mergeCell ref="SZ127:TC127"/>
    <mergeCell ref="RH127:RK127"/>
    <mergeCell ref="RL127:RO127"/>
    <mergeCell ref="RP127:RS127"/>
    <mergeCell ref="RT127:RW127"/>
    <mergeCell ref="RX127:SA127"/>
    <mergeCell ref="SB127:SE127"/>
    <mergeCell ref="QJ127:QM127"/>
    <mergeCell ref="QN127:QQ127"/>
    <mergeCell ref="QR127:QU127"/>
    <mergeCell ref="QV127:QY127"/>
    <mergeCell ref="QZ127:RC127"/>
    <mergeCell ref="RD127:RG127"/>
    <mergeCell ref="PL127:PO127"/>
    <mergeCell ref="PP127:PS127"/>
    <mergeCell ref="PT127:PW127"/>
    <mergeCell ref="PX127:QA127"/>
    <mergeCell ref="QB127:QE127"/>
    <mergeCell ref="QF127:QI127"/>
    <mergeCell ref="ON127:OQ127"/>
    <mergeCell ref="OR127:OU127"/>
    <mergeCell ref="OV127:OY127"/>
    <mergeCell ref="OZ127:PC127"/>
    <mergeCell ref="PD127:PG127"/>
    <mergeCell ref="PH127:PK127"/>
    <mergeCell ref="NP127:NS127"/>
    <mergeCell ref="NT127:NW127"/>
    <mergeCell ref="NX127:OA127"/>
    <mergeCell ref="OB127:OE127"/>
    <mergeCell ref="OF127:OI127"/>
    <mergeCell ref="OJ127:OM127"/>
    <mergeCell ref="XT127:XW127"/>
    <mergeCell ref="XX127:YA127"/>
    <mergeCell ref="YB127:YE127"/>
    <mergeCell ref="YF127:YI127"/>
    <mergeCell ref="YJ127:YM127"/>
    <mergeCell ref="YN127:YQ127"/>
    <mergeCell ref="WV127:WY127"/>
    <mergeCell ref="WZ127:XC127"/>
    <mergeCell ref="XD127:XG127"/>
    <mergeCell ref="XH127:XK127"/>
    <mergeCell ref="XL127:XO127"/>
    <mergeCell ref="XP127:XS127"/>
    <mergeCell ref="VX127:WA127"/>
    <mergeCell ref="WB127:WE127"/>
    <mergeCell ref="WF127:WI127"/>
    <mergeCell ref="WJ127:WM127"/>
    <mergeCell ref="WN127:WQ127"/>
    <mergeCell ref="WR127:WU127"/>
    <mergeCell ref="UZ127:VC127"/>
    <mergeCell ref="VD127:VG127"/>
    <mergeCell ref="VH127:VK127"/>
    <mergeCell ref="VL127:VO127"/>
    <mergeCell ref="VP127:VS127"/>
    <mergeCell ref="VT127:VW127"/>
    <mergeCell ref="UB127:UE127"/>
    <mergeCell ref="UF127:UI127"/>
    <mergeCell ref="UJ127:UM127"/>
    <mergeCell ref="UN127:UQ127"/>
    <mergeCell ref="UR127:UU127"/>
    <mergeCell ref="UV127:UY127"/>
    <mergeCell ref="TD127:TG127"/>
    <mergeCell ref="TH127:TK127"/>
    <mergeCell ref="TL127:TO127"/>
    <mergeCell ref="TP127:TS127"/>
    <mergeCell ref="TT127:TW127"/>
    <mergeCell ref="TX127:UA127"/>
    <mergeCell ref="ADH127:ADK127"/>
    <mergeCell ref="ADL127:ADO127"/>
    <mergeCell ref="ADP127:ADS127"/>
    <mergeCell ref="ADT127:ADW127"/>
    <mergeCell ref="ADX127:AEA127"/>
    <mergeCell ref="AEB127:AEE127"/>
    <mergeCell ref="ACJ127:ACM127"/>
    <mergeCell ref="ACN127:ACQ127"/>
    <mergeCell ref="ACR127:ACU127"/>
    <mergeCell ref="ACV127:ACY127"/>
    <mergeCell ref="ACZ127:ADC127"/>
    <mergeCell ref="ADD127:ADG127"/>
    <mergeCell ref="ABL127:ABO127"/>
    <mergeCell ref="ABP127:ABS127"/>
    <mergeCell ref="ABT127:ABW127"/>
    <mergeCell ref="ABX127:ACA127"/>
    <mergeCell ref="ACB127:ACE127"/>
    <mergeCell ref="ACF127:ACI127"/>
    <mergeCell ref="AAN127:AAQ127"/>
    <mergeCell ref="AAR127:AAU127"/>
    <mergeCell ref="AAV127:AAY127"/>
    <mergeCell ref="AAZ127:ABC127"/>
    <mergeCell ref="ABD127:ABG127"/>
    <mergeCell ref="ABH127:ABK127"/>
    <mergeCell ref="ZP127:ZS127"/>
    <mergeCell ref="ZT127:ZW127"/>
    <mergeCell ref="ZX127:AAA127"/>
    <mergeCell ref="AAB127:AAE127"/>
    <mergeCell ref="AAF127:AAI127"/>
    <mergeCell ref="AAJ127:AAM127"/>
    <mergeCell ref="YR127:YU127"/>
    <mergeCell ref="YV127:YY127"/>
    <mergeCell ref="YZ127:ZC127"/>
    <mergeCell ref="ZD127:ZG127"/>
    <mergeCell ref="ZH127:ZK127"/>
    <mergeCell ref="ZL127:ZO127"/>
    <mergeCell ref="AIV127:AIY127"/>
    <mergeCell ref="AIZ127:AJC127"/>
    <mergeCell ref="AJD127:AJG127"/>
    <mergeCell ref="AJH127:AJK127"/>
    <mergeCell ref="AJL127:AJO127"/>
    <mergeCell ref="AJP127:AJS127"/>
    <mergeCell ref="AHX127:AIA127"/>
    <mergeCell ref="AIB127:AIE127"/>
    <mergeCell ref="AIF127:AII127"/>
    <mergeCell ref="AIJ127:AIM127"/>
    <mergeCell ref="AIN127:AIQ127"/>
    <mergeCell ref="AIR127:AIU127"/>
    <mergeCell ref="AGZ127:AHC127"/>
    <mergeCell ref="AHD127:AHG127"/>
    <mergeCell ref="AHH127:AHK127"/>
    <mergeCell ref="AHL127:AHO127"/>
    <mergeCell ref="AHP127:AHS127"/>
    <mergeCell ref="AHT127:AHW127"/>
    <mergeCell ref="AGB127:AGE127"/>
    <mergeCell ref="AGF127:AGI127"/>
    <mergeCell ref="AGJ127:AGM127"/>
    <mergeCell ref="AGN127:AGQ127"/>
    <mergeCell ref="AGR127:AGU127"/>
    <mergeCell ref="AGV127:AGY127"/>
    <mergeCell ref="AFD127:AFG127"/>
    <mergeCell ref="AFH127:AFK127"/>
    <mergeCell ref="AFL127:AFO127"/>
    <mergeCell ref="AFP127:AFS127"/>
    <mergeCell ref="AFT127:AFW127"/>
    <mergeCell ref="AFX127:AGA127"/>
    <mergeCell ref="AEF127:AEI127"/>
    <mergeCell ref="AEJ127:AEM127"/>
    <mergeCell ref="AEN127:AEQ127"/>
    <mergeCell ref="AER127:AEU127"/>
    <mergeCell ref="AEV127:AEY127"/>
    <mergeCell ref="AEZ127:AFC127"/>
    <mergeCell ref="AOJ127:AOM127"/>
    <mergeCell ref="AON127:AOQ127"/>
    <mergeCell ref="AOR127:AOU127"/>
    <mergeCell ref="AOV127:AOY127"/>
    <mergeCell ref="AOZ127:APC127"/>
    <mergeCell ref="APD127:APG127"/>
    <mergeCell ref="ANL127:ANO127"/>
    <mergeCell ref="ANP127:ANS127"/>
    <mergeCell ref="ANT127:ANW127"/>
    <mergeCell ref="ANX127:AOA127"/>
    <mergeCell ref="AOB127:AOE127"/>
    <mergeCell ref="AOF127:AOI127"/>
    <mergeCell ref="AMN127:AMQ127"/>
    <mergeCell ref="AMR127:AMU127"/>
    <mergeCell ref="AMV127:AMY127"/>
    <mergeCell ref="AMZ127:ANC127"/>
    <mergeCell ref="AND127:ANG127"/>
    <mergeCell ref="ANH127:ANK127"/>
    <mergeCell ref="ALP127:ALS127"/>
    <mergeCell ref="ALT127:ALW127"/>
    <mergeCell ref="ALX127:AMA127"/>
    <mergeCell ref="AMB127:AME127"/>
    <mergeCell ref="AMF127:AMI127"/>
    <mergeCell ref="AMJ127:AMM127"/>
    <mergeCell ref="AKR127:AKU127"/>
    <mergeCell ref="AKV127:AKY127"/>
    <mergeCell ref="AKZ127:ALC127"/>
    <mergeCell ref="ALD127:ALG127"/>
    <mergeCell ref="ALH127:ALK127"/>
    <mergeCell ref="ALL127:ALO127"/>
    <mergeCell ref="AJT127:AJW127"/>
    <mergeCell ref="AJX127:AKA127"/>
    <mergeCell ref="AKB127:AKE127"/>
    <mergeCell ref="AKF127:AKI127"/>
    <mergeCell ref="AKJ127:AKM127"/>
    <mergeCell ref="AKN127:AKQ127"/>
    <mergeCell ref="ATX127:AUA127"/>
    <mergeCell ref="AUB127:AUE127"/>
    <mergeCell ref="AUF127:AUI127"/>
    <mergeCell ref="AUJ127:AUM127"/>
    <mergeCell ref="AUN127:AUQ127"/>
    <mergeCell ref="AUR127:AUU127"/>
    <mergeCell ref="ASZ127:ATC127"/>
    <mergeCell ref="ATD127:ATG127"/>
    <mergeCell ref="ATH127:ATK127"/>
    <mergeCell ref="ATL127:ATO127"/>
    <mergeCell ref="ATP127:ATS127"/>
    <mergeCell ref="ATT127:ATW127"/>
    <mergeCell ref="ASB127:ASE127"/>
    <mergeCell ref="ASF127:ASI127"/>
    <mergeCell ref="ASJ127:ASM127"/>
    <mergeCell ref="ASN127:ASQ127"/>
    <mergeCell ref="ASR127:ASU127"/>
    <mergeCell ref="ASV127:ASY127"/>
    <mergeCell ref="ARD127:ARG127"/>
    <mergeCell ref="ARH127:ARK127"/>
    <mergeCell ref="ARL127:ARO127"/>
    <mergeCell ref="ARP127:ARS127"/>
    <mergeCell ref="ART127:ARW127"/>
    <mergeCell ref="ARX127:ASA127"/>
    <mergeCell ref="AQF127:AQI127"/>
    <mergeCell ref="AQJ127:AQM127"/>
    <mergeCell ref="AQN127:AQQ127"/>
    <mergeCell ref="AQR127:AQU127"/>
    <mergeCell ref="AQV127:AQY127"/>
    <mergeCell ref="AQZ127:ARC127"/>
    <mergeCell ref="APH127:APK127"/>
    <mergeCell ref="APL127:APO127"/>
    <mergeCell ref="APP127:APS127"/>
    <mergeCell ref="APT127:APW127"/>
    <mergeCell ref="APX127:AQA127"/>
    <mergeCell ref="AQB127:AQE127"/>
    <mergeCell ref="AZL127:AZO127"/>
    <mergeCell ref="AZP127:AZS127"/>
    <mergeCell ref="AZT127:AZW127"/>
    <mergeCell ref="AZX127:BAA127"/>
    <mergeCell ref="BAB127:BAE127"/>
    <mergeCell ref="BAF127:BAI127"/>
    <mergeCell ref="AYN127:AYQ127"/>
    <mergeCell ref="AYR127:AYU127"/>
    <mergeCell ref="AYV127:AYY127"/>
    <mergeCell ref="AYZ127:AZC127"/>
    <mergeCell ref="AZD127:AZG127"/>
    <mergeCell ref="AZH127:AZK127"/>
    <mergeCell ref="AXP127:AXS127"/>
    <mergeCell ref="AXT127:AXW127"/>
    <mergeCell ref="AXX127:AYA127"/>
    <mergeCell ref="AYB127:AYE127"/>
    <mergeCell ref="AYF127:AYI127"/>
    <mergeCell ref="AYJ127:AYM127"/>
    <mergeCell ref="AWR127:AWU127"/>
    <mergeCell ref="AWV127:AWY127"/>
    <mergeCell ref="AWZ127:AXC127"/>
    <mergeCell ref="AXD127:AXG127"/>
    <mergeCell ref="AXH127:AXK127"/>
    <mergeCell ref="AXL127:AXO127"/>
    <mergeCell ref="AVT127:AVW127"/>
    <mergeCell ref="AVX127:AWA127"/>
    <mergeCell ref="AWB127:AWE127"/>
    <mergeCell ref="AWF127:AWI127"/>
    <mergeCell ref="AWJ127:AWM127"/>
    <mergeCell ref="AWN127:AWQ127"/>
    <mergeCell ref="AUV127:AUY127"/>
    <mergeCell ref="AUZ127:AVC127"/>
    <mergeCell ref="AVD127:AVG127"/>
    <mergeCell ref="AVH127:AVK127"/>
    <mergeCell ref="AVL127:AVO127"/>
    <mergeCell ref="AVP127:AVS127"/>
    <mergeCell ref="BEZ127:BFC127"/>
    <mergeCell ref="BFD127:BFG127"/>
    <mergeCell ref="BFH127:BFK127"/>
    <mergeCell ref="BFL127:BFO127"/>
    <mergeCell ref="BFP127:BFS127"/>
    <mergeCell ref="BFT127:BFW127"/>
    <mergeCell ref="BEB127:BEE127"/>
    <mergeCell ref="BEF127:BEI127"/>
    <mergeCell ref="BEJ127:BEM127"/>
    <mergeCell ref="BEN127:BEQ127"/>
    <mergeCell ref="BER127:BEU127"/>
    <mergeCell ref="BEV127:BEY127"/>
    <mergeCell ref="BDD127:BDG127"/>
    <mergeCell ref="BDH127:BDK127"/>
    <mergeCell ref="BDL127:BDO127"/>
    <mergeCell ref="BDP127:BDS127"/>
    <mergeCell ref="BDT127:BDW127"/>
    <mergeCell ref="BDX127:BEA127"/>
    <mergeCell ref="BCF127:BCI127"/>
    <mergeCell ref="BCJ127:BCM127"/>
    <mergeCell ref="BCN127:BCQ127"/>
    <mergeCell ref="BCR127:BCU127"/>
    <mergeCell ref="BCV127:BCY127"/>
    <mergeCell ref="BCZ127:BDC127"/>
    <mergeCell ref="BBH127:BBK127"/>
    <mergeCell ref="BBL127:BBO127"/>
    <mergeCell ref="BBP127:BBS127"/>
    <mergeCell ref="BBT127:BBW127"/>
    <mergeCell ref="BBX127:BCA127"/>
    <mergeCell ref="BCB127:BCE127"/>
    <mergeCell ref="BAJ127:BAM127"/>
    <mergeCell ref="BAN127:BAQ127"/>
    <mergeCell ref="BAR127:BAU127"/>
    <mergeCell ref="BAV127:BAY127"/>
    <mergeCell ref="BAZ127:BBC127"/>
    <mergeCell ref="BBD127:BBG127"/>
    <mergeCell ref="BKN127:BKQ127"/>
    <mergeCell ref="BKR127:BKU127"/>
    <mergeCell ref="BKV127:BKY127"/>
    <mergeCell ref="BKZ127:BLC127"/>
    <mergeCell ref="BLD127:BLG127"/>
    <mergeCell ref="BLH127:BLK127"/>
    <mergeCell ref="BJP127:BJS127"/>
    <mergeCell ref="BJT127:BJW127"/>
    <mergeCell ref="BJX127:BKA127"/>
    <mergeCell ref="BKB127:BKE127"/>
    <mergeCell ref="BKF127:BKI127"/>
    <mergeCell ref="BKJ127:BKM127"/>
    <mergeCell ref="BIR127:BIU127"/>
    <mergeCell ref="BIV127:BIY127"/>
    <mergeCell ref="BIZ127:BJC127"/>
    <mergeCell ref="BJD127:BJG127"/>
    <mergeCell ref="BJH127:BJK127"/>
    <mergeCell ref="BJL127:BJO127"/>
    <mergeCell ref="BHT127:BHW127"/>
    <mergeCell ref="BHX127:BIA127"/>
    <mergeCell ref="BIB127:BIE127"/>
    <mergeCell ref="BIF127:BII127"/>
    <mergeCell ref="BIJ127:BIM127"/>
    <mergeCell ref="BIN127:BIQ127"/>
    <mergeCell ref="BGV127:BGY127"/>
    <mergeCell ref="BGZ127:BHC127"/>
    <mergeCell ref="BHD127:BHG127"/>
    <mergeCell ref="BHH127:BHK127"/>
    <mergeCell ref="BHL127:BHO127"/>
    <mergeCell ref="BHP127:BHS127"/>
    <mergeCell ref="BFX127:BGA127"/>
    <mergeCell ref="BGB127:BGE127"/>
    <mergeCell ref="BGF127:BGI127"/>
    <mergeCell ref="BGJ127:BGM127"/>
    <mergeCell ref="BGN127:BGQ127"/>
    <mergeCell ref="BGR127:BGU127"/>
    <mergeCell ref="BQB127:BQE127"/>
    <mergeCell ref="BQF127:BQI127"/>
    <mergeCell ref="BQJ127:BQM127"/>
    <mergeCell ref="BQN127:BQQ127"/>
    <mergeCell ref="BQR127:BQU127"/>
    <mergeCell ref="BQV127:BQY127"/>
    <mergeCell ref="BPD127:BPG127"/>
    <mergeCell ref="BPH127:BPK127"/>
    <mergeCell ref="BPL127:BPO127"/>
    <mergeCell ref="BPP127:BPS127"/>
    <mergeCell ref="BPT127:BPW127"/>
    <mergeCell ref="BPX127:BQA127"/>
    <mergeCell ref="BOF127:BOI127"/>
    <mergeCell ref="BOJ127:BOM127"/>
    <mergeCell ref="BON127:BOQ127"/>
    <mergeCell ref="BOR127:BOU127"/>
    <mergeCell ref="BOV127:BOY127"/>
    <mergeCell ref="BOZ127:BPC127"/>
    <mergeCell ref="BNH127:BNK127"/>
    <mergeCell ref="BNL127:BNO127"/>
    <mergeCell ref="BNP127:BNS127"/>
    <mergeCell ref="BNT127:BNW127"/>
    <mergeCell ref="BNX127:BOA127"/>
    <mergeCell ref="BOB127:BOE127"/>
    <mergeCell ref="BMJ127:BMM127"/>
    <mergeCell ref="BMN127:BMQ127"/>
    <mergeCell ref="BMR127:BMU127"/>
    <mergeCell ref="BMV127:BMY127"/>
    <mergeCell ref="BMZ127:BNC127"/>
    <mergeCell ref="BND127:BNG127"/>
    <mergeCell ref="BLL127:BLO127"/>
    <mergeCell ref="BLP127:BLS127"/>
    <mergeCell ref="BLT127:BLW127"/>
    <mergeCell ref="BLX127:BMA127"/>
    <mergeCell ref="BMB127:BME127"/>
    <mergeCell ref="BMF127:BMI127"/>
    <mergeCell ref="BVP127:BVS127"/>
    <mergeCell ref="BVT127:BVW127"/>
    <mergeCell ref="BVX127:BWA127"/>
    <mergeCell ref="BWB127:BWE127"/>
    <mergeCell ref="BWF127:BWI127"/>
    <mergeCell ref="BWJ127:BWM127"/>
    <mergeCell ref="BUR127:BUU127"/>
    <mergeCell ref="BUV127:BUY127"/>
    <mergeCell ref="BUZ127:BVC127"/>
    <mergeCell ref="BVD127:BVG127"/>
    <mergeCell ref="BVH127:BVK127"/>
    <mergeCell ref="BVL127:BVO127"/>
    <mergeCell ref="BTT127:BTW127"/>
    <mergeCell ref="BTX127:BUA127"/>
    <mergeCell ref="BUB127:BUE127"/>
    <mergeCell ref="BUF127:BUI127"/>
    <mergeCell ref="BUJ127:BUM127"/>
    <mergeCell ref="BUN127:BUQ127"/>
    <mergeCell ref="BSV127:BSY127"/>
    <mergeCell ref="BSZ127:BTC127"/>
    <mergeCell ref="BTD127:BTG127"/>
    <mergeCell ref="BTH127:BTK127"/>
    <mergeCell ref="BTL127:BTO127"/>
    <mergeCell ref="BTP127:BTS127"/>
    <mergeCell ref="BRX127:BSA127"/>
    <mergeCell ref="BSB127:BSE127"/>
    <mergeCell ref="BSF127:BSI127"/>
    <mergeCell ref="BSJ127:BSM127"/>
    <mergeCell ref="BSN127:BSQ127"/>
    <mergeCell ref="BSR127:BSU127"/>
    <mergeCell ref="BQZ127:BRC127"/>
    <mergeCell ref="BRD127:BRG127"/>
    <mergeCell ref="BRH127:BRK127"/>
    <mergeCell ref="BRL127:BRO127"/>
    <mergeCell ref="BRP127:BRS127"/>
    <mergeCell ref="BRT127:BRW127"/>
    <mergeCell ref="CBD127:CBG127"/>
    <mergeCell ref="CBH127:CBK127"/>
    <mergeCell ref="CBL127:CBO127"/>
    <mergeCell ref="CBP127:CBS127"/>
    <mergeCell ref="CBT127:CBW127"/>
    <mergeCell ref="CBX127:CCA127"/>
    <mergeCell ref="CAF127:CAI127"/>
    <mergeCell ref="CAJ127:CAM127"/>
    <mergeCell ref="CAN127:CAQ127"/>
    <mergeCell ref="CAR127:CAU127"/>
    <mergeCell ref="CAV127:CAY127"/>
    <mergeCell ref="CAZ127:CBC127"/>
    <mergeCell ref="BZH127:BZK127"/>
    <mergeCell ref="BZL127:BZO127"/>
    <mergeCell ref="BZP127:BZS127"/>
    <mergeCell ref="BZT127:BZW127"/>
    <mergeCell ref="BZX127:CAA127"/>
    <mergeCell ref="CAB127:CAE127"/>
    <mergeCell ref="BYJ127:BYM127"/>
    <mergeCell ref="BYN127:BYQ127"/>
    <mergeCell ref="BYR127:BYU127"/>
    <mergeCell ref="BYV127:BYY127"/>
    <mergeCell ref="BYZ127:BZC127"/>
    <mergeCell ref="BZD127:BZG127"/>
    <mergeCell ref="BXL127:BXO127"/>
    <mergeCell ref="BXP127:BXS127"/>
    <mergeCell ref="BXT127:BXW127"/>
    <mergeCell ref="BXX127:BYA127"/>
    <mergeCell ref="BYB127:BYE127"/>
    <mergeCell ref="BYF127:BYI127"/>
    <mergeCell ref="BWN127:BWQ127"/>
    <mergeCell ref="BWR127:BWU127"/>
    <mergeCell ref="BWV127:BWY127"/>
    <mergeCell ref="BWZ127:BXC127"/>
    <mergeCell ref="BXD127:BXG127"/>
    <mergeCell ref="BXH127:BXK127"/>
    <mergeCell ref="CGR127:CGU127"/>
    <mergeCell ref="CGV127:CGY127"/>
    <mergeCell ref="CGZ127:CHC127"/>
    <mergeCell ref="CHD127:CHG127"/>
    <mergeCell ref="CHH127:CHK127"/>
    <mergeCell ref="CHL127:CHO127"/>
    <mergeCell ref="CFT127:CFW127"/>
    <mergeCell ref="CFX127:CGA127"/>
    <mergeCell ref="CGB127:CGE127"/>
    <mergeCell ref="CGF127:CGI127"/>
    <mergeCell ref="CGJ127:CGM127"/>
    <mergeCell ref="CGN127:CGQ127"/>
    <mergeCell ref="CEV127:CEY127"/>
    <mergeCell ref="CEZ127:CFC127"/>
    <mergeCell ref="CFD127:CFG127"/>
    <mergeCell ref="CFH127:CFK127"/>
    <mergeCell ref="CFL127:CFO127"/>
    <mergeCell ref="CFP127:CFS127"/>
    <mergeCell ref="CDX127:CEA127"/>
    <mergeCell ref="CEB127:CEE127"/>
    <mergeCell ref="CEF127:CEI127"/>
    <mergeCell ref="CEJ127:CEM127"/>
    <mergeCell ref="CEN127:CEQ127"/>
    <mergeCell ref="CER127:CEU127"/>
    <mergeCell ref="CCZ127:CDC127"/>
    <mergeCell ref="CDD127:CDG127"/>
    <mergeCell ref="CDH127:CDK127"/>
    <mergeCell ref="CDL127:CDO127"/>
    <mergeCell ref="CDP127:CDS127"/>
    <mergeCell ref="CDT127:CDW127"/>
    <mergeCell ref="CCB127:CCE127"/>
    <mergeCell ref="CCF127:CCI127"/>
    <mergeCell ref="CCJ127:CCM127"/>
    <mergeCell ref="CCN127:CCQ127"/>
    <mergeCell ref="CCR127:CCU127"/>
    <mergeCell ref="CCV127:CCY127"/>
    <mergeCell ref="CMF127:CMI127"/>
    <mergeCell ref="CMJ127:CMM127"/>
    <mergeCell ref="CMN127:CMQ127"/>
    <mergeCell ref="CMR127:CMU127"/>
    <mergeCell ref="CMV127:CMY127"/>
    <mergeCell ref="CMZ127:CNC127"/>
    <mergeCell ref="CLH127:CLK127"/>
    <mergeCell ref="CLL127:CLO127"/>
    <mergeCell ref="CLP127:CLS127"/>
    <mergeCell ref="CLT127:CLW127"/>
    <mergeCell ref="CLX127:CMA127"/>
    <mergeCell ref="CMB127:CME127"/>
    <mergeCell ref="CKJ127:CKM127"/>
    <mergeCell ref="CKN127:CKQ127"/>
    <mergeCell ref="CKR127:CKU127"/>
    <mergeCell ref="CKV127:CKY127"/>
    <mergeCell ref="CKZ127:CLC127"/>
    <mergeCell ref="CLD127:CLG127"/>
    <mergeCell ref="CJL127:CJO127"/>
    <mergeCell ref="CJP127:CJS127"/>
    <mergeCell ref="CJT127:CJW127"/>
    <mergeCell ref="CJX127:CKA127"/>
    <mergeCell ref="CKB127:CKE127"/>
    <mergeCell ref="CKF127:CKI127"/>
    <mergeCell ref="CIN127:CIQ127"/>
    <mergeCell ref="CIR127:CIU127"/>
    <mergeCell ref="CIV127:CIY127"/>
    <mergeCell ref="CIZ127:CJC127"/>
    <mergeCell ref="CJD127:CJG127"/>
    <mergeCell ref="CJH127:CJK127"/>
    <mergeCell ref="CHP127:CHS127"/>
    <mergeCell ref="CHT127:CHW127"/>
    <mergeCell ref="CHX127:CIA127"/>
    <mergeCell ref="CIB127:CIE127"/>
    <mergeCell ref="CIF127:CII127"/>
    <mergeCell ref="CIJ127:CIM127"/>
    <mergeCell ref="CRT127:CRW127"/>
    <mergeCell ref="CRX127:CSA127"/>
    <mergeCell ref="CSB127:CSE127"/>
    <mergeCell ref="CSF127:CSI127"/>
    <mergeCell ref="CSJ127:CSM127"/>
    <mergeCell ref="CSN127:CSQ127"/>
    <mergeCell ref="CQV127:CQY127"/>
    <mergeCell ref="CQZ127:CRC127"/>
    <mergeCell ref="CRD127:CRG127"/>
    <mergeCell ref="CRH127:CRK127"/>
    <mergeCell ref="CRL127:CRO127"/>
    <mergeCell ref="CRP127:CRS127"/>
    <mergeCell ref="CPX127:CQA127"/>
    <mergeCell ref="CQB127:CQE127"/>
    <mergeCell ref="CQF127:CQI127"/>
    <mergeCell ref="CQJ127:CQM127"/>
    <mergeCell ref="CQN127:CQQ127"/>
    <mergeCell ref="CQR127:CQU127"/>
    <mergeCell ref="COZ127:CPC127"/>
    <mergeCell ref="CPD127:CPG127"/>
    <mergeCell ref="CPH127:CPK127"/>
    <mergeCell ref="CPL127:CPO127"/>
    <mergeCell ref="CPP127:CPS127"/>
    <mergeCell ref="CPT127:CPW127"/>
    <mergeCell ref="COB127:COE127"/>
    <mergeCell ref="COF127:COI127"/>
    <mergeCell ref="COJ127:COM127"/>
    <mergeCell ref="CON127:COQ127"/>
    <mergeCell ref="COR127:COU127"/>
    <mergeCell ref="COV127:COY127"/>
    <mergeCell ref="CND127:CNG127"/>
    <mergeCell ref="CNH127:CNK127"/>
    <mergeCell ref="CNL127:CNO127"/>
    <mergeCell ref="CNP127:CNS127"/>
    <mergeCell ref="CNT127:CNW127"/>
    <mergeCell ref="CNX127:COA127"/>
    <mergeCell ref="CXH127:CXK127"/>
    <mergeCell ref="CXL127:CXO127"/>
    <mergeCell ref="CXP127:CXS127"/>
    <mergeCell ref="CXT127:CXW127"/>
    <mergeCell ref="CXX127:CYA127"/>
    <mergeCell ref="CYB127:CYE127"/>
    <mergeCell ref="CWJ127:CWM127"/>
    <mergeCell ref="CWN127:CWQ127"/>
    <mergeCell ref="CWR127:CWU127"/>
    <mergeCell ref="CWV127:CWY127"/>
    <mergeCell ref="CWZ127:CXC127"/>
    <mergeCell ref="CXD127:CXG127"/>
    <mergeCell ref="CVL127:CVO127"/>
    <mergeCell ref="CVP127:CVS127"/>
    <mergeCell ref="CVT127:CVW127"/>
    <mergeCell ref="CVX127:CWA127"/>
    <mergeCell ref="CWB127:CWE127"/>
    <mergeCell ref="CWF127:CWI127"/>
    <mergeCell ref="CUN127:CUQ127"/>
    <mergeCell ref="CUR127:CUU127"/>
    <mergeCell ref="CUV127:CUY127"/>
    <mergeCell ref="CUZ127:CVC127"/>
    <mergeCell ref="CVD127:CVG127"/>
    <mergeCell ref="CVH127:CVK127"/>
    <mergeCell ref="CTP127:CTS127"/>
    <mergeCell ref="CTT127:CTW127"/>
    <mergeCell ref="CTX127:CUA127"/>
    <mergeCell ref="CUB127:CUE127"/>
    <mergeCell ref="CUF127:CUI127"/>
    <mergeCell ref="CUJ127:CUM127"/>
    <mergeCell ref="CSR127:CSU127"/>
    <mergeCell ref="CSV127:CSY127"/>
    <mergeCell ref="CSZ127:CTC127"/>
    <mergeCell ref="CTD127:CTG127"/>
    <mergeCell ref="CTH127:CTK127"/>
    <mergeCell ref="CTL127:CTO127"/>
    <mergeCell ref="DCV127:DCY127"/>
    <mergeCell ref="DCZ127:DDC127"/>
    <mergeCell ref="DDD127:DDG127"/>
    <mergeCell ref="DDH127:DDK127"/>
    <mergeCell ref="DDL127:DDO127"/>
    <mergeCell ref="DDP127:DDS127"/>
    <mergeCell ref="DBX127:DCA127"/>
    <mergeCell ref="DCB127:DCE127"/>
    <mergeCell ref="DCF127:DCI127"/>
    <mergeCell ref="DCJ127:DCM127"/>
    <mergeCell ref="DCN127:DCQ127"/>
    <mergeCell ref="DCR127:DCU127"/>
    <mergeCell ref="DAZ127:DBC127"/>
    <mergeCell ref="DBD127:DBG127"/>
    <mergeCell ref="DBH127:DBK127"/>
    <mergeCell ref="DBL127:DBO127"/>
    <mergeCell ref="DBP127:DBS127"/>
    <mergeCell ref="DBT127:DBW127"/>
    <mergeCell ref="DAB127:DAE127"/>
    <mergeCell ref="DAF127:DAI127"/>
    <mergeCell ref="DAJ127:DAM127"/>
    <mergeCell ref="DAN127:DAQ127"/>
    <mergeCell ref="DAR127:DAU127"/>
    <mergeCell ref="DAV127:DAY127"/>
    <mergeCell ref="CZD127:CZG127"/>
    <mergeCell ref="CZH127:CZK127"/>
    <mergeCell ref="CZL127:CZO127"/>
    <mergeCell ref="CZP127:CZS127"/>
    <mergeCell ref="CZT127:CZW127"/>
    <mergeCell ref="CZX127:DAA127"/>
    <mergeCell ref="CYF127:CYI127"/>
    <mergeCell ref="CYJ127:CYM127"/>
    <mergeCell ref="CYN127:CYQ127"/>
    <mergeCell ref="CYR127:CYU127"/>
    <mergeCell ref="CYV127:CYY127"/>
    <mergeCell ref="CYZ127:CZC127"/>
    <mergeCell ref="DIJ127:DIM127"/>
    <mergeCell ref="DIN127:DIQ127"/>
    <mergeCell ref="DIR127:DIU127"/>
    <mergeCell ref="DIV127:DIY127"/>
    <mergeCell ref="DIZ127:DJC127"/>
    <mergeCell ref="DJD127:DJG127"/>
    <mergeCell ref="DHL127:DHO127"/>
    <mergeCell ref="DHP127:DHS127"/>
    <mergeCell ref="DHT127:DHW127"/>
    <mergeCell ref="DHX127:DIA127"/>
    <mergeCell ref="DIB127:DIE127"/>
    <mergeCell ref="DIF127:DII127"/>
    <mergeCell ref="DGN127:DGQ127"/>
    <mergeCell ref="DGR127:DGU127"/>
    <mergeCell ref="DGV127:DGY127"/>
    <mergeCell ref="DGZ127:DHC127"/>
    <mergeCell ref="DHD127:DHG127"/>
    <mergeCell ref="DHH127:DHK127"/>
    <mergeCell ref="DFP127:DFS127"/>
    <mergeCell ref="DFT127:DFW127"/>
    <mergeCell ref="DFX127:DGA127"/>
    <mergeCell ref="DGB127:DGE127"/>
    <mergeCell ref="DGF127:DGI127"/>
    <mergeCell ref="DGJ127:DGM127"/>
    <mergeCell ref="DER127:DEU127"/>
    <mergeCell ref="DEV127:DEY127"/>
    <mergeCell ref="DEZ127:DFC127"/>
    <mergeCell ref="DFD127:DFG127"/>
    <mergeCell ref="DFH127:DFK127"/>
    <mergeCell ref="DFL127:DFO127"/>
    <mergeCell ref="DDT127:DDW127"/>
    <mergeCell ref="DDX127:DEA127"/>
    <mergeCell ref="DEB127:DEE127"/>
    <mergeCell ref="DEF127:DEI127"/>
    <mergeCell ref="DEJ127:DEM127"/>
    <mergeCell ref="DEN127:DEQ127"/>
    <mergeCell ref="DNX127:DOA127"/>
    <mergeCell ref="DOB127:DOE127"/>
    <mergeCell ref="DOF127:DOI127"/>
    <mergeCell ref="DOJ127:DOM127"/>
    <mergeCell ref="DON127:DOQ127"/>
    <mergeCell ref="DOR127:DOU127"/>
    <mergeCell ref="DMZ127:DNC127"/>
    <mergeCell ref="DND127:DNG127"/>
    <mergeCell ref="DNH127:DNK127"/>
    <mergeCell ref="DNL127:DNO127"/>
    <mergeCell ref="DNP127:DNS127"/>
    <mergeCell ref="DNT127:DNW127"/>
    <mergeCell ref="DMB127:DME127"/>
    <mergeCell ref="DMF127:DMI127"/>
    <mergeCell ref="DMJ127:DMM127"/>
    <mergeCell ref="DMN127:DMQ127"/>
    <mergeCell ref="DMR127:DMU127"/>
    <mergeCell ref="DMV127:DMY127"/>
    <mergeCell ref="DLD127:DLG127"/>
    <mergeCell ref="DLH127:DLK127"/>
    <mergeCell ref="DLL127:DLO127"/>
    <mergeCell ref="DLP127:DLS127"/>
    <mergeCell ref="DLT127:DLW127"/>
    <mergeCell ref="DLX127:DMA127"/>
    <mergeCell ref="DKF127:DKI127"/>
    <mergeCell ref="DKJ127:DKM127"/>
    <mergeCell ref="DKN127:DKQ127"/>
    <mergeCell ref="DKR127:DKU127"/>
    <mergeCell ref="DKV127:DKY127"/>
    <mergeCell ref="DKZ127:DLC127"/>
    <mergeCell ref="DJH127:DJK127"/>
    <mergeCell ref="DJL127:DJO127"/>
    <mergeCell ref="DJP127:DJS127"/>
    <mergeCell ref="DJT127:DJW127"/>
    <mergeCell ref="DJX127:DKA127"/>
    <mergeCell ref="DKB127:DKE127"/>
    <mergeCell ref="DTL127:DTO127"/>
    <mergeCell ref="DTP127:DTS127"/>
    <mergeCell ref="DTT127:DTW127"/>
    <mergeCell ref="DTX127:DUA127"/>
    <mergeCell ref="DUB127:DUE127"/>
    <mergeCell ref="DUF127:DUI127"/>
    <mergeCell ref="DSN127:DSQ127"/>
    <mergeCell ref="DSR127:DSU127"/>
    <mergeCell ref="DSV127:DSY127"/>
    <mergeCell ref="DSZ127:DTC127"/>
    <mergeCell ref="DTD127:DTG127"/>
    <mergeCell ref="DTH127:DTK127"/>
    <mergeCell ref="DRP127:DRS127"/>
    <mergeCell ref="DRT127:DRW127"/>
    <mergeCell ref="DRX127:DSA127"/>
    <mergeCell ref="DSB127:DSE127"/>
    <mergeCell ref="DSF127:DSI127"/>
    <mergeCell ref="DSJ127:DSM127"/>
    <mergeCell ref="DQR127:DQU127"/>
    <mergeCell ref="DQV127:DQY127"/>
    <mergeCell ref="DQZ127:DRC127"/>
    <mergeCell ref="DRD127:DRG127"/>
    <mergeCell ref="DRH127:DRK127"/>
    <mergeCell ref="DRL127:DRO127"/>
    <mergeCell ref="DPT127:DPW127"/>
    <mergeCell ref="DPX127:DQA127"/>
    <mergeCell ref="DQB127:DQE127"/>
    <mergeCell ref="DQF127:DQI127"/>
    <mergeCell ref="DQJ127:DQM127"/>
    <mergeCell ref="DQN127:DQQ127"/>
    <mergeCell ref="DOV127:DOY127"/>
    <mergeCell ref="DOZ127:DPC127"/>
    <mergeCell ref="DPD127:DPG127"/>
    <mergeCell ref="DPH127:DPK127"/>
    <mergeCell ref="DPL127:DPO127"/>
    <mergeCell ref="DPP127:DPS127"/>
    <mergeCell ref="DYZ127:DZC127"/>
    <mergeCell ref="DZD127:DZG127"/>
    <mergeCell ref="DZH127:DZK127"/>
    <mergeCell ref="DZL127:DZO127"/>
    <mergeCell ref="DZP127:DZS127"/>
    <mergeCell ref="DZT127:DZW127"/>
    <mergeCell ref="DYB127:DYE127"/>
    <mergeCell ref="DYF127:DYI127"/>
    <mergeCell ref="DYJ127:DYM127"/>
    <mergeCell ref="DYN127:DYQ127"/>
    <mergeCell ref="DYR127:DYU127"/>
    <mergeCell ref="DYV127:DYY127"/>
    <mergeCell ref="DXD127:DXG127"/>
    <mergeCell ref="DXH127:DXK127"/>
    <mergeCell ref="DXL127:DXO127"/>
    <mergeCell ref="DXP127:DXS127"/>
    <mergeCell ref="DXT127:DXW127"/>
    <mergeCell ref="DXX127:DYA127"/>
    <mergeCell ref="DWF127:DWI127"/>
    <mergeCell ref="DWJ127:DWM127"/>
    <mergeCell ref="DWN127:DWQ127"/>
    <mergeCell ref="DWR127:DWU127"/>
    <mergeCell ref="DWV127:DWY127"/>
    <mergeCell ref="DWZ127:DXC127"/>
    <mergeCell ref="DVH127:DVK127"/>
    <mergeCell ref="DVL127:DVO127"/>
    <mergeCell ref="DVP127:DVS127"/>
    <mergeCell ref="DVT127:DVW127"/>
    <mergeCell ref="DVX127:DWA127"/>
    <mergeCell ref="DWB127:DWE127"/>
    <mergeCell ref="DUJ127:DUM127"/>
    <mergeCell ref="DUN127:DUQ127"/>
    <mergeCell ref="DUR127:DUU127"/>
    <mergeCell ref="DUV127:DUY127"/>
    <mergeCell ref="DUZ127:DVC127"/>
    <mergeCell ref="DVD127:DVG127"/>
    <mergeCell ref="EEN127:EEQ127"/>
    <mergeCell ref="EER127:EEU127"/>
    <mergeCell ref="EEV127:EEY127"/>
    <mergeCell ref="EEZ127:EFC127"/>
    <mergeCell ref="EFD127:EFG127"/>
    <mergeCell ref="EFH127:EFK127"/>
    <mergeCell ref="EDP127:EDS127"/>
    <mergeCell ref="EDT127:EDW127"/>
    <mergeCell ref="EDX127:EEA127"/>
    <mergeCell ref="EEB127:EEE127"/>
    <mergeCell ref="EEF127:EEI127"/>
    <mergeCell ref="EEJ127:EEM127"/>
    <mergeCell ref="ECR127:ECU127"/>
    <mergeCell ref="ECV127:ECY127"/>
    <mergeCell ref="ECZ127:EDC127"/>
    <mergeCell ref="EDD127:EDG127"/>
    <mergeCell ref="EDH127:EDK127"/>
    <mergeCell ref="EDL127:EDO127"/>
    <mergeCell ref="EBT127:EBW127"/>
    <mergeCell ref="EBX127:ECA127"/>
    <mergeCell ref="ECB127:ECE127"/>
    <mergeCell ref="ECF127:ECI127"/>
    <mergeCell ref="ECJ127:ECM127"/>
    <mergeCell ref="ECN127:ECQ127"/>
    <mergeCell ref="EAV127:EAY127"/>
    <mergeCell ref="EAZ127:EBC127"/>
    <mergeCell ref="EBD127:EBG127"/>
    <mergeCell ref="EBH127:EBK127"/>
    <mergeCell ref="EBL127:EBO127"/>
    <mergeCell ref="EBP127:EBS127"/>
    <mergeCell ref="DZX127:EAA127"/>
    <mergeCell ref="EAB127:EAE127"/>
    <mergeCell ref="EAF127:EAI127"/>
    <mergeCell ref="EAJ127:EAM127"/>
    <mergeCell ref="EAN127:EAQ127"/>
    <mergeCell ref="EAR127:EAU127"/>
    <mergeCell ref="EKB127:EKE127"/>
    <mergeCell ref="EKF127:EKI127"/>
    <mergeCell ref="EKJ127:EKM127"/>
    <mergeCell ref="EKN127:EKQ127"/>
    <mergeCell ref="EKR127:EKU127"/>
    <mergeCell ref="EKV127:EKY127"/>
    <mergeCell ref="EJD127:EJG127"/>
    <mergeCell ref="EJH127:EJK127"/>
    <mergeCell ref="EJL127:EJO127"/>
    <mergeCell ref="EJP127:EJS127"/>
    <mergeCell ref="EJT127:EJW127"/>
    <mergeCell ref="EJX127:EKA127"/>
    <mergeCell ref="EIF127:EII127"/>
    <mergeCell ref="EIJ127:EIM127"/>
    <mergeCell ref="EIN127:EIQ127"/>
    <mergeCell ref="EIR127:EIU127"/>
    <mergeCell ref="EIV127:EIY127"/>
    <mergeCell ref="EIZ127:EJC127"/>
    <mergeCell ref="EHH127:EHK127"/>
    <mergeCell ref="EHL127:EHO127"/>
    <mergeCell ref="EHP127:EHS127"/>
    <mergeCell ref="EHT127:EHW127"/>
    <mergeCell ref="EHX127:EIA127"/>
    <mergeCell ref="EIB127:EIE127"/>
    <mergeCell ref="EGJ127:EGM127"/>
    <mergeCell ref="EGN127:EGQ127"/>
    <mergeCell ref="EGR127:EGU127"/>
    <mergeCell ref="EGV127:EGY127"/>
    <mergeCell ref="EGZ127:EHC127"/>
    <mergeCell ref="EHD127:EHG127"/>
    <mergeCell ref="EFL127:EFO127"/>
    <mergeCell ref="EFP127:EFS127"/>
    <mergeCell ref="EFT127:EFW127"/>
    <mergeCell ref="EFX127:EGA127"/>
    <mergeCell ref="EGB127:EGE127"/>
    <mergeCell ref="EGF127:EGI127"/>
    <mergeCell ref="EPP127:EPS127"/>
    <mergeCell ref="EPT127:EPW127"/>
    <mergeCell ref="EPX127:EQA127"/>
    <mergeCell ref="EQB127:EQE127"/>
    <mergeCell ref="EQF127:EQI127"/>
    <mergeCell ref="EQJ127:EQM127"/>
    <mergeCell ref="EOR127:EOU127"/>
    <mergeCell ref="EOV127:EOY127"/>
    <mergeCell ref="EOZ127:EPC127"/>
    <mergeCell ref="EPD127:EPG127"/>
    <mergeCell ref="EPH127:EPK127"/>
    <mergeCell ref="EPL127:EPO127"/>
    <mergeCell ref="ENT127:ENW127"/>
    <mergeCell ref="ENX127:EOA127"/>
    <mergeCell ref="EOB127:EOE127"/>
    <mergeCell ref="EOF127:EOI127"/>
    <mergeCell ref="EOJ127:EOM127"/>
    <mergeCell ref="EON127:EOQ127"/>
    <mergeCell ref="EMV127:EMY127"/>
    <mergeCell ref="EMZ127:ENC127"/>
    <mergeCell ref="END127:ENG127"/>
    <mergeCell ref="ENH127:ENK127"/>
    <mergeCell ref="ENL127:ENO127"/>
    <mergeCell ref="ENP127:ENS127"/>
    <mergeCell ref="ELX127:EMA127"/>
    <mergeCell ref="EMB127:EME127"/>
    <mergeCell ref="EMF127:EMI127"/>
    <mergeCell ref="EMJ127:EMM127"/>
    <mergeCell ref="EMN127:EMQ127"/>
    <mergeCell ref="EMR127:EMU127"/>
    <mergeCell ref="EKZ127:ELC127"/>
    <mergeCell ref="ELD127:ELG127"/>
    <mergeCell ref="ELH127:ELK127"/>
    <mergeCell ref="ELL127:ELO127"/>
    <mergeCell ref="ELP127:ELS127"/>
    <mergeCell ref="ELT127:ELW127"/>
    <mergeCell ref="EVD127:EVG127"/>
    <mergeCell ref="EVH127:EVK127"/>
    <mergeCell ref="EVL127:EVO127"/>
    <mergeCell ref="EVP127:EVS127"/>
    <mergeCell ref="EVT127:EVW127"/>
    <mergeCell ref="EVX127:EWA127"/>
    <mergeCell ref="EUF127:EUI127"/>
    <mergeCell ref="EUJ127:EUM127"/>
    <mergeCell ref="EUN127:EUQ127"/>
    <mergeCell ref="EUR127:EUU127"/>
    <mergeCell ref="EUV127:EUY127"/>
    <mergeCell ref="EUZ127:EVC127"/>
    <mergeCell ref="ETH127:ETK127"/>
    <mergeCell ref="ETL127:ETO127"/>
    <mergeCell ref="ETP127:ETS127"/>
    <mergeCell ref="ETT127:ETW127"/>
    <mergeCell ref="ETX127:EUA127"/>
    <mergeCell ref="EUB127:EUE127"/>
    <mergeCell ref="ESJ127:ESM127"/>
    <mergeCell ref="ESN127:ESQ127"/>
    <mergeCell ref="ESR127:ESU127"/>
    <mergeCell ref="ESV127:ESY127"/>
    <mergeCell ref="ESZ127:ETC127"/>
    <mergeCell ref="ETD127:ETG127"/>
    <mergeCell ref="ERL127:ERO127"/>
    <mergeCell ref="ERP127:ERS127"/>
    <mergeCell ref="ERT127:ERW127"/>
    <mergeCell ref="ERX127:ESA127"/>
    <mergeCell ref="ESB127:ESE127"/>
    <mergeCell ref="ESF127:ESI127"/>
    <mergeCell ref="EQN127:EQQ127"/>
    <mergeCell ref="EQR127:EQU127"/>
    <mergeCell ref="EQV127:EQY127"/>
    <mergeCell ref="EQZ127:ERC127"/>
    <mergeCell ref="ERD127:ERG127"/>
    <mergeCell ref="ERH127:ERK127"/>
    <mergeCell ref="FAR127:FAU127"/>
    <mergeCell ref="FAV127:FAY127"/>
    <mergeCell ref="FAZ127:FBC127"/>
    <mergeCell ref="FBD127:FBG127"/>
    <mergeCell ref="FBH127:FBK127"/>
    <mergeCell ref="FBL127:FBO127"/>
    <mergeCell ref="EZT127:EZW127"/>
    <mergeCell ref="EZX127:FAA127"/>
    <mergeCell ref="FAB127:FAE127"/>
    <mergeCell ref="FAF127:FAI127"/>
    <mergeCell ref="FAJ127:FAM127"/>
    <mergeCell ref="FAN127:FAQ127"/>
    <mergeCell ref="EYV127:EYY127"/>
    <mergeCell ref="EYZ127:EZC127"/>
    <mergeCell ref="EZD127:EZG127"/>
    <mergeCell ref="EZH127:EZK127"/>
    <mergeCell ref="EZL127:EZO127"/>
    <mergeCell ref="EZP127:EZS127"/>
    <mergeCell ref="EXX127:EYA127"/>
    <mergeCell ref="EYB127:EYE127"/>
    <mergeCell ref="EYF127:EYI127"/>
    <mergeCell ref="EYJ127:EYM127"/>
    <mergeCell ref="EYN127:EYQ127"/>
    <mergeCell ref="EYR127:EYU127"/>
    <mergeCell ref="EWZ127:EXC127"/>
    <mergeCell ref="EXD127:EXG127"/>
    <mergeCell ref="EXH127:EXK127"/>
    <mergeCell ref="EXL127:EXO127"/>
    <mergeCell ref="EXP127:EXS127"/>
    <mergeCell ref="EXT127:EXW127"/>
    <mergeCell ref="EWB127:EWE127"/>
    <mergeCell ref="EWF127:EWI127"/>
    <mergeCell ref="EWJ127:EWM127"/>
    <mergeCell ref="EWN127:EWQ127"/>
    <mergeCell ref="EWR127:EWU127"/>
    <mergeCell ref="EWV127:EWY127"/>
    <mergeCell ref="FGF127:FGI127"/>
    <mergeCell ref="FGJ127:FGM127"/>
    <mergeCell ref="FGN127:FGQ127"/>
    <mergeCell ref="FGR127:FGU127"/>
    <mergeCell ref="FGV127:FGY127"/>
    <mergeCell ref="FGZ127:FHC127"/>
    <mergeCell ref="FFH127:FFK127"/>
    <mergeCell ref="FFL127:FFO127"/>
    <mergeCell ref="FFP127:FFS127"/>
    <mergeCell ref="FFT127:FFW127"/>
    <mergeCell ref="FFX127:FGA127"/>
    <mergeCell ref="FGB127:FGE127"/>
    <mergeCell ref="FEJ127:FEM127"/>
    <mergeCell ref="FEN127:FEQ127"/>
    <mergeCell ref="FER127:FEU127"/>
    <mergeCell ref="FEV127:FEY127"/>
    <mergeCell ref="FEZ127:FFC127"/>
    <mergeCell ref="FFD127:FFG127"/>
    <mergeCell ref="FDL127:FDO127"/>
    <mergeCell ref="FDP127:FDS127"/>
    <mergeCell ref="FDT127:FDW127"/>
    <mergeCell ref="FDX127:FEA127"/>
    <mergeCell ref="FEB127:FEE127"/>
    <mergeCell ref="FEF127:FEI127"/>
    <mergeCell ref="FCN127:FCQ127"/>
    <mergeCell ref="FCR127:FCU127"/>
    <mergeCell ref="FCV127:FCY127"/>
    <mergeCell ref="FCZ127:FDC127"/>
    <mergeCell ref="FDD127:FDG127"/>
    <mergeCell ref="FDH127:FDK127"/>
    <mergeCell ref="FBP127:FBS127"/>
    <mergeCell ref="FBT127:FBW127"/>
    <mergeCell ref="FBX127:FCA127"/>
    <mergeCell ref="FCB127:FCE127"/>
    <mergeCell ref="FCF127:FCI127"/>
    <mergeCell ref="FCJ127:FCM127"/>
    <mergeCell ref="FLT127:FLW127"/>
    <mergeCell ref="FLX127:FMA127"/>
    <mergeCell ref="FMB127:FME127"/>
    <mergeCell ref="FMF127:FMI127"/>
    <mergeCell ref="FMJ127:FMM127"/>
    <mergeCell ref="FMN127:FMQ127"/>
    <mergeCell ref="FKV127:FKY127"/>
    <mergeCell ref="FKZ127:FLC127"/>
    <mergeCell ref="FLD127:FLG127"/>
    <mergeCell ref="FLH127:FLK127"/>
    <mergeCell ref="FLL127:FLO127"/>
    <mergeCell ref="FLP127:FLS127"/>
    <mergeCell ref="FJX127:FKA127"/>
    <mergeCell ref="FKB127:FKE127"/>
    <mergeCell ref="FKF127:FKI127"/>
    <mergeCell ref="FKJ127:FKM127"/>
    <mergeCell ref="FKN127:FKQ127"/>
    <mergeCell ref="FKR127:FKU127"/>
    <mergeCell ref="FIZ127:FJC127"/>
    <mergeCell ref="FJD127:FJG127"/>
    <mergeCell ref="FJH127:FJK127"/>
    <mergeCell ref="FJL127:FJO127"/>
    <mergeCell ref="FJP127:FJS127"/>
    <mergeCell ref="FJT127:FJW127"/>
    <mergeCell ref="FIB127:FIE127"/>
    <mergeCell ref="FIF127:FII127"/>
    <mergeCell ref="FIJ127:FIM127"/>
    <mergeCell ref="FIN127:FIQ127"/>
    <mergeCell ref="FIR127:FIU127"/>
    <mergeCell ref="FIV127:FIY127"/>
    <mergeCell ref="FHD127:FHG127"/>
    <mergeCell ref="FHH127:FHK127"/>
    <mergeCell ref="FHL127:FHO127"/>
    <mergeCell ref="FHP127:FHS127"/>
    <mergeCell ref="FHT127:FHW127"/>
    <mergeCell ref="FHX127:FIA127"/>
    <mergeCell ref="FRH127:FRK127"/>
    <mergeCell ref="FRL127:FRO127"/>
    <mergeCell ref="FRP127:FRS127"/>
    <mergeCell ref="FRT127:FRW127"/>
    <mergeCell ref="FRX127:FSA127"/>
    <mergeCell ref="FSB127:FSE127"/>
    <mergeCell ref="FQJ127:FQM127"/>
    <mergeCell ref="FQN127:FQQ127"/>
    <mergeCell ref="FQR127:FQU127"/>
    <mergeCell ref="FQV127:FQY127"/>
    <mergeCell ref="FQZ127:FRC127"/>
    <mergeCell ref="FRD127:FRG127"/>
    <mergeCell ref="FPL127:FPO127"/>
    <mergeCell ref="FPP127:FPS127"/>
    <mergeCell ref="FPT127:FPW127"/>
    <mergeCell ref="FPX127:FQA127"/>
    <mergeCell ref="FQB127:FQE127"/>
    <mergeCell ref="FQF127:FQI127"/>
    <mergeCell ref="FON127:FOQ127"/>
    <mergeCell ref="FOR127:FOU127"/>
    <mergeCell ref="FOV127:FOY127"/>
    <mergeCell ref="FOZ127:FPC127"/>
    <mergeCell ref="FPD127:FPG127"/>
    <mergeCell ref="FPH127:FPK127"/>
    <mergeCell ref="FNP127:FNS127"/>
    <mergeCell ref="FNT127:FNW127"/>
    <mergeCell ref="FNX127:FOA127"/>
    <mergeCell ref="FOB127:FOE127"/>
    <mergeCell ref="FOF127:FOI127"/>
    <mergeCell ref="FOJ127:FOM127"/>
    <mergeCell ref="FMR127:FMU127"/>
    <mergeCell ref="FMV127:FMY127"/>
    <mergeCell ref="FMZ127:FNC127"/>
    <mergeCell ref="FND127:FNG127"/>
    <mergeCell ref="FNH127:FNK127"/>
    <mergeCell ref="FNL127:FNO127"/>
    <mergeCell ref="FWV127:FWY127"/>
    <mergeCell ref="FWZ127:FXC127"/>
    <mergeCell ref="FXD127:FXG127"/>
    <mergeCell ref="FXH127:FXK127"/>
    <mergeCell ref="FXL127:FXO127"/>
    <mergeCell ref="FXP127:FXS127"/>
    <mergeCell ref="FVX127:FWA127"/>
    <mergeCell ref="FWB127:FWE127"/>
    <mergeCell ref="FWF127:FWI127"/>
    <mergeCell ref="FWJ127:FWM127"/>
    <mergeCell ref="FWN127:FWQ127"/>
    <mergeCell ref="FWR127:FWU127"/>
    <mergeCell ref="FUZ127:FVC127"/>
    <mergeCell ref="FVD127:FVG127"/>
    <mergeCell ref="FVH127:FVK127"/>
    <mergeCell ref="FVL127:FVO127"/>
    <mergeCell ref="FVP127:FVS127"/>
    <mergeCell ref="FVT127:FVW127"/>
    <mergeCell ref="FUB127:FUE127"/>
    <mergeCell ref="FUF127:FUI127"/>
    <mergeCell ref="FUJ127:FUM127"/>
    <mergeCell ref="FUN127:FUQ127"/>
    <mergeCell ref="FUR127:FUU127"/>
    <mergeCell ref="FUV127:FUY127"/>
    <mergeCell ref="FTD127:FTG127"/>
    <mergeCell ref="FTH127:FTK127"/>
    <mergeCell ref="FTL127:FTO127"/>
    <mergeCell ref="FTP127:FTS127"/>
    <mergeCell ref="FTT127:FTW127"/>
    <mergeCell ref="FTX127:FUA127"/>
    <mergeCell ref="FSF127:FSI127"/>
    <mergeCell ref="FSJ127:FSM127"/>
    <mergeCell ref="FSN127:FSQ127"/>
    <mergeCell ref="FSR127:FSU127"/>
    <mergeCell ref="FSV127:FSY127"/>
    <mergeCell ref="FSZ127:FTC127"/>
    <mergeCell ref="GCJ127:GCM127"/>
    <mergeCell ref="GCN127:GCQ127"/>
    <mergeCell ref="GCR127:GCU127"/>
    <mergeCell ref="GCV127:GCY127"/>
    <mergeCell ref="GCZ127:GDC127"/>
    <mergeCell ref="GDD127:GDG127"/>
    <mergeCell ref="GBL127:GBO127"/>
    <mergeCell ref="GBP127:GBS127"/>
    <mergeCell ref="GBT127:GBW127"/>
    <mergeCell ref="GBX127:GCA127"/>
    <mergeCell ref="GCB127:GCE127"/>
    <mergeCell ref="GCF127:GCI127"/>
    <mergeCell ref="GAN127:GAQ127"/>
    <mergeCell ref="GAR127:GAU127"/>
    <mergeCell ref="GAV127:GAY127"/>
    <mergeCell ref="GAZ127:GBC127"/>
    <mergeCell ref="GBD127:GBG127"/>
    <mergeCell ref="GBH127:GBK127"/>
    <mergeCell ref="FZP127:FZS127"/>
    <mergeCell ref="FZT127:FZW127"/>
    <mergeCell ref="FZX127:GAA127"/>
    <mergeCell ref="GAB127:GAE127"/>
    <mergeCell ref="GAF127:GAI127"/>
    <mergeCell ref="GAJ127:GAM127"/>
    <mergeCell ref="FYR127:FYU127"/>
    <mergeCell ref="FYV127:FYY127"/>
    <mergeCell ref="FYZ127:FZC127"/>
    <mergeCell ref="FZD127:FZG127"/>
    <mergeCell ref="FZH127:FZK127"/>
    <mergeCell ref="FZL127:FZO127"/>
    <mergeCell ref="FXT127:FXW127"/>
    <mergeCell ref="FXX127:FYA127"/>
    <mergeCell ref="FYB127:FYE127"/>
    <mergeCell ref="FYF127:FYI127"/>
    <mergeCell ref="FYJ127:FYM127"/>
    <mergeCell ref="FYN127:FYQ127"/>
    <mergeCell ref="GHX127:GIA127"/>
    <mergeCell ref="GIB127:GIE127"/>
    <mergeCell ref="GIF127:GII127"/>
    <mergeCell ref="GIJ127:GIM127"/>
    <mergeCell ref="GIN127:GIQ127"/>
    <mergeCell ref="GIR127:GIU127"/>
    <mergeCell ref="GGZ127:GHC127"/>
    <mergeCell ref="GHD127:GHG127"/>
    <mergeCell ref="GHH127:GHK127"/>
    <mergeCell ref="GHL127:GHO127"/>
    <mergeCell ref="GHP127:GHS127"/>
    <mergeCell ref="GHT127:GHW127"/>
    <mergeCell ref="GGB127:GGE127"/>
    <mergeCell ref="GGF127:GGI127"/>
    <mergeCell ref="GGJ127:GGM127"/>
    <mergeCell ref="GGN127:GGQ127"/>
    <mergeCell ref="GGR127:GGU127"/>
    <mergeCell ref="GGV127:GGY127"/>
    <mergeCell ref="GFD127:GFG127"/>
    <mergeCell ref="GFH127:GFK127"/>
    <mergeCell ref="GFL127:GFO127"/>
    <mergeCell ref="GFP127:GFS127"/>
    <mergeCell ref="GFT127:GFW127"/>
    <mergeCell ref="GFX127:GGA127"/>
    <mergeCell ref="GEF127:GEI127"/>
    <mergeCell ref="GEJ127:GEM127"/>
    <mergeCell ref="GEN127:GEQ127"/>
    <mergeCell ref="GER127:GEU127"/>
    <mergeCell ref="GEV127:GEY127"/>
    <mergeCell ref="GEZ127:GFC127"/>
    <mergeCell ref="GDH127:GDK127"/>
    <mergeCell ref="GDL127:GDO127"/>
    <mergeCell ref="GDP127:GDS127"/>
    <mergeCell ref="GDT127:GDW127"/>
    <mergeCell ref="GDX127:GEA127"/>
    <mergeCell ref="GEB127:GEE127"/>
    <mergeCell ref="GNL127:GNO127"/>
    <mergeCell ref="GNP127:GNS127"/>
    <mergeCell ref="GNT127:GNW127"/>
    <mergeCell ref="GNX127:GOA127"/>
    <mergeCell ref="GOB127:GOE127"/>
    <mergeCell ref="GOF127:GOI127"/>
    <mergeCell ref="GMN127:GMQ127"/>
    <mergeCell ref="GMR127:GMU127"/>
    <mergeCell ref="GMV127:GMY127"/>
    <mergeCell ref="GMZ127:GNC127"/>
    <mergeCell ref="GND127:GNG127"/>
    <mergeCell ref="GNH127:GNK127"/>
    <mergeCell ref="GLP127:GLS127"/>
    <mergeCell ref="GLT127:GLW127"/>
    <mergeCell ref="GLX127:GMA127"/>
    <mergeCell ref="GMB127:GME127"/>
    <mergeCell ref="GMF127:GMI127"/>
    <mergeCell ref="GMJ127:GMM127"/>
    <mergeCell ref="GKR127:GKU127"/>
    <mergeCell ref="GKV127:GKY127"/>
    <mergeCell ref="GKZ127:GLC127"/>
    <mergeCell ref="GLD127:GLG127"/>
    <mergeCell ref="GLH127:GLK127"/>
    <mergeCell ref="GLL127:GLO127"/>
    <mergeCell ref="GJT127:GJW127"/>
    <mergeCell ref="GJX127:GKA127"/>
    <mergeCell ref="GKB127:GKE127"/>
    <mergeCell ref="GKF127:GKI127"/>
    <mergeCell ref="GKJ127:GKM127"/>
    <mergeCell ref="GKN127:GKQ127"/>
    <mergeCell ref="GIV127:GIY127"/>
    <mergeCell ref="GIZ127:GJC127"/>
    <mergeCell ref="GJD127:GJG127"/>
    <mergeCell ref="GJH127:GJK127"/>
    <mergeCell ref="GJL127:GJO127"/>
    <mergeCell ref="GJP127:GJS127"/>
    <mergeCell ref="GSZ127:GTC127"/>
    <mergeCell ref="GTD127:GTG127"/>
    <mergeCell ref="GTH127:GTK127"/>
    <mergeCell ref="GTL127:GTO127"/>
    <mergeCell ref="GTP127:GTS127"/>
    <mergeCell ref="GTT127:GTW127"/>
    <mergeCell ref="GSB127:GSE127"/>
    <mergeCell ref="GSF127:GSI127"/>
    <mergeCell ref="GSJ127:GSM127"/>
    <mergeCell ref="GSN127:GSQ127"/>
    <mergeCell ref="GSR127:GSU127"/>
    <mergeCell ref="GSV127:GSY127"/>
    <mergeCell ref="GRD127:GRG127"/>
    <mergeCell ref="GRH127:GRK127"/>
    <mergeCell ref="GRL127:GRO127"/>
    <mergeCell ref="GRP127:GRS127"/>
    <mergeCell ref="GRT127:GRW127"/>
    <mergeCell ref="GRX127:GSA127"/>
    <mergeCell ref="GQF127:GQI127"/>
    <mergeCell ref="GQJ127:GQM127"/>
    <mergeCell ref="GQN127:GQQ127"/>
    <mergeCell ref="GQR127:GQU127"/>
    <mergeCell ref="GQV127:GQY127"/>
    <mergeCell ref="GQZ127:GRC127"/>
    <mergeCell ref="GPH127:GPK127"/>
    <mergeCell ref="GPL127:GPO127"/>
    <mergeCell ref="GPP127:GPS127"/>
    <mergeCell ref="GPT127:GPW127"/>
    <mergeCell ref="GPX127:GQA127"/>
    <mergeCell ref="GQB127:GQE127"/>
    <mergeCell ref="GOJ127:GOM127"/>
    <mergeCell ref="GON127:GOQ127"/>
    <mergeCell ref="GOR127:GOU127"/>
    <mergeCell ref="GOV127:GOY127"/>
    <mergeCell ref="GOZ127:GPC127"/>
    <mergeCell ref="GPD127:GPG127"/>
    <mergeCell ref="GYN127:GYQ127"/>
    <mergeCell ref="GYR127:GYU127"/>
    <mergeCell ref="GYV127:GYY127"/>
    <mergeCell ref="GYZ127:GZC127"/>
    <mergeCell ref="GZD127:GZG127"/>
    <mergeCell ref="GZH127:GZK127"/>
    <mergeCell ref="GXP127:GXS127"/>
    <mergeCell ref="GXT127:GXW127"/>
    <mergeCell ref="GXX127:GYA127"/>
    <mergeCell ref="GYB127:GYE127"/>
    <mergeCell ref="GYF127:GYI127"/>
    <mergeCell ref="GYJ127:GYM127"/>
    <mergeCell ref="GWR127:GWU127"/>
    <mergeCell ref="GWV127:GWY127"/>
    <mergeCell ref="GWZ127:GXC127"/>
    <mergeCell ref="GXD127:GXG127"/>
    <mergeCell ref="GXH127:GXK127"/>
    <mergeCell ref="GXL127:GXO127"/>
    <mergeCell ref="GVT127:GVW127"/>
    <mergeCell ref="GVX127:GWA127"/>
    <mergeCell ref="GWB127:GWE127"/>
    <mergeCell ref="GWF127:GWI127"/>
    <mergeCell ref="GWJ127:GWM127"/>
    <mergeCell ref="GWN127:GWQ127"/>
    <mergeCell ref="GUV127:GUY127"/>
    <mergeCell ref="GUZ127:GVC127"/>
    <mergeCell ref="GVD127:GVG127"/>
    <mergeCell ref="GVH127:GVK127"/>
    <mergeCell ref="GVL127:GVO127"/>
    <mergeCell ref="GVP127:GVS127"/>
    <mergeCell ref="GTX127:GUA127"/>
    <mergeCell ref="GUB127:GUE127"/>
    <mergeCell ref="GUF127:GUI127"/>
    <mergeCell ref="GUJ127:GUM127"/>
    <mergeCell ref="GUN127:GUQ127"/>
    <mergeCell ref="GUR127:GUU127"/>
    <mergeCell ref="HEB127:HEE127"/>
    <mergeCell ref="HEF127:HEI127"/>
    <mergeCell ref="HEJ127:HEM127"/>
    <mergeCell ref="HEN127:HEQ127"/>
    <mergeCell ref="HER127:HEU127"/>
    <mergeCell ref="HEV127:HEY127"/>
    <mergeCell ref="HDD127:HDG127"/>
    <mergeCell ref="HDH127:HDK127"/>
    <mergeCell ref="HDL127:HDO127"/>
    <mergeCell ref="HDP127:HDS127"/>
    <mergeCell ref="HDT127:HDW127"/>
    <mergeCell ref="HDX127:HEA127"/>
    <mergeCell ref="HCF127:HCI127"/>
    <mergeCell ref="HCJ127:HCM127"/>
    <mergeCell ref="HCN127:HCQ127"/>
    <mergeCell ref="HCR127:HCU127"/>
    <mergeCell ref="HCV127:HCY127"/>
    <mergeCell ref="HCZ127:HDC127"/>
    <mergeCell ref="HBH127:HBK127"/>
    <mergeCell ref="HBL127:HBO127"/>
    <mergeCell ref="HBP127:HBS127"/>
    <mergeCell ref="HBT127:HBW127"/>
    <mergeCell ref="HBX127:HCA127"/>
    <mergeCell ref="HCB127:HCE127"/>
    <mergeCell ref="HAJ127:HAM127"/>
    <mergeCell ref="HAN127:HAQ127"/>
    <mergeCell ref="HAR127:HAU127"/>
    <mergeCell ref="HAV127:HAY127"/>
    <mergeCell ref="HAZ127:HBC127"/>
    <mergeCell ref="HBD127:HBG127"/>
    <mergeCell ref="GZL127:GZO127"/>
    <mergeCell ref="GZP127:GZS127"/>
    <mergeCell ref="GZT127:GZW127"/>
    <mergeCell ref="GZX127:HAA127"/>
    <mergeCell ref="HAB127:HAE127"/>
    <mergeCell ref="HAF127:HAI127"/>
    <mergeCell ref="HJP127:HJS127"/>
    <mergeCell ref="HJT127:HJW127"/>
    <mergeCell ref="HJX127:HKA127"/>
    <mergeCell ref="HKB127:HKE127"/>
    <mergeCell ref="HKF127:HKI127"/>
    <mergeCell ref="HKJ127:HKM127"/>
    <mergeCell ref="HIR127:HIU127"/>
    <mergeCell ref="HIV127:HIY127"/>
    <mergeCell ref="HIZ127:HJC127"/>
    <mergeCell ref="HJD127:HJG127"/>
    <mergeCell ref="HJH127:HJK127"/>
    <mergeCell ref="HJL127:HJO127"/>
    <mergeCell ref="HHT127:HHW127"/>
    <mergeCell ref="HHX127:HIA127"/>
    <mergeCell ref="HIB127:HIE127"/>
    <mergeCell ref="HIF127:HII127"/>
    <mergeCell ref="HIJ127:HIM127"/>
    <mergeCell ref="HIN127:HIQ127"/>
    <mergeCell ref="HGV127:HGY127"/>
    <mergeCell ref="HGZ127:HHC127"/>
    <mergeCell ref="HHD127:HHG127"/>
    <mergeCell ref="HHH127:HHK127"/>
    <mergeCell ref="HHL127:HHO127"/>
    <mergeCell ref="HHP127:HHS127"/>
    <mergeCell ref="HFX127:HGA127"/>
    <mergeCell ref="HGB127:HGE127"/>
    <mergeCell ref="HGF127:HGI127"/>
    <mergeCell ref="HGJ127:HGM127"/>
    <mergeCell ref="HGN127:HGQ127"/>
    <mergeCell ref="HGR127:HGU127"/>
    <mergeCell ref="HEZ127:HFC127"/>
    <mergeCell ref="HFD127:HFG127"/>
    <mergeCell ref="HFH127:HFK127"/>
    <mergeCell ref="HFL127:HFO127"/>
    <mergeCell ref="HFP127:HFS127"/>
    <mergeCell ref="HFT127:HFW127"/>
    <mergeCell ref="HPD127:HPG127"/>
    <mergeCell ref="HPH127:HPK127"/>
    <mergeCell ref="HPL127:HPO127"/>
    <mergeCell ref="HPP127:HPS127"/>
    <mergeCell ref="HPT127:HPW127"/>
    <mergeCell ref="HPX127:HQA127"/>
    <mergeCell ref="HOF127:HOI127"/>
    <mergeCell ref="HOJ127:HOM127"/>
    <mergeCell ref="HON127:HOQ127"/>
    <mergeCell ref="HOR127:HOU127"/>
    <mergeCell ref="HOV127:HOY127"/>
    <mergeCell ref="HOZ127:HPC127"/>
    <mergeCell ref="HNH127:HNK127"/>
    <mergeCell ref="HNL127:HNO127"/>
    <mergeCell ref="HNP127:HNS127"/>
    <mergeCell ref="HNT127:HNW127"/>
    <mergeCell ref="HNX127:HOA127"/>
    <mergeCell ref="HOB127:HOE127"/>
    <mergeCell ref="HMJ127:HMM127"/>
    <mergeCell ref="HMN127:HMQ127"/>
    <mergeCell ref="HMR127:HMU127"/>
    <mergeCell ref="HMV127:HMY127"/>
    <mergeCell ref="HMZ127:HNC127"/>
    <mergeCell ref="HND127:HNG127"/>
    <mergeCell ref="HLL127:HLO127"/>
    <mergeCell ref="HLP127:HLS127"/>
    <mergeCell ref="HLT127:HLW127"/>
    <mergeCell ref="HLX127:HMA127"/>
    <mergeCell ref="HMB127:HME127"/>
    <mergeCell ref="HMF127:HMI127"/>
    <mergeCell ref="HKN127:HKQ127"/>
    <mergeCell ref="HKR127:HKU127"/>
    <mergeCell ref="HKV127:HKY127"/>
    <mergeCell ref="HKZ127:HLC127"/>
    <mergeCell ref="HLD127:HLG127"/>
    <mergeCell ref="HLH127:HLK127"/>
    <mergeCell ref="HUR127:HUU127"/>
    <mergeCell ref="HUV127:HUY127"/>
    <mergeCell ref="HUZ127:HVC127"/>
    <mergeCell ref="HVD127:HVG127"/>
    <mergeCell ref="HVH127:HVK127"/>
    <mergeCell ref="HVL127:HVO127"/>
    <mergeCell ref="HTT127:HTW127"/>
    <mergeCell ref="HTX127:HUA127"/>
    <mergeCell ref="HUB127:HUE127"/>
    <mergeCell ref="HUF127:HUI127"/>
    <mergeCell ref="HUJ127:HUM127"/>
    <mergeCell ref="HUN127:HUQ127"/>
    <mergeCell ref="HSV127:HSY127"/>
    <mergeCell ref="HSZ127:HTC127"/>
    <mergeCell ref="HTD127:HTG127"/>
    <mergeCell ref="HTH127:HTK127"/>
    <mergeCell ref="HTL127:HTO127"/>
    <mergeCell ref="HTP127:HTS127"/>
    <mergeCell ref="HRX127:HSA127"/>
    <mergeCell ref="HSB127:HSE127"/>
    <mergeCell ref="HSF127:HSI127"/>
    <mergeCell ref="HSJ127:HSM127"/>
    <mergeCell ref="HSN127:HSQ127"/>
    <mergeCell ref="HSR127:HSU127"/>
    <mergeCell ref="HQZ127:HRC127"/>
    <mergeCell ref="HRD127:HRG127"/>
    <mergeCell ref="HRH127:HRK127"/>
    <mergeCell ref="HRL127:HRO127"/>
    <mergeCell ref="HRP127:HRS127"/>
    <mergeCell ref="HRT127:HRW127"/>
    <mergeCell ref="HQB127:HQE127"/>
    <mergeCell ref="HQF127:HQI127"/>
    <mergeCell ref="HQJ127:HQM127"/>
    <mergeCell ref="HQN127:HQQ127"/>
    <mergeCell ref="HQR127:HQU127"/>
    <mergeCell ref="HQV127:HQY127"/>
    <mergeCell ref="IAF127:IAI127"/>
    <mergeCell ref="IAJ127:IAM127"/>
    <mergeCell ref="IAN127:IAQ127"/>
    <mergeCell ref="IAR127:IAU127"/>
    <mergeCell ref="IAV127:IAY127"/>
    <mergeCell ref="IAZ127:IBC127"/>
    <mergeCell ref="HZH127:HZK127"/>
    <mergeCell ref="HZL127:HZO127"/>
    <mergeCell ref="HZP127:HZS127"/>
    <mergeCell ref="HZT127:HZW127"/>
    <mergeCell ref="HZX127:IAA127"/>
    <mergeCell ref="IAB127:IAE127"/>
    <mergeCell ref="HYJ127:HYM127"/>
    <mergeCell ref="HYN127:HYQ127"/>
    <mergeCell ref="HYR127:HYU127"/>
    <mergeCell ref="HYV127:HYY127"/>
    <mergeCell ref="HYZ127:HZC127"/>
    <mergeCell ref="HZD127:HZG127"/>
    <mergeCell ref="HXL127:HXO127"/>
    <mergeCell ref="HXP127:HXS127"/>
    <mergeCell ref="HXT127:HXW127"/>
    <mergeCell ref="HXX127:HYA127"/>
    <mergeCell ref="HYB127:HYE127"/>
    <mergeCell ref="HYF127:HYI127"/>
    <mergeCell ref="HWN127:HWQ127"/>
    <mergeCell ref="HWR127:HWU127"/>
    <mergeCell ref="HWV127:HWY127"/>
    <mergeCell ref="HWZ127:HXC127"/>
    <mergeCell ref="HXD127:HXG127"/>
    <mergeCell ref="HXH127:HXK127"/>
    <mergeCell ref="HVP127:HVS127"/>
    <mergeCell ref="HVT127:HVW127"/>
    <mergeCell ref="HVX127:HWA127"/>
    <mergeCell ref="HWB127:HWE127"/>
    <mergeCell ref="HWF127:HWI127"/>
    <mergeCell ref="HWJ127:HWM127"/>
    <mergeCell ref="IFT127:IFW127"/>
    <mergeCell ref="IFX127:IGA127"/>
    <mergeCell ref="IGB127:IGE127"/>
    <mergeCell ref="IGF127:IGI127"/>
    <mergeCell ref="IGJ127:IGM127"/>
    <mergeCell ref="IGN127:IGQ127"/>
    <mergeCell ref="IEV127:IEY127"/>
    <mergeCell ref="IEZ127:IFC127"/>
    <mergeCell ref="IFD127:IFG127"/>
    <mergeCell ref="IFH127:IFK127"/>
    <mergeCell ref="IFL127:IFO127"/>
    <mergeCell ref="IFP127:IFS127"/>
    <mergeCell ref="IDX127:IEA127"/>
    <mergeCell ref="IEB127:IEE127"/>
    <mergeCell ref="IEF127:IEI127"/>
    <mergeCell ref="IEJ127:IEM127"/>
    <mergeCell ref="IEN127:IEQ127"/>
    <mergeCell ref="IER127:IEU127"/>
    <mergeCell ref="ICZ127:IDC127"/>
    <mergeCell ref="IDD127:IDG127"/>
    <mergeCell ref="IDH127:IDK127"/>
    <mergeCell ref="IDL127:IDO127"/>
    <mergeCell ref="IDP127:IDS127"/>
    <mergeCell ref="IDT127:IDW127"/>
    <mergeCell ref="ICB127:ICE127"/>
    <mergeCell ref="ICF127:ICI127"/>
    <mergeCell ref="ICJ127:ICM127"/>
    <mergeCell ref="ICN127:ICQ127"/>
    <mergeCell ref="ICR127:ICU127"/>
    <mergeCell ref="ICV127:ICY127"/>
    <mergeCell ref="IBD127:IBG127"/>
    <mergeCell ref="IBH127:IBK127"/>
    <mergeCell ref="IBL127:IBO127"/>
    <mergeCell ref="IBP127:IBS127"/>
    <mergeCell ref="IBT127:IBW127"/>
    <mergeCell ref="IBX127:ICA127"/>
    <mergeCell ref="ILH127:ILK127"/>
    <mergeCell ref="ILL127:ILO127"/>
    <mergeCell ref="ILP127:ILS127"/>
    <mergeCell ref="ILT127:ILW127"/>
    <mergeCell ref="ILX127:IMA127"/>
    <mergeCell ref="IMB127:IME127"/>
    <mergeCell ref="IKJ127:IKM127"/>
    <mergeCell ref="IKN127:IKQ127"/>
    <mergeCell ref="IKR127:IKU127"/>
    <mergeCell ref="IKV127:IKY127"/>
    <mergeCell ref="IKZ127:ILC127"/>
    <mergeCell ref="ILD127:ILG127"/>
    <mergeCell ref="IJL127:IJO127"/>
    <mergeCell ref="IJP127:IJS127"/>
    <mergeCell ref="IJT127:IJW127"/>
    <mergeCell ref="IJX127:IKA127"/>
    <mergeCell ref="IKB127:IKE127"/>
    <mergeCell ref="IKF127:IKI127"/>
    <mergeCell ref="IIN127:IIQ127"/>
    <mergeCell ref="IIR127:IIU127"/>
    <mergeCell ref="IIV127:IIY127"/>
    <mergeCell ref="IIZ127:IJC127"/>
    <mergeCell ref="IJD127:IJG127"/>
    <mergeCell ref="IJH127:IJK127"/>
    <mergeCell ref="IHP127:IHS127"/>
    <mergeCell ref="IHT127:IHW127"/>
    <mergeCell ref="IHX127:IIA127"/>
    <mergeCell ref="IIB127:IIE127"/>
    <mergeCell ref="IIF127:III127"/>
    <mergeCell ref="IIJ127:IIM127"/>
    <mergeCell ref="IGR127:IGU127"/>
    <mergeCell ref="IGV127:IGY127"/>
    <mergeCell ref="IGZ127:IHC127"/>
    <mergeCell ref="IHD127:IHG127"/>
    <mergeCell ref="IHH127:IHK127"/>
    <mergeCell ref="IHL127:IHO127"/>
    <mergeCell ref="IQV127:IQY127"/>
    <mergeCell ref="IQZ127:IRC127"/>
    <mergeCell ref="IRD127:IRG127"/>
    <mergeCell ref="IRH127:IRK127"/>
    <mergeCell ref="IRL127:IRO127"/>
    <mergeCell ref="IRP127:IRS127"/>
    <mergeCell ref="IPX127:IQA127"/>
    <mergeCell ref="IQB127:IQE127"/>
    <mergeCell ref="IQF127:IQI127"/>
    <mergeCell ref="IQJ127:IQM127"/>
    <mergeCell ref="IQN127:IQQ127"/>
    <mergeCell ref="IQR127:IQU127"/>
    <mergeCell ref="IOZ127:IPC127"/>
    <mergeCell ref="IPD127:IPG127"/>
    <mergeCell ref="IPH127:IPK127"/>
    <mergeCell ref="IPL127:IPO127"/>
    <mergeCell ref="IPP127:IPS127"/>
    <mergeCell ref="IPT127:IPW127"/>
    <mergeCell ref="IOB127:IOE127"/>
    <mergeCell ref="IOF127:IOI127"/>
    <mergeCell ref="IOJ127:IOM127"/>
    <mergeCell ref="ION127:IOQ127"/>
    <mergeCell ref="IOR127:IOU127"/>
    <mergeCell ref="IOV127:IOY127"/>
    <mergeCell ref="IND127:ING127"/>
    <mergeCell ref="INH127:INK127"/>
    <mergeCell ref="INL127:INO127"/>
    <mergeCell ref="INP127:INS127"/>
    <mergeCell ref="INT127:INW127"/>
    <mergeCell ref="INX127:IOA127"/>
    <mergeCell ref="IMF127:IMI127"/>
    <mergeCell ref="IMJ127:IMM127"/>
    <mergeCell ref="IMN127:IMQ127"/>
    <mergeCell ref="IMR127:IMU127"/>
    <mergeCell ref="IMV127:IMY127"/>
    <mergeCell ref="IMZ127:INC127"/>
    <mergeCell ref="IWJ127:IWM127"/>
    <mergeCell ref="IWN127:IWQ127"/>
    <mergeCell ref="IWR127:IWU127"/>
    <mergeCell ref="IWV127:IWY127"/>
    <mergeCell ref="IWZ127:IXC127"/>
    <mergeCell ref="IXD127:IXG127"/>
    <mergeCell ref="IVL127:IVO127"/>
    <mergeCell ref="IVP127:IVS127"/>
    <mergeCell ref="IVT127:IVW127"/>
    <mergeCell ref="IVX127:IWA127"/>
    <mergeCell ref="IWB127:IWE127"/>
    <mergeCell ref="IWF127:IWI127"/>
    <mergeCell ref="IUN127:IUQ127"/>
    <mergeCell ref="IUR127:IUU127"/>
    <mergeCell ref="IUV127:IUY127"/>
    <mergeCell ref="IUZ127:IVC127"/>
    <mergeCell ref="IVD127:IVG127"/>
    <mergeCell ref="IVH127:IVK127"/>
    <mergeCell ref="ITP127:ITS127"/>
    <mergeCell ref="ITT127:ITW127"/>
    <mergeCell ref="ITX127:IUA127"/>
    <mergeCell ref="IUB127:IUE127"/>
    <mergeCell ref="IUF127:IUI127"/>
    <mergeCell ref="IUJ127:IUM127"/>
    <mergeCell ref="ISR127:ISU127"/>
    <mergeCell ref="ISV127:ISY127"/>
    <mergeCell ref="ISZ127:ITC127"/>
    <mergeCell ref="ITD127:ITG127"/>
    <mergeCell ref="ITH127:ITK127"/>
    <mergeCell ref="ITL127:ITO127"/>
    <mergeCell ref="IRT127:IRW127"/>
    <mergeCell ref="IRX127:ISA127"/>
    <mergeCell ref="ISB127:ISE127"/>
    <mergeCell ref="ISF127:ISI127"/>
    <mergeCell ref="ISJ127:ISM127"/>
    <mergeCell ref="ISN127:ISQ127"/>
    <mergeCell ref="JBX127:JCA127"/>
    <mergeCell ref="JCB127:JCE127"/>
    <mergeCell ref="JCF127:JCI127"/>
    <mergeCell ref="JCJ127:JCM127"/>
    <mergeCell ref="JCN127:JCQ127"/>
    <mergeCell ref="JCR127:JCU127"/>
    <mergeCell ref="JAZ127:JBC127"/>
    <mergeCell ref="JBD127:JBG127"/>
    <mergeCell ref="JBH127:JBK127"/>
    <mergeCell ref="JBL127:JBO127"/>
    <mergeCell ref="JBP127:JBS127"/>
    <mergeCell ref="JBT127:JBW127"/>
    <mergeCell ref="JAB127:JAE127"/>
    <mergeCell ref="JAF127:JAI127"/>
    <mergeCell ref="JAJ127:JAM127"/>
    <mergeCell ref="JAN127:JAQ127"/>
    <mergeCell ref="JAR127:JAU127"/>
    <mergeCell ref="JAV127:JAY127"/>
    <mergeCell ref="IZD127:IZG127"/>
    <mergeCell ref="IZH127:IZK127"/>
    <mergeCell ref="IZL127:IZO127"/>
    <mergeCell ref="IZP127:IZS127"/>
    <mergeCell ref="IZT127:IZW127"/>
    <mergeCell ref="IZX127:JAA127"/>
    <mergeCell ref="IYF127:IYI127"/>
    <mergeCell ref="IYJ127:IYM127"/>
    <mergeCell ref="IYN127:IYQ127"/>
    <mergeCell ref="IYR127:IYU127"/>
    <mergeCell ref="IYV127:IYY127"/>
    <mergeCell ref="IYZ127:IZC127"/>
    <mergeCell ref="IXH127:IXK127"/>
    <mergeCell ref="IXL127:IXO127"/>
    <mergeCell ref="IXP127:IXS127"/>
    <mergeCell ref="IXT127:IXW127"/>
    <mergeCell ref="IXX127:IYA127"/>
    <mergeCell ref="IYB127:IYE127"/>
    <mergeCell ref="JHL127:JHO127"/>
    <mergeCell ref="JHP127:JHS127"/>
    <mergeCell ref="JHT127:JHW127"/>
    <mergeCell ref="JHX127:JIA127"/>
    <mergeCell ref="JIB127:JIE127"/>
    <mergeCell ref="JIF127:JII127"/>
    <mergeCell ref="JGN127:JGQ127"/>
    <mergeCell ref="JGR127:JGU127"/>
    <mergeCell ref="JGV127:JGY127"/>
    <mergeCell ref="JGZ127:JHC127"/>
    <mergeCell ref="JHD127:JHG127"/>
    <mergeCell ref="JHH127:JHK127"/>
    <mergeCell ref="JFP127:JFS127"/>
    <mergeCell ref="JFT127:JFW127"/>
    <mergeCell ref="JFX127:JGA127"/>
    <mergeCell ref="JGB127:JGE127"/>
    <mergeCell ref="JGF127:JGI127"/>
    <mergeCell ref="JGJ127:JGM127"/>
    <mergeCell ref="JER127:JEU127"/>
    <mergeCell ref="JEV127:JEY127"/>
    <mergeCell ref="JEZ127:JFC127"/>
    <mergeCell ref="JFD127:JFG127"/>
    <mergeCell ref="JFH127:JFK127"/>
    <mergeCell ref="JFL127:JFO127"/>
    <mergeCell ref="JDT127:JDW127"/>
    <mergeCell ref="JDX127:JEA127"/>
    <mergeCell ref="JEB127:JEE127"/>
    <mergeCell ref="JEF127:JEI127"/>
    <mergeCell ref="JEJ127:JEM127"/>
    <mergeCell ref="JEN127:JEQ127"/>
    <mergeCell ref="JCV127:JCY127"/>
    <mergeCell ref="JCZ127:JDC127"/>
    <mergeCell ref="JDD127:JDG127"/>
    <mergeCell ref="JDH127:JDK127"/>
    <mergeCell ref="JDL127:JDO127"/>
    <mergeCell ref="JDP127:JDS127"/>
    <mergeCell ref="JMZ127:JNC127"/>
    <mergeCell ref="JND127:JNG127"/>
    <mergeCell ref="JNH127:JNK127"/>
    <mergeCell ref="JNL127:JNO127"/>
    <mergeCell ref="JNP127:JNS127"/>
    <mergeCell ref="JNT127:JNW127"/>
    <mergeCell ref="JMB127:JME127"/>
    <mergeCell ref="JMF127:JMI127"/>
    <mergeCell ref="JMJ127:JMM127"/>
    <mergeCell ref="JMN127:JMQ127"/>
    <mergeCell ref="JMR127:JMU127"/>
    <mergeCell ref="JMV127:JMY127"/>
    <mergeCell ref="JLD127:JLG127"/>
    <mergeCell ref="JLH127:JLK127"/>
    <mergeCell ref="JLL127:JLO127"/>
    <mergeCell ref="JLP127:JLS127"/>
    <mergeCell ref="JLT127:JLW127"/>
    <mergeCell ref="JLX127:JMA127"/>
    <mergeCell ref="JKF127:JKI127"/>
    <mergeCell ref="JKJ127:JKM127"/>
    <mergeCell ref="JKN127:JKQ127"/>
    <mergeCell ref="JKR127:JKU127"/>
    <mergeCell ref="JKV127:JKY127"/>
    <mergeCell ref="JKZ127:JLC127"/>
    <mergeCell ref="JJH127:JJK127"/>
    <mergeCell ref="JJL127:JJO127"/>
    <mergeCell ref="JJP127:JJS127"/>
    <mergeCell ref="JJT127:JJW127"/>
    <mergeCell ref="JJX127:JKA127"/>
    <mergeCell ref="JKB127:JKE127"/>
    <mergeCell ref="JIJ127:JIM127"/>
    <mergeCell ref="JIN127:JIQ127"/>
    <mergeCell ref="JIR127:JIU127"/>
    <mergeCell ref="JIV127:JIY127"/>
    <mergeCell ref="JIZ127:JJC127"/>
    <mergeCell ref="JJD127:JJG127"/>
    <mergeCell ref="JSN127:JSQ127"/>
    <mergeCell ref="JSR127:JSU127"/>
    <mergeCell ref="JSV127:JSY127"/>
    <mergeCell ref="JSZ127:JTC127"/>
    <mergeCell ref="JTD127:JTG127"/>
    <mergeCell ref="JTH127:JTK127"/>
    <mergeCell ref="JRP127:JRS127"/>
    <mergeCell ref="JRT127:JRW127"/>
    <mergeCell ref="JRX127:JSA127"/>
    <mergeCell ref="JSB127:JSE127"/>
    <mergeCell ref="JSF127:JSI127"/>
    <mergeCell ref="JSJ127:JSM127"/>
    <mergeCell ref="JQR127:JQU127"/>
    <mergeCell ref="JQV127:JQY127"/>
    <mergeCell ref="JQZ127:JRC127"/>
    <mergeCell ref="JRD127:JRG127"/>
    <mergeCell ref="JRH127:JRK127"/>
    <mergeCell ref="JRL127:JRO127"/>
    <mergeCell ref="JPT127:JPW127"/>
    <mergeCell ref="JPX127:JQA127"/>
    <mergeCell ref="JQB127:JQE127"/>
    <mergeCell ref="JQF127:JQI127"/>
    <mergeCell ref="JQJ127:JQM127"/>
    <mergeCell ref="JQN127:JQQ127"/>
    <mergeCell ref="JOV127:JOY127"/>
    <mergeCell ref="JOZ127:JPC127"/>
    <mergeCell ref="JPD127:JPG127"/>
    <mergeCell ref="JPH127:JPK127"/>
    <mergeCell ref="JPL127:JPO127"/>
    <mergeCell ref="JPP127:JPS127"/>
    <mergeCell ref="JNX127:JOA127"/>
    <mergeCell ref="JOB127:JOE127"/>
    <mergeCell ref="JOF127:JOI127"/>
    <mergeCell ref="JOJ127:JOM127"/>
    <mergeCell ref="JON127:JOQ127"/>
    <mergeCell ref="JOR127:JOU127"/>
    <mergeCell ref="JYB127:JYE127"/>
    <mergeCell ref="JYF127:JYI127"/>
    <mergeCell ref="JYJ127:JYM127"/>
    <mergeCell ref="JYN127:JYQ127"/>
    <mergeCell ref="JYR127:JYU127"/>
    <mergeCell ref="JYV127:JYY127"/>
    <mergeCell ref="JXD127:JXG127"/>
    <mergeCell ref="JXH127:JXK127"/>
    <mergeCell ref="JXL127:JXO127"/>
    <mergeCell ref="JXP127:JXS127"/>
    <mergeCell ref="JXT127:JXW127"/>
    <mergeCell ref="JXX127:JYA127"/>
    <mergeCell ref="JWF127:JWI127"/>
    <mergeCell ref="JWJ127:JWM127"/>
    <mergeCell ref="JWN127:JWQ127"/>
    <mergeCell ref="JWR127:JWU127"/>
    <mergeCell ref="JWV127:JWY127"/>
    <mergeCell ref="JWZ127:JXC127"/>
    <mergeCell ref="JVH127:JVK127"/>
    <mergeCell ref="JVL127:JVO127"/>
    <mergeCell ref="JVP127:JVS127"/>
    <mergeCell ref="JVT127:JVW127"/>
    <mergeCell ref="JVX127:JWA127"/>
    <mergeCell ref="JWB127:JWE127"/>
    <mergeCell ref="JUJ127:JUM127"/>
    <mergeCell ref="JUN127:JUQ127"/>
    <mergeCell ref="JUR127:JUU127"/>
    <mergeCell ref="JUV127:JUY127"/>
    <mergeCell ref="JUZ127:JVC127"/>
    <mergeCell ref="JVD127:JVG127"/>
    <mergeCell ref="JTL127:JTO127"/>
    <mergeCell ref="JTP127:JTS127"/>
    <mergeCell ref="JTT127:JTW127"/>
    <mergeCell ref="JTX127:JUA127"/>
    <mergeCell ref="JUB127:JUE127"/>
    <mergeCell ref="JUF127:JUI127"/>
    <mergeCell ref="KDP127:KDS127"/>
    <mergeCell ref="KDT127:KDW127"/>
    <mergeCell ref="KDX127:KEA127"/>
    <mergeCell ref="KEB127:KEE127"/>
    <mergeCell ref="KEF127:KEI127"/>
    <mergeCell ref="KEJ127:KEM127"/>
    <mergeCell ref="KCR127:KCU127"/>
    <mergeCell ref="KCV127:KCY127"/>
    <mergeCell ref="KCZ127:KDC127"/>
    <mergeCell ref="KDD127:KDG127"/>
    <mergeCell ref="KDH127:KDK127"/>
    <mergeCell ref="KDL127:KDO127"/>
    <mergeCell ref="KBT127:KBW127"/>
    <mergeCell ref="KBX127:KCA127"/>
    <mergeCell ref="KCB127:KCE127"/>
    <mergeCell ref="KCF127:KCI127"/>
    <mergeCell ref="KCJ127:KCM127"/>
    <mergeCell ref="KCN127:KCQ127"/>
    <mergeCell ref="KAV127:KAY127"/>
    <mergeCell ref="KAZ127:KBC127"/>
    <mergeCell ref="KBD127:KBG127"/>
    <mergeCell ref="KBH127:KBK127"/>
    <mergeCell ref="KBL127:KBO127"/>
    <mergeCell ref="KBP127:KBS127"/>
    <mergeCell ref="JZX127:KAA127"/>
    <mergeCell ref="KAB127:KAE127"/>
    <mergeCell ref="KAF127:KAI127"/>
    <mergeCell ref="KAJ127:KAM127"/>
    <mergeCell ref="KAN127:KAQ127"/>
    <mergeCell ref="KAR127:KAU127"/>
    <mergeCell ref="JYZ127:JZC127"/>
    <mergeCell ref="JZD127:JZG127"/>
    <mergeCell ref="JZH127:JZK127"/>
    <mergeCell ref="JZL127:JZO127"/>
    <mergeCell ref="JZP127:JZS127"/>
    <mergeCell ref="JZT127:JZW127"/>
    <mergeCell ref="KJD127:KJG127"/>
    <mergeCell ref="KJH127:KJK127"/>
    <mergeCell ref="KJL127:KJO127"/>
    <mergeCell ref="KJP127:KJS127"/>
    <mergeCell ref="KJT127:KJW127"/>
    <mergeCell ref="KJX127:KKA127"/>
    <mergeCell ref="KIF127:KII127"/>
    <mergeCell ref="KIJ127:KIM127"/>
    <mergeCell ref="KIN127:KIQ127"/>
    <mergeCell ref="KIR127:KIU127"/>
    <mergeCell ref="KIV127:KIY127"/>
    <mergeCell ref="KIZ127:KJC127"/>
    <mergeCell ref="KHH127:KHK127"/>
    <mergeCell ref="KHL127:KHO127"/>
    <mergeCell ref="KHP127:KHS127"/>
    <mergeCell ref="KHT127:KHW127"/>
    <mergeCell ref="KHX127:KIA127"/>
    <mergeCell ref="KIB127:KIE127"/>
    <mergeCell ref="KGJ127:KGM127"/>
    <mergeCell ref="KGN127:KGQ127"/>
    <mergeCell ref="KGR127:KGU127"/>
    <mergeCell ref="KGV127:KGY127"/>
    <mergeCell ref="KGZ127:KHC127"/>
    <mergeCell ref="KHD127:KHG127"/>
    <mergeCell ref="KFL127:KFO127"/>
    <mergeCell ref="KFP127:KFS127"/>
    <mergeCell ref="KFT127:KFW127"/>
    <mergeCell ref="KFX127:KGA127"/>
    <mergeCell ref="KGB127:KGE127"/>
    <mergeCell ref="KGF127:KGI127"/>
    <mergeCell ref="KEN127:KEQ127"/>
    <mergeCell ref="KER127:KEU127"/>
    <mergeCell ref="KEV127:KEY127"/>
    <mergeCell ref="KEZ127:KFC127"/>
    <mergeCell ref="KFD127:KFG127"/>
    <mergeCell ref="KFH127:KFK127"/>
    <mergeCell ref="KOR127:KOU127"/>
    <mergeCell ref="KOV127:KOY127"/>
    <mergeCell ref="KOZ127:KPC127"/>
    <mergeCell ref="KPD127:KPG127"/>
    <mergeCell ref="KPH127:KPK127"/>
    <mergeCell ref="KPL127:KPO127"/>
    <mergeCell ref="KNT127:KNW127"/>
    <mergeCell ref="KNX127:KOA127"/>
    <mergeCell ref="KOB127:KOE127"/>
    <mergeCell ref="KOF127:KOI127"/>
    <mergeCell ref="KOJ127:KOM127"/>
    <mergeCell ref="KON127:KOQ127"/>
    <mergeCell ref="KMV127:KMY127"/>
    <mergeCell ref="KMZ127:KNC127"/>
    <mergeCell ref="KND127:KNG127"/>
    <mergeCell ref="KNH127:KNK127"/>
    <mergeCell ref="KNL127:KNO127"/>
    <mergeCell ref="KNP127:KNS127"/>
    <mergeCell ref="KLX127:KMA127"/>
    <mergeCell ref="KMB127:KME127"/>
    <mergeCell ref="KMF127:KMI127"/>
    <mergeCell ref="KMJ127:KMM127"/>
    <mergeCell ref="KMN127:KMQ127"/>
    <mergeCell ref="KMR127:KMU127"/>
    <mergeCell ref="KKZ127:KLC127"/>
    <mergeCell ref="KLD127:KLG127"/>
    <mergeCell ref="KLH127:KLK127"/>
    <mergeCell ref="KLL127:KLO127"/>
    <mergeCell ref="KLP127:KLS127"/>
    <mergeCell ref="KLT127:KLW127"/>
    <mergeCell ref="KKB127:KKE127"/>
    <mergeCell ref="KKF127:KKI127"/>
    <mergeCell ref="KKJ127:KKM127"/>
    <mergeCell ref="KKN127:KKQ127"/>
    <mergeCell ref="KKR127:KKU127"/>
    <mergeCell ref="KKV127:KKY127"/>
    <mergeCell ref="KUF127:KUI127"/>
    <mergeCell ref="KUJ127:KUM127"/>
    <mergeCell ref="KUN127:KUQ127"/>
    <mergeCell ref="KUR127:KUU127"/>
    <mergeCell ref="KUV127:KUY127"/>
    <mergeCell ref="KUZ127:KVC127"/>
    <mergeCell ref="KTH127:KTK127"/>
    <mergeCell ref="KTL127:KTO127"/>
    <mergeCell ref="KTP127:KTS127"/>
    <mergeCell ref="KTT127:KTW127"/>
    <mergeCell ref="KTX127:KUA127"/>
    <mergeCell ref="KUB127:KUE127"/>
    <mergeCell ref="KSJ127:KSM127"/>
    <mergeCell ref="KSN127:KSQ127"/>
    <mergeCell ref="KSR127:KSU127"/>
    <mergeCell ref="KSV127:KSY127"/>
    <mergeCell ref="KSZ127:KTC127"/>
    <mergeCell ref="KTD127:KTG127"/>
    <mergeCell ref="KRL127:KRO127"/>
    <mergeCell ref="KRP127:KRS127"/>
    <mergeCell ref="KRT127:KRW127"/>
    <mergeCell ref="KRX127:KSA127"/>
    <mergeCell ref="KSB127:KSE127"/>
    <mergeCell ref="KSF127:KSI127"/>
    <mergeCell ref="KQN127:KQQ127"/>
    <mergeCell ref="KQR127:KQU127"/>
    <mergeCell ref="KQV127:KQY127"/>
    <mergeCell ref="KQZ127:KRC127"/>
    <mergeCell ref="KRD127:KRG127"/>
    <mergeCell ref="KRH127:KRK127"/>
    <mergeCell ref="KPP127:KPS127"/>
    <mergeCell ref="KPT127:KPW127"/>
    <mergeCell ref="KPX127:KQA127"/>
    <mergeCell ref="KQB127:KQE127"/>
    <mergeCell ref="KQF127:KQI127"/>
    <mergeCell ref="KQJ127:KQM127"/>
    <mergeCell ref="KZT127:KZW127"/>
    <mergeCell ref="KZX127:LAA127"/>
    <mergeCell ref="LAB127:LAE127"/>
    <mergeCell ref="LAF127:LAI127"/>
    <mergeCell ref="LAJ127:LAM127"/>
    <mergeCell ref="LAN127:LAQ127"/>
    <mergeCell ref="KYV127:KYY127"/>
    <mergeCell ref="KYZ127:KZC127"/>
    <mergeCell ref="KZD127:KZG127"/>
    <mergeCell ref="KZH127:KZK127"/>
    <mergeCell ref="KZL127:KZO127"/>
    <mergeCell ref="KZP127:KZS127"/>
    <mergeCell ref="KXX127:KYA127"/>
    <mergeCell ref="KYB127:KYE127"/>
    <mergeCell ref="KYF127:KYI127"/>
    <mergeCell ref="KYJ127:KYM127"/>
    <mergeCell ref="KYN127:KYQ127"/>
    <mergeCell ref="KYR127:KYU127"/>
    <mergeCell ref="KWZ127:KXC127"/>
    <mergeCell ref="KXD127:KXG127"/>
    <mergeCell ref="KXH127:KXK127"/>
    <mergeCell ref="KXL127:KXO127"/>
    <mergeCell ref="KXP127:KXS127"/>
    <mergeCell ref="KXT127:KXW127"/>
    <mergeCell ref="KWB127:KWE127"/>
    <mergeCell ref="KWF127:KWI127"/>
    <mergeCell ref="KWJ127:KWM127"/>
    <mergeCell ref="KWN127:KWQ127"/>
    <mergeCell ref="KWR127:KWU127"/>
    <mergeCell ref="KWV127:KWY127"/>
    <mergeCell ref="KVD127:KVG127"/>
    <mergeCell ref="KVH127:KVK127"/>
    <mergeCell ref="KVL127:KVO127"/>
    <mergeCell ref="KVP127:KVS127"/>
    <mergeCell ref="KVT127:KVW127"/>
    <mergeCell ref="KVX127:KWA127"/>
    <mergeCell ref="LFH127:LFK127"/>
    <mergeCell ref="LFL127:LFO127"/>
    <mergeCell ref="LFP127:LFS127"/>
    <mergeCell ref="LFT127:LFW127"/>
    <mergeCell ref="LFX127:LGA127"/>
    <mergeCell ref="LGB127:LGE127"/>
    <mergeCell ref="LEJ127:LEM127"/>
    <mergeCell ref="LEN127:LEQ127"/>
    <mergeCell ref="LER127:LEU127"/>
    <mergeCell ref="LEV127:LEY127"/>
    <mergeCell ref="LEZ127:LFC127"/>
    <mergeCell ref="LFD127:LFG127"/>
    <mergeCell ref="LDL127:LDO127"/>
    <mergeCell ref="LDP127:LDS127"/>
    <mergeCell ref="LDT127:LDW127"/>
    <mergeCell ref="LDX127:LEA127"/>
    <mergeCell ref="LEB127:LEE127"/>
    <mergeCell ref="LEF127:LEI127"/>
    <mergeCell ref="LCN127:LCQ127"/>
    <mergeCell ref="LCR127:LCU127"/>
    <mergeCell ref="LCV127:LCY127"/>
    <mergeCell ref="LCZ127:LDC127"/>
    <mergeCell ref="LDD127:LDG127"/>
    <mergeCell ref="LDH127:LDK127"/>
    <mergeCell ref="LBP127:LBS127"/>
    <mergeCell ref="LBT127:LBW127"/>
    <mergeCell ref="LBX127:LCA127"/>
    <mergeCell ref="LCB127:LCE127"/>
    <mergeCell ref="LCF127:LCI127"/>
    <mergeCell ref="LCJ127:LCM127"/>
    <mergeCell ref="LAR127:LAU127"/>
    <mergeCell ref="LAV127:LAY127"/>
    <mergeCell ref="LAZ127:LBC127"/>
    <mergeCell ref="LBD127:LBG127"/>
    <mergeCell ref="LBH127:LBK127"/>
    <mergeCell ref="LBL127:LBO127"/>
    <mergeCell ref="LKV127:LKY127"/>
    <mergeCell ref="LKZ127:LLC127"/>
    <mergeCell ref="LLD127:LLG127"/>
    <mergeCell ref="LLH127:LLK127"/>
    <mergeCell ref="LLL127:LLO127"/>
    <mergeCell ref="LLP127:LLS127"/>
    <mergeCell ref="LJX127:LKA127"/>
    <mergeCell ref="LKB127:LKE127"/>
    <mergeCell ref="LKF127:LKI127"/>
    <mergeCell ref="LKJ127:LKM127"/>
    <mergeCell ref="LKN127:LKQ127"/>
    <mergeCell ref="LKR127:LKU127"/>
    <mergeCell ref="LIZ127:LJC127"/>
    <mergeCell ref="LJD127:LJG127"/>
    <mergeCell ref="LJH127:LJK127"/>
    <mergeCell ref="LJL127:LJO127"/>
    <mergeCell ref="LJP127:LJS127"/>
    <mergeCell ref="LJT127:LJW127"/>
    <mergeCell ref="LIB127:LIE127"/>
    <mergeCell ref="LIF127:LII127"/>
    <mergeCell ref="LIJ127:LIM127"/>
    <mergeCell ref="LIN127:LIQ127"/>
    <mergeCell ref="LIR127:LIU127"/>
    <mergeCell ref="LIV127:LIY127"/>
    <mergeCell ref="LHD127:LHG127"/>
    <mergeCell ref="LHH127:LHK127"/>
    <mergeCell ref="LHL127:LHO127"/>
    <mergeCell ref="LHP127:LHS127"/>
    <mergeCell ref="LHT127:LHW127"/>
    <mergeCell ref="LHX127:LIA127"/>
    <mergeCell ref="LGF127:LGI127"/>
    <mergeCell ref="LGJ127:LGM127"/>
    <mergeCell ref="LGN127:LGQ127"/>
    <mergeCell ref="LGR127:LGU127"/>
    <mergeCell ref="LGV127:LGY127"/>
    <mergeCell ref="LGZ127:LHC127"/>
    <mergeCell ref="LQJ127:LQM127"/>
    <mergeCell ref="LQN127:LQQ127"/>
    <mergeCell ref="LQR127:LQU127"/>
    <mergeCell ref="LQV127:LQY127"/>
    <mergeCell ref="LQZ127:LRC127"/>
    <mergeCell ref="LRD127:LRG127"/>
    <mergeCell ref="LPL127:LPO127"/>
    <mergeCell ref="LPP127:LPS127"/>
    <mergeCell ref="LPT127:LPW127"/>
    <mergeCell ref="LPX127:LQA127"/>
    <mergeCell ref="LQB127:LQE127"/>
    <mergeCell ref="LQF127:LQI127"/>
    <mergeCell ref="LON127:LOQ127"/>
    <mergeCell ref="LOR127:LOU127"/>
    <mergeCell ref="LOV127:LOY127"/>
    <mergeCell ref="LOZ127:LPC127"/>
    <mergeCell ref="LPD127:LPG127"/>
    <mergeCell ref="LPH127:LPK127"/>
    <mergeCell ref="LNP127:LNS127"/>
    <mergeCell ref="LNT127:LNW127"/>
    <mergeCell ref="LNX127:LOA127"/>
    <mergeCell ref="LOB127:LOE127"/>
    <mergeCell ref="LOF127:LOI127"/>
    <mergeCell ref="LOJ127:LOM127"/>
    <mergeCell ref="LMR127:LMU127"/>
    <mergeCell ref="LMV127:LMY127"/>
    <mergeCell ref="LMZ127:LNC127"/>
    <mergeCell ref="LND127:LNG127"/>
    <mergeCell ref="LNH127:LNK127"/>
    <mergeCell ref="LNL127:LNO127"/>
    <mergeCell ref="LLT127:LLW127"/>
    <mergeCell ref="LLX127:LMA127"/>
    <mergeCell ref="LMB127:LME127"/>
    <mergeCell ref="LMF127:LMI127"/>
    <mergeCell ref="LMJ127:LMM127"/>
    <mergeCell ref="LMN127:LMQ127"/>
    <mergeCell ref="LVX127:LWA127"/>
    <mergeCell ref="LWB127:LWE127"/>
    <mergeCell ref="LWF127:LWI127"/>
    <mergeCell ref="LWJ127:LWM127"/>
    <mergeCell ref="LWN127:LWQ127"/>
    <mergeCell ref="LWR127:LWU127"/>
    <mergeCell ref="LUZ127:LVC127"/>
    <mergeCell ref="LVD127:LVG127"/>
    <mergeCell ref="LVH127:LVK127"/>
    <mergeCell ref="LVL127:LVO127"/>
    <mergeCell ref="LVP127:LVS127"/>
    <mergeCell ref="LVT127:LVW127"/>
    <mergeCell ref="LUB127:LUE127"/>
    <mergeCell ref="LUF127:LUI127"/>
    <mergeCell ref="LUJ127:LUM127"/>
    <mergeCell ref="LUN127:LUQ127"/>
    <mergeCell ref="LUR127:LUU127"/>
    <mergeCell ref="LUV127:LUY127"/>
    <mergeCell ref="LTD127:LTG127"/>
    <mergeCell ref="LTH127:LTK127"/>
    <mergeCell ref="LTL127:LTO127"/>
    <mergeCell ref="LTP127:LTS127"/>
    <mergeCell ref="LTT127:LTW127"/>
    <mergeCell ref="LTX127:LUA127"/>
    <mergeCell ref="LSF127:LSI127"/>
    <mergeCell ref="LSJ127:LSM127"/>
    <mergeCell ref="LSN127:LSQ127"/>
    <mergeCell ref="LSR127:LSU127"/>
    <mergeCell ref="LSV127:LSY127"/>
    <mergeCell ref="LSZ127:LTC127"/>
    <mergeCell ref="LRH127:LRK127"/>
    <mergeCell ref="LRL127:LRO127"/>
    <mergeCell ref="LRP127:LRS127"/>
    <mergeCell ref="LRT127:LRW127"/>
    <mergeCell ref="LRX127:LSA127"/>
    <mergeCell ref="LSB127:LSE127"/>
    <mergeCell ref="MBL127:MBO127"/>
    <mergeCell ref="MBP127:MBS127"/>
    <mergeCell ref="MBT127:MBW127"/>
    <mergeCell ref="MBX127:MCA127"/>
    <mergeCell ref="MCB127:MCE127"/>
    <mergeCell ref="MCF127:MCI127"/>
    <mergeCell ref="MAN127:MAQ127"/>
    <mergeCell ref="MAR127:MAU127"/>
    <mergeCell ref="MAV127:MAY127"/>
    <mergeCell ref="MAZ127:MBC127"/>
    <mergeCell ref="MBD127:MBG127"/>
    <mergeCell ref="MBH127:MBK127"/>
    <mergeCell ref="LZP127:LZS127"/>
    <mergeCell ref="LZT127:LZW127"/>
    <mergeCell ref="LZX127:MAA127"/>
    <mergeCell ref="MAB127:MAE127"/>
    <mergeCell ref="MAF127:MAI127"/>
    <mergeCell ref="MAJ127:MAM127"/>
    <mergeCell ref="LYR127:LYU127"/>
    <mergeCell ref="LYV127:LYY127"/>
    <mergeCell ref="LYZ127:LZC127"/>
    <mergeCell ref="LZD127:LZG127"/>
    <mergeCell ref="LZH127:LZK127"/>
    <mergeCell ref="LZL127:LZO127"/>
    <mergeCell ref="LXT127:LXW127"/>
    <mergeCell ref="LXX127:LYA127"/>
    <mergeCell ref="LYB127:LYE127"/>
    <mergeCell ref="LYF127:LYI127"/>
    <mergeCell ref="LYJ127:LYM127"/>
    <mergeCell ref="LYN127:LYQ127"/>
    <mergeCell ref="LWV127:LWY127"/>
    <mergeCell ref="LWZ127:LXC127"/>
    <mergeCell ref="LXD127:LXG127"/>
    <mergeCell ref="LXH127:LXK127"/>
    <mergeCell ref="LXL127:LXO127"/>
    <mergeCell ref="LXP127:LXS127"/>
    <mergeCell ref="MGZ127:MHC127"/>
    <mergeCell ref="MHD127:MHG127"/>
    <mergeCell ref="MHH127:MHK127"/>
    <mergeCell ref="MHL127:MHO127"/>
    <mergeCell ref="MHP127:MHS127"/>
    <mergeCell ref="MHT127:MHW127"/>
    <mergeCell ref="MGB127:MGE127"/>
    <mergeCell ref="MGF127:MGI127"/>
    <mergeCell ref="MGJ127:MGM127"/>
    <mergeCell ref="MGN127:MGQ127"/>
    <mergeCell ref="MGR127:MGU127"/>
    <mergeCell ref="MGV127:MGY127"/>
    <mergeCell ref="MFD127:MFG127"/>
    <mergeCell ref="MFH127:MFK127"/>
    <mergeCell ref="MFL127:MFO127"/>
    <mergeCell ref="MFP127:MFS127"/>
    <mergeCell ref="MFT127:MFW127"/>
    <mergeCell ref="MFX127:MGA127"/>
    <mergeCell ref="MEF127:MEI127"/>
    <mergeCell ref="MEJ127:MEM127"/>
    <mergeCell ref="MEN127:MEQ127"/>
    <mergeCell ref="MER127:MEU127"/>
    <mergeCell ref="MEV127:MEY127"/>
    <mergeCell ref="MEZ127:MFC127"/>
    <mergeCell ref="MDH127:MDK127"/>
    <mergeCell ref="MDL127:MDO127"/>
    <mergeCell ref="MDP127:MDS127"/>
    <mergeCell ref="MDT127:MDW127"/>
    <mergeCell ref="MDX127:MEA127"/>
    <mergeCell ref="MEB127:MEE127"/>
    <mergeCell ref="MCJ127:MCM127"/>
    <mergeCell ref="MCN127:MCQ127"/>
    <mergeCell ref="MCR127:MCU127"/>
    <mergeCell ref="MCV127:MCY127"/>
    <mergeCell ref="MCZ127:MDC127"/>
    <mergeCell ref="MDD127:MDG127"/>
    <mergeCell ref="MMN127:MMQ127"/>
    <mergeCell ref="MMR127:MMU127"/>
    <mergeCell ref="MMV127:MMY127"/>
    <mergeCell ref="MMZ127:MNC127"/>
    <mergeCell ref="MND127:MNG127"/>
    <mergeCell ref="MNH127:MNK127"/>
    <mergeCell ref="MLP127:MLS127"/>
    <mergeCell ref="MLT127:MLW127"/>
    <mergeCell ref="MLX127:MMA127"/>
    <mergeCell ref="MMB127:MME127"/>
    <mergeCell ref="MMF127:MMI127"/>
    <mergeCell ref="MMJ127:MMM127"/>
    <mergeCell ref="MKR127:MKU127"/>
    <mergeCell ref="MKV127:MKY127"/>
    <mergeCell ref="MKZ127:MLC127"/>
    <mergeCell ref="MLD127:MLG127"/>
    <mergeCell ref="MLH127:MLK127"/>
    <mergeCell ref="MLL127:MLO127"/>
    <mergeCell ref="MJT127:MJW127"/>
    <mergeCell ref="MJX127:MKA127"/>
    <mergeCell ref="MKB127:MKE127"/>
    <mergeCell ref="MKF127:MKI127"/>
    <mergeCell ref="MKJ127:MKM127"/>
    <mergeCell ref="MKN127:MKQ127"/>
    <mergeCell ref="MIV127:MIY127"/>
    <mergeCell ref="MIZ127:MJC127"/>
    <mergeCell ref="MJD127:MJG127"/>
    <mergeCell ref="MJH127:MJK127"/>
    <mergeCell ref="MJL127:MJO127"/>
    <mergeCell ref="MJP127:MJS127"/>
    <mergeCell ref="MHX127:MIA127"/>
    <mergeCell ref="MIB127:MIE127"/>
    <mergeCell ref="MIF127:MII127"/>
    <mergeCell ref="MIJ127:MIM127"/>
    <mergeCell ref="MIN127:MIQ127"/>
    <mergeCell ref="MIR127:MIU127"/>
    <mergeCell ref="MSB127:MSE127"/>
    <mergeCell ref="MSF127:MSI127"/>
    <mergeCell ref="MSJ127:MSM127"/>
    <mergeCell ref="MSN127:MSQ127"/>
    <mergeCell ref="MSR127:MSU127"/>
    <mergeCell ref="MSV127:MSY127"/>
    <mergeCell ref="MRD127:MRG127"/>
    <mergeCell ref="MRH127:MRK127"/>
    <mergeCell ref="MRL127:MRO127"/>
    <mergeCell ref="MRP127:MRS127"/>
    <mergeCell ref="MRT127:MRW127"/>
    <mergeCell ref="MRX127:MSA127"/>
    <mergeCell ref="MQF127:MQI127"/>
    <mergeCell ref="MQJ127:MQM127"/>
    <mergeCell ref="MQN127:MQQ127"/>
    <mergeCell ref="MQR127:MQU127"/>
    <mergeCell ref="MQV127:MQY127"/>
    <mergeCell ref="MQZ127:MRC127"/>
    <mergeCell ref="MPH127:MPK127"/>
    <mergeCell ref="MPL127:MPO127"/>
    <mergeCell ref="MPP127:MPS127"/>
    <mergeCell ref="MPT127:MPW127"/>
    <mergeCell ref="MPX127:MQA127"/>
    <mergeCell ref="MQB127:MQE127"/>
    <mergeCell ref="MOJ127:MOM127"/>
    <mergeCell ref="MON127:MOQ127"/>
    <mergeCell ref="MOR127:MOU127"/>
    <mergeCell ref="MOV127:MOY127"/>
    <mergeCell ref="MOZ127:MPC127"/>
    <mergeCell ref="MPD127:MPG127"/>
    <mergeCell ref="MNL127:MNO127"/>
    <mergeCell ref="MNP127:MNS127"/>
    <mergeCell ref="MNT127:MNW127"/>
    <mergeCell ref="MNX127:MOA127"/>
    <mergeCell ref="MOB127:MOE127"/>
    <mergeCell ref="MOF127:MOI127"/>
    <mergeCell ref="MXP127:MXS127"/>
    <mergeCell ref="MXT127:MXW127"/>
    <mergeCell ref="MXX127:MYA127"/>
    <mergeCell ref="MYB127:MYE127"/>
    <mergeCell ref="MYF127:MYI127"/>
    <mergeCell ref="MYJ127:MYM127"/>
    <mergeCell ref="MWR127:MWU127"/>
    <mergeCell ref="MWV127:MWY127"/>
    <mergeCell ref="MWZ127:MXC127"/>
    <mergeCell ref="MXD127:MXG127"/>
    <mergeCell ref="MXH127:MXK127"/>
    <mergeCell ref="MXL127:MXO127"/>
    <mergeCell ref="MVT127:MVW127"/>
    <mergeCell ref="MVX127:MWA127"/>
    <mergeCell ref="MWB127:MWE127"/>
    <mergeCell ref="MWF127:MWI127"/>
    <mergeCell ref="MWJ127:MWM127"/>
    <mergeCell ref="MWN127:MWQ127"/>
    <mergeCell ref="MUV127:MUY127"/>
    <mergeCell ref="MUZ127:MVC127"/>
    <mergeCell ref="MVD127:MVG127"/>
    <mergeCell ref="MVH127:MVK127"/>
    <mergeCell ref="MVL127:MVO127"/>
    <mergeCell ref="MVP127:MVS127"/>
    <mergeCell ref="MTX127:MUA127"/>
    <mergeCell ref="MUB127:MUE127"/>
    <mergeCell ref="MUF127:MUI127"/>
    <mergeCell ref="MUJ127:MUM127"/>
    <mergeCell ref="MUN127:MUQ127"/>
    <mergeCell ref="MUR127:MUU127"/>
    <mergeCell ref="MSZ127:MTC127"/>
    <mergeCell ref="MTD127:MTG127"/>
    <mergeCell ref="MTH127:MTK127"/>
    <mergeCell ref="MTL127:MTO127"/>
    <mergeCell ref="MTP127:MTS127"/>
    <mergeCell ref="MTT127:MTW127"/>
    <mergeCell ref="NDD127:NDG127"/>
    <mergeCell ref="NDH127:NDK127"/>
    <mergeCell ref="NDL127:NDO127"/>
    <mergeCell ref="NDP127:NDS127"/>
    <mergeCell ref="NDT127:NDW127"/>
    <mergeCell ref="NDX127:NEA127"/>
    <mergeCell ref="NCF127:NCI127"/>
    <mergeCell ref="NCJ127:NCM127"/>
    <mergeCell ref="NCN127:NCQ127"/>
    <mergeCell ref="NCR127:NCU127"/>
    <mergeCell ref="NCV127:NCY127"/>
    <mergeCell ref="NCZ127:NDC127"/>
    <mergeCell ref="NBH127:NBK127"/>
    <mergeCell ref="NBL127:NBO127"/>
    <mergeCell ref="NBP127:NBS127"/>
    <mergeCell ref="NBT127:NBW127"/>
    <mergeCell ref="NBX127:NCA127"/>
    <mergeCell ref="NCB127:NCE127"/>
    <mergeCell ref="NAJ127:NAM127"/>
    <mergeCell ref="NAN127:NAQ127"/>
    <mergeCell ref="NAR127:NAU127"/>
    <mergeCell ref="NAV127:NAY127"/>
    <mergeCell ref="NAZ127:NBC127"/>
    <mergeCell ref="NBD127:NBG127"/>
    <mergeCell ref="MZL127:MZO127"/>
    <mergeCell ref="MZP127:MZS127"/>
    <mergeCell ref="MZT127:MZW127"/>
    <mergeCell ref="MZX127:NAA127"/>
    <mergeCell ref="NAB127:NAE127"/>
    <mergeCell ref="NAF127:NAI127"/>
    <mergeCell ref="MYN127:MYQ127"/>
    <mergeCell ref="MYR127:MYU127"/>
    <mergeCell ref="MYV127:MYY127"/>
    <mergeCell ref="MYZ127:MZC127"/>
    <mergeCell ref="MZD127:MZG127"/>
    <mergeCell ref="MZH127:MZK127"/>
    <mergeCell ref="NIR127:NIU127"/>
    <mergeCell ref="NIV127:NIY127"/>
    <mergeCell ref="NIZ127:NJC127"/>
    <mergeCell ref="NJD127:NJG127"/>
    <mergeCell ref="NJH127:NJK127"/>
    <mergeCell ref="NJL127:NJO127"/>
    <mergeCell ref="NHT127:NHW127"/>
    <mergeCell ref="NHX127:NIA127"/>
    <mergeCell ref="NIB127:NIE127"/>
    <mergeCell ref="NIF127:NII127"/>
    <mergeCell ref="NIJ127:NIM127"/>
    <mergeCell ref="NIN127:NIQ127"/>
    <mergeCell ref="NGV127:NGY127"/>
    <mergeCell ref="NGZ127:NHC127"/>
    <mergeCell ref="NHD127:NHG127"/>
    <mergeCell ref="NHH127:NHK127"/>
    <mergeCell ref="NHL127:NHO127"/>
    <mergeCell ref="NHP127:NHS127"/>
    <mergeCell ref="NFX127:NGA127"/>
    <mergeCell ref="NGB127:NGE127"/>
    <mergeCell ref="NGF127:NGI127"/>
    <mergeCell ref="NGJ127:NGM127"/>
    <mergeCell ref="NGN127:NGQ127"/>
    <mergeCell ref="NGR127:NGU127"/>
    <mergeCell ref="NEZ127:NFC127"/>
    <mergeCell ref="NFD127:NFG127"/>
    <mergeCell ref="NFH127:NFK127"/>
    <mergeCell ref="NFL127:NFO127"/>
    <mergeCell ref="NFP127:NFS127"/>
    <mergeCell ref="NFT127:NFW127"/>
    <mergeCell ref="NEB127:NEE127"/>
    <mergeCell ref="NEF127:NEI127"/>
    <mergeCell ref="NEJ127:NEM127"/>
    <mergeCell ref="NEN127:NEQ127"/>
    <mergeCell ref="NER127:NEU127"/>
    <mergeCell ref="NEV127:NEY127"/>
    <mergeCell ref="NOF127:NOI127"/>
    <mergeCell ref="NOJ127:NOM127"/>
    <mergeCell ref="NON127:NOQ127"/>
    <mergeCell ref="NOR127:NOU127"/>
    <mergeCell ref="NOV127:NOY127"/>
    <mergeCell ref="NOZ127:NPC127"/>
    <mergeCell ref="NNH127:NNK127"/>
    <mergeCell ref="NNL127:NNO127"/>
    <mergeCell ref="NNP127:NNS127"/>
    <mergeCell ref="NNT127:NNW127"/>
    <mergeCell ref="NNX127:NOA127"/>
    <mergeCell ref="NOB127:NOE127"/>
    <mergeCell ref="NMJ127:NMM127"/>
    <mergeCell ref="NMN127:NMQ127"/>
    <mergeCell ref="NMR127:NMU127"/>
    <mergeCell ref="NMV127:NMY127"/>
    <mergeCell ref="NMZ127:NNC127"/>
    <mergeCell ref="NND127:NNG127"/>
    <mergeCell ref="NLL127:NLO127"/>
    <mergeCell ref="NLP127:NLS127"/>
    <mergeCell ref="NLT127:NLW127"/>
    <mergeCell ref="NLX127:NMA127"/>
    <mergeCell ref="NMB127:NME127"/>
    <mergeCell ref="NMF127:NMI127"/>
    <mergeCell ref="NKN127:NKQ127"/>
    <mergeCell ref="NKR127:NKU127"/>
    <mergeCell ref="NKV127:NKY127"/>
    <mergeCell ref="NKZ127:NLC127"/>
    <mergeCell ref="NLD127:NLG127"/>
    <mergeCell ref="NLH127:NLK127"/>
    <mergeCell ref="NJP127:NJS127"/>
    <mergeCell ref="NJT127:NJW127"/>
    <mergeCell ref="NJX127:NKA127"/>
    <mergeCell ref="NKB127:NKE127"/>
    <mergeCell ref="NKF127:NKI127"/>
    <mergeCell ref="NKJ127:NKM127"/>
    <mergeCell ref="NTT127:NTW127"/>
    <mergeCell ref="NTX127:NUA127"/>
    <mergeCell ref="NUB127:NUE127"/>
    <mergeCell ref="NUF127:NUI127"/>
    <mergeCell ref="NUJ127:NUM127"/>
    <mergeCell ref="NUN127:NUQ127"/>
    <mergeCell ref="NSV127:NSY127"/>
    <mergeCell ref="NSZ127:NTC127"/>
    <mergeCell ref="NTD127:NTG127"/>
    <mergeCell ref="NTH127:NTK127"/>
    <mergeCell ref="NTL127:NTO127"/>
    <mergeCell ref="NTP127:NTS127"/>
    <mergeCell ref="NRX127:NSA127"/>
    <mergeCell ref="NSB127:NSE127"/>
    <mergeCell ref="NSF127:NSI127"/>
    <mergeCell ref="NSJ127:NSM127"/>
    <mergeCell ref="NSN127:NSQ127"/>
    <mergeCell ref="NSR127:NSU127"/>
    <mergeCell ref="NQZ127:NRC127"/>
    <mergeCell ref="NRD127:NRG127"/>
    <mergeCell ref="NRH127:NRK127"/>
    <mergeCell ref="NRL127:NRO127"/>
    <mergeCell ref="NRP127:NRS127"/>
    <mergeCell ref="NRT127:NRW127"/>
    <mergeCell ref="NQB127:NQE127"/>
    <mergeCell ref="NQF127:NQI127"/>
    <mergeCell ref="NQJ127:NQM127"/>
    <mergeCell ref="NQN127:NQQ127"/>
    <mergeCell ref="NQR127:NQU127"/>
    <mergeCell ref="NQV127:NQY127"/>
    <mergeCell ref="NPD127:NPG127"/>
    <mergeCell ref="NPH127:NPK127"/>
    <mergeCell ref="NPL127:NPO127"/>
    <mergeCell ref="NPP127:NPS127"/>
    <mergeCell ref="NPT127:NPW127"/>
    <mergeCell ref="NPX127:NQA127"/>
    <mergeCell ref="NZH127:NZK127"/>
    <mergeCell ref="NZL127:NZO127"/>
    <mergeCell ref="NZP127:NZS127"/>
    <mergeCell ref="NZT127:NZW127"/>
    <mergeCell ref="NZX127:OAA127"/>
    <mergeCell ref="OAB127:OAE127"/>
    <mergeCell ref="NYJ127:NYM127"/>
    <mergeCell ref="NYN127:NYQ127"/>
    <mergeCell ref="NYR127:NYU127"/>
    <mergeCell ref="NYV127:NYY127"/>
    <mergeCell ref="NYZ127:NZC127"/>
    <mergeCell ref="NZD127:NZG127"/>
    <mergeCell ref="NXL127:NXO127"/>
    <mergeCell ref="NXP127:NXS127"/>
    <mergeCell ref="NXT127:NXW127"/>
    <mergeCell ref="NXX127:NYA127"/>
    <mergeCell ref="NYB127:NYE127"/>
    <mergeCell ref="NYF127:NYI127"/>
    <mergeCell ref="NWN127:NWQ127"/>
    <mergeCell ref="NWR127:NWU127"/>
    <mergeCell ref="NWV127:NWY127"/>
    <mergeCell ref="NWZ127:NXC127"/>
    <mergeCell ref="NXD127:NXG127"/>
    <mergeCell ref="NXH127:NXK127"/>
    <mergeCell ref="NVP127:NVS127"/>
    <mergeCell ref="NVT127:NVW127"/>
    <mergeCell ref="NVX127:NWA127"/>
    <mergeCell ref="NWB127:NWE127"/>
    <mergeCell ref="NWF127:NWI127"/>
    <mergeCell ref="NWJ127:NWM127"/>
    <mergeCell ref="NUR127:NUU127"/>
    <mergeCell ref="NUV127:NUY127"/>
    <mergeCell ref="NUZ127:NVC127"/>
    <mergeCell ref="NVD127:NVG127"/>
    <mergeCell ref="NVH127:NVK127"/>
    <mergeCell ref="NVL127:NVO127"/>
    <mergeCell ref="OEV127:OEY127"/>
    <mergeCell ref="OEZ127:OFC127"/>
    <mergeCell ref="OFD127:OFG127"/>
    <mergeCell ref="OFH127:OFK127"/>
    <mergeCell ref="OFL127:OFO127"/>
    <mergeCell ref="OFP127:OFS127"/>
    <mergeCell ref="ODX127:OEA127"/>
    <mergeCell ref="OEB127:OEE127"/>
    <mergeCell ref="OEF127:OEI127"/>
    <mergeCell ref="OEJ127:OEM127"/>
    <mergeCell ref="OEN127:OEQ127"/>
    <mergeCell ref="OER127:OEU127"/>
    <mergeCell ref="OCZ127:ODC127"/>
    <mergeCell ref="ODD127:ODG127"/>
    <mergeCell ref="ODH127:ODK127"/>
    <mergeCell ref="ODL127:ODO127"/>
    <mergeCell ref="ODP127:ODS127"/>
    <mergeCell ref="ODT127:ODW127"/>
    <mergeCell ref="OCB127:OCE127"/>
    <mergeCell ref="OCF127:OCI127"/>
    <mergeCell ref="OCJ127:OCM127"/>
    <mergeCell ref="OCN127:OCQ127"/>
    <mergeCell ref="OCR127:OCU127"/>
    <mergeCell ref="OCV127:OCY127"/>
    <mergeCell ref="OBD127:OBG127"/>
    <mergeCell ref="OBH127:OBK127"/>
    <mergeCell ref="OBL127:OBO127"/>
    <mergeCell ref="OBP127:OBS127"/>
    <mergeCell ref="OBT127:OBW127"/>
    <mergeCell ref="OBX127:OCA127"/>
    <mergeCell ref="OAF127:OAI127"/>
    <mergeCell ref="OAJ127:OAM127"/>
    <mergeCell ref="OAN127:OAQ127"/>
    <mergeCell ref="OAR127:OAU127"/>
    <mergeCell ref="OAV127:OAY127"/>
    <mergeCell ref="OAZ127:OBC127"/>
    <mergeCell ref="OKJ127:OKM127"/>
    <mergeCell ref="OKN127:OKQ127"/>
    <mergeCell ref="OKR127:OKU127"/>
    <mergeCell ref="OKV127:OKY127"/>
    <mergeCell ref="OKZ127:OLC127"/>
    <mergeCell ref="OLD127:OLG127"/>
    <mergeCell ref="OJL127:OJO127"/>
    <mergeCell ref="OJP127:OJS127"/>
    <mergeCell ref="OJT127:OJW127"/>
    <mergeCell ref="OJX127:OKA127"/>
    <mergeCell ref="OKB127:OKE127"/>
    <mergeCell ref="OKF127:OKI127"/>
    <mergeCell ref="OIN127:OIQ127"/>
    <mergeCell ref="OIR127:OIU127"/>
    <mergeCell ref="OIV127:OIY127"/>
    <mergeCell ref="OIZ127:OJC127"/>
    <mergeCell ref="OJD127:OJG127"/>
    <mergeCell ref="OJH127:OJK127"/>
    <mergeCell ref="OHP127:OHS127"/>
    <mergeCell ref="OHT127:OHW127"/>
    <mergeCell ref="OHX127:OIA127"/>
    <mergeCell ref="OIB127:OIE127"/>
    <mergeCell ref="OIF127:OII127"/>
    <mergeCell ref="OIJ127:OIM127"/>
    <mergeCell ref="OGR127:OGU127"/>
    <mergeCell ref="OGV127:OGY127"/>
    <mergeCell ref="OGZ127:OHC127"/>
    <mergeCell ref="OHD127:OHG127"/>
    <mergeCell ref="OHH127:OHK127"/>
    <mergeCell ref="OHL127:OHO127"/>
    <mergeCell ref="OFT127:OFW127"/>
    <mergeCell ref="OFX127:OGA127"/>
    <mergeCell ref="OGB127:OGE127"/>
    <mergeCell ref="OGF127:OGI127"/>
    <mergeCell ref="OGJ127:OGM127"/>
    <mergeCell ref="OGN127:OGQ127"/>
    <mergeCell ref="OPX127:OQA127"/>
    <mergeCell ref="OQB127:OQE127"/>
    <mergeCell ref="OQF127:OQI127"/>
    <mergeCell ref="OQJ127:OQM127"/>
    <mergeCell ref="OQN127:OQQ127"/>
    <mergeCell ref="OQR127:OQU127"/>
    <mergeCell ref="OOZ127:OPC127"/>
    <mergeCell ref="OPD127:OPG127"/>
    <mergeCell ref="OPH127:OPK127"/>
    <mergeCell ref="OPL127:OPO127"/>
    <mergeCell ref="OPP127:OPS127"/>
    <mergeCell ref="OPT127:OPW127"/>
    <mergeCell ref="OOB127:OOE127"/>
    <mergeCell ref="OOF127:OOI127"/>
    <mergeCell ref="OOJ127:OOM127"/>
    <mergeCell ref="OON127:OOQ127"/>
    <mergeCell ref="OOR127:OOU127"/>
    <mergeCell ref="OOV127:OOY127"/>
    <mergeCell ref="OND127:ONG127"/>
    <mergeCell ref="ONH127:ONK127"/>
    <mergeCell ref="ONL127:ONO127"/>
    <mergeCell ref="ONP127:ONS127"/>
    <mergeCell ref="ONT127:ONW127"/>
    <mergeCell ref="ONX127:OOA127"/>
    <mergeCell ref="OMF127:OMI127"/>
    <mergeCell ref="OMJ127:OMM127"/>
    <mergeCell ref="OMN127:OMQ127"/>
    <mergeCell ref="OMR127:OMU127"/>
    <mergeCell ref="OMV127:OMY127"/>
    <mergeCell ref="OMZ127:ONC127"/>
    <mergeCell ref="OLH127:OLK127"/>
    <mergeCell ref="OLL127:OLO127"/>
    <mergeCell ref="OLP127:OLS127"/>
    <mergeCell ref="OLT127:OLW127"/>
    <mergeCell ref="OLX127:OMA127"/>
    <mergeCell ref="OMB127:OME127"/>
    <mergeCell ref="OVL127:OVO127"/>
    <mergeCell ref="OVP127:OVS127"/>
    <mergeCell ref="OVT127:OVW127"/>
    <mergeCell ref="OVX127:OWA127"/>
    <mergeCell ref="OWB127:OWE127"/>
    <mergeCell ref="OWF127:OWI127"/>
    <mergeCell ref="OUN127:OUQ127"/>
    <mergeCell ref="OUR127:OUU127"/>
    <mergeCell ref="OUV127:OUY127"/>
    <mergeCell ref="OUZ127:OVC127"/>
    <mergeCell ref="OVD127:OVG127"/>
    <mergeCell ref="OVH127:OVK127"/>
    <mergeCell ref="OTP127:OTS127"/>
    <mergeCell ref="OTT127:OTW127"/>
    <mergeCell ref="OTX127:OUA127"/>
    <mergeCell ref="OUB127:OUE127"/>
    <mergeCell ref="OUF127:OUI127"/>
    <mergeCell ref="OUJ127:OUM127"/>
    <mergeCell ref="OSR127:OSU127"/>
    <mergeCell ref="OSV127:OSY127"/>
    <mergeCell ref="OSZ127:OTC127"/>
    <mergeCell ref="OTD127:OTG127"/>
    <mergeCell ref="OTH127:OTK127"/>
    <mergeCell ref="OTL127:OTO127"/>
    <mergeCell ref="ORT127:ORW127"/>
    <mergeCell ref="ORX127:OSA127"/>
    <mergeCell ref="OSB127:OSE127"/>
    <mergeCell ref="OSF127:OSI127"/>
    <mergeCell ref="OSJ127:OSM127"/>
    <mergeCell ref="OSN127:OSQ127"/>
    <mergeCell ref="OQV127:OQY127"/>
    <mergeCell ref="OQZ127:ORC127"/>
    <mergeCell ref="ORD127:ORG127"/>
    <mergeCell ref="ORH127:ORK127"/>
    <mergeCell ref="ORL127:ORO127"/>
    <mergeCell ref="ORP127:ORS127"/>
    <mergeCell ref="PAZ127:PBC127"/>
    <mergeCell ref="PBD127:PBG127"/>
    <mergeCell ref="PBH127:PBK127"/>
    <mergeCell ref="PBL127:PBO127"/>
    <mergeCell ref="PBP127:PBS127"/>
    <mergeCell ref="PBT127:PBW127"/>
    <mergeCell ref="PAB127:PAE127"/>
    <mergeCell ref="PAF127:PAI127"/>
    <mergeCell ref="PAJ127:PAM127"/>
    <mergeCell ref="PAN127:PAQ127"/>
    <mergeCell ref="PAR127:PAU127"/>
    <mergeCell ref="PAV127:PAY127"/>
    <mergeCell ref="OZD127:OZG127"/>
    <mergeCell ref="OZH127:OZK127"/>
    <mergeCell ref="OZL127:OZO127"/>
    <mergeCell ref="OZP127:OZS127"/>
    <mergeCell ref="OZT127:OZW127"/>
    <mergeCell ref="OZX127:PAA127"/>
    <mergeCell ref="OYF127:OYI127"/>
    <mergeCell ref="OYJ127:OYM127"/>
    <mergeCell ref="OYN127:OYQ127"/>
    <mergeCell ref="OYR127:OYU127"/>
    <mergeCell ref="OYV127:OYY127"/>
    <mergeCell ref="OYZ127:OZC127"/>
    <mergeCell ref="OXH127:OXK127"/>
    <mergeCell ref="OXL127:OXO127"/>
    <mergeCell ref="OXP127:OXS127"/>
    <mergeCell ref="OXT127:OXW127"/>
    <mergeCell ref="OXX127:OYA127"/>
    <mergeCell ref="OYB127:OYE127"/>
    <mergeCell ref="OWJ127:OWM127"/>
    <mergeCell ref="OWN127:OWQ127"/>
    <mergeCell ref="OWR127:OWU127"/>
    <mergeCell ref="OWV127:OWY127"/>
    <mergeCell ref="OWZ127:OXC127"/>
    <mergeCell ref="OXD127:OXG127"/>
    <mergeCell ref="PGN127:PGQ127"/>
    <mergeCell ref="PGR127:PGU127"/>
    <mergeCell ref="PGV127:PGY127"/>
    <mergeCell ref="PGZ127:PHC127"/>
    <mergeCell ref="PHD127:PHG127"/>
    <mergeCell ref="PHH127:PHK127"/>
    <mergeCell ref="PFP127:PFS127"/>
    <mergeCell ref="PFT127:PFW127"/>
    <mergeCell ref="PFX127:PGA127"/>
    <mergeCell ref="PGB127:PGE127"/>
    <mergeCell ref="PGF127:PGI127"/>
    <mergeCell ref="PGJ127:PGM127"/>
    <mergeCell ref="PER127:PEU127"/>
    <mergeCell ref="PEV127:PEY127"/>
    <mergeCell ref="PEZ127:PFC127"/>
    <mergeCell ref="PFD127:PFG127"/>
    <mergeCell ref="PFH127:PFK127"/>
    <mergeCell ref="PFL127:PFO127"/>
    <mergeCell ref="PDT127:PDW127"/>
    <mergeCell ref="PDX127:PEA127"/>
    <mergeCell ref="PEB127:PEE127"/>
    <mergeCell ref="PEF127:PEI127"/>
    <mergeCell ref="PEJ127:PEM127"/>
    <mergeCell ref="PEN127:PEQ127"/>
    <mergeCell ref="PCV127:PCY127"/>
    <mergeCell ref="PCZ127:PDC127"/>
    <mergeCell ref="PDD127:PDG127"/>
    <mergeCell ref="PDH127:PDK127"/>
    <mergeCell ref="PDL127:PDO127"/>
    <mergeCell ref="PDP127:PDS127"/>
    <mergeCell ref="PBX127:PCA127"/>
    <mergeCell ref="PCB127:PCE127"/>
    <mergeCell ref="PCF127:PCI127"/>
    <mergeCell ref="PCJ127:PCM127"/>
    <mergeCell ref="PCN127:PCQ127"/>
    <mergeCell ref="PCR127:PCU127"/>
    <mergeCell ref="PMB127:PME127"/>
    <mergeCell ref="PMF127:PMI127"/>
    <mergeCell ref="PMJ127:PMM127"/>
    <mergeCell ref="PMN127:PMQ127"/>
    <mergeCell ref="PMR127:PMU127"/>
    <mergeCell ref="PMV127:PMY127"/>
    <mergeCell ref="PLD127:PLG127"/>
    <mergeCell ref="PLH127:PLK127"/>
    <mergeCell ref="PLL127:PLO127"/>
    <mergeCell ref="PLP127:PLS127"/>
    <mergeCell ref="PLT127:PLW127"/>
    <mergeCell ref="PLX127:PMA127"/>
    <mergeCell ref="PKF127:PKI127"/>
    <mergeCell ref="PKJ127:PKM127"/>
    <mergeCell ref="PKN127:PKQ127"/>
    <mergeCell ref="PKR127:PKU127"/>
    <mergeCell ref="PKV127:PKY127"/>
    <mergeCell ref="PKZ127:PLC127"/>
    <mergeCell ref="PJH127:PJK127"/>
    <mergeCell ref="PJL127:PJO127"/>
    <mergeCell ref="PJP127:PJS127"/>
    <mergeCell ref="PJT127:PJW127"/>
    <mergeCell ref="PJX127:PKA127"/>
    <mergeCell ref="PKB127:PKE127"/>
    <mergeCell ref="PIJ127:PIM127"/>
    <mergeCell ref="PIN127:PIQ127"/>
    <mergeCell ref="PIR127:PIU127"/>
    <mergeCell ref="PIV127:PIY127"/>
    <mergeCell ref="PIZ127:PJC127"/>
    <mergeCell ref="PJD127:PJG127"/>
    <mergeCell ref="PHL127:PHO127"/>
    <mergeCell ref="PHP127:PHS127"/>
    <mergeCell ref="PHT127:PHW127"/>
    <mergeCell ref="PHX127:PIA127"/>
    <mergeCell ref="PIB127:PIE127"/>
    <mergeCell ref="PIF127:PII127"/>
    <mergeCell ref="PRP127:PRS127"/>
    <mergeCell ref="PRT127:PRW127"/>
    <mergeCell ref="PRX127:PSA127"/>
    <mergeCell ref="PSB127:PSE127"/>
    <mergeCell ref="PSF127:PSI127"/>
    <mergeCell ref="PSJ127:PSM127"/>
    <mergeCell ref="PQR127:PQU127"/>
    <mergeCell ref="PQV127:PQY127"/>
    <mergeCell ref="PQZ127:PRC127"/>
    <mergeCell ref="PRD127:PRG127"/>
    <mergeCell ref="PRH127:PRK127"/>
    <mergeCell ref="PRL127:PRO127"/>
    <mergeCell ref="PPT127:PPW127"/>
    <mergeCell ref="PPX127:PQA127"/>
    <mergeCell ref="PQB127:PQE127"/>
    <mergeCell ref="PQF127:PQI127"/>
    <mergeCell ref="PQJ127:PQM127"/>
    <mergeCell ref="PQN127:PQQ127"/>
    <mergeCell ref="POV127:POY127"/>
    <mergeCell ref="POZ127:PPC127"/>
    <mergeCell ref="PPD127:PPG127"/>
    <mergeCell ref="PPH127:PPK127"/>
    <mergeCell ref="PPL127:PPO127"/>
    <mergeCell ref="PPP127:PPS127"/>
    <mergeCell ref="PNX127:POA127"/>
    <mergeCell ref="POB127:POE127"/>
    <mergeCell ref="POF127:POI127"/>
    <mergeCell ref="POJ127:POM127"/>
    <mergeCell ref="PON127:POQ127"/>
    <mergeCell ref="POR127:POU127"/>
    <mergeCell ref="PMZ127:PNC127"/>
    <mergeCell ref="PND127:PNG127"/>
    <mergeCell ref="PNH127:PNK127"/>
    <mergeCell ref="PNL127:PNO127"/>
    <mergeCell ref="PNP127:PNS127"/>
    <mergeCell ref="PNT127:PNW127"/>
    <mergeCell ref="PXD127:PXG127"/>
    <mergeCell ref="PXH127:PXK127"/>
    <mergeCell ref="PXL127:PXO127"/>
    <mergeCell ref="PXP127:PXS127"/>
    <mergeCell ref="PXT127:PXW127"/>
    <mergeCell ref="PXX127:PYA127"/>
    <mergeCell ref="PWF127:PWI127"/>
    <mergeCell ref="PWJ127:PWM127"/>
    <mergeCell ref="PWN127:PWQ127"/>
    <mergeCell ref="PWR127:PWU127"/>
    <mergeCell ref="PWV127:PWY127"/>
    <mergeCell ref="PWZ127:PXC127"/>
    <mergeCell ref="PVH127:PVK127"/>
    <mergeCell ref="PVL127:PVO127"/>
    <mergeCell ref="PVP127:PVS127"/>
    <mergeCell ref="PVT127:PVW127"/>
    <mergeCell ref="PVX127:PWA127"/>
    <mergeCell ref="PWB127:PWE127"/>
    <mergeCell ref="PUJ127:PUM127"/>
    <mergeCell ref="PUN127:PUQ127"/>
    <mergeCell ref="PUR127:PUU127"/>
    <mergeCell ref="PUV127:PUY127"/>
    <mergeCell ref="PUZ127:PVC127"/>
    <mergeCell ref="PVD127:PVG127"/>
    <mergeCell ref="PTL127:PTO127"/>
    <mergeCell ref="PTP127:PTS127"/>
    <mergeCell ref="PTT127:PTW127"/>
    <mergeCell ref="PTX127:PUA127"/>
    <mergeCell ref="PUB127:PUE127"/>
    <mergeCell ref="PUF127:PUI127"/>
    <mergeCell ref="PSN127:PSQ127"/>
    <mergeCell ref="PSR127:PSU127"/>
    <mergeCell ref="PSV127:PSY127"/>
    <mergeCell ref="PSZ127:PTC127"/>
    <mergeCell ref="PTD127:PTG127"/>
    <mergeCell ref="PTH127:PTK127"/>
    <mergeCell ref="QCR127:QCU127"/>
    <mergeCell ref="QCV127:QCY127"/>
    <mergeCell ref="QCZ127:QDC127"/>
    <mergeCell ref="QDD127:QDG127"/>
    <mergeCell ref="QDH127:QDK127"/>
    <mergeCell ref="QDL127:QDO127"/>
    <mergeCell ref="QBT127:QBW127"/>
    <mergeCell ref="QBX127:QCA127"/>
    <mergeCell ref="QCB127:QCE127"/>
    <mergeCell ref="QCF127:QCI127"/>
    <mergeCell ref="QCJ127:QCM127"/>
    <mergeCell ref="QCN127:QCQ127"/>
    <mergeCell ref="QAV127:QAY127"/>
    <mergeCell ref="QAZ127:QBC127"/>
    <mergeCell ref="QBD127:QBG127"/>
    <mergeCell ref="QBH127:QBK127"/>
    <mergeCell ref="QBL127:QBO127"/>
    <mergeCell ref="QBP127:QBS127"/>
    <mergeCell ref="PZX127:QAA127"/>
    <mergeCell ref="QAB127:QAE127"/>
    <mergeCell ref="QAF127:QAI127"/>
    <mergeCell ref="QAJ127:QAM127"/>
    <mergeCell ref="QAN127:QAQ127"/>
    <mergeCell ref="QAR127:QAU127"/>
    <mergeCell ref="PYZ127:PZC127"/>
    <mergeCell ref="PZD127:PZG127"/>
    <mergeCell ref="PZH127:PZK127"/>
    <mergeCell ref="PZL127:PZO127"/>
    <mergeCell ref="PZP127:PZS127"/>
    <mergeCell ref="PZT127:PZW127"/>
    <mergeCell ref="PYB127:PYE127"/>
    <mergeCell ref="PYF127:PYI127"/>
    <mergeCell ref="PYJ127:PYM127"/>
    <mergeCell ref="PYN127:PYQ127"/>
    <mergeCell ref="PYR127:PYU127"/>
    <mergeCell ref="PYV127:PYY127"/>
    <mergeCell ref="QIF127:QII127"/>
    <mergeCell ref="QIJ127:QIM127"/>
    <mergeCell ref="QIN127:QIQ127"/>
    <mergeCell ref="QIR127:QIU127"/>
    <mergeCell ref="QIV127:QIY127"/>
    <mergeCell ref="QIZ127:QJC127"/>
    <mergeCell ref="QHH127:QHK127"/>
    <mergeCell ref="QHL127:QHO127"/>
    <mergeCell ref="QHP127:QHS127"/>
    <mergeCell ref="QHT127:QHW127"/>
    <mergeCell ref="QHX127:QIA127"/>
    <mergeCell ref="QIB127:QIE127"/>
    <mergeCell ref="QGJ127:QGM127"/>
    <mergeCell ref="QGN127:QGQ127"/>
    <mergeCell ref="QGR127:QGU127"/>
    <mergeCell ref="QGV127:QGY127"/>
    <mergeCell ref="QGZ127:QHC127"/>
    <mergeCell ref="QHD127:QHG127"/>
    <mergeCell ref="QFL127:QFO127"/>
    <mergeCell ref="QFP127:QFS127"/>
    <mergeCell ref="QFT127:QFW127"/>
    <mergeCell ref="QFX127:QGA127"/>
    <mergeCell ref="QGB127:QGE127"/>
    <mergeCell ref="QGF127:QGI127"/>
    <mergeCell ref="QEN127:QEQ127"/>
    <mergeCell ref="QER127:QEU127"/>
    <mergeCell ref="QEV127:QEY127"/>
    <mergeCell ref="QEZ127:QFC127"/>
    <mergeCell ref="QFD127:QFG127"/>
    <mergeCell ref="QFH127:QFK127"/>
    <mergeCell ref="QDP127:QDS127"/>
    <mergeCell ref="QDT127:QDW127"/>
    <mergeCell ref="QDX127:QEA127"/>
    <mergeCell ref="QEB127:QEE127"/>
    <mergeCell ref="QEF127:QEI127"/>
    <mergeCell ref="QEJ127:QEM127"/>
    <mergeCell ref="QNT127:QNW127"/>
    <mergeCell ref="QNX127:QOA127"/>
    <mergeCell ref="QOB127:QOE127"/>
    <mergeCell ref="QOF127:QOI127"/>
    <mergeCell ref="QOJ127:QOM127"/>
    <mergeCell ref="QON127:QOQ127"/>
    <mergeCell ref="QMV127:QMY127"/>
    <mergeCell ref="QMZ127:QNC127"/>
    <mergeCell ref="QND127:QNG127"/>
    <mergeCell ref="QNH127:QNK127"/>
    <mergeCell ref="QNL127:QNO127"/>
    <mergeCell ref="QNP127:QNS127"/>
    <mergeCell ref="QLX127:QMA127"/>
    <mergeCell ref="QMB127:QME127"/>
    <mergeCell ref="QMF127:QMI127"/>
    <mergeCell ref="QMJ127:QMM127"/>
    <mergeCell ref="QMN127:QMQ127"/>
    <mergeCell ref="QMR127:QMU127"/>
    <mergeCell ref="QKZ127:QLC127"/>
    <mergeCell ref="QLD127:QLG127"/>
    <mergeCell ref="QLH127:QLK127"/>
    <mergeCell ref="QLL127:QLO127"/>
    <mergeCell ref="QLP127:QLS127"/>
    <mergeCell ref="QLT127:QLW127"/>
    <mergeCell ref="QKB127:QKE127"/>
    <mergeCell ref="QKF127:QKI127"/>
    <mergeCell ref="QKJ127:QKM127"/>
    <mergeCell ref="QKN127:QKQ127"/>
    <mergeCell ref="QKR127:QKU127"/>
    <mergeCell ref="QKV127:QKY127"/>
    <mergeCell ref="QJD127:QJG127"/>
    <mergeCell ref="QJH127:QJK127"/>
    <mergeCell ref="QJL127:QJO127"/>
    <mergeCell ref="QJP127:QJS127"/>
    <mergeCell ref="QJT127:QJW127"/>
    <mergeCell ref="QJX127:QKA127"/>
    <mergeCell ref="QTH127:QTK127"/>
    <mergeCell ref="QTL127:QTO127"/>
    <mergeCell ref="QTP127:QTS127"/>
    <mergeCell ref="QTT127:QTW127"/>
    <mergeCell ref="QTX127:QUA127"/>
    <mergeCell ref="QUB127:QUE127"/>
    <mergeCell ref="QSJ127:QSM127"/>
    <mergeCell ref="QSN127:QSQ127"/>
    <mergeCell ref="QSR127:QSU127"/>
    <mergeCell ref="QSV127:QSY127"/>
    <mergeCell ref="QSZ127:QTC127"/>
    <mergeCell ref="QTD127:QTG127"/>
    <mergeCell ref="QRL127:QRO127"/>
    <mergeCell ref="QRP127:QRS127"/>
    <mergeCell ref="QRT127:QRW127"/>
    <mergeCell ref="QRX127:QSA127"/>
    <mergeCell ref="QSB127:QSE127"/>
    <mergeCell ref="QSF127:QSI127"/>
    <mergeCell ref="QQN127:QQQ127"/>
    <mergeCell ref="QQR127:QQU127"/>
    <mergeCell ref="QQV127:QQY127"/>
    <mergeCell ref="QQZ127:QRC127"/>
    <mergeCell ref="QRD127:QRG127"/>
    <mergeCell ref="QRH127:QRK127"/>
    <mergeCell ref="QPP127:QPS127"/>
    <mergeCell ref="QPT127:QPW127"/>
    <mergeCell ref="QPX127:QQA127"/>
    <mergeCell ref="QQB127:QQE127"/>
    <mergeCell ref="QQF127:QQI127"/>
    <mergeCell ref="QQJ127:QQM127"/>
    <mergeCell ref="QOR127:QOU127"/>
    <mergeCell ref="QOV127:QOY127"/>
    <mergeCell ref="QOZ127:QPC127"/>
    <mergeCell ref="QPD127:QPG127"/>
    <mergeCell ref="QPH127:QPK127"/>
    <mergeCell ref="QPL127:QPO127"/>
    <mergeCell ref="QYV127:QYY127"/>
    <mergeCell ref="QYZ127:QZC127"/>
    <mergeCell ref="QZD127:QZG127"/>
    <mergeCell ref="QZH127:QZK127"/>
    <mergeCell ref="QZL127:QZO127"/>
    <mergeCell ref="QZP127:QZS127"/>
    <mergeCell ref="QXX127:QYA127"/>
    <mergeCell ref="QYB127:QYE127"/>
    <mergeCell ref="QYF127:QYI127"/>
    <mergeCell ref="QYJ127:QYM127"/>
    <mergeCell ref="QYN127:QYQ127"/>
    <mergeCell ref="QYR127:QYU127"/>
    <mergeCell ref="QWZ127:QXC127"/>
    <mergeCell ref="QXD127:QXG127"/>
    <mergeCell ref="QXH127:QXK127"/>
    <mergeCell ref="QXL127:QXO127"/>
    <mergeCell ref="QXP127:QXS127"/>
    <mergeCell ref="QXT127:QXW127"/>
    <mergeCell ref="QWB127:QWE127"/>
    <mergeCell ref="QWF127:QWI127"/>
    <mergeCell ref="QWJ127:QWM127"/>
    <mergeCell ref="QWN127:QWQ127"/>
    <mergeCell ref="QWR127:QWU127"/>
    <mergeCell ref="QWV127:QWY127"/>
    <mergeCell ref="QVD127:QVG127"/>
    <mergeCell ref="QVH127:QVK127"/>
    <mergeCell ref="QVL127:QVO127"/>
    <mergeCell ref="QVP127:QVS127"/>
    <mergeCell ref="QVT127:QVW127"/>
    <mergeCell ref="QVX127:QWA127"/>
    <mergeCell ref="QUF127:QUI127"/>
    <mergeCell ref="QUJ127:QUM127"/>
    <mergeCell ref="QUN127:QUQ127"/>
    <mergeCell ref="QUR127:QUU127"/>
    <mergeCell ref="QUV127:QUY127"/>
    <mergeCell ref="QUZ127:QVC127"/>
    <mergeCell ref="REJ127:REM127"/>
    <mergeCell ref="REN127:REQ127"/>
    <mergeCell ref="RER127:REU127"/>
    <mergeCell ref="REV127:REY127"/>
    <mergeCell ref="REZ127:RFC127"/>
    <mergeCell ref="RFD127:RFG127"/>
    <mergeCell ref="RDL127:RDO127"/>
    <mergeCell ref="RDP127:RDS127"/>
    <mergeCell ref="RDT127:RDW127"/>
    <mergeCell ref="RDX127:REA127"/>
    <mergeCell ref="REB127:REE127"/>
    <mergeCell ref="REF127:REI127"/>
    <mergeCell ref="RCN127:RCQ127"/>
    <mergeCell ref="RCR127:RCU127"/>
    <mergeCell ref="RCV127:RCY127"/>
    <mergeCell ref="RCZ127:RDC127"/>
    <mergeCell ref="RDD127:RDG127"/>
    <mergeCell ref="RDH127:RDK127"/>
    <mergeCell ref="RBP127:RBS127"/>
    <mergeCell ref="RBT127:RBW127"/>
    <mergeCell ref="RBX127:RCA127"/>
    <mergeCell ref="RCB127:RCE127"/>
    <mergeCell ref="RCF127:RCI127"/>
    <mergeCell ref="RCJ127:RCM127"/>
    <mergeCell ref="RAR127:RAU127"/>
    <mergeCell ref="RAV127:RAY127"/>
    <mergeCell ref="RAZ127:RBC127"/>
    <mergeCell ref="RBD127:RBG127"/>
    <mergeCell ref="RBH127:RBK127"/>
    <mergeCell ref="RBL127:RBO127"/>
    <mergeCell ref="QZT127:QZW127"/>
    <mergeCell ref="QZX127:RAA127"/>
    <mergeCell ref="RAB127:RAE127"/>
    <mergeCell ref="RAF127:RAI127"/>
    <mergeCell ref="RAJ127:RAM127"/>
    <mergeCell ref="RAN127:RAQ127"/>
    <mergeCell ref="RJX127:RKA127"/>
    <mergeCell ref="RKB127:RKE127"/>
    <mergeCell ref="RKF127:RKI127"/>
    <mergeCell ref="RKJ127:RKM127"/>
    <mergeCell ref="RKN127:RKQ127"/>
    <mergeCell ref="RKR127:RKU127"/>
    <mergeCell ref="RIZ127:RJC127"/>
    <mergeCell ref="RJD127:RJG127"/>
    <mergeCell ref="RJH127:RJK127"/>
    <mergeCell ref="RJL127:RJO127"/>
    <mergeCell ref="RJP127:RJS127"/>
    <mergeCell ref="RJT127:RJW127"/>
    <mergeCell ref="RIB127:RIE127"/>
    <mergeCell ref="RIF127:RII127"/>
    <mergeCell ref="RIJ127:RIM127"/>
    <mergeCell ref="RIN127:RIQ127"/>
    <mergeCell ref="RIR127:RIU127"/>
    <mergeCell ref="RIV127:RIY127"/>
    <mergeCell ref="RHD127:RHG127"/>
    <mergeCell ref="RHH127:RHK127"/>
    <mergeCell ref="RHL127:RHO127"/>
    <mergeCell ref="RHP127:RHS127"/>
    <mergeCell ref="RHT127:RHW127"/>
    <mergeCell ref="RHX127:RIA127"/>
    <mergeCell ref="RGF127:RGI127"/>
    <mergeCell ref="RGJ127:RGM127"/>
    <mergeCell ref="RGN127:RGQ127"/>
    <mergeCell ref="RGR127:RGU127"/>
    <mergeCell ref="RGV127:RGY127"/>
    <mergeCell ref="RGZ127:RHC127"/>
    <mergeCell ref="RFH127:RFK127"/>
    <mergeCell ref="RFL127:RFO127"/>
    <mergeCell ref="RFP127:RFS127"/>
    <mergeCell ref="RFT127:RFW127"/>
    <mergeCell ref="RFX127:RGA127"/>
    <mergeCell ref="RGB127:RGE127"/>
    <mergeCell ref="RPL127:RPO127"/>
    <mergeCell ref="RPP127:RPS127"/>
    <mergeCell ref="RPT127:RPW127"/>
    <mergeCell ref="RPX127:RQA127"/>
    <mergeCell ref="RQB127:RQE127"/>
    <mergeCell ref="RQF127:RQI127"/>
    <mergeCell ref="RON127:ROQ127"/>
    <mergeCell ref="ROR127:ROU127"/>
    <mergeCell ref="ROV127:ROY127"/>
    <mergeCell ref="ROZ127:RPC127"/>
    <mergeCell ref="RPD127:RPG127"/>
    <mergeCell ref="RPH127:RPK127"/>
    <mergeCell ref="RNP127:RNS127"/>
    <mergeCell ref="RNT127:RNW127"/>
    <mergeCell ref="RNX127:ROA127"/>
    <mergeCell ref="ROB127:ROE127"/>
    <mergeCell ref="ROF127:ROI127"/>
    <mergeCell ref="ROJ127:ROM127"/>
    <mergeCell ref="RMR127:RMU127"/>
    <mergeCell ref="RMV127:RMY127"/>
    <mergeCell ref="RMZ127:RNC127"/>
    <mergeCell ref="RND127:RNG127"/>
    <mergeCell ref="RNH127:RNK127"/>
    <mergeCell ref="RNL127:RNO127"/>
    <mergeCell ref="RLT127:RLW127"/>
    <mergeCell ref="RLX127:RMA127"/>
    <mergeCell ref="RMB127:RME127"/>
    <mergeCell ref="RMF127:RMI127"/>
    <mergeCell ref="RMJ127:RMM127"/>
    <mergeCell ref="RMN127:RMQ127"/>
    <mergeCell ref="RKV127:RKY127"/>
    <mergeCell ref="RKZ127:RLC127"/>
    <mergeCell ref="RLD127:RLG127"/>
    <mergeCell ref="RLH127:RLK127"/>
    <mergeCell ref="RLL127:RLO127"/>
    <mergeCell ref="RLP127:RLS127"/>
    <mergeCell ref="RUZ127:RVC127"/>
    <mergeCell ref="RVD127:RVG127"/>
    <mergeCell ref="RVH127:RVK127"/>
    <mergeCell ref="RVL127:RVO127"/>
    <mergeCell ref="RVP127:RVS127"/>
    <mergeCell ref="RVT127:RVW127"/>
    <mergeCell ref="RUB127:RUE127"/>
    <mergeCell ref="RUF127:RUI127"/>
    <mergeCell ref="RUJ127:RUM127"/>
    <mergeCell ref="RUN127:RUQ127"/>
    <mergeCell ref="RUR127:RUU127"/>
    <mergeCell ref="RUV127:RUY127"/>
    <mergeCell ref="RTD127:RTG127"/>
    <mergeCell ref="RTH127:RTK127"/>
    <mergeCell ref="RTL127:RTO127"/>
    <mergeCell ref="RTP127:RTS127"/>
    <mergeCell ref="RTT127:RTW127"/>
    <mergeCell ref="RTX127:RUA127"/>
    <mergeCell ref="RSF127:RSI127"/>
    <mergeCell ref="RSJ127:RSM127"/>
    <mergeCell ref="RSN127:RSQ127"/>
    <mergeCell ref="RSR127:RSU127"/>
    <mergeCell ref="RSV127:RSY127"/>
    <mergeCell ref="RSZ127:RTC127"/>
    <mergeCell ref="RRH127:RRK127"/>
    <mergeCell ref="RRL127:RRO127"/>
    <mergeCell ref="RRP127:RRS127"/>
    <mergeCell ref="RRT127:RRW127"/>
    <mergeCell ref="RRX127:RSA127"/>
    <mergeCell ref="RSB127:RSE127"/>
    <mergeCell ref="RQJ127:RQM127"/>
    <mergeCell ref="RQN127:RQQ127"/>
    <mergeCell ref="RQR127:RQU127"/>
    <mergeCell ref="RQV127:RQY127"/>
    <mergeCell ref="RQZ127:RRC127"/>
    <mergeCell ref="RRD127:RRG127"/>
    <mergeCell ref="SAN127:SAQ127"/>
    <mergeCell ref="SAR127:SAU127"/>
    <mergeCell ref="SAV127:SAY127"/>
    <mergeCell ref="SAZ127:SBC127"/>
    <mergeCell ref="SBD127:SBG127"/>
    <mergeCell ref="SBH127:SBK127"/>
    <mergeCell ref="RZP127:RZS127"/>
    <mergeCell ref="RZT127:RZW127"/>
    <mergeCell ref="RZX127:SAA127"/>
    <mergeCell ref="SAB127:SAE127"/>
    <mergeCell ref="SAF127:SAI127"/>
    <mergeCell ref="SAJ127:SAM127"/>
    <mergeCell ref="RYR127:RYU127"/>
    <mergeCell ref="RYV127:RYY127"/>
    <mergeCell ref="RYZ127:RZC127"/>
    <mergeCell ref="RZD127:RZG127"/>
    <mergeCell ref="RZH127:RZK127"/>
    <mergeCell ref="RZL127:RZO127"/>
    <mergeCell ref="RXT127:RXW127"/>
    <mergeCell ref="RXX127:RYA127"/>
    <mergeCell ref="RYB127:RYE127"/>
    <mergeCell ref="RYF127:RYI127"/>
    <mergeCell ref="RYJ127:RYM127"/>
    <mergeCell ref="RYN127:RYQ127"/>
    <mergeCell ref="RWV127:RWY127"/>
    <mergeCell ref="RWZ127:RXC127"/>
    <mergeCell ref="RXD127:RXG127"/>
    <mergeCell ref="RXH127:RXK127"/>
    <mergeCell ref="RXL127:RXO127"/>
    <mergeCell ref="RXP127:RXS127"/>
    <mergeCell ref="RVX127:RWA127"/>
    <mergeCell ref="RWB127:RWE127"/>
    <mergeCell ref="RWF127:RWI127"/>
    <mergeCell ref="RWJ127:RWM127"/>
    <mergeCell ref="RWN127:RWQ127"/>
    <mergeCell ref="RWR127:RWU127"/>
    <mergeCell ref="SGB127:SGE127"/>
    <mergeCell ref="SGF127:SGI127"/>
    <mergeCell ref="SGJ127:SGM127"/>
    <mergeCell ref="SGN127:SGQ127"/>
    <mergeCell ref="SGR127:SGU127"/>
    <mergeCell ref="SGV127:SGY127"/>
    <mergeCell ref="SFD127:SFG127"/>
    <mergeCell ref="SFH127:SFK127"/>
    <mergeCell ref="SFL127:SFO127"/>
    <mergeCell ref="SFP127:SFS127"/>
    <mergeCell ref="SFT127:SFW127"/>
    <mergeCell ref="SFX127:SGA127"/>
    <mergeCell ref="SEF127:SEI127"/>
    <mergeCell ref="SEJ127:SEM127"/>
    <mergeCell ref="SEN127:SEQ127"/>
    <mergeCell ref="SER127:SEU127"/>
    <mergeCell ref="SEV127:SEY127"/>
    <mergeCell ref="SEZ127:SFC127"/>
    <mergeCell ref="SDH127:SDK127"/>
    <mergeCell ref="SDL127:SDO127"/>
    <mergeCell ref="SDP127:SDS127"/>
    <mergeCell ref="SDT127:SDW127"/>
    <mergeCell ref="SDX127:SEA127"/>
    <mergeCell ref="SEB127:SEE127"/>
    <mergeCell ref="SCJ127:SCM127"/>
    <mergeCell ref="SCN127:SCQ127"/>
    <mergeCell ref="SCR127:SCU127"/>
    <mergeCell ref="SCV127:SCY127"/>
    <mergeCell ref="SCZ127:SDC127"/>
    <mergeCell ref="SDD127:SDG127"/>
    <mergeCell ref="SBL127:SBO127"/>
    <mergeCell ref="SBP127:SBS127"/>
    <mergeCell ref="SBT127:SBW127"/>
    <mergeCell ref="SBX127:SCA127"/>
    <mergeCell ref="SCB127:SCE127"/>
    <mergeCell ref="SCF127:SCI127"/>
    <mergeCell ref="SLP127:SLS127"/>
    <mergeCell ref="SLT127:SLW127"/>
    <mergeCell ref="SLX127:SMA127"/>
    <mergeCell ref="SMB127:SME127"/>
    <mergeCell ref="SMF127:SMI127"/>
    <mergeCell ref="SMJ127:SMM127"/>
    <mergeCell ref="SKR127:SKU127"/>
    <mergeCell ref="SKV127:SKY127"/>
    <mergeCell ref="SKZ127:SLC127"/>
    <mergeCell ref="SLD127:SLG127"/>
    <mergeCell ref="SLH127:SLK127"/>
    <mergeCell ref="SLL127:SLO127"/>
    <mergeCell ref="SJT127:SJW127"/>
    <mergeCell ref="SJX127:SKA127"/>
    <mergeCell ref="SKB127:SKE127"/>
    <mergeCell ref="SKF127:SKI127"/>
    <mergeCell ref="SKJ127:SKM127"/>
    <mergeCell ref="SKN127:SKQ127"/>
    <mergeCell ref="SIV127:SIY127"/>
    <mergeCell ref="SIZ127:SJC127"/>
    <mergeCell ref="SJD127:SJG127"/>
    <mergeCell ref="SJH127:SJK127"/>
    <mergeCell ref="SJL127:SJO127"/>
    <mergeCell ref="SJP127:SJS127"/>
    <mergeCell ref="SHX127:SIA127"/>
    <mergeCell ref="SIB127:SIE127"/>
    <mergeCell ref="SIF127:SII127"/>
    <mergeCell ref="SIJ127:SIM127"/>
    <mergeCell ref="SIN127:SIQ127"/>
    <mergeCell ref="SIR127:SIU127"/>
    <mergeCell ref="SGZ127:SHC127"/>
    <mergeCell ref="SHD127:SHG127"/>
    <mergeCell ref="SHH127:SHK127"/>
    <mergeCell ref="SHL127:SHO127"/>
    <mergeCell ref="SHP127:SHS127"/>
    <mergeCell ref="SHT127:SHW127"/>
    <mergeCell ref="SRD127:SRG127"/>
    <mergeCell ref="SRH127:SRK127"/>
    <mergeCell ref="SRL127:SRO127"/>
    <mergeCell ref="SRP127:SRS127"/>
    <mergeCell ref="SRT127:SRW127"/>
    <mergeCell ref="SRX127:SSA127"/>
    <mergeCell ref="SQF127:SQI127"/>
    <mergeCell ref="SQJ127:SQM127"/>
    <mergeCell ref="SQN127:SQQ127"/>
    <mergeCell ref="SQR127:SQU127"/>
    <mergeCell ref="SQV127:SQY127"/>
    <mergeCell ref="SQZ127:SRC127"/>
    <mergeCell ref="SPH127:SPK127"/>
    <mergeCell ref="SPL127:SPO127"/>
    <mergeCell ref="SPP127:SPS127"/>
    <mergeCell ref="SPT127:SPW127"/>
    <mergeCell ref="SPX127:SQA127"/>
    <mergeCell ref="SQB127:SQE127"/>
    <mergeCell ref="SOJ127:SOM127"/>
    <mergeCell ref="SON127:SOQ127"/>
    <mergeCell ref="SOR127:SOU127"/>
    <mergeCell ref="SOV127:SOY127"/>
    <mergeCell ref="SOZ127:SPC127"/>
    <mergeCell ref="SPD127:SPG127"/>
    <mergeCell ref="SNL127:SNO127"/>
    <mergeCell ref="SNP127:SNS127"/>
    <mergeCell ref="SNT127:SNW127"/>
    <mergeCell ref="SNX127:SOA127"/>
    <mergeCell ref="SOB127:SOE127"/>
    <mergeCell ref="SOF127:SOI127"/>
    <mergeCell ref="SMN127:SMQ127"/>
    <mergeCell ref="SMR127:SMU127"/>
    <mergeCell ref="SMV127:SMY127"/>
    <mergeCell ref="SMZ127:SNC127"/>
    <mergeCell ref="SND127:SNG127"/>
    <mergeCell ref="SNH127:SNK127"/>
    <mergeCell ref="SWR127:SWU127"/>
    <mergeCell ref="SWV127:SWY127"/>
    <mergeCell ref="SWZ127:SXC127"/>
    <mergeCell ref="SXD127:SXG127"/>
    <mergeCell ref="SXH127:SXK127"/>
    <mergeCell ref="SXL127:SXO127"/>
    <mergeCell ref="SVT127:SVW127"/>
    <mergeCell ref="SVX127:SWA127"/>
    <mergeCell ref="SWB127:SWE127"/>
    <mergeCell ref="SWF127:SWI127"/>
    <mergeCell ref="SWJ127:SWM127"/>
    <mergeCell ref="SWN127:SWQ127"/>
    <mergeCell ref="SUV127:SUY127"/>
    <mergeCell ref="SUZ127:SVC127"/>
    <mergeCell ref="SVD127:SVG127"/>
    <mergeCell ref="SVH127:SVK127"/>
    <mergeCell ref="SVL127:SVO127"/>
    <mergeCell ref="SVP127:SVS127"/>
    <mergeCell ref="STX127:SUA127"/>
    <mergeCell ref="SUB127:SUE127"/>
    <mergeCell ref="SUF127:SUI127"/>
    <mergeCell ref="SUJ127:SUM127"/>
    <mergeCell ref="SUN127:SUQ127"/>
    <mergeCell ref="SUR127:SUU127"/>
    <mergeCell ref="SSZ127:STC127"/>
    <mergeCell ref="STD127:STG127"/>
    <mergeCell ref="STH127:STK127"/>
    <mergeCell ref="STL127:STO127"/>
    <mergeCell ref="STP127:STS127"/>
    <mergeCell ref="STT127:STW127"/>
    <mergeCell ref="SSB127:SSE127"/>
    <mergeCell ref="SSF127:SSI127"/>
    <mergeCell ref="SSJ127:SSM127"/>
    <mergeCell ref="SSN127:SSQ127"/>
    <mergeCell ref="SSR127:SSU127"/>
    <mergeCell ref="SSV127:SSY127"/>
    <mergeCell ref="TCF127:TCI127"/>
    <mergeCell ref="TCJ127:TCM127"/>
    <mergeCell ref="TCN127:TCQ127"/>
    <mergeCell ref="TCR127:TCU127"/>
    <mergeCell ref="TCV127:TCY127"/>
    <mergeCell ref="TCZ127:TDC127"/>
    <mergeCell ref="TBH127:TBK127"/>
    <mergeCell ref="TBL127:TBO127"/>
    <mergeCell ref="TBP127:TBS127"/>
    <mergeCell ref="TBT127:TBW127"/>
    <mergeCell ref="TBX127:TCA127"/>
    <mergeCell ref="TCB127:TCE127"/>
    <mergeCell ref="TAJ127:TAM127"/>
    <mergeCell ref="TAN127:TAQ127"/>
    <mergeCell ref="TAR127:TAU127"/>
    <mergeCell ref="TAV127:TAY127"/>
    <mergeCell ref="TAZ127:TBC127"/>
    <mergeCell ref="TBD127:TBG127"/>
    <mergeCell ref="SZL127:SZO127"/>
    <mergeCell ref="SZP127:SZS127"/>
    <mergeCell ref="SZT127:SZW127"/>
    <mergeCell ref="SZX127:TAA127"/>
    <mergeCell ref="TAB127:TAE127"/>
    <mergeCell ref="TAF127:TAI127"/>
    <mergeCell ref="SYN127:SYQ127"/>
    <mergeCell ref="SYR127:SYU127"/>
    <mergeCell ref="SYV127:SYY127"/>
    <mergeCell ref="SYZ127:SZC127"/>
    <mergeCell ref="SZD127:SZG127"/>
    <mergeCell ref="SZH127:SZK127"/>
    <mergeCell ref="SXP127:SXS127"/>
    <mergeCell ref="SXT127:SXW127"/>
    <mergeCell ref="SXX127:SYA127"/>
    <mergeCell ref="SYB127:SYE127"/>
    <mergeCell ref="SYF127:SYI127"/>
    <mergeCell ref="SYJ127:SYM127"/>
    <mergeCell ref="THT127:THW127"/>
    <mergeCell ref="THX127:TIA127"/>
    <mergeCell ref="TIB127:TIE127"/>
    <mergeCell ref="TIF127:TII127"/>
    <mergeCell ref="TIJ127:TIM127"/>
    <mergeCell ref="TIN127:TIQ127"/>
    <mergeCell ref="TGV127:TGY127"/>
    <mergeCell ref="TGZ127:THC127"/>
    <mergeCell ref="THD127:THG127"/>
    <mergeCell ref="THH127:THK127"/>
    <mergeCell ref="THL127:THO127"/>
    <mergeCell ref="THP127:THS127"/>
    <mergeCell ref="TFX127:TGA127"/>
    <mergeCell ref="TGB127:TGE127"/>
    <mergeCell ref="TGF127:TGI127"/>
    <mergeCell ref="TGJ127:TGM127"/>
    <mergeCell ref="TGN127:TGQ127"/>
    <mergeCell ref="TGR127:TGU127"/>
    <mergeCell ref="TEZ127:TFC127"/>
    <mergeCell ref="TFD127:TFG127"/>
    <mergeCell ref="TFH127:TFK127"/>
    <mergeCell ref="TFL127:TFO127"/>
    <mergeCell ref="TFP127:TFS127"/>
    <mergeCell ref="TFT127:TFW127"/>
    <mergeCell ref="TEB127:TEE127"/>
    <mergeCell ref="TEF127:TEI127"/>
    <mergeCell ref="TEJ127:TEM127"/>
    <mergeCell ref="TEN127:TEQ127"/>
    <mergeCell ref="TER127:TEU127"/>
    <mergeCell ref="TEV127:TEY127"/>
    <mergeCell ref="TDD127:TDG127"/>
    <mergeCell ref="TDH127:TDK127"/>
    <mergeCell ref="TDL127:TDO127"/>
    <mergeCell ref="TDP127:TDS127"/>
    <mergeCell ref="TDT127:TDW127"/>
    <mergeCell ref="TDX127:TEA127"/>
    <mergeCell ref="TNH127:TNK127"/>
    <mergeCell ref="TNL127:TNO127"/>
    <mergeCell ref="TNP127:TNS127"/>
    <mergeCell ref="TNT127:TNW127"/>
    <mergeCell ref="TNX127:TOA127"/>
    <mergeCell ref="TOB127:TOE127"/>
    <mergeCell ref="TMJ127:TMM127"/>
    <mergeCell ref="TMN127:TMQ127"/>
    <mergeCell ref="TMR127:TMU127"/>
    <mergeCell ref="TMV127:TMY127"/>
    <mergeCell ref="TMZ127:TNC127"/>
    <mergeCell ref="TND127:TNG127"/>
    <mergeCell ref="TLL127:TLO127"/>
    <mergeCell ref="TLP127:TLS127"/>
    <mergeCell ref="TLT127:TLW127"/>
    <mergeCell ref="TLX127:TMA127"/>
    <mergeCell ref="TMB127:TME127"/>
    <mergeCell ref="TMF127:TMI127"/>
    <mergeCell ref="TKN127:TKQ127"/>
    <mergeCell ref="TKR127:TKU127"/>
    <mergeCell ref="TKV127:TKY127"/>
    <mergeCell ref="TKZ127:TLC127"/>
    <mergeCell ref="TLD127:TLG127"/>
    <mergeCell ref="TLH127:TLK127"/>
    <mergeCell ref="TJP127:TJS127"/>
    <mergeCell ref="TJT127:TJW127"/>
    <mergeCell ref="TJX127:TKA127"/>
    <mergeCell ref="TKB127:TKE127"/>
    <mergeCell ref="TKF127:TKI127"/>
    <mergeCell ref="TKJ127:TKM127"/>
    <mergeCell ref="TIR127:TIU127"/>
    <mergeCell ref="TIV127:TIY127"/>
    <mergeCell ref="TIZ127:TJC127"/>
    <mergeCell ref="TJD127:TJG127"/>
    <mergeCell ref="TJH127:TJK127"/>
    <mergeCell ref="TJL127:TJO127"/>
    <mergeCell ref="TSV127:TSY127"/>
    <mergeCell ref="TSZ127:TTC127"/>
    <mergeCell ref="TTD127:TTG127"/>
    <mergeCell ref="TTH127:TTK127"/>
    <mergeCell ref="TTL127:TTO127"/>
    <mergeCell ref="TTP127:TTS127"/>
    <mergeCell ref="TRX127:TSA127"/>
    <mergeCell ref="TSB127:TSE127"/>
    <mergeCell ref="TSF127:TSI127"/>
    <mergeCell ref="TSJ127:TSM127"/>
    <mergeCell ref="TSN127:TSQ127"/>
    <mergeCell ref="TSR127:TSU127"/>
    <mergeCell ref="TQZ127:TRC127"/>
    <mergeCell ref="TRD127:TRG127"/>
    <mergeCell ref="TRH127:TRK127"/>
    <mergeCell ref="TRL127:TRO127"/>
    <mergeCell ref="TRP127:TRS127"/>
    <mergeCell ref="TRT127:TRW127"/>
    <mergeCell ref="TQB127:TQE127"/>
    <mergeCell ref="TQF127:TQI127"/>
    <mergeCell ref="TQJ127:TQM127"/>
    <mergeCell ref="TQN127:TQQ127"/>
    <mergeCell ref="TQR127:TQU127"/>
    <mergeCell ref="TQV127:TQY127"/>
    <mergeCell ref="TPD127:TPG127"/>
    <mergeCell ref="TPH127:TPK127"/>
    <mergeCell ref="TPL127:TPO127"/>
    <mergeCell ref="TPP127:TPS127"/>
    <mergeCell ref="TPT127:TPW127"/>
    <mergeCell ref="TPX127:TQA127"/>
    <mergeCell ref="TOF127:TOI127"/>
    <mergeCell ref="TOJ127:TOM127"/>
    <mergeCell ref="TON127:TOQ127"/>
    <mergeCell ref="TOR127:TOU127"/>
    <mergeCell ref="TOV127:TOY127"/>
    <mergeCell ref="TOZ127:TPC127"/>
    <mergeCell ref="TYJ127:TYM127"/>
    <mergeCell ref="TYN127:TYQ127"/>
    <mergeCell ref="TYR127:TYU127"/>
    <mergeCell ref="TYV127:TYY127"/>
    <mergeCell ref="TYZ127:TZC127"/>
    <mergeCell ref="TZD127:TZG127"/>
    <mergeCell ref="TXL127:TXO127"/>
    <mergeCell ref="TXP127:TXS127"/>
    <mergeCell ref="TXT127:TXW127"/>
    <mergeCell ref="TXX127:TYA127"/>
    <mergeCell ref="TYB127:TYE127"/>
    <mergeCell ref="TYF127:TYI127"/>
    <mergeCell ref="TWN127:TWQ127"/>
    <mergeCell ref="TWR127:TWU127"/>
    <mergeCell ref="TWV127:TWY127"/>
    <mergeCell ref="TWZ127:TXC127"/>
    <mergeCell ref="TXD127:TXG127"/>
    <mergeCell ref="TXH127:TXK127"/>
    <mergeCell ref="TVP127:TVS127"/>
    <mergeCell ref="TVT127:TVW127"/>
    <mergeCell ref="TVX127:TWA127"/>
    <mergeCell ref="TWB127:TWE127"/>
    <mergeCell ref="TWF127:TWI127"/>
    <mergeCell ref="TWJ127:TWM127"/>
    <mergeCell ref="TUR127:TUU127"/>
    <mergeCell ref="TUV127:TUY127"/>
    <mergeCell ref="TUZ127:TVC127"/>
    <mergeCell ref="TVD127:TVG127"/>
    <mergeCell ref="TVH127:TVK127"/>
    <mergeCell ref="TVL127:TVO127"/>
    <mergeCell ref="TTT127:TTW127"/>
    <mergeCell ref="TTX127:TUA127"/>
    <mergeCell ref="TUB127:TUE127"/>
    <mergeCell ref="TUF127:TUI127"/>
    <mergeCell ref="TUJ127:TUM127"/>
    <mergeCell ref="TUN127:TUQ127"/>
    <mergeCell ref="UDX127:UEA127"/>
    <mergeCell ref="UEB127:UEE127"/>
    <mergeCell ref="UEF127:UEI127"/>
    <mergeCell ref="UEJ127:UEM127"/>
    <mergeCell ref="UEN127:UEQ127"/>
    <mergeCell ref="UER127:UEU127"/>
    <mergeCell ref="UCZ127:UDC127"/>
    <mergeCell ref="UDD127:UDG127"/>
    <mergeCell ref="UDH127:UDK127"/>
    <mergeCell ref="UDL127:UDO127"/>
    <mergeCell ref="UDP127:UDS127"/>
    <mergeCell ref="UDT127:UDW127"/>
    <mergeCell ref="UCB127:UCE127"/>
    <mergeCell ref="UCF127:UCI127"/>
    <mergeCell ref="UCJ127:UCM127"/>
    <mergeCell ref="UCN127:UCQ127"/>
    <mergeCell ref="UCR127:UCU127"/>
    <mergeCell ref="UCV127:UCY127"/>
    <mergeCell ref="UBD127:UBG127"/>
    <mergeCell ref="UBH127:UBK127"/>
    <mergeCell ref="UBL127:UBO127"/>
    <mergeCell ref="UBP127:UBS127"/>
    <mergeCell ref="UBT127:UBW127"/>
    <mergeCell ref="UBX127:UCA127"/>
    <mergeCell ref="UAF127:UAI127"/>
    <mergeCell ref="UAJ127:UAM127"/>
    <mergeCell ref="UAN127:UAQ127"/>
    <mergeCell ref="UAR127:UAU127"/>
    <mergeCell ref="UAV127:UAY127"/>
    <mergeCell ref="UAZ127:UBC127"/>
    <mergeCell ref="TZH127:TZK127"/>
    <mergeCell ref="TZL127:TZO127"/>
    <mergeCell ref="TZP127:TZS127"/>
    <mergeCell ref="TZT127:TZW127"/>
    <mergeCell ref="TZX127:UAA127"/>
    <mergeCell ref="UAB127:UAE127"/>
    <mergeCell ref="UJL127:UJO127"/>
    <mergeCell ref="UJP127:UJS127"/>
    <mergeCell ref="UJT127:UJW127"/>
    <mergeCell ref="UJX127:UKA127"/>
    <mergeCell ref="UKB127:UKE127"/>
    <mergeCell ref="UKF127:UKI127"/>
    <mergeCell ref="UIN127:UIQ127"/>
    <mergeCell ref="UIR127:UIU127"/>
    <mergeCell ref="UIV127:UIY127"/>
    <mergeCell ref="UIZ127:UJC127"/>
    <mergeCell ref="UJD127:UJG127"/>
    <mergeCell ref="UJH127:UJK127"/>
    <mergeCell ref="UHP127:UHS127"/>
    <mergeCell ref="UHT127:UHW127"/>
    <mergeCell ref="UHX127:UIA127"/>
    <mergeCell ref="UIB127:UIE127"/>
    <mergeCell ref="UIF127:UII127"/>
    <mergeCell ref="UIJ127:UIM127"/>
    <mergeCell ref="UGR127:UGU127"/>
    <mergeCell ref="UGV127:UGY127"/>
    <mergeCell ref="UGZ127:UHC127"/>
    <mergeCell ref="UHD127:UHG127"/>
    <mergeCell ref="UHH127:UHK127"/>
    <mergeCell ref="UHL127:UHO127"/>
    <mergeCell ref="UFT127:UFW127"/>
    <mergeCell ref="UFX127:UGA127"/>
    <mergeCell ref="UGB127:UGE127"/>
    <mergeCell ref="UGF127:UGI127"/>
    <mergeCell ref="UGJ127:UGM127"/>
    <mergeCell ref="UGN127:UGQ127"/>
    <mergeCell ref="UEV127:UEY127"/>
    <mergeCell ref="UEZ127:UFC127"/>
    <mergeCell ref="UFD127:UFG127"/>
    <mergeCell ref="UFH127:UFK127"/>
    <mergeCell ref="UFL127:UFO127"/>
    <mergeCell ref="UFP127:UFS127"/>
    <mergeCell ref="UOZ127:UPC127"/>
    <mergeCell ref="UPD127:UPG127"/>
    <mergeCell ref="UPH127:UPK127"/>
    <mergeCell ref="UPL127:UPO127"/>
    <mergeCell ref="UPP127:UPS127"/>
    <mergeCell ref="UPT127:UPW127"/>
    <mergeCell ref="UOB127:UOE127"/>
    <mergeCell ref="UOF127:UOI127"/>
    <mergeCell ref="UOJ127:UOM127"/>
    <mergeCell ref="UON127:UOQ127"/>
    <mergeCell ref="UOR127:UOU127"/>
    <mergeCell ref="UOV127:UOY127"/>
    <mergeCell ref="UND127:UNG127"/>
    <mergeCell ref="UNH127:UNK127"/>
    <mergeCell ref="UNL127:UNO127"/>
    <mergeCell ref="UNP127:UNS127"/>
    <mergeCell ref="UNT127:UNW127"/>
    <mergeCell ref="UNX127:UOA127"/>
    <mergeCell ref="UMF127:UMI127"/>
    <mergeCell ref="UMJ127:UMM127"/>
    <mergeCell ref="UMN127:UMQ127"/>
    <mergeCell ref="UMR127:UMU127"/>
    <mergeCell ref="UMV127:UMY127"/>
    <mergeCell ref="UMZ127:UNC127"/>
    <mergeCell ref="ULH127:ULK127"/>
    <mergeCell ref="ULL127:ULO127"/>
    <mergeCell ref="ULP127:ULS127"/>
    <mergeCell ref="ULT127:ULW127"/>
    <mergeCell ref="ULX127:UMA127"/>
    <mergeCell ref="UMB127:UME127"/>
    <mergeCell ref="UKJ127:UKM127"/>
    <mergeCell ref="UKN127:UKQ127"/>
    <mergeCell ref="UKR127:UKU127"/>
    <mergeCell ref="UKV127:UKY127"/>
    <mergeCell ref="UKZ127:ULC127"/>
    <mergeCell ref="ULD127:ULG127"/>
    <mergeCell ref="UUN127:UUQ127"/>
    <mergeCell ref="UUR127:UUU127"/>
    <mergeCell ref="UUV127:UUY127"/>
    <mergeCell ref="UUZ127:UVC127"/>
    <mergeCell ref="UVD127:UVG127"/>
    <mergeCell ref="UVH127:UVK127"/>
    <mergeCell ref="UTP127:UTS127"/>
    <mergeCell ref="UTT127:UTW127"/>
    <mergeCell ref="UTX127:UUA127"/>
    <mergeCell ref="UUB127:UUE127"/>
    <mergeCell ref="UUF127:UUI127"/>
    <mergeCell ref="UUJ127:UUM127"/>
    <mergeCell ref="USR127:USU127"/>
    <mergeCell ref="USV127:USY127"/>
    <mergeCell ref="USZ127:UTC127"/>
    <mergeCell ref="UTD127:UTG127"/>
    <mergeCell ref="UTH127:UTK127"/>
    <mergeCell ref="UTL127:UTO127"/>
    <mergeCell ref="URT127:URW127"/>
    <mergeCell ref="URX127:USA127"/>
    <mergeCell ref="USB127:USE127"/>
    <mergeCell ref="USF127:USI127"/>
    <mergeCell ref="USJ127:USM127"/>
    <mergeCell ref="USN127:USQ127"/>
    <mergeCell ref="UQV127:UQY127"/>
    <mergeCell ref="UQZ127:URC127"/>
    <mergeCell ref="URD127:URG127"/>
    <mergeCell ref="URH127:URK127"/>
    <mergeCell ref="URL127:URO127"/>
    <mergeCell ref="URP127:URS127"/>
    <mergeCell ref="UPX127:UQA127"/>
    <mergeCell ref="UQB127:UQE127"/>
    <mergeCell ref="UQF127:UQI127"/>
    <mergeCell ref="UQJ127:UQM127"/>
    <mergeCell ref="UQN127:UQQ127"/>
    <mergeCell ref="UQR127:UQU127"/>
    <mergeCell ref="VAB127:VAE127"/>
    <mergeCell ref="VAF127:VAI127"/>
    <mergeCell ref="VAJ127:VAM127"/>
    <mergeCell ref="VAN127:VAQ127"/>
    <mergeCell ref="VAR127:VAU127"/>
    <mergeCell ref="VAV127:VAY127"/>
    <mergeCell ref="UZD127:UZG127"/>
    <mergeCell ref="UZH127:UZK127"/>
    <mergeCell ref="UZL127:UZO127"/>
    <mergeCell ref="UZP127:UZS127"/>
    <mergeCell ref="UZT127:UZW127"/>
    <mergeCell ref="UZX127:VAA127"/>
    <mergeCell ref="UYF127:UYI127"/>
    <mergeCell ref="UYJ127:UYM127"/>
    <mergeCell ref="UYN127:UYQ127"/>
    <mergeCell ref="UYR127:UYU127"/>
    <mergeCell ref="UYV127:UYY127"/>
    <mergeCell ref="UYZ127:UZC127"/>
    <mergeCell ref="UXH127:UXK127"/>
    <mergeCell ref="UXL127:UXO127"/>
    <mergeCell ref="UXP127:UXS127"/>
    <mergeCell ref="UXT127:UXW127"/>
    <mergeCell ref="UXX127:UYA127"/>
    <mergeCell ref="UYB127:UYE127"/>
    <mergeCell ref="UWJ127:UWM127"/>
    <mergeCell ref="UWN127:UWQ127"/>
    <mergeCell ref="UWR127:UWU127"/>
    <mergeCell ref="UWV127:UWY127"/>
    <mergeCell ref="UWZ127:UXC127"/>
    <mergeCell ref="UXD127:UXG127"/>
    <mergeCell ref="UVL127:UVO127"/>
    <mergeCell ref="UVP127:UVS127"/>
    <mergeCell ref="UVT127:UVW127"/>
    <mergeCell ref="UVX127:UWA127"/>
    <mergeCell ref="UWB127:UWE127"/>
    <mergeCell ref="UWF127:UWI127"/>
    <mergeCell ref="VFP127:VFS127"/>
    <mergeCell ref="VFT127:VFW127"/>
    <mergeCell ref="VFX127:VGA127"/>
    <mergeCell ref="VGB127:VGE127"/>
    <mergeCell ref="VGF127:VGI127"/>
    <mergeCell ref="VGJ127:VGM127"/>
    <mergeCell ref="VER127:VEU127"/>
    <mergeCell ref="VEV127:VEY127"/>
    <mergeCell ref="VEZ127:VFC127"/>
    <mergeCell ref="VFD127:VFG127"/>
    <mergeCell ref="VFH127:VFK127"/>
    <mergeCell ref="VFL127:VFO127"/>
    <mergeCell ref="VDT127:VDW127"/>
    <mergeCell ref="VDX127:VEA127"/>
    <mergeCell ref="VEB127:VEE127"/>
    <mergeCell ref="VEF127:VEI127"/>
    <mergeCell ref="VEJ127:VEM127"/>
    <mergeCell ref="VEN127:VEQ127"/>
    <mergeCell ref="VCV127:VCY127"/>
    <mergeCell ref="VCZ127:VDC127"/>
    <mergeCell ref="VDD127:VDG127"/>
    <mergeCell ref="VDH127:VDK127"/>
    <mergeCell ref="VDL127:VDO127"/>
    <mergeCell ref="VDP127:VDS127"/>
    <mergeCell ref="VBX127:VCA127"/>
    <mergeCell ref="VCB127:VCE127"/>
    <mergeCell ref="VCF127:VCI127"/>
    <mergeCell ref="VCJ127:VCM127"/>
    <mergeCell ref="VCN127:VCQ127"/>
    <mergeCell ref="VCR127:VCU127"/>
    <mergeCell ref="VAZ127:VBC127"/>
    <mergeCell ref="VBD127:VBG127"/>
    <mergeCell ref="VBH127:VBK127"/>
    <mergeCell ref="VBL127:VBO127"/>
    <mergeCell ref="VBP127:VBS127"/>
    <mergeCell ref="VBT127:VBW127"/>
    <mergeCell ref="VLD127:VLG127"/>
    <mergeCell ref="VLH127:VLK127"/>
    <mergeCell ref="VLL127:VLO127"/>
    <mergeCell ref="VLP127:VLS127"/>
    <mergeCell ref="VLT127:VLW127"/>
    <mergeCell ref="VLX127:VMA127"/>
    <mergeCell ref="VKF127:VKI127"/>
    <mergeCell ref="VKJ127:VKM127"/>
    <mergeCell ref="VKN127:VKQ127"/>
    <mergeCell ref="VKR127:VKU127"/>
    <mergeCell ref="VKV127:VKY127"/>
    <mergeCell ref="VKZ127:VLC127"/>
    <mergeCell ref="VJH127:VJK127"/>
    <mergeCell ref="VJL127:VJO127"/>
    <mergeCell ref="VJP127:VJS127"/>
    <mergeCell ref="VJT127:VJW127"/>
    <mergeCell ref="VJX127:VKA127"/>
    <mergeCell ref="VKB127:VKE127"/>
    <mergeCell ref="VIJ127:VIM127"/>
    <mergeCell ref="VIN127:VIQ127"/>
    <mergeCell ref="VIR127:VIU127"/>
    <mergeCell ref="VIV127:VIY127"/>
    <mergeCell ref="VIZ127:VJC127"/>
    <mergeCell ref="VJD127:VJG127"/>
    <mergeCell ref="VHL127:VHO127"/>
    <mergeCell ref="VHP127:VHS127"/>
    <mergeCell ref="VHT127:VHW127"/>
    <mergeCell ref="VHX127:VIA127"/>
    <mergeCell ref="VIB127:VIE127"/>
    <mergeCell ref="VIF127:VII127"/>
    <mergeCell ref="VGN127:VGQ127"/>
    <mergeCell ref="VGR127:VGU127"/>
    <mergeCell ref="VGV127:VGY127"/>
    <mergeCell ref="VGZ127:VHC127"/>
    <mergeCell ref="VHD127:VHG127"/>
    <mergeCell ref="VHH127:VHK127"/>
    <mergeCell ref="VQR127:VQU127"/>
    <mergeCell ref="VQV127:VQY127"/>
    <mergeCell ref="VQZ127:VRC127"/>
    <mergeCell ref="VRD127:VRG127"/>
    <mergeCell ref="VRH127:VRK127"/>
    <mergeCell ref="VRL127:VRO127"/>
    <mergeCell ref="VPT127:VPW127"/>
    <mergeCell ref="VPX127:VQA127"/>
    <mergeCell ref="VQB127:VQE127"/>
    <mergeCell ref="VQF127:VQI127"/>
    <mergeCell ref="VQJ127:VQM127"/>
    <mergeCell ref="VQN127:VQQ127"/>
    <mergeCell ref="VOV127:VOY127"/>
    <mergeCell ref="VOZ127:VPC127"/>
    <mergeCell ref="VPD127:VPG127"/>
    <mergeCell ref="VPH127:VPK127"/>
    <mergeCell ref="VPL127:VPO127"/>
    <mergeCell ref="VPP127:VPS127"/>
    <mergeCell ref="VNX127:VOA127"/>
    <mergeCell ref="VOB127:VOE127"/>
    <mergeCell ref="VOF127:VOI127"/>
    <mergeCell ref="VOJ127:VOM127"/>
    <mergeCell ref="VON127:VOQ127"/>
    <mergeCell ref="VOR127:VOU127"/>
    <mergeCell ref="VMZ127:VNC127"/>
    <mergeCell ref="VND127:VNG127"/>
    <mergeCell ref="VNH127:VNK127"/>
    <mergeCell ref="VNL127:VNO127"/>
    <mergeCell ref="VNP127:VNS127"/>
    <mergeCell ref="VNT127:VNW127"/>
    <mergeCell ref="VMB127:VME127"/>
    <mergeCell ref="VMF127:VMI127"/>
    <mergeCell ref="VMJ127:VMM127"/>
    <mergeCell ref="VMN127:VMQ127"/>
    <mergeCell ref="VMR127:VMU127"/>
    <mergeCell ref="VMV127:VMY127"/>
    <mergeCell ref="VWF127:VWI127"/>
    <mergeCell ref="VWJ127:VWM127"/>
    <mergeCell ref="VWN127:VWQ127"/>
    <mergeCell ref="VWR127:VWU127"/>
    <mergeCell ref="VWV127:VWY127"/>
    <mergeCell ref="VWZ127:VXC127"/>
    <mergeCell ref="VVH127:VVK127"/>
    <mergeCell ref="VVL127:VVO127"/>
    <mergeCell ref="VVP127:VVS127"/>
    <mergeCell ref="VVT127:VVW127"/>
    <mergeCell ref="VVX127:VWA127"/>
    <mergeCell ref="VWB127:VWE127"/>
    <mergeCell ref="VUJ127:VUM127"/>
    <mergeCell ref="VUN127:VUQ127"/>
    <mergeCell ref="VUR127:VUU127"/>
    <mergeCell ref="VUV127:VUY127"/>
    <mergeCell ref="VUZ127:VVC127"/>
    <mergeCell ref="VVD127:VVG127"/>
    <mergeCell ref="VTL127:VTO127"/>
    <mergeCell ref="VTP127:VTS127"/>
    <mergeCell ref="VTT127:VTW127"/>
    <mergeCell ref="VTX127:VUA127"/>
    <mergeCell ref="VUB127:VUE127"/>
    <mergeCell ref="VUF127:VUI127"/>
    <mergeCell ref="VSN127:VSQ127"/>
    <mergeCell ref="VSR127:VSU127"/>
    <mergeCell ref="VSV127:VSY127"/>
    <mergeCell ref="VSZ127:VTC127"/>
    <mergeCell ref="VTD127:VTG127"/>
    <mergeCell ref="VTH127:VTK127"/>
    <mergeCell ref="VRP127:VRS127"/>
    <mergeCell ref="VRT127:VRW127"/>
    <mergeCell ref="VRX127:VSA127"/>
    <mergeCell ref="VSB127:VSE127"/>
    <mergeCell ref="VSF127:VSI127"/>
    <mergeCell ref="VSJ127:VSM127"/>
    <mergeCell ref="WBT127:WBW127"/>
    <mergeCell ref="WBX127:WCA127"/>
    <mergeCell ref="WCB127:WCE127"/>
    <mergeCell ref="WCF127:WCI127"/>
    <mergeCell ref="WCJ127:WCM127"/>
    <mergeCell ref="WCN127:WCQ127"/>
    <mergeCell ref="WAV127:WAY127"/>
    <mergeCell ref="WAZ127:WBC127"/>
    <mergeCell ref="WBD127:WBG127"/>
    <mergeCell ref="WBH127:WBK127"/>
    <mergeCell ref="WBL127:WBO127"/>
    <mergeCell ref="WBP127:WBS127"/>
    <mergeCell ref="VZX127:WAA127"/>
    <mergeCell ref="WAB127:WAE127"/>
    <mergeCell ref="WAF127:WAI127"/>
    <mergeCell ref="WAJ127:WAM127"/>
    <mergeCell ref="WAN127:WAQ127"/>
    <mergeCell ref="WAR127:WAU127"/>
    <mergeCell ref="VYZ127:VZC127"/>
    <mergeCell ref="VZD127:VZG127"/>
    <mergeCell ref="VZH127:VZK127"/>
    <mergeCell ref="VZL127:VZO127"/>
    <mergeCell ref="VZP127:VZS127"/>
    <mergeCell ref="VZT127:VZW127"/>
    <mergeCell ref="VYB127:VYE127"/>
    <mergeCell ref="VYF127:VYI127"/>
    <mergeCell ref="VYJ127:VYM127"/>
    <mergeCell ref="VYN127:VYQ127"/>
    <mergeCell ref="VYR127:VYU127"/>
    <mergeCell ref="VYV127:VYY127"/>
    <mergeCell ref="VXD127:VXG127"/>
    <mergeCell ref="VXH127:VXK127"/>
    <mergeCell ref="VXL127:VXO127"/>
    <mergeCell ref="VXP127:VXS127"/>
    <mergeCell ref="VXT127:VXW127"/>
    <mergeCell ref="VXX127:VYA127"/>
    <mergeCell ref="WHH127:WHK127"/>
    <mergeCell ref="WHL127:WHO127"/>
    <mergeCell ref="WHP127:WHS127"/>
    <mergeCell ref="WHT127:WHW127"/>
    <mergeCell ref="WHX127:WIA127"/>
    <mergeCell ref="WIB127:WIE127"/>
    <mergeCell ref="WGJ127:WGM127"/>
    <mergeCell ref="WGN127:WGQ127"/>
    <mergeCell ref="WGR127:WGU127"/>
    <mergeCell ref="WGV127:WGY127"/>
    <mergeCell ref="WGZ127:WHC127"/>
    <mergeCell ref="WHD127:WHG127"/>
    <mergeCell ref="WFL127:WFO127"/>
    <mergeCell ref="WFP127:WFS127"/>
    <mergeCell ref="WFT127:WFW127"/>
    <mergeCell ref="WFX127:WGA127"/>
    <mergeCell ref="WGB127:WGE127"/>
    <mergeCell ref="WGF127:WGI127"/>
    <mergeCell ref="WEN127:WEQ127"/>
    <mergeCell ref="WER127:WEU127"/>
    <mergeCell ref="WEV127:WEY127"/>
    <mergeCell ref="WEZ127:WFC127"/>
    <mergeCell ref="WFD127:WFG127"/>
    <mergeCell ref="WFH127:WFK127"/>
    <mergeCell ref="WDP127:WDS127"/>
    <mergeCell ref="WDT127:WDW127"/>
    <mergeCell ref="WDX127:WEA127"/>
    <mergeCell ref="WEB127:WEE127"/>
    <mergeCell ref="WEF127:WEI127"/>
    <mergeCell ref="WEJ127:WEM127"/>
    <mergeCell ref="WCR127:WCU127"/>
    <mergeCell ref="WCV127:WCY127"/>
    <mergeCell ref="WCZ127:WDC127"/>
    <mergeCell ref="WDD127:WDG127"/>
    <mergeCell ref="WDH127:WDK127"/>
    <mergeCell ref="WDL127:WDO127"/>
    <mergeCell ref="WMV127:WMY127"/>
    <mergeCell ref="WMZ127:WNC127"/>
    <mergeCell ref="WND127:WNG127"/>
    <mergeCell ref="WNH127:WNK127"/>
    <mergeCell ref="WNL127:WNO127"/>
    <mergeCell ref="WNP127:WNS127"/>
    <mergeCell ref="WLX127:WMA127"/>
    <mergeCell ref="WMB127:WME127"/>
    <mergeCell ref="WMF127:WMI127"/>
    <mergeCell ref="WMJ127:WMM127"/>
    <mergeCell ref="WMN127:WMQ127"/>
    <mergeCell ref="WMR127:WMU127"/>
    <mergeCell ref="WKZ127:WLC127"/>
    <mergeCell ref="WLD127:WLG127"/>
    <mergeCell ref="WLH127:WLK127"/>
    <mergeCell ref="WLL127:WLO127"/>
    <mergeCell ref="WLP127:WLS127"/>
    <mergeCell ref="WLT127:WLW127"/>
    <mergeCell ref="WKB127:WKE127"/>
    <mergeCell ref="WKF127:WKI127"/>
    <mergeCell ref="WKJ127:WKM127"/>
    <mergeCell ref="WKN127:WKQ127"/>
    <mergeCell ref="WKR127:WKU127"/>
    <mergeCell ref="WKV127:WKY127"/>
    <mergeCell ref="WJD127:WJG127"/>
    <mergeCell ref="WJH127:WJK127"/>
    <mergeCell ref="WJL127:WJO127"/>
    <mergeCell ref="WJP127:WJS127"/>
    <mergeCell ref="WJT127:WJW127"/>
    <mergeCell ref="WJX127:WKA127"/>
    <mergeCell ref="WIF127:WII127"/>
    <mergeCell ref="WIJ127:WIM127"/>
    <mergeCell ref="WIN127:WIQ127"/>
    <mergeCell ref="WIR127:WIU127"/>
    <mergeCell ref="WIV127:WIY127"/>
    <mergeCell ref="WIZ127:WJC127"/>
    <mergeCell ref="WSJ127:WSM127"/>
    <mergeCell ref="WSN127:WSQ127"/>
    <mergeCell ref="WSR127:WSU127"/>
    <mergeCell ref="WSV127:WSY127"/>
    <mergeCell ref="WSZ127:WTC127"/>
    <mergeCell ref="WTD127:WTG127"/>
    <mergeCell ref="WRL127:WRO127"/>
    <mergeCell ref="WRP127:WRS127"/>
    <mergeCell ref="WRT127:WRW127"/>
    <mergeCell ref="WRX127:WSA127"/>
    <mergeCell ref="WSB127:WSE127"/>
    <mergeCell ref="WSF127:WSI127"/>
    <mergeCell ref="WQN127:WQQ127"/>
    <mergeCell ref="WQR127:WQU127"/>
    <mergeCell ref="WQV127:WQY127"/>
    <mergeCell ref="WQZ127:WRC127"/>
    <mergeCell ref="WRD127:WRG127"/>
    <mergeCell ref="WRH127:WRK127"/>
    <mergeCell ref="WPP127:WPS127"/>
    <mergeCell ref="WPT127:WPW127"/>
    <mergeCell ref="WPX127:WQA127"/>
    <mergeCell ref="WQB127:WQE127"/>
    <mergeCell ref="WQF127:WQI127"/>
    <mergeCell ref="WQJ127:WQM127"/>
    <mergeCell ref="WOR127:WOU127"/>
    <mergeCell ref="WOV127:WOY127"/>
    <mergeCell ref="WOZ127:WPC127"/>
    <mergeCell ref="WPD127:WPG127"/>
    <mergeCell ref="WPH127:WPK127"/>
    <mergeCell ref="WPL127:WPO127"/>
    <mergeCell ref="WNT127:WNW127"/>
    <mergeCell ref="WNX127:WOA127"/>
    <mergeCell ref="WOB127:WOE127"/>
    <mergeCell ref="WOF127:WOI127"/>
    <mergeCell ref="WOJ127:WOM127"/>
    <mergeCell ref="WON127:WOQ127"/>
    <mergeCell ref="WYB127:WYE127"/>
    <mergeCell ref="WYF127:WYI127"/>
    <mergeCell ref="WYJ127:WYM127"/>
    <mergeCell ref="WYN127:WYQ127"/>
    <mergeCell ref="WYR127:WYU127"/>
    <mergeCell ref="WWZ127:WXC127"/>
    <mergeCell ref="WXD127:WXG127"/>
    <mergeCell ref="WXH127:WXK127"/>
    <mergeCell ref="WXL127:WXO127"/>
    <mergeCell ref="WXP127:WXS127"/>
    <mergeCell ref="WXT127:WXW127"/>
    <mergeCell ref="WWB127:WWE127"/>
    <mergeCell ref="WWF127:WWI127"/>
    <mergeCell ref="WWJ127:WWM127"/>
    <mergeCell ref="WWN127:WWQ127"/>
    <mergeCell ref="WWR127:WWU127"/>
    <mergeCell ref="WWV127:WWY127"/>
    <mergeCell ref="WVD127:WVG127"/>
    <mergeCell ref="WVH127:WVK127"/>
    <mergeCell ref="WVL127:WVO127"/>
    <mergeCell ref="WVP127:WVS127"/>
    <mergeCell ref="WVT127:WVW127"/>
    <mergeCell ref="WVX127:WWA127"/>
    <mergeCell ref="WUF127:WUI127"/>
    <mergeCell ref="WUJ127:WUM127"/>
    <mergeCell ref="WUN127:WUQ127"/>
    <mergeCell ref="WUR127:WUU127"/>
    <mergeCell ref="WUV127:WUY127"/>
    <mergeCell ref="WUZ127:WVC127"/>
    <mergeCell ref="WTH127:WTK127"/>
    <mergeCell ref="WTL127:WTO127"/>
    <mergeCell ref="WTP127:WTS127"/>
    <mergeCell ref="WTT127:WTW127"/>
    <mergeCell ref="WTX127:WUA127"/>
    <mergeCell ref="WUB127:WUE127"/>
    <mergeCell ref="BP128:BS128"/>
    <mergeCell ref="BT128:BW128"/>
    <mergeCell ref="BX128:CA128"/>
    <mergeCell ref="CB128:CE128"/>
    <mergeCell ref="CF128:CI128"/>
    <mergeCell ref="CJ128:CM128"/>
    <mergeCell ref="AY128:AZ128"/>
    <mergeCell ref="BA128:BC128"/>
    <mergeCell ref="BD128:BG128"/>
    <mergeCell ref="BH128:BK128"/>
    <mergeCell ref="BL128:BO128"/>
    <mergeCell ref="Y128:AB128"/>
    <mergeCell ref="AC128:AF128"/>
    <mergeCell ref="AG128:AJ128"/>
    <mergeCell ref="AK128:AN128"/>
    <mergeCell ref="AO128:AR128"/>
    <mergeCell ref="AS128:AV128"/>
    <mergeCell ref="XEJ127:XEM127"/>
    <mergeCell ref="XEN127:XEQ127"/>
    <mergeCell ref="XER127:XEU127"/>
    <mergeCell ref="XEV127:XEY127"/>
    <mergeCell ref="Q128:T128"/>
    <mergeCell ref="U128:X128"/>
    <mergeCell ref="XDL127:XDO127"/>
    <mergeCell ref="XDP127:XDS127"/>
    <mergeCell ref="XDT127:XDW127"/>
    <mergeCell ref="XDX127:XEA127"/>
    <mergeCell ref="XEB127:XEE127"/>
    <mergeCell ref="XEF127:XEI127"/>
    <mergeCell ref="XCN127:XCQ127"/>
    <mergeCell ref="XCR127:XCU127"/>
    <mergeCell ref="XCV127:XCY127"/>
    <mergeCell ref="XCZ127:XDC127"/>
    <mergeCell ref="XDD127:XDG127"/>
    <mergeCell ref="XDH127:XDK127"/>
    <mergeCell ref="XBP127:XBS127"/>
    <mergeCell ref="XBT127:XBW127"/>
    <mergeCell ref="XBX127:XCA127"/>
    <mergeCell ref="XCB127:XCE127"/>
    <mergeCell ref="XCF127:XCI127"/>
    <mergeCell ref="XCJ127:XCM127"/>
    <mergeCell ref="XAR127:XAU127"/>
    <mergeCell ref="XAV127:XAY127"/>
    <mergeCell ref="XAZ127:XBC127"/>
    <mergeCell ref="XBD127:XBG127"/>
    <mergeCell ref="XBH127:XBK127"/>
    <mergeCell ref="XBL127:XBO127"/>
    <mergeCell ref="WZT127:WZW127"/>
    <mergeCell ref="WZX127:XAA127"/>
    <mergeCell ref="XAB127:XAE127"/>
    <mergeCell ref="XAF127:XAI127"/>
    <mergeCell ref="XAJ127:XAM127"/>
    <mergeCell ref="XAN127:XAQ127"/>
    <mergeCell ref="WYV127:WYY127"/>
    <mergeCell ref="WYZ127:WZC127"/>
    <mergeCell ref="WZD127:WZG127"/>
    <mergeCell ref="WZH127:WZK127"/>
    <mergeCell ref="WZL127:WZO127"/>
    <mergeCell ref="WZP127:WZS127"/>
    <mergeCell ref="WXX127:WYA127"/>
    <mergeCell ref="HD128:HG128"/>
    <mergeCell ref="HH128:HK128"/>
    <mergeCell ref="HL128:HO128"/>
    <mergeCell ref="HP128:HS128"/>
    <mergeCell ref="HT128:HW128"/>
    <mergeCell ref="HX128:IA128"/>
    <mergeCell ref="GF128:GI128"/>
    <mergeCell ref="GJ128:GM128"/>
    <mergeCell ref="GN128:GQ128"/>
    <mergeCell ref="GR128:GU128"/>
    <mergeCell ref="GV128:GY128"/>
    <mergeCell ref="GZ128:HC128"/>
    <mergeCell ref="FH128:FK128"/>
    <mergeCell ref="FL128:FO128"/>
    <mergeCell ref="FP128:FS128"/>
    <mergeCell ref="FT128:FW128"/>
    <mergeCell ref="FX128:GA128"/>
    <mergeCell ref="GB128:GE128"/>
    <mergeCell ref="EJ128:EM128"/>
    <mergeCell ref="EN128:EQ128"/>
    <mergeCell ref="ER128:EU128"/>
    <mergeCell ref="EV128:EY128"/>
    <mergeCell ref="EZ128:FC128"/>
    <mergeCell ref="FD128:FG128"/>
    <mergeCell ref="DL128:DO128"/>
    <mergeCell ref="DP128:DS128"/>
    <mergeCell ref="DT128:DW128"/>
    <mergeCell ref="DX128:EA128"/>
    <mergeCell ref="EB128:EE128"/>
    <mergeCell ref="EF128:EI128"/>
    <mergeCell ref="CN128:CQ128"/>
    <mergeCell ref="CR128:CU128"/>
    <mergeCell ref="CV128:CY128"/>
    <mergeCell ref="CZ128:DC128"/>
    <mergeCell ref="DD128:DG128"/>
    <mergeCell ref="DH128:DK128"/>
    <mergeCell ref="MR128:MU128"/>
    <mergeCell ref="MV128:MY128"/>
    <mergeCell ref="MZ128:NC128"/>
    <mergeCell ref="ND128:NG128"/>
    <mergeCell ref="NH128:NK128"/>
    <mergeCell ref="NL128:NO128"/>
    <mergeCell ref="LT128:LW128"/>
    <mergeCell ref="LX128:MA128"/>
    <mergeCell ref="MB128:ME128"/>
    <mergeCell ref="MF128:MI128"/>
    <mergeCell ref="MJ128:MM128"/>
    <mergeCell ref="MN128:MQ128"/>
    <mergeCell ref="KV128:KY128"/>
    <mergeCell ref="KZ128:LC128"/>
    <mergeCell ref="LD128:LG128"/>
    <mergeCell ref="LH128:LK128"/>
    <mergeCell ref="LL128:LO128"/>
    <mergeCell ref="LP128:LS128"/>
    <mergeCell ref="JX128:KA128"/>
    <mergeCell ref="KB128:KE128"/>
    <mergeCell ref="KF128:KI128"/>
    <mergeCell ref="KJ128:KM128"/>
    <mergeCell ref="KN128:KQ128"/>
    <mergeCell ref="KR128:KU128"/>
    <mergeCell ref="IZ128:JC128"/>
    <mergeCell ref="JD128:JG128"/>
    <mergeCell ref="JH128:JK128"/>
    <mergeCell ref="JL128:JO128"/>
    <mergeCell ref="JP128:JS128"/>
    <mergeCell ref="JT128:JW128"/>
    <mergeCell ref="IB128:IE128"/>
    <mergeCell ref="IF128:II128"/>
    <mergeCell ref="IJ128:IM128"/>
    <mergeCell ref="IN128:IQ128"/>
    <mergeCell ref="IR128:IU128"/>
    <mergeCell ref="IV128:IY128"/>
    <mergeCell ref="SF128:SI128"/>
    <mergeCell ref="SJ128:SM128"/>
    <mergeCell ref="SN128:SQ128"/>
    <mergeCell ref="SR128:SU128"/>
    <mergeCell ref="SV128:SY128"/>
    <mergeCell ref="SZ128:TC128"/>
    <mergeCell ref="RH128:RK128"/>
    <mergeCell ref="RL128:RO128"/>
    <mergeCell ref="RP128:RS128"/>
    <mergeCell ref="RT128:RW128"/>
    <mergeCell ref="RX128:SA128"/>
    <mergeCell ref="SB128:SE128"/>
    <mergeCell ref="QJ128:QM128"/>
    <mergeCell ref="QN128:QQ128"/>
    <mergeCell ref="QR128:QU128"/>
    <mergeCell ref="QV128:QY128"/>
    <mergeCell ref="QZ128:RC128"/>
    <mergeCell ref="RD128:RG128"/>
    <mergeCell ref="PL128:PO128"/>
    <mergeCell ref="PP128:PS128"/>
    <mergeCell ref="PT128:PW128"/>
    <mergeCell ref="PX128:QA128"/>
    <mergeCell ref="QB128:QE128"/>
    <mergeCell ref="QF128:QI128"/>
    <mergeCell ref="ON128:OQ128"/>
    <mergeCell ref="OR128:OU128"/>
    <mergeCell ref="OV128:OY128"/>
    <mergeCell ref="OZ128:PC128"/>
    <mergeCell ref="PD128:PG128"/>
    <mergeCell ref="PH128:PK128"/>
    <mergeCell ref="NP128:NS128"/>
    <mergeCell ref="NT128:NW128"/>
    <mergeCell ref="NX128:OA128"/>
    <mergeCell ref="OB128:OE128"/>
    <mergeCell ref="OF128:OI128"/>
    <mergeCell ref="OJ128:OM128"/>
    <mergeCell ref="XT128:XW128"/>
    <mergeCell ref="XX128:YA128"/>
    <mergeCell ref="YB128:YE128"/>
    <mergeCell ref="YF128:YI128"/>
    <mergeCell ref="YJ128:YM128"/>
    <mergeCell ref="YN128:YQ128"/>
    <mergeCell ref="WV128:WY128"/>
    <mergeCell ref="WZ128:XC128"/>
    <mergeCell ref="XD128:XG128"/>
    <mergeCell ref="XH128:XK128"/>
    <mergeCell ref="XL128:XO128"/>
    <mergeCell ref="XP128:XS128"/>
    <mergeCell ref="VX128:WA128"/>
    <mergeCell ref="WB128:WE128"/>
    <mergeCell ref="WF128:WI128"/>
    <mergeCell ref="WJ128:WM128"/>
    <mergeCell ref="WN128:WQ128"/>
    <mergeCell ref="WR128:WU128"/>
    <mergeCell ref="UZ128:VC128"/>
    <mergeCell ref="VD128:VG128"/>
    <mergeCell ref="VH128:VK128"/>
    <mergeCell ref="VL128:VO128"/>
    <mergeCell ref="VP128:VS128"/>
    <mergeCell ref="VT128:VW128"/>
    <mergeCell ref="UB128:UE128"/>
    <mergeCell ref="UF128:UI128"/>
    <mergeCell ref="UJ128:UM128"/>
    <mergeCell ref="UN128:UQ128"/>
    <mergeCell ref="UR128:UU128"/>
    <mergeCell ref="UV128:UY128"/>
    <mergeCell ref="TD128:TG128"/>
    <mergeCell ref="TH128:TK128"/>
    <mergeCell ref="TL128:TO128"/>
    <mergeCell ref="TP128:TS128"/>
    <mergeCell ref="TT128:TW128"/>
    <mergeCell ref="TX128:UA128"/>
    <mergeCell ref="ADH128:ADK128"/>
    <mergeCell ref="ADL128:ADO128"/>
    <mergeCell ref="ADP128:ADS128"/>
    <mergeCell ref="ADT128:ADW128"/>
    <mergeCell ref="ADX128:AEA128"/>
    <mergeCell ref="AEB128:AEE128"/>
    <mergeCell ref="ACJ128:ACM128"/>
    <mergeCell ref="ACN128:ACQ128"/>
    <mergeCell ref="ACR128:ACU128"/>
    <mergeCell ref="ACV128:ACY128"/>
    <mergeCell ref="ACZ128:ADC128"/>
    <mergeCell ref="ADD128:ADG128"/>
    <mergeCell ref="ABL128:ABO128"/>
    <mergeCell ref="ABP128:ABS128"/>
    <mergeCell ref="ABT128:ABW128"/>
    <mergeCell ref="ABX128:ACA128"/>
    <mergeCell ref="ACB128:ACE128"/>
    <mergeCell ref="ACF128:ACI128"/>
    <mergeCell ref="AAN128:AAQ128"/>
    <mergeCell ref="AAR128:AAU128"/>
    <mergeCell ref="AAV128:AAY128"/>
    <mergeCell ref="AAZ128:ABC128"/>
    <mergeCell ref="ABD128:ABG128"/>
    <mergeCell ref="ABH128:ABK128"/>
    <mergeCell ref="ZP128:ZS128"/>
    <mergeCell ref="ZT128:ZW128"/>
    <mergeCell ref="ZX128:AAA128"/>
    <mergeCell ref="AAB128:AAE128"/>
    <mergeCell ref="AAF128:AAI128"/>
    <mergeCell ref="AAJ128:AAM128"/>
    <mergeCell ref="YR128:YU128"/>
    <mergeCell ref="YV128:YY128"/>
    <mergeCell ref="YZ128:ZC128"/>
    <mergeCell ref="ZD128:ZG128"/>
    <mergeCell ref="ZH128:ZK128"/>
    <mergeCell ref="ZL128:ZO128"/>
    <mergeCell ref="AIV128:AIY128"/>
    <mergeCell ref="AIZ128:AJC128"/>
    <mergeCell ref="AJD128:AJG128"/>
    <mergeCell ref="AJH128:AJK128"/>
    <mergeCell ref="AJL128:AJO128"/>
    <mergeCell ref="AJP128:AJS128"/>
    <mergeCell ref="AHX128:AIA128"/>
    <mergeCell ref="AIB128:AIE128"/>
    <mergeCell ref="AIF128:AII128"/>
    <mergeCell ref="AIJ128:AIM128"/>
    <mergeCell ref="AIN128:AIQ128"/>
    <mergeCell ref="AIR128:AIU128"/>
    <mergeCell ref="AGZ128:AHC128"/>
    <mergeCell ref="AHD128:AHG128"/>
    <mergeCell ref="AHH128:AHK128"/>
    <mergeCell ref="AHL128:AHO128"/>
    <mergeCell ref="AHP128:AHS128"/>
    <mergeCell ref="AHT128:AHW128"/>
    <mergeCell ref="AGB128:AGE128"/>
    <mergeCell ref="AGF128:AGI128"/>
    <mergeCell ref="AGJ128:AGM128"/>
    <mergeCell ref="AGN128:AGQ128"/>
    <mergeCell ref="AGR128:AGU128"/>
    <mergeCell ref="AGV128:AGY128"/>
    <mergeCell ref="AFD128:AFG128"/>
    <mergeCell ref="AFH128:AFK128"/>
    <mergeCell ref="AFL128:AFO128"/>
    <mergeCell ref="AFP128:AFS128"/>
    <mergeCell ref="AFT128:AFW128"/>
    <mergeCell ref="AFX128:AGA128"/>
    <mergeCell ref="AEF128:AEI128"/>
    <mergeCell ref="AEJ128:AEM128"/>
    <mergeCell ref="AEN128:AEQ128"/>
    <mergeCell ref="AER128:AEU128"/>
    <mergeCell ref="AEV128:AEY128"/>
    <mergeCell ref="AEZ128:AFC128"/>
    <mergeCell ref="AOJ128:AOM128"/>
    <mergeCell ref="AON128:AOQ128"/>
    <mergeCell ref="AOR128:AOU128"/>
    <mergeCell ref="AOV128:AOY128"/>
    <mergeCell ref="AOZ128:APC128"/>
    <mergeCell ref="APD128:APG128"/>
    <mergeCell ref="ANL128:ANO128"/>
    <mergeCell ref="ANP128:ANS128"/>
    <mergeCell ref="ANT128:ANW128"/>
    <mergeCell ref="ANX128:AOA128"/>
    <mergeCell ref="AOB128:AOE128"/>
    <mergeCell ref="AOF128:AOI128"/>
    <mergeCell ref="AMN128:AMQ128"/>
    <mergeCell ref="AMR128:AMU128"/>
    <mergeCell ref="AMV128:AMY128"/>
    <mergeCell ref="AMZ128:ANC128"/>
    <mergeCell ref="AND128:ANG128"/>
    <mergeCell ref="ANH128:ANK128"/>
    <mergeCell ref="ALP128:ALS128"/>
    <mergeCell ref="ALT128:ALW128"/>
    <mergeCell ref="ALX128:AMA128"/>
    <mergeCell ref="AMB128:AME128"/>
    <mergeCell ref="AMF128:AMI128"/>
    <mergeCell ref="AMJ128:AMM128"/>
    <mergeCell ref="AKR128:AKU128"/>
    <mergeCell ref="AKV128:AKY128"/>
    <mergeCell ref="AKZ128:ALC128"/>
    <mergeCell ref="ALD128:ALG128"/>
    <mergeCell ref="ALH128:ALK128"/>
    <mergeCell ref="ALL128:ALO128"/>
    <mergeCell ref="AJT128:AJW128"/>
    <mergeCell ref="AJX128:AKA128"/>
    <mergeCell ref="AKB128:AKE128"/>
    <mergeCell ref="AKF128:AKI128"/>
    <mergeCell ref="AKJ128:AKM128"/>
    <mergeCell ref="AKN128:AKQ128"/>
    <mergeCell ref="ATX128:AUA128"/>
    <mergeCell ref="AUB128:AUE128"/>
    <mergeCell ref="AUF128:AUI128"/>
    <mergeCell ref="AUJ128:AUM128"/>
    <mergeCell ref="AUN128:AUQ128"/>
    <mergeCell ref="AUR128:AUU128"/>
    <mergeCell ref="ASZ128:ATC128"/>
    <mergeCell ref="ATD128:ATG128"/>
    <mergeCell ref="ATH128:ATK128"/>
    <mergeCell ref="ATL128:ATO128"/>
    <mergeCell ref="ATP128:ATS128"/>
    <mergeCell ref="ATT128:ATW128"/>
    <mergeCell ref="ASB128:ASE128"/>
    <mergeCell ref="ASF128:ASI128"/>
    <mergeCell ref="ASJ128:ASM128"/>
    <mergeCell ref="ASN128:ASQ128"/>
    <mergeCell ref="ASR128:ASU128"/>
    <mergeCell ref="ASV128:ASY128"/>
    <mergeCell ref="ARD128:ARG128"/>
    <mergeCell ref="ARH128:ARK128"/>
    <mergeCell ref="ARL128:ARO128"/>
    <mergeCell ref="ARP128:ARS128"/>
    <mergeCell ref="ART128:ARW128"/>
    <mergeCell ref="ARX128:ASA128"/>
    <mergeCell ref="AQF128:AQI128"/>
    <mergeCell ref="AQJ128:AQM128"/>
    <mergeCell ref="AQN128:AQQ128"/>
    <mergeCell ref="AQR128:AQU128"/>
    <mergeCell ref="AQV128:AQY128"/>
    <mergeCell ref="AQZ128:ARC128"/>
    <mergeCell ref="APH128:APK128"/>
    <mergeCell ref="APL128:APO128"/>
    <mergeCell ref="APP128:APS128"/>
    <mergeCell ref="APT128:APW128"/>
    <mergeCell ref="APX128:AQA128"/>
    <mergeCell ref="AQB128:AQE128"/>
    <mergeCell ref="AZL128:AZO128"/>
    <mergeCell ref="AZP128:AZS128"/>
    <mergeCell ref="AZT128:AZW128"/>
    <mergeCell ref="AZX128:BAA128"/>
    <mergeCell ref="BAB128:BAE128"/>
    <mergeCell ref="BAF128:BAI128"/>
    <mergeCell ref="AYN128:AYQ128"/>
    <mergeCell ref="AYR128:AYU128"/>
    <mergeCell ref="AYV128:AYY128"/>
    <mergeCell ref="AYZ128:AZC128"/>
    <mergeCell ref="AZD128:AZG128"/>
    <mergeCell ref="AZH128:AZK128"/>
    <mergeCell ref="AXP128:AXS128"/>
    <mergeCell ref="AXT128:AXW128"/>
    <mergeCell ref="AXX128:AYA128"/>
    <mergeCell ref="AYB128:AYE128"/>
    <mergeCell ref="AYF128:AYI128"/>
    <mergeCell ref="AYJ128:AYM128"/>
    <mergeCell ref="AWR128:AWU128"/>
    <mergeCell ref="AWV128:AWY128"/>
    <mergeCell ref="AWZ128:AXC128"/>
    <mergeCell ref="AXD128:AXG128"/>
    <mergeCell ref="AXH128:AXK128"/>
    <mergeCell ref="AXL128:AXO128"/>
    <mergeCell ref="AVT128:AVW128"/>
    <mergeCell ref="AVX128:AWA128"/>
    <mergeCell ref="AWB128:AWE128"/>
    <mergeCell ref="AWF128:AWI128"/>
    <mergeCell ref="AWJ128:AWM128"/>
    <mergeCell ref="AWN128:AWQ128"/>
    <mergeCell ref="AUV128:AUY128"/>
    <mergeCell ref="AUZ128:AVC128"/>
    <mergeCell ref="AVD128:AVG128"/>
    <mergeCell ref="AVH128:AVK128"/>
    <mergeCell ref="AVL128:AVO128"/>
    <mergeCell ref="AVP128:AVS128"/>
    <mergeCell ref="BEZ128:BFC128"/>
    <mergeCell ref="BFD128:BFG128"/>
    <mergeCell ref="BFH128:BFK128"/>
    <mergeCell ref="BFL128:BFO128"/>
    <mergeCell ref="BFP128:BFS128"/>
    <mergeCell ref="BFT128:BFW128"/>
    <mergeCell ref="BEB128:BEE128"/>
    <mergeCell ref="BEF128:BEI128"/>
    <mergeCell ref="BEJ128:BEM128"/>
    <mergeCell ref="BEN128:BEQ128"/>
    <mergeCell ref="BER128:BEU128"/>
    <mergeCell ref="BEV128:BEY128"/>
    <mergeCell ref="BDD128:BDG128"/>
    <mergeCell ref="BDH128:BDK128"/>
    <mergeCell ref="BDL128:BDO128"/>
    <mergeCell ref="BDP128:BDS128"/>
    <mergeCell ref="BDT128:BDW128"/>
    <mergeCell ref="BDX128:BEA128"/>
    <mergeCell ref="BCF128:BCI128"/>
    <mergeCell ref="BCJ128:BCM128"/>
    <mergeCell ref="BCN128:BCQ128"/>
    <mergeCell ref="BCR128:BCU128"/>
    <mergeCell ref="BCV128:BCY128"/>
    <mergeCell ref="BCZ128:BDC128"/>
    <mergeCell ref="BBH128:BBK128"/>
    <mergeCell ref="BBL128:BBO128"/>
    <mergeCell ref="BBP128:BBS128"/>
    <mergeCell ref="BBT128:BBW128"/>
    <mergeCell ref="BBX128:BCA128"/>
    <mergeCell ref="BCB128:BCE128"/>
    <mergeCell ref="BAJ128:BAM128"/>
    <mergeCell ref="BAN128:BAQ128"/>
    <mergeCell ref="BAR128:BAU128"/>
    <mergeCell ref="BAV128:BAY128"/>
    <mergeCell ref="BAZ128:BBC128"/>
    <mergeCell ref="BBD128:BBG128"/>
    <mergeCell ref="BKN128:BKQ128"/>
    <mergeCell ref="BKR128:BKU128"/>
    <mergeCell ref="BKV128:BKY128"/>
    <mergeCell ref="BKZ128:BLC128"/>
    <mergeCell ref="BLD128:BLG128"/>
    <mergeCell ref="BLH128:BLK128"/>
    <mergeCell ref="BJP128:BJS128"/>
    <mergeCell ref="BJT128:BJW128"/>
    <mergeCell ref="BJX128:BKA128"/>
    <mergeCell ref="BKB128:BKE128"/>
    <mergeCell ref="BKF128:BKI128"/>
    <mergeCell ref="BKJ128:BKM128"/>
    <mergeCell ref="BIR128:BIU128"/>
    <mergeCell ref="BIV128:BIY128"/>
    <mergeCell ref="BIZ128:BJC128"/>
    <mergeCell ref="BJD128:BJG128"/>
    <mergeCell ref="BJH128:BJK128"/>
    <mergeCell ref="BJL128:BJO128"/>
    <mergeCell ref="BHT128:BHW128"/>
    <mergeCell ref="BHX128:BIA128"/>
    <mergeCell ref="BIB128:BIE128"/>
    <mergeCell ref="BIF128:BII128"/>
    <mergeCell ref="BIJ128:BIM128"/>
    <mergeCell ref="BIN128:BIQ128"/>
    <mergeCell ref="BGV128:BGY128"/>
    <mergeCell ref="BGZ128:BHC128"/>
    <mergeCell ref="BHD128:BHG128"/>
    <mergeCell ref="BHH128:BHK128"/>
    <mergeCell ref="BHL128:BHO128"/>
    <mergeCell ref="BHP128:BHS128"/>
    <mergeCell ref="BFX128:BGA128"/>
    <mergeCell ref="BGB128:BGE128"/>
    <mergeCell ref="BGF128:BGI128"/>
    <mergeCell ref="BGJ128:BGM128"/>
    <mergeCell ref="BGN128:BGQ128"/>
    <mergeCell ref="BGR128:BGU128"/>
    <mergeCell ref="BQB128:BQE128"/>
    <mergeCell ref="BQF128:BQI128"/>
    <mergeCell ref="BQJ128:BQM128"/>
    <mergeCell ref="BQN128:BQQ128"/>
    <mergeCell ref="BQR128:BQU128"/>
    <mergeCell ref="BQV128:BQY128"/>
    <mergeCell ref="BPD128:BPG128"/>
    <mergeCell ref="BPH128:BPK128"/>
    <mergeCell ref="BPL128:BPO128"/>
    <mergeCell ref="BPP128:BPS128"/>
    <mergeCell ref="BPT128:BPW128"/>
    <mergeCell ref="BPX128:BQA128"/>
    <mergeCell ref="BOF128:BOI128"/>
    <mergeCell ref="BOJ128:BOM128"/>
    <mergeCell ref="BON128:BOQ128"/>
    <mergeCell ref="BOR128:BOU128"/>
    <mergeCell ref="BOV128:BOY128"/>
    <mergeCell ref="BOZ128:BPC128"/>
    <mergeCell ref="BNH128:BNK128"/>
    <mergeCell ref="BNL128:BNO128"/>
    <mergeCell ref="BNP128:BNS128"/>
    <mergeCell ref="BNT128:BNW128"/>
    <mergeCell ref="BNX128:BOA128"/>
    <mergeCell ref="BOB128:BOE128"/>
    <mergeCell ref="BMJ128:BMM128"/>
    <mergeCell ref="BMN128:BMQ128"/>
    <mergeCell ref="BMR128:BMU128"/>
    <mergeCell ref="BMV128:BMY128"/>
    <mergeCell ref="BMZ128:BNC128"/>
    <mergeCell ref="BND128:BNG128"/>
    <mergeCell ref="BLL128:BLO128"/>
    <mergeCell ref="BLP128:BLS128"/>
    <mergeCell ref="BLT128:BLW128"/>
    <mergeCell ref="BLX128:BMA128"/>
    <mergeCell ref="BMB128:BME128"/>
    <mergeCell ref="BMF128:BMI128"/>
    <mergeCell ref="BVP128:BVS128"/>
    <mergeCell ref="BVT128:BVW128"/>
    <mergeCell ref="BVX128:BWA128"/>
    <mergeCell ref="BWB128:BWE128"/>
    <mergeCell ref="BWF128:BWI128"/>
    <mergeCell ref="BWJ128:BWM128"/>
    <mergeCell ref="BUR128:BUU128"/>
    <mergeCell ref="BUV128:BUY128"/>
    <mergeCell ref="BUZ128:BVC128"/>
    <mergeCell ref="BVD128:BVG128"/>
    <mergeCell ref="BVH128:BVK128"/>
    <mergeCell ref="BVL128:BVO128"/>
    <mergeCell ref="BTT128:BTW128"/>
    <mergeCell ref="BTX128:BUA128"/>
    <mergeCell ref="BUB128:BUE128"/>
    <mergeCell ref="BUF128:BUI128"/>
    <mergeCell ref="BUJ128:BUM128"/>
    <mergeCell ref="BUN128:BUQ128"/>
    <mergeCell ref="BSV128:BSY128"/>
    <mergeCell ref="BSZ128:BTC128"/>
    <mergeCell ref="BTD128:BTG128"/>
    <mergeCell ref="BTH128:BTK128"/>
    <mergeCell ref="BTL128:BTO128"/>
    <mergeCell ref="BTP128:BTS128"/>
    <mergeCell ref="BRX128:BSA128"/>
    <mergeCell ref="BSB128:BSE128"/>
    <mergeCell ref="BSF128:BSI128"/>
    <mergeCell ref="BSJ128:BSM128"/>
    <mergeCell ref="BSN128:BSQ128"/>
    <mergeCell ref="BSR128:BSU128"/>
    <mergeCell ref="BQZ128:BRC128"/>
    <mergeCell ref="BRD128:BRG128"/>
    <mergeCell ref="BRH128:BRK128"/>
    <mergeCell ref="BRL128:BRO128"/>
    <mergeCell ref="BRP128:BRS128"/>
    <mergeCell ref="BRT128:BRW128"/>
    <mergeCell ref="CBD128:CBG128"/>
    <mergeCell ref="CBH128:CBK128"/>
    <mergeCell ref="CBL128:CBO128"/>
    <mergeCell ref="CBP128:CBS128"/>
    <mergeCell ref="CBT128:CBW128"/>
    <mergeCell ref="CBX128:CCA128"/>
    <mergeCell ref="CAF128:CAI128"/>
    <mergeCell ref="CAJ128:CAM128"/>
    <mergeCell ref="CAN128:CAQ128"/>
    <mergeCell ref="CAR128:CAU128"/>
    <mergeCell ref="CAV128:CAY128"/>
    <mergeCell ref="CAZ128:CBC128"/>
    <mergeCell ref="BZH128:BZK128"/>
    <mergeCell ref="BZL128:BZO128"/>
    <mergeCell ref="BZP128:BZS128"/>
    <mergeCell ref="BZT128:BZW128"/>
    <mergeCell ref="BZX128:CAA128"/>
    <mergeCell ref="CAB128:CAE128"/>
    <mergeCell ref="BYJ128:BYM128"/>
    <mergeCell ref="BYN128:BYQ128"/>
    <mergeCell ref="BYR128:BYU128"/>
    <mergeCell ref="BYV128:BYY128"/>
    <mergeCell ref="BYZ128:BZC128"/>
    <mergeCell ref="BZD128:BZG128"/>
    <mergeCell ref="BXL128:BXO128"/>
    <mergeCell ref="BXP128:BXS128"/>
    <mergeCell ref="BXT128:BXW128"/>
    <mergeCell ref="BXX128:BYA128"/>
    <mergeCell ref="BYB128:BYE128"/>
    <mergeCell ref="BYF128:BYI128"/>
    <mergeCell ref="BWN128:BWQ128"/>
    <mergeCell ref="BWR128:BWU128"/>
    <mergeCell ref="BWV128:BWY128"/>
    <mergeCell ref="BWZ128:BXC128"/>
    <mergeCell ref="BXD128:BXG128"/>
    <mergeCell ref="BXH128:BXK128"/>
    <mergeCell ref="CGR128:CGU128"/>
    <mergeCell ref="CGV128:CGY128"/>
    <mergeCell ref="CGZ128:CHC128"/>
    <mergeCell ref="CHD128:CHG128"/>
    <mergeCell ref="CHH128:CHK128"/>
    <mergeCell ref="CHL128:CHO128"/>
    <mergeCell ref="CFT128:CFW128"/>
    <mergeCell ref="CFX128:CGA128"/>
    <mergeCell ref="CGB128:CGE128"/>
    <mergeCell ref="CGF128:CGI128"/>
    <mergeCell ref="CGJ128:CGM128"/>
    <mergeCell ref="CGN128:CGQ128"/>
    <mergeCell ref="CEV128:CEY128"/>
    <mergeCell ref="CEZ128:CFC128"/>
    <mergeCell ref="CFD128:CFG128"/>
    <mergeCell ref="CFH128:CFK128"/>
    <mergeCell ref="CFL128:CFO128"/>
    <mergeCell ref="CFP128:CFS128"/>
    <mergeCell ref="CDX128:CEA128"/>
    <mergeCell ref="CEB128:CEE128"/>
    <mergeCell ref="CEF128:CEI128"/>
    <mergeCell ref="CEJ128:CEM128"/>
    <mergeCell ref="CEN128:CEQ128"/>
    <mergeCell ref="CER128:CEU128"/>
    <mergeCell ref="CCZ128:CDC128"/>
    <mergeCell ref="CDD128:CDG128"/>
    <mergeCell ref="CDH128:CDK128"/>
    <mergeCell ref="CDL128:CDO128"/>
    <mergeCell ref="CDP128:CDS128"/>
    <mergeCell ref="CDT128:CDW128"/>
    <mergeCell ref="CCB128:CCE128"/>
    <mergeCell ref="CCF128:CCI128"/>
    <mergeCell ref="CCJ128:CCM128"/>
    <mergeCell ref="CCN128:CCQ128"/>
    <mergeCell ref="CCR128:CCU128"/>
    <mergeCell ref="CCV128:CCY128"/>
    <mergeCell ref="CMF128:CMI128"/>
    <mergeCell ref="CMJ128:CMM128"/>
    <mergeCell ref="CMN128:CMQ128"/>
    <mergeCell ref="CMR128:CMU128"/>
    <mergeCell ref="CMV128:CMY128"/>
    <mergeCell ref="CMZ128:CNC128"/>
    <mergeCell ref="CLH128:CLK128"/>
    <mergeCell ref="CLL128:CLO128"/>
    <mergeCell ref="CLP128:CLS128"/>
    <mergeCell ref="CLT128:CLW128"/>
    <mergeCell ref="CLX128:CMA128"/>
    <mergeCell ref="CMB128:CME128"/>
    <mergeCell ref="CKJ128:CKM128"/>
    <mergeCell ref="CKN128:CKQ128"/>
    <mergeCell ref="CKR128:CKU128"/>
    <mergeCell ref="CKV128:CKY128"/>
    <mergeCell ref="CKZ128:CLC128"/>
    <mergeCell ref="CLD128:CLG128"/>
    <mergeCell ref="CJL128:CJO128"/>
    <mergeCell ref="CJP128:CJS128"/>
    <mergeCell ref="CJT128:CJW128"/>
    <mergeCell ref="CJX128:CKA128"/>
    <mergeCell ref="CKB128:CKE128"/>
    <mergeCell ref="CKF128:CKI128"/>
    <mergeCell ref="CIN128:CIQ128"/>
    <mergeCell ref="CIR128:CIU128"/>
    <mergeCell ref="CIV128:CIY128"/>
    <mergeCell ref="CIZ128:CJC128"/>
    <mergeCell ref="CJD128:CJG128"/>
    <mergeCell ref="CJH128:CJK128"/>
    <mergeCell ref="CHP128:CHS128"/>
    <mergeCell ref="CHT128:CHW128"/>
    <mergeCell ref="CHX128:CIA128"/>
    <mergeCell ref="CIB128:CIE128"/>
    <mergeCell ref="CIF128:CII128"/>
    <mergeCell ref="CIJ128:CIM128"/>
    <mergeCell ref="CRT128:CRW128"/>
    <mergeCell ref="CRX128:CSA128"/>
    <mergeCell ref="CSB128:CSE128"/>
    <mergeCell ref="CSF128:CSI128"/>
    <mergeCell ref="CSJ128:CSM128"/>
    <mergeCell ref="CSN128:CSQ128"/>
    <mergeCell ref="CQV128:CQY128"/>
    <mergeCell ref="CQZ128:CRC128"/>
    <mergeCell ref="CRD128:CRG128"/>
    <mergeCell ref="CRH128:CRK128"/>
    <mergeCell ref="CRL128:CRO128"/>
    <mergeCell ref="CRP128:CRS128"/>
    <mergeCell ref="CPX128:CQA128"/>
    <mergeCell ref="CQB128:CQE128"/>
    <mergeCell ref="CQF128:CQI128"/>
    <mergeCell ref="CQJ128:CQM128"/>
    <mergeCell ref="CQN128:CQQ128"/>
    <mergeCell ref="CQR128:CQU128"/>
    <mergeCell ref="COZ128:CPC128"/>
    <mergeCell ref="CPD128:CPG128"/>
    <mergeCell ref="CPH128:CPK128"/>
    <mergeCell ref="CPL128:CPO128"/>
    <mergeCell ref="CPP128:CPS128"/>
    <mergeCell ref="CPT128:CPW128"/>
    <mergeCell ref="COB128:COE128"/>
    <mergeCell ref="COF128:COI128"/>
    <mergeCell ref="COJ128:COM128"/>
    <mergeCell ref="CON128:COQ128"/>
    <mergeCell ref="COR128:COU128"/>
    <mergeCell ref="COV128:COY128"/>
    <mergeCell ref="CND128:CNG128"/>
    <mergeCell ref="CNH128:CNK128"/>
    <mergeCell ref="CNL128:CNO128"/>
    <mergeCell ref="CNP128:CNS128"/>
    <mergeCell ref="CNT128:CNW128"/>
    <mergeCell ref="CNX128:COA128"/>
    <mergeCell ref="CXH128:CXK128"/>
    <mergeCell ref="CXL128:CXO128"/>
    <mergeCell ref="CXP128:CXS128"/>
    <mergeCell ref="CXT128:CXW128"/>
    <mergeCell ref="CXX128:CYA128"/>
    <mergeCell ref="CYB128:CYE128"/>
    <mergeCell ref="CWJ128:CWM128"/>
    <mergeCell ref="CWN128:CWQ128"/>
    <mergeCell ref="CWR128:CWU128"/>
    <mergeCell ref="CWV128:CWY128"/>
    <mergeCell ref="CWZ128:CXC128"/>
    <mergeCell ref="CXD128:CXG128"/>
    <mergeCell ref="CVL128:CVO128"/>
    <mergeCell ref="CVP128:CVS128"/>
    <mergeCell ref="CVT128:CVW128"/>
    <mergeCell ref="CVX128:CWA128"/>
    <mergeCell ref="CWB128:CWE128"/>
    <mergeCell ref="CWF128:CWI128"/>
    <mergeCell ref="CUN128:CUQ128"/>
    <mergeCell ref="CUR128:CUU128"/>
    <mergeCell ref="CUV128:CUY128"/>
    <mergeCell ref="CUZ128:CVC128"/>
    <mergeCell ref="CVD128:CVG128"/>
    <mergeCell ref="CVH128:CVK128"/>
    <mergeCell ref="CTP128:CTS128"/>
    <mergeCell ref="CTT128:CTW128"/>
    <mergeCell ref="CTX128:CUA128"/>
    <mergeCell ref="CUB128:CUE128"/>
    <mergeCell ref="CUF128:CUI128"/>
    <mergeCell ref="CUJ128:CUM128"/>
    <mergeCell ref="CSR128:CSU128"/>
    <mergeCell ref="CSV128:CSY128"/>
    <mergeCell ref="CSZ128:CTC128"/>
    <mergeCell ref="CTD128:CTG128"/>
    <mergeCell ref="CTH128:CTK128"/>
    <mergeCell ref="CTL128:CTO128"/>
    <mergeCell ref="DCV128:DCY128"/>
    <mergeCell ref="DCZ128:DDC128"/>
    <mergeCell ref="DDD128:DDG128"/>
    <mergeCell ref="DDH128:DDK128"/>
    <mergeCell ref="DDL128:DDO128"/>
    <mergeCell ref="DDP128:DDS128"/>
    <mergeCell ref="DBX128:DCA128"/>
    <mergeCell ref="DCB128:DCE128"/>
    <mergeCell ref="DCF128:DCI128"/>
    <mergeCell ref="DCJ128:DCM128"/>
    <mergeCell ref="DCN128:DCQ128"/>
    <mergeCell ref="DCR128:DCU128"/>
    <mergeCell ref="DAZ128:DBC128"/>
    <mergeCell ref="DBD128:DBG128"/>
    <mergeCell ref="DBH128:DBK128"/>
    <mergeCell ref="DBL128:DBO128"/>
    <mergeCell ref="DBP128:DBS128"/>
    <mergeCell ref="DBT128:DBW128"/>
    <mergeCell ref="DAB128:DAE128"/>
    <mergeCell ref="DAF128:DAI128"/>
    <mergeCell ref="DAJ128:DAM128"/>
    <mergeCell ref="DAN128:DAQ128"/>
    <mergeCell ref="DAR128:DAU128"/>
    <mergeCell ref="DAV128:DAY128"/>
    <mergeCell ref="CZD128:CZG128"/>
    <mergeCell ref="CZH128:CZK128"/>
    <mergeCell ref="CZL128:CZO128"/>
    <mergeCell ref="CZP128:CZS128"/>
    <mergeCell ref="CZT128:CZW128"/>
    <mergeCell ref="CZX128:DAA128"/>
    <mergeCell ref="CYF128:CYI128"/>
    <mergeCell ref="CYJ128:CYM128"/>
    <mergeCell ref="CYN128:CYQ128"/>
    <mergeCell ref="CYR128:CYU128"/>
    <mergeCell ref="CYV128:CYY128"/>
    <mergeCell ref="CYZ128:CZC128"/>
    <mergeCell ref="DIJ128:DIM128"/>
    <mergeCell ref="DIN128:DIQ128"/>
    <mergeCell ref="DIR128:DIU128"/>
    <mergeCell ref="DIV128:DIY128"/>
    <mergeCell ref="DIZ128:DJC128"/>
    <mergeCell ref="DJD128:DJG128"/>
    <mergeCell ref="DHL128:DHO128"/>
    <mergeCell ref="DHP128:DHS128"/>
    <mergeCell ref="DHT128:DHW128"/>
    <mergeCell ref="DHX128:DIA128"/>
    <mergeCell ref="DIB128:DIE128"/>
    <mergeCell ref="DIF128:DII128"/>
    <mergeCell ref="DGN128:DGQ128"/>
    <mergeCell ref="DGR128:DGU128"/>
    <mergeCell ref="DGV128:DGY128"/>
    <mergeCell ref="DGZ128:DHC128"/>
    <mergeCell ref="DHD128:DHG128"/>
    <mergeCell ref="DHH128:DHK128"/>
    <mergeCell ref="DFP128:DFS128"/>
    <mergeCell ref="DFT128:DFW128"/>
    <mergeCell ref="DFX128:DGA128"/>
    <mergeCell ref="DGB128:DGE128"/>
    <mergeCell ref="DGF128:DGI128"/>
    <mergeCell ref="DGJ128:DGM128"/>
    <mergeCell ref="DER128:DEU128"/>
    <mergeCell ref="DEV128:DEY128"/>
    <mergeCell ref="DEZ128:DFC128"/>
    <mergeCell ref="DFD128:DFG128"/>
    <mergeCell ref="DFH128:DFK128"/>
    <mergeCell ref="DFL128:DFO128"/>
    <mergeCell ref="DDT128:DDW128"/>
    <mergeCell ref="DDX128:DEA128"/>
    <mergeCell ref="DEB128:DEE128"/>
    <mergeCell ref="DEF128:DEI128"/>
    <mergeCell ref="DEJ128:DEM128"/>
    <mergeCell ref="DEN128:DEQ128"/>
    <mergeCell ref="DNX128:DOA128"/>
    <mergeCell ref="DOB128:DOE128"/>
    <mergeCell ref="DOF128:DOI128"/>
    <mergeCell ref="DOJ128:DOM128"/>
    <mergeCell ref="DON128:DOQ128"/>
    <mergeCell ref="DOR128:DOU128"/>
    <mergeCell ref="DMZ128:DNC128"/>
    <mergeCell ref="DND128:DNG128"/>
    <mergeCell ref="DNH128:DNK128"/>
    <mergeCell ref="DNL128:DNO128"/>
    <mergeCell ref="DNP128:DNS128"/>
    <mergeCell ref="DNT128:DNW128"/>
    <mergeCell ref="DMB128:DME128"/>
    <mergeCell ref="DMF128:DMI128"/>
    <mergeCell ref="DMJ128:DMM128"/>
    <mergeCell ref="DMN128:DMQ128"/>
    <mergeCell ref="DMR128:DMU128"/>
    <mergeCell ref="DMV128:DMY128"/>
    <mergeCell ref="DLD128:DLG128"/>
    <mergeCell ref="DLH128:DLK128"/>
    <mergeCell ref="DLL128:DLO128"/>
    <mergeCell ref="DLP128:DLS128"/>
    <mergeCell ref="DLT128:DLW128"/>
    <mergeCell ref="DLX128:DMA128"/>
    <mergeCell ref="DKF128:DKI128"/>
    <mergeCell ref="DKJ128:DKM128"/>
    <mergeCell ref="DKN128:DKQ128"/>
    <mergeCell ref="DKR128:DKU128"/>
    <mergeCell ref="DKV128:DKY128"/>
    <mergeCell ref="DKZ128:DLC128"/>
    <mergeCell ref="DJH128:DJK128"/>
    <mergeCell ref="DJL128:DJO128"/>
    <mergeCell ref="DJP128:DJS128"/>
    <mergeCell ref="DJT128:DJW128"/>
    <mergeCell ref="DJX128:DKA128"/>
    <mergeCell ref="DKB128:DKE128"/>
    <mergeCell ref="DTL128:DTO128"/>
    <mergeCell ref="DTP128:DTS128"/>
    <mergeCell ref="DTT128:DTW128"/>
    <mergeCell ref="DTX128:DUA128"/>
    <mergeCell ref="DUB128:DUE128"/>
    <mergeCell ref="DUF128:DUI128"/>
    <mergeCell ref="DSN128:DSQ128"/>
    <mergeCell ref="DSR128:DSU128"/>
    <mergeCell ref="DSV128:DSY128"/>
    <mergeCell ref="DSZ128:DTC128"/>
    <mergeCell ref="DTD128:DTG128"/>
    <mergeCell ref="DTH128:DTK128"/>
    <mergeCell ref="DRP128:DRS128"/>
    <mergeCell ref="DRT128:DRW128"/>
    <mergeCell ref="DRX128:DSA128"/>
    <mergeCell ref="DSB128:DSE128"/>
    <mergeCell ref="DSF128:DSI128"/>
    <mergeCell ref="DSJ128:DSM128"/>
    <mergeCell ref="DQR128:DQU128"/>
    <mergeCell ref="DQV128:DQY128"/>
    <mergeCell ref="DQZ128:DRC128"/>
    <mergeCell ref="DRD128:DRG128"/>
    <mergeCell ref="DRH128:DRK128"/>
    <mergeCell ref="DRL128:DRO128"/>
    <mergeCell ref="DPT128:DPW128"/>
    <mergeCell ref="DPX128:DQA128"/>
    <mergeCell ref="DQB128:DQE128"/>
    <mergeCell ref="DQF128:DQI128"/>
    <mergeCell ref="DQJ128:DQM128"/>
    <mergeCell ref="DQN128:DQQ128"/>
    <mergeCell ref="DOV128:DOY128"/>
    <mergeCell ref="DOZ128:DPC128"/>
    <mergeCell ref="DPD128:DPG128"/>
    <mergeCell ref="DPH128:DPK128"/>
    <mergeCell ref="DPL128:DPO128"/>
    <mergeCell ref="DPP128:DPS128"/>
    <mergeCell ref="DYZ128:DZC128"/>
    <mergeCell ref="DZD128:DZG128"/>
    <mergeCell ref="DZH128:DZK128"/>
    <mergeCell ref="DZL128:DZO128"/>
    <mergeCell ref="DZP128:DZS128"/>
    <mergeCell ref="DZT128:DZW128"/>
    <mergeCell ref="DYB128:DYE128"/>
    <mergeCell ref="DYF128:DYI128"/>
    <mergeCell ref="DYJ128:DYM128"/>
    <mergeCell ref="DYN128:DYQ128"/>
    <mergeCell ref="DYR128:DYU128"/>
    <mergeCell ref="DYV128:DYY128"/>
    <mergeCell ref="DXD128:DXG128"/>
    <mergeCell ref="DXH128:DXK128"/>
    <mergeCell ref="DXL128:DXO128"/>
    <mergeCell ref="DXP128:DXS128"/>
    <mergeCell ref="DXT128:DXW128"/>
    <mergeCell ref="DXX128:DYA128"/>
    <mergeCell ref="DWF128:DWI128"/>
    <mergeCell ref="DWJ128:DWM128"/>
    <mergeCell ref="DWN128:DWQ128"/>
    <mergeCell ref="DWR128:DWU128"/>
    <mergeCell ref="DWV128:DWY128"/>
    <mergeCell ref="DWZ128:DXC128"/>
    <mergeCell ref="DVH128:DVK128"/>
    <mergeCell ref="DVL128:DVO128"/>
    <mergeCell ref="DVP128:DVS128"/>
    <mergeCell ref="DVT128:DVW128"/>
    <mergeCell ref="DVX128:DWA128"/>
    <mergeCell ref="DWB128:DWE128"/>
    <mergeCell ref="DUJ128:DUM128"/>
    <mergeCell ref="DUN128:DUQ128"/>
    <mergeCell ref="DUR128:DUU128"/>
    <mergeCell ref="DUV128:DUY128"/>
    <mergeCell ref="DUZ128:DVC128"/>
    <mergeCell ref="DVD128:DVG128"/>
    <mergeCell ref="EEN128:EEQ128"/>
    <mergeCell ref="EER128:EEU128"/>
    <mergeCell ref="EEV128:EEY128"/>
    <mergeCell ref="EEZ128:EFC128"/>
    <mergeCell ref="EFD128:EFG128"/>
    <mergeCell ref="EFH128:EFK128"/>
    <mergeCell ref="EDP128:EDS128"/>
    <mergeCell ref="EDT128:EDW128"/>
    <mergeCell ref="EDX128:EEA128"/>
    <mergeCell ref="EEB128:EEE128"/>
    <mergeCell ref="EEF128:EEI128"/>
    <mergeCell ref="EEJ128:EEM128"/>
    <mergeCell ref="ECR128:ECU128"/>
    <mergeCell ref="ECV128:ECY128"/>
    <mergeCell ref="ECZ128:EDC128"/>
    <mergeCell ref="EDD128:EDG128"/>
    <mergeCell ref="EDH128:EDK128"/>
    <mergeCell ref="EDL128:EDO128"/>
    <mergeCell ref="EBT128:EBW128"/>
    <mergeCell ref="EBX128:ECA128"/>
    <mergeCell ref="ECB128:ECE128"/>
    <mergeCell ref="ECF128:ECI128"/>
    <mergeCell ref="ECJ128:ECM128"/>
    <mergeCell ref="ECN128:ECQ128"/>
    <mergeCell ref="EAV128:EAY128"/>
    <mergeCell ref="EAZ128:EBC128"/>
    <mergeCell ref="EBD128:EBG128"/>
    <mergeCell ref="EBH128:EBK128"/>
    <mergeCell ref="EBL128:EBO128"/>
    <mergeCell ref="EBP128:EBS128"/>
    <mergeCell ref="DZX128:EAA128"/>
    <mergeCell ref="EAB128:EAE128"/>
    <mergeCell ref="EAF128:EAI128"/>
    <mergeCell ref="EAJ128:EAM128"/>
    <mergeCell ref="EAN128:EAQ128"/>
    <mergeCell ref="EAR128:EAU128"/>
    <mergeCell ref="EKB128:EKE128"/>
    <mergeCell ref="EKF128:EKI128"/>
    <mergeCell ref="EKJ128:EKM128"/>
    <mergeCell ref="EKN128:EKQ128"/>
    <mergeCell ref="EKR128:EKU128"/>
    <mergeCell ref="EKV128:EKY128"/>
    <mergeCell ref="EJD128:EJG128"/>
    <mergeCell ref="EJH128:EJK128"/>
    <mergeCell ref="EJL128:EJO128"/>
    <mergeCell ref="EJP128:EJS128"/>
    <mergeCell ref="EJT128:EJW128"/>
    <mergeCell ref="EJX128:EKA128"/>
    <mergeCell ref="EIF128:EII128"/>
    <mergeCell ref="EIJ128:EIM128"/>
    <mergeCell ref="EIN128:EIQ128"/>
    <mergeCell ref="EIR128:EIU128"/>
    <mergeCell ref="EIV128:EIY128"/>
    <mergeCell ref="EIZ128:EJC128"/>
    <mergeCell ref="EHH128:EHK128"/>
    <mergeCell ref="EHL128:EHO128"/>
    <mergeCell ref="EHP128:EHS128"/>
    <mergeCell ref="EHT128:EHW128"/>
    <mergeCell ref="EHX128:EIA128"/>
    <mergeCell ref="EIB128:EIE128"/>
    <mergeCell ref="EGJ128:EGM128"/>
    <mergeCell ref="EGN128:EGQ128"/>
    <mergeCell ref="EGR128:EGU128"/>
    <mergeCell ref="EGV128:EGY128"/>
    <mergeCell ref="EGZ128:EHC128"/>
    <mergeCell ref="EHD128:EHG128"/>
    <mergeCell ref="EFL128:EFO128"/>
    <mergeCell ref="EFP128:EFS128"/>
    <mergeCell ref="EFT128:EFW128"/>
    <mergeCell ref="EFX128:EGA128"/>
    <mergeCell ref="EGB128:EGE128"/>
    <mergeCell ref="EGF128:EGI128"/>
    <mergeCell ref="EPP128:EPS128"/>
    <mergeCell ref="EPT128:EPW128"/>
    <mergeCell ref="EPX128:EQA128"/>
    <mergeCell ref="EQB128:EQE128"/>
    <mergeCell ref="EQF128:EQI128"/>
    <mergeCell ref="EQJ128:EQM128"/>
    <mergeCell ref="EOR128:EOU128"/>
    <mergeCell ref="EOV128:EOY128"/>
    <mergeCell ref="EOZ128:EPC128"/>
    <mergeCell ref="EPD128:EPG128"/>
    <mergeCell ref="EPH128:EPK128"/>
    <mergeCell ref="EPL128:EPO128"/>
    <mergeCell ref="ENT128:ENW128"/>
    <mergeCell ref="ENX128:EOA128"/>
    <mergeCell ref="EOB128:EOE128"/>
    <mergeCell ref="EOF128:EOI128"/>
    <mergeCell ref="EOJ128:EOM128"/>
    <mergeCell ref="EON128:EOQ128"/>
    <mergeCell ref="EMV128:EMY128"/>
    <mergeCell ref="EMZ128:ENC128"/>
    <mergeCell ref="END128:ENG128"/>
    <mergeCell ref="ENH128:ENK128"/>
    <mergeCell ref="ENL128:ENO128"/>
    <mergeCell ref="ENP128:ENS128"/>
    <mergeCell ref="ELX128:EMA128"/>
    <mergeCell ref="EMB128:EME128"/>
    <mergeCell ref="EMF128:EMI128"/>
    <mergeCell ref="EMJ128:EMM128"/>
    <mergeCell ref="EMN128:EMQ128"/>
    <mergeCell ref="EMR128:EMU128"/>
    <mergeCell ref="EKZ128:ELC128"/>
    <mergeCell ref="ELD128:ELG128"/>
    <mergeCell ref="ELH128:ELK128"/>
    <mergeCell ref="ELL128:ELO128"/>
    <mergeCell ref="ELP128:ELS128"/>
    <mergeCell ref="ELT128:ELW128"/>
    <mergeCell ref="EVD128:EVG128"/>
    <mergeCell ref="EVH128:EVK128"/>
    <mergeCell ref="EVL128:EVO128"/>
    <mergeCell ref="EVP128:EVS128"/>
    <mergeCell ref="EVT128:EVW128"/>
    <mergeCell ref="EVX128:EWA128"/>
    <mergeCell ref="EUF128:EUI128"/>
    <mergeCell ref="EUJ128:EUM128"/>
    <mergeCell ref="EUN128:EUQ128"/>
    <mergeCell ref="EUR128:EUU128"/>
    <mergeCell ref="EUV128:EUY128"/>
    <mergeCell ref="EUZ128:EVC128"/>
    <mergeCell ref="ETH128:ETK128"/>
    <mergeCell ref="ETL128:ETO128"/>
    <mergeCell ref="ETP128:ETS128"/>
    <mergeCell ref="ETT128:ETW128"/>
    <mergeCell ref="ETX128:EUA128"/>
    <mergeCell ref="EUB128:EUE128"/>
    <mergeCell ref="ESJ128:ESM128"/>
    <mergeCell ref="ESN128:ESQ128"/>
    <mergeCell ref="ESR128:ESU128"/>
    <mergeCell ref="ESV128:ESY128"/>
    <mergeCell ref="ESZ128:ETC128"/>
    <mergeCell ref="ETD128:ETG128"/>
    <mergeCell ref="ERL128:ERO128"/>
    <mergeCell ref="ERP128:ERS128"/>
    <mergeCell ref="ERT128:ERW128"/>
    <mergeCell ref="ERX128:ESA128"/>
    <mergeCell ref="ESB128:ESE128"/>
    <mergeCell ref="ESF128:ESI128"/>
    <mergeCell ref="EQN128:EQQ128"/>
    <mergeCell ref="EQR128:EQU128"/>
    <mergeCell ref="EQV128:EQY128"/>
    <mergeCell ref="EQZ128:ERC128"/>
    <mergeCell ref="ERD128:ERG128"/>
    <mergeCell ref="ERH128:ERK128"/>
    <mergeCell ref="FAR128:FAU128"/>
    <mergeCell ref="FAV128:FAY128"/>
    <mergeCell ref="FAZ128:FBC128"/>
    <mergeCell ref="FBD128:FBG128"/>
    <mergeCell ref="FBH128:FBK128"/>
    <mergeCell ref="FBL128:FBO128"/>
    <mergeCell ref="EZT128:EZW128"/>
    <mergeCell ref="EZX128:FAA128"/>
    <mergeCell ref="FAB128:FAE128"/>
    <mergeCell ref="FAF128:FAI128"/>
    <mergeCell ref="FAJ128:FAM128"/>
    <mergeCell ref="FAN128:FAQ128"/>
    <mergeCell ref="EYV128:EYY128"/>
    <mergeCell ref="EYZ128:EZC128"/>
    <mergeCell ref="EZD128:EZG128"/>
    <mergeCell ref="EZH128:EZK128"/>
    <mergeCell ref="EZL128:EZO128"/>
    <mergeCell ref="EZP128:EZS128"/>
    <mergeCell ref="EXX128:EYA128"/>
    <mergeCell ref="EYB128:EYE128"/>
    <mergeCell ref="EYF128:EYI128"/>
    <mergeCell ref="EYJ128:EYM128"/>
    <mergeCell ref="EYN128:EYQ128"/>
    <mergeCell ref="EYR128:EYU128"/>
    <mergeCell ref="EWZ128:EXC128"/>
    <mergeCell ref="EXD128:EXG128"/>
    <mergeCell ref="EXH128:EXK128"/>
    <mergeCell ref="EXL128:EXO128"/>
    <mergeCell ref="EXP128:EXS128"/>
    <mergeCell ref="EXT128:EXW128"/>
    <mergeCell ref="EWB128:EWE128"/>
    <mergeCell ref="EWF128:EWI128"/>
    <mergeCell ref="EWJ128:EWM128"/>
    <mergeCell ref="EWN128:EWQ128"/>
    <mergeCell ref="EWR128:EWU128"/>
    <mergeCell ref="EWV128:EWY128"/>
    <mergeCell ref="FGF128:FGI128"/>
    <mergeCell ref="FGJ128:FGM128"/>
    <mergeCell ref="FGN128:FGQ128"/>
    <mergeCell ref="FGR128:FGU128"/>
    <mergeCell ref="FGV128:FGY128"/>
    <mergeCell ref="FGZ128:FHC128"/>
    <mergeCell ref="FFH128:FFK128"/>
    <mergeCell ref="FFL128:FFO128"/>
    <mergeCell ref="FFP128:FFS128"/>
    <mergeCell ref="FFT128:FFW128"/>
    <mergeCell ref="FFX128:FGA128"/>
    <mergeCell ref="FGB128:FGE128"/>
    <mergeCell ref="FEJ128:FEM128"/>
    <mergeCell ref="FEN128:FEQ128"/>
    <mergeCell ref="FER128:FEU128"/>
    <mergeCell ref="FEV128:FEY128"/>
    <mergeCell ref="FEZ128:FFC128"/>
    <mergeCell ref="FFD128:FFG128"/>
    <mergeCell ref="FDL128:FDO128"/>
    <mergeCell ref="FDP128:FDS128"/>
    <mergeCell ref="FDT128:FDW128"/>
    <mergeCell ref="FDX128:FEA128"/>
    <mergeCell ref="FEB128:FEE128"/>
    <mergeCell ref="FEF128:FEI128"/>
    <mergeCell ref="FCN128:FCQ128"/>
    <mergeCell ref="FCR128:FCU128"/>
    <mergeCell ref="FCV128:FCY128"/>
    <mergeCell ref="FCZ128:FDC128"/>
    <mergeCell ref="FDD128:FDG128"/>
    <mergeCell ref="FDH128:FDK128"/>
    <mergeCell ref="FBP128:FBS128"/>
    <mergeCell ref="FBT128:FBW128"/>
    <mergeCell ref="FBX128:FCA128"/>
    <mergeCell ref="FCB128:FCE128"/>
    <mergeCell ref="FCF128:FCI128"/>
    <mergeCell ref="FCJ128:FCM128"/>
    <mergeCell ref="FLT128:FLW128"/>
    <mergeCell ref="FLX128:FMA128"/>
    <mergeCell ref="FMB128:FME128"/>
    <mergeCell ref="FMF128:FMI128"/>
    <mergeCell ref="FMJ128:FMM128"/>
    <mergeCell ref="FMN128:FMQ128"/>
    <mergeCell ref="FKV128:FKY128"/>
    <mergeCell ref="FKZ128:FLC128"/>
    <mergeCell ref="FLD128:FLG128"/>
    <mergeCell ref="FLH128:FLK128"/>
    <mergeCell ref="FLL128:FLO128"/>
    <mergeCell ref="FLP128:FLS128"/>
    <mergeCell ref="FJX128:FKA128"/>
    <mergeCell ref="FKB128:FKE128"/>
    <mergeCell ref="FKF128:FKI128"/>
    <mergeCell ref="FKJ128:FKM128"/>
    <mergeCell ref="FKN128:FKQ128"/>
    <mergeCell ref="FKR128:FKU128"/>
    <mergeCell ref="FIZ128:FJC128"/>
    <mergeCell ref="FJD128:FJG128"/>
    <mergeCell ref="FJH128:FJK128"/>
    <mergeCell ref="FJL128:FJO128"/>
    <mergeCell ref="FJP128:FJS128"/>
    <mergeCell ref="FJT128:FJW128"/>
    <mergeCell ref="FIB128:FIE128"/>
    <mergeCell ref="FIF128:FII128"/>
    <mergeCell ref="FIJ128:FIM128"/>
    <mergeCell ref="FIN128:FIQ128"/>
    <mergeCell ref="FIR128:FIU128"/>
    <mergeCell ref="FIV128:FIY128"/>
    <mergeCell ref="FHD128:FHG128"/>
    <mergeCell ref="FHH128:FHK128"/>
    <mergeCell ref="FHL128:FHO128"/>
    <mergeCell ref="FHP128:FHS128"/>
    <mergeCell ref="FHT128:FHW128"/>
    <mergeCell ref="FHX128:FIA128"/>
    <mergeCell ref="FRH128:FRK128"/>
    <mergeCell ref="FRL128:FRO128"/>
    <mergeCell ref="FRP128:FRS128"/>
    <mergeCell ref="FRT128:FRW128"/>
    <mergeCell ref="FRX128:FSA128"/>
    <mergeCell ref="FSB128:FSE128"/>
    <mergeCell ref="FQJ128:FQM128"/>
    <mergeCell ref="FQN128:FQQ128"/>
    <mergeCell ref="FQR128:FQU128"/>
    <mergeCell ref="FQV128:FQY128"/>
    <mergeCell ref="FQZ128:FRC128"/>
    <mergeCell ref="FRD128:FRG128"/>
    <mergeCell ref="FPL128:FPO128"/>
    <mergeCell ref="FPP128:FPS128"/>
    <mergeCell ref="FPT128:FPW128"/>
    <mergeCell ref="FPX128:FQA128"/>
    <mergeCell ref="FQB128:FQE128"/>
    <mergeCell ref="FQF128:FQI128"/>
    <mergeCell ref="FON128:FOQ128"/>
    <mergeCell ref="FOR128:FOU128"/>
    <mergeCell ref="FOV128:FOY128"/>
    <mergeCell ref="FOZ128:FPC128"/>
    <mergeCell ref="FPD128:FPG128"/>
    <mergeCell ref="FPH128:FPK128"/>
    <mergeCell ref="FNP128:FNS128"/>
    <mergeCell ref="FNT128:FNW128"/>
    <mergeCell ref="FNX128:FOA128"/>
    <mergeCell ref="FOB128:FOE128"/>
    <mergeCell ref="FOF128:FOI128"/>
    <mergeCell ref="FOJ128:FOM128"/>
    <mergeCell ref="FMR128:FMU128"/>
    <mergeCell ref="FMV128:FMY128"/>
    <mergeCell ref="FMZ128:FNC128"/>
    <mergeCell ref="FND128:FNG128"/>
    <mergeCell ref="FNH128:FNK128"/>
    <mergeCell ref="FNL128:FNO128"/>
    <mergeCell ref="FWV128:FWY128"/>
    <mergeCell ref="FWZ128:FXC128"/>
    <mergeCell ref="FXD128:FXG128"/>
    <mergeCell ref="FXH128:FXK128"/>
    <mergeCell ref="FXL128:FXO128"/>
    <mergeCell ref="FXP128:FXS128"/>
    <mergeCell ref="FVX128:FWA128"/>
    <mergeCell ref="FWB128:FWE128"/>
    <mergeCell ref="FWF128:FWI128"/>
    <mergeCell ref="FWJ128:FWM128"/>
    <mergeCell ref="FWN128:FWQ128"/>
    <mergeCell ref="FWR128:FWU128"/>
    <mergeCell ref="FUZ128:FVC128"/>
    <mergeCell ref="FVD128:FVG128"/>
    <mergeCell ref="FVH128:FVK128"/>
    <mergeCell ref="FVL128:FVO128"/>
    <mergeCell ref="FVP128:FVS128"/>
    <mergeCell ref="FVT128:FVW128"/>
    <mergeCell ref="FUB128:FUE128"/>
    <mergeCell ref="FUF128:FUI128"/>
    <mergeCell ref="FUJ128:FUM128"/>
    <mergeCell ref="FUN128:FUQ128"/>
    <mergeCell ref="FUR128:FUU128"/>
    <mergeCell ref="FUV128:FUY128"/>
    <mergeCell ref="FTD128:FTG128"/>
    <mergeCell ref="FTH128:FTK128"/>
    <mergeCell ref="FTL128:FTO128"/>
    <mergeCell ref="FTP128:FTS128"/>
    <mergeCell ref="FTT128:FTW128"/>
    <mergeCell ref="FTX128:FUA128"/>
    <mergeCell ref="FSF128:FSI128"/>
    <mergeCell ref="FSJ128:FSM128"/>
    <mergeCell ref="FSN128:FSQ128"/>
    <mergeCell ref="FSR128:FSU128"/>
    <mergeCell ref="FSV128:FSY128"/>
    <mergeCell ref="FSZ128:FTC128"/>
    <mergeCell ref="GCJ128:GCM128"/>
    <mergeCell ref="GCN128:GCQ128"/>
    <mergeCell ref="GCR128:GCU128"/>
    <mergeCell ref="GCV128:GCY128"/>
    <mergeCell ref="GCZ128:GDC128"/>
    <mergeCell ref="GDD128:GDG128"/>
    <mergeCell ref="GBL128:GBO128"/>
    <mergeCell ref="GBP128:GBS128"/>
    <mergeCell ref="GBT128:GBW128"/>
    <mergeCell ref="GBX128:GCA128"/>
    <mergeCell ref="GCB128:GCE128"/>
    <mergeCell ref="GCF128:GCI128"/>
    <mergeCell ref="GAN128:GAQ128"/>
    <mergeCell ref="GAR128:GAU128"/>
    <mergeCell ref="GAV128:GAY128"/>
    <mergeCell ref="GAZ128:GBC128"/>
    <mergeCell ref="GBD128:GBG128"/>
    <mergeCell ref="GBH128:GBK128"/>
    <mergeCell ref="FZP128:FZS128"/>
    <mergeCell ref="FZT128:FZW128"/>
    <mergeCell ref="FZX128:GAA128"/>
    <mergeCell ref="GAB128:GAE128"/>
    <mergeCell ref="GAF128:GAI128"/>
    <mergeCell ref="GAJ128:GAM128"/>
    <mergeCell ref="FYR128:FYU128"/>
    <mergeCell ref="FYV128:FYY128"/>
    <mergeCell ref="FYZ128:FZC128"/>
    <mergeCell ref="FZD128:FZG128"/>
    <mergeCell ref="FZH128:FZK128"/>
    <mergeCell ref="FZL128:FZO128"/>
    <mergeCell ref="FXT128:FXW128"/>
    <mergeCell ref="FXX128:FYA128"/>
    <mergeCell ref="FYB128:FYE128"/>
    <mergeCell ref="FYF128:FYI128"/>
    <mergeCell ref="FYJ128:FYM128"/>
    <mergeCell ref="FYN128:FYQ128"/>
    <mergeCell ref="GHX128:GIA128"/>
    <mergeCell ref="GIB128:GIE128"/>
    <mergeCell ref="GIF128:GII128"/>
    <mergeCell ref="GIJ128:GIM128"/>
    <mergeCell ref="GIN128:GIQ128"/>
    <mergeCell ref="GIR128:GIU128"/>
    <mergeCell ref="GGZ128:GHC128"/>
    <mergeCell ref="GHD128:GHG128"/>
    <mergeCell ref="GHH128:GHK128"/>
    <mergeCell ref="GHL128:GHO128"/>
    <mergeCell ref="GHP128:GHS128"/>
    <mergeCell ref="GHT128:GHW128"/>
    <mergeCell ref="GGB128:GGE128"/>
    <mergeCell ref="GGF128:GGI128"/>
    <mergeCell ref="GGJ128:GGM128"/>
    <mergeCell ref="GGN128:GGQ128"/>
    <mergeCell ref="GGR128:GGU128"/>
    <mergeCell ref="GGV128:GGY128"/>
    <mergeCell ref="GFD128:GFG128"/>
    <mergeCell ref="GFH128:GFK128"/>
    <mergeCell ref="GFL128:GFO128"/>
    <mergeCell ref="GFP128:GFS128"/>
    <mergeCell ref="GFT128:GFW128"/>
    <mergeCell ref="GFX128:GGA128"/>
    <mergeCell ref="GEF128:GEI128"/>
    <mergeCell ref="GEJ128:GEM128"/>
    <mergeCell ref="GEN128:GEQ128"/>
    <mergeCell ref="GER128:GEU128"/>
    <mergeCell ref="GEV128:GEY128"/>
    <mergeCell ref="GEZ128:GFC128"/>
    <mergeCell ref="GDH128:GDK128"/>
    <mergeCell ref="GDL128:GDO128"/>
    <mergeCell ref="GDP128:GDS128"/>
    <mergeCell ref="GDT128:GDW128"/>
    <mergeCell ref="GDX128:GEA128"/>
    <mergeCell ref="GEB128:GEE128"/>
    <mergeCell ref="GNL128:GNO128"/>
    <mergeCell ref="GNP128:GNS128"/>
    <mergeCell ref="GNT128:GNW128"/>
    <mergeCell ref="GNX128:GOA128"/>
    <mergeCell ref="GOB128:GOE128"/>
    <mergeCell ref="GOF128:GOI128"/>
    <mergeCell ref="GMN128:GMQ128"/>
    <mergeCell ref="GMR128:GMU128"/>
    <mergeCell ref="GMV128:GMY128"/>
    <mergeCell ref="GMZ128:GNC128"/>
    <mergeCell ref="GND128:GNG128"/>
    <mergeCell ref="GNH128:GNK128"/>
    <mergeCell ref="GLP128:GLS128"/>
    <mergeCell ref="GLT128:GLW128"/>
    <mergeCell ref="GLX128:GMA128"/>
    <mergeCell ref="GMB128:GME128"/>
    <mergeCell ref="GMF128:GMI128"/>
    <mergeCell ref="GMJ128:GMM128"/>
    <mergeCell ref="GKR128:GKU128"/>
    <mergeCell ref="GKV128:GKY128"/>
    <mergeCell ref="GKZ128:GLC128"/>
    <mergeCell ref="GLD128:GLG128"/>
    <mergeCell ref="GLH128:GLK128"/>
    <mergeCell ref="GLL128:GLO128"/>
    <mergeCell ref="GJT128:GJW128"/>
    <mergeCell ref="GJX128:GKA128"/>
    <mergeCell ref="GKB128:GKE128"/>
    <mergeCell ref="GKF128:GKI128"/>
    <mergeCell ref="GKJ128:GKM128"/>
    <mergeCell ref="GKN128:GKQ128"/>
    <mergeCell ref="GIV128:GIY128"/>
    <mergeCell ref="GIZ128:GJC128"/>
    <mergeCell ref="GJD128:GJG128"/>
    <mergeCell ref="GJH128:GJK128"/>
    <mergeCell ref="GJL128:GJO128"/>
    <mergeCell ref="GJP128:GJS128"/>
    <mergeCell ref="GSZ128:GTC128"/>
    <mergeCell ref="GTD128:GTG128"/>
    <mergeCell ref="GTH128:GTK128"/>
    <mergeCell ref="GTL128:GTO128"/>
    <mergeCell ref="GTP128:GTS128"/>
    <mergeCell ref="GTT128:GTW128"/>
    <mergeCell ref="GSB128:GSE128"/>
    <mergeCell ref="GSF128:GSI128"/>
    <mergeCell ref="GSJ128:GSM128"/>
    <mergeCell ref="GSN128:GSQ128"/>
    <mergeCell ref="GSR128:GSU128"/>
    <mergeCell ref="GSV128:GSY128"/>
    <mergeCell ref="GRD128:GRG128"/>
    <mergeCell ref="GRH128:GRK128"/>
    <mergeCell ref="GRL128:GRO128"/>
    <mergeCell ref="GRP128:GRS128"/>
    <mergeCell ref="GRT128:GRW128"/>
    <mergeCell ref="GRX128:GSA128"/>
    <mergeCell ref="GQF128:GQI128"/>
    <mergeCell ref="GQJ128:GQM128"/>
    <mergeCell ref="GQN128:GQQ128"/>
    <mergeCell ref="GQR128:GQU128"/>
    <mergeCell ref="GQV128:GQY128"/>
    <mergeCell ref="GQZ128:GRC128"/>
    <mergeCell ref="GPH128:GPK128"/>
    <mergeCell ref="GPL128:GPO128"/>
    <mergeCell ref="GPP128:GPS128"/>
    <mergeCell ref="GPT128:GPW128"/>
    <mergeCell ref="GPX128:GQA128"/>
    <mergeCell ref="GQB128:GQE128"/>
    <mergeCell ref="GOJ128:GOM128"/>
    <mergeCell ref="GON128:GOQ128"/>
    <mergeCell ref="GOR128:GOU128"/>
    <mergeCell ref="GOV128:GOY128"/>
    <mergeCell ref="GOZ128:GPC128"/>
    <mergeCell ref="GPD128:GPG128"/>
    <mergeCell ref="GYN128:GYQ128"/>
    <mergeCell ref="GYR128:GYU128"/>
    <mergeCell ref="GYV128:GYY128"/>
    <mergeCell ref="GYZ128:GZC128"/>
    <mergeCell ref="GZD128:GZG128"/>
    <mergeCell ref="GZH128:GZK128"/>
    <mergeCell ref="GXP128:GXS128"/>
    <mergeCell ref="GXT128:GXW128"/>
    <mergeCell ref="GXX128:GYA128"/>
    <mergeCell ref="GYB128:GYE128"/>
    <mergeCell ref="GYF128:GYI128"/>
    <mergeCell ref="GYJ128:GYM128"/>
    <mergeCell ref="GWR128:GWU128"/>
    <mergeCell ref="GWV128:GWY128"/>
    <mergeCell ref="GWZ128:GXC128"/>
    <mergeCell ref="GXD128:GXG128"/>
    <mergeCell ref="GXH128:GXK128"/>
    <mergeCell ref="GXL128:GXO128"/>
    <mergeCell ref="GVT128:GVW128"/>
    <mergeCell ref="GVX128:GWA128"/>
    <mergeCell ref="GWB128:GWE128"/>
    <mergeCell ref="GWF128:GWI128"/>
    <mergeCell ref="GWJ128:GWM128"/>
    <mergeCell ref="GWN128:GWQ128"/>
    <mergeCell ref="GUV128:GUY128"/>
    <mergeCell ref="GUZ128:GVC128"/>
    <mergeCell ref="GVD128:GVG128"/>
    <mergeCell ref="GVH128:GVK128"/>
    <mergeCell ref="GVL128:GVO128"/>
    <mergeCell ref="GVP128:GVS128"/>
    <mergeCell ref="GTX128:GUA128"/>
    <mergeCell ref="GUB128:GUE128"/>
    <mergeCell ref="GUF128:GUI128"/>
    <mergeCell ref="GUJ128:GUM128"/>
    <mergeCell ref="GUN128:GUQ128"/>
    <mergeCell ref="GUR128:GUU128"/>
    <mergeCell ref="HEB128:HEE128"/>
    <mergeCell ref="HEF128:HEI128"/>
    <mergeCell ref="HEJ128:HEM128"/>
    <mergeCell ref="HEN128:HEQ128"/>
    <mergeCell ref="HER128:HEU128"/>
    <mergeCell ref="HEV128:HEY128"/>
    <mergeCell ref="HDD128:HDG128"/>
    <mergeCell ref="HDH128:HDK128"/>
    <mergeCell ref="HDL128:HDO128"/>
    <mergeCell ref="HDP128:HDS128"/>
    <mergeCell ref="HDT128:HDW128"/>
    <mergeCell ref="HDX128:HEA128"/>
    <mergeCell ref="HCF128:HCI128"/>
    <mergeCell ref="HCJ128:HCM128"/>
    <mergeCell ref="HCN128:HCQ128"/>
    <mergeCell ref="HCR128:HCU128"/>
    <mergeCell ref="HCV128:HCY128"/>
    <mergeCell ref="HCZ128:HDC128"/>
    <mergeCell ref="HBH128:HBK128"/>
    <mergeCell ref="HBL128:HBO128"/>
    <mergeCell ref="HBP128:HBS128"/>
    <mergeCell ref="HBT128:HBW128"/>
    <mergeCell ref="HBX128:HCA128"/>
    <mergeCell ref="HCB128:HCE128"/>
    <mergeCell ref="HAJ128:HAM128"/>
    <mergeCell ref="HAN128:HAQ128"/>
    <mergeCell ref="HAR128:HAU128"/>
    <mergeCell ref="HAV128:HAY128"/>
    <mergeCell ref="HAZ128:HBC128"/>
    <mergeCell ref="HBD128:HBG128"/>
    <mergeCell ref="GZL128:GZO128"/>
    <mergeCell ref="GZP128:GZS128"/>
    <mergeCell ref="GZT128:GZW128"/>
    <mergeCell ref="GZX128:HAA128"/>
    <mergeCell ref="HAB128:HAE128"/>
    <mergeCell ref="HAF128:HAI128"/>
    <mergeCell ref="HJP128:HJS128"/>
    <mergeCell ref="HJT128:HJW128"/>
    <mergeCell ref="HJX128:HKA128"/>
    <mergeCell ref="HKB128:HKE128"/>
    <mergeCell ref="HKF128:HKI128"/>
    <mergeCell ref="HKJ128:HKM128"/>
    <mergeCell ref="HIR128:HIU128"/>
    <mergeCell ref="HIV128:HIY128"/>
    <mergeCell ref="HIZ128:HJC128"/>
    <mergeCell ref="HJD128:HJG128"/>
    <mergeCell ref="HJH128:HJK128"/>
    <mergeCell ref="HJL128:HJO128"/>
    <mergeCell ref="HHT128:HHW128"/>
    <mergeCell ref="HHX128:HIA128"/>
    <mergeCell ref="HIB128:HIE128"/>
    <mergeCell ref="HIF128:HII128"/>
    <mergeCell ref="HIJ128:HIM128"/>
    <mergeCell ref="HIN128:HIQ128"/>
    <mergeCell ref="HGV128:HGY128"/>
    <mergeCell ref="HGZ128:HHC128"/>
    <mergeCell ref="HHD128:HHG128"/>
    <mergeCell ref="HHH128:HHK128"/>
    <mergeCell ref="HHL128:HHO128"/>
    <mergeCell ref="HHP128:HHS128"/>
    <mergeCell ref="HFX128:HGA128"/>
    <mergeCell ref="HGB128:HGE128"/>
    <mergeCell ref="HGF128:HGI128"/>
    <mergeCell ref="HGJ128:HGM128"/>
    <mergeCell ref="HGN128:HGQ128"/>
    <mergeCell ref="HGR128:HGU128"/>
    <mergeCell ref="HEZ128:HFC128"/>
    <mergeCell ref="HFD128:HFG128"/>
    <mergeCell ref="HFH128:HFK128"/>
    <mergeCell ref="HFL128:HFO128"/>
    <mergeCell ref="HFP128:HFS128"/>
    <mergeCell ref="HFT128:HFW128"/>
    <mergeCell ref="HPD128:HPG128"/>
    <mergeCell ref="HPH128:HPK128"/>
    <mergeCell ref="HPL128:HPO128"/>
    <mergeCell ref="HPP128:HPS128"/>
    <mergeCell ref="HPT128:HPW128"/>
    <mergeCell ref="HPX128:HQA128"/>
    <mergeCell ref="HOF128:HOI128"/>
    <mergeCell ref="HOJ128:HOM128"/>
    <mergeCell ref="HON128:HOQ128"/>
    <mergeCell ref="HOR128:HOU128"/>
    <mergeCell ref="HOV128:HOY128"/>
    <mergeCell ref="HOZ128:HPC128"/>
    <mergeCell ref="HNH128:HNK128"/>
    <mergeCell ref="HNL128:HNO128"/>
    <mergeCell ref="HNP128:HNS128"/>
    <mergeCell ref="HNT128:HNW128"/>
    <mergeCell ref="HNX128:HOA128"/>
    <mergeCell ref="HOB128:HOE128"/>
    <mergeCell ref="HMJ128:HMM128"/>
    <mergeCell ref="HMN128:HMQ128"/>
    <mergeCell ref="HMR128:HMU128"/>
    <mergeCell ref="HMV128:HMY128"/>
    <mergeCell ref="HMZ128:HNC128"/>
    <mergeCell ref="HND128:HNG128"/>
    <mergeCell ref="HLL128:HLO128"/>
    <mergeCell ref="HLP128:HLS128"/>
    <mergeCell ref="HLT128:HLW128"/>
    <mergeCell ref="HLX128:HMA128"/>
    <mergeCell ref="HMB128:HME128"/>
    <mergeCell ref="HMF128:HMI128"/>
    <mergeCell ref="HKN128:HKQ128"/>
    <mergeCell ref="HKR128:HKU128"/>
    <mergeCell ref="HKV128:HKY128"/>
    <mergeCell ref="HKZ128:HLC128"/>
    <mergeCell ref="HLD128:HLG128"/>
    <mergeCell ref="HLH128:HLK128"/>
    <mergeCell ref="HUR128:HUU128"/>
    <mergeCell ref="HUV128:HUY128"/>
    <mergeCell ref="HUZ128:HVC128"/>
    <mergeCell ref="HVD128:HVG128"/>
    <mergeCell ref="HVH128:HVK128"/>
    <mergeCell ref="HVL128:HVO128"/>
    <mergeCell ref="HTT128:HTW128"/>
    <mergeCell ref="HTX128:HUA128"/>
    <mergeCell ref="HUB128:HUE128"/>
    <mergeCell ref="HUF128:HUI128"/>
    <mergeCell ref="HUJ128:HUM128"/>
    <mergeCell ref="HUN128:HUQ128"/>
    <mergeCell ref="HSV128:HSY128"/>
    <mergeCell ref="HSZ128:HTC128"/>
    <mergeCell ref="HTD128:HTG128"/>
    <mergeCell ref="HTH128:HTK128"/>
    <mergeCell ref="HTL128:HTO128"/>
    <mergeCell ref="HTP128:HTS128"/>
    <mergeCell ref="HRX128:HSA128"/>
    <mergeCell ref="HSB128:HSE128"/>
    <mergeCell ref="HSF128:HSI128"/>
    <mergeCell ref="HSJ128:HSM128"/>
    <mergeCell ref="HSN128:HSQ128"/>
    <mergeCell ref="HSR128:HSU128"/>
    <mergeCell ref="HQZ128:HRC128"/>
    <mergeCell ref="HRD128:HRG128"/>
    <mergeCell ref="HRH128:HRK128"/>
    <mergeCell ref="HRL128:HRO128"/>
    <mergeCell ref="HRP128:HRS128"/>
    <mergeCell ref="HRT128:HRW128"/>
    <mergeCell ref="HQB128:HQE128"/>
    <mergeCell ref="HQF128:HQI128"/>
    <mergeCell ref="HQJ128:HQM128"/>
    <mergeCell ref="HQN128:HQQ128"/>
    <mergeCell ref="HQR128:HQU128"/>
    <mergeCell ref="HQV128:HQY128"/>
    <mergeCell ref="IAF128:IAI128"/>
    <mergeCell ref="IAJ128:IAM128"/>
    <mergeCell ref="IAN128:IAQ128"/>
    <mergeCell ref="IAR128:IAU128"/>
    <mergeCell ref="IAV128:IAY128"/>
    <mergeCell ref="IAZ128:IBC128"/>
    <mergeCell ref="HZH128:HZK128"/>
    <mergeCell ref="HZL128:HZO128"/>
    <mergeCell ref="HZP128:HZS128"/>
    <mergeCell ref="HZT128:HZW128"/>
    <mergeCell ref="HZX128:IAA128"/>
    <mergeCell ref="IAB128:IAE128"/>
    <mergeCell ref="HYJ128:HYM128"/>
    <mergeCell ref="HYN128:HYQ128"/>
    <mergeCell ref="HYR128:HYU128"/>
    <mergeCell ref="HYV128:HYY128"/>
    <mergeCell ref="HYZ128:HZC128"/>
    <mergeCell ref="HZD128:HZG128"/>
    <mergeCell ref="HXL128:HXO128"/>
    <mergeCell ref="HXP128:HXS128"/>
    <mergeCell ref="HXT128:HXW128"/>
    <mergeCell ref="HXX128:HYA128"/>
    <mergeCell ref="HYB128:HYE128"/>
    <mergeCell ref="HYF128:HYI128"/>
    <mergeCell ref="HWN128:HWQ128"/>
    <mergeCell ref="HWR128:HWU128"/>
    <mergeCell ref="HWV128:HWY128"/>
    <mergeCell ref="HWZ128:HXC128"/>
    <mergeCell ref="HXD128:HXG128"/>
    <mergeCell ref="HXH128:HXK128"/>
    <mergeCell ref="HVP128:HVS128"/>
    <mergeCell ref="HVT128:HVW128"/>
    <mergeCell ref="HVX128:HWA128"/>
    <mergeCell ref="HWB128:HWE128"/>
    <mergeCell ref="HWF128:HWI128"/>
    <mergeCell ref="HWJ128:HWM128"/>
    <mergeCell ref="IFT128:IFW128"/>
    <mergeCell ref="IFX128:IGA128"/>
    <mergeCell ref="IGB128:IGE128"/>
    <mergeCell ref="IGF128:IGI128"/>
    <mergeCell ref="IGJ128:IGM128"/>
    <mergeCell ref="IGN128:IGQ128"/>
    <mergeCell ref="IEV128:IEY128"/>
    <mergeCell ref="IEZ128:IFC128"/>
    <mergeCell ref="IFD128:IFG128"/>
    <mergeCell ref="IFH128:IFK128"/>
    <mergeCell ref="IFL128:IFO128"/>
    <mergeCell ref="IFP128:IFS128"/>
    <mergeCell ref="IDX128:IEA128"/>
    <mergeCell ref="IEB128:IEE128"/>
    <mergeCell ref="IEF128:IEI128"/>
    <mergeCell ref="IEJ128:IEM128"/>
    <mergeCell ref="IEN128:IEQ128"/>
    <mergeCell ref="IER128:IEU128"/>
    <mergeCell ref="ICZ128:IDC128"/>
    <mergeCell ref="IDD128:IDG128"/>
    <mergeCell ref="IDH128:IDK128"/>
    <mergeCell ref="IDL128:IDO128"/>
    <mergeCell ref="IDP128:IDS128"/>
    <mergeCell ref="IDT128:IDW128"/>
    <mergeCell ref="ICB128:ICE128"/>
    <mergeCell ref="ICF128:ICI128"/>
    <mergeCell ref="ICJ128:ICM128"/>
    <mergeCell ref="ICN128:ICQ128"/>
    <mergeCell ref="ICR128:ICU128"/>
    <mergeCell ref="ICV128:ICY128"/>
    <mergeCell ref="IBD128:IBG128"/>
    <mergeCell ref="IBH128:IBK128"/>
    <mergeCell ref="IBL128:IBO128"/>
    <mergeCell ref="IBP128:IBS128"/>
    <mergeCell ref="IBT128:IBW128"/>
    <mergeCell ref="IBX128:ICA128"/>
    <mergeCell ref="ILH128:ILK128"/>
    <mergeCell ref="ILL128:ILO128"/>
    <mergeCell ref="ILP128:ILS128"/>
    <mergeCell ref="ILT128:ILW128"/>
    <mergeCell ref="ILX128:IMA128"/>
    <mergeCell ref="IMB128:IME128"/>
    <mergeCell ref="IKJ128:IKM128"/>
    <mergeCell ref="IKN128:IKQ128"/>
    <mergeCell ref="IKR128:IKU128"/>
    <mergeCell ref="IKV128:IKY128"/>
    <mergeCell ref="IKZ128:ILC128"/>
    <mergeCell ref="ILD128:ILG128"/>
    <mergeCell ref="IJL128:IJO128"/>
    <mergeCell ref="IJP128:IJS128"/>
    <mergeCell ref="IJT128:IJW128"/>
    <mergeCell ref="IJX128:IKA128"/>
    <mergeCell ref="IKB128:IKE128"/>
    <mergeCell ref="IKF128:IKI128"/>
    <mergeCell ref="IIN128:IIQ128"/>
    <mergeCell ref="IIR128:IIU128"/>
    <mergeCell ref="IIV128:IIY128"/>
    <mergeCell ref="IIZ128:IJC128"/>
    <mergeCell ref="IJD128:IJG128"/>
    <mergeCell ref="IJH128:IJK128"/>
    <mergeCell ref="IHP128:IHS128"/>
    <mergeCell ref="IHT128:IHW128"/>
    <mergeCell ref="IHX128:IIA128"/>
    <mergeCell ref="IIB128:IIE128"/>
    <mergeCell ref="IIF128:III128"/>
    <mergeCell ref="IIJ128:IIM128"/>
    <mergeCell ref="IGR128:IGU128"/>
    <mergeCell ref="IGV128:IGY128"/>
    <mergeCell ref="IGZ128:IHC128"/>
    <mergeCell ref="IHD128:IHG128"/>
    <mergeCell ref="IHH128:IHK128"/>
    <mergeCell ref="IHL128:IHO128"/>
    <mergeCell ref="IQV128:IQY128"/>
    <mergeCell ref="IQZ128:IRC128"/>
    <mergeCell ref="IRD128:IRG128"/>
    <mergeCell ref="IRH128:IRK128"/>
    <mergeCell ref="IRL128:IRO128"/>
    <mergeCell ref="IRP128:IRS128"/>
    <mergeCell ref="IPX128:IQA128"/>
    <mergeCell ref="IQB128:IQE128"/>
    <mergeCell ref="IQF128:IQI128"/>
    <mergeCell ref="IQJ128:IQM128"/>
    <mergeCell ref="IQN128:IQQ128"/>
    <mergeCell ref="IQR128:IQU128"/>
    <mergeCell ref="IOZ128:IPC128"/>
    <mergeCell ref="IPD128:IPG128"/>
    <mergeCell ref="IPH128:IPK128"/>
    <mergeCell ref="IPL128:IPO128"/>
    <mergeCell ref="IPP128:IPS128"/>
    <mergeCell ref="IPT128:IPW128"/>
    <mergeCell ref="IOB128:IOE128"/>
    <mergeCell ref="IOF128:IOI128"/>
    <mergeCell ref="IOJ128:IOM128"/>
    <mergeCell ref="ION128:IOQ128"/>
    <mergeCell ref="IOR128:IOU128"/>
    <mergeCell ref="IOV128:IOY128"/>
    <mergeCell ref="IND128:ING128"/>
    <mergeCell ref="INH128:INK128"/>
    <mergeCell ref="INL128:INO128"/>
    <mergeCell ref="INP128:INS128"/>
    <mergeCell ref="INT128:INW128"/>
    <mergeCell ref="INX128:IOA128"/>
    <mergeCell ref="IMF128:IMI128"/>
    <mergeCell ref="IMJ128:IMM128"/>
    <mergeCell ref="IMN128:IMQ128"/>
    <mergeCell ref="IMR128:IMU128"/>
    <mergeCell ref="IMV128:IMY128"/>
    <mergeCell ref="IMZ128:INC128"/>
    <mergeCell ref="IWJ128:IWM128"/>
    <mergeCell ref="IWN128:IWQ128"/>
    <mergeCell ref="IWR128:IWU128"/>
    <mergeCell ref="IWV128:IWY128"/>
    <mergeCell ref="IWZ128:IXC128"/>
    <mergeCell ref="IXD128:IXG128"/>
    <mergeCell ref="IVL128:IVO128"/>
    <mergeCell ref="IVP128:IVS128"/>
    <mergeCell ref="IVT128:IVW128"/>
    <mergeCell ref="IVX128:IWA128"/>
    <mergeCell ref="IWB128:IWE128"/>
    <mergeCell ref="IWF128:IWI128"/>
    <mergeCell ref="IUN128:IUQ128"/>
    <mergeCell ref="IUR128:IUU128"/>
    <mergeCell ref="IUV128:IUY128"/>
    <mergeCell ref="IUZ128:IVC128"/>
    <mergeCell ref="IVD128:IVG128"/>
    <mergeCell ref="IVH128:IVK128"/>
    <mergeCell ref="ITP128:ITS128"/>
    <mergeCell ref="ITT128:ITW128"/>
    <mergeCell ref="ITX128:IUA128"/>
    <mergeCell ref="IUB128:IUE128"/>
    <mergeCell ref="IUF128:IUI128"/>
    <mergeCell ref="IUJ128:IUM128"/>
    <mergeCell ref="ISR128:ISU128"/>
    <mergeCell ref="ISV128:ISY128"/>
    <mergeCell ref="ISZ128:ITC128"/>
    <mergeCell ref="ITD128:ITG128"/>
    <mergeCell ref="ITH128:ITK128"/>
    <mergeCell ref="ITL128:ITO128"/>
    <mergeCell ref="IRT128:IRW128"/>
    <mergeCell ref="IRX128:ISA128"/>
    <mergeCell ref="ISB128:ISE128"/>
    <mergeCell ref="ISF128:ISI128"/>
    <mergeCell ref="ISJ128:ISM128"/>
    <mergeCell ref="ISN128:ISQ128"/>
    <mergeCell ref="JBX128:JCA128"/>
    <mergeCell ref="JCB128:JCE128"/>
    <mergeCell ref="JCF128:JCI128"/>
    <mergeCell ref="JCJ128:JCM128"/>
    <mergeCell ref="JCN128:JCQ128"/>
    <mergeCell ref="JCR128:JCU128"/>
    <mergeCell ref="JAZ128:JBC128"/>
    <mergeCell ref="JBD128:JBG128"/>
    <mergeCell ref="JBH128:JBK128"/>
    <mergeCell ref="JBL128:JBO128"/>
    <mergeCell ref="JBP128:JBS128"/>
    <mergeCell ref="JBT128:JBW128"/>
    <mergeCell ref="JAB128:JAE128"/>
    <mergeCell ref="JAF128:JAI128"/>
    <mergeCell ref="JAJ128:JAM128"/>
    <mergeCell ref="JAN128:JAQ128"/>
    <mergeCell ref="JAR128:JAU128"/>
    <mergeCell ref="JAV128:JAY128"/>
    <mergeCell ref="IZD128:IZG128"/>
    <mergeCell ref="IZH128:IZK128"/>
    <mergeCell ref="IZL128:IZO128"/>
    <mergeCell ref="IZP128:IZS128"/>
    <mergeCell ref="IZT128:IZW128"/>
    <mergeCell ref="IZX128:JAA128"/>
    <mergeCell ref="IYF128:IYI128"/>
    <mergeCell ref="IYJ128:IYM128"/>
    <mergeCell ref="IYN128:IYQ128"/>
    <mergeCell ref="IYR128:IYU128"/>
    <mergeCell ref="IYV128:IYY128"/>
    <mergeCell ref="IYZ128:IZC128"/>
    <mergeCell ref="IXH128:IXK128"/>
    <mergeCell ref="IXL128:IXO128"/>
    <mergeCell ref="IXP128:IXS128"/>
    <mergeCell ref="IXT128:IXW128"/>
    <mergeCell ref="IXX128:IYA128"/>
    <mergeCell ref="IYB128:IYE128"/>
    <mergeCell ref="JHL128:JHO128"/>
    <mergeCell ref="JHP128:JHS128"/>
    <mergeCell ref="JHT128:JHW128"/>
    <mergeCell ref="JHX128:JIA128"/>
    <mergeCell ref="JIB128:JIE128"/>
    <mergeCell ref="JIF128:JII128"/>
    <mergeCell ref="JGN128:JGQ128"/>
    <mergeCell ref="JGR128:JGU128"/>
    <mergeCell ref="JGV128:JGY128"/>
    <mergeCell ref="JGZ128:JHC128"/>
    <mergeCell ref="JHD128:JHG128"/>
    <mergeCell ref="JHH128:JHK128"/>
    <mergeCell ref="JFP128:JFS128"/>
    <mergeCell ref="JFT128:JFW128"/>
    <mergeCell ref="JFX128:JGA128"/>
    <mergeCell ref="JGB128:JGE128"/>
    <mergeCell ref="JGF128:JGI128"/>
    <mergeCell ref="JGJ128:JGM128"/>
    <mergeCell ref="JER128:JEU128"/>
    <mergeCell ref="JEV128:JEY128"/>
    <mergeCell ref="JEZ128:JFC128"/>
    <mergeCell ref="JFD128:JFG128"/>
    <mergeCell ref="JFH128:JFK128"/>
    <mergeCell ref="JFL128:JFO128"/>
    <mergeCell ref="JDT128:JDW128"/>
    <mergeCell ref="JDX128:JEA128"/>
    <mergeCell ref="JEB128:JEE128"/>
    <mergeCell ref="JEF128:JEI128"/>
    <mergeCell ref="JEJ128:JEM128"/>
    <mergeCell ref="JEN128:JEQ128"/>
    <mergeCell ref="JCV128:JCY128"/>
    <mergeCell ref="JCZ128:JDC128"/>
    <mergeCell ref="JDD128:JDG128"/>
    <mergeCell ref="JDH128:JDK128"/>
    <mergeCell ref="JDL128:JDO128"/>
    <mergeCell ref="JDP128:JDS128"/>
    <mergeCell ref="JMZ128:JNC128"/>
    <mergeCell ref="JND128:JNG128"/>
    <mergeCell ref="JNH128:JNK128"/>
    <mergeCell ref="JNL128:JNO128"/>
    <mergeCell ref="JNP128:JNS128"/>
    <mergeCell ref="JNT128:JNW128"/>
    <mergeCell ref="JMB128:JME128"/>
    <mergeCell ref="JMF128:JMI128"/>
    <mergeCell ref="JMJ128:JMM128"/>
    <mergeCell ref="JMN128:JMQ128"/>
    <mergeCell ref="JMR128:JMU128"/>
    <mergeCell ref="JMV128:JMY128"/>
    <mergeCell ref="JLD128:JLG128"/>
    <mergeCell ref="JLH128:JLK128"/>
    <mergeCell ref="JLL128:JLO128"/>
    <mergeCell ref="JLP128:JLS128"/>
    <mergeCell ref="JLT128:JLW128"/>
    <mergeCell ref="JLX128:JMA128"/>
    <mergeCell ref="JKF128:JKI128"/>
    <mergeCell ref="JKJ128:JKM128"/>
    <mergeCell ref="JKN128:JKQ128"/>
    <mergeCell ref="JKR128:JKU128"/>
    <mergeCell ref="JKV128:JKY128"/>
    <mergeCell ref="JKZ128:JLC128"/>
    <mergeCell ref="JJH128:JJK128"/>
    <mergeCell ref="JJL128:JJO128"/>
    <mergeCell ref="JJP128:JJS128"/>
    <mergeCell ref="JJT128:JJW128"/>
    <mergeCell ref="JJX128:JKA128"/>
    <mergeCell ref="JKB128:JKE128"/>
    <mergeCell ref="JIJ128:JIM128"/>
    <mergeCell ref="JIN128:JIQ128"/>
    <mergeCell ref="JIR128:JIU128"/>
    <mergeCell ref="JIV128:JIY128"/>
    <mergeCell ref="JIZ128:JJC128"/>
    <mergeCell ref="JJD128:JJG128"/>
    <mergeCell ref="JSN128:JSQ128"/>
    <mergeCell ref="JSR128:JSU128"/>
    <mergeCell ref="JSV128:JSY128"/>
    <mergeCell ref="JSZ128:JTC128"/>
    <mergeCell ref="JTD128:JTG128"/>
    <mergeCell ref="JTH128:JTK128"/>
    <mergeCell ref="JRP128:JRS128"/>
    <mergeCell ref="JRT128:JRW128"/>
    <mergeCell ref="JRX128:JSA128"/>
    <mergeCell ref="JSB128:JSE128"/>
    <mergeCell ref="JSF128:JSI128"/>
    <mergeCell ref="JSJ128:JSM128"/>
    <mergeCell ref="JQR128:JQU128"/>
    <mergeCell ref="JQV128:JQY128"/>
    <mergeCell ref="JQZ128:JRC128"/>
    <mergeCell ref="JRD128:JRG128"/>
    <mergeCell ref="JRH128:JRK128"/>
    <mergeCell ref="JRL128:JRO128"/>
    <mergeCell ref="JPT128:JPW128"/>
    <mergeCell ref="JPX128:JQA128"/>
    <mergeCell ref="JQB128:JQE128"/>
    <mergeCell ref="JQF128:JQI128"/>
    <mergeCell ref="JQJ128:JQM128"/>
    <mergeCell ref="JQN128:JQQ128"/>
    <mergeCell ref="JOV128:JOY128"/>
    <mergeCell ref="JOZ128:JPC128"/>
    <mergeCell ref="JPD128:JPG128"/>
    <mergeCell ref="JPH128:JPK128"/>
    <mergeCell ref="JPL128:JPO128"/>
    <mergeCell ref="JPP128:JPS128"/>
    <mergeCell ref="JNX128:JOA128"/>
    <mergeCell ref="JOB128:JOE128"/>
    <mergeCell ref="JOF128:JOI128"/>
    <mergeCell ref="JOJ128:JOM128"/>
    <mergeCell ref="JON128:JOQ128"/>
    <mergeCell ref="JOR128:JOU128"/>
    <mergeCell ref="JYB128:JYE128"/>
    <mergeCell ref="JYF128:JYI128"/>
    <mergeCell ref="JYJ128:JYM128"/>
    <mergeCell ref="JYN128:JYQ128"/>
    <mergeCell ref="JYR128:JYU128"/>
    <mergeCell ref="JYV128:JYY128"/>
    <mergeCell ref="JXD128:JXG128"/>
    <mergeCell ref="JXH128:JXK128"/>
    <mergeCell ref="JXL128:JXO128"/>
    <mergeCell ref="JXP128:JXS128"/>
    <mergeCell ref="JXT128:JXW128"/>
    <mergeCell ref="JXX128:JYA128"/>
    <mergeCell ref="JWF128:JWI128"/>
    <mergeCell ref="JWJ128:JWM128"/>
    <mergeCell ref="JWN128:JWQ128"/>
    <mergeCell ref="JWR128:JWU128"/>
    <mergeCell ref="JWV128:JWY128"/>
    <mergeCell ref="JWZ128:JXC128"/>
    <mergeCell ref="JVH128:JVK128"/>
    <mergeCell ref="JVL128:JVO128"/>
    <mergeCell ref="JVP128:JVS128"/>
    <mergeCell ref="JVT128:JVW128"/>
    <mergeCell ref="JVX128:JWA128"/>
    <mergeCell ref="JWB128:JWE128"/>
    <mergeCell ref="JUJ128:JUM128"/>
    <mergeCell ref="JUN128:JUQ128"/>
    <mergeCell ref="JUR128:JUU128"/>
    <mergeCell ref="JUV128:JUY128"/>
    <mergeCell ref="JUZ128:JVC128"/>
    <mergeCell ref="JVD128:JVG128"/>
    <mergeCell ref="JTL128:JTO128"/>
    <mergeCell ref="JTP128:JTS128"/>
    <mergeCell ref="JTT128:JTW128"/>
    <mergeCell ref="JTX128:JUA128"/>
    <mergeCell ref="JUB128:JUE128"/>
    <mergeCell ref="JUF128:JUI128"/>
    <mergeCell ref="KDP128:KDS128"/>
    <mergeCell ref="KDT128:KDW128"/>
    <mergeCell ref="KDX128:KEA128"/>
    <mergeCell ref="KEB128:KEE128"/>
    <mergeCell ref="KEF128:KEI128"/>
    <mergeCell ref="KEJ128:KEM128"/>
    <mergeCell ref="KCR128:KCU128"/>
    <mergeCell ref="KCV128:KCY128"/>
    <mergeCell ref="KCZ128:KDC128"/>
    <mergeCell ref="KDD128:KDG128"/>
    <mergeCell ref="KDH128:KDK128"/>
    <mergeCell ref="KDL128:KDO128"/>
    <mergeCell ref="KBT128:KBW128"/>
    <mergeCell ref="KBX128:KCA128"/>
    <mergeCell ref="KCB128:KCE128"/>
    <mergeCell ref="KCF128:KCI128"/>
    <mergeCell ref="KCJ128:KCM128"/>
    <mergeCell ref="KCN128:KCQ128"/>
    <mergeCell ref="KAV128:KAY128"/>
    <mergeCell ref="KAZ128:KBC128"/>
    <mergeCell ref="KBD128:KBG128"/>
    <mergeCell ref="KBH128:KBK128"/>
    <mergeCell ref="KBL128:KBO128"/>
    <mergeCell ref="KBP128:KBS128"/>
    <mergeCell ref="JZX128:KAA128"/>
    <mergeCell ref="KAB128:KAE128"/>
    <mergeCell ref="KAF128:KAI128"/>
    <mergeCell ref="KAJ128:KAM128"/>
    <mergeCell ref="KAN128:KAQ128"/>
    <mergeCell ref="KAR128:KAU128"/>
    <mergeCell ref="JYZ128:JZC128"/>
    <mergeCell ref="JZD128:JZG128"/>
    <mergeCell ref="JZH128:JZK128"/>
    <mergeCell ref="JZL128:JZO128"/>
    <mergeCell ref="JZP128:JZS128"/>
    <mergeCell ref="JZT128:JZW128"/>
    <mergeCell ref="KJD128:KJG128"/>
    <mergeCell ref="KJH128:KJK128"/>
    <mergeCell ref="KJL128:KJO128"/>
    <mergeCell ref="KJP128:KJS128"/>
    <mergeCell ref="KJT128:KJW128"/>
    <mergeCell ref="KJX128:KKA128"/>
    <mergeCell ref="KIF128:KII128"/>
    <mergeCell ref="KIJ128:KIM128"/>
    <mergeCell ref="KIN128:KIQ128"/>
    <mergeCell ref="KIR128:KIU128"/>
    <mergeCell ref="KIV128:KIY128"/>
    <mergeCell ref="KIZ128:KJC128"/>
    <mergeCell ref="KHH128:KHK128"/>
    <mergeCell ref="KHL128:KHO128"/>
    <mergeCell ref="KHP128:KHS128"/>
    <mergeCell ref="KHT128:KHW128"/>
    <mergeCell ref="KHX128:KIA128"/>
    <mergeCell ref="KIB128:KIE128"/>
    <mergeCell ref="KGJ128:KGM128"/>
    <mergeCell ref="KGN128:KGQ128"/>
    <mergeCell ref="KGR128:KGU128"/>
    <mergeCell ref="KGV128:KGY128"/>
    <mergeCell ref="KGZ128:KHC128"/>
    <mergeCell ref="KHD128:KHG128"/>
    <mergeCell ref="KFL128:KFO128"/>
    <mergeCell ref="KFP128:KFS128"/>
    <mergeCell ref="KFT128:KFW128"/>
    <mergeCell ref="KFX128:KGA128"/>
    <mergeCell ref="KGB128:KGE128"/>
    <mergeCell ref="KGF128:KGI128"/>
    <mergeCell ref="KEN128:KEQ128"/>
    <mergeCell ref="KER128:KEU128"/>
    <mergeCell ref="KEV128:KEY128"/>
    <mergeCell ref="KEZ128:KFC128"/>
    <mergeCell ref="KFD128:KFG128"/>
    <mergeCell ref="KFH128:KFK128"/>
    <mergeCell ref="KOR128:KOU128"/>
    <mergeCell ref="KOV128:KOY128"/>
    <mergeCell ref="KOZ128:KPC128"/>
    <mergeCell ref="KPD128:KPG128"/>
    <mergeCell ref="KPH128:KPK128"/>
    <mergeCell ref="KPL128:KPO128"/>
    <mergeCell ref="KNT128:KNW128"/>
    <mergeCell ref="KNX128:KOA128"/>
    <mergeCell ref="KOB128:KOE128"/>
    <mergeCell ref="KOF128:KOI128"/>
    <mergeCell ref="KOJ128:KOM128"/>
    <mergeCell ref="KON128:KOQ128"/>
    <mergeCell ref="KMV128:KMY128"/>
    <mergeCell ref="KMZ128:KNC128"/>
    <mergeCell ref="KND128:KNG128"/>
    <mergeCell ref="KNH128:KNK128"/>
    <mergeCell ref="KNL128:KNO128"/>
    <mergeCell ref="KNP128:KNS128"/>
    <mergeCell ref="KLX128:KMA128"/>
    <mergeCell ref="KMB128:KME128"/>
    <mergeCell ref="KMF128:KMI128"/>
    <mergeCell ref="KMJ128:KMM128"/>
    <mergeCell ref="KMN128:KMQ128"/>
    <mergeCell ref="KMR128:KMU128"/>
    <mergeCell ref="KKZ128:KLC128"/>
    <mergeCell ref="KLD128:KLG128"/>
    <mergeCell ref="KLH128:KLK128"/>
    <mergeCell ref="KLL128:KLO128"/>
    <mergeCell ref="KLP128:KLS128"/>
    <mergeCell ref="KLT128:KLW128"/>
    <mergeCell ref="KKB128:KKE128"/>
    <mergeCell ref="KKF128:KKI128"/>
    <mergeCell ref="KKJ128:KKM128"/>
    <mergeCell ref="KKN128:KKQ128"/>
    <mergeCell ref="KKR128:KKU128"/>
    <mergeCell ref="KKV128:KKY128"/>
    <mergeCell ref="KUF128:KUI128"/>
    <mergeCell ref="KUJ128:KUM128"/>
    <mergeCell ref="KUN128:KUQ128"/>
    <mergeCell ref="KUR128:KUU128"/>
    <mergeCell ref="KUV128:KUY128"/>
    <mergeCell ref="KUZ128:KVC128"/>
    <mergeCell ref="KTH128:KTK128"/>
    <mergeCell ref="KTL128:KTO128"/>
    <mergeCell ref="KTP128:KTS128"/>
    <mergeCell ref="KTT128:KTW128"/>
    <mergeCell ref="KTX128:KUA128"/>
    <mergeCell ref="KUB128:KUE128"/>
    <mergeCell ref="KSJ128:KSM128"/>
    <mergeCell ref="KSN128:KSQ128"/>
    <mergeCell ref="KSR128:KSU128"/>
    <mergeCell ref="KSV128:KSY128"/>
    <mergeCell ref="KSZ128:KTC128"/>
    <mergeCell ref="KTD128:KTG128"/>
    <mergeCell ref="KRL128:KRO128"/>
    <mergeCell ref="KRP128:KRS128"/>
    <mergeCell ref="KRT128:KRW128"/>
    <mergeCell ref="KRX128:KSA128"/>
    <mergeCell ref="KSB128:KSE128"/>
    <mergeCell ref="KSF128:KSI128"/>
    <mergeCell ref="KQN128:KQQ128"/>
    <mergeCell ref="KQR128:KQU128"/>
    <mergeCell ref="KQV128:KQY128"/>
    <mergeCell ref="KQZ128:KRC128"/>
    <mergeCell ref="KRD128:KRG128"/>
    <mergeCell ref="KRH128:KRK128"/>
    <mergeCell ref="KPP128:KPS128"/>
    <mergeCell ref="KPT128:KPW128"/>
    <mergeCell ref="KPX128:KQA128"/>
    <mergeCell ref="KQB128:KQE128"/>
    <mergeCell ref="KQF128:KQI128"/>
    <mergeCell ref="KQJ128:KQM128"/>
    <mergeCell ref="KZT128:KZW128"/>
    <mergeCell ref="KZX128:LAA128"/>
    <mergeCell ref="LAB128:LAE128"/>
    <mergeCell ref="LAF128:LAI128"/>
    <mergeCell ref="LAJ128:LAM128"/>
    <mergeCell ref="LAN128:LAQ128"/>
    <mergeCell ref="KYV128:KYY128"/>
    <mergeCell ref="KYZ128:KZC128"/>
    <mergeCell ref="KZD128:KZG128"/>
    <mergeCell ref="KZH128:KZK128"/>
    <mergeCell ref="KZL128:KZO128"/>
    <mergeCell ref="KZP128:KZS128"/>
    <mergeCell ref="KXX128:KYA128"/>
    <mergeCell ref="KYB128:KYE128"/>
    <mergeCell ref="KYF128:KYI128"/>
    <mergeCell ref="KYJ128:KYM128"/>
    <mergeCell ref="KYN128:KYQ128"/>
    <mergeCell ref="KYR128:KYU128"/>
    <mergeCell ref="KWZ128:KXC128"/>
    <mergeCell ref="KXD128:KXG128"/>
    <mergeCell ref="KXH128:KXK128"/>
    <mergeCell ref="KXL128:KXO128"/>
    <mergeCell ref="KXP128:KXS128"/>
    <mergeCell ref="KXT128:KXW128"/>
    <mergeCell ref="KWB128:KWE128"/>
    <mergeCell ref="KWF128:KWI128"/>
    <mergeCell ref="KWJ128:KWM128"/>
    <mergeCell ref="KWN128:KWQ128"/>
    <mergeCell ref="KWR128:KWU128"/>
    <mergeCell ref="KWV128:KWY128"/>
    <mergeCell ref="KVD128:KVG128"/>
    <mergeCell ref="KVH128:KVK128"/>
    <mergeCell ref="KVL128:KVO128"/>
    <mergeCell ref="KVP128:KVS128"/>
    <mergeCell ref="KVT128:KVW128"/>
    <mergeCell ref="KVX128:KWA128"/>
    <mergeCell ref="LFH128:LFK128"/>
    <mergeCell ref="LFL128:LFO128"/>
    <mergeCell ref="LFP128:LFS128"/>
    <mergeCell ref="LFT128:LFW128"/>
    <mergeCell ref="LFX128:LGA128"/>
    <mergeCell ref="LGB128:LGE128"/>
    <mergeCell ref="LEJ128:LEM128"/>
    <mergeCell ref="LEN128:LEQ128"/>
    <mergeCell ref="LER128:LEU128"/>
    <mergeCell ref="LEV128:LEY128"/>
    <mergeCell ref="LEZ128:LFC128"/>
    <mergeCell ref="LFD128:LFG128"/>
    <mergeCell ref="LDL128:LDO128"/>
    <mergeCell ref="LDP128:LDS128"/>
    <mergeCell ref="LDT128:LDW128"/>
    <mergeCell ref="LDX128:LEA128"/>
    <mergeCell ref="LEB128:LEE128"/>
    <mergeCell ref="LEF128:LEI128"/>
    <mergeCell ref="LCN128:LCQ128"/>
    <mergeCell ref="LCR128:LCU128"/>
    <mergeCell ref="LCV128:LCY128"/>
    <mergeCell ref="LCZ128:LDC128"/>
    <mergeCell ref="LDD128:LDG128"/>
    <mergeCell ref="LDH128:LDK128"/>
    <mergeCell ref="LBP128:LBS128"/>
    <mergeCell ref="LBT128:LBW128"/>
    <mergeCell ref="LBX128:LCA128"/>
    <mergeCell ref="LCB128:LCE128"/>
    <mergeCell ref="LCF128:LCI128"/>
    <mergeCell ref="LCJ128:LCM128"/>
    <mergeCell ref="LAR128:LAU128"/>
    <mergeCell ref="LAV128:LAY128"/>
    <mergeCell ref="LAZ128:LBC128"/>
    <mergeCell ref="LBD128:LBG128"/>
    <mergeCell ref="LBH128:LBK128"/>
    <mergeCell ref="LBL128:LBO128"/>
    <mergeCell ref="LKV128:LKY128"/>
    <mergeCell ref="LKZ128:LLC128"/>
    <mergeCell ref="LLD128:LLG128"/>
    <mergeCell ref="LLH128:LLK128"/>
    <mergeCell ref="LLL128:LLO128"/>
    <mergeCell ref="LLP128:LLS128"/>
    <mergeCell ref="LJX128:LKA128"/>
    <mergeCell ref="LKB128:LKE128"/>
    <mergeCell ref="LKF128:LKI128"/>
    <mergeCell ref="LKJ128:LKM128"/>
    <mergeCell ref="LKN128:LKQ128"/>
    <mergeCell ref="LKR128:LKU128"/>
    <mergeCell ref="LIZ128:LJC128"/>
    <mergeCell ref="LJD128:LJG128"/>
    <mergeCell ref="LJH128:LJK128"/>
    <mergeCell ref="LJL128:LJO128"/>
    <mergeCell ref="LJP128:LJS128"/>
    <mergeCell ref="LJT128:LJW128"/>
    <mergeCell ref="LIB128:LIE128"/>
    <mergeCell ref="LIF128:LII128"/>
    <mergeCell ref="LIJ128:LIM128"/>
    <mergeCell ref="LIN128:LIQ128"/>
    <mergeCell ref="LIR128:LIU128"/>
    <mergeCell ref="LIV128:LIY128"/>
    <mergeCell ref="LHD128:LHG128"/>
    <mergeCell ref="LHH128:LHK128"/>
    <mergeCell ref="LHL128:LHO128"/>
    <mergeCell ref="LHP128:LHS128"/>
    <mergeCell ref="LHT128:LHW128"/>
    <mergeCell ref="LHX128:LIA128"/>
    <mergeCell ref="LGF128:LGI128"/>
    <mergeCell ref="LGJ128:LGM128"/>
    <mergeCell ref="LGN128:LGQ128"/>
    <mergeCell ref="LGR128:LGU128"/>
    <mergeCell ref="LGV128:LGY128"/>
    <mergeCell ref="LGZ128:LHC128"/>
    <mergeCell ref="LQJ128:LQM128"/>
    <mergeCell ref="LQN128:LQQ128"/>
    <mergeCell ref="LQR128:LQU128"/>
    <mergeCell ref="LQV128:LQY128"/>
    <mergeCell ref="LQZ128:LRC128"/>
    <mergeCell ref="LRD128:LRG128"/>
    <mergeCell ref="LPL128:LPO128"/>
    <mergeCell ref="LPP128:LPS128"/>
    <mergeCell ref="LPT128:LPW128"/>
    <mergeCell ref="LPX128:LQA128"/>
    <mergeCell ref="LQB128:LQE128"/>
    <mergeCell ref="LQF128:LQI128"/>
    <mergeCell ref="LON128:LOQ128"/>
    <mergeCell ref="LOR128:LOU128"/>
    <mergeCell ref="LOV128:LOY128"/>
    <mergeCell ref="LOZ128:LPC128"/>
    <mergeCell ref="LPD128:LPG128"/>
    <mergeCell ref="LPH128:LPK128"/>
    <mergeCell ref="LNP128:LNS128"/>
    <mergeCell ref="LNT128:LNW128"/>
    <mergeCell ref="LNX128:LOA128"/>
    <mergeCell ref="LOB128:LOE128"/>
    <mergeCell ref="LOF128:LOI128"/>
    <mergeCell ref="LOJ128:LOM128"/>
    <mergeCell ref="LMR128:LMU128"/>
    <mergeCell ref="LMV128:LMY128"/>
    <mergeCell ref="LMZ128:LNC128"/>
    <mergeCell ref="LND128:LNG128"/>
    <mergeCell ref="LNH128:LNK128"/>
    <mergeCell ref="LNL128:LNO128"/>
    <mergeCell ref="LLT128:LLW128"/>
    <mergeCell ref="LLX128:LMA128"/>
    <mergeCell ref="LMB128:LME128"/>
    <mergeCell ref="LMF128:LMI128"/>
    <mergeCell ref="LMJ128:LMM128"/>
    <mergeCell ref="LMN128:LMQ128"/>
    <mergeCell ref="LVX128:LWA128"/>
    <mergeCell ref="LWB128:LWE128"/>
    <mergeCell ref="LWF128:LWI128"/>
    <mergeCell ref="LWJ128:LWM128"/>
    <mergeCell ref="LWN128:LWQ128"/>
    <mergeCell ref="LWR128:LWU128"/>
    <mergeCell ref="LUZ128:LVC128"/>
    <mergeCell ref="LVD128:LVG128"/>
    <mergeCell ref="LVH128:LVK128"/>
    <mergeCell ref="LVL128:LVO128"/>
    <mergeCell ref="LVP128:LVS128"/>
    <mergeCell ref="LVT128:LVW128"/>
    <mergeCell ref="LUB128:LUE128"/>
    <mergeCell ref="LUF128:LUI128"/>
    <mergeCell ref="LUJ128:LUM128"/>
    <mergeCell ref="LUN128:LUQ128"/>
    <mergeCell ref="LUR128:LUU128"/>
    <mergeCell ref="LUV128:LUY128"/>
    <mergeCell ref="LTD128:LTG128"/>
    <mergeCell ref="LTH128:LTK128"/>
    <mergeCell ref="LTL128:LTO128"/>
    <mergeCell ref="LTP128:LTS128"/>
    <mergeCell ref="LTT128:LTW128"/>
    <mergeCell ref="LTX128:LUA128"/>
    <mergeCell ref="LSF128:LSI128"/>
    <mergeCell ref="LSJ128:LSM128"/>
    <mergeCell ref="LSN128:LSQ128"/>
    <mergeCell ref="LSR128:LSU128"/>
    <mergeCell ref="LSV128:LSY128"/>
    <mergeCell ref="LSZ128:LTC128"/>
    <mergeCell ref="LRH128:LRK128"/>
    <mergeCell ref="LRL128:LRO128"/>
    <mergeCell ref="LRP128:LRS128"/>
    <mergeCell ref="LRT128:LRW128"/>
    <mergeCell ref="LRX128:LSA128"/>
    <mergeCell ref="LSB128:LSE128"/>
    <mergeCell ref="MBL128:MBO128"/>
    <mergeCell ref="MBP128:MBS128"/>
    <mergeCell ref="MBT128:MBW128"/>
    <mergeCell ref="MBX128:MCA128"/>
    <mergeCell ref="MCB128:MCE128"/>
    <mergeCell ref="MCF128:MCI128"/>
    <mergeCell ref="MAN128:MAQ128"/>
    <mergeCell ref="MAR128:MAU128"/>
    <mergeCell ref="MAV128:MAY128"/>
    <mergeCell ref="MAZ128:MBC128"/>
    <mergeCell ref="MBD128:MBG128"/>
    <mergeCell ref="MBH128:MBK128"/>
    <mergeCell ref="LZP128:LZS128"/>
    <mergeCell ref="LZT128:LZW128"/>
    <mergeCell ref="LZX128:MAA128"/>
    <mergeCell ref="MAB128:MAE128"/>
    <mergeCell ref="MAF128:MAI128"/>
    <mergeCell ref="MAJ128:MAM128"/>
    <mergeCell ref="LYR128:LYU128"/>
    <mergeCell ref="LYV128:LYY128"/>
    <mergeCell ref="LYZ128:LZC128"/>
    <mergeCell ref="LZD128:LZG128"/>
    <mergeCell ref="LZH128:LZK128"/>
    <mergeCell ref="LZL128:LZO128"/>
    <mergeCell ref="LXT128:LXW128"/>
    <mergeCell ref="LXX128:LYA128"/>
    <mergeCell ref="LYB128:LYE128"/>
    <mergeCell ref="LYF128:LYI128"/>
    <mergeCell ref="LYJ128:LYM128"/>
    <mergeCell ref="LYN128:LYQ128"/>
    <mergeCell ref="LWV128:LWY128"/>
    <mergeCell ref="LWZ128:LXC128"/>
    <mergeCell ref="LXD128:LXG128"/>
    <mergeCell ref="LXH128:LXK128"/>
    <mergeCell ref="LXL128:LXO128"/>
    <mergeCell ref="LXP128:LXS128"/>
    <mergeCell ref="MGZ128:MHC128"/>
    <mergeCell ref="MHD128:MHG128"/>
    <mergeCell ref="MHH128:MHK128"/>
    <mergeCell ref="MHL128:MHO128"/>
    <mergeCell ref="MHP128:MHS128"/>
    <mergeCell ref="MHT128:MHW128"/>
    <mergeCell ref="MGB128:MGE128"/>
    <mergeCell ref="MGF128:MGI128"/>
    <mergeCell ref="MGJ128:MGM128"/>
    <mergeCell ref="MGN128:MGQ128"/>
    <mergeCell ref="MGR128:MGU128"/>
    <mergeCell ref="MGV128:MGY128"/>
    <mergeCell ref="MFD128:MFG128"/>
    <mergeCell ref="MFH128:MFK128"/>
    <mergeCell ref="MFL128:MFO128"/>
    <mergeCell ref="MFP128:MFS128"/>
    <mergeCell ref="MFT128:MFW128"/>
    <mergeCell ref="MFX128:MGA128"/>
    <mergeCell ref="MEF128:MEI128"/>
    <mergeCell ref="MEJ128:MEM128"/>
    <mergeCell ref="MEN128:MEQ128"/>
    <mergeCell ref="MER128:MEU128"/>
    <mergeCell ref="MEV128:MEY128"/>
    <mergeCell ref="MEZ128:MFC128"/>
    <mergeCell ref="MDH128:MDK128"/>
    <mergeCell ref="MDL128:MDO128"/>
    <mergeCell ref="MDP128:MDS128"/>
    <mergeCell ref="MDT128:MDW128"/>
    <mergeCell ref="MDX128:MEA128"/>
    <mergeCell ref="MEB128:MEE128"/>
    <mergeCell ref="MCJ128:MCM128"/>
    <mergeCell ref="MCN128:MCQ128"/>
    <mergeCell ref="MCR128:MCU128"/>
    <mergeCell ref="MCV128:MCY128"/>
    <mergeCell ref="MCZ128:MDC128"/>
    <mergeCell ref="MDD128:MDG128"/>
    <mergeCell ref="MMN128:MMQ128"/>
    <mergeCell ref="MMR128:MMU128"/>
    <mergeCell ref="MMV128:MMY128"/>
    <mergeCell ref="MMZ128:MNC128"/>
    <mergeCell ref="MND128:MNG128"/>
    <mergeCell ref="MNH128:MNK128"/>
    <mergeCell ref="MLP128:MLS128"/>
    <mergeCell ref="MLT128:MLW128"/>
    <mergeCell ref="MLX128:MMA128"/>
    <mergeCell ref="MMB128:MME128"/>
    <mergeCell ref="MMF128:MMI128"/>
    <mergeCell ref="MMJ128:MMM128"/>
    <mergeCell ref="MKR128:MKU128"/>
    <mergeCell ref="MKV128:MKY128"/>
    <mergeCell ref="MKZ128:MLC128"/>
    <mergeCell ref="MLD128:MLG128"/>
    <mergeCell ref="MLH128:MLK128"/>
    <mergeCell ref="MLL128:MLO128"/>
    <mergeCell ref="MJT128:MJW128"/>
    <mergeCell ref="MJX128:MKA128"/>
    <mergeCell ref="MKB128:MKE128"/>
    <mergeCell ref="MKF128:MKI128"/>
    <mergeCell ref="MKJ128:MKM128"/>
    <mergeCell ref="MKN128:MKQ128"/>
    <mergeCell ref="MIV128:MIY128"/>
    <mergeCell ref="MIZ128:MJC128"/>
    <mergeCell ref="MJD128:MJG128"/>
    <mergeCell ref="MJH128:MJK128"/>
    <mergeCell ref="MJL128:MJO128"/>
    <mergeCell ref="MJP128:MJS128"/>
    <mergeCell ref="MHX128:MIA128"/>
    <mergeCell ref="MIB128:MIE128"/>
    <mergeCell ref="MIF128:MII128"/>
    <mergeCell ref="MIJ128:MIM128"/>
    <mergeCell ref="MIN128:MIQ128"/>
    <mergeCell ref="MIR128:MIU128"/>
    <mergeCell ref="MSB128:MSE128"/>
    <mergeCell ref="MSF128:MSI128"/>
    <mergeCell ref="MSJ128:MSM128"/>
    <mergeCell ref="MSN128:MSQ128"/>
    <mergeCell ref="MSR128:MSU128"/>
    <mergeCell ref="MSV128:MSY128"/>
    <mergeCell ref="MRD128:MRG128"/>
    <mergeCell ref="MRH128:MRK128"/>
    <mergeCell ref="MRL128:MRO128"/>
    <mergeCell ref="MRP128:MRS128"/>
    <mergeCell ref="MRT128:MRW128"/>
    <mergeCell ref="MRX128:MSA128"/>
    <mergeCell ref="MQF128:MQI128"/>
    <mergeCell ref="MQJ128:MQM128"/>
    <mergeCell ref="MQN128:MQQ128"/>
    <mergeCell ref="MQR128:MQU128"/>
    <mergeCell ref="MQV128:MQY128"/>
    <mergeCell ref="MQZ128:MRC128"/>
    <mergeCell ref="MPH128:MPK128"/>
    <mergeCell ref="MPL128:MPO128"/>
    <mergeCell ref="MPP128:MPS128"/>
    <mergeCell ref="MPT128:MPW128"/>
    <mergeCell ref="MPX128:MQA128"/>
    <mergeCell ref="MQB128:MQE128"/>
    <mergeCell ref="MOJ128:MOM128"/>
    <mergeCell ref="MON128:MOQ128"/>
    <mergeCell ref="MOR128:MOU128"/>
    <mergeCell ref="MOV128:MOY128"/>
    <mergeCell ref="MOZ128:MPC128"/>
    <mergeCell ref="MPD128:MPG128"/>
    <mergeCell ref="MNL128:MNO128"/>
    <mergeCell ref="MNP128:MNS128"/>
    <mergeCell ref="MNT128:MNW128"/>
    <mergeCell ref="MNX128:MOA128"/>
    <mergeCell ref="MOB128:MOE128"/>
    <mergeCell ref="MOF128:MOI128"/>
    <mergeCell ref="MXP128:MXS128"/>
    <mergeCell ref="MXT128:MXW128"/>
    <mergeCell ref="MXX128:MYA128"/>
    <mergeCell ref="MYB128:MYE128"/>
    <mergeCell ref="MYF128:MYI128"/>
    <mergeCell ref="MYJ128:MYM128"/>
    <mergeCell ref="MWR128:MWU128"/>
    <mergeCell ref="MWV128:MWY128"/>
    <mergeCell ref="MWZ128:MXC128"/>
    <mergeCell ref="MXD128:MXG128"/>
    <mergeCell ref="MXH128:MXK128"/>
    <mergeCell ref="MXL128:MXO128"/>
    <mergeCell ref="MVT128:MVW128"/>
    <mergeCell ref="MVX128:MWA128"/>
    <mergeCell ref="MWB128:MWE128"/>
    <mergeCell ref="MWF128:MWI128"/>
    <mergeCell ref="MWJ128:MWM128"/>
    <mergeCell ref="MWN128:MWQ128"/>
    <mergeCell ref="MUV128:MUY128"/>
    <mergeCell ref="MUZ128:MVC128"/>
    <mergeCell ref="MVD128:MVG128"/>
    <mergeCell ref="MVH128:MVK128"/>
    <mergeCell ref="MVL128:MVO128"/>
    <mergeCell ref="MVP128:MVS128"/>
    <mergeCell ref="MTX128:MUA128"/>
    <mergeCell ref="MUB128:MUE128"/>
    <mergeCell ref="MUF128:MUI128"/>
    <mergeCell ref="MUJ128:MUM128"/>
    <mergeCell ref="MUN128:MUQ128"/>
    <mergeCell ref="MUR128:MUU128"/>
    <mergeCell ref="MSZ128:MTC128"/>
    <mergeCell ref="MTD128:MTG128"/>
    <mergeCell ref="MTH128:MTK128"/>
    <mergeCell ref="MTL128:MTO128"/>
    <mergeCell ref="MTP128:MTS128"/>
    <mergeCell ref="MTT128:MTW128"/>
    <mergeCell ref="NDD128:NDG128"/>
    <mergeCell ref="NDH128:NDK128"/>
    <mergeCell ref="NDL128:NDO128"/>
    <mergeCell ref="NDP128:NDS128"/>
    <mergeCell ref="NDT128:NDW128"/>
    <mergeCell ref="NDX128:NEA128"/>
    <mergeCell ref="NCF128:NCI128"/>
    <mergeCell ref="NCJ128:NCM128"/>
    <mergeCell ref="NCN128:NCQ128"/>
    <mergeCell ref="NCR128:NCU128"/>
    <mergeCell ref="NCV128:NCY128"/>
    <mergeCell ref="NCZ128:NDC128"/>
    <mergeCell ref="NBH128:NBK128"/>
    <mergeCell ref="NBL128:NBO128"/>
    <mergeCell ref="NBP128:NBS128"/>
    <mergeCell ref="NBT128:NBW128"/>
    <mergeCell ref="NBX128:NCA128"/>
    <mergeCell ref="NCB128:NCE128"/>
    <mergeCell ref="NAJ128:NAM128"/>
    <mergeCell ref="NAN128:NAQ128"/>
    <mergeCell ref="NAR128:NAU128"/>
    <mergeCell ref="NAV128:NAY128"/>
    <mergeCell ref="NAZ128:NBC128"/>
    <mergeCell ref="NBD128:NBG128"/>
    <mergeCell ref="MZL128:MZO128"/>
    <mergeCell ref="MZP128:MZS128"/>
    <mergeCell ref="MZT128:MZW128"/>
    <mergeCell ref="MZX128:NAA128"/>
    <mergeCell ref="NAB128:NAE128"/>
    <mergeCell ref="NAF128:NAI128"/>
    <mergeCell ref="MYN128:MYQ128"/>
    <mergeCell ref="MYR128:MYU128"/>
    <mergeCell ref="MYV128:MYY128"/>
    <mergeCell ref="MYZ128:MZC128"/>
    <mergeCell ref="MZD128:MZG128"/>
    <mergeCell ref="MZH128:MZK128"/>
    <mergeCell ref="NIR128:NIU128"/>
    <mergeCell ref="NIV128:NIY128"/>
    <mergeCell ref="NIZ128:NJC128"/>
    <mergeCell ref="NJD128:NJG128"/>
    <mergeCell ref="NJH128:NJK128"/>
    <mergeCell ref="NJL128:NJO128"/>
    <mergeCell ref="NHT128:NHW128"/>
    <mergeCell ref="NHX128:NIA128"/>
    <mergeCell ref="NIB128:NIE128"/>
    <mergeCell ref="NIF128:NII128"/>
    <mergeCell ref="NIJ128:NIM128"/>
    <mergeCell ref="NIN128:NIQ128"/>
    <mergeCell ref="NGV128:NGY128"/>
    <mergeCell ref="NGZ128:NHC128"/>
    <mergeCell ref="NHD128:NHG128"/>
    <mergeCell ref="NHH128:NHK128"/>
    <mergeCell ref="NHL128:NHO128"/>
    <mergeCell ref="NHP128:NHS128"/>
    <mergeCell ref="NFX128:NGA128"/>
    <mergeCell ref="NGB128:NGE128"/>
    <mergeCell ref="NGF128:NGI128"/>
    <mergeCell ref="NGJ128:NGM128"/>
    <mergeCell ref="NGN128:NGQ128"/>
    <mergeCell ref="NGR128:NGU128"/>
    <mergeCell ref="NEZ128:NFC128"/>
    <mergeCell ref="NFD128:NFG128"/>
    <mergeCell ref="NFH128:NFK128"/>
    <mergeCell ref="NFL128:NFO128"/>
    <mergeCell ref="NFP128:NFS128"/>
    <mergeCell ref="NFT128:NFW128"/>
    <mergeCell ref="NEB128:NEE128"/>
    <mergeCell ref="NEF128:NEI128"/>
    <mergeCell ref="NEJ128:NEM128"/>
    <mergeCell ref="NEN128:NEQ128"/>
    <mergeCell ref="NER128:NEU128"/>
    <mergeCell ref="NEV128:NEY128"/>
    <mergeCell ref="NOF128:NOI128"/>
    <mergeCell ref="NOJ128:NOM128"/>
    <mergeCell ref="NON128:NOQ128"/>
    <mergeCell ref="NOR128:NOU128"/>
    <mergeCell ref="NOV128:NOY128"/>
    <mergeCell ref="NOZ128:NPC128"/>
    <mergeCell ref="NNH128:NNK128"/>
    <mergeCell ref="NNL128:NNO128"/>
    <mergeCell ref="NNP128:NNS128"/>
    <mergeCell ref="NNT128:NNW128"/>
    <mergeCell ref="NNX128:NOA128"/>
    <mergeCell ref="NOB128:NOE128"/>
    <mergeCell ref="NMJ128:NMM128"/>
    <mergeCell ref="NMN128:NMQ128"/>
    <mergeCell ref="NMR128:NMU128"/>
    <mergeCell ref="NMV128:NMY128"/>
    <mergeCell ref="NMZ128:NNC128"/>
    <mergeCell ref="NND128:NNG128"/>
    <mergeCell ref="NLL128:NLO128"/>
    <mergeCell ref="NLP128:NLS128"/>
    <mergeCell ref="NLT128:NLW128"/>
    <mergeCell ref="NLX128:NMA128"/>
    <mergeCell ref="NMB128:NME128"/>
    <mergeCell ref="NMF128:NMI128"/>
    <mergeCell ref="NKN128:NKQ128"/>
    <mergeCell ref="NKR128:NKU128"/>
    <mergeCell ref="NKV128:NKY128"/>
    <mergeCell ref="NKZ128:NLC128"/>
    <mergeCell ref="NLD128:NLG128"/>
    <mergeCell ref="NLH128:NLK128"/>
    <mergeCell ref="NJP128:NJS128"/>
    <mergeCell ref="NJT128:NJW128"/>
    <mergeCell ref="NJX128:NKA128"/>
    <mergeCell ref="NKB128:NKE128"/>
    <mergeCell ref="NKF128:NKI128"/>
    <mergeCell ref="NKJ128:NKM128"/>
    <mergeCell ref="NTT128:NTW128"/>
    <mergeCell ref="NTX128:NUA128"/>
    <mergeCell ref="NUB128:NUE128"/>
    <mergeCell ref="NUF128:NUI128"/>
    <mergeCell ref="NUJ128:NUM128"/>
    <mergeCell ref="NUN128:NUQ128"/>
    <mergeCell ref="NSV128:NSY128"/>
    <mergeCell ref="NSZ128:NTC128"/>
    <mergeCell ref="NTD128:NTG128"/>
    <mergeCell ref="NTH128:NTK128"/>
    <mergeCell ref="NTL128:NTO128"/>
    <mergeCell ref="NTP128:NTS128"/>
    <mergeCell ref="NRX128:NSA128"/>
    <mergeCell ref="NSB128:NSE128"/>
    <mergeCell ref="NSF128:NSI128"/>
    <mergeCell ref="NSJ128:NSM128"/>
    <mergeCell ref="NSN128:NSQ128"/>
    <mergeCell ref="NSR128:NSU128"/>
    <mergeCell ref="NQZ128:NRC128"/>
    <mergeCell ref="NRD128:NRG128"/>
    <mergeCell ref="NRH128:NRK128"/>
    <mergeCell ref="NRL128:NRO128"/>
    <mergeCell ref="NRP128:NRS128"/>
    <mergeCell ref="NRT128:NRW128"/>
    <mergeCell ref="NQB128:NQE128"/>
    <mergeCell ref="NQF128:NQI128"/>
    <mergeCell ref="NQJ128:NQM128"/>
    <mergeCell ref="NQN128:NQQ128"/>
    <mergeCell ref="NQR128:NQU128"/>
    <mergeCell ref="NQV128:NQY128"/>
    <mergeCell ref="NPD128:NPG128"/>
    <mergeCell ref="NPH128:NPK128"/>
    <mergeCell ref="NPL128:NPO128"/>
    <mergeCell ref="NPP128:NPS128"/>
    <mergeCell ref="NPT128:NPW128"/>
    <mergeCell ref="NPX128:NQA128"/>
    <mergeCell ref="NZH128:NZK128"/>
    <mergeCell ref="NZL128:NZO128"/>
    <mergeCell ref="NZP128:NZS128"/>
    <mergeCell ref="NZT128:NZW128"/>
    <mergeCell ref="NZX128:OAA128"/>
    <mergeCell ref="OAB128:OAE128"/>
    <mergeCell ref="NYJ128:NYM128"/>
    <mergeCell ref="NYN128:NYQ128"/>
    <mergeCell ref="NYR128:NYU128"/>
    <mergeCell ref="NYV128:NYY128"/>
    <mergeCell ref="NYZ128:NZC128"/>
    <mergeCell ref="NZD128:NZG128"/>
    <mergeCell ref="NXL128:NXO128"/>
    <mergeCell ref="NXP128:NXS128"/>
    <mergeCell ref="NXT128:NXW128"/>
    <mergeCell ref="NXX128:NYA128"/>
    <mergeCell ref="NYB128:NYE128"/>
    <mergeCell ref="NYF128:NYI128"/>
    <mergeCell ref="NWN128:NWQ128"/>
    <mergeCell ref="NWR128:NWU128"/>
    <mergeCell ref="NWV128:NWY128"/>
    <mergeCell ref="NWZ128:NXC128"/>
    <mergeCell ref="NXD128:NXG128"/>
    <mergeCell ref="NXH128:NXK128"/>
    <mergeCell ref="NVP128:NVS128"/>
    <mergeCell ref="NVT128:NVW128"/>
    <mergeCell ref="NVX128:NWA128"/>
    <mergeCell ref="NWB128:NWE128"/>
    <mergeCell ref="NWF128:NWI128"/>
    <mergeCell ref="NWJ128:NWM128"/>
    <mergeCell ref="NUR128:NUU128"/>
    <mergeCell ref="NUV128:NUY128"/>
    <mergeCell ref="NUZ128:NVC128"/>
    <mergeCell ref="NVD128:NVG128"/>
    <mergeCell ref="NVH128:NVK128"/>
    <mergeCell ref="NVL128:NVO128"/>
    <mergeCell ref="OEV128:OEY128"/>
    <mergeCell ref="OEZ128:OFC128"/>
    <mergeCell ref="OFD128:OFG128"/>
    <mergeCell ref="OFH128:OFK128"/>
    <mergeCell ref="OFL128:OFO128"/>
    <mergeCell ref="OFP128:OFS128"/>
    <mergeCell ref="ODX128:OEA128"/>
    <mergeCell ref="OEB128:OEE128"/>
    <mergeCell ref="OEF128:OEI128"/>
    <mergeCell ref="OEJ128:OEM128"/>
    <mergeCell ref="OEN128:OEQ128"/>
    <mergeCell ref="OER128:OEU128"/>
    <mergeCell ref="OCZ128:ODC128"/>
    <mergeCell ref="ODD128:ODG128"/>
    <mergeCell ref="ODH128:ODK128"/>
    <mergeCell ref="ODL128:ODO128"/>
    <mergeCell ref="ODP128:ODS128"/>
    <mergeCell ref="ODT128:ODW128"/>
    <mergeCell ref="OCB128:OCE128"/>
    <mergeCell ref="OCF128:OCI128"/>
    <mergeCell ref="OCJ128:OCM128"/>
    <mergeCell ref="OCN128:OCQ128"/>
    <mergeCell ref="OCR128:OCU128"/>
    <mergeCell ref="OCV128:OCY128"/>
    <mergeCell ref="OBD128:OBG128"/>
    <mergeCell ref="OBH128:OBK128"/>
    <mergeCell ref="OBL128:OBO128"/>
    <mergeCell ref="OBP128:OBS128"/>
    <mergeCell ref="OBT128:OBW128"/>
    <mergeCell ref="OBX128:OCA128"/>
    <mergeCell ref="OAF128:OAI128"/>
    <mergeCell ref="OAJ128:OAM128"/>
    <mergeCell ref="OAN128:OAQ128"/>
    <mergeCell ref="OAR128:OAU128"/>
    <mergeCell ref="OAV128:OAY128"/>
    <mergeCell ref="OAZ128:OBC128"/>
    <mergeCell ref="OKJ128:OKM128"/>
    <mergeCell ref="OKN128:OKQ128"/>
    <mergeCell ref="OKR128:OKU128"/>
    <mergeCell ref="OKV128:OKY128"/>
    <mergeCell ref="OKZ128:OLC128"/>
    <mergeCell ref="OLD128:OLG128"/>
    <mergeCell ref="OJL128:OJO128"/>
    <mergeCell ref="OJP128:OJS128"/>
    <mergeCell ref="OJT128:OJW128"/>
    <mergeCell ref="OJX128:OKA128"/>
    <mergeCell ref="OKB128:OKE128"/>
    <mergeCell ref="OKF128:OKI128"/>
    <mergeCell ref="OIN128:OIQ128"/>
    <mergeCell ref="OIR128:OIU128"/>
    <mergeCell ref="OIV128:OIY128"/>
    <mergeCell ref="OIZ128:OJC128"/>
    <mergeCell ref="OJD128:OJG128"/>
    <mergeCell ref="OJH128:OJK128"/>
    <mergeCell ref="OHP128:OHS128"/>
    <mergeCell ref="OHT128:OHW128"/>
    <mergeCell ref="OHX128:OIA128"/>
    <mergeCell ref="OIB128:OIE128"/>
    <mergeCell ref="OIF128:OII128"/>
    <mergeCell ref="OIJ128:OIM128"/>
    <mergeCell ref="OGR128:OGU128"/>
    <mergeCell ref="OGV128:OGY128"/>
    <mergeCell ref="OGZ128:OHC128"/>
    <mergeCell ref="OHD128:OHG128"/>
    <mergeCell ref="OHH128:OHK128"/>
    <mergeCell ref="OHL128:OHO128"/>
    <mergeCell ref="OFT128:OFW128"/>
    <mergeCell ref="OFX128:OGA128"/>
    <mergeCell ref="OGB128:OGE128"/>
    <mergeCell ref="OGF128:OGI128"/>
    <mergeCell ref="OGJ128:OGM128"/>
    <mergeCell ref="OGN128:OGQ128"/>
    <mergeCell ref="OPX128:OQA128"/>
    <mergeCell ref="OQB128:OQE128"/>
    <mergeCell ref="OQF128:OQI128"/>
    <mergeCell ref="OQJ128:OQM128"/>
    <mergeCell ref="OQN128:OQQ128"/>
    <mergeCell ref="OQR128:OQU128"/>
    <mergeCell ref="OOZ128:OPC128"/>
    <mergeCell ref="OPD128:OPG128"/>
    <mergeCell ref="OPH128:OPK128"/>
    <mergeCell ref="OPL128:OPO128"/>
    <mergeCell ref="OPP128:OPS128"/>
    <mergeCell ref="OPT128:OPW128"/>
    <mergeCell ref="OOB128:OOE128"/>
    <mergeCell ref="OOF128:OOI128"/>
    <mergeCell ref="OOJ128:OOM128"/>
    <mergeCell ref="OON128:OOQ128"/>
    <mergeCell ref="OOR128:OOU128"/>
    <mergeCell ref="OOV128:OOY128"/>
    <mergeCell ref="OND128:ONG128"/>
    <mergeCell ref="ONH128:ONK128"/>
    <mergeCell ref="ONL128:ONO128"/>
    <mergeCell ref="ONP128:ONS128"/>
    <mergeCell ref="ONT128:ONW128"/>
    <mergeCell ref="ONX128:OOA128"/>
    <mergeCell ref="OMF128:OMI128"/>
    <mergeCell ref="OMJ128:OMM128"/>
    <mergeCell ref="OMN128:OMQ128"/>
    <mergeCell ref="OMR128:OMU128"/>
    <mergeCell ref="OMV128:OMY128"/>
    <mergeCell ref="OMZ128:ONC128"/>
    <mergeCell ref="OLH128:OLK128"/>
    <mergeCell ref="OLL128:OLO128"/>
    <mergeCell ref="OLP128:OLS128"/>
    <mergeCell ref="OLT128:OLW128"/>
    <mergeCell ref="OLX128:OMA128"/>
    <mergeCell ref="OMB128:OME128"/>
    <mergeCell ref="OVL128:OVO128"/>
    <mergeCell ref="OVP128:OVS128"/>
    <mergeCell ref="OVT128:OVW128"/>
    <mergeCell ref="OVX128:OWA128"/>
    <mergeCell ref="OWB128:OWE128"/>
    <mergeCell ref="OWF128:OWI128"/>
    <mergeCell ref="OUN128:OUQ128"/>
    <mergeCell ref="OUR128:OUU128"/>
    <mergeCell ref="OUV128:OUY128"/>
    <mergeCell ref="OUZ128:OVC128"/>
    <mergeCell ref="OVD128:OVG128"/>
    <mergeCell ref="OVH128:OVK128"/>
    <mergeCell ref="OTP128:OTS128"/>
    <mergeCell ref="OTT128:OTW128"/>
    <mergeCell ref="OTX128:OUA128"/>
    <mergeCell ref="OUB128:OUE128"/>
    <mergeCell ref="OUF128:OUI128"/>
    <mergeCell ref="OUJ128:OUM128"/>
    <mergeCell ref="OSR128:OSU128"/>
    <mergeCell ref="OSV128:OSY128"/>
    <mergeCell ref="OSZ128:OTC128"/>
    <mergeCell ref="OTD128:OTG128"/>
    <mergeCell ref="OTH128:OTK128"/>
    <mergeCell ref="OTL128:OTO128"/>
    <mergeCell ref="ORT128:ORW128"/>
    <mergeCell ref="ORX128:OSA128"/>
    <mergeCell ref="OSB128:OSE128"/>
    <mergeCell ref="OSF128:OSI128"/>
    <mergeCell ref="OSJ128:OSM128"/>
    <mergeCell ref="OSN128:OSQ128"/>
    <mergeCell ref="OQV128:OQY128"/>
    <mergeCell ref="OQZ128:ORC128"/>
    <mergeCell ref="ORD128:ORG128"/>
    <mergeCell ref="ORH128:ORK128"/>
    <mergeCell ref="ORL128:ORO128"/>
    <mergeCell ref="ORP128:ORS128"/>
    <mergeCell ref="PAZ128:PBC128"/>
    <mergeCell ref="PBD128:PBG128"/>
    <mergeCell ref="PBH128:PBK128"/>
    <mergeCell ref="PBL128:PBO128"/>
    <mergeCell ref="PBP128:PBS128"/>
    <mergeCell ref="PBT128:PBW128"/>
    <mergeCell ref="PAB128:PAE128"/>
    <mergeCell ref="PAF128:PAI128"/>
    <mergeCell ref="PAJ128:PAM128"/>
    <mergeCell ref="PAN128:PAQ128"/>
    <mergeCell ref="PAR128:PAU128"/>
    <mergeCell ref="PAV128:PAY128"/>
    <mergeCell ref="OZD128:OZG128"/>
    <mergeCell ref="OZH128:OZK128"/>
    <mergeCell ref="OZL128:OZO128"/>
    <mergeCell ref="OZP128:OZS128"/>
    <mergeCell ref="OZT128:OZW128"/>
    <mergeCell ref="OZX128:PAA128"/>
    <mergeCell ref="OYF128:OYI128"/>
    <mergeCell ref="OYJ128:OYM128"/>
    <mergeCell ref="OYN128:OYQ128"/>
    <mergeCell ref="OYR128:OYU128"/>
    <mergeCell ref="OYV128:OYY128"/>
    <mergeCell ref="OYZ128:OZC128"/>
    <mergeCell ref="OXH128:OXK128"/>
    <mergeCell ref="OXL128:OXO128"/>
    <mergeCell ref="OXP128:OXS128"/>
    <mergeCell ref="OXT128:OXW128"/>
    <mergeCell ref="OXX128:OYA128"/>
    <mergeCell ref="OYB128:OYE128"/>
    <mergeCell ref="OWJ128:OWM128"/>
    <mergeCell ref="OWN128:OWQ128"/>
    <mergeCell ref="OWR128:OWU128"/>
    <mergeCell ref="OWV128:OWY128"/>
    <mergeCell ref="OWZ128:OXC128"/>
    <mergeCell ref="OXD128:OXG128"/>
    <mergeCell ref="PGN128:PGQ128"/>
    <mergeCell ref="PGR128:PGU128"/>
    <mergeCell ref="PGV128:PGY128"/>
    <mergeCell ref="PGZ128:PHC128"/>
    <mergeCell ref="PHD128:PHG128"/>
    <mergeCell ref="PHH128:PHK128"/>
    <mergeCell ref="PFP128:PFS128"/>
    <mergeCell ref="PFT128:PFW128"/>
    <mergeCell ref="PFX128:PGA128"/>
    <mergeCell ref="PGB128:PGE128"/>
    <mergeCell ref="PGF128:PGI128"/>
    <mergeCell ref="PGJ128:PGM128"/>
    <mergeCell ref="PER128:PEU128"/>
    <mergeCell ref="PEV128:PEY128"/>
    <mergeCell ref="PEZ128:PFC128"/>
    <mergeCell ref="PFD128:PFG128"/>
    <mergeCell ref="PFH128:PFK128"/>
    <mergeCell ref="PFL128:PFO128"/>
    <mergeCell ref="PDT128:PDW128"/>
    <mergeCell ref="PDX128:PEA128"/>
    <mergeCell ref="PEB128:PEE128"/>
    <mergeCell ref="PEF128:PEI128"/>
    <mergeCell ref="PEJ128:PEM128"/>
    <mergeCell ref="PEN128:PEQ128"/>
    <mergeCell ref="PCV128:PCY128"/>
    <mergeCell ref="PCZ128:PDC128"/>
    <mergeCell ref="PDD128:PDG128"/>
    <mergeCell ref="PDH128:PDK128"/>
    <mergeCell ref="PDL128:PDO128"/>
    <mergeCell ref="PDP128:PDS128"/>
    <mergeCell ref="PBX128:PCA128"/>
    <mergeCell ref="PCB128:PCE128"/>
    <mergeCell ref="PCF128:PCI128"/>
    <mergeCell ref="PCJ128:PCM128"/>
    <mergeCell ref="PCN128:PCQ128"/>
    <mergeCell ref="PCR128:PCU128"/>
    <mergeCell ref="PMB128:PME128"/>
    <mergeCell ref="PMF128:PMI128"/>
    <mergeCell ref="PMJ128:PMM128"/>
    <mergeCell ref="PMN128:PMQ128"/>
    <mergeCell ref="PMR128:PMU128"/>
    <mergeCell ref="PMV128:PMY128"/>
    <mergeCell ref="PLD128:PLG128"/>
    <mergeCell ref="PLH128:PLK128"/>
    <mergeCell ref="PLL128:PLO128"/>
    <mergeCell ref="PLP128:PLS128"/>
    <mergeCell ref="PLT128:PLW128"/>
    <mergeCell ref="PLX128:PMA128"/>
    <mergeCell ref="PKF128:PKI128"/>
    <mergeCell ref="PKJ128:PKM128"/>
    <mergeCell ref="PKN128:PKQ128"/>
    <mergeCell ref="PKR128:PKU128"/>
    <mergeCell ref="PKV128:PKY128"/>
    <mergeCell ref="PKZ128:PLC128"/>
    <mergeCell ref="PJH128:PJK128"/>
    <mergeCell ref="PJL128:PJO128"/>
    <mergeCell ref="PJP128:PJS128"/>
    <mergeCell ref="PJT128:PJW128"/>
    <mergeCell ref="PJX128:PKA128"/>
    <mergeCell ref="PKB128:PKE128"/>
    <mergeCell ref="PIJ128:PIM128"/>
    <mergeCell ref="PIN128:PIQ128"/>
    <mergeCell ref="PIR128:PIU128"/>
    <mergeCell ref="PIV128:PIY128"/>
    <mergeCell ref="PIZ128:PJC128"/>
    <mergeCell ref="PJD128:PJG128"/>
    <mergeCell ref="PHL128:PHO128"/>
    <mergeCell ref="PHP128:PHS128"/>
    <mergeCell ref="PHT128:PHW128"/>
    <mergeCell ref="PHX128:PIA128"/>
    <mergeCell ref="PIB128:PIE128"/>
    <mergeCell ref="PIF128:PII128"/>
    <mergeCell ref="PRP128:PRS128"/>
    <mergeCell ref="PRT128:PRW128"/>
    <mergeCell ref="PRX128:PSA128"/>
    <mergeCell ref="PSB128:PSE128"/>
    <mergeCell ref="PSF128:PSI128"/>
    <mergeCell ref="PSJ128:PSM128"/>
    <mergeCell ref="PQR128:PQU128"/>
    <mergeCell ref="PQV128:PQY128"/>
    <mergeCell ref="PQZ128:PRC128"/>
    <mergeCell ref="PRD128:PRG128"/>
    <mergeCell ref="PRH128:PRK128"/>
    <mergeCell ref="PRL128:PRO128"/>
    <mergeCell ref="PPT128:PPW128"/>
    <mergeCell ref="PPX128:PQA128"/>
    <mergeCell ref="PQB128:PQE128"/>
    <mergeCell ref="PQF128:PQI128"/>
    <mergeCell ref="PQJ128:PQM128"/>
    <mergeCell ref="PQN128:PQQ128"/>
    <mergeCell ref="POV128:POY128"/>
    <mergeCell ref="POZ128:PPC128"/>
    <mergeCell ref="PPD128:PPG128"/>
    <mergeCell ref="PPH128:PPK128"/>
    <mergeCell ref="PPL128:PPO128"/>
    <mergeCell ref="PPP128:PPS128"/>
    <mergeCell ref="PNX128:POA128"/>
    <mergeCell ref="POB128:POE128"/>
    <mergeCell ref="POF128:POI128"/>
    <mergeCell ref="POJ128:POM128"/>
    <mergeCell ref="PON128:POQ128"/>
    <mergeCell ref="POR128:POU128"/>
    <mergeCell ref="PMZ128:PNC128"/>
    <mergeCell ref="PND128:PNG128"/>
    <mergeCell ref="PNH128:PNK128"/>
    <mergeCell ref="PNL128:PNO128"/>
    <mergeCell ref="PNP128:PNS128"/>
    <mergeCell ref="PNT128:PNW128"/>
    <mergeCell ref="PXD128:PXG128"/>
    <mergeCell ref="PXH128:PXK128"/>
    <mergeCell ref="PXL128:PXO128"/>
    <mergeCell ref="PXP128:PXS128"/>
    <mergeCell ref="PXT128:PXW128"/>
    <mergeCell ref="PXX128:PYA128"/>
    <mergeCell ref="PWF128:PWI128"/>
    <mergeCell ref="PWJ128:PWM128"/>
    <mergeCell ref="PWN128:PWQ128"/>
    <mergeCell ref="PWR128:PWU128"/>
    <mergeCell ref="PWV128:PWY128"/>
    <mergeCell ref="PWZ128:PXC128"/>
    <mergeCell ref="PVH128:PVK128"/>
    <mergeCell ref="PVL128:PVO128"/>
    <mergeCell ref="PVP128:PVS128"/>
    <mergeCell ref="PVT128:PVW128"/>
    <mergeCell ref="PVX128:PWA128"/>
    <mergeCell ref="PWB128:PWE128"/>
    <mergeCell ref="PUJ128:PUM128"/>
    <mergeCell ref="PUN128:PUQ128"/>
    <mergeCell ref="PUR128:PUU128"/>
    <mergeCell ref="PUV128:PUY128"/>
    <mergeCell ref="PUZ128:PVC128"/>
    <mergeCell ref="PVD128:PVG128"/>
    <mergeCell ref="PTL128:PTO128"/>
    <mergeCell ref="PTP128:PTS128"/>
    <mergeCell ref="PTT128:PTW128"/>
    <mergeCell ref="PTX128:PUA128"/>
    <mergeCell ref="PUB128:PUE128"/>
    <mergeCell ref="PUF128:PUI128"/>
    <mergeCell ref="PSN128:PSQ128"/>
    <mergeCell ref="PSR128:PSU128"/>
    <mergeCell ref="PSV128:PSY128"/>
    <mergeCell ref="PSZ128:PTC128"/>
    <mergeCell ref="PTD128:PTG128"/>
    <mergeCell ref="PTH128:PTK128"/>
    <mergeCell ref="QCR128:QCU128"/>
    <mergeCell ref="QCV128:QCY128"/>
    <mergeCell ref="QCZ128:QDC128"/>
    <mergeCell ref="QDD128:QDG128"/>
    <mergeCell ref="QDH128:QDK128"/>
    <mergeCell ref="QDL128:QDO128"/>
    <mergeCell ref="QBT128:QBW128"/>
    <mergeCell ref="QBX128:QCA128"/>
    <mergeCell ref="QCB128:QCE128"/>
    <mergeCell ref="QCF128:QCI128"/>
    <mergeCell ref="QCJ128:QCM128"/>
    <mergeCell ref="QCN128:QCQ128"/>
    <mergeCell ref="QAV128:QAY128"/>
    <mergeCell ref="QAZ128:QBC128"/>
    <mergeCell ref="QBD128:QBG128"/>
    <mergeCell ref="QBH128:QBK128"/>
    <mergeCell ref="QBL128:QBO128"/>
    <mergeCell ref="QBP128:QBS128"/>
    <mergeCell ref="PZX128:QAA128"/>
    <mergeCell ref="QAB128:QAE128"/>
    <mergeCell ref="QAF128:QAI128"/>
    <mergeCell ref="QAJ128:QAM128"/>
    <mergeCell ref="QAN128:QAQ128"/>
    <mergeCell ref="QAR128:QAU128"/>
    <mergeCell ref="PYZ128:PZC128"/>
    <mergeCell ref="PZD128:PZG128"/>
    <mergeCell ref="PZH128:PZK128"/>
    <mergeCell ref="PZL128:PZO128"/>
    <mergeCell ref="PZP128:PZS128"/>
    <mergeCell ref="PZT128:PZW128"/>
    <mergeCell ref="PYB128:PYE128"/>
    <mergeCell ref="PYF128:PYI128"/>
    <mergeCell ref="PYJ128:PYM128"/>
    <mergeCell ref="PYN128:PYQ128"/>
    <mergeCell ref="PYR128:PYU128"/>
    <mergeCell ref="PYV128:PYY128"/>
    <mergeCell ref="QIF128:QII128"/>
    <mergeCell ref="QIJ128:QIM128"/>
    <mergeCell ref="QIN128:QIQ128"/>
    <mergeCell ref="QIR128:QIU128"/>
    <mergeCell ref="QIV128:QIY128"/>
    <mergeCell ref="QIZ128:QJC128"/>
    <mergeCell ref="QHH128:QHK128"/>
    <mergeCell ref="QHL128:QHO128"/>
    <mergeCell ref="QHP128:QHS128"/>
    <mergeCell ref="QHT128:QHW128"/>
    <mergeCell ref="QHX128:QIA128"/>
    <mergeCell ref="QIB128:QIE128"/>
    <mergeCell ref="QGJ128:QGM128"/>
    <mergeCell ref="QGN128:QGQ128"/>
    <mergeCell ref="QGR128:QGU128"/>
    <mergeCell ref="QGV128:QGY128"/>
    <mergeCell ref="QGZ128:QHC128"/>
    <mergeCell ref="QHD128:QHG128"/>
    <mergeCell ref="QFL128:QFO128"/>
    <mergeCell ref="QFP128:QFS128"/>
    <mergeCell ref="QFT128:QFW128"/>
    <mergeCell ref="QFX128:QGA128"/>
    <mergeCell ref="QGB128:QGE128"/>
    <mergeCell ref="QGF128:QGI128"/>
    <mergeCell ref="QEN128:QEQ128"/>
    <mergeCell ref="QER128:QEU128"/>
    <mergeCell ref="QEV128:QEY128"/>
    <mergeCell ref="QEZ128:QFC128"/>
    <mergeCell ref="QFD128:QFG128"/>
    <mergeCell ref="QFH128:QFK128"/>
    <mergeCell ref="QDP128:QDS128"/>
    <mergeCell ref="QDT128:QDW128"/>
    <mergeCell ref="QDX128:QEA128"/>
    <mergeCell ref="QEB128:QEE128"/>
    <mergeCell ref="QEF128:QEI128"/>
    <mergeCell ref="QEJ128:QEM128"/>
    <mergeCell ref="QNT128:QNW128"/>
    <mergeCell ref="QNX128:QOA128"/>
    <mergeCell ref="QOB128:QOE128"/>
    <mergeCell ref="QOF128:QOI128"/>
    <mergeCell ref="QOJ128:QOM128"/>
    <mergeCell ref="QON128:QOQ128"/>
    <mergeCell ref="QMV128:QMY128"/>
    <mergeCell ref="QMZ128:QNC128"/>
    <mergeCell ref="QND128:QNG128"/>
    <mergeCell ref="QNH128:QNK128"/>
    <mergeCell ref="QNL128:QNO128"/>
    <mergeCell ref="QNP128:QNS128"/>
    <mergeCell ref="QLX128:QMA128"/>
    <mergeCell ref="QMB128:QME128"/>
    <mergeCell ref="QMF128:QMI128"/>
    <mergeCell ref="QMJ128:QMM128"/>
    <mergeCell ref="QMN128:QMQ128"/>
    <mergeCell ref="QMR128:QMU128"/>
    <mergeCell ref="QKZ128:QLC128"/>
    <mergeCell ref="QLD128:QLG128"/>
    <mergeCell ref="QLH128:QLK128"/>
    <mergeCell ref="QLL128:QLO128"/>
    <mergeCell ref="QLP128:QLS128"/>
    <mergeCell ref="QLT128:QLW128"/>
    <mergeCell ref="QKB128:QKE128"/>
    <mergeCell ref="QKF128:QKI128"/>
    <mergeCell ref="QKJ128:QKM128"/>
    <mergeCell ref="QKN128:QKQ128"/>
    <mergeCell ref="QKR128:QKU128"/>
    <mergeCell ref="QKV128:QKY128"/>
    <mergeCell ref="QJD128:QJG128"/>
    <mergeCell ref="QJH128:QJK128"/>
    <mergeCell ref="QJL128:QJO128"/>
    <mergeCell ref="QJP128:QJS128"/>
    <mergeCell ref="QJT128:QJW128"/>
    <mergeCell ref="QJX128:QKA128"/>
    <mergeCell ref="QTH128:QTK128"/>
    <mergeCell ref="QTL128:QTO128"/>
    <mergeCell ref="QTP128:QTS128"/>
    <mergeCell ref="QTT128:QTW128"/>
    <mergeCell ref="QTX128:QUA128"/>
    <mergeCell ref="QUB128:QUE128"/>
    <mergeCell ref="QSJ128:QSM128"/>
    <mergeCell ref="QSN128:QSQ128"/>
    <mergeCell ref="QSR128:QSU128"/>
    <mergeCell ref="QSV128:QSY128"/>
    <mergeCell ref="QSZ128:QTC128"/>
    <mergeCell ref="QTD128:QTG128"/>
    <mergeCell ref="QRL128:QRO128"/>
    <mergeCell ref="QRP128:QRS128"/>
    <mergeCell ref="QRT128:QRW128"/>
    <mergeCell ref="QRX128:QSA128"/>
    <mergeCell ref="QSB128:QSE128"/>
    <mergeCell ref="QSF128:QSI128"/>
    <mergeCell ref="QQN128:QQQ128"/>
    <mergeCell ref="QQR128:QQU128"/>
    <mergeCell ref="QQV128:QQY128"/>
    <mergeCell ref="QQZ128:QRC128"/>
    <mergeCell ref="QRD128:QRG128"/>
    <mergeCell ref="QRH128:QRK128"/>
    <mergeCell ref="QPP128:QPS128"/>
    <mergeCell ref="QPT128:QPW128"/>
    <mergeCell ref="QPX128:QQA128"/>
    <mergeCell ref="QQB128:QQE128"/>
    <mergeCell ref="QQF128:QQI128"/>
    <mergeCell ref="QQJ128:QQM128"/>
    <mergeCell ref="QOR128:QOU128"/>
    <mergeCell ref="QOV128:QOY128"/>
    <mergeCell ref="QOZ128:QPC128"/>
    <mergeCell ref="QPD128:QPG128"/>
    <mergeCell ref="QPH128:QPK128"/>
    <mergeCell ref="QPL128:QPO128"/>
    <mergeCell ref="QYV128:QYY128"/>
    <mergeCell ref="QYZ128:QZC128"/>
    <mergeCell ref="QZD128:QZG128"/>
    <mergeCell ref="QZH128:QZK128"/>
    <mergeCell ref="QZL128:QZO128"/>
    <mergeCell ref="QZP128:QZS128"/>
    <mergeCell ref="QXX128:QYA128"/>
    <mergeCell ref="QYB128:QYE128"/>
    <mergeCell ref="QYF128:QYI128"/>
    <mergeCell ref="QYJ128:QYM128"/>
    <mergeCell ref="QYN128:QYQ128"/>
    <mergeCell ref="QYR128:QYU128"/>
    <mergeCell ref="QWZ128:QXC128"/>
    <mergeCell ref="QXD128:QXG128"/>
    <mergeCell ref="QXH128:QXK128"/>
    <mergeCell ref="QXL128:QXO128"/>
    <mergeCell ref="QXP128:QXS128"/>
    <mergeCell ref="QXT128:QXW128"/>
    <mergeCell ref="QWB128:QWE128"/>
    <mergeCell ref="QWF128:QWI128"/>
    <mergeCell ref="QWJ128:QWM128"/>
    <mergeCell ref="QWN128:QWQ128"/>
    <mergeCell ref="QWR128:QWU128"/>
    <mergeCell ref="QWV128:QWY128"/>
    <mergeCell ref="QVD128:QVG128"/>
    <mergeCell ref="QVH128:QVK128"/>
    <mergeCell ref="QVL128:QVO128"/>
    <mergeCell ref="QVP128:QVS128"/>
    <mergeCell ref="QVT128:QVW128"/>
    <mergeCell ref="QVX128:QWA128"/>
    <mergeCell ref="QUF128:QUI128"/>
    <mergeCell ref="QUJ128:QUM128"/>
    <mergeCell ref="QUN128:QUQ128"/>
    <mergeCell ref="QUR128:QUU128"/>
    <mergeCell ref="QUV128:QUY128"/>
    <mergeCell ref="QUZ128:QVC128"/>
    <mergeCell ref="REJ128:REM128"/>
    <mergeCell ref="REN128:REQ128"/>
    <mergeCell ref="RER128:REU128"/>
    <mergeCell ref="REV128:REY128"/>
    <mergeCell ref="REZ128:RFC128"/>
    <mergeCell ref="RFD128:RFG128"/>
    <mergeCell ref="RDL128:RDO128"/>
    <mergeCell ref="RDP128:RDS128"/>
    <mergeCell ref="RDT128:RDW128"/>
    <mergeCell ref="RDX128:REA128"/>
    <mergeCell ref="REB128:REE128"/>
    <mergeCell ref="REF128:REI128"/>
    <mergeCell ref="RCN128:RCQ128"/>
    <mergeCell ref="RCR128:RCU128"/>
    <mergeCell ref="RCV128:RCY128"/>
    <mergeCell ref="RCZ128:RDC128"/>
    <mergeCell ref="RDD128:RDG128"/>
    <mergeCell ref="RDH128:RDK128"/>
    <mergeCell ref="RBP128:RBS128"/>
    <mergeCell ref="RBT128:RBW128"/>
    <mergeCell ref="RBX128:RCA128"/>
    <mergeCell ref="RCB128:RCE128"/>
    <mergeCell ref="RCF128:RCI128"/>
    <mergeCell ref="RCJ128:RCM128"/>
    <mergeCell ref="RAR128:RAU128"/>
    <mergeCell ref="RAV128:RAY128"/>
    <mergeCell ref="RAZ128:RBC128"/>
    <mergeCell ref="RBD128:RBG128"/>
    <mergeCell ref="RBH128:RBK128"/>
    <mergeCell ref="RBL128:RBO128"/>
    <mergeCell ref="QZT128:QZW128"/>
    <mergeCell ref="QZX128:RAA128"/>
    <mergeCell ref="RAB128:RAE128"/>
    <mergeCell ref="RAF128:RAI128"/>
    <mergeCell ref="RAJ128:RAM128"/>
    <mergeCell ref="RAN128:RAQ128"/>
    <mergeCell ref="RJX128:RKA128"/>
    <mergeCell ref="RKB128:RKE128"/>
    <mergeCell ref="RKF128:RKI128"/>
    <mergeCell ref="RKJ128:RKM128"/>
    <mergeCell ref="RKN128:RKQ128"/>
    <mergeCell ref="RKR128:RKU128"/>
    <mergeCell ref="RIZ128:RJC128"/>
    <mergeCell ref="RJD128:RJG128"/>
    <mergeCell ref="RJH128:RJK128"/>
    <mergeCell ref="RJL128:RJO128"/>
    <mergeCell ref="RJP128:RJS128"/>
    <mergeCell ref="RJT128:RJW128"/>
    <mergeCell ref="RIB128:RIE128"/>
    <mergeCell ref="RIF128:RII128"/>
    <mergeCell ref="RIJ128:RIM128"/>
    <mergeCell ref="RIN128:RIQ128"/>
    <mergeCell ref="RIR128:RIU128"/>
    <mergeCell ref="RIV128:RIY128"/>
    <mergeCell ref="RHD128:RHG128"/>
    <mergeCell ref="RHH128:RHK128"/>
    <mergeCell ref="RHL128:RHO128"/>
    <mergeCell ref="RHP128:RHS128"/>
    <mergeCell ref="RHT128:RHW128"/>
    <mergeCell ref="RHX128:RIA128"/>
    <mergeCell ref="RGF128:RGI128"/>
    <mergeCell ref="RGJ128:RGM128"/>
    <mergeCell ref="RGN128:RGQ128"/>
    <mergeCell ref="RGR128:RGU128"/>
    <mergeCell ref="RGV128:RGY128"/>
    <mergeCell ref="RGZ128:RHC128"/>
    <mergeCell ref="RFH128:RFK128"/>
    <mergeCell ref="RFL128:RFO128"/>
    <mergeCell ref="RFP128:RFS128"/>
    <mergeCell ref="RFT128:RFW128"/>
    <mergeCell ref="RFX128:RGA128"/>
    <mergeCell ref="RGB128:RGE128"/>
    <mergeCell ref="RPL128:RPO128"/>
    <mergeCell ref="RPP128:RPS128"/>
    <mergeCell ref="RPT128:RPW128"/>
    <mergeCell ref="RPX128:RQA128"/>
    <mergeCell ref="RQB128:RQE128"/>
    <mergeCell ref="RQF128:RQI128"/>
    <mergeCell ref="RON128:ROQ128"/>
    <mergeCell ref="ROR128:ROU128"/>
    <mergeCell ref="ROV128:ROY128"/>
    <mergeCell ref="ROZ128:RPC128"/>
    <mergeCell ref="RPD128:RPG128"/>
    <mergeCell ref="RPH128:RPK128"/>
    <mergeCell ref="RNP128:RNS128"/>
    <mergeCell ref="RNT128:RNW128"/>
    <mergeCell ref="RNX128:ROA128"/>
    <mergeCell ref="ROB128:ROE128"/>
    <mergeCell ref="ROF128:ROI128"/>
    <mergeCell ref="ROJ128:ROM128"/>
    <mergeCell ref="RMR128:RMU128"/>
    <mergeCell ref="RMV128:RMY128"/>
    <mergeCell ref="RMZ128:RNC128"/>
    <mergeCell ref="RND128:RNG128"/>
    <mergeCell ref="RNH128:RNK128"/>
    <mergeCell ref="RNL128:RNO128"/>
    <mergeCell ref="RLT128:RLW128"/>
    <mergeCell ref="RLX128:RMA128"/>
    <mergeCell ref="RMB128:RME128"/>
    <mergeCell ref="RMF128:RMI128"/>
    <mergeCell ref="RMJ128:RMM128"/>
    <mergeCell ref="RMN128:RMQ128"/>
    <mergeCell ref="RKV128:RKY128"/>
    <mergeCell ref="RKZ128:RLC128"/>
    <mergeCell ref="RLD128:RLG128"/>
    <mergeCell ref="RLH128:RLK128"/>
    <mergeCell ref="RLL128:RLO128"/>
    <mergeCell ref="RLP128:RLS128"/>
    <mergeCell ref="RUZ128:RVC128"/>
    <mergeCell ref="RVD128:RVG128"/>
    <mergeCell ref="RVH128:RVK128"/>
    <mergeCell ref="RVL128:RVO128"/>
    <mergeCell ref="RVP128:RVS128"/>
    <mergeCell ref="RVT128:RVW128"/>
    <mergeCell ref="RUB128:RUE128"/>
    <mergeCell ref="RUF128:RUI128"/>
    <mergeCell ref="RUJ128:RUM128"/>
    <mergeCell ref="RUN128:RUQ128"/>
    <mergeCell ref="RUR128:RUU128"/>
    <mergeCell ref="RUV128:RUY128"/>
    <mergeCell ref="RTD128:RTG128"/>
    <mergeCell ref="RTH128:RTK128"/>
    <mergeCell ref="RTL128:RTO128"/>
    <mergeCell ref="RTP128:RTS128"/>
    <mergeCell ref="RTT128:RTW128"/>
    <mergeCell ref="RTX128:RUA128"/>
    <mergeCell ref="RSF128:RSI128"/>
    <mergeCell ref="RSJ128:RSM128"/>
    <mergeCell ref="RSN128:RSQ128"/>
    <mergeCell ref="RSR128:RSU128"/>
    <mergeCell ref="RSV128:RSY128"/>
    <mergeCell ref="RSZ128:RTC128"/>
    <mergeCell ref="RRH128:RRK128"/>
    <mergeCell ref="RRL128:RRO128"/>
    <mergeCell ref="RRP128:RRS128"/>
    <mergeCell ref="RRT128:RRW128"/>
    <mergeCell ref="RRX128:RSA128"/>
    <mergeCell ref="RSB128:RSE128"/>
    <mergeCell ref="RQJ128:RQM128"/>
    <mergeCell ref="RQN128:RQQ128"/>
    <mergeCell ref="RQR128:RQU128"/>
    <mergeCell ref="RQV128:RQY128"/>
    <mergeCell ref="RQZ128:RRC128"/>
    <mergeCell ref="RRD128:RRG128"/>
    <mergeCell ref="SAN128:SAQ128"/>
    <mergeCell ref="SAR128:SAU128"/>
    <mergeCell ref="SAV128:SAY128"/>
    <mergeCell ref="SAZ128:SBC128"/>
    <mergeCell ref="SBD128:SBG128"/>
    <mergeCell ref="SBH128:SBK128"/>
    <mergeCell ref="RZP128:RZS128"/>
    <mergeCell ref="RZT128:RZW128"/>
    <mergeCell ref="RZX128:SAA128"/>
    <mergeCell ref="SAB128:SAE128"/>
    <mergeCell ref="SAF128:SAI128"/>
    <mergeCell ref="SAJ128:SAM128"/>
    <mergeCell ref="RYR128:RYU128"/>
    <mergeCell ref="RYV128:RYY128"/>
    <mergeCell ref="RYZ128:RZC128"/>
    <mergeCell ref="RZD128:RZG128"/>
    <mergeCell ref="RZH128:RZK128"/>
    <mergeCell ref="RZL128:RZO128"/>
    <mergeCell ref="RXT128:RXW128"/>
    <mergeCell ref="RXX128:RYA128"/>
    <mergeCell ref="RYB128:RYE128"/>
    <mergeCell ref="RYF128:RYI128"/>
    <mergeCell ref="RYJ128:RYM128"/>
    <mergeCell ref="RYN128:RYQ128"/>
    <mergeCell ref="RWV128:RWY128"/>
    <mergeCell ref="RWZ128:RXC128"/>
    <mergeCell ref="RXD128:RXG128"/>
    <mergeCell ref="RXH128:RXK128"/>
    <mergeCell ref="RXL128:RXO128"/>
    <mergeCell ref="RXP128:RXS128"/>
    <mergeCell ref="RVX128:RWA128"/>
    <mergeCell ref="RWB128:RWE128"/>
    <mergeCell ref="RWF128:RWI128"/>
    <mergeCell ref="RWJ128:RWM128"/>
    <mergeCell ref="RWN128:RWQ128"/>
    <mergeCell ref="RWR128:RWU128"/>
    <mergeCell ref="SGB128:SGE128"/>
    <mergeCell ref="SGF128:SGI128"/>
    <mergeCell ref="SGJ128:SGM128"/>
    <mergeCell ref="SGN128:SGQ128"/>
    <mergeCell ref="SGR128:SGU128"/>
    <mergeCell ref="SGV128:SGY128"/>
    <mergeCell ref="SFD128:SFG128"/>
    <mergeCell ref="SFH128:SFK128"/>
    <mergeCell ref="SFL128:SFO128"/>
    <mergeCell ref="SFP128:SFS128"/>
    <mergeCell ref="SFT128:SFW128"/>
    <mergeCell ref="SFX128:SGA128"/>
    <mergeCell ref="SEF128:SEI128"/>
    <mergeCell ref="SEJ128:SEM128"/>
    <mergeCell ref="SEN128:SEQ128"/>
    <mergeCell ref="SER128:SEU128"/>
    <mergeCell ref="SEV128:SEY128"/>
    <mergeCell ref="SEZ128:SFC128"/>
    <mergeCell ref="SDH128:SDK128"/>
    <mergeCell ref="SDL128:SDO128"/>
    <mergeCell ref="SDP128:SDS128"/>
    <mergeCell ref="SDT128:SDW128"/>
    <mergeCell ref="SDX128:SEA128"/>
    <mergeCell ref="SEB128:SEE128"/>
    <mergeCell ref="SCJ128:SCM128"/>
    <mergeCell ref="SCN128:SCQ128"/>
    <mergeCell ref="SCR128:SCU128"/>
    <mergeCell ref="SCV128:SCY128"/>
    <mergeCell ref="SCZ128:SDC128"/>
    <mergeCell ref="SDD128:SDG128"/>
    <mergeCell ref="SBL128:SBO128"/>
    <mergeCell ref="SBP128:SBS128"/>
    <mergeCell ref="SBT128:SBW128"/>
    <mergeCell ref="SBX128:SCA128"/>
    <mergeCell ref="SCB128:SCE128"/>
    <mergeCell ref="SCF128:SCI128"/>
    <mergeCell ref="SLP128:SLS128"/>
    <mergeCell ref="SLT128:SLW128"/>
    <mergeCell ref="SLX128:SMA128"/>
    <mergeCell ref="SMB128:SME128"/>
    <mergeCell ref="SMF128:SMI128"/>
    <mergeCell ref="SMJ128:SMM128"/>
    <mergeCell ref="SKR128:SKU128"/>
    <mergeCell ref="SKV128:SKY128"/>
    <mergeCell ref="SKZ128:SLC128"/>
    <mergeCell ref="SLD128:SLG128"/>
    <mergeCell ref="SLH128:SLK128"/>
    <mergeCell ref="SLL128:SLO128"/>
    <mergeCell ref="SJT128:SJW128"/>
    <mergeCell ref="SJX128:SKA128"/>
    <mergeCell ref="SKB128:SKE128"/>
    <mergeCell ref="SKF128:SKI128"/>
    <mergeCell ref="SKJ128:SKM128"/>
    <mergeCell ref="SKN128:SKQ128"/>
    <mergeCell ref="SIV128:SIY128"/>
    <mergeCell ref="SIZ128:SJC128"/>
    <mergeCell ref="SJD128:SJG128"/>
    <mergeCell ref="SJH128:SJK128"/>
    <mergeCell ref="SJL128:SJO128"/>
    <mergeCell ref="SJP128:SJS128"/>
    <mergeCell ref="SHX128:SIA128"/>
    <mergeCell ref="SIB128:SIE128"/>
    <mergeCell ref="SIF128:SII128"/>
    <mergeCell ref="SIJ128:SIM128"/>
    <mergeCell ref="SIN128:SIQ128"/>
    <mergeCell ref="SIR128:SIU128"/>
    <mergeCell ref="SGZ128:SHC128"/>
    <mergeCell ref="SHD128:SHG128"/>
    <mergeCell ref="SHH128:SHK128"/>
    <mergeCell ref="SHL128:SHO128"/>
    <mergeCell ref="SHP128:SHS128"/>
    <mergeCell ref="SHT128:SHW128"/>
    <mergeCell ref="SRD128:SRG128"/>
    <mergeCell ref="SRH128:SRK128"/>
    <mergeCell ref="SRL128:SRO128"/>
    <mergeCell ref="SRP128:SRS128"/>
    <mergeCell ref="SRT128:SRW128"/>
    <mergeCell ref="SRX128:SSA128"/>
    <mergeCell ref="SQF128:SQI128"/>
    <mergeCell ref="SQJ128:SQM128"/>
    <mergeCell ref="SQN128:SQQ128"/>
    <mergeCell ref="SQR128:SQU128"/>
    <mergeCell ref="SQV128:SQY128"/>
    <mergeCell ref="SQZ128:SRC128"/>
    <mergeCell ref="SPH128:SPK128"/>
    <mergeCell ref="SPL128:SPO128"/>
    <mergeCell ref="SPP128:SPS128"/>
    <mergeCell ref="SPT128:SPW128"/>
    <mergeCell ref="SPX128:SQA128"/>
    <mergeCell ref="SQB128:SQE128"/>
    <mergeCell ref="SOJ128:SOM128"/>
    <mergeCell ref="SON128:SOQ128"/>
    <mergeCell ref="SOR128:SOU128"/>
    <mergeCell ref="SOV128:SOY128"/>
    <mergeCell ref="SOZ128:SPC128"/>
    <mergeCell ref="SPD128:SPG128"/>
    <mergeCell ref="SNL128:SNO128"/>
    <mergeCell ref="SNP128:SNS128"/>
    <mergeCell ref="SNT128:SNW128"/>
    <mergeCell ref="SNX128:SOA128"/>
    <mergeCell ref="SOB128:SOE128"/>
    <mergeCell ref="SOF128:SOI128"/>
    <mergeCell ref="SMN128:SMQ128"/>
    <mergeCell ref="SMR128:SMU128"/>
    <mergeCell ref="SMV128:SMY128"/>
    <mergeCell ref="SMZ128:SNC128"/>
    <mergeCell ref="SND128:SNG128"/>
    <mergeCell ref="SNH128:SNK128"/>
    <mergeCell ref="SWR128:SWU128"/>
    <mergeCell ref="SWV128:SWY128"/>
    <mergeCell ref="SWZ128:SXC128"/>
    <mergeCell ref="SXD128:SXG128"/>
    <mergeCell ref="SXH128:SXK128"/>
    <mergeCell ref="SXL128:SXO128"/>
    <mergeCell ref="SVT128:SVW128"/>
    <mergeCell ref="SVX128:SWA128"/>
    <mergeCell ref="SWB128:SWE128"/>
    <mergeCell ref="SWF128:SWI128"/>
    <mergeCell ref="SWJ128:SWM128"/>
    <mergeCell ref="SWN128:SWQ128"/>
    <mergeCell ref="SUV128:SUY128"/>
    <mergeCell ref="SUZ128:SVC128"/>
    <mergeCell ref="SVD128:SVG128"/>
    <mergeCell ref="SVH128:SVK128"/>
    <mergeCell ref="SVL128:SVO128"/>
    <mergeCell ref="SVP128:SVS128"/>
    <mergeCell ref="STX128:SUA128"/>
    <mergeCell ref="SUB128:SUE128"/>
    <mergeCell ref="SUF128:SUI128"/>
    <mergeCell ref="SUJ128:SUM128"/>
    <mergeCell ref="SUN128:SUQ128"/>
    <mergeCell ref="SUR128:SUU128"/>
    <mergeCell ref="SSZ128:STC128"/>
    <mergeCell ref="STD128:STG128"/>
    <mergeCell ref="STH128:STK128"/>
    <mergeCell ref="STL128:STO128"/>
    <mergeCell ref="STP128:STS128"/>
    <mergeCell ref="STT128:STW128"/>
    <mergeCell ref="SSB128:SSE128"/>
    <mergeCell ref="SSF128:SSI128"/>
    <mergeCell ref="SSJ128:SSM128"/>
    <mergeCell ref="SSN128:SSQ128"/>
    <mergeCell ref="SSR128:SSU128"/>
    <mergeCell ref="SSV128:SSY128"/>
    <mergeCell ref="TCF128:TCI128"/>
    <mergeCell ref="TCJ128:TCM128"/>
    <mergeCell ref="TCN128:TCQ128"/>
    <mergeCell ref="TCR128:TCU128"/>
    <mergeCell ref="TCV128:TCY128"/>
    <mergeCell ref="TCZ128:TDC128"/>
    <mergeCell ref="TBH128:TBK128"/>
    <mergeCell ref="TBL128:TBO128"/>
    <mergeCell ref="TBP128:TBS128"/>
    <mergeCell ref="TBT128:TBW128"/>
    <mergeCell ref="TBX128:TCA128"/>
    <mergeCell ref="TCB128:TCE128"/>
    <mergeCell ref="TAJ128:TAM128"/>
    <mergeCell ref="TAN128:TAQ128"/>
    <mergeCell ref="TAR128:TAU128"/>
    <mergeCell ref="TAV128:TAY128"/>
    <mergeCell ref="TAZ128:TBC128"/>
    <mergeCell ref="TBD128:TBG128"/>
    <mergeCell ref="SZL128:SZO128"/>
    <mergeCell ref="SZP128:SZS128"/>
    <mergeCell ref="SZT128:SZW128"/>
    <mergeCell ref="SZX128:TAA128"/>
    <mergeCell ref="TAB128:TAE128"/>
    <mergeCell ref="TAF128:TAI128"/>
    <mergeCell ref="SYN128:SYQ128"/>
    <mergeCell ref="SYR128:SYU128"/>
    <mergeCell ref="SYV128:SYY128"/>
    <mergeCell ref="SYZ128:SZC128"/>
    <mergeCell ref="SZD128:SZG128"/>
    <mergeCell ref="SZH128:SZK128"/>
    <mergeCell ref="SXP128:SXS128"/>
    <mergeCell ref="SXT128:SXW128"/>
    <mergeCell ref="SXX128:SYA128"/>
    <mergeCell ref="SYB128:SYE128"/>
    <mergeCell ref="SYF128:SYI128"/>
    <mergeCell ref="SYJ128:SYM128"/>
    <mergeCell ref="THT128:THW128"/>
    <mergeCell ref="THX128:TIA128"/>
    <mergeCell ref="TIB128:TIE128"/>
    <mergeCell ref="TIF128:TII128"/>
    <mergeCell ref="TIJ128:TIM128"/>
    <mergeCell ref="TIN128:TIQ128"/>
    <mergeCell ref="TGV128:TGY128"/>
    <mergeCell ref="TGZ128:THC128"/>
    <mergeCell ref="THD128:THG128"/>
    <mergeCell ref="THH128:THK128"/>
    <mergeCell ref="THL128:THO128"/>
    <mergeCell ref="THP128:THS128"/>
    <mergeCell ref="TFX128:TGA128"/>
    <mergeCell ref="TGB128:TGE128"/>
    <mergeCell ref="TGF128:TGI128"/>
    <mergeCell ref="TGJ128:TGM128"/>
    <mergeCell ref="TGN128:TGQ128"/>
    <mergeCell ref="TGR128:TGU128"/>
    <mergeCell ref="TEZ128:TFC128"/>
    <mergeCell ref="TFD128:TFG128"/>
    <mergeCell ref="TFH128:TFK128"/>
    <mergeCell ref="TFL128:TFO128"/>
    <mergeCell ref="TFP128:TFS128"/>
    <mergeCell ref="TFT128:TFW128"/>
    <mergeCell ref="TEB128:TEE128"/>
    <mergeCell ref="TEF128:TEI128"/>
    <mergeCell ref="TEJ128:TEM128"/>
    <mergeCell ref="TEN128:TEQ128"/>
    <mergeCell ref="TER128:TEU128"/>
    <mergeCell ref="TEV128:TEY128"/>
    <mergeCell ref="TDD128:TDG128"/>
    <mergeCell ref="TDH128:TDK128"/>
    <mergeCell ref="TDL128:TDO128"/>
    <mergeCell ref="TDP128:TDS128"/>
    <mergeCell ref="TDT128:TDW128"/>
    <mergeCell ref="TDX128:TEA128"/>
    <mergeCell ref="TNH128:TNK128"/>
    <mergeCell ref="TNL128:TNO128"/>
    <mergeCell ref="TNP128:TNS128"/>
    <mergeCell ref="TNT128:TNW128"/>
    <mergeCell ref="TNX128:TOA128"/>
    <mergeCell ref="TOB128:TOE128"/>
    <mergeCell ref="TMJ128:TMM128"/>
    <mergeCell ref="TMN128:TMQ128"/>
    <mergeCell ref="TMR128:TMU128"/>
    <mergeCell ref="TMV128:TMY128"/>
    <mergeCell ref="TMZ128:TNC128"/>
    <mergeCell ref="TND128:TNG128"/>
    <mergeCell ref="TLL128:TLO128"/>
    <mergeCell ref="TLP128:TLS128"/>
    <mergeCell ref="TLT128:TLW128"/>
    <mergeCell ref="TLX128:TMA128"/>
    <mergeCell ref="TMB128:TME128"/>
    <mergeCell ref="TMF128:TMI128"/>
    <mergeCell ref="TKN128:TKQ128"/>
    <mergeCell ref="TKR128:TKU128"/>
    <mergeCell ref="TKV128:TKY128"/>
    <mergeCell ref="TKZ128:TLC128"/>
    <mergeCell ref="TLD128:TLG128"/>
    <mergeCell ref="TLH128:TLK128"/>
    <mergeCell ref="TJP128:TJS128"/>
    <mergeCell ref="TJT128:TJW128"/>
    <mergeCell ref="TJX128:TKA128"/>
    <mergeCell ref="TKB128:TKE128"/>
    <mergeCell ref="TKF128:TKI128"/>
    <mergeCell ref="TKJ128:TKM128"/>
    <mergeCell ref="TIR128:TIU128"/>
    <mergeCell ref="TIV128:TIY128"/>
    <mergeCell ref="TIZ128:TJC128"/>
    <mergeCell ref="TJD128:TJG128"/>
    <mergeCell ref="TJH128:TJK128"/>
    <mergeCell ref="TJL128:TJO128"/>
    <mergeCell ref="TSV128:TSY128"/>
    <mergeCell ref="TSZ128:TTC128"/>
    <mergeCell ref="TTD128:TTG128"/>
    <mergeCell ref="TTH128:TTK128"/>
    <mergeCell ref="TTL128:TTO128"/>
    <mergeCell ref="TTP128:TTS128"/>
    <mergeCell ref="TRX128:TSA128"/>
    <mergeCell ref="TSB128:TSE128"/>
    <mergeCell ref="TSF128:TSI128"/>
    <mergeCell ref="TSJ128:TSM128"/>
    <mergeCell ref="TSN128:TSQ128"/>
    <mergeCell ref="TSR128:TSU128"/>
    <mergeCell ref="TQZ128:TRC128"/>
    <mergeCell ref="TRD128:TRG128"/>
    <mergeCell ref="TRH128:TRK128"/>
    <mergeCell ref="TRL128:TRO128"/>
    <mergeCell ref="TRP128:TRS128"/>
    <mergeCell ref="TRT128:TRW128"/>
    <mergeCell ref="TQB128:TQE128"/>
    <mergeCell ref="TQF128:TQI128"/>
    <mergeCell ref="TQJ128:TQM128"/>
    <mergeCell ref="TQN128:TQQ128"/>
    <mergeCell ref="TQR128:TQU128"/>
    <mergeCell ref="TQV128:TQY128"/>
    <mergeCell ref="TPD128:TPG128"/>
    <mergeCell ref="TPH128:TPK128"/>
    <mergeCell ref="TPL128:TPO128"/>
    <mergeCell ref="TPP128:TPS128"/>
    <mergeCell ref="TPT128:TPW128"/>
    <mergeCell ref="TPX128:TQA128"/>
    <mergeCell ref="TOF128:TOI128"/>
    <mergeCell ref="TOJ128:TOM128"/>
    <mergeCell ref="TON128:TOQ128"/>
    <mergeCell ref="TOR128:TOU128"/>
    <mergeCell ref="TOV128:TOY128"/>
    <mergeCell ref="TOZ128:TPC128"/>
    <mergeCell ref="TYJ128:TYM128"/>
    <mergeCell ref="TYN128:TYQ128"/>
    <mergeCell ref="TYR128:TYU128"/>
    <mergeCell ref="TYV128:TYY128"/>
    <mergeCell ref="TYZ128:TZC128"/>
    <mergeCell ref="TZD128:TZG128"/>
    <mergeCell ref="TXL128:TXO128"/>
    <mergeCell ref="TXP128:TXS128"/>
    <mergeCell ref="TXT128:TXW128"/>
    <mergeCell ref="TXX128:TYA128"/>
    <mergeCell ref="TYB128:TYE128"/>
    <mergeCell ref="TYF128:TYI128"/>
    <mergeCell ref="TWN128:TWQ128"/>
    <mergeCell ref="TWR128:TWU128"/>
    <mergeCell ref="TWV128:TWY128"/>
    <mergeCell ref="TWZ128:TXC128"/>
    <mergeCell ref="TXD128:TXG128"/>
    <mergeCell ref="TXH128:TXK128"/>
    <mergeCell ref="TVP128:TVS128"/>
    <mergeCell ref="TVT128:TVW128"/>
    <mergeCell ref="TVX128:TWA128"/>
    <mergeCell ref="TWB128:TWE128"/>
    <mergeCell ref="TWF128:TWI128"/>
    <mergeCell ref="TWJ128:TWM128"/>
    <mergeCell ref="TUR128:TUU128"/>
    <mergeCell ref="TUV128:TUY128"/>
    <mergeCell ref="TUZ128:TVC128"/>
    <mergeCell ref="TVD128:TVG128"/>
    <mergeCell ref="TVH128:TVK128"/>
    <mergeCell ref="TVL128:TVO128"/>
    <mergeCell ref="TTT128:TTW128"/>
    <mergeCell ref="TTX128:TUA128"/>
    <mergeCell ref="TUB128:TUE128"/>
    <mergeCell ref="TUF128:TUI128"/>
    <mergeCell ref="TUJ128:TUM128"/>
    <mergeCell ref="TUN128:TUQ128"/>
    <mergeCell ref="UDX128:UEA128"/>
    <mergeCell ref="UEB128:UEE128"/>
    <mergeCell ref="UEF128:UEI128"/>
    <mergeCell ref="UEJ128:UEM128"/>
    <mergeCell ref="UEN128:UEQ128"/>
    <mergeCell ref="UER128:UEU128"/>
    <mergeCell ref="UCZ128:UDC128"/>
    <mergeCell ref="UDD128:UDG128"/>
    <mergeCell ref="UDH128:UDK128"/>
    <mergeCell ref="UDL128:UDO128"/>
    <mergeCell ref="UDP128:UDS128"/>
    <mergeCell ref="UDT128:UDW128"/>
    <mergeCell ref="UCB128:UCE128"/>
    <mergeCell ref="UCF128:UCI128"/>
    <mergeCell ref="UCJ128:UCM128"/>
    <mergeCell ref="UCN128:UCQ128"/>
    <mergeCell ref="UCR128:UCU128"/>
    <mergeCell ref="UCV128:UCY128"/>
    <mergeCell ref="UBD128:UBG128"/>
    <mergeCell ref="UBH128:UBK128"/>
    <mergeCell ref="UBL128:UBO128"/>
    <mergeCell ref="UBP128:UBS128"/>
    <mergeCell ref="UBT128:UBW128"/>
    <mergeCell ref="UBX128:UCA128"/>
    <mergeCell ref="UAF128:UAI128"/>
    <mergeCell ref="UAJ128:UAM128"/>
    <mergeCell ref="UAN128:UAQ128"/>
    <mergeCell ref="UAR128:UAU128"/>
    <mergeCell ref="UAV128:UAY128"/>
    <mergeCell ref="UAZ128:UBC128"/>
    <mergeCell ref="TZH128:TZK128"/>
    <mergeCell ref="TZL128:TZO128"/>
    <mergeCell ref="TZP128:TZS128"/>
    <mergeCell ref="TZT128:TZW128"/>
    <mergeCell ref="TZX128:UAA128"/>
    <mergeCell ref="UAB128:UAE128"/>
    <mergeCell ref="UJL128:UJO128"/>
    <mergeCell ref="UJP128:UJS128"/>
    <mergeCell ref="UJT128:UJW128"/>
    <mergeCell ref="UJX128:UKA128"/>
    <mergeCell ref="UKB128:UKE128"/>
    <mergeCell ref="UKF128:UKI128"/>
    <mergeCell ref="UIN128:UIQ128"/>
    <mergeCell ref="UIR128:UIU128"/>
    <mergeCell ref="UIV128:UIY128"/>
    <mergeCell ref="UIZ128:UJC128"/>
    <mergeCell ref="UJD128:UJG128"/>
    <mergeCell ref="UJH128:UJK128"/>
    <mergeCell ref="UHP128:UHS128"/>
    <mergeCell ref="UHT128:UHW128"/>
    <mergeCell ref="UHX128:UIA128"/>
    <mergeCell ref="UIB128:UIE128"/>
    <mergeCell ref="UIF128:UII128"/>
    <mergeCell ref="UIJ128:UIM128"/>
    <mergeCell ref="UGR128:UGU128"/>
    <mergeCell ref="UGV128:UGY128"/>
    <mergeCell ref="UGZ128:UHC128"/>
    <mergeCell ref="UHD128:UHG128"/>
    <mergeCell ref="UHH128:UHK128"/>
    <mergeCell ref="UHL128:UHO128"/>
    <mergeCell ref="UFT128:UFW128"/>
    <mergeCell ref="UFX128:UGA128"/>
    <mergeCell ref="UGB128:UGE128"/>
    <mergeCell ref="UGF128:UGI128"/>
    <mergeCell ref="UGJ128:UGM128"/>
    <mergeCell ref="UGN128:UGQ128"/>
    <mergeCell ref="UEV128:UEY128"/>
    <mergeCell ref="UEZ128:UFC128"/>
    <mergeCell ref="UFD128:UFG128"/>
    <mergeCell ref="UFH128:UFK128"/>
    <mergeCell ref="UFL128:UFO128"/>
    <mergeCell ref="UFP128:UFS128"/>
    <mergeCell ref="UOZ128:UPC128"/>
    <mergeCell ref="UPD128:UPG128"/>
    <mergeCell ref="UPH128:UPK128"/>
    <mergeCell ref="UPL128:UPO128"/>
    <mergeCell ref="UPP128:UPS128"/>
    <mergeCell ref="UPT128:UPW128"/>
    <mergeCell ref="UOB128:UOE128"/>
    <mergeCell ref="UOF128:UOI128"/>
    <mergeCell ref="UOJ128:UOM128"/>
    <mergeCell ref="UON128:UOQ128"/>
    <mergeCell ref="UOR128:UOU128"/>
    <mergeCell ref="UOV128:UOY128"/>
    <mergeCell ref="UND128:UNG128"/>
    <mergeCell ref="UNH128:UNK128"/>
    <mergeCell ref="UNL128:UNO128"/>
    <mergeCell ref="UNP128:UNS128"/>
    <mergeCell ref="UNT128:UNW128"/>
    <mergeCell ref="UNX128:UOA128"/>
    <mergeCell ref="UMF128:UMI128"/>
    <mergeCell ref="UMJ128:UMM128"/>
    <mergeCell ref="UMN128:UMQ128"/>
    <mergeCell ref="UMR128:UMU128"/>
    <mergeCell ref="UMV128:UMY128"/>
    <mergeCell ref="UMZ128:UNC128"/>
    <mergeCell ref="ULH128:ULK128"/>
    <mergeCell ref="ULL128:ULO128"/>
    <mergeCell ref="ULP128:ULS128"/>
    <mergeCell ref="ULT128:ULW128"/>
    <mergeCell ref="ULX128:UMA128"/>
    <mergeCell ref="UMB128:UME128"/>
    <mergeCell ref="UKJ128:UKM128"/>
    <mergeCell ref="UKN128:UKQ128"/>
    <mergeCell ref="UKR128:UKU128"/>
    <mergeCell ref="UKV128:UKY128"/>
    <mergeCell ref="UKZ128:ULC128"/>
    <mergeCell ref="ULD128:ULG128"/>
    <mergeCell ref="UUN128:UUQ128"/>
    <mergeCell ref="UUR128:UUU128"/>
    <mergeCell ref="UUV128:UUY128"/>
    <mergeCell ref="UUZ128:UVC128"/>
    <mergeCell ref="UVD128:UVG128"/>
    <mergeCell ref="UVH128:UVK128"/>
    <mergeCell ref="UTP128:UTS128"/>
    <mergeCell ref="UTT128:UTW128"/>
    <mergeCell ref="UTX128:UUA128"/>
    <mergeCell ref="UUB128:UUE128"/>
    <mergeCell ref="UUF128:UUI128"/>
    <mergeCell ref="UUJ128:UUM128"/>
    <mergeCell ref="USR128:USU128"/>
    <mergeCell ref="USV128:USY128"/>
    <mergeCell ref="USZ128:UTC128"/>
    <mergeCell ref="UTD128:UTG128"/>
    <mergeCell ref="UTH128:UTK128"/>
    <mergeCell ref="UTL128:UTO128"/>
    <mergeCell ref="URT128:URW128"/>
    <mergeCell ref="URX128:USA128"/>
    <mergeCell ref="USB128:USE128"/>
    <mergeCell ref="USF128:USI128"/>
    <mergeCell ref="USJ128:USM128"/>
    <mergeCell ref="USN128:USQ128"/>
    <mergeCell ref="UQV128:UQY128"/>
    <mergeCell ref="UQZ128:URC128"/>
    <mergeCell ref="URD128:URG128"/>
    <mergeCell ref="URH128:URK128"/>
    <mergeCell ref="URL128:URO128"/>
    <mergeCell ref="URP128:URS128"/>
    <mergeCell ref="UPX128:UQA128"/>
    <mergeCell ref="UQB128:UQE128"/>
    <mergeCell ref="UQF128:UQI128"/>
    <mergeCell ref="UQJ128:UQM128"/>
    <mergeCell ref="UQN128:UQQ128"/>
    <mergeCell ref="UQR128:UQU128"/>
    <mergeCell ref="VAB128:VAE128"/>
    <mergeCell ref="VAF128:VAI128"/>
    <mergeCell ref="VAJ128:VAM128"/>
    <mergeCell ref="VAN128:VAQ128"/>
    <mergeCell ref="VAR128:VAU128"/>
    <mergeCell ref="VAV128:VAY128"/>
    <mergeCell ref="UZD128:UZG128"/>
    <mergeCell ref="UZH128:UZK128"/>
    <mergeCell ref="UZL128:UZO128"/>
    <mergeCell ref="UZP128:UZS128"/>
    <mergeCell ref="UZT128:UZW128"/>
    <mergeCell ref="UZX128:VAA128"/>
    <mergeCell ref="UYF128:UYI128"/>
    <mergeCell ref="UYJ128:UYM128"/>
    <mergeCell ref="UYN128:UYQ128"/>
    <mergeCell ref="UYR128:UYU128"/>
    <mergeCell ref="UYV128:UYY128"/>
    <mergeCell ref="UYZ128:UZC128"/>
    <mergeCell ref="UXH128:UXK128"/>
    <mergeCell ref="UXL128:UXO128"/>
    <mergeCell ref="UXP128:UXS128"/>
    <mergeCell ref="UXT128:UXW128"/>
    <mergeCell ref="UXX128:UYA128"/>
    <mergeCell ref="UYB128:UYE128"/>
    <mergeCell ref="UWJ128:UWM128"/>
    <mergeCell ref="UWN128:UWQ128"/>
    <mergeCell ref="UWR128:UWU128"/>
    <mergeCell ref="UWV128:UWY128"/>
    <mergeCell ref="UWZ128:UXC128"/>
    <mergeCell ref="UXD128:UXG128"/>
    <mergeCell ref="UVL128:UVO128"/>
    <mergeCell ref="UVP128:UVS128"/>
    <mergeCell ref="UVT128:UVW128"/>
    <mergeCell ref="UVX128:UWA128"/>
    <mergeCell ref="UWB128:UWE128"/>
    <mergeCell ref="UWF128:UWI128"/>
    <mergeCell ref="VFP128:VFS128"/>
    <mergeCell ref="VFT128:VFW128"/>
    <mergeCell ref="VFX128:VGA128"/>
    <mergeCell ref="VGB128:VGE128"/>
    <mergeCell ref="VGF128:VGI128"/>
    <mergeCell ref="VGJ128:VGM128"/>
    <mergeCell ref="VER128:VEU128"/>
    <mergeCell ref="VEV128:VEY128"/>
    <mergeCell ref="VEZ128:VFC128"/>
    <mergeCell ref="VFD128:VFG128"/>
    <mergeCell ref="VFH128:VFK128"/>
    <mergeCell ref="VFL128:VFO128"/>
    <mergeCell ref="VDT128:VDW128"/>
    <mergeCell ref="VDX128:VEA128"/>
    <mergeCell ref="VEB128:VEE128"/>
    <mergeCell ref="VEF128:VEI128"/>
    <mergeCell ref="VEJ128:VEM128"/>
    <mergeCell ref="VEN128:VEQ128"/>
    <mergeCell ref="VCV128:VCY128"/>
    <mergeCell ref="VCZ128:VDC128"/>
    <mergeCell ref="VDD128:VDG128"/>
    <mergeCell ref="VDH128:VDK128"/>
    <mergeCell ref="VDL128:VDO128"/>
    <mergeCell ref="VDP128:VDS128"/>
    <mergeCell ref="VBX128:VCA128"/>
    <mergeCell ref="VCB128:VCE128"/>
    <mergeCell ref="VCF128:VCI128"/>
    <mergeCell ref="VCJ128:VCM128"/>
    <mergeCell ref="VCN128:VCQ128"/>
    <mergeCell ref="VCR128:VCU128"/>
    <mergeCell ref="VAZ128:VBC128"/>
    <mergeCell ref="VBD128:VBG128"/>
    <mergeCell ref="VBH128:VBK128"/>
    <mergeCell ref="VBL128:VBO128"/>
    <mergeCell ref="VBP128:VBS128"/>
    <mergeCell ref="VBT128:VBW128"/>
    <mergeCell ref="VLD128:VLG128"/>
    <mergeCell ref="VLH128:VLK128"/>
    <mergeCell ref="VLL128:VLO128"/>
    <mergeCell ref="VLP128:VLS128"/>
    <mergeCell ref="VLT128:VLW128"/>
    <mergeCell ref="VLX128:VMA128"/>
    <mergeCell ref="VKF128:VKI128"/>
    <mergeCell ref="VKJ128:VKM128"/>
    <mergeCell ref="VKN128:VKQ128"/>
    <mergeCell ref="VKR128:VKU128"/>
    <mergeCell ref="VKV128:VKY128"/>
    <mergeCell ref="VKZ128:VLC128"/>
    <mergeCell ref="VJH128:VJK128"/>
    <mergeCell ref="VJL128:VJO128"/>
    <mergeCell ref="VJP128:VJS128"/>
    <mergeCell ref="VJT128:VJW128"/>
    <mergeCell ref="VJX128:VKA128"/>
    <mergeCell ref="VKB128:VKE128"/>
    <mergeCell ref="VIJ128:VIM128"/>
    <mergeCell ref="VIN128:VIQ128"/>
    <mergeCell ref="VIR128:VIU128"/>
    <mergeCell ref="VIV128:VIY128"/>
    <mergeCell ref="VIZ128:VJC128"/>
    <mergeCell ref="VJD128:VJG128"/>
    <mergeCell ref="VHL128:VHO128"/>
    <mergeCell ref="VHP128:VHS128"/>
    <mergeCell ref="VHT128:VHW128"/>
    <mergeCell ref="VHX128:VIA128"/>
    <mergeCell ref="VIB128:VIE128"/>
    <mergeCell ref="VIF128:VII128"/>
    <mergeCell ref="VGN128:VGQ128"/>
    <mergeCell ref="VGR128:VGU128"/>
    <mergeCell ref="VGV128:VGY128"/>
    <mergeCell ref="VGZ128:VHC128"/>
    <mergeCell ref="VHD128:VHG128"/>
    <mergeCell ref="VHH128:VHK128"/>
    <mergeCell ref="VQR128:VQU128"/>
    <mergeCell ref="VQV128:VQY128"/>
    <mergeCell ref="VQZ128:VRC128"/>
    <mergeCell ref="VRD128:VRG128"/>
    <mergeCell ref="VRH128:VRK128"/>
    <mergeCell ref="VRL128:VRO128"/>
    <mergeCell ref="VPT128:VPW128"/>
    <mergeCell ref="VPX128:VQA128"/>
    <mergeCell ref="VQB128:VQE128"/>
    <mergeCell ref="VQF128:VQI128"/>
    <mergeCell ref="VQJ128:VQM128"/>
    <mergeCell ref="VQN128:VQQ128"/>
    <mergeCell ref="VOV128:VOY128"/>
    <mergeCell ref="VOZ128:VPC128"/>
    <mergeCell ref="VPD128:VPG128"/>
    <mergeCell ref="VPH128:VPK128"/>
    <mergeCell ref="VPL128:VPO128"/>
    <mergeCell ref="VPP128:VPS128"/>
    <mergeCell ref="VNX128:VOA128"/>
    <mergeCell ref="VOB128:VOE128"/>
    <mergeCell ref="VOF128:VOI128"/>
    <mergeCell ref="VOJ128:VOM128"/>
    <mergeCell ref="VON128:VOQ128"/>
    <mergeCell ref="VOR128:VOU128"/>
    <mergeCell ref="VMZ128:VNC128"/>
    <mergeCell ref="VND128:VNG128"/>
    <mergeCell ref="VNH128:VNK128"/>
    <mergeCell ref="VNL128:VNO128"/>
    <mergeCell ref="VNP128:VNS128"/>
    <mergeCell ref="VNT128:VNW128"/>
    <mergeCell ref="VMB128:VME128"/>
    <mergeCell ref="VMF128:VMI128"/>
    <mergeCell ref="VMJ128:VMM128"/>
    <mergeCell ref="VMN128:VMQ128"/>
    <mergeCell ref="VMR128:VMU128"/>
    <mergeCell ref="VMV128:VMY128"/>
    <mergeCell ref="VWF128:VWI128"/>
    <mergeCell ref="VWJ128:VWM128"/>
    <mergeCell ref="VWN128:VWQ128"/>
    <mergeCell ref="VWR128:VWU128"/>
    <mergeCell ref="VWV128:VWY128"/>
    <mergeCell ref="VWZ128:VXC128"/>
    <mergeCell ref="VVH128:VVK128"/>
    <mergeCell ref="VVL128:VVO128"/>
    <mergeCell ref="VVP128:VVS128"/>
    <mergeCell ref="VVT128:VVW128"/>
    <mergeCell ref="VVX128:VWA128"/>
    <mergeCell ref="VWB128:VWE128"/>
    <mergeCell ref="VUJ128:VUM128"/>
    <mergeCell ref="VUN128:VUQ128"/>
    <mergeCell ref="VUR128:VUU128"/>
    <mergeCell ref="VUV128:VUY128"/>
    <mergeCell ref="VUZ128:VVC128"/>
    <mergeCell ref="VVD128:VVG128"/>
    <mergeCell ref="VTL128:VTO128"/>
    <mergeCell ref="VTP128:VTS128"/>
    <mergeCell ref="VTT128:VTW128"/>
    <mergeCell ref="VTX128:VUA128"/>
    <mergeCell ref="VUB128:VUE128"/>
    <mergeCell ref="VUF128:VUI128"/>
    <mergeCell ref="VSN128:VSQ128"/>
    <mergeCell ref="VSR128:VSU128"/>
    <mergeCell ref="VSV128:VSY128"/>
    <mergeCell ref="VSZ128:VTC128"/>
    <mergeCell ref="VTD128:VTG128"/>
    <mergeCell ref="VTH128:VTK128"/>
    <mergeCell ref="VRP128:VRS128"/>
    <mergeCell ref="VRT128:VRW128"/>
    <mergeCell ref="VRX128:VSA128"/>
    <mergeCell ref="VSB128:VSE128"/>
    <mergeCell ref="VSF128:VSI128"/>
    <mergeCell ref="VSJ128:VSM128"/>
    <mergeCell ref="WBT128:WBW128"/>
    <mergeCell ref="WBX128:WCA128"/>
    <mergeCell ref="WCB128:WCE128"/>
    <mergeCell ref="WCF128:WCI128"/>
    <mergeCell ref="WCJ128:WCM128"/>
    <mergeCell ref="WCN128:WCQ128"/>
    <mergeCell ref="WAV128:WAY128"/>
    <mergeCell ref="WAZ128:WBC128"/>
    <mergeCell ref="WBD128:WBG128"/>
    <mergeCell ref="WBH128:WBK128"/>
    <mergeCell ref="WBL128:WBO128"/>
    <mergeCell ref="WBP128:WBS128"/>
    <mergeCell ref="VZX128:WAA128"/>
    <mergeCell ref="WAB128:WAE128"/>
    <mergeCell ref="WAF128:WAI128"/>
    <mergeCell ref="WAJ128:WAM128"/>
    <mergeCell ref="WAN128:WAQ128"/>
    <mergeCell ref="WAR128:WAU128"/>
    <mergeCell ref="VYZ128:VZC128"/>
    <mergeCell ref="VZD128:VZG128"/>
    <mergeCell ref="VZH128:VZK128"/>
    <mergeCell ref="VZL128:VZO128"/>
    <mergeCell ref="VZP128:VZS128"/>
    <mergeCell ref="VZT128:VZW128"/>
    <mergeCell ref="VYB128:VYE128"/>
    <mergeCell ref="VYF128:VYI128"/>
    <mergeCell ref="VYJ128:VYM128"/>
    <mergeCell ref="VYN128:VYQ128"/>
    <mergeCell ref="VYR128:VYU128"/>
    <mergeCell ref="VYV128:VYY128"/>
    <mergeCell ref="VXD128:VXG128"/>
    <mergeCell ref="VXH128:VXK128"/>
    <mergeCell ref="VXL128:VXO128"/>
    <mergeCell ref="VXP128:VXS128"/>
    <mergeCell ref="VXT128:VXW128"/>
    <mergeCell ref="VXX128:VYA128"/>
    <mergeCell ref="WHH128:WHK128"/>
    <mergeCell ref="WHL128:WHO128"/>
    <mergeCell ref="WHP128:WHS128"/>
    <mergeCell ref="WHT128:WHW128"/>
    <mergeCell ref="WHX128:WIA128"/>
    <mergeCell ref="WIB128:WIE128"/>
    <mergeCell ref="WGJ128:WGM128"/>
    <mergeCell ref="WGN128:WGQ128"/>
    <mergeCell ref="WGR128:WGU128"/>
    <mergeCell ref="WGV128:WGY128"/>
    <mergeCell ref="WGZ128:WHC128"/>
    <mergeCell ref="WHD128:WHG128"/>
    <mergeCell ref="WFL128:WFO128"/>
    <mergeCell ref="WFP128:WFS128"/>
    <mergeCell ref="WFT128:WFW128"/>
    <mergeCell ref="WFX128:WGA128"/>
    <mergeCell ref="WGB128:WGE128"/>
    <mergeCell ref="WGF128:WGI128"/>
    <mergeCell ref="WEN128:WEQ128"/>
    <mergeCell ref="WER128:WEU128"/>
    <mergeCell ref="WEV128:WEY128"/>
    <mergeCell ref="WEZ128:WFC128"/>
    <mergeCell ref="WFD128:WFG128"/>
    <mergeCell ref="WFH128:WFK128"/>
    <mergeCell ref="WDP128:WDS128"/>
    <mergeCell ref="WDT128:WDW128"/>
    <mergeCell ref="WDX128:WEA128"/>
    <mergeCell ref="WEB128:WEE128"/>
    <mergeCell ref="WEF128:WEI128"/>
    <mergeCell ref="WEJ128:WEM128"/>
    <mergeCell ref="WCR128:WCU128"/>
    <mergeCell ref="WCV128:WCY128"/>
    <mergeCell ref="WCZ128:WDC128"/>
    <mergeCell ref="WDD128:WDG128"/>
    <mergeCell ref="WDH128:WDK128"/>
    <mergeCell ref="WDL128:WDO128"/>
    <mergeCell ref="WMV128:WMY128"/>
    <mergeCell ref="WMZ128:WNC128"/>
    <mergeCell ref="WND128:WNG128"/>
    <mergeCell ref="WNH128:WNK128"/>
    <mergeCell ref="WNL128:WNO128"/>
    <mergeCell ref="WNP128:WNS128"/>
    <mergeCell ref="WLX128:WMA128"/>
    <mergeCell ref="WMB128:WME128"/>
    <mergeCell ref="WMF128:WMI128"/>
    <mergeCell ref="WMJ128:WMM128"/>
    <mergeCell ref="WMN128:WMQ128"/>
    <mergeCell ref="WMR128:WMU128"/>
    <mergeCell ref="WKZ128:WLC128"/>
    <mergeCell ref="WLD128:WLG128"/>
    <mergeCell ref="WLH128:WLK128"/>
    <mergeCell ref="WLL128:WLO128"/>
    <mergeCell ref="WLP128:WLS128"/>
    <mergeCell ref="WLT128:WLW128"/>
    <mergeCell ref="WKB128:WKE128"/>
    <mergeCell ref="WKF128:WKI128"/>
    <mergeCell ref="WKJ128:WKM128"/>
    <mergeCell ref="WKN128:WKQ128"/>
    <mergeCell ref="WKR128:WKU128"/>
    <mergeCell ref="WKV128:WKY128"/>
    <mergeCell ref="WJD128:WJG128"/>
    <mergeCell ref="WJH128:WJK128"/>
    <mergeCell ref="WJL128:WJO128"/>
    <mergeCell ref="WJP128:WJS128"/>
    <mergeCell ref="WJT128:WJW128"/>
    <mergeCell ref="WJX128:WKA128"/>
    <mergeCell ref="WIF128:WII128"/>
    <mergeCell ref="WIJ128:WIM128"/>
    <mergeCell ref="WIN128:WIQ128"/>
    <mergeCell ref="WIR128:WIU128"/>
    <mergeCell ref="WIV128:WIY128"/>
    <mergeCell ref="WIZ128:WJC128"/>
    <mergeCell ref="WSJ128:WSM128"/>
    <mergeCell ref="WSN128:WSQ128"/>
    <mergeCell ref="WSR128:WSU128"/>
    <mergeCell ref="WSV128:WSY128"/>
    <mergeCell ref="WSZ128:WTC128"/>
    <mergeCell ref="WTD128:WTG128"/>
    <mergeCell ref="WRL128:WRO128"/>
    <mergeCell ref="WRP128:WRS128"/>
    <mergeCell ref="WRT128:WRW128"/>
    <mergeCell ref="WRX128:WSA128"/>
    <mergeCell ref="WSB128:WSE128"/>
    <mergeCell ref="WSF128:WSI128"/>
    <mergeCell ref="WQN128:WQQ128"/>
    <mergeCell ref="WQR128:WQU128"/>
    <mergeCell ref="WQV128:WQY128"/>
    <mergeCell ref="WQZ128:WRC128"/>
    <mergeCell ref="WRD128:WRG128"/>
    <mergeCell ref="WRH128:WRK128"/>
    <mergeCell ref="WPP128:WPS128"/>
    <mergeCell ref="WPT128:WPW128"/>
    <mergeCell ref="WPX128:WQA128"/>
    <mergeCell ref="WQB128:WQE128"/>
    <mergeCell ref="WQF128:WQI128"/>
    <mergeCell ref="WQJ128:WQM128"/>
    <mergeCell ref="WOR128:WOU128"/>
    <mergeCell ref="WOV128:WOY128"/>
    <mergeCell ref="WOZ128:WPC128"/>
    <mergeCell ref="WPD128:WPG128"/>
    <mergeCell ref="WPH128:WPK128"/>
    <mergeCell ref="WPL128:WPO128"/>
    <mergeCell ref="WNT128:WNW128"/>
    <mergeCell ref="WNX128:WOA128"/>
    <mergeCell ref="WOB128:WOE128"/>
    <mergeCell ref="WOF128:WOI128"/>
    <mergeCell ref="WOJ128:WOM128"/>
    <mergeCell ref="WON128:WOQ128"/>
    <mergeCell ref="WYJ128:WYM128"/>
    <mergeCell ref="WYN128:WYQ128"/>
    <mergeCell ref="WYR128:WYU128"/>
    <mergeCell ref="WWZ128:WXC128"/>
    <mergeCell ref="WXD128:WXG128"/>
    <mergeCell ref="WXH128:WXK128"/>
    <mergeCell ref="WXL128:WXO128"/>
    <mergeCell ref="WXP128:WXS128"/>
    <mergeCell ref="WXT128:WXW128"/>
    <mergeCell ref="WWB128:WWE128"/>
    <mergeCell ref="WWF128:WWI128"/>
    <mergeCell ref="WWJ128:WWM128"/>
    <mergeCell ref="WWN128:WWQ128"/>
    <mergeCell ref="WWR128:WWU128"/>
    <mergeCell ref="WWV128:WWY128"/>
    <mergeCell ref="WVD128:WVG128"/>
    <mergeCell ref="WVH128:WVK128"/>
    <mergeCell ref="WVL128:WVO128"/>
    <mergeCell ref="WVP128:WVS128"/>
    <mergeCell ref="WVT128:WVW128"/>
    <mergeCell ref="WVX128:WWA128"/>
    <mergeCell ref="WUF128:WUI128"/>
    <mergeCell ref="WUJ128:WUM128"/>
    <mergeCell ref="WUN128:WUQ128"/>
    <mergeCell ref="WUR128:WUU128"/>
    <mergeCell ref="WUV128:WUY128"/>
    <mergeCell ref="WUZ128:WVC128"/>
    <mergeCell ref="WTH128:WTK128"/>
    <mergeCell ref="WTL128:WTO128"/>
    <mergeCell ref="WTP128:WTS128"/>
    <mergeCell ref="WTT128:WTW128"/>
    <mergeCell ref="WTX128:WUA128"/>
    <mergeCell ref="WUB128:WUE128"/>
    <mergeCell ref="CR129:CU129"/>
    <mergeCell ref="CV129:CY129"/>
    <mergeCell ref="CZ129:DC129"/>
    <mergeCell ref="DD129:DG129"/>
    <mergeCell ref="DH129:DK129"/>
    <mergeCell ref="DL129:DO129"/>
    <mergeCell ref="BT129:BW129"/>
    <mergeCell ref="BX129:CA129"/>
    <mergeCell ref="CB129:CE129"/>
    <mergeCell ref="CF129:CI129"/>
    <mergeCell ref="CJ129:CM129"/>
    <mergeCell ref="CN129:CQ129"/>
    <mergeCell ref="BA129:BC129"/>
    <mergeCell ref="BD129:BG129"/>
    <mergeCell ref="BH129:BK129"/>
    <mergeCell ref="BL129:BO129"/>
    <mergeCell ref="BP129:BS129"/>
    <mergeCell ref="XEJ128:XEM128"/>
    <mergeCell ref="XEN128:XEQ128"/>
    <mergeCell ref="XER128:XEU128"/>
    <mergeCell ref="XEV128:XEY128"/>
    <mergeCell ref="XDL128:XDO128"/>
    <mergeCell ref="XDP128:XDS128"/>
    <mergeCell ref="XDT128:XDW128"/>
    <mergeCell ref="XDX128:XEA128"/>
    <mergeCell ref="XEB128:XEE128"/>
    <mergeCell ref="XEF128:XEI128"/>
    <mergeCell ref="XCN128:XCQ128"/>
    <mergeCell ref="XCR128:XCU128"/>
    <mergeCell ref="XCV128:XCY128"/>
    <mergeCell ref="XCZ128:XDC128"/>
    <mergeCell ref="XDD128:XDG128"/>
    <mergeCell ref="XDH128:XDK128"/>
    <mergeCell ref="XBP128:XBS128"/>
    <mergeCell ref="XBT128:XBW128"/>
    <mergeCell ref="XBX128:XCA128"/>
    <mergeCell ref="XCB128:XCE128"/>
    <mergeCell ref="XCF128:XCI128"/>
    <mergeCell ref="XCJ128:XCM128"/>
    <mergeCell ref="XAR128:XAU128"/>
    <mergeCell ref="XAV128:XAY128"/>
    <mergeCell ref="XAZ128:XBC128"/>
    <mergeCell ref="XBD128:XBG128"/>
    <mergeCell ref="XBH128:XBK128"/>
    <mergeCell ref="XBL128:XBO128"/>
    <mergeCell ref="WZT128:WZW128"/>
    <mergeCell ref="WZX128:XAA128"/>
    <mergeCell ref="XAB128:XAE128"/>
    <mergeCell ref="XAF128:XAI128"/>
    <mergeCell ref="XAJ128:XAM128"/>
    <mergeCell ref="XAN128:XAQ128"/>
    <mergeCell ref="WYV128:WYY128"/>
    <mergeCell ref="WYZ128:WZC128"/>
    <mergeCell ref="WZD128:WZG128"/>
    <mergeCell ref="WZH128:WZK128"/>
    <mergeCell ref="WZL128:WZO128"/>
    <mergeCell ref="WZP128:WZS128"/>
    <mergeCell ref="IF129:II129"/>
    <mergeCell ref="IJ129:IM129"/>
    <mergeCell ref="IN129:IQ129"/>
    <mergeCell ref="IR129:IU129"/>
    <mergeCell ref="WXX128:WYA128"/>
    <mergeCell ref="WYB128:WYE128"/>
    <mergeCell ref="WYF128:WYI128"/>
    <mergeCell ref="IV129:IY129"/>
    <mergeCell ref="IZ129:JC129"/>
    <mergeCell ref="HH129:HK129"/>
    <mergeCell ref="HL129:HO129"/>
    <mergeCell ref="HP129:HS129"/>
    <mergeCell ref="HT129:HW129"/>
    <mergeCell ref="HX129:IA129"/>
    <mergeCell ref="IB129:IE129"/>
    <mergeCell ref="GJ129:GM129"/>
    <mergeCell ref="GN129:GQ129"/>
    <mergeCell ref="GR129:GU129"/>
    <mergeCell ref="GV129:GY129"/>
    <mergeCell ref="GZ129:HC129"/>
    <mergeCell ref="HD129:HG129"/>
    <mergeCell ref="FL129:FO129"/>
    <mergeCell ref="FP129:FS129"/>
    <mergeCell ref="FT129:FW129"/>
    <mergeCell ref="FX129:GA129"/>
    <mergeCell ref="GB129:GE129"/>
    <mergeCell ref="GF129:GI129"/>
    <mergeCell ref="EN129:EQ129"/>
    <mergeCell ref="ER129:EU129"/>
    <mergeCell ref="EV129:EY129"/>
    <mergeCell ref="EZ129:FC129"/>
    <mergeCell ref="FD129:FG129"/>
    <mergeCell ref="FH129:FK129"/>
    <mergeCell ref="DP129:DS129"/>
    <mergeCell ref="DT129:DW129"/>
    <mergeCell ref="DX129:EA129"/>
    <mergeCell ref="EB129:EE129"/>
    <mergeCell ref="EF129:EI129"/>
    <mergeCell ref="EJ129:EM129"/>
    <mergeCell ref="NT129:NW129"/>
    <mergeCell ref="NX129:OA129"/>
    <mergeCell ref="OB129:OE129"/>
    <mergeCell ref="OF129:OI129"/>
    <mergeCell ref="OJ129:OM129"/>
    <mergeCell ref="ON129:OQ129"/>
    <mergeCell ref="MV129:MY129"/>
    <mergeCell ref="MZ129:NC129"/>
    <mergeCell ref="ND129:NG129"/>
    <mergeCell ref="NH129:NK129"/>
    <mergeCell ref="NL129:NO129"/>
    <mergeCell ref="NP129:NS129"/>
    <mergeCell ref="LX129:MA129"/>
    <mergeCell ref="MB129:ME129"/>
    <mergeCell ref="MF129:MI129"/>
    <mergeCell ref="MJ129:MM129"/>
    <mergeCell ref="MN129:MQ129"/>
    <mergeCell ref="MR129:MU129"/>
    <mergeCell ref="KZ129:LC129"/>
    <mergeCell ref="LD129:LG129"/>
    <mergeCell ref="LH129:LK129"/>
    <mergeCell ref="LL129:LO129"/>
    <mergeCell ref="LP129:LS129"/>
    <mergeCell ref="LT129:LW129"/>
    <mergeCell ref="KB129:KE129"/>
    <mergeCell ref="KF129:KI129"/>
    <mergeCell ref="KJ129:KM129"/>
    <mergeCell ref="KN129:KQ129"/>
    <mergeCell ref="KR129:KU129"/>
    <mergeCell ref="KV129:KY129"/>
    <mergeCell ref="JD129:JG129"/>
    <mergeCell ref="JH129:JK129"/>
    <mergeCell ref="JL129:JO129"/>
    <mergeCell ref="JP129:JS129"/>
    <mergeCell ref="JT129:JW129"/>
    <mergeCell ref="JX129:KA129"/>
    <mergeCell ref="TH129:TK129"/>
    <mergeCell ref="TL129:TO129"/>
    <mergeCell ref="TP129:TS129"/>
    <mergeCell ref="TT129:TW129"/>
    <mergeCell ref="TX129:UA129"/>
    <mergeCell ref="UB129:UE129"/>
    <mergeCell ref="SJ129:SM129"/>
    <mergeCell ref="SN129:SQ129"/>
    <mergeCell ref="SR129:SU129"/>
    <mergeCell ref="SV129:SY129"/>
    <mergeCell ref="SZ129:TC129"/>
    <mergeCell ref="TD129:TG129"/>
    <mergeCell ref="RL129:RO129"/>
    <mergeCell ref="RP129:RS129"/>
    <mergeCell ref="RT129:RW129"/>
    <mergeCell ref="RX129:SA129"/>
    <mergeCell ref="SB129:SE129"/>
    <mergeCell ref="SF129:SI129"/>
    <mergeCell ref="QN129:QQ129"/>
    <mergeCell ref="QR129:QU129"/>
    <mergeCell ref="QV129:QY129"/>
    <mergeCell ref="QZ129:RC129"/>
    <mergeCell ref="RD129:RG129"/>
    <mergeCell ref="RH129:RK129"/>
    <mergeCell ref="PP129:PS129"/>
    <mergeCell ref="PT129:PW129"/>
    <mergeCell ref="PX129:QA129"/>
    <mergeCell ref="QB129:QE129"/>
    <mergeCell ref="QF129:QI129"/>
    <mergeCell ref="QJ129:QM129"/>
    <mergeCell ref="OR129:OU129"/>
    <mergeCell ref="OV129:OY129"/>
    <mergeCell ref="OZ129:PC129"/>
    <mergeCell ref="PD129:PG129"/>
    <mergeCell ref="PH129:PK129"/>
    <mergeCell ref="PL129:PO129"/>
    <mergeCell ref="YV129:YY129"/>
    <mergeCell ref="YZ129:ZC129"/>
    <mergeCell ref="ZD129:ZG129"/>
    <mergeCell ref="ZH129:ZK129"/>
    <mergeCell ref="ZL129:ZO129"/>
    <mergeCell ref="ZP129:ZS129"/>
    <mergeCell ref="XX129:YA129"/>
    <mergeCell ref="YB129:YE129"/>
    <mergeCell ref="YF129:YI129"/>
    <mergeCell ref="YJ129:YM129"/>
    <mergeCell ref="YN129:YQ129"/>
    <mergeCell ref="YR129:YU129"/>
    <mergeCell ref="WZ129:XC129"/>
    <mergeCell ref="XD129:XG129"/>
    <mergeCell ref="XH129:XK129"/>
    <mergeCell ref="XL129:XO129"/>
    <mergeCell ref="XP129:XS129"/>
    <mergeCell ref="XT129:XW129"/>
    <mergeCell ref="WB129:WE129"/>
    <mergeCell ref="WF129:WI129"/>
    <mergeCell ref="WJ129:WM129"/>
    <mergeCell ref="WN129:WQ129"/>
    <mergeCell ref="WR129:WU129"/>
    <mergeCell ref="WV129:WY129"/>
    <mergeCell ref="VD129:VG129"/>
    <mergeCell ref="VH129:VK129"/>
    <mergeCell ref="VL129:VO129"/>
    <mergeCell ref="VP129:VS129"/>
    <mergeCell ref="VT129:VW129"/>
    <mergeCell ref="VX129:WA129"/>
    <mergeCell ref="UF129:UI129"/>
    <mergeCell ref="UJ129:UM129"/>
    <mergeCell ref="UN129:UQ129"/>
    <mergeCell ref="UR129:UU129"/>
    <mergeCell ref="UV129:UY129"/>
    <mergeCell ref="UZ129:VC129"/>
    <mergeCell ref="AEJ129:AEM129"/>
    <mergeCell ref="AEN129:AEQ129"/>
    <mergeCell ref="AER129:AEU129"/>
    <mergeCell ref="AEV129:AEY129"/>
    <mergeCell ref="AEZ129:AFC129"/>
    <mergeCell ref="AFD129:AFG129"/>
    <mergeCell ref="ADL129:ADO129"/>
    <mergeCell ref="ADP129:ADS129"/>
    <mergeCell ref="ADT129:ADW129"/>
    <mergeCell ref="ADX129:AEA129"/>
    <mergeCell ref="AEB129:AEE129"/>
    <mergeCell ref="AEF129:AEI129"/>
    <mergeCell ref="ACN129:ACQ129"/>
    <mergeCell ref="ACR129:ACU129"/>
    <mergeCell ref="ACV129:ACY129"/>
    <mergeCell ref="ACZ129:ADC129"/>
    <mergeCell ref="ADD129:ADG129"/>
    <mergeCell ref="ADH129:ADK129"/>
    <mergeCell ref="ABP129:ABS129"/>
    <mergeCell ref="ABT129:ABW129"/>
    <mergeCell ref="ABX129:ACA129"/>
    <mergeCell ref="ACB129:ACE129"/>
    <mergeCell ref="ACF129:ACI129"/>
    <mergeCell ref="ACJ129:ACM129"/>
    <mergeCell ref="AAR129:AAU129"/>
    <mergeCell ref="AAV129:AAY129"/>
    <mergeCell ref="AAZ129:ABC129"/>
    <mergeCell ref="ABD129:ABG129"/>
    <mergeCell ref="ABH129:ABK129"/>
    <mergeCell ref="ABL129:ABO129"/>
    <mergeCell ref="ZT129:ZW129"/>
    <mergeCell ref="ZX129:AAA129"/>
    <mergeCell ref="AAB129:AAE129"/>
    <mergeCell ref="AAF129:AAI129"/>
    <mergeCell ref="AAJ129:AAM129"/>
    <mergeCell ref="AAN129:AAQ129"/>
    <mergeCell ref="AJX129:AKA129"/>
    <mergeCell ref="AKB129:AKE129"/>
    <mergeCell ref="AKF129:AKI129"/>
    <mergeCell ref="AKJ129:AKM129"/>
    <mergeCell ref="AKN129:AKQ129"/>
    <mergeCell ref="AKR129:AKU129"/>
    <mergeCell ref="AIZ129:AJC129"/>
    <mergeCell ref="AJD129:AJG129"/>
    <mergeCell ref="AJH129:AJK129"/>
    <mergeCell ref="AJL129:AJO129"/>
    <mergeCell ref="AJP129:AJS129"/>
    <mergeCell ref="AJT129:AJW129"/>
    <mergeCell ref="AIB129:AIE129"/>
    <mergeCell ref="AIF129:AII129"/>
    <mergeCell ref="AIJ129:AIM129"/>
    <mergeCell ref="AIN129:AIQ129"/>
    <mergeCell ref="AIR129:AIU129"/>
    <mergeCell ref="AIV129:AIY129"/>
    <mergeCell ref="AHD129:AHG129"/>
    <mergeCell ref="AHH129:AHK129"/>
    <mergeCell ref="AHL129:AHO129"/>
    <mergeCell ref="AHP129:AHS129"/>
    <mergeCell ref="AHT129:AHW129"/>
    <mergeCell ref="AHX129:AIA129"/>
    <mergeCell ref="AGF129:AGI129"/>
    <mergeCell ref="AGJ129:AGM129"/>
    <mergeCell ref="AGN129:AGQ129"/>
    <mergeCell ref="AGR129:AGU129"/>
    <mergeCell ref="AGV129:AGY129"/>
    <mergeCell ref="AGZ129:AHC129"/>
    <mergeCell ref="AFH129:AFK129"/>
    <mergeCell ref="AFL129:AFO129"/>
    <mergeCell ref="AFP129:AFS129"/>
    <mergeCell ref="AFT129:AFW129"/>
    <mergeCell ref="AFX129:AGA129"/>
    <mergeCell ref="AGB129:AGE129"/>
    <mergeCell ref="APL129:APO129"/>
    <mergeCell ref="APP129:APS129"/>
    <mergeCell ref="APT129:APW129"/>
    <mergeCell ref="APX129:AQA129"/>
    <mergeCell ref="AQB129:AQE129"/>
    <mergeCell ref="AQF129:AQI129"/>
    <mergeCell ref="AON129:AOQ129"/>
    <mergeCell ref="AOR129:AOU129"/>
    <mergeCell ref="AOV129:AOY129"/>
    <mergeCell ref="AOZ129:APC129"/>
    <mergeCell ref="APD129:APG129"/>
    <mergeCell ref="APH129:APK129"/>
    <mergeCell ref="ANP129:ANS129"/>
    <mergeCell ref="ANT129:ANW129"/>
    <mergeCell ref="ANX129:AOA129"/>
    <mergeCell ref="AOB129:AOE129"/>
    <mergeCell ref="AOF129:AOI129"/>
    <mergeCell ref="AOJ129:AOM129"/>
    <mergeCell ref="AMR129:AMU129"/>
    <mergeCell ref="AMV129:AMY129"/>
    <mergeCell ref="AMZ129:ANC129"/>
    <mergeCell ref="AND129:ANG129"/>
    <mergeCell ref="ANH129:ANK129"/>
    <mergeCell ref="ANL129:ANO129"/>
    <mergeCell ref="ALT129:ALW129"/>
    <mergeCell ref="ALX129:AMA129"/>
    <mergeCell ref="AMB129:AME129"/>
    <mergeCell ref="AMF129:AMI129"/>
    <mergeCell ref="AMJ129:AMM129"/>
    <mergeCell ref="AMN129:AMQ129"/>
    <mergeCell ref="AKV129:AKY129"/>
    <mergeCell ref="AKZ129:ALC129"/>
    <mergeCell ref="ALD129:ALG129"/>
    <mergeCell ref="ALH129:ALK129"/>
    <mergeCell ref="ALL129:ALO129"/>
    <mergeCell ref="ALP129:ALS129"/>
    <mergeCell ref="AUZ129:AVC129"/>
    <mergeCell ref="AVD129:AVG129"/>
    <mergeCell ref="AVH129:AVK129"/>
    <mergeCell ref="AVL129:AVO129"/>
    <mergeCell ref="AVP129:AVS129"/>
    <mergeCell ref="AVT129:AVW129"/>
    <mergeCell ref="AUB129:AUE129"/>
    <mergeCell ref="AUF129:AUI129"/>
    <mergeCell ref="AUJ129:AUM129"/>
    <mergeCell ref="AUN129:AUQ129"/>
    <mergeCell ref="AUR129:AUU129"/>
    <mergeCell ref="AUV129:AUY129"/>
    <mergeCell ref="ATD129:ATG129"/>
    <mergeCell ref="ATH129:ATK129"/>
    <mergeCell ref="ATL129:ATO129"/>
    <mergeCell ref="ATP129:ATS129"/>
    <mergeCell ref="ATT129:ATW129"/>
    <mergeCell ref="ATX129:AUA129"/>
    <mergeCell ref="ASF129:ASI129"/>
    <mergeCell ref="ASJ129:ASM129"/>
    <mergeCell ref="ASN129:ASQ129"/>
    <mergeCell ref="ASR129:ASU129"/>
    <mergeCell ref="ASV129:ASY129"/>
    <mergeCell ref="ASZ129:ATC129"/>
    <mergeCell ref="ARH129:ARK129"/>
    <mergeCell ref="ARL129:ARO129"/>
    <mergeCell ref="ARP129:ARS129"/>
    <mergeCell ref="ART129:ARW129"/>
    <mergeCell ref="ARX129:ASA129"/>
    <mergeCell ref="ASB129:ASE129"/>
    <mergeCell ref="AQJ129:AQM129"/>
    <mergeCell ref="AQN129:AQQ129"/>
    <mergeCell ref="AQR129:AQU129"/>
    <mergeCell ref="AQV129:AQY129"/>
    <mergeCell ref="AQZ129:ARC129"/>
    <mergeCell ref="ARD129:ARG129"/>
    <mergeCell ref="BAN129:BAQ129"/>
    <mergeCell ref="BAR129:BAU129"/>
    <mergeCell ref="BAV129:BAY129"/>
    <mergeCell ref="BAZ129:BBC129"/>
    <mergeCell ref="BBD129:BBG129"/>
    <mergeCell ref="BBH129:BBK129"/>
    <mergeCell ref="AZP129:AZS129"/>
    <mergeCell ref="AZT129:AZW129"/>
    <mergeCell ref="AZX129:BAA129"/>
    <mergeCell ref="BAB129:BAE129"/>
    <mergeCell ref="BAF129:BAI129"/>
    <mergeCell ref="BAJ129:BAM129"/>
    <mergeCell ref="AYR129:AYU129"/>
    <mergeCell ref="AYV129:AYY129"/>
    <mergeCell ref="AYZ129:AZC129"/>
    <mergeCell ref="AZD129:AZG129"/>
    <mergeCell ref="AZH129:AZK129"/>
    <mergeCell ref="AZL129:AZO129"/>
    <mergeCell ref="AXT129:AXW129"/>
    <mergeCell ref="AXX129:AYA129"/>
    <mergeCell ref="AYB129:AYE129"/>
    <mergeCell ref="AYF129:AYI129"/>
    <mergeCell ref="AYJ129:AYM129"/>
    <mergeCell ref="AYN129:AYQ129"/>
    <mergeCell ref="AWV129:AWY129"/>
    <mergeCell ref="AWZ129:AXC129"/>
    <mergeCell ref="AXD129:AXG129"/>
    <mergeCell ref="AXH129:AXK129"/>
    <mergeCell ref="AXL129:AXO129"/>
    <mergeCell ref="AXP129:AXS129"/>
    <mergeCell ref="AVX129:AWA129"/>
    <mergeCell ref="AWB129:AWE129"/>
    <mergeCell ref="AWF129:AWI129"/>
    <mergeCell ref="AWJ129:AWM129"/>
    <mergeCell ref="AWN129:AWQ129"/>
    <mergeCell ref="AWR129:AWU129"/>
    <mergeCell ref="BGB129:BGE129"/>
    <mergeCell ref="BGF129:BGI129"/>
    <mergeCell ref="BGJ129:BGM129"/>
    <mergeCell ref="BGN129:BGQ129"/>
    <mergeCell ref="BGR129:BGU129"/>
    <mergeCell ref="BGV129:BGY129"/>
    <mergeCell ref="BFD129:BFG129"/>
    <mergeCell ref="BFH129:BFK129"/>
    <mergeCell ref="BFL129:BFO129"/>
    <mergeCell ref="BFP129:BFS129"/>
    <mergeCell ref="BFT129:BFW129"/>
    <mergeCell ref="BFX129:BGA129"/>
    <mergeCell ref="BEF129:BEI129"/>
    <mergeCell ref="BEJ129:BEM129"/>
    <mergeCell ref="BEN129:BEQ129"/>
    <mergeCell ref="BER129:BEU129"/>
    <mergeCell ref="BEV129:BEY129"/>
    <mergeCell ref="BEZ129:BFC129"/>
    <mergeCell ref="BDH129:BDK129"/>
    <mergeCell ref="BDL129:BDO129"/>
    <mergeCell ref="BDP129:BDS129"/>
    <mergeCell ref="BDT129:BDW129"/>
    <mergeCell ref="BDX129:BEA129"/>
    <mergeCell ref="BEB129:BEE129"/>
    <mergeCell ref="BCJ129:BCM129"/>
    <mergeCell ref="BCN129:BCQ129"/>
    <mergeCell ref="BCR129:BCU129"/>
    <mergeCell ref="BCV129:BCY129"/>
    <mergeCell ref="BCZ129:BDC129"/>
    <mergeCell ref="BDD129:BDG129"/>
    <mergeCell ref="BBL129:BBO129"/>
    <mergeCell ref="BBP129:BBS129"/>
    <mergeCell ref="BBT129:BBW129"/>
    <mergeCell ref="BBX129:BCA129"/>
    <mergeCell ref="BCB129:BCE129"/>
    <mergeCell ref="BCF129:BCI129"/>
    <mergeCell ref="BLP129:BLS129"/>
    <mergeCell ref="BLT129:BLW129"/>
    <mergeCell ref="BLX129:BMA129"/>
    <mergeCell ref="BMB129:BME129"/>
    <mergeCell ref="BMF129:BMI129"/>
    <mergeCell ref="BMJ129:BMM129"/>
    <mergeCell ref="BKR129:BKU129"/>
    <mergeCell ref="BKV129:BKY129"/>
    <mergeCell ref="BKZ129:BLC129"/>
    <mergeCell ref="BLD129:BLG129"/>
    <mergeCell ref="BLH129:BLK129"/>
    <mergeCell ref="BLL129:BLO129"/>
    <mergeCell ref="BJT129:BJW129"/>
    <mergeCell ref="BJX129:BKA129"/>
    <mergeCell ref="BKB129:BKE129"/>
    <mergeCell ref="BKF129:BKI129"/>
    <mergeCell ref="BKJ129:BKM129"/>
    <mergeCell ref="BKN129:BKQ129"/>
    <mergeCell ref="BIV129:BIY129"/>
    <mergeCell ref="BIZ129:BJC129"/>
    <mergeCell ref="BJD129:BJG129"/>
    <mergeCell ref="BJH129:BJK129"/>
    <mergeCell ref="BJL129:BJO129"/>
    <mergeCell ref="BJP129:BJS129"/>
    <mergeCell ref="BHX129:BIA129"/>
    <mergeCell ref="BIB129:BIE129"/>
    <mergeCell ref="BIF129:BII129"/>
    <mergeCell ref="BIJ129:BIM129"/>
    <mergeCell ref="BIN129:BIQ129"/>
    <mergeCell ref="BIR129:BIU129"/>
    <mergeCell ref="BGZ129:BHC129"/>
    <mergeCell ref="BHD129:BHG129"/>
    <mergeCell ref="BHH129:BHK129"/>
    <mergeCell ref="BHL129:BHO129"/>
    <mergeCell ref="BHP129:BHS129"/>
    <mergeCell ref="BHT129:BHW129"/>
    <mergeCell ref="BRD129:BRG129"/>
    <mergeCell ref="BRH129:BRK129"/>
    <mergeCell ref="BRL129:BRO129"/>
    <mergeCell ref="BRP129:BRS129"/>
    <mergeCell ref="BRT129:BRW129"/>
    <mergeCell ref="BRX129:BSA129"/>
    <mergeCell ref="BQF129:BQI129"/>
    <mergeCell ref="BQJ129:BQM129"/>
    <mergeCell ref="BQN129:BQQ129"/>
    <mergeCell ref="BQR129:BQU129"/>
    <mergeCell ref="BQV129:BQY129"/>
    <mergeCell ref="BQZ129:BRC129"/>
    <mergeCell ref="BPH129:BPK129"/>
    <mergeCell ref="BPL129:BPO129"/>
    <mergeCell ref="BPP129:BPS129"/>
    <mergeCell ref="BPT129:BPW129"/>
    <mergeCell ref="BPX129:BQA129"/>
    <mergeCell ref="BQB129:BQE129"/>
    <mergeCell ref="BOJ129:BOM129"/>
    <mergeCell ref="BON129:BOQ129"/>
    <mergeCell ref="BOR129:BOU129"/>
    <mergeCell ref="BOV129:BOY129"/>
    <mergeCell ref="BOZ129:BPC129"/>
    <mergeCell ref="BPD129:BPG129"/>
    <mergeCell ref="BNL129:BNO129"/>
    <mergeCell ref="BNP129:BNS129"/>
    <mergeCell ref="BNT129:BNW129"/>
    <mergeCell ref="BNX129:BOA129"/>
    <mergeCell ref="BOB129:BOE129"/>
    <mergeCell ref="BOF129:BOI129"/>
    <mergeCell ref="BMN129:BMQ129"/>
    <mergeCell ref="BMR129:BMU129"/>
    <mergeCell ref="BMV129:BMY129"/>
    <mergeCell ref="BMZ129:BNC129"/>
    <mergeCell ref="BND129:BNG129"/>
    <mergeCell ref="BNH129:BNK129"/>
    <mergeCell ref="BWR129:BWU129"/>
    <mergeCell ref="BWV129:BWY129"/>
    <mergeCell ref="BWZ129:BXC129"/>
    <mergeCell ref="BXD129:BXG129"/>
    <mergeCell ref="BXH129:BXK129"/>
    <mergeCell ref="BXL129:BXO129"/>
    <mergeCell ref="BVT129:BVW129"/>
    <mergeCell ref="BVX129:BWA129"/>
    <mergeCell ref="BWB129:BWE129"/>
    <mergeCell ref="BWF129:BWI129"/>
    <mergeCell ref="BWJ129:BWM129"/>
    <mergeCell ref="BWN129:BWQ129"/>
    <mergeCell ref="BUV129:BUY129"/>
    <mergeCell ref="BUZ129:BVC129"/>
    <mergeCell ref="BVD129:BVG129"/>
    <mergeCell ref="BVH129:BVK129"/>
    <mergeCell ref="BVL129:BVO129"/>
    <mergeCell ref="BVP129:BVS129"/>
    <mergeCell ref="BTX129:BUA129"/>
    <mergeCell ref="BUB129:BUE129"/>
    <mergeCell ref="BUF129:BUI129"/>
    <mergeCell ref="BUJ129:BUM129"/>
    <mergeCell ref="BUN129:BUQ129"/>
    <mergeCell ref="BUR129:BUU129"/>
    <mergeCell ref="BSZ129:BTC129"/>
    <mergeCell ref="BTD129:BTG129"/>
    <mergeCell ref="BTH129:BTK129"/>
    <mergeCell ref="BTL129:BTO129"/>
    <mergeCell ref="BTP129:BTS129"/>
    <mergeCell ref="BTT129:BTW129"/>
    <mergeCell ref="BSB129:BSE129"/>
    <mergeCell ref="BSF129:BSI129"/>
    <mergeCell ref="BSJ129:BSM129"/>
    <mergeCell ref="BSN129:BSQ129"/>
    <mergeCell ref="BSR129:BSU129"/>
    <mergeCell ref="BSV129:BSY129"/>
    <mergeCell ref="CCF129:CCI129"/>
    <mergeCell ref="CCJ129:CCM129"/>
    <mergeCell ref="CCN129:CCQ129"/>
    <mergeCell ref="CCR129:CCU129"/>
    <mergeCell ref="CCV129:CCY129"/>
    <mergeCell ref="CCZ129:CDC129"/>
    <mergeCell ref="CBH129:CBK129"/>
    <mergeCell ref="CBL129:CBO129"/>
    <mergeCell ref="CBP129:CBS129"/>
    <mergeCell ref="CBT129:CBW129"/>
    <mergeCell ref="CBX129:CCA129"/>
    <mergeCell ref="CCB129:CCE129"/>
    <mergeCell ref="CAJ129:CAM129"/>
    <mergeCell ref="CAN129:CAQ129"/>
    <mergeCell ref="CAR129:CAU129"/>
    <mergeCell ref="CAV129:CAY129"/>
    <mergeCell ref="CAZ129:CBC129"/>
    <mergeCell ref="CBD129:CBG129"/>
    <mergeCell ref="BZL129:BZO129"/>
    <mergeCell ref="BZP129:BZS129"/>
    <mergeCell ref="BZT129:BZW129"/>
    <mergeCell ref="BZX129:CAA129"/>
    <mergeCell ref="CAB129:CAE129"/>
    <mergeCell ref="CAF129:CAI129"/>
    <mergeCell ref="BYN129:BYQ129"/>
    <mergeCell ref="BYR129:BYU129"/>
    <mergeCell ref="BYV129:BYY129"/>
    <mergeCell ref="BYZ129:BZC129"/>
    <mergeCell ref="BZD129:BZG129"/>
    <mergeCell ref="BZH129:BZK129"/>
    <mergeCell ref="BXP129:BXS129"/>
    <mergeCell ref="BXT129:BXW129"/>
    <mergeCell ref="BXX129:BYA129"/>
    <mergeCell ref="BYB129:BYE129"/>
    <mergeCell ref="BYF129:BYI129"/>
    <mergeCell ref="BYJ129:BYM129"/>
    <mergeCell ref="CHT129:CHW129"/>
    <mergeCell ref="CHX129:CIA129"/>
    <mergeCell ref="CIB129:CIE129"/>
    <mergeCell ref="CIF129:CII129"/>
    <mergeCell ref="CIJ129:CIM129"/>
    <mergeCell ref="CIN129:CIQ129"/>
    <mergeCell ref="CGV129:CGY129"/>
    <mergeCell ref="CGZ129:CHC129"/>
    <mergeCell ref="CHD129:CHG129"/>
    <mergeCell ref="CHH129:CHK129"/>
    <mergeCell ref="CHL129:CHO129"/>
    <mergeCell ref="CHP129:CHS129"/>
    <mergeCell ref="CFX129:CGA129"/>
    <mergeCell ref="CGB129:CGE129"/>
    <mergeCell ref="CGF129:CGI129"/>
    <mergeCell ref="CGJ129:CGM129"/>
    <mergeCell ref="CGN129:CGQ129"/>
    <mergeCell ref="CGR129:CGU129"/>
    <mergeCell ref="CEZ129:CFC129"/>
    <mergeCell ref="CFD129:CFG129"/>
    <mergeCell ref="CFH129:CFK129"/>
    <mergeCell ref="CFL129:CFO129"/>
    <mergeCell ref="CFP129:CFS129"/>
    <mergeCell ref="CFT129:CFW129"/>
    <mergeCell ref="CEB129:CEE129"/>
    <mergeCell ref="CEF129:CEI129"/>
    <mergeCell ref="CEJ129:CEM129"/>
    <mergeCell ref="CEN129:CEQ129"/>
    <mergeCell ref="CER129:CEU129"/>
    <mergeCell ref="CEV129:CEY129"/>
    <mergeCell ref="CDD129:CDG129"/>
    <mergeCell ref="CDH129:CDK129"/>
    <mergeCell ref="CDL129:CDO129"/>
    <mergeCell ref="CDP129:CDS129"/>
    <mergeCell ref="CDT129:CDW129"/>
    <mergeCell ref="CDX129:CEA129"/>
    <mergeCell ref="CNH129:CNK129"/>
    <mergeCell ref="CNL129:CNO129"/>
    <mergeCell ref="CNP129:CNS129"/>
    <mergeCell ref="CNT129:CNW129"/>
    <mergeCell ref="CNX129:COA129"/>
    <mergeCell ref="COB129:COE129"/>
    <mergeCell ref="CMJ129:CMM129"/>
    <mergeCell ref="CMN129:CMQ129"/>
    <mergeCell ref="CMR129:CMU129"/>
    <mergeCell ref="CMV129:CMY129"/>
    <mergeCell ref="CMZ129:CNC129"/>
    <mergeCell ref="CND129:CNG129"/>
    <mergeCell ref="CLL129:CLO129"/>
    <mergeCell ref="CLP129:CLS129"/>
    <mergeCell ref="CLT129:CLW129"/>
    <mergeCell ref="CLX129:CMA129"/>
    <mergeCell ref="CMB129:CME129"/>
    <mergeCell ref="CMF129:CMI129"/>
    <mergeCell ref="CKN129:CKQ129"/>
    <mergeCell ref="CKR129:CKU129"/>
    <mergeCell ref="CKV129:CKY129"/>
    <mergeCell ref="CKZ129:CLC129"/>
    <mergeCell ref="CLD129:CLG129"/>
    <mergeCell ref="CLH129:CLK129"/>
    <mergeCell ref="CJP129:CJS129"/>
    <mergeCell ref="CJT129:CJW129"/>
    <mergeCell ref="CJX129:CKA129"/>
    <mergeCell ref="CKB129:CKE129"/>
    <mergeCell ref="CKF129:CKI129"/>
    <mergeCell ref="CKJ129:CKM129"/>
    <mergeCell ref="CIR129:CIU129"/>
    <mergeCell ref="CIV129:CIY129"/>
    <mergeCell ref="CIZ129:CJC129"/>
    <mergeCell ref="CJD129:CJG129"/>
    <mergeCell ref="CJH129:CJK129"/>
    <mergeCell ref="CJL129:CJO129"/>
    <mergeCell ref="CSV129:CSY129"/>
    <mergeCell ref="CSZ129:CTC129"/>
    <mergeCell ref="CTD129:CTG129"/>
    <mergeCell ref="CTH129:CTK129"/>
    <mergeCell ref="CTL129:CTO129"/>
    <mergeCell ref="CTP129:CTS129"/>
    <mergeCell ref="CRX129:CSA129"/>
    <mergeCell ref="CSB129:CSE129"/>
    <mergeCell ref="CSF129:CSI129"/>
    <mergeCell ref="CSJ129:CSM129"/>
    <mergeCell ref="CSN129:CSQ129"/>
    <mergeCell ref="CSR129:CSU129"/>
    <mergeCell ref="CQZ129:CRC129"/>
    <mergeCell ref="CRD129:CRG129"/>
    <mergeCell ref="CRH129:CRK129"/>
    <mergeCell ref="CRL129:CRO129"/>
    <mergeCell ref="CRP129:CRS129"/>
    <mergeCell ref="CRT129:CRW129"/>
    <mergeCell ref="CQB129:CQE129"/>
    <mergeCell ref="CQF129:CQI129"/>
    <mergeCell ref="CQJ129:CQM129"/>
    <mergeCell ref="CQN129:CQQ129"/>
    <mergeCell ref="CQR129:CQU129"/>
    <mergeCell ref="CQV129:CQY129"/>
    <mergeCell ref="CPD129:CPG129"/>
    <mergeCell ref="CPH129:CPK129"/>
    <mergeCell ref="CPL129:CPO129"/>
    <mergeCell ref="CPP129:CPS129"/>
    <mergeCell ref="CPT129:CPW129"/>
    <mergeCell ref="CPX129:CQA129"/>
    <mergeCell ref="COF129:COI129"/>
    <mergeCell ref="COJ129:COM129"/>
    <mergeCell ref="CON129:COQ129"/>
    <mergeCell ref="COR129:COU129"/>
    <mergeCell ref="COV129:COY129"/>
    <mergeCell ref="COZ129:CPC129"/>
    <mergeCell ref="CYJ129:CYM129"/>
    <mergeCell ref="CYN129:CYQ129"/>
    <mergeCell ref="CYR129:CYU129"/>
    <mergeCell ref="CYV129:CYY129"/>
    <mergeCell ref="CYZ129:CZC129"/>
    <mergeCell ref="CZD129:CZG129"/>
    <mergeCell ref="CXL129:CXO129"/>
    <mergeCell ref="CXP129:CXS129"/>
    <mergeCell ref="CXT129:CXW129"/>
    <mergeCell ref="CXX129:CYA129"/>
    <mergeCell ref="CYB129:CYE129"/>
    <mergeCell ref="CYF129:CYI129"/>
    <mergeCell ref="CWN129:CWQ129"/>
    <mergeCell ref="CWR129:CWU129"/>
    <mergeCell ref="CWV129:CWY129"/>
    <mergeCell ref="CWZ129:CXC129"/>
    <mergeCell ref="CXD129:CXG129"/>
    <mergeCell ref="CXH129:CXK129"/>
    <mergeCell ref="CVP129:CVS129"/>
    <mergeCell ref="CVT129:CVW129"/>
    <mergeCell ref="CVX129:CWA129"/>
    <mergeCell ref="CWB129:CWE129"/>
    <mergeCell ref="CWF129:CWI129"/>
    <mergeCell ref="CWJ129:CWM129"/>
    <mergeCell ref="CUR129:CUU129"/>
    <mergeCell ref="CUV129:CUY129"/>
    <mergeCell ref="CUZ129:CVC129"/>
    <mergeCell ref="CVD129:CVG129"/>
    <mergeCell ref="CVH129:CVK129"/>
    <mergeCell ref="CVL129:CVO129"/>
    <mergeCell ref="CTT129:CTW129"/>
    <mergeCell ref="CTX129:CUA129"/>
    <mergeCell ref="CUB129:CUE129"/>
    <mergeCell ref="CUF129:CUI129"/>
    <mergeCell ref="CUJ129:CUM129"/>
    <mergeCell ref="CUN129:CUQ129"/>
    <mergeCell ref="DDX129:DEA129"/>
    <mergeCell ref="DEB129:DEE129"/>
    <mergeCell ref="DEF129:DEI129"/>
    <mergeCell ref="DEJ129:DEM129"/>
    <mergeCell ref="DEN129:DEQ129"/>
    <mergeCell ref="DER129:DEU129"/>
    <mergeCell ref="DCZ129:DDC129"/>
    <mergeCell ref="DDD129:DDG129"/>
    <mergeCell ref="DDH129:DDK129"/>
    <mergeCell ref="DDL129:DDO129"/>
    <mergeCell ref="DDP129:DDS129"/>
    <mergeCell ref="DDT129:DDW129"/>
    <mergeCell ref="DCB129:DCE129"/>
    <mergeCell ref="DCF129:DCI129"/>
    <mergeCell ref="DCJ129:DCM129"/>
    <mergeCell ref="DCN129:DCQ129"/>
    <mergeCell ref="DCR129:DCU129"/>
    <mergeCell ref="DCV129:DCY129"/>
    <mergeCell ref="DBD129:DBG129"/>
    <mergeCell ref="DBH129:DBK129"/>
    <mergeCell ref="DBL129:DBO129"/>
    <mergeCell ref="DBP129:DBS129"/>
    <mergeCell ref="DBT129:DBW129"/>
    <mergeCell ref="DBX129:DCA129"/>
    <mergeCell ref="DAF129:DAI129"/>
    <mergeCell ref="DAJ129:DAM129"/>
    <mergeCell ref="DAN129:DAQ129"/>
    <mergeCell ref="DAR129:DAU129"/>
    <mergeCell ref="DAV129:DAY129"/>
    <mergeCell ref="DAZ129:DBC129"/>
    <mergeCell ref="CZH129:CZK129"/>
    <mergeCell ref="CZL129:CZO129"/>
    <mergeCell ref="CZP129:CZS129"/>
    <mergeCell ref="CZT129:CZW129"/>
    <mergeCell ref="CZX129:DAA129"/>
    <mergeCell ref="DAB129:DAE129"/>
    <mergeCell ref="DJL129:DJO129"/>
    <mergeCell ref="DJP129:DJS129"/>
    <mergeCell ref="DJT129:DJW129"/>
    <mergeCell ref="DJX129:DKA129"/>
    <mergeCell ref="DKB129:DKE129"/>
    <mergeCell ref="DKF129:DKI129"/>
    <mergeCell ref="DIN129:DIQ129"/>
    <mergeCell ref="DIR129:DIU129"/>
    <mergeCell ref="DIV129:DIY129"/>
    <mergeCell ref="DIZ129:DJC129"/>
    <mergeCell ref="DJD129:DJG129"/>
    <mergeCell ref="DJH129:DJK129"/>
    <mergeCell ref="DHP129:DHS129"/>
    <mergeCell ref="DHT129:DHW129"/>
    <mergeCell ref="DHX129:DIA129"/>
    <mergeCell ref="DIB129:DIE129"/>
    <mergeCell ref="DIF129:DII129"/>
    <mergeCell ref="DIJ129:DIM129"/>
    <mergeCell ref="DGR129:DGU129"/>
    <mergeCell ref="DGV129:DGY129"/>
    <mergeCell ref="DGZ129:DHC129"/>
    <mergeCell ref="DHD129:DHG129"/>
    <mergeCell ref="DHH129:DHK129"/>
    <mergeCell ref="DHL129:DHO129"/>
    <mergeCell ref="DFT129:DFW129"/>
    <mergeCell ref="DFX129:DGA129"/>
    <mergeCell ref="DGB129:DGE129"/>
    <mergeCell ref="DGF129:DGI129"/>
    <mergeCell ref="DGJ129:DGM129"/>
    <mergeCell ref="DGN129:DGQ129"/>
    <mergeCell ref="DEV129:DEY129"/>
    <mergeCell ref="DEZ129:DFC129"/>
    <mergeCell ref="DFD129:DFG129"/>
    <mergeCell ref="DFH129:DFK129"/>
    <mergeCell ref="DFL129:DFO129"/>
    <mergeCell ref="DFP129:DFS129"/>
    <mergeCell ref="DOZ129:DPC129"/>
    <mergeCell ref="DPD129:DPG129"/>
    <mergeCell ref="DPH129:DPK129"/>
    <mergeCell ref="DPL129:DPO129"/>
    <mergeCell ref="DPP129:DPS129"/>
    <mergeCell ref="DPT129:DPW129"/>
    <mergeCell ref="DOB129:DOE129"/>
    <mergeCell ref="DOF129:DOI129"/>
    <mergeCell ref="DOJ129:DOM129"/>
    <mergeCell ref="DON129:DOQ129"/>
    <mergeCell ref="DOR129:DOU129"/>
    <mergeCell ref="DOV129:DOY129"/>
    <mergeCell ref="DND129:DNG129"/>
    <mergeCell ref="DNH129:DNK129"/>
    <mergeCell ref="DNL129:DNO129"/>
    <mergeCell ref="DNP129:DNS129"/>
    <mergeCell ref="DNT129:DNW129"/>
    <mergeCell ref="DNX129:DOA129"/>
    <mergeCell ref="DMF129:DMI129"/>
    <mergeCell ref="DMJ129:DMM129"/>
    <mergeCell ref="DMN129:DMQ129"/>
    <mergeCell ref="DMR129:DMU129"/>
    <mergeCell ref="DMV129:DMY129"/>
    <mergeCell ref="DMZ129:DNC129"/>
    <mergeCell ref="DLH129:DLK129"/>
    <mergeCell ref="DLL129:DLO129"/>
    <mergeCell ref="DLP129:DLS129"/>
    <mergeCell ref="DLT129:DLW129"/>
    <mergeCell ref="DLX129:DMA129"/>
    <mergeCell ref="DMB129:DME129"/>
    <mergeCell ref="DKJ129:DKM129"/>
    <mergeCell ref="DKN129:DKQ129"/>
    <mergeCell ref="DKR129:DKU129"/>
    <mergeCell ref="DKV129:DKY129"/>
    <mergeCell ref="DKZ129:DLC129"/>
    <mergeCell ref="DLD129:DLG129"/>
    <mergeCell ref="DUN129:DUQ129"/>
    <mergeCell ref="DUR129:DUU129"/>
    <mergeCell ref="DUV129:DUY129"/>
    <mergeCell ref="DUZ129:DVC129"/>
    <mergeCell ref="DVD129:DVG129"/>
    <mergeCell ref="DVH129:DVK129"/>
    <mergeCell ref="DTP129:DTS129"/>
    <mergeCell ref="DTT129:DTW129"/>
    <mergeCell ref="DTX129:DUA129"/>
    <mergeCell ref="DUB129:DUE129"/>
    <mergeCell ref="DUF129:DUI129"/>
    <mergeCell ref="DUJ129:DUM129"/>
    <mergeCell ref="DSR129:DSU129"/>
    <mergeCell ref="DSV129:DSY129"/>
    <mergeCell ref="DSZ129:DTC129"/>
    <mergeCell ref="DTD129:DTG129"/>
    <mergeCell ref="DTH129:DTK129"/>
    <mergeCell ref="DTL129:DTO129"/>
    <mergeCell ref="DRT129:DRW129"/>
    <mergeCell ref="DRX129:DSA129"/>
    <mergeCell ref="DSB129:DSE129"/>
    <mergeCell ref="DSF129:DSI129"/>
    <mergeCell ref="DSJ129:DSM129"/>
    <mergeCell ref="DSN129:DSQ129"/>
    <mergeCell ref="DQV129:DQY129"/>
    <mergeCell ref="DQZ129:DRC129"/>
    <mergeCell ref="DRD129:DRG129"/>
    <mergeCell ref="DRH129:DRK129"/>
    <mergeCell ref="DRL129:DRO129"/>
    <mergeCell ref="DRP129:DRS129"/>
    <mergeCell ref="DPX129:DQA129"/>
    <mergeCell ref="DQB129:DQE129"/>
    <mergeCell ref="DQF129:DQI129"/>
    <mergeCell ref="DQJ129:DQM129"/>
    <mergeCell ref="DQN129:DQQ129"/>
    <mergeCell ref="DQR129:DQU129"/>
    <mergeCell ref="EAB129:EAE129"/>
    <mergeCell ref="EAF129:EAI129"/>
    <mergeCell ref="EAJ129:EAM129"/>
    <mergeCell ref="EAN129:EAQ129"/>
    <mergeCell ref="EAR129:EAU129"/>
    <mergeCell ref="EAV129:EAY129"/>
    <mergeCell ref="DZD129:DZG129"/>
    <mergeCell ref="DZH129:DZK129"/>
    <mergeCell ref="DZL129:DZO129"/>
    <mergeCell ref="DZP129:DZS129"/>
    <mergeCell ref="DZT129:DZW129"/>
    <mergeCell ref="DZX129:EAA129"/>
    <mergeCell ref="DYF129:DYI129"/>
    <mergeCell ref="DYJ129:DYM129"/>
    <mergeCell ref="DYN129:DYQ129"/>
    <mergeCell ref="DYR129:DYU129"/>
    <mergeCell ref="DYV129:DYY129"/>
    <mergeCell ref="DYZ129:DZC129"/>
    <mergeCell ref="DXH129:DXK129"/>
    <mergeCell ref="DXL129:DXO129"/>
    <mergeCell ref="DXP129:DXS129"/>
    <mergeCell ref="DXT129:DXW129"/>
    <mergeCell ref="DXX129:DYA129"/>
    <mergeCell ref="DYB129:DYE129"/>
    <mergeCell ref="DWJ129:DWM129"/>
    <mergeCell ref="DWN129:DWQ129"/>
    <mergeCell ref="DWR129:DWU129"/>
    <mergeCell ref="DWV129:DWY129"/>
    <mergeCell ref="DWZ129:DXC129"/>
    <mergeCell ref="DXD129:DXG129"/>
    <mergeCell ref="DVL129:DVO129"/>
    <mergeCell ref="DVP129:DVS129"/>
    <mergeCell ref="DVT129:DVW129"/>
    <mergeCell ref="DVX129:DWA129"/>
    <mergeCell ref="DWB129:DWE129"/>
    <mergeCell ref="DWF129:DWI129"/>
    <mergeCell ref="EFP129:EFS129"/>
    <mergeCell ref="EFT129:EFW129"/>
    <mergeCell ref="EFX129:EGA129"/>
    <mergeCell ref="EGB129:EGE129"/>
    <mergeCell ref="EGF129:EGI129"/>
    <mergeCell ref="EGJ129:EGM129"/>
    <mergeCell ref="EER129:EEU129"/>
    <mergeCell ref="EEV129:EEY129"/>
    <mergeCell ref="EEZ129:EFC129"/>
    <mergeCell ref="EFD129:EFG129"/>
    <mergeCell ref="EFH129:EFK129"/>
    <mergeCell ref="EFL129:EFO129"/>
    <mergeCell ref="EDT129:EDW129"/>
    <mergeCell ref="EDX129:EEA129"/>
    <mergeCell ref="EEB129:EEE129"/>
    <mergeCell ref="EEF129:EEI129"/>
    <mergeCell ref="EEJ129:EEM129"/>
    <mergeCell ref="EEN129:EEQ129"/>
    <mergeCell ref="ECV129:ECY129"/>
    <mergeCell ref="ECZ129:EDC129"/>
    <mergeCell ref="EDD129:EDG129"/>
    <mergeCell ref="EDH129:EDK129"/>
    <mergeCell ref="EDL129:EDO129"/>
    <mergeCell ref="EDP129:EDS129"/>
    <mergeCell ref="EBX129:ECA129"/>
    <mergeCell ref="ECB129:ECE129"/>
    <mergeCell ref="ECF129:ECI129"/>
    <mergeCell ref="ECJ129:ECM129"/>
    <mergeCell ref="ECN129:ECQ129"/>
    <mergeCell ref="ECR129:ECU129"/>
    <mergeCell ref="EAZ129:EBC129"/>
    <mergeCell ref="EBD129:EBG129"/>
    <mergeCell ref="EBH129:EBK129"/>
    <mergeCell ref="EBL129:EBO129"/>
    <mergeCell ref="EBP129:EBS129"/>
    <mergeCell ref="EBT129:EBW129"/>
    <mergeCell ref="ELD129:ELG129"/>
    <mergeCell ref="ELH129:ELK129"/>
    <mergeCell ref="ELL129:ELO129"/>
    <mergeCell ref="ELP129:ELS129"/>
    <mergeCell ref="ELT129:ELW129"/>
    <mergeCell ref="ELX129:EMA129"/>
    <mergeCell ref="EKF129:EKI129"/>
    <mergeCell ref="EKJ129:EKM129"/>
    <mergeCell ref="EKN129:EKQ129"/>
    <mergeCell ref="EKR129:EKU129"/>
    <mergeCell ref="EKV129:EKY129"/>
    <mergeCell ref="EKZ129:ELC129"/>
    <mergeCell ref="EJH129:EJK129"/>
    <mergeCell ref="EJL129:EJO129"/>
    <mergeCell ref="EJP129:EJS129"/>
    <mergeCell ref="EJT129:EJW129"/>
    <mergeCell ref="EJX129:EKA129"/>
    <mergeCell ref="EKB129:EKE129"/>
    <mergeCell ref="EIJ129:EIM129"/>
    <mergeCell ref="EIN129:EIQ129"/>
    <mergeCell ref="EIR129:EIU129"/>
    <mergeCell ref="EIV129:EIY129"/>
    <mergeCell ref="EIZ129:EJC129"/>
    <mergeCell ref="EJD129:EJG129"/>
    <mergeCell ref="EHL129:EHO129"/>
    <mergeCell ref="EHP129:EHS129"/>
    <mergeCell ref="EHT129:EHW129"/>
    <mergeCell ref="EHX129:EIA129"/>
    <mergeCell ref="EIB129:EIE129"/>
    <mergeCell ref="EIF129:EII129"/>
    <mergeCell ref="EGN129:EGQ129"/>
    <mergeCell ref="EGR129:EGU129"/>
    <mergeCell ref="EGV129:EGY129"/>
    <mergeCell ref="EGZ129:EHC129"/>
    <mergeCell ref="EHD129:EHG129"/>
    <mergeCell ref="EHH129:EHK129"/>
    <mergeCell ref="EQR129:EQU129"/>
    <mergeCell ref="EQV129:EQY129"/>
    <mergeCell ref="EQZ129:ERC129"/>
    <mergeCell ref="ERD129:ERG129"/>
    <mergeCell ref="ERH129:ERK129"/>
    <mergeCell ref="ERL129:ERO129"/>
    <mergeCell ref="EPT129:EPW129"/>
    <mergeCell ref="EPX129:EQA129"/>
    <mergeCell ref="EQB129:EQE129"/>
    <mergeCell ref="EQF129:EQI129"/>
    <mergeCell ref="EQJ129:EQM129"/>
    <mergeCell ref="EQN129:EQQ129"/>
    <mergeCell ref="EOV129:EOY129"/>
    <mergeCell ref="EOZ129:EPC129"/>
    <mergeCell ref="EPD129:EPG129"/>
    <mergeCell ref="EPH129:EPK129"/>
    <mergeCell ref="EPL129:EPO129"/>
    <mergeCell ref="EPP129:EPS129"/>
    <mergeCell ref="ENX129:EOA129"/>
    <mergeCell ref="EOB129:EOE129"/>
    <mergeCell ref="EOF129:EOI129"/>
    <mergeCell ref="EOJ129:EOM129"/>
    <mergeCell ref="EON129:EOQ129"/>
    <mergeCell ref="EOR129:EOU129"/>
    <mergeCell ref="EMZ129:ENC129"/>
    <mergeCell ref="END129:ENG129"/>
    <mergeCell ref="ENH129:ENK129"/>
    <mergeCell ref="ENL129:ENO129"/>
    <mergeCell ref="ENP129:ENS129"/>
    <mergeCell ref="ENT129:ENW129"/>
    <mergeCell ref="EMB129:EME129"/>
    <mergeCell ref="EMF129:EMI129"/>
    <mergeCell ref="EMJ129:EMM129"/>
    <mergeCell ref="EMN129:EMQ129"/>
    <mergeCell ref="EMR129:EMU129"/>
    <mergeCell ref="EMV129:EMY129"/>
    <mergeCell ref="EWF129:EWI129"/>
    <mergeCell ref="EWJ129:EWM129"/>
    <mergeCell ref="EWN129:EWQ129"/>
    <mergeCell ref="EWR129:EWU129"/>
    <mergeCell ref="EWV129:EWY129"/>
    <mergeCell ref="EWZ129:EXC129"/>
    <mergeCell ref="EVH129:EVK129"/>
    <mergeCell ref="EVL129:EVO129"/>
    <mergeCell ref="EVP129:EVS129"/>
    <mergeCell ref="EVT129:EVW129"/>
    <mergeCell ref="EVX129:EWA129"/>
    <mergeCell ref="EWB129:EWE129"/>
    <mergeCell ref="EUJ129:EUM129"/>
    <mergeCell ref="EUN129:EUQ129"/>
    <mergeCell ref="EUR129:EUU129"/>
    <mergeCell ref="EUV129:EUY129"/>
    <mergeCell ref="EUZ129:EVC129"/>
    <mergeCell ref="EVD129:EVG129"/>
    <mergeCell ref="ETL129:ETO129"/>
    <mergeCell ref="ETP129:ETS129"/>
    <mergeCell ref="ETT129:ETW129"/>
    <mergeCell ref="ETX129:EUA129"/>
    <mergeCell ref="EUB129:EUE129"/>
    <mergeCell ref="EUF129:EUI129"/>
    <mergeCell ref="ESN129:ESQ129"/>
    <mergeCell ref="ESR129:ESU129"/>
    <mergeCell ref="ESV129:ESY129"/>
    <mergeCell ref="ESZ129:ETC129"/>
    <mergeCell ref="ETD129:ETG129"/>
    <mergeCell ref="ETH129:ETK129"/>
    <mergeCell ref="ERP129:ERS129"/>
    <mergeCell ref="ERT129:ERW129"/>
    <mergeCell ref="ERX129:ESA129"/>
    <mergeCell ref="ESB129:ESE129"/>
    <mergeCell ref="ESF129:ESI129"/>
    <mergeCell ref="ESJ129:ESM129"/>
    <mergeCell ref="FBT129:FBW129"/>
    <mergeCell ref="FBX129:FCA129"/>
    <mergeCell ref="FCB129:FCE129"/>
    <mergeCell ref="FCF129:FCI129"/>
    <mergeCell ref="FCJ129:FCM129"/>
    <mergeCell ref="FCN129:FCQ129"/>
    <mergeCell ref="FAV129:FAY129"/>
    <mergeCell ref="FAZ129:FBC129"/>
    <mergeCell ref="FBD129:FBG129"/>
    <mergeCell ref="FBH129:FBK129"/>
    <mergeCell ref="FBL129:FBO129"/>
    <mergeCell ref="FBP129:FBS129"/>
    <mergeCell ref="EZX129:FAA129"/>
    <mergeCell ref="FAB129:FAE129"/>
    <mergeCell ref="FAF129:FAI129"/>
    <mergeCell ref="FAJ129:FAM129"/>
    <mergeCell ref="FAN129:FAQ129"/>
    <mergeCell ref="FAR129:FAU129"/>
    <mergeCell ref="EYZ129:EZC129"/>
    <mergeCell ref="EZD129:EZG129"/>
    <mergeCell ref="EZH129:EZK129"/>
    <mergeCell ref="EZL129:EZO129"/>
    <mergeCell ref="EZP129:EZS129"/>
    <mergeCell ref="EZT129:EZW129"/>
    <mergeCell ref="EYB129:EYE129"/>
    <mergeCell ref="EYF129:EYI129"/>
    <mergeCell ref="EYJ129:EYM129"/>
    <mergeCell ref="EYN129:EYQ129"/>
    <mergeCell ref="EYR129:EYU129"/>
    <mergeCell ref="EYV129:EYY129"/>
    <mergeCell ref="EXD129:EXG129"/>
    <mergeCell ref="EXH129:EXK129"/>
    <mergeCell ref="EXL129:EXO129"/>
    <mergeCell ref="EXP129:EXS129"/>
    <mergeCell ref="EXT129:EXW129"/>
    <mergeCell ref="EXX129:EYA129"/>
    <mergeCell ref="FHH129:FHK129"/>
    <mergeCell ref="FHL129:FHO129"/>
    <mergeCell ref="FHP129:FHS129"/>
    <mergeCell ref="FHT129:FHW129"/>
    <mergeCell ref="FHX129:FIA129"/>
    <mergeCell ref="FIB129:FIE129"/>
    <mergeCell ref="FGJ129:FGM129"/>
    <mergeCell ref="FGN129:FGQ129"/>
    <mergeCell ref="FGR129:FGU129"/>
    <mergeCell ref="FGV129:FGY129"/>
    <mergeCell ref="FGZ129:FHC129"/>
    <mergeCell ref="FHD129:FHG129"/>
    <mergeCell ref="FFL129:FFO129"/>
    <mergeCell ref="FFP129:FFS129"/>
    <mergeCell ref="FFT129:FFW129"/>
    <mergeCell ref="FFX129:FGA129"/>
    <mergeCell ref="FGB129:FGE129"/>
    <mergeCell ref="FGF129:FGI129"/>
    <mergeCell ref="FEN129:FEQ129"/>
    <mergeCell ref="FER129:FEU129"/>
    <mergeCell ref="FEV129:FEY129"/>
    <mergeCell ref="FEZ129:FFC129"/>
    <mergeCell ref="FFD129:FFG129"/>
    <mergeCell ref="FFH129:FFK129"/>
    <mergeCell ref="FDP129:FDS129"/>
    <mergeCell ref="FDT129:FDW129"/>
    <mergeCell ref="FDX129:FEA129"/>
    <mergeCell ref="FEB129:FEE129"/>
    <mergeCell ref="FEF129:FEI129"/>
    <mergeCell ref="FEJ129:FEM129"/>
    <mergeCell ref="FCR129:FCU129"/>
    <mergeCell ref="FCV129:FCY129"/>
    <mergeCell ref="FCZ129:FDC129"/>
    <mergeCell ref="FDD129:FDG129"/>
    <mergeCell ref="FDH129:FDK129"/>
    <mergeCell ref="FDL129:FDO129"/>
    <mergeCell ref="FMV129:FMY129"/>
    <mergeCell ref="FMZ129:FNC129"/>
    <mergeCell ref="FND129:FNG129"/>
    <mergeCell ref="FNH129:FNK129"/>
    <mergeCell ref="FNL129:FNO129"/>
    <mergeCell ref="FNP129:FNS129"/>
    <mergeCell ref="FLX129:FMA129"/>
    <mergeCell ref="FMB129:FME129"/>
    <mergeCell ref="FMF129:FMI129"/>
    <mergeCell ref="FMJ129:FMM129"/>
    <mergeCell ref="FMN129:FMQ129"/>
    <mergeCell ref="FMR129:FMU129"/>
    <mergeCell ref="FKZ129:FLC129"/>
    <mergeCell ref="FLD129:FLG129"/>
    <mergeCell ref="FLH129:FLK129"/>
    <mergeCell ref="FLL129:FLO129"/>
    <mergeCell ref="FLP129:FLS129"/>
    <mergeCell ref="FLT129:FLW129"/>
    <mergeCell ref="FKB129:FKE129"/>
    <mergeCell ref="FKF129:FKI129"/>
    <mergeCell ref="FKJ129:FKM129"/>
    <mergeCell ref="FKN129:FKQ129"/>
    <mergeCell ref="FKR129:FKU129"/>
    <mergeCell ref="FKV129:FKY129"/>
    <mergeCell ref="FJD129:FJG129"/>
    <mergeCell ref="FJH129:FJK129"/>
    <mergeCell ref="FJL129:FJO129"/>
    <mergeCell ref="FJP129:FJS129"/>
    <mergeCell ref="FJT129:FJW129"/>
    <mergeCell ref="FJX129:FKA129"/>
    <mergeCell ref="FIF129:FII129"/>
    <mergeCell ref="FIJ129:FIM129"/>
    <mergeCell ref="FIN129:FIQ129"/>
    <mergeCell ref="FIR129:FIU129"/>
    <mergeCell ref="FIV129:FIY129"/>
    <mergeCell ref="FIZ129:FJC129"/>
    <mergeCell ref="FSJ129:FSM129"/>
    <mergeCell ref="FSN129:FSQ129"/>
    <mergeCell ref="FSR129:FSU129"/>
    <mergeCell ref="FSV129:FSY129"/>
    <mergeCell ref="FSZ129:FTC129"/>
    <mergeCell ref="FTD129:FTG129"/>
    <mergeCell ref="FRL129:FRO129"/>
    <mergeCell ref="FRP129:FRS129"/>
    <mergeCell ref="FRT129:FRW129"/>
    <mergeCell ref="FRX129:FSA129"/>
    <mergeCell ref="FSB129:FSE129"/>
    <mergeCell ref="FSF129:FSI129"/>
    <mergeCell ref="FQN129:FQQ129"/>
    <mergeCell ref="FQR129:FQU129"/>
    <mergeCell ref="FQV129:FQY129"/>
    <mergeCell ref="FQZ129:FRC129"/>
    <mergeCell ref="FRD129:FRG129"/>
    <mergeCell ref="FRH129:FRK129"/>
    <mergeCell ref="FPP129:FPS129"/>
    <mergeCell ref="FPT129:FPW129"/>
    <mergeCell ref="FPX129:FQA129"/>
    <mergeCell ref="FQB129:FQE129"/>
    <mergeCell ref="FQF129:FQI129"/>
    <mergeCell ref="FQJ129:FQM129"/>
    <mergeCell ref="FOR129:FOU129"/>
    <mergeCell ref="FOV129:FOY129"/>
    <mergeCell ref="FOZ129:FPC129"/>
    <mergeCell ref="FPD129:FPG129"/>
    <mergeCell ref="FPH129:FPK129"/>
    <mergeCell ref="FPL129:FPO129"/>
    <mergeCell ref="FNT129:FNW129"/>
    <mergeCell ref="FNX129:FOA129"/>
    <mergeCell ref="FOB129:FOE129"/>
    <mergeCell ref="FOF129:FOI129"/>
    <mergeCell ref="FOJ129:FOM129"/>
    <mergeCell ref="FON129:FOQ129"/>
    <mergeCell ref="FXX129:FYA129"/>
    <mergeCell ref="FYB129:FYE129"/>
    <mergeCell ref="FYF129:FYI129"/>
    <mergeCell ref="FYJ129:FYM129"/>
    <mergeCell ref="FYN129:FYQ129"/>
    <mergeCell ref="FYR129:FYU129"/>
    <mergeCell ref="FWZ129:FXC129"/>
    <mergeCell ref="FXD129:FXG129"/>
    <mergeCell ref="FXH129:FXK129"/>
    <mergeCell ref="FXL129:FXO129"/>
    <mergeCell ref="FXP129:FXS129"/>
    <mergeCell ref="FXT129:FXW129"/>
    <mergeCell ref="FWB129:FWE129"/>
    <mergeCell ref="FWF129:FWI129"/>
    <mergeCell ref="FWJ129:FWM129"/>
    <mergeCell ref="FWN129:FWQ129"/>
    <mergeCell ref="FWR129:FWU129"/>
    <mergeCell ref="FWV129:FWY129"/>
    <mergeCell ref="FVD129:FVG129"/>
    <mergeCell ref="FVH129:FVK129"/>
    <mergeCell ref="FVL129:FVO129"/>
    <mergeCell ref="FVP129:FVS129"/>
    <mergeCell ref="FVT129:FVW129"/>
    <mergeCell ref="FVX129:FWA129"/>
    <mergeCell ref="FUF129:FUI129"/>
    <mergeCell ref="FUJ129:FUM129"/>
    <mergeCell ref="FUN129:FUQ129"/>
    <mergeCell ref="FUR129:FUU129"/>
    <mergeCell ref="FUV129:FUY129"/>
    <mergeCell ref="FUZ129:FVC129"/>
    <mergeCell ref="FTH129:FTK129"/>
    <mergeCell ref="FTL129:FTO129"/>
    <mergeCell ref="FTP129:FTS129"/>
    <mergeCell ref="FTT129:FTW129"/>
    <mergeCell ref="FTX129:FUA129"/>
    <mergeCell ref="FUB129:FUE129"/>
    <mergeCell ref="GDL129:GDO129"/>
    <mergeCell ref="GDP129:GDS129"/>
    <mergeCell ref="GDT129:GDW129"/>
    <mergeCell ref="GDX129:GEA129"/>
    <mergeCell ref="GEB129:GEE129"/>
    <mergeCell ref="GEF129:GEI129"/>
    <mergeCell ref="GCN129:GCQ129"/>
    <mergeCell ref="GCR129:GCU129"/>
    <mergeCell ref="GCV129:GCY129"/>
    <mergeCell ref="GCZ129:GDC129"/>
    <mergeCell ref="GDD129:GDG129"/>
    <mergeCell ref="GDH129:GDK129"/>
    <mergeCell ref="GBP129:GBS129"/>
    <mergeCell ref="GBT129:GBW129"/>
    <mergeCell ref="GBX129:GCA129"/>
    <mergeCell ref="GCB129:GCE129"/>
    <mergeCell ref="GCF129:GCI129"/>
    <mergeCell ref="GCJ129:GCM129"/>
    <mergeCell ref="GAR129:GAU129"/>
    <mergeCell ref="GAV129:GAY129"/>
    <mergeCell ref="GAZ129:GBC129"/>
    <mergeCell ref="GBD129:GBG129"/>
    <mergeCell ref="GBH129:GBK129"/>
    <mergeCell ref="GBL129:GBO129"/>
    <mergeCell ref="FZT129:FZW129"/>
    <mergeCell ref="FZX129:GAA129"/>
    <mergeCell ref="GAB129:GAE129"/>
    <mergeCell ref="GAF129:GAI129"/>
    <mergeCell ref="GAJ129:GAM129"/>
    <mergeCell ref="GAN129:GAQ129"/>
    <mergeCell ref="FYV129:FYY129"/>
    <mergeCell ref="FYZ129:FZC129"/>
    <mergeCell ref="FZD129:FZG129"/>
    <mergeCell ref="FZH129:FZK129"/>
    <mergeCell ref="FZL129:FZO129"/>
    <mergeCell ref="FZP129:FZS129"/>
    <mergeCell ref="GIZ129:GJC129"/>
    <mergeCell ref="GJD129:GJG129"/>
    <mergeCell ref="GJH129:GJK129"/>
    <mergeCell ref="GJL129:GJO129"/>
    <mergeCell ref="GJP129:GJS129"/>
    <mergeCell ref="GJT129:GJW129"/>
    <mergeCell ref="GIB129:GIE129"/>
    <mergeCell ref="GIF129:GII129"/>
    <mergeCell ref="GIJ129:GIM129"/>
    <mergeCell ref="GIN129:GIQ129"/>
    <mergeCell ref="GIR129:GIU129"/>
    <mergeCell ref="GIV129:GIY129"/>
    <mergeCell ref="GHD129:GHG129"/>
    <mergeCell ref="GHH129:GHK129"/>
    <mergeCell ref="GHL129:GHO129"/>
    <mergeCell ref="GHP129:GHS129"/>
    <mergeCell ref="GHT129:GHW129"/>
    <mergeCell ref="GHX129:GIA129"/>
    <mergeCell ref="GGF129:GGI129"/>
    <mergeCell ref="GGJ129:GGM129"/>
    <mergeCell ref="GGN129:GGQ129"/>
    <mergeCell ref="GGR129:GGU129"/>
    <mergeCell ref="GGV129:GGY129"/>
    <mergeCell ref="GGZ129:GHC129"/>
    <mergeCell ref="GFH129:GFK129"/>
    <mergeCell ref="GFL129:GFO129"/>
    <mergeCell ref="GFP129:GFS129"/>
    <mergeCell ref="GFT129:GFW129"/>
    <mergeCell ref="GFX129:GGA129"/>
    <mergeCell ref="GGB129:GGE129"/>
    <mergeCell ref="GEJ129:GEM129"/>
    <mergeCell ref="GEN129:GEQ129"/>
    <mergeCell ref="GER129:GEU129"/>
    <mergeCell ref="GEV129:GEY129"/>
    <mergeCell ref="GEZ129:GFC129"/>
    <mergeCell ref="GFD129:GFG129"/>
    <mergeCell ref="GON129:GOQ129"/>
    <mergeCell ref="GOR129:GOU129"/>
    <mergeCell ref="GOV129:GOY129"/>
    <mergeCell ref="GOZ129:GPC129"/>
    <mergeCell ref="GPD129:GPG129"/>
    <mergeCell ref="GPH129:GPK129"/>
    <mergeCell ref="GNP129:GNS129"/>
    <mergeCell ref="GNT129:GNW129"/>
    <mergeCell ref="GNX129:GOA129"/>
    <mergeCell ref="GOB129:GOE129"/>
    <mergeCell ref="GOF129:GOI129"/>
    <mergeCell ref="GOJ129:GOM129"/>
    <mergeCell ref="GMR129:GMU129"/>
    <mergeCell ref="GMV129:GMY129"/>
    <mergeCell ref="GMZ129:GNC129"/>
    <mergeCell ref="GND129:GNG129"/>
    <mergeCell ref="GNH129:GNK129"/>
    <mergeCell ref="GNL129:GNO129"/>
    <mergeCell ref="GLT129:GLW129"/>
    <mergeCell ref="GLX129:GMA129"/>
    <mergeCell ref="GMB129:GME129"/>
    <mergeCell ref="GMF129:GMI129"/>
    <mergeCell ref="GMJ129:GMM129"/>
    <mergeCell ref="GMN129:GMQ129"/>
    <mergeCell ref="GKV129:GKY129"/>
    <mergeCell ref="GKZ129:GLC129"/>
    <mergeCell ref="GLD129:GLG129"/>
    <mergeCell ref="GLH129:GLK129"/>
    <mergeCell ref="GLL129:GLO129"/>
    <mergeCell ref="GLP129:GLS129"/>
    <mergeCell ref="GJX129:GKA129"/>
    <mergeCell ref="GKB129:GKE129"/>
    <mergeCell ref="GKF129:GKI129"/>
    <mergeCell ref="GKJ129:GKM129"/>
    <mergeCell ref="GKN129:GKQ129"/>
    <mergeCell ref="GKR129:GKU129"/>
    <mergeCell ref="GUB129:GUE129"/>
    <mergeCell ref="GUF129:GUI129"/>
    <mergeCell ref="GUJ129:GUM129"/>
    <mergeCell ref="GUN129:GUQ129"/>
    <mergeCell ref="GUR129:GUU129"/>
    <mergeCell ref="GUV129:GUY129"/>
    <mergeCell ref="GTD129:GTG129"/>
    <mergeCell ref="GTH129:GTK129"/>
    <mergeCell ref="GTL129:GTO129"/>
    <mergeCell ref="GTP129:GTS129"/>
    <mergeCell ref="GTT129:GTW129"/>
    <mergeCell ref="GTX129:GUA129"/>
    <mergeCell ref="GSF129:GSI129"/>
    <mergeCell ref="GSJ129:GSM129"/>
    <mergeCell ref="GSN129:GSQ129"/>
    <mergeCell ref="GSR129:GSU129"/>
    <mergeCell ref="GSV129:GSY129"/>
    <mergeCell ref="GSZ129:GTC129"/>
    <mergeCell ref="GRH129:GRK129"/>
    <mergeCell ref="GRL129:GRO129"/>
    <mergeCell ref="GRP129:GRS129"/>
    <mergeCell ref="GRT129:GRW129"/>
    <mergeCell ref="GRX129:GSA129"/>
    <mergeCell ref="GSB129:GSE129"/>
    <mergeCell ref="GQJ129:GQM129"/>
    <mergeCell ref="GQN129:GQQ129"/>
    <mergeCell ref="GQR129:GQU129"/>
    <mergeCell ref="GQV129:GQY129"/>
    <mergeCell ref="GQZ129:GRC129"/>
    <mergeCell ref="GRD129:GRG129"/>
    <mergeCell ref="GPL129:GPO129"/>
    <mergeCell ref="GPP129:GPS129"/>
    <mergeCell ref="GPT129:GPW129"/>
    <mergeCell ref="GPX129:GQA129"/>
    <mergeCell ref="GQB129:GQE129"/>
    <mergeCell ref="GQF129:GQI129"/>
    <mergeCell ref="GZP129:GZS129"/>
    <mergeCell ref="GZT129:GZW129"/>
    <mergeCell ref="GZX129:HAA129"/>
    <mergeCell ref="HAB129:HAE129"/>
    <mergeCell ref="HAF129:HAI129"/>
    <mergeCell ref="HAJ129:HAM129"/>
    <mergeCell ref="GYR129:GYU129"/>
    <mergeCell ref="GYV129:GYY129"/>
    <mergeCell ref="GYZ129:GZC129"/>
    <mergeCell ref="GZD129:GZG129"/>
    <mergeCell ref="GZH129:GZK129"/>
    <mergeCell ref="GZL129:GZO129"/>
    <mergeCell ref="GXT129:GXW129"/>
    <mergeCell ref="GXX129:GYA129"/>
    <mergeCell ref="GYB129:GYE129"/>
    <mergeCell ref="GYF129:GYI129"/>
    <mergeCell ref="GYJ129:GYM129"/>
    <mergeCell ref="GYN129:GYQ129"/>
    <mergeCell ref="GWV129:GWY129"/>
    <mergeCell ref="GWZ129:GXC129"/>
    <mergeCell ref="GXD129:GXG129"/>
    <mergeCell ref="GXH129:GXK129"/>
    <mergeCell ref="GXL129:GXO129"/>
    <mergeCell ref="GXP129:GXS129"/>
    <mergeCell ref="GVX129:GWA129"/>
    <mergeCell ref="GWB129:GWE129"/>
    <mergeCell ref="GWF129:GWI129"/>
    <mergeCell ref="GWJ129:GWM129"/>
    <mergeCell ref="GWN129:GWQ129"/>
    <mergeCell ref="GWR129:GWU129"/>
    <mergeCell ref="GUZ129:GVC129"/>
    <mergeCell ref="GVD129:GVG129"/>
    <mergeCell ref="GVH129:GVK129"/>
    <mergeCell ref="GVL129:GVO129"/>
    <mergeCell ref="GVP129:GVS129"/>
    <mergeCell ref="GVT129:GVW129"/>
    <mergeCell ref="HFD129:HFG129"/>
    <mergeCell ref="HFH129:HFK129"/>
    <mergeCell ref="HFL129:HFO129"/>
    <mergeCell ref="HFP129:HFS129"/>
    <mergeCell ref="HFT129:HFW129"/>
    <mergeCell ref="HFX129:HGA129"/>
    <mergeCell ref="HEF129:HEI129"/>
    <mergeCell ref="HEJ129:HEM129"/>
    <mergeCell ref="HEN129:HEQ129"/>
    <mergeCell ref="HER129:HEU129"/>
    <mergeCell ref="HEV129:HEY129"/>
    <mergeCell ref="HEZ129:HFC129"/>
    <mergeCell ref="HDH129:HDK129"/>
    <mergeCell ref="HDL129:HDO129"/>
    <mergeCell ref="HDP129:HDS129"/>
    <mergeCell ref="HDT129:HDW129"/>
    <mergeCell ref="HDX129:HEA129"/>
    <mergeCell ref="HEB129:HEE129"/>
    <mergeCell ref="HCJ129:HCM129"/>
    <mergeCell ref="HCN129:HCQ129"/>
    <mergeCell ref="HCR129:HCU129"/>
    <mergeCell ref="HCV129:HCY129"/>
    <mergeCell ref="HCZ129:HDC129"/>
    <mergeCell ref="HDD129:HDG129"/>
    <mergeCell ref="HBL129:HBO129"/>
    <mergeCell ref="HBP129:HBS129"/>
    <mergeCell ref="HBT129:HBW129"/>
    <mergeCell ref="HBX129:HCA129"/>
    <mergeCell ref="HCB129:HCE129"/>
    <mergeCell ref="HCF129:HCI129"/>
    <mergeCell ref="HAN129:HAQ129"/>
    <mergeCell ref="HAR129:HAU129"/>
    <mergeCell ref="HAV129:HAY129"/>
    <mergeCell ref="HAZ129:HBC129"/>
    <mergeCell ref="HBD129:HBG129"/>
    <mergeCell ref="HBH129:HBK129"/>
    <mergeCell ref="HKR129:HKU129"/>
    <mergeCell ref="HKV129:HKY129"/>
    <mergeCell ref="HKZ129:HLC129"/>
    <mergeCell ref="HLD129:HLG129"/>
    <mergeCell ref="HLH129:HLK129"/>
    <mergeCell ref="HLL129:HLO129"/>
    <mergeCell ref="HJT129:HJW129"/>
    <mergeCell ref="HJX129:HKA129"/>
    <mergeCell ref="HKB129:HKE129"/>
    <mergeCell ref="HKF129:HKI129"/>
    <mergeCell ref="HKJ129:HKM129"/>
    <mergeCell ref="HKN129:HKQ129"/>
    <mergeCell ref="HIV129:HIY129"/>
    <mergeCell ref="HIZ129:HJC129"/>
    <mergeCell ref="HJD129:HJG129"/>
    <mergeCell ref="HJH129:HJK129"/>
    <mergeCell ref="HJL129:HJO129"/>
    <mergeCell ref="HJP129:HJS129"/>
    <mergeCell ref="HHX129:HIA129"/>
    <mergeCell ref="HIB129:HIE129"/>
    <mergeCell ref="HIF129:HII129"/>
    <mergeCell ref="HIJ129:HIM129"/>
    <mergeCell ref="HIN129:HIQ129"/>
    <mergeCell ref="HIR129:HIU129"/>
    <mergeCell ref="HGZ129:HHC129"/>
    <mergeCell ref="HHD129:HHG129"/>
    <mergeCell ref="HHH129:HHK129"/>
    <mergeCell ref="HHL129:HHO129"/>
    <mergeCell ref="HHP129:HHS129"/>
    <mergeCell ref="HHT129:HHW129"/>
    <mergeCell ref="HGB129:HGE129"/>
    <mergeCell ref="HGF129:HGI129"/>
    <mergeCell ref="HGJ129:HGM129"/>
    <mergeCell ref="HGN129:HGQ129"/>
    <mergeCell ref="HGR129:HGU129"/>
    <mergeCell ref="HGV129:HGY129"/>
    <mergeCell ref="HQF129:HQI129"/>
    <mergeCell ref="HQJ129:HQM129"/>
    <mergeCell ref="HQN129:HQQ129"/>
    <mergeCell ref="HQR129:HQU129"/>
    <mergeCell ref="HQV129:HQY129"/>
    <mergeCell ref="HQZ129:HRC129"/>
    <mergeCell ref="HPH129:HPK129"/>
    <mergeCell ref="HPL129:HPO129"/>
    <mergeCell ref="HPP129:HPS129"/>
    <mergeCell ref="HPT129:HPW129"/>
    <mergeCell ref="HPX129:HQA129"/>
    <mergeCell ref="HQB129:HQE129"/>
    <mergeCell ref="HOJ129:HOM129"/>
    <mergeCell ref="HON129:HOQ129"/>
    <mergeCell ref="HOR129:HOU129"/>
    <mergeCell ref="HOV129:HOY129"/>
    <mergeCell ref="HOZ129:HPC129"/>
    <mergeCell ref="HPD129:HPG129"/>
    <mergeCell ref="HNL129:HNO129"/>
    <mergeCell ref="HNP129:HNS129"/>
    <mergeCell ref="HNT129:HNW129"/>
    <mergeCell ref="HNX129:HOA129"/>
    <mergeCell ref="HOB129:HOE129"/>
    <mergeCell ref="HOF129:HOI129"/>
    <mergeCell ref="HMN129:HMQ129"/>
    <mergeCell ref="HMR129:HMU129"/>
    <mergeCell ref="HMV129:HMY129"/>
    <mergeCell ref="HMZ129:HNC129"/>
    <mergeCell ref="HND129:HNG129"/>
    <mergeCell ref="HNH129:HNK129"/>
    <mergeCell ref="HLP129:HLS129"/>
    <mergeCell ref="HLT129:HLW129"/>
    <mergeCell ref="HLX129:HMA129"/>
    <mergeCell ref="HMB129:HME129"/>
    <mergeCell ref="HMF129:HMI129"/>
    <mergeCell ref="HMJ129:HMM129"/>
    <mergeCell ref="HVT129:HVW129"/>
    <mergeCell ref="HVX129:HWA129"/>
    <mergeCell ref="HWB129:HWE129"/>
    <mergeCell ref="HWF129:HWI129"/>
    <mergeCell ref="HWJ129:HWM129"/>
    <mergeCell ref="HWN129:HWQ129"/>
    <mergeCell ref="HUV129:HUY129"/>
    <mergeCell ref="HUZ129:HVC129"/>
    <mergeCell ref="HVD129:HVG129"/>
    <mergeCell ref="HVH129:HVK129"/>
    <mergeCell ref="HVL129:HVO129"/>
    <mergeCell ref="HVP129:HVS129"/>
    <mergeCell ref="HTX129:HUA129"/>
    <mergeCell ref="HUB129:HUE129"/>
    <mergeCell ref="HUF129:HUI129"/>
    <mergeCell ref="HUJ129:HUM129"/>
    <mergeCell ref="HUN129:HUQ129"/>
    <mergeCell ref="HUR129:HUU129"/>
    <mergeCell ref="HSZ129:HTC129"/>
    <mergeCell ref="HTD129:HTG129"/>
    <mergeCell ref="HTH129:HTK129"/>
    <mergeCell ref="HTL129:HTO129"/>
    <mergeCell ref="HTP129:HTS129"/>
    <mergeCell ref="HTT129:HTW129"/>
    <mergeCell ref="HSB129:HSE129"/>
    <mergeCell ref="HSF129:HSI129"/>
    <mergeCell ref="HSJ129:HSM129"/>
    <mergeCell ref="HSN129:HSQ129"/>
    <mergeCell ref="HSR129:HSU129"/>
    <mergeCell ref="HSV129:HSY129"/>
    <mergeCell ref="HRD129:HRG129"/>
    <mergeCell ref="HRH129:HRK129"/>
    <mergeCell ref="HRL129:HRO129"/>
    <mergeCell ref="HRP129:HRS129"/>
    <mergeCell ref="HRT129:HRW129"/>
    <mergeCell ref="HRX129:HSA129"/>
    <mergeCell ref="IBH129:IBK129"/>
    <mergeCell ref="IBL129:IBO129"/>
    <mergeCell ref="IBP129:IBS129"/>
    <mergeCell ref="IBT129:IBW129"/>
    <mergeCell ref="IBX129:ICA129"/>
    <mergeCell ref="ICB129:ICE129"/>
    <mergeCell ref="IAJ129:IAM129"/>
    <mergeCell ref="IAN129:IAQ129"/>
    <mergeCell ref="IAR129:IAU129"/>
    <mergeCell ref="IAV129:IAY129"/>
    <mergeCell ref="IAZ129:IBC129"/>
    <mergeCell ref="IBD129:IBG129"/>
    <mergeCell ref="HZL129:HZO129"/>
    <mergeCell ref="HZP129:HZS129"/>
    <mergeCell ref="HZT129:HZW129"/>
    <mergeCell ref="HZX129:IAA129"/>
    <mergeCell ref="IAB129:IAE129"/>
    <mergeCell ref="IAF129:IAI129"/>
    <mergeCell ref="HYN129:HYQ129"/>
    <mergeCell ref="HYR129:HYU129"/>
    <mergeCell ref="HYV129:HYY129"/>
    <mergeCell ref="HYZ129:HZC129"/>
    <mergeCell ref="HZD129:HZG129"/>
    <mergeCell ref="HZH129:HZK129"/>
    <mergeCell ref="HXP129:HXS129"/>
    <mergeCell ref="HXT129:HXW129"/>
    <mergeCell ref="HXX129:HYA129"/>
    <mergeCell ref="HYB129:HYE129"/>
    <mergeCell ref="HYF129:HYI129"/>
    <mergeCell ref="HYJ129:HYM129"/>
    <mergeCell ref="HWR129:HWU129"/>
    <mergeCell ref="HWV129:HWY129"/>
    <mergeCell ref="HWZ129:HXC129"/>
    <mergeCell ref="HXD129:HXG129"/>
    <mergeCell ref="HXH129:HXK129"/>
    <mergeCell ref="HXL129:HXO129"/>
    <mergeCell ref="IGV129:IGY129"/>
    <mergeCell ref="IGZ129:IHC129"/>
    <mergeCell ref="IHD129:IHG129"/>
    <mergeCell ref="IHH129:IHK129"/>
    <mergeCell ref="IHL129:IHO129"/>
    <mergeCell ref="IHP129:IHS129"/>
    <mergeCell ref="IFX129:IGA129"/>
    <mergeCell ref="IGB129:IGE129"/>
    <mergeCell ref="IGF129:IGI129"/>
    <mergeCell ref="IGJ129:IGM129"/>
    <mergeCell ref="IGN129:IGQ129"/>
    <mergeCell ref="IGR129:IGU129"/>
    <mergeCell ref="IEZ129:IFC129"/>
    <mergeCell ref="IFD129:IFG129"/>
    <mergeCell ref="IFH129:IFK129"/>
    <mergeCell ref="IFL129:IFO129"/>
    <mergeCell ref="IFP129:IFS129"/>
    <mergeCell ref="IFT129:IFW129"/>
    <mergeCell ref="IEB129:IEE129"/>
    <mergeCell ref="IEF129:IEI129"/>
    <mergeCell ref="IEJ129:IEM129"/>
    <mergeCell ref="IEN129:IEQ129"/>
    <mergeCell ref="IER129:IEU129"/>
    <mergeCell ref="IEV129:IEY129"/>
    <mergeCell ref="IDD129:IDG129"/>
    <mergeCell ref="IDH129:IDK129"/>
    <mergeCell ref="IDL129:IDO129"/>
    <mergeCell ref="IDP129:IDS129"/>
    <mergeCell ref="IDT129:IDW129"/>
    <mergeCell ref="IDX129:IEA129"/>
    <mergeCell ref="ICF129:ICI129"/>
    <mergeCell ref="ICJ129:ICM129"/>
    <mergeCell ref="ICN129:ICQ129"/>
    <mergeCell ref="ICR129:ICU129"/>
    <mergeCell ref="ICV129:ICY129"/>
    <mergeCell ref="ICZ129:IDC129"/>
    <mergeCell ref="IMJ129:IMM129"/>
    <mergeCell ref="IMN129:IMQ129"/>
    <mergeCell ref="IMR129:IMU129"/>
    <mergeCell ref="IMV129:IMY129"/>
    <mergeCell ref="IMZ129:INC129"/>
    <mergeCell ref="IND129:ING129"/>
    <mergeCell ref="ILL129:ILO129"/>
    <mergeCell ref="ILP129:ILS129"/>
    <mergeCell ref="ILT129:ILW129"/>
    <mergeCell ref="ILX129:IMA129"/>
    <mergeCell ref="IMB129:IME129"/>
    <mergeCell ref="IMF129:IMI129"/>
    <mergeCell ref="IKN129:IKQ129"/>
    <mergeCell ref="IKR129:IKU129"/>
    <mergeCell ref="IKV129:IKY129"/>
    <mergeCell ref="IKZ129:ILC129"/>
    <mergeCell ref="ILD129:ILG129"/>
    <mergeCell ref="ILH129:ILK129"/>
    <mergeCell ref="IJP129:IJS129"/>
    <mergeCell ref="IJT129:IJW129"/>
    <mergeCell ref="IJX129:IKA129"/>
    <mergeCell ref="IKB129:IKE129"/>
    <mergeCell ref="IKF129:IKI129"/>
    <mergeCell ref="IKJ129:IKM129"/>
    <mergeCell ref="IIR129:IIU129"/>
    <mergeCell ref="IIV129:IIY129"/>
    <mergeCell ref="IIZ129:IJC129"/>
    <mergeCell ref="IJD129:IJG129"/>
    <mergeCell ref="IJH129:IJK129"/>
    <mergeCell ref="IJL129:IJO129"/>
    <mergeCell ref="IHT129:IHW129"/>
    <mergeCell ref="IHX129:IIA129"/>
    <mergeCell ref="IIB129:IIE129"/>
    <mergeCell ref="IIF129:III129"/>
    <mergeCell ref="IIJ129:IIM129"/>
    <mergeCell ref="IIN129:IIQ129"/>
    <mergeCell ref="IRX129:ISA129"/>
    <mergeCell ref="ISB129:ISE129"/>
    <mergeCell ref="ISF129:ISI129"/>
    <mergeCell ref="ISJ129:ISM129"/>
    <mergeCell ref="ISN129:ISQ129"/>
    <mergeCell ref="ISR129:ISU129"/>
    <mergeCell ref="IQZ129:IRC129"/>
    <mergeCell ref="IRD129:IRG129"/>
    <mergeCell ref="IRH129:IRK129"/>
    <mergeCell ref="IRL129:IRO129"/>
    <mergeCell ref="IRP129:IRS129"/>
    <mergeCell ref="IRT129:IRW129"/>
    <mergeCell ref="IQB129:IQE129"/>
    <mergeCell ref="IQF129:IQI129"/>
    <mergeCell ref="IQJ129:IQM129"/>
    <mergeCell ref="IQN129:IQQ129"/>
    <mergeCell ref="IQR129:IQU129"/>
    <mergeCell ref="IQV129:IQY129"/>
    <mergeCell ref="IPD129:IPG129"/>
    <mergeCell ref="IPH129:IPK129"/>
    <mergeCell ref="IPL129:IPO129"/>
    <mergeCell ref="IPP129:IPS129"/>
    <mergeCell ref="IPT129:IPW129"/>
    <mergeCell ref="IPX129:IQA129"/>
    <mergeCell ref="IOF129:IOI129"/>
    <mergeCell ref="IOJ129:IOM129"/>
    <mergeCell ref="ION129:IOQ129"/>
    <mergeCell ref="IOR129:IOU129"/>
    <mergeCell ref="IOV129:IOY129"/>
    <mergeCell ref="IOZ129:IPC129"/>
    <mergeCell ref="INH129:INK129"/>
    <mergeCell ref="INL129:INO129"/>
    <mergeCell ref="INP129:INS129"/>
    <mergeCell ref="INT129:INW129"/>
    <mergeCell ref="INX129:IOA129"/>
    <mergeCell ref="IOB129:IOE129"/>
    <mergeCell ref="IXL129:IXO129"/>
    <mergeCell ref="IXP129:IXS129"/>
    <mergeCell ref="IXT129:IXW129"/>
    <mergeCell ref="IXX129:IYA129"/>
    <mergeCell ref="IYB129:IYE129"/>
    <mergeCell ref="IYF129:IYI129"/>
    <mergeCell ref="IWN129:IWQ129"/>
    <mergeCell ref="IWR129:IWU129"/>
    <mergeCell ref="IWV129:IWY129"/>
    <mergeCell ref="IWZ129:IXC129"/>
    <mergeCell ref="IXD129:IXG129"/>
    <mergeCell ref="IXH129:IXK129"/>
    <mergeCell ref="IVP129:IVS129"/>
    <mergeCell ref="IVT129:IVW129"/>
    <mergeCell ref="IVX129:IWA129"/>
    <mergeCell ref="IWB129:IWE129"/>
    <mergeCell ref="IWF129:IWI129"/>
    <mergeCell ref="IWJ129:IWM129"/>
    <mergeCell ref="IUR129:IUU129"/>
    <mergeCell ref="IUV129:IUY129"/>
    <mergeCell ref="IUZ129:IVC129"/>
    <mergeCell ref="IVD129:IVG129"/>
    <mergeCell ref="IVH129:IVK129"/>
    <mergeCell ref="IVL129:IVO129"/>
    <mergeCell ref="ITT129:ITW129"/>
    <mergeCell ref="ITX129:IUA129"/>
    <mergeCell ref="IUB129:IUE129"/>
    <mergeCell ref="IUF129:IUI129"/>
    <mergeCell ref="IUJ129:IUM129"/>
    <mergeCell ref="IUN129:IUQ129"/>
    <mergeCell ref="ISV129:ISY129"/>
    <mergeCell ref="ISZ129:ITC129"/>
    <mergeCell ref="ITD129:ITG129"/>
    <mergeCell ref="ITH129:ITK129"/>
    <mergeCell ref="ITL129:ITO129"/>
    <mergeCell ref="ITP129:ITS129"/>
    <mergeCell ref="JCZ129:JDC129"/>
    <mergeCell ref="JDD129:JDG129"/>
    <mergeCell ref="JDH129:JDK129"/>
    <mergeCell ref="JDL129:JDO129"/>
    <mergeCell ref="JDP129:JDS129"/>
    <mergeCell ref="JDT129:JDW129"/>
    <mergeCell ref="JCB129:JCE129"/>
    <mergeCell ref="JCF129:JCI129"/>
    <mergeCell ref="JCJ129:JCM129"/>
    <mergeCell ref="JCN129:JCQ129"/>
    <mergeCell ref="JCR129:JCU129"/>
    <mergeCell ref="JCV129:JCY129"/>
    <mergeCell ref="JBD129:JBG129"/>
    <mergeCell ref="JBH129:JBK129"/>
    <mergeCell ref="JBL129:JBO129"/>
    <mergeCell ref="JBP129:JBS129"/>
    <mergeCell ref="JBT129:JBW129"/>
    <mergeCell ref="JBX129:JCA129"/>
    <mergeCell ref="JAF129:JAI129"/>
    <mergeCell ref="JAJ129:JAM129"/>
    <mergeCell ref="JAN129:JAQ129"/>
    <mergeCell ref="JAR129:JAU129"/>
    <mergeCell ref="JAV129:JAY129"/>
    <mergeCell ref="JAZ129:JBC129"/>
    <mergeCell ref="IZH129:IZK129"/>
    <mergeCell ref="IZL129:IZO129"/>
    <mergeCell ref="IZP129:IZS129"/>
    <mergeCell ref="IZT129:IZW129"/>
    <mergeCell ref="IZX129:JAA129"/>
    <mergeCell ref="JAB129:JAE129"/>
    <mergeCell ref="IYJ129:IYM129"/>
    <mergeCell ref="IYN129:IYQ129"/>
    <mergeCell ref="IYR129:IYU129"/>
    <mergeCell ref="IYV129:IYY129"/>
    <mergeCell ref="IYZ129:IZC129"/>
    <mergeCell ref="IZD129:IZG129"/>
    <mergeCell ref="JIN129:JIQ129"/>
    <mergeCell ref="JIR129:JIU129"/>
    <mergeCell ref="JIV129:JIY129"/>
    <mergeCell ref="JIZ129:JJC129"/>
    <mergeCell ref="JJD129:JJG129"/>
    <mergeCell ref="JJH129:JJK129"/>
    <mergeCell ref="JHP129:JHS129"/>
    <mergeCell ref="JHT129:JHW129"/>
    <mergeCell ref="JHX129:JIA129"/>
    <mergeCell ref="JIB129:JIE129"/>
    <mergeCell ref="JIF129:JII129"/>
    <mergeCell ref="JIJ129:JIM129"/>
    <mergeCell ref="JGR129:JGU129"/>
    <mergeCell ref="JGV129:JGY129"/>
    <mergeCell ref="JGZ129:JHC129"/>
    <mergeCell ref="JHD129:JHG129"/>
    <mergeCell ref="JHH129:JHK129"/>
    <mergeCell ref="JHL129:JHO129"/>
    <mergeCell ref="JFT129:JFW129"/>
    <mergeCell ref="JFX129:JGA129"/>
    <mergeCell ref="JGB129:JGE129"/>
    <mergeCell ref="JGF129:JGI129"/>
    <mergeCell ref="JGJ129:JGM129"/>
    <mergeCell ref="JGN129:JGQ129"/>
    <mergeCell ref="JEV129:JEY129"/>
    <mergeCell ref="JEZ129:JFC129"/>
    <mergeCell ref="JFD129:JFG129"/>
    <mergeCell ref="JFH129:JFK129"/>
    <mergeCell ref="JFL129:JFO129"/>
    <mergeCell ref="JFP129:JFS129"/>
    <mergeCell ref="JDX129:JEA129"/>
    <mergeCell ref="JEB129:JEE129"/>
    <mergeCell ref="JEF129:JEI129"/>
    <mergeCell ref="JEJ129:JEM129"/>
    <mergeCell ref="JEN129:JEQ129"/>
    <mergeCell ref="JER129:JEU129"/>
    <mergeCell ref="JOB129:JOE129"/>
    <mergeCell ref="JOF129:JOI129"/>
    <mergeCell ref="JOJ129:JOM129"/>
    <mergeCell ref="JON129:JOQ129"/>
    <mergeCell ref="JOR129:JOU129"/>
    <mergeCell ref="JOV129:JOY129"/>
    <mergeCell ref="JND129:JNG129"/>
    <mergeCell ref="JNH129:JNK129"/>
    <mergeCell ref="JNL129:JNO129"/>
    <mergeCell ref="JNP129:JNS129"/>
    <mergeCell ref="JNT129:JNW129"/>
    <mergeCell ref="JNX129:JOA129"/>
    <mergeCell ref="JMF129:JMI129"/>
    <mergeCell ref="JMJ129:JMM129"/>
    <mergeCell ref="JMN129:JMQ129"/>
    <mergeCell ref="JMR129:JMU129"/>
    <mergeCell ref="JMV129:JMY129"/>
    <mergeCell ref="JMZ129:JNC129"/>
    <mergeCell ref="JLH129:JLK129"/>
    <mergeCell ref="JLL129:JLO129"/>
    <mergeCell ref="JLP129:JLS129"/>
    <mergeCell ref="JLT129:JLW129"/>
    <mergeCell ref="JLX129:JMA129"/>
    <mergeCell ref="JMB129:JME129"/>
    <mergeCell ref="JKJ129:JKM129"/>
    <mergeCell ref="JKN129:JKQ129"/>
    <mergeCell ref="JKR129:JKU129"/>
    <mergeCell ref="JKV129:JKY129"/>
    <mergeCell ref="JKZ129:JLC129"/>
    <mergeCell ref="JLD129:JLG129"/>
    <mergeCell ref="JJL129:JJO129"/>
    <mergeCell ref="JJP129:JJS129"/>
    <mergeCell ref="JJT129:JJW129"/>
    <mergeCell ref="JJX129:JKA129"/>
    <mergeCell ref="JKB129:JKE129"/>
    <mergeCell ref="JKF129:JKI129"/>
    <mergeCell ref="JTP129:JTS129"/>
    <mergeCell ref="JTT129:JTW129"/>
    <mergeCell ref="JTX129:JUA129"/>
    <mergeCell ref="JUB129:JUE129"/>
    <mergeCell ref="JUF129:JUI129"/>
    <mergeCell ref="JUJ129:JUM129"/>
    <mergeCell ref="JSR129:JSU129"/>
    <mergeCell ref="JSV129:JSY129"/>
    <mergeCell ref="JSZ129:JTC129"/>
    <mergeCell ref="JTD129:JTG129"/>
    <mergeCell ref="JTH129:JTK129"/>
    <mergeCell ref="JTL129:JTO129"/>
    <mergeCell ref="JRT129:JRW129"/>
    <mergeCell ref="JRX129:JSA129"/>
    <mergeCell ref="JSB129:JSE129"/>
    <mergeCell ref="JSF129:JSI129"/>
    <mergeCell ref="JSJ129:JSM129"/>
    <mergeCell ref="JSN129:JSQ129"/>
    <mergeCell ref="JQV129:JQY129"/>
    <mergeCell ref="JQZ129:JRC129"/>
    <mergeCell ref="JRD129:JRG129"/>
    <mergeCell ref="JRH129:JRK129"/>
    <mergeCell ref="JRL129:JRO129"/>
    <mergeCell ref="JRP129:JRS129"/>
    <mergeCell ref="JPX129:JQA129"/>
    <mergeCell ref="JQB129:JQE129"/>
    <mergeCell ref="JQF129:JQI129"/>
    <mergeCell ref="JQJ129:JQM129"/>
    <mergeCell ref="JQN129:JQQ129"/>
    <mergeCell ref="JQR129:JQU129"/>
    <mergeCell ref="JOZ129:JPC129"/>
    <mergeCell ref="JPD129:JPG129"/>
    <mergeCell ref="JPH129:JPK129"/>
    <mergeCell ref="JPL129:JPO129"/>
    <mergeCell ref="JPP129:JPS129"/>
    <mergeCell ref="JPT129:JPW129"/>
    <mergeCell ref="JZD129:JZG129"/>
    <mergeCell ref="JZH129:JZK129"/>
    <mergeCell ref="JZL129:JZO129"/>
    <mergeCell ref="JZP129:JZS129"/>
    <mergeCell ref="JZT129:JZW129"/>
    <mergeCell ref="JZX129:KAA129"/>
    <mergeCell ref="JYF129:JYI129"/>
    <mergeCell ref="JYJ129:JYM129"/>
    <mergeCell ref="JYN129:JYQ129"/>
    <mergeCell ref="JYR129:JYU129"/>
    <mergeCell ref="JYV129:JYY129"/>
    <mergeCell ref="JYZ129:JZC129"/>
    <mergeCell ref="JXH129:JXK129"/>
    <mergeCell ref="JXL129:JXO129"/>
    <mergeCell ref="JXP129:JXS129"/>
    <mergeCell ref="JXT129:JXW129"/>
    <mergeCell ref="JXX129:JYA129"/>
    <mergeCell ref="JYB129:JYE129"/>
    <mergeCell ref="JWJ129:JWM129"/>
    <mergeCell ref="JWN129:JWQ129"/>
    <mergeCell ref="JWR129:JWU129"/>
    <mergeCell ref="JWV129:JWY129"/>
    <mergeCell ref="JWZ129:JXC129"/>
    <mergeCell ref="JXD129:JXG129"/>
    <mergeCell ref="JVL129:JVO129"/>
    <mergeCell ref="JVP129:JVS129"/>
    <mergeCell ref="JVT129:JVW129"/>
    <mergeCell ref="JVX129:JWA129"/>
    <mergeCell ref="JWB129:JWE129"/>
    <mergeCell ref="JWF129:JWI129"/>
    <mergeCell ref="JUN129:JUQ129"/>
    <mergeCell ref="JUR129:JUU129"/>
    <mergeCell ref="JUV129:JUY129"/>
    <mergeCell ref="JUZ129:JVC129"/>
    <mergeCell ref="JVD129:JVG129"/>
    <mergeCell ref="JVH129:JVK129"/>
    <mergeCell ref="KER129:KEU129"/>
    <mergeCell ref="KEV129:KEY129"/>
    <mergeCell ref="KEZ129:KFC129"/>
    <mergeCell ref="KFD129:KFG129"/>
    <mergeCell ref="KFH129:KFK129"/>
    <mergeCell ref="KFL129:KFO129"/>
    <mergeCell ref="KDT129:KDW129"/>
    <mergeCell ref="KDX129:KEA129"/>
    <mergeCell ref="KEB129:KEE129"/>
    <mergeCell ref="KEF129:KEI129"/>
    <mergeCell ref="KEJ129:KEM129"/>
    <mergeCell ref="KEN129:KEQ129"/>
    <mergeCell ref="KCV129:KCY129"/>
    <mergeCell ref="KCZ129:KDC129"/>
    <mergeCell ref="KDD129:KDG129"/>
    <mergeCell ref="KDH129:KDK129"/>
    <mergeCell ref="KDL129:KDO129"/>
    <mergeCell ref="KDP129:KDS129"/>
    <mergeCell ref="KBX129:KCA129"/>
    <mergeCell ref="KCB129:KCE129"/>
    <mergeCell ref="KCF129:KCI129"/>
    <mergeCell ref="KCJ129:KCM129"/>
    <mergeCell ref="KCN129:KCQ129"/>
    <mergeCell ref="KCR129:KCU129"/>
    <mergeCell ref="KAZ129:KBC129"/>
    <mergeCell ref="KBD129:KBG129"/>
    <mergeCell ref="KBH129:KBK129"/>
    <mergeCell ref="KBL129:KBO129"/>
    <mergeCell ref="KBP129:KBS129"/>
    <mergeCell ref="KBT129:KBW129"/>
    <mergeCell ref="KAB129:KAE129"/>
    <mergeCell ref="KAF129:KAI129"/>
    <mergeCell ref="KAJ129:KAM129"/>
    <mergeCell ref="KAN129:KAQ129"/>
    <mergeCell ref="KAR129:KAU129"/>
    <mergeCell ref="KAV129:KAY129"/>
    <mergeCell ref="KKF129:KKI129"/>
    <mergeCell ref="KKJ129:KKM129"/>
    <mergeCell ref="KKN129:KKQ129"/>
    <mergeCell ref="KKR129:KKU129"/>
    <mergeCell ref="KKV129:KKY129"/>
    <mergeCell ref="KKZ129:KLC129"/>
    <mergeCell ref="KJH129:KJK129"/>
    <mergeCell ref="KJL129:KJO129"/>
    <mergeCell ref="KJP129:KJS129"/>
    <mergeCell ref="KJT129:KJW129"/>
    <mergeCell ref="KJX129:KKA129"/>
    <mergeCell ref="KKB129:KKE129"/>
    <mergeCell ref="KIJ129:KIM129"/>
    <mergeCell ref="KIN129:KIQ129"/>
    <mergeCell ref="KIR129:KIU129"/>
    <mergeCell ref="KIV129:KIY129"/>
    <mergeCell ref="KIZ129:KJC129"/>
    <mergeCell ref="KJD129:KJG129"/>
    <mergeCell ref="KHL129:KHO129"/>
    <mergeCell ref="KHP129:KHS129"/>
    <mergeCell ref="KHT129:KHW129"/>
    <mergeCell ref="KHX129:KIA129"/>
    <mergeCell ref="KIB129:KIE129"/>
    <mergeCell ref="KIF129:KII129"/>
    <mergeCell ref="KGN129:KGQ129"/>
    <mergeCell ref="KGR129:KGU129"/>
    <mergeCell ref="KGV129:KGY129"/>
    <mergeCell ref="KGZ129:KHC129"/>
    <mergeCell ref="KHD129:KHG129"/>
    <mergeCell ref="KHH129:KHK129"/>
    <mergeCell ref="KFP129:KFS129"/>
    <mergeCell ref="KFT129:KFW129"/>
    <mergeCell ref="KFX129:KGA129"/>
    <mergeCell ref="KGB129:KGE129"/>
    <mergeCell ref="KGF129:KGI129"/>
    <mergeCell ref="KGJ129:KGM129"/>
    <mergeCell ref="KPT129:KPW129"/>
    <mergeCell ref="KPX129:KQA129"/>
    <mergeCell ref="KQB129:KQE129"/>
    <mergeCell ref="KQF129:KQI129"/>
    <mergeCell ref="KQJ129:KQM129"/>
    <mergeCell ref="KQN129:KQQ129"/>
    <mergeCell ref="KOV129:KOY129"/>
    <mergeCell ref="KOZ129:KPC129"/>
    <mergeCell ref="KPD129:KPG129"/>
    <mergeCell ref="KPH129:KPK129"/>
    <mergeCell ref="KPL129:KPO129"/>
    <mergeCell ref="KPP129:KPS129"/>
    <mergeCell ref="KNX129:KOA129"/>
    <mergeCell ref="KOB129:KOE129"/>
    <mergeCell ref="KOF129:KOI129"/>
    <mergeCell ref="KOJ129:KOM129"/>
    <mergeCell ref="KON129:KOQ129"/>
    <mergeCell ref="KOR129:KOU129"/>
    <mergeCell ref="KMZ129:KNC129"/>
    <mergeCell ref="KND129:KNG129"/>
    <mergeCell ref="KNH129:KNK129"/>
    <mergeCell ref="KNL129:KNO129"/>
    <mergeCell ref="KNP129:KNS129"/>
    <mergeCell ref="KNT129:KNW129"/>
    <mergeCell ref="KMB129:KME129"/>
    <mergeCell ref="KMF129:KMI129"/>
    <mergeCell ref="KMJ129:KMM129"/>
    <mergeCell ref="KMN129:KMQ129"/>
    <mergeCell ref="KMR129:KMU129"/>
    <mergeCell ref="KMV129:KMY129"/>
    <mergeCell ref="KLD129:KLG129"/>
    <mergeCell ref="KLH129:KLK129"/>
    <mergeCell ref="KLL129:KLO129"/>
    <mergeCell ref="KLP129:KLS129"/>
    <mergeCell ref="KLT129:KLW129"/>
    <mergeCell ref="KLX129:KMA129"/>
    <mergeCell ref="KVH129:KVK129"/>
    <mergeCell ref="KVL129:KVO129"/>
    <mergeCell ref="KVP129:KVS129"/>
    <mergeCell ref="KVT129:KVW129"/>
    <mergeCell ref="KVX129:KWA129"/>
    <mergeCell ref="KWB129:KWE129"/>
    <mergeCell ref="KUJ129:KUM129"/>
    <mergeCell ref="KUN129:KUQ129"/>
    <mergeCell ref="KUR129:KUU129"/>
    <mergeCell ref="KUV129:KUY129"/>
    <mergeCell ref="KUZ129:KVC129"/>
    <mergeCell ref="KVD129:KVG129"/>
    <mergeCell ref="KTL129:KTO129"/>
    <mergeCell ref="KTP129:KTS129"/>
    <mergeCell ref="KTT129:KTW129"/>
    <mergeCell ref="KTX129:KUA129"/>
    <mergeCell ref="KUB129:KUE129"/>
    <mergeCell ref="KUF129:KUI129"/>
    <mergeCell ref="KSN129:KSQ129"/>
    <mergeCell ref="KSR129:KSU129"/>
    <mergeCell ref="KSV129:KSY129"/>
    <mergeCell ref="KSZ129:KTC129"/>
    <mergeCell ref="KTD129:KTG129"/>
    <mergeCell ref="KTH129:KTK129"/>
    <mergeCell ref="KRP129:KRS129"/>
    <mergeCell ref="KRT129:KRW129"/>
    <mergeCell ref="KRX129:KSA129"/>
    <mergeCell ref="KSB129:KSE129"/>
    <mergeCell ref="KSF129:KSI129"/>
    <mergeCell ref="KSJ129:KSM129"/>
    <mergeCell ref="KQR129:KQU129"/>
    <mergeCell ref="KQV129:KQY129"/>
    <mergeCell ref="KQZ129:KRC129"/>
    <mergeCell ref="KRD129:KRG129"/>
    <mergeCell ref="KRH129:KRK129"/>
    <mergeCell ref="KRL129:KRO129"/>
    <mergeCell ref="LAV129:LAY129"/>
    <mergeCell ref="LAZ129:LBC129"/>
    <mergeCell ref="LBD129:LBG129"/>
    <mergeCell ref="LBH129:LBK129"/>
    <mergeCell ref="LBL129:LBO129"/>
    <mergeCell ref="LBP129:LBS129"/>
    <mergeCell ref="KZX129:LAA129"/>
    <mergeCell ref="LAB129:LAE129"/>
    <mergeCell ref="LAF129:LAI129"/>
    <mergeCell ref="LAJ129:LAM129"/>
    <mergeCell ref="LAN129:LAQ129"/>
    <mergeCell ref="LAR129:LAU129"/>
    <mergeCell ref="KYZ129:KZC129"/>
    <mergeCell ref="KZD129:KZG129"/>
    <mergeCell ref="KZH129:KZK129"/>
    <mergeCell ref="KZL129:KZO129"/>
    <mergeCell ref="KZP129:KZS129"/>
    <mergeCell ref="KZT129:KZW129"/>
    <mergeCell ref="KYB129:KYE129"/>
    <mergeCell ref="KYF129:KYI129"/>
    <mergeCell ref="KYJ129:KYM129"/>
    <mergeCell ref="KYN129:KYQ129"/>
    <mergeCell ref="KYR129:KYU129"/>
    <mergeCell ref="KYV129:KYY129"/>
    <mergeCell ref="KXD129:KXG129"/>
    <mergeCell ref="KXH129:KXK129"/>
    <mergeCell ref="KXL129:KXO129"/>
    <mergeCell ref="KXP129:KXS129"/>
    <mergeCell ref="KXT129:KXW129"/>
    <mergeCell ref="KXX129:KYA129"/>
    <mergeCell ref="KWF129:KWI129"/>
    <mergeCell ref="KWJ129:KWM129"/>
    <mergeCell ref="KWN129:KWQ129"/>
    <mergeCell ref="KWR129:KWU129"/>
    <mergeCell ref="KWV129:KWY129"/>
    <mergeCell ref="KWZ129:KXC129"/>
    <mergeCell ref="LGJ129:LGM129"/>
    <mergeCell ref="LGN129:LGQ129"/>
    <mergeCell ref="LGR129:LGU129"/>
    <mergeCell ref="LGV129:LGY129"/>
    <mergeCell ref="LGZ129:LHC129"/>
    <mergeCell ref="LHD129:LHG129"/>
    <mergeCell ref="LFL129:LFO129"/>
    <mergeCell ref="LFP129:LFS129"/>
    <mergeCell ref="LFT129:LFW129"/>
    <mergeCell ref="LFX129:LGA129"/>
    <mergeCell ref="LGB129:LGE129"/>
    <mergeCell ref="LGF129:LGI129"/>
    <mergeCell ref="LEN129:LEQ129"/>
    <mergeCell ref="LER129:LEU129"/>
    <mergeCell ref="LEV129:LEY129"/>
    <mergeCell ref="LEZ129:LFC129"/>
    <mergeCell ref="LFD129:LFG129"/>
    <mergeCell ref="LFH129:LFK129"/>
    <mergeCell ref="LDP129:LDS129"/>
    <mergeCell ref="LDT129:LDW129"/>
    <mergeCell ref="LDX129:LEA129"/>
    <mergeCell ref="LEB129:LEE129"/>
    <mergeCell ref="LEF129:LEI129"/>
    <mergeCell ref="LEJ129:LEM129"/>
    <mergeCell ref="LCR129:LCU129"/>
    <mergeCell ref="LCV129:LCY129"/>
    <mergeCell ref="LCZ129:LDC129"/>
    <mergeCell ref="LDD129:LDG129"/>
    <mergeCell ref="LDH129:LDK129"/>
    <mergeCell ref="LDL129:LDO129"/>
    <mergeCell ref="LBT129:LBW129"/>
    <mergeCell ref="LBX129:LCA129"/>
    <mergeCell ref="LCB129:LCE129"/>
    <mergeCell ref="LCF129:LCI129"/>
    <mergeCell ref="LCJ129:LCM129"/>
    <mergeCell ref="LCN129:LCQ129"/>
    <mergeCell ref="LLX129:LMA129"/>
    <mergeCell ref="LMB129:LME129"/>
    <mergeCell ref="LMF129:LMI129"/>
    <mergeCell ref="LMJ129:LMM129"/>
    <mergeCell ref="LMN129:LMQ129"/>
    <mergeCell ref="LMR129:LMU129"/>
    <mergeCell ref="LKZ129:LLC129"/>
    <mergeCell ref="LLD129:LLG129"/>
    <mergeCell ref="LLH129:LLK129"/>
    <mergeCell ref="LLL129:LLO129"/>
    <mergeCell ref="LLP129:LLS129"/>
    <mergeCell ref="LLT129:LLW129"/>
    <mergeCell ref="LKB129:LKE129"/>
    <mergeCell ref="LKF129:LKI129"/>
    <mergeCell ref="LKJ129:LKM129"/>
    <mergeCell ref="LKN129:LKQ129"/>
    <mergeCell ref="LKR129:LKU129"/>
    <mergeCell ref="LKV129:LKY129"/>
    <mergeCell ref="LJD129:LJG129"/>
    <mergeCell ref="LJH129:LJK129"/>
    <mergeCell ref="LJL129:LJO129"/>
    <mergeCell ref="LJP129:LJS129"/>
    <mergeCell ref="LJT129:LJW129"/>
    <mergeCell ref="LJX129:LKA129"/>
    <mergeCell ref="LIF129:LII129"/>
    <mergeCell ref="LIJ129:LIM129"/>
    <mergeCell ref="LIN129:LIQ129"/>
    <mergeCell ref="LIR129:LIU129"/>
    <mergeCell ref="LIV129:LIY129"/>
    <mergeCell ref="LIZ129:LJC129"/>
    <mergeCell ref="LHH129:LHK129"/>
    <mergeCell ref="LHL129:LHO129"/>
    <mergeCell ref="LHP129:LHS129"/>
    <mergeCell ref="LHT129:LHW129"/>
    <mergeCell ref="LHX129:LIA129"/>
    <mergeCell ref="LIB129:LIE129"/>
    <mergeCell ref="LRL129:LRO129"/>
    <mergeCell ref="LRP129:LRS129"/>
    <mergeCell ref="LRT129:LRW129"/>
    <mergeCell ref="LRX129:LSA129"/>
    <mergeCell ref="LSB129:LSE129"/>
    <mergeCell ref="LSF129:LSI129"/>
    <mergeCell ref="LQN129:LQQ129"/>
    <mergeCell ref="LQR129:LQU129"/>
    <mergeCell ref="LQV129:LQY129"/>
    <mergeCell ref="LQZ129:LRC129"/>
    <mergeCell ref="LRD129:LRG129"/>
    <mergeCell ref="LRH129:LRK129"/>
    <mergeCell ref="LPP129:LPS129"/>
    <mergeCell ref="LPT129:LPW129"/>
    <mergeCell ref="LPX129:LQA129"/>
    <mergeCell ref="LQB129:LQE129"/>
    <mergeCell ref="LQF129:LQI129"/>
    <mergeCell ref="LQJ129:LQM129"/>
    <mergeCell ref="LOR129:LOU129"/>
    <mergeCell ref="LOV129:LOY129"/>
    <mergeCell ref="LOZ129:LPC129"/>
    <mergeCell ref="LPD129:LPG129"/>
    <mergeCell ref="LPH129:LPK129"/>
    <mergeCell ref="LPL129:LPO129"/>
    <mergeCell ref="LNT129:LNW129"/>
    <mergeCell ref="LNX129:LOA129"/>
    <mergeCell ref="LOB129:LOE129"/>
    <mergeCell ref="LOF129:LOI129"/>
    <mergeCell ref="LOJ129:LOM129"/>
    <mergeCell ref="LON129:LOQ129"/>
    <mergeCell ref="LMV129:LMY129"/>
    <mergeCell ref="LMZ129:LNC129"/>
    <mergeCell ref="LND129:LNG129"/>
    <mergeCell ref="LNH129:LNK129"/>
    <mergeCell ref="LNL129:LNO129"/>
    <mergeCell ref="LNP129:LNS129"/>
    <mergeCell ref="LWZ129:LXC129"/>
    <mergeCell ref="LXD129:LXG129"/>
    <mergeCell ref="LXH129:LXK129"/>
    <mergeCell ref="LXL129:LXO129"/>
    <mergeCell ref="LXP129:LXS129"/>
    <mergeCell ref="LXT129:LXW129"/>
    <mergeCell ref="LWB129:LWE129"/>
    <mergeCell ref="LWF129:LWI129"/>
    <mergeCell ref="LWJ129:LWM129"/>
    <mergeCell ref="LWN129:LWQ129"/>
    <mergeCell ref="LWR129:LWU129"/>
    <mergeCell ref="LWV129:LWY129"/>
    <mergeCell ref="LVD129:LVG129"/>
    <mergeCell ref="LVH129:LVK129"/>
    <mergeCell ref="LVL129:LVO129"/>
    <mergeCell ref="LVP129:LVS129"/>
    <mergeCell ref="LVT129:LVW129"/>
    <mergeCell ref="LVX129:LWA129"/>
    <mergeCell ref="LUF129:LUI129"/>
    <mergeCell ref="LUJ129:LUM129"/>
    <mergeCell ref="LUN129:LUQ129"/>
    <mergeCell ref="LUR129:LUU129"/>
    <mergeCell ref="LUV129:LUY129"/>
    <mergeCell ref="LUZ129:LVC129"/>
    <mergeCell ref="LTH129:LTK129"/>
    <mergeCell ref="LTL129:LTO129"/>
    <mergeCell ref="LTP129:LTS129"/>
    <mergeCell ref="LTT129:LTW129"/>
    <mergeCell ref="LTX129:LUA129"/>
    <mergeCell ref="LUB129:LUE129"/>
    <mergeCell ref="LSJ129:LSM129"/>
    <mergeCell ref="LSN129:LSQ129"/>
    <mergeCell ref="LSR129:LSU129"/>
    <mergeCell ref="LSV129:LSY129"/>
    <mergeCell ref="LSZ129:LTC129"/>
    <mergeCell ref="LTD129:LTG129"/>
    <mergeCell ref="MCN129:MCQ129"/>
    <mergeCell ref="MCR129:MCU129"/>
    <mergeCell ref="MCV129:MCY129"/>
    <mergeCell ref="MCZ129:MDC129"/>
    <mergeCell ref="MDD129:MDG129"/>
    <mergeCell ref="MDH129:MDK129"/>
    <mergeCell ref="MBP129:MBS129"/>
    <mergeCell ref="MBT129:MBW129"/>
    <mergeCell ref="MBX129:MCA129"/>
    <mergeCell ref="MCB129:MCE129"/>
    <mergeCell ref="MCF129:MCI129"/>
    <mergeCell ref="MCJ129:MCM129"/>
    <mergeCell ref="MAR129:MAU129"/>
    <mergeCell ref="MAV129:MAY129"/>
    <mergeCell ref="MAZ129:MBC129"/>
    <mergeCell ref="MBD129:MBG129"/>
    <mergeCell ref="MBH129:MBK129"/>
    <mergeCell ref="MBL129:MBO129"/>
    <mergeCell ref="LZT129:LZW129"/>
    <mergeCell ref="LZX129:MAA129"/>
    <mergeCell ref="MAB129:MAE129"/>
    <mergeCell ref="MAF129:MAI129"/>
    <mergeCell ref="MAJ129:MAM129"/>
    <mergeCell ref="MAN129:MAQ129"/>
    <mergeCell ref="LYV129:LYY129"/>
    <mergeCell ref="LYZ129:LZC129"/>
    <mergeCell ref="LZD129:LZG129"/>
    <mergeCell ref="LZH129:LZK129"/>
    <mergeCell ref="LZL129:LZO129"/>
    <mergeCell ref="LZP129:LZS129"/>
    <mergeCell ref="LXX129:LYA129"/>
    <mergeCell ref="LYB129:LYE129"/>
    <mergeCell ref="LYF129:LYI129"/>
    <mergeCell ref="LYJ129:LYM129"/>
    <mergeCell ref="LYN129:LYQ129"/>
    <mergeCell ref="LYR129:LYU129"/>
    <mergeCell ref="MIB129:MIE129"/>
    <mergeCell ref="MIF129:MII129"/>
    <mergeCell ref="MIJ129:MIM129"/>
    <mergeCell ref="MIN129:MIQ129"/>
    <mergeCell ref="MIR129:MIU129"/>
    <mergeCell ref="MIV129:MIY129"/>
    <mergeCell ref="MHD129:MHG129"/>
    <mergeCell ref="MHH129:MHK129"/>
    <mergeCell ref="MHL129:MHO129"/>
    <mergeCell ref="MHP129:MHS129"/>
    <mergeCell ref="MHT129:MHW129"/>
    <mergeCell ref="MHX129:MIA129"/>
    <mergeCell ref="MGF129:MGI129"/>
    <mergeCell ref="MGJ129:MGM129"/>
    <mergeCell ref="MGN129:MGQ129"/>
    <mergeCell ref="MGR129:MGU129"/>
    <mergeCell ref="MGV129:MGY129"/>
    <mergeCell ref="MGZ129:MHC129"/>
    <mergeCell ref="MFH129:MFK129"/>
    <mergeCell ref="MFL129:MFO129"/>
    <mergeCell ref="MFP129:MFS129"/>
    <mergeCell ref="MFT129:MFW129"/>
    <mergeCell ref="MFX129:MGA129"/>
    <mergeCell ref="MGB129:MGE129"/>
    <mergeCell ref="MEJ129:MEM129"/>
    <mergeCell ref="MEN129:MEQ129"/>
    <mergeCell ref="MER129:MEU129"/>
    <mergeCell ref="MEV129:MEY129"/>
    <mergeCell ref="MEZ129:MFC129"/>
    <mergeCell ref="MFD129:MFG129"/>
    <mergeCell ref="MDL129:MDO129"/>
    <mergeCell ref="MDP129:MDS129"/>
    <mergeCell ref="MDT129:MDW129"/>
    <mergeCell ref="MDX129:MEA129"/>
    <mergeCell ref="MEB129:MEE129"/>
    <mergeCell ref="MEF129:MEI129"/>
    <mergeCell ref="MNP129:MNS129"/>
    <mergeCell ref="MNT129:MNW129"/>
    <mergeCell ref="MNX129:MOA129"/>
    <mergeCell ref="MOB129:MOE129"/>
    <mergeCell ref="MOF129:MOI129"/>
    <mergeCell ref="MOJ129:MOM129"/>
    <mergeCell ref="MMR129:MMU129"/>
    <mergeCell ref="MMV129:MMY129"/>
    <mergeCell ref="MMZ129:MNC129"/>
    <mergeCell ref="MND129:MNG129"/>
    <mergeCell ref="MNH129:MNK129"/>
    <mergeCell ref="MNL129:MNO129"/>
    <mergeCell ref="MLT129:MLW129"/>
    <mergeCell ref="MLX129:MMA129"/>
    <mergeCell ref="MMB129:MME129"/>
    <mergeCell ref="MMF129:MMI129"/>
    <mergeCell ref="MMJ129:MMM129"/>
    <mergeCell ref="MMN129:MMQ129"/>
    <mergeCell ref="MKV129:MKY129"/>
    <mergeCell ref="MKZ129:MLC129"/>
    <mergeCell ref="MLD129:MLG129"/>
    <mergeCell ref="MLH129:MLK129"/>
    <mergeCell ref="MLL129:MLO129"/>
    <mergeCell ref="MLP129:MLS129"/>
    <mergeCell ref="MJX129:MKA129"/>
    <mergeCell ref="MKB129:MKE129"/>
    <mergeCell ref="MKF129:MKI129"/>
    <mergeCell ref="MKJ129:MKM129"/>
    <mergeCell ref="MKN129:MKQ129"/>
    <mergeCell ref="MKR129:MKU129"/>
    <mergeCell ref="MIZ129:MJC129"/>
    <mergeCell ref="MJD129:MJG129"/>
    <mergeCell ref="MJH129:MJK129"/>
    <mergeCell ref="MJL129:MJO129"/>
    <mergeCell ref="MJP129:MJS129"/>
    <mergeCell ref="MJT129:MJW129"/>
    <mergeCell ref="MTD129:MTG129"/>
    <mergeCell ref="MTH129:MTK129"/>
    <mergeCell ref="MTL129:MTO129"/>
    <mergeCell ref="MTP129:MTS129"/>
    <mergeCell ref="MTT129:MTW129"/>
    <mergeCell ref="MTX129:MUA129"/>
    <mergeCell ref="MSF129:MSI129"/>
    <mergeCell ref="MSJ129:MSM129"/>
    <mergeCell ref="MSN129:MSQ129"/>
    <mergeCell ref="MSR129:MSU129"/>
    <mergeCell ref="MSV129:MSY129"/>
    <mergeCell ref="MSZ129:MTC129"/>
    <mergeCell ref="MRH129:MRK129"/>
    <mergeCell ref="MRL129:MRO129"/>
    <mergeCell ref="MRP129:MRS129"/>
    <mergeCell ref="MRT129:MRW129"/>
    <mergeCell ref="MRX129:MSA129"/>
    <mergeCell ref="MSB129:MSE129"/>
    <mergeCell ref="MQJ129:MQM129"/>
    <mergeCell ref="MQN129:MQQ129"/>
    <mergeCell ref="MQR129:MQU129"/>
    <mergeCell ref="MQV129:MQY129"/>
    <mergeCell ref="MQZ129:MRC129"/>
    <mergeCell ref="MRD129:MRG129"/>
    <mergeCell ref="MPL129:MPO129"/>
    <mergeCell ref="MPP129:MPS129"/>
    <mergeCell ref="MPT129:MPW129"/>
    <mergeCell ref="MPX129:MQA129"/>
    <mergeCell ref="MQB129:MQE129"/>
    <mergeCell ref="MQF129:MQI129"/>
    <mergeCell ref="MON129:MOQ129"/>
    <mergeCell ref="MOR129:MOU129"/>
    <mergeCell ref="MOV129:MOY129"/>
    <mergeCell ref="MOZ129:MPC129"/>
    <mergeCell ref="MPD129:MPG129"/>
    <mergeCell ref="MPH129:MPK129"/>
    <mergeCell ref="MYR129:MYU129"/>
    <mergeCell ref="MYV129:MYY129"/>
    <mergeCell ref="MYZ129:MZC129"/>
    <mergeCell ref="MZD129:MZG129"/>
    <mergeCell ref="MZH129:MZK129"/>
    <mergeCell ref="MZL129:MZO129"/>
    <mergeCell ref="MXT129:MXW129"/>
    <mergeCell ref="MXX129:MYA129"/>
    <mergeCell ref="MYB129:MYE129"/>
    <mergeCell ref="MYF129:MYI129"/>
    <mergeCell ref="MYJ129:MYM129"/>
    <mergeCell ref="MYN129:MYQ129"/>
    <mergeCell ref="MWV129:MWY129"/>
    <mergeCell ref="MWZ129:MXC129"/>
    <mergeCell ref="MXD129:MXG129"/>
    <mergeCell ref="MXH129:MXK129"/>
    <mergeCell ref="MXL129:MXO129"/>
    <mergeCell ref="MXP129:MXS129"/>
    <mergeCell ref="MVX129:MWA129"/>
    <mergeCell ref="MWB129:MWE129"/>
    <mergeCell ref="MWF129:MWI129"/>
    <mergeCell ref="MWJ129:MWM129"/>
    <mergeCell ref="MWN129:MWQ129"/>
    <mergeCell ref="MWR129:MWU129"/>
    <mergeCell ref="MUZ129:MVC129"/>
    <mergeCell ref="MVD129:MVG129"/>
    <mergeCell ref="MVH129:MVK129"/>
    <mergeCell ref="MVL129:MVO129"/>
    <mergeCell ref="MVP129:MVS129"/>
    <mergeCell ref="MVT129:MVW129"/>
    <mergeCell ref="MUB129:MUE129"/>
    <mergeCell ref="MUF129:MUI129"/>
    <mergeCell ref="MUJ129:MUM129"/>
    <mergeCell ref="MUN129:MUQ129"/>
    <mergeCell ref="MUR129:MUU129"/>
    <mergeCell ref="MUV129:MUY129"/>
    <mergeCell ref="NEF129:NEI129"/>
    <mergeCell ref="NEJ129:NEM129"/>
    <mergeCell ref="NEN129:NEQ129"/>
    <mergeCell ref="NER129:NEU129"/>
    <mergeCell ref="NEV129:NEY129"/>
    <mergeCell ref="NEZ129:NFC129"/>
    <mergeCell ref="NDH129:NDK129"/>
    <mergeCell ref="NDL129:NDO129"/>
    <mergeCell ref="NDP129:NDS129"/>
    <mergeCell ref="NDT129:NDW129"/>
    <mergeCell ref="NDX129:NEA129"/>
    <mergeCell ref="NEB129:NEE129"/>
    <mergeCell ref="NCJ129:NCM129"/>
    <mergeCell ref="NCN129:NCQ129"/>
    <mergeCell ref="NCR129:NCU129"/>
    <mergeCell ref="NCV129:NCY129"/>
    <mergeCell ref="NCZ129:NDC129"/>
    <mergeCell ref="NDD129:NDG129"/>
    <mergeCell ref="NBL129:NBO129"/>
    <mergeCell ref="NBP129:NBS129"/>
    <mergeCell ref="NBT129:NBW129"/>
    <mergeCell ref="NBX129:NCA129"/>
    <mergeCell ref="NCB129:NCE129"/>
    <mergeCell ref="NCF129:NCI129"/>
    <mergeCell ref="NAN129:NAQ129"/>
    <mergeCell ref="NAR129:NAU129"/>
    <mergeCell ref="NAV129:NAY129"/>
    <mergeCell ref="NAZ129:NBC129"/>
    <mergeCell ref="NBD129:NBG129"/>
    <mergeCell ref="NBH129:NBK129"/>
    <mergeCell ref="MZP129:MZS129"/>
    <mergeCell ref="MZT129:MZW129"/>
    <mergeCell ref="MZX129:NAA129"/>
    <mergeCell ref="NAB129:NAE129"/>
    <mergeCell ref="NAF129:NAI129"/>
    <mergeCell ref="NAJ129:NAM129"/>
    <mergeCell ref="NJT129:NJW129"/>
    <mergeCell ref="NJX129:NKA129"/>
    <mergeCell ref="NKB129:NKE129"/>
    <mergeCell ref="NKF129:NKI129"/>
    <mergeCell ref="NKJ129:NKM129"/>
    <mergeCell ref="NKN129:NKQ129"/>
    <mergeCell ref="NIV129:NIY129"/>
    <mergeCell ref="NIZ129:NJC129"/>
    <mergeCell ref="NJD129:NJG129"/>
    <mergeCell ref="NJH129:NJK129"/>
    <mergeCell ref="NJL129:NJO129"/>
    <mergeCell ref="NJP129:NJS129"/>
    <mergeCell ref="NHX129:NIA129"/>
    <mergeCell ref="NIB129:NIE129"/>
    <mergeCell ref="NIF129:NII129"/>
    <mergeCell ref="NIJ129:NIM129"/>
    <mergeCell ref="NIN129:NIQ129"/>
    <mergeCell ref="NIR129:NIU129"/>
    <mergeCell ref="NGZ129:NHC129"/>
    <mergeCell ref="NHD129:NHG129"/>
    <mergeCell ref="NHH129:NHK129"/>
    <mergeCell ref="NHL129:NHO129"/>
    <mergeCell ref="NHP129:NHS129"/>
    <mergeCell ref="NHT129:NHW129"/>
    <mergeCell ref="NGB129:NGE129"/>
    <mergeCell ref="NGF129:NGI129"/>
    <mergeCell ref="NGJ129:NGM129"/>
    <mergeCell ref="NGN129:NGQ129"/>
    <mergeCell ref="NGR129:NGU129"/>
    <mergeCell ref="NGV129:NGY129"/>
    <mergeCell ref="NFD129:NFG129"/>
    <mergeCell ref="NFH129:NFK129"/>
    <mergeCell ref="NFL129:NFO129"/>
    <mergeCell ref="NFP129:NFS129"/>
    <mergeCell ref="NFT129:NFW129"/>
    <mergeCell ref="NFX129:NGA129"/>
    <mergeCell ref="NPH129:NPK129"/>
    <mergeCell ref="NPL129:NPO129"/>
    <mergeCell ref="NPP129:NPS129"/>
    <mergeCell ref="NPT129:NPW129"/>
    <mergeCell ref="NPX129:NQA129"/>
    <mergeCell ref="NQB129:NQE129"/>
    <mergeCell ref="NOJ129:NOM129"/>
    <mergeCell ref="NON129:NOQ129"/>
    <mergeCell ref="NOR129:NOU129"/>
    <mergeCell ref="NOV129:NOY129"/>
    <mergeCell ref="NOZ129:NPC129"/>
    <mergeCell ref="NPD129:NPG129"/>
    <mergeCell ref="NNL129:NNO129"/>
    <mergeCell ref="NNP129:NNS129"/>
    <mergeCell ref="NNT129:NNW129"/>
    <mergeCell ref="NNX129:NOA129"/>
    <mergeCell ref="NOB129:NOE129"/>
    <mergeCell ref="NOF129:NOI129"/>
    <mergeCell ref="NMN129:NMQ129"/>
    <mergeCell ref="NMR129:NMU129"/>
    <mergeCell ref="NMV129:NMY129"/>
    <mergeCell ref="NMZ129:NNC129"/>
    <mergeCell ref="NND129:NNG129"/>
    <mergeCell ref="NNH129:NNK129"/>
    <mergeCell ref="NLP129:NLS129"/>
    <mergeCell ref="NLT129:NLW129"/>
    <mergeCell ref="NLX129:NMA129"/>
    <mergeCell ref="NMB129:NME129"/>
    <mergeCell ref="NMF129:NMI129"/>
    <mergeCell ref="NMJ129:NMM129"/>
    <mergeCell ref="NKR129:NKU129"/>
    <mergeCell ref="NKV129:NKY129"/>
    <mergeCell ref="NKZ129:NLC129"/>
    <mergeCell ref="NLD129:NLG129"/>
    <mergeCell ref="NLH129:NLK129"/>
    <mergeCell ref="NLL129:NLO129"/>
    <mergeCell ref="NUV129:NUY129"/>
    <mergeCell ref="NUZ129:NVC129"/>
    <mergeCell ref="NVD129:NVG129"/>
    <mergeCell ref="NVH129:NVK129"/>
    <mergeCell ref="NVL129:NVO129"/>
    <mergeCell ref="NVP129:NVS129"/>
    <mergeCell ref="NTX129:NUA129"/>
    <mergeCell ref="NUB129:NUE129"/>
    <mergeCell ref="NUF129:NUI129"/>
    <mergeCell ref="NUJ129:NUM129"/>
    <mergeCell ref="NUN129:NUQ129"/>
    <mergeCell ref="NUR129:NUU129"/>
    <mergeCell ref="NSZ129:NTC129"/>
    <mergeCell ref="NTD129:NTG129"/>
    <mergeCell ref="NTH129:NTK129"/>
    <mergeCell ref="NTL129:NTO129"/>
    <mergeCell ref="NTP129:NTS129"/>
    <mergeCell ref="NTT129:NTW129"/>
    <mergeCell ref="NSB129:NSE129"/>
    <mergeCell ref="NSF129:NSI129"/>
    <mergeCell ref="NSJ129:NSM129"/>
    <mergeCell ref="NSN129:NSQ129"/>
    <mergeCell ref="NSR129:NSU129"/>
    <mergeCell ref="NSV129:NSY129"/>
    <mergeCell ref="NRD129:NRG129"/>
    <mergeCell ref="NRH129:NRK129"/>
    <mergeCell ref="NRL129:NRO129"/>
    <mergeCell ref="NRP129:NRS129"/>
    <mergeCell ref="NRT129:NRW129"/>
    <mergeCell ref="NRX129:NSA129"/>
    <mergeCell ref="NQF129:NQI129"/>
    <mergeCell ref="NQJ129:NQM129"/>
    <mergeCell ref="NQN129:NQQ129"/>
    <mergeCell ref="NQR129:NQU129"/>
    <mergeCell ref="NQV129:NQY129"/>
    <mergeCell ref="NQZ129:NRC129"/>
    <mergeCell ref="OAJ129:OAM129"/>
    <mergeCell ref="OAN129:OAQ129"/>
    <mergeCell ref="OAR129:OAU129"/>
    <mergeCell ref="OAV129:OAY129"/>
    <mergeCell ref="OAZ129:OBC129"/>
    <mergeCell ref="OBD129:OBG129"/>
    <mergeCell ref="NZL129:NZO129"/>
    <mergeCell ref="NZP129:NZS129"/>
    <mergeCell ref="NZT129:NZW129"/>
    <mergeCell ref="NZX129:OAA129"/>
    <mergeCell ref="OAB129:OAE129"/>
    <mergeCell ref="OAF129:OAI129"/>
    <mergeCell ref="NYN129:NYQ129"/>
    <mergeCell ref="NYR129:NYU129"/>
    <mergeCell ref="NYV129:NYY129"/>
    <mergeCell ref="NYZ129:NZC129"/>
    <mergeCell ref="NZD129:NZG129"/>
    <mergeCell ref="NZH129:NZK129"/>
    <mergeCell ref="NXP129:NXS129"/>
    <mergeCell ref="NXT129:NXW129"/>
    <mergeCell ref="NXX129:NYA129"/>
    <mergeCell ref="NYB129:NYE129"/>
    <mergeCell ref="NYF129:NYI129"/>
    <mergeCell ref="NYJ129:NYM129"/>
    <mergeCell ref="NWR129:NWU129"/>
    <mergeCell ref="NWV129:NWY129"/>
    <mergeCell ref="NWZ129:NXC129"/>
    <mergeCell ref="NXD129:NXG129"/>
    <mergeCell ref="NXH129:NXK129"/>
    <mergeCell ref="NXL129:NXO129"/>
    <mergeCell ref="NVT129:NVW129"/>
    <mergeCell ref="NVX129:NWA129"/>
    <mergeCell ref="NWB129:NWE129"/>
    <mergeCell ref="NWF129:NWI129"/>
    <mergeCell ref="NWJ129:NWM129"/>
    <mergeCell ref="NWN129:NWQ129"/>
    <mergeCell ref="OFX129:OGA129"/>
    <mergeCell ref="OGB129:OGE129"/>
    <mergeCell ref="OGF129:OGI129"/>
    <mergeCell ref="OGJ129:OGM129"/>
    <mergeCell ref="OGN129:OGQ129"/>
    <mergeCell ref="OGR129:OGU129"/>
    <mergeCell ref="OEZ129:OFC129"/>
    <mergeCell ref="OFD129:OFG129"/>
    <mergeCell ref="OFH129:OFK129"/>
    <mergeCell ref="OFL129:OFO129"/>
    <mergeCell ref="OFP129:OFS129"/>
    <mergeCell ref="OFT129:OFW129"/>
    <mergeCell ref="OEB129:OEE129"/>
    <mergeCell ref="OEF129:OEI129"/>
    <mergeCell ref="OEJ129:OEM129"/>
    <mergeCell ref="OEN129:OEQ129"/>
    <mergeCell ref="OER129:OEU129"/>
    <mergeCell ref="OEV129:OEY129"/>
    <mergeCell ref="ODD129:ODG129"/>
    <mergeCell ref="ODH129:ODK129"/>
    <mergeCell ref="ODL129:ODO129"/>
    <mergeCell ref="ODP129:ODS129"/>
    <mergeCell ref="ODT129:ODW129"/>
    <mergeCell ref="ODX129:OEA129"/>
    <mergeCell ref="OCF129:OCI129"/>
    <mergeCell ref="OCJ129:OCM129"/>
    <mergeCell ref="OCN129:OCQ129"/>
    <mergeCell ref="OCR129:OCU129"/>
    <mergeCell ref="OCV129:OCY129"/>
    <mergeCell ref="OCZ129:ODC129"/>
    <mergeCell ref="OBH129:OBK129"/>
    <mergeCell ref="OBL129:OBO129"/>
    <mergeCell ref="OBP129:OBS129"/>
    <mergeCell ref="OBT129:OBW129"/>
    <mergeCell ref="OBX129:OCA129"/>
    <mergeCell ref="OCB129:OCE129"/>
    <mergeCell ref="OLL129:OLO129"/>
    <mergeCell ref="OLP129:OLS129"/>
    <mergeCell ref="OLT129:OLW129"/>
    <mergeCell ref="OLX129:OMA129"/>
    <mergeCell ref="OMB129:OME129"/>
    <mergeCell ref="OMF129:OMI129"/>
    <mergeCell ref="OKN129:OKQ129"/>
    <mergeCell ref="OKR129:OKU129"/>
    <mergeCell ref="OKV129:OKY129"/>
    <mergeCell ref="OKZ129:OLC129"/>
    <mergeCell ref="OLD129:OLG129"/>
    <mergeCell ref="OLH129:OLK129"/>
    <mergeCell ref="OJP129:OJS129"/>
    <mergeCell ref="OJT129:OJW129"/>
    <mergeCell ref="OJX129:OKA129"/>
    <mergeCell ref="OKB129:OKE129"/>
    <mergeCell ref="OKF129:OKI129"/>
    <mergeCell ref="OKJ129:OKM129"/>
    <mergeCell ref="OIR129:OIU129"/>
    <mergeCell ref="OIV129:OIY129"/>
    <mergeCell ref="OIZ129:OJC129"/>
    <mergeCell ref="OJD129:OJG129"/>
    <mergeCell ref="OJH129:OJK129"/>
    <mergeCell ref="OJL129:OJO129"/>
    <mergeCell ref="OHT129:OHW129"/>
    <mergeCell ref="OHX129:OIA129"/>
    <mergeCell ref="OIB129:OIE129"/>
    <mergeCell ref="OIF129:OII129"/>
    <mergeCell ref="OIJ129:OIM129"/>
    <mergeCell ref="OIN129:OIQ129"/>
    <mergeCell ref="OGV129:OGY129"/>
    <mergeCell ref="OGZ129:OHC129"/>
    <mergeCell ref="OHD129:OHG129"/>
    <mergeCell ref="OHH129:OHK129"/>
    <mergeCell ref="OHL129:OHO129"/>
    <mergeCell ref="OHP129:OHS129"/>
    <mergeCell ref="OQZ129:ORC129"/>
    <mergeCell ref="ORD129:ORG129"/>
    <mergeCell ref="ORH129:ORK129"/>
    <mergeCell ref="ORL129:ORO129"/>
    <mergeCell ref="ORP129:ORS129"/>
    <mergeCell ref="ORT129:ORW129"/>
    <mergeCell ref="OQB129:OQE129"/>
    <mergeCell ref="OQF129:OQI129"/>
    <mergeCell ref="OQJ129:OQM129"/>
    <mergeCell ref="OQN129:OQQ129"/>
    <mergeCell ref="OQR129:OQU129"/>
    <mergeCell ref="OQV129:OQY129"/>
    <mergeCell ref="OPD129:OPG129"/>
    <mergeCell ref="OPH129:OPK129"/>
    <mergeCell ref="OPL129:OPO129"/>
    <mergeCell ref="OPP129:OPS129"/>
    <mergeCell ref="OPT129:OPW129"/>
    <mergeCell ref="OPX129:OQA129"/>
    <mergeCell ref="OOF129:OOI129"/>
    <mergeCell ref="OOJ129:OOM129"/>
    <mergeCell ref="OON129:OOQ129"/>
    <mergeCell ref="OOR129:OOU129"/>
    <mergeCell ref="OOV129:OOY129"/>
    <mergeCell ref="OOZ129:OPC129"/>
    <mergeCell ref="ONH129:ONK129"/>
    <mergeCell ref="ONL129:ONO129"/>
    <mergeCell ref="ONP129:ONS129"/>
    <mergeCell ref="ONT129:ONW129"/>
    <mergeCell ref="ONX129:OOA129"/>
    <mergeCell ref="OOB129:OOE129"/>
    <mergeCell ref="OMJ129:OMM129"/>
    <mergeCell ref="OMN129:OMQ129"/>
    <mergeCell ref="OMR129:OMU129"/>
    <mergeCell ref="OMV129:OMY129"/>
    <mergeCell ref="OMZ129:ONC129"/>
    <mergeCell ref="OND129:ONG129"/>
    <mergeCell ref="OWN129:OWQ129"/>
    <mergeCell ref="OWR129:OWU129"/>
    <mergeCell ref="OWV129:OWY129"/>
    <mergeCell ref="OWZ129:OXC129"/>
    <mergeCell ref="OXD129:OXG129"/>
    <mergeCell ref="OXH129:OXK129"/>
    <mergeCell ref="OVP129:OVS129"/>
    <mergeCell ref="OVT129:OVW129"/>
    <mergeCell ref="OVX129:OWA129"/>
    <mergeCell ref="OWB129:OWE129"/>
    <mergeCell ref="OWF129:OWI129"/>
    <mergeCell ref="OWJ129:OWM129"/>
    <mergeCell ref="OUR129:OUU129"/>
    <mergeCell ref="OUV129:OUY129"/>
    <mergeCell ref="OUZ129:OVC129"/>
    <mergeCell ref="OVD129:OVG129"/>
    <mergeCell ref="OVH129:OVK129"/>
    <mergeCell ref="OVL129:OVO129"/>
    <mergeCell ref="OTT129:OTW129"/>
    <mergeCell ref="OTX129:OUA129"/>
    <mergeCell ref="OUB129:OUE129"/>
    <mergeCell ref="OUF129:OUI129"/>
    <mergeCell ref="OUJ129:OUM129"/>
    <mergeCell ref="OUN129:OUQ129"/>
    <mergeCell ref="OSV129:OSY129"/>
    <mergeCell ref="OSZ129:OTC129"/>
    <mergeCell ref="OTD129:OTG129"/>
    <mergeCell ref="OTH129:OTK129"/>
    <mergeCell ref="OTL129:OTO129"/>
    <mergeCell ref="OTP129:OTS129"/>
    <mergeCell ref="ORX129:OSA129"/>
    <mergeCell ref="OSB129:OSE129"/>
    <mergeCell ref="OSF129:OSI129"/>
    <mergeCell ref="OSJ129:OSM129"/>
    <mergeCell ref="OSN129:OSQ129"/>
    <mergeCell ref="OSR129:OSU129"/>
    <mergeCell ref="PCB129:PCE129"/>
    <mergeCell ref="PCF129:PCI129"/>
    <mergeCell ref="PCJ129:PCM129"/>
    <mergeCell ref="PCN129:PCQ129"/>
    <mergeCell ref="PCR129:PCU129"/>
    <mergeCell ref="PCV129:PCY129"/>
    <mergeCell ref="PBD129:PBG129"/>
    <mergeCell ref="PBH129:PBK129"/>
    <mergeCell ref="PBL129:PBO129"/>
    <mergeCell ref="PBP129:PBS129"/>
    <mergeCell ref="PBT129:PBW129"/>
    <mergeCell ref="PBX129:PCA129"/>
    <mergeCell ref="PAF129:PAI129"/>
    <mergeCell ref="PAJ129:PAM129"/>
    <mergeCell ref="PAN129:PAQ129"/>
    <mergeCell ref="PAR129:PAU129"/>
    <mergeCell ref="PAV129:PAY129"/>
    <mergeCell ref="PAZ129:PBC129"/>
    <mergeCell ref="OZH129:OZK129"/>
    <mergeCell ref="OZL129:OZO129"/>
    <mergeCell ref="OZP129:OZS129"/>
    <mergeCell ref="OZT129:OZW129"/>
    <mergeCell ref="OZX129:PAA129"/>
    <mergeCell ref="PAB129:PAE129"/>
    <mergeCell ref="OYJ129:OYM129"/>
    <mergeCell ref="OYN129:OYQ129"/>
    <mergeCell ref="OYR129:OYU129"/>
    <mergeCell ref="OYV129:OYY129"/>
    <mergeCell ref="OYZ129:OZC129"/>
    <mergeCell ref="OZD129:OZG129"/>
    <mergeCell ref="OXL129:OXO129"/>
    <mergeCell ref="OXP129:OXS129"/>
    <mergeCell ref="OXT129:OXW129"/>
    <mergeCell ref="OXX129:OYA129"/>
    <mergeCell ref="OYB129:OYE129"/>
    <mergeCell ref="OYF129:OYI129"/>
    <mergeCell ref="PHP129:PHS129"/>
    <mergeCell ref="PHT129:PHW129"/>
    <mergeCell ref="PHX129:PIA129"/>
    <mergeCell ref="PIB129:PIE129"/>
    <mergeCell ref="PIF129:PII129"/>
    <mergeCell ref="PIJ129:PIM129"/>
    <mergeCell ref="PGR129:PGU129"/>
    <mergeCell ref="PGV129:PGY129"/>
    <mergeCell ref="PGZ129:PHC129"/>
    <mergeCell ref="PHD129:PHG129"/>
    <mergeCell ref="PHH129:PHK129"/>
    <mergeCell ref="PHL129:PHO129"/>
    <mergeCell ref="PFT129:PFW129"/>
    <mergeCell ref="PFX129:PGA129"/>
    <mergeCell ref="PGB129:PGE129"/>
    <mergeCell ref="PGF129:PGI129"/>
    <mergeCell ref="PGJ129:PGM129"/>
    <mergeCell ref="PGN129:PGQ129"/>
    <mergeCell ref="PEV129:PEY129"/>
    <mergeCell ref="PEZ129:PFC129"/>
    <mergeCell ref="PFD129:PFG129"/>
    <mergeCell ref="PFH129:PFK129"/>
    <mergeCell ref="PFL129:PFO129"/>
    <mergeCell ref="PFP129:PFS129"/>
    <mergeCell ref="PDX129:PEA129"/>
    <mergeCell ref="PEB129:PEE129"/>
    <mergeCell ref="PEF129:PEI129"/>
    <mergeCell ref="PEJ129:PEM129"/>
    <mergeCell ref="PEN129:PEQ129"/>
    <mergeCell ref="PER129:PEU129"/>
    <mergeCell ref="PCZ129:PDC129"/>
    <mergeCell ref="PDD129:PDG129"/>
    <mergeCell ref="PDH129:PDK129"/>
    <mergeCell ref="PDL129:PDO129"/>
    <mergeCell ref="PDP129:PDS129"/>
    <mergeCell ref="PDT129:PDW129"/>
    <mergeCell ref="PND129:PNG129"/>
    <mergeCell ref="PNH129:PNK129"/>
    <mergeCell ref="PNL129:PNO129"/>
    <mergeCell ref="PNP129:PNS129"/>
    <mergeCell ref="PNT129:PNW129"/>
    <mergeCell ref="PNX129:POA129"/>
    <mergeCell ref="PMF129:PMI129"/>
    <mergeCell ref="PMJ129:PMM129"/>
    <mergeCell ref="PMN129:PMQ129"/>
    <mergeCell ref="PMR129:PMU129"/>
    <mergeCell ref="PMV129:PMY129"/>
    <mergeCell ref="PMZ129:PNC129"/>
    <mergeCell ref="PLH129:PLK129"/>
    <mergeCell ref="PLL129:PLO129"/>
    <mergeCell ref="PLP129:PLS129"/>
    <mergeCell ref="PLT129:PLW129"/>
    <mergeCell ref="PLX129:PMA129"/>
    <mergeCell ref="PMB129:PME129"/>
    <mergeCell ref="PKJ129:PKM129"/>
    <mergeCell ref="PKN129:PKQ129"/>
    <mergeCell ref="PKR129:PKU129"/>
    <mergeCell ref="PKV129:PKY129"/>
    <mergeCell ref="PKZ129:PLC129"/>
    <mergeCell ref="PLD129:PLG129"/>
    <mergeCell ref="PJL129:PJO129"/>
    <mergeCell ref="PJP129:PJS129"/>
    <mergeCell ref="PJT129:PJW129"/>
    <mergeCell ref="PJX129:PKA129"/>
    <mergeCell ref="PKB129:PKE129"/>
    <mergeCell ref="PKF129:PKI129"/>
    <mergeCell ref="PIN129:PIQ129"/>
    <mergeCell ref="PIR129:PIU129"/>
    <mergeCell ref="PIV129:PIY129"/>
    <mergeCell ref="PIZ129:PJC129"/>
    <mergeCell ref="PJD129:PJG129"/>
    <mergeCell ref="PJH129:PJK129"/>
    <mergeCell ref="PSR129:PSU129"/>
    <mergeCell ref="PSV129:PSY129"/>
    <mergeCell ref="PSZ129:PTC129"/>
    <mergeCell ref="PTD129:PTG129"/>
    <mergeCell ref="PTH129:PTK129"/>
    <mergeCell ref="PTL129:PTO129"/>
    <mergeCell ref="PRT129:PRW129"/>
    <mergeCell ref="PRX129:PSA129"/>
    <mergeCell ref="PSB129:PSE129"/>
    <mergeCell ref="PSF129:PSI129"/>
    <mergeCell ref="PSJ129:PSM129"/>
    <mergeCell ref="PSN129:PSQ129"/>
    <mergeCell ref="PQV129:PQY129"/>
    <mergeCell ref="PQZ129:PRC129"/>
    <mergeCell ref="PRD129:PRG129"/>
    <mergeCell ref="PRH129:PRK129"/>
    <mergeCell ref="PRL129:PRO129"/>
    <mergeCell ref="PRP129:PRS129"/>
    <mergeCell ref="PPX129:PQA129"/>
    <mergeCell ref="PQB129:PQE129"/>
    <mergeCell ref="PQF129:PQI129"/>
    <mergeCell ref="PQJ129:PQM129"/>
    <mergeCell ref="PQN129:PQQ129"/>
    <mergeCell ref="PQR129:PQU129"/>
    <mergeCell ref="POZ129:PPC129"/>
    <mergeCell ref="PPD129:PPG129"/>
    <mergeCell ref="PPH129:PPK129"/>
    <mergeCell ref="PPL129:PPO129"/>
    <mergeCell ref="PPP129:PPS129"/>
    <mergeCell ref="PPT129:PPW129"/>
    <mergeCell ref="POB129:POE129"/>
    <mergeCell ref="POF129:POI129"/>
    <mergeCell ref="POJ129:POM129"/>
    <mergeCell ref="PON129:POQ129"/>
    <mergeCell ref="POR129:POU129"/>
    <mergeCell ref="POV129:POY129"/>
    <mergeCell ref="PYF129:PYI129"/>
    <mergeCell ref="PYJ129:PYM129"/>
    <mergeCell ref="PYN129:PYQ129"/>
    <mergeCell ref="PYR129:PYU129"/>
    <mergeCell ref="PYV129:PYY129"/>
    <mergeCell ref="PYZ129:PZC129"/>
    <mergeCell ref="PXH129:PXK129"/>
    <mergeCell ref="PXL129:PXO129"/>
    <mergeCell ref="PXP129:PXS129"/>
    <mergeCell ref="PXT129:PXW129"/>
    <mergeCell ref="PXX129:PYA129"/>
    <mergeCell ref="PYB129:PYE129"/>
    <mergeCell ref="PWJ129:PWM129"/>
    <mergeCell ref="PWN129:PWQ129"/>
    <mergeCell ref="PWR129:PWU129"/>
    <mergeCell ref="PWV129:PWY129"/>
    <mergeCell ref="PWZ129:PXC129"/>
    <mergeCell ref="PXD129:PXG129"/>
    <mergeCell ref="PVL129:PVO129"/>
    <mergeCell ref="PVP129:PVS129"/>
    <mergeCell ref="PVT129:PVW129"/>
    <mergeCell ref="PVX129:PWA129"/>
    <mergeCell ref="PWB129:PWE129"/>
    <mergeCell ref="PWF129:PWI129"/>
    <mergeCell ref="PUN129:PUQ129"/>
    <mergeCell ref="PUR129:PUU129"/>
    <mergeCell ref="PUV129:PUY129"/>
    <mergeCell ref="PUZ129:PVC129"/>
    <mergeCell ref="PVD129:PVG129"/>
    <mergeCell ref="PVH129:PVK129"/>
    <mergeCell ref="PTP129:PTS129"/>
    <mergeCell ref="PTT129:PTW129"/>
    <mergeCell ref="PTX129:PUA129"/>
    <mergeCell ref="PUB129:PUE129"/>
    <mergeCell ref="PUF129:PUI129"/>
    <mergeCell ref="PUJ129:PUM129"/>
    <mergeCell ref="QDT129:QDW129"/>
    <mergeCell ref="QDX129:QEA129"/>
    <mergeCell ref="QEB129:QEE129"/>
    <mergeCell ref="QEF129:QEI129"/>
    <mergeCell ref="QEJ129:QEM129"/>
    <mergeCell ref="QEN129:QEQ129"/>
    <mergeCell ref="QCV129:QCY129"/>
    <mergeCell ref="QCZ129:QDC129"/>
    <mergeCell ref="QDD129:QDG129"/>
    <mergeCell ref="QDH129:QDK129"/>
    <mergeCell ref="QDL129:QDO129"/>
    <mergeCell ref="QDP129:QDS129"/>
    <mergeCell ref="QBX129:QCA129"/>
    <mergeCell ref="QCB129:QCE129"/>
    <mergeCell ref="QCF129:QCI129"/>
    <mergeCell ref="QCJ129:QCM129"/>
    <mergeCell ref="QCN129:QCQ129"/>
    <mergeCell ref="QCR129:QCU129"/>
    <mergeCell ref="QAZ129:QBC129"/>
    <mergeCell ref="QBD129:QBG129"/>
    <mergeCell ref="QBH129:QBK129"/>
    <mergeCell ref="QBL129:QBO129"/>
    <mergeCell ref="QBP129:QBS129"/>
    <mergeCell ref="QBT129:QBW129"/>
    <mergeCell ref="QAB129:QAE129"/>
    <mergeCell ref="QAF129:QAI129"/>
    <mergeCell ref="QAJ129:QAM129"/>
    <mergeCell ref="QAN129:QAQ129"/>
    <mergeCell ref="QAR129:QAU129"/>
    <mergeCell ref="QAV129:QAY129"/>
    <mergeCell ref="PZD129:PZG129"/>
    <mergeCell ref="PZH129:PZK129"/>
    <mergeCell ref="PZL129:PZO129"/>
    <mergeCell ref="PZP129:PZS129"/>
    <mergeCell ref="PZT129:PZW129"/>
    <mergeCell ref="PZX129:QAA129"/>
    <mergeCell ref="QJH129:QJK129"/>
    <mergeCell ref="QJL129:QJO129"/>
    <mergeCell ref="QJP129:QJS129"/>
    <mergeCell ref="QJT129:QJW129"/>
    <mergeCell ref="QJX129:QKA129"/>
    <mergeCell ref="QKB129:QKE129"/>
    <mergeCell ref="QIJ129:QIM129"/>
    <mergeCell ref="QIN129:QIQ129"/>
    <mergeCell ref="QIR129:QIU129"/>
    <mergeCell ref="QIV129:QIY129"/>
    <mergeCell ref="QIZ129:QJC129"/>
    <mergeCell ref="QJD129:QJG129"/>
    <mergeCell ref="QHL129:QHO129"/>
    <mergeCell ref="QHP129:QHS129"/>
    <mergeCell ref="QHT129:QHW129"/>
    <mergeCell ref="QHX129:QIA129"/>
    <mergeCell ref="QIB129:QIE129"/>
    <mergeCell ref="QIF129:QII129"/>
    <mergeCell ref="QGN129:QGQ129"/>
    <mergeCell ref="QGR129:QGU129"/>
    <mergeCell ref="QGV129:QGY129"/>
    <mergeCell ref="QGZ129:QHC129"/>
    <mergeCell ref="QHD129:QHG129"/>
    <mergeCell ref="QHH129:QHK129"/>
    <mergeCell ref="QFP129:QFS129"/>
    <mergeCell ref="QFT129:QFW129"/>
    <mergeCell ref="QFX129:QGA129"/>
    <mergeCell ref="QGB129:QGE129"/>
    <mergeCell ref="QGF129:QGI129"/>
    <mergeCell ref="QGJ129:QGM129"/>
    <mergeCell ref="QER129:QEU129"/>
    <mergeCell ref="QEV129:QEY129"/>
    <mergeCell ref="QEZ129:QFC129"/>
    <mergeCell ref="QFD129:QFG129"/>
    <mergeCell ref="QFH129:QFK129"/>
    <mergeCell ref="QFL129:QFO129"/>
    <mergeCell ref="QOV129:QOY129"/>
    <mergeCell ref="QOZ129:QPC129"/>
    <mergeCell ref="QPD129:QPG129"/>
    <mergeCell ref="QPH129:QPK129"/>
    <mergeCell ref="QPL129:QPO129"/>
    <mergeCell ref="QPP129:QPS129"/>
    <mergeCell ref="QNX129:QOA129"/>
    <mergeCell ref="QOB129:QOE129"/>
    <mergeCell ref="QOF129:QOI129"/>
    <mergeCell ref="QOJ129:QOM129"/>
    <mergeCell ref="QON129:QOQ129"/>
    <mergeCell ref="QOR129:QOU129"/>
    <mergeCell ref="QMZ129:QNC129"/>
    <mergeCell ref="QND129:QNG129"/>
    <mergeCell ref="QNH129:QNK129"/>
    <mergeCell ref="QNL129:QNO129"/>
    <mergeCell ref="QNP129:QNS129"/>
    <mergeCell ref="QNT129:QNW129"/>
    <mergeCell ref="QMB129:QME129"/>
    <mergeCell ref="QMF129:QMI129"/>
    <mergeCell ref="QMJ129:QMM129"/>
    <mergeCell ref="QMN129:QMQ129"/>
    <mergeCell ref="QMR129:QMU129"/>
    <mergeCell ref="QMV129:QMY129"/>
    <mergeCell ref="QLD129:QLG129"/>
    <mergeCell ref="QLH129:QLK129"/>
    <mergeCell ref="QLL129:QLO129"/>
    <mergeCell ref="QLP129:QLS129"/>
    <mergeCell ref="QLT129:QLW129"/>
    <mergeCell ref="QLX129:QMA129"/>
    <mergeCell ref="QKF129:QKI129"/>
    <mergeCell ref="QKJ129:QKM129"/>
    <mergeCell ref="QKN129:QKQ129"/>
    <mergeCell ref="QKR129:QKU129"/>
    <mergeCell ref="QKV129:QKY129"/>
    <mergeCell ref="QKZ129:QLC129"/>
    <mergeCell ref="QUJ129:QUM129"/>
    <mergeCell ref="QUN129:QUQ129"/>
    <mergeCell ref="QUR129:QUU129"/>
    <mergeCell ref="QUV129:QUY129"/>
    <mergeCell ref="QUZ129:QVC129"/>
    <mergeCell ref="QVD129:QVG129"/>
    <mergeCell ref="QTL129:QTO129"/>
    <mergeCell ref="QTP129:QTS129"/>
    <mergeCell ref="QTT129:QTW129"/>
    <mergeCell ref="QTX129:QUA129"/>
    <mergeCell ref="QUB129:QUE129"/>
    <mergeCell ref="QUF129:QUI129"/>
    <mergeCell ref="QSN129:QSQ129"/>
    <mergeCell ref="QSR129:QSU129"/>
    <mergeCell ref="QSV129:QSY129"/>
    <mergeCell ref="QSZ129:QTC129"/>
    <mergeCell ref="QTD129:QTG129"/>
    <mergeCell ref="QTH129:QTK129"/>
    <mergeCell ref="QRP129:QRS129"/>
    <mergeCell ref="QRT129:QRW129"/>
    <mergeCell ref="QRX129:QSA129"/>
    <mergeCell ref="QSB129:QSE129"/>
    <mergeCell ref="QSF129:QSI129"/>
    <mergeCell ref="QSJ129:QSM129"/>
    <mergeCell ref="QQR129:QQU129"/>
    <mergeCell ref="QQV129:QQY129"/>
    <mergeCell ref="QQZ129:QRC129"/>
    <mergeCell ref="QRD129:QRG129"/>
    <mergeCell ref="QRH129:QRK129"/>
    <mergeCell ref="QRL129:QRO129"/>
    <mergeCell ref="QPT129:QPW129"/>
    <mergeCell ref="QPX129:QQA129"/>
    <mergeCell ref="QQB129:QQE129"/>
    <mergeCell ref="QQF129:QQI129"/>
    <mergeCell ref="QQJ129:QQM129"/>
    <mergeCell ref="QQN129:QQQ129"/>
    <mergeCell ref="QZX129:RAA129"/>
    <mergeCell ref="RAB129:RAE129"/>
    <mergeCell ref="RAF129:RAI129"/>
    <mergeCell ref="RAJ129:RAM129"/>
    <mergeCell ref="RAN129:RAQ129"/>
    <mergeCell ref="RAR129:RAU129"/>
    <mergeCell ref="QYZ129:QZC129"/>
    <mergeCell ref="QZD129:QZG129"/>
    <mergeCell ref="QZH129:QZK129"/>
    <mergeCell ref="QZL129:QZO129"/>
    <mergeCell ref="QZP129:QZS129"/>
    <mergeCell ref="QZT129:QZW129"/>
    <mergeCell ref="QYB129:QYE129"/>
    <mergeCell ref="QYF129:QYI129"/>
    <mergeCell ref="QYJ129:QYM129"/>
    <mergeCell ref="QYN129:QYQ129"/>
    <mergeCell ref="QYR129:QYU129"/>
    <mergeCell ref="QYV129:QYY129"/>
    <mergeCell ref="QXD129:QXG129"/>
    <mergeCell ref="QXH129:QXK129"/>
    <mergeCell ref="QXL129:QXO129"/>
    <mergeCell ref="QXP129:QXS129"/>
    <mergeCell ref="QXT129:QXW129"/>
    <mergeCell ref="QXX129:QYA129"/>
    <mergeCell ref="QWF129:QWI129"/>
    <mergeCell ref="QWJ129:QWM129"/>
    <mergeCell ref="QWN129:QWQ129"/>
    <mergeCell ref="QWR129:QWU129"/>
    <mergeCell ref="QWV129:QWY129"/>
    <mergeCell ref="QWZ129:QXC129"/>
    <mergeCell ref="QVH129:QVK129"/>
    <mergeCell ref="QVL129:QVO129"/>
    <mergeCell ref="QVP129:QVS129"/>
    <mergeCell ref="QVT129:QVW129"/>
    <mergeCell ref="QVX129:QWA129"/>
    <mergeCell ref="QWB129:QWE129"/>
    <mergeCell ref="RFL129:RFO129"/>
    <mergeCell ref="RFP129:RFS129"/>
    <mergeCell ref="RFT129:RFW129"/>
    <mergeCell ref="RFX129:RGA129"/>
    <mergeCell ref="RGB129:RGE129"/>
    <mergeCell ref="RGF129:RGI129"/>
    <mergeCell ref="REN129:REQ129"/>
    <mergeCell ref="RER129:REU129"/>
    <mergeCell ref="REV129:REY129"/>
    <mergeCell ref="REZ129:RFC129"/>
    <mergeCell ref="RFD129:RFG129"/>
    <mergeCell ref="RFH129:RFK129"/>
    <mergeCell ref="RDP129:RDS129"/>
    <mergeCell ref="RDT129:RDW129"/>
    <mergeCell ref="RDX129:REA129"/>
    <mergeCell ref="REB129:REE129"/>
    <mergeCell ref="REF129:REI129"/>
    <mergeCell ref="REJ129:REM129"/>
    <mergeCell ref="RCR129:RCU129"/>
    <mergeCell ref="RCV129:RCY129"/>
    <mergeCell ref="RCZ129:RDC129"/>
    <mergeCell ref="RDD129:RDG129"/>
    <mergeCell ref="RDH129:RDK129"/>
    <mergeCell ref="RDL129:RDO129"/>
    <mergeCell ref="RBT129:RBW129"/>
    <mergeCell ref="RBX129:RCA129"/>
    <mergeCell ref="RCB129:RCE129"/>
    <mergeCell ref="RCF129:RCI129"/>
    <mergeCell ref="RCJ129:RCM129"/>
    <mergeCell ref="RCN129:RCQ129"/>
    <mergeCell ref="RAV129:RAY129"/>
    <mergeCell ref="RAZ129:RBC129"/>
    <mergeCell ref="RBD129:RBG129"/>
    <mergeCell ref="RBH129:RBK129"/>
    <mergeCell ref="RBL129:RBO129"/>
    <mergeCell ref="RBP129:RBS129"/>
    <mergeCell ref="RKZ129:RLC129"/>
    <mergeCell ref="RLD129:RLG129"/>
    <mergeCell ref="RLH129:RLK129"/>
    <mergeCell ref="RLL129:RLO129"/>
    <mergeCell ref="RLP129:RLS129"/>
    <mergeCell ref="RLT129:RLW129"/>
    <mergeCell ref="RKB129:RKE129"/>
    <mergeCell ref="RKF129:RKI129"/>
    <mergeCell ref="RKJ129:RKM129"/>
    <mergeCell ref="RKN129:RKQ129"/>
    <mergeCell ref="RKR129:RKU129"/>
    <mergeCell ref="RKV129:RKY129"/>
    <mergeCell ref="RJD129:RJG129"/>
    <mergeCell ref="RJH129:RJK129"/>
    <mergeCell ref="RJL129:RJO129"/>
    <mergeCell ref="RJP129:RJS129"/>
    <mergeCell ref="RJT129:RJW129"/>
    <mergeCell ref="RJX129:RKA129"/>
    <mergeCell ref="RIF129:RII129"/>
    <mergeCell ref="RIJ129:RIM129"/>
    <mergeCell ref="RIN129:RIQ129"/>
    <mergeCell ref="RIR129:RIU129"/>
    <mergeCell ref="RIV129:RIY129"/>
    <mergeCell ref="RIZ129:RJC129"/>
    <mergeCell ref="RHH129:RHK129"/>
    <mergeCell ref="RHL129:RHO129"/>
    <mergeCell ref="RHP129:RHS129"/>
    <mergeCell ref="RHT129:RHW129"/>
    <mergeCell ref="RHX129:RIA129"/>
    <mergeCell ref="RIB129:RIE129"/>
    <mergeCell ref="RGJ129:RGM129"/>
    <mergeCell ref="RGN129:RGQ129"/>
    <mergeCell ref="RGR129:RGU129"/>
    <mergeCell ref="RGV129:RGY129"/>
    <mergeCell ref="RGZ129:RHC129"/>
    <mergeCell ref="RHD129:RHG129"/>
    <mergeCell ref="RQN129:RQQ129"/>
    <mergeCell ref="RQR129:RQU129"/>
    <mergeCell ref="RQV129:RQY129"/>
    <mergeCell ref="RQZ129:RRC129"/>
    <mergeCell ref="RRD129:RRG129"/>
    <mergeCell ref="RRH129:RRK129"/>
    <mergeCell ref="RPP129:RPS129"/>
    <mergeCell ref="RPT129:RPW129"/>
    <mergeCell ref="RPX129:RQA129"/>
    <mergeCell ref="RQB129:RQE129"/>
    <mergeCell ref="RQF129:RQI129"/>
    <mergeCell ref="RQJ129:RQM129"/>
    <mergeCell ref="ROR129:ROU129"/>
    <mergeCell ref="ROV129:ROY129"/>
    <mergeCell ref="ROZ129:RPC129"/>
    <mergeCell ref="RPD129:RPG129"/>
    <mergeCell ref="RPH129:RPK129"/>
    <mergeCell ref="RPL129:RPO129"/>
    <mergeCell ref="RNT129:RNW129"/>
    <mergeCell ref="RNX129:ROA129"/>
    <mergeCell ref="ROB129:ROE129"/>
    <mergeCell ref="ROF129:ROI129"/>
    <mergeCell ref="ROJ129:ROM129"/>
    <mergeCell ref="RON129:ROQ129"/>
    <mergeCell ref="RMV129:RMY129"/>
    <mergeCell ref="RMZ129:RNC129"/>
    <mergeCell ref="RND129:RNG129"/>
    <mergeCell ref="RNH129:RNK129"/>
    <mergeCell ref="RNL129:RNO129"/>
    <mergeCell ref="RNP129:RNS129"/>
    <mergeCell ref="RLX129:RMA129"/>
    <mergeCell ref="RMB129:RME129"/>
    <mergeCell ref="RMF129:RMI129"/>
    <mergeCell ref="RMJ129:RMM129"/>
    <mergeCell ref="RMN129:RMQ129"/>
    <mergeCell ref="RMR129:RMU129"/>
    <mergeCell ref="RWB129:RWE129"/>
    <mergeCell ref="RWF129:RWI129"/>
    <mergeCell ref="RWJ129:RWM129"/>
    <mergeCell ref="RWN129:RWQ129"/>
    <mergeCell ref="RWR129:RWU129"/>
    <mergeCell ref="RWV129:RWY129"/>
    <mergeCell ref="RVD129:RVG129"/>
    <mergeCell ref="RVH129:RVK129"/>
    <mergeCell ref="RVL129:RVO129"/>
    <mergeCell ref="RVP129:RVS129"/>
    <mergeCell ref="RVT129:RVW129"/>
    <mergeCell ref="RVX129:RWA129"/>
    <mergeCell ref="RUF129:RUI129"/>
    <mergeCell ref="RUJ129:RUM129"/>
    <mergeCell ref="RUN129:RUQ129"/>
    <mergeCell ref="RUR129:RUU129"/>
    <mergeCell ref="RUV129:RUY129"/>
    <mergeCell ref="RUZ129:RVC129"/>
    <mergeCell ref="RTH129:RTK129"/>
    <mergeCell ref="RTL129:RTO129"/>
    <mergeCell ref="RTP129:RTS129"/>
    <mergeCell ref="RTT129:RTW129"/>
    <mergeCell ref="RTX129:RUA129"/>
    <mergeCell ref="RUB129:RUE129"/>
    <mergeCell ref="RSJ129:RSM129"/>
    <mergeCell ref="RSN129:RSQ129"/>
    <mergeCell ref="RSR129:RSU129"/>
    <mergeCell ref="RSV129:RSY129"/>
    <mergeCell ref="RSZ129:RTC129"/>
    <mergeCell ref="RTD129:RTG129"/>
    <mergeCell ref="RRL129:RRO129"/>
    <mergeCell ref="RRP129:RRS129"/>
    <mergeCell ref="RRT129:RRW129"/>
    <mergeCell ref="RRX129:RSA129"/>
    <mergeCell ref="RSB129:RSE129"/>
    <mergeCell ref="RSF129:RSI129"/>
    <mergeCell ref="SBP129:SBS129"/>
    <mergeCell ref="SBT129:SBW129"/>
    <mergeCell ref="SBX129:SCA129"/>
    <mergeCell ref="SCB129:SCE129"/>
    <mergeCell ref="SCF129:SCI129"/>
    <mergeCell ref="SCJ129:SCM129"/>
    <mergeCell ref="SAR129:SAU129"/>
    <mergeCell ref="SAV129:SAY129"/>
    <mergeCell ref="SAZ129:SBC129"/>
    <mergeCell ref="SBD129:SBG129"/>
    <mergeCell ref="SBH129:SBK129"/>
    <mergeCell ref="SBL129:SBO129"/>
    <mergeCell ref="RZT129:RZW129"/>
    <mergeCell ref="RZX129:SAA129"/>
    <mergeCell ref="SAB129:SAE129"/>
    <mergeCell ref="SAF129:SAI129"/>
    <mergeCell ref="SAJ129:SAM129"/>
    <mergeCell ref="SAN129:SAQ129"/>
    <mergeCell ref="RYV129:RYY129"/>
    <mergeCell ref="RYZ129:RZC129"/>
    <mergeCell ref="RZD129:RZG129"/>
    <mergeCell ref="RZH129:RZK129"/>
    <mergeCell ref="RZL129:RZO129"/>
    <mergeCell ref="RZP129:RZS129"/>
    <mergeCell ref="RXX129:RYA129"/>
    <mergeCell ref="RYB129:RYE129"/>
    <mergeCell ref="RYF129:RYI129"/>
    <mergeCell ref="RYJ129:RYM129"/>
    <mergeCell ref="RYN129:RYQ129"/>
    <mergeCell ref="RYR129:RYU129"/>
    <mergeCell ref="RWZ129:RXC129"/>
    <mergeCell ref="RXD129:RXG129"/>
    <mergeCell ref="RXH129:RXK129"/>
    <mergeCell ref="RXL129:RXO129"/>
    <mergeCell ref="RXP129:RXS129"/>
    <mergeCell ref="RXT129:RXW129"/>
    <mergeCell ref="SHD129:SHG129"/>
    <mergeCell ref="SHH129:SHK129"/>
    <mergeCell ref="SHL129:SHO129"/>
    <mergeCell ref="SHP129:SHS129"/>
    <mergeCell ref="SHT129:SHW129"/>
    <mergeCell ref="SHX129:SIA129"/>
    <mergeCell ref="SGF129:SGI129"/>
    <mergeCell ref="SGJ129:SGM129"/>
    <mergeCell ref="SGN129:SGQ129"/>
    <mergeCell ref="SGR129:SGU129"/>
    <mergeCell ref="SGV129:SGY129"/>
    <mergeCell ref="SGZ129:SHC129"/>
    <mergeCell ref="SFH129:SFK129"/>
    <mergeCell ref="SFL129:SFO129"/>
    <mergeCell ref="SFP129:SFS129"/>
    <mergeCell ref="SFT129:SFW129"/>
    <mergeCell ref="SFX129:SGA129"/>
    <mergeCell ref="SGB129:SGE129"/>
    <mergeCell ref="SEJ129:SEM129"/>
    <mergeCell ref="SEN129:SEQ129"/>
    <mergeCell ref="SER129:SEU129"/>
    <mergeCell ref="SEV129:SEY129"/>
    <mergeCell ref="SEZ129:SFC129"/>
    <mergeCell ref="SFD129:SFG129"/>
    <mergeCell ref="SDL129:SDO129"/>
    <mergeCell ref="SDP129:SDS129"/>
    <mergeCell ref="SDT129:SDW129"/>
    <mergeCell ref="SDX129:SEA129"/>
    <mergeCell ref="SEB129:SEE129"/>
    <mergeCell ref="SEF129:SEI129"/>
    <mergeCell ref="SCN129:SCQ129"/>
    <mergeCell ref="SCR129:SCU129"/>
    <mergeCell ref="SCV129:SCY129"/>
    <mergeCell ref="SCZ129:SDC129"/>
    <mergeCell ref="SDD129:SDG129"/>
    <mergeCell ref="SDH129:SDK129"/>
    <mergeCell ref="SMR129:SMU129"/>
    <mergeCell ref="SMV129:SMY129"/>
    <mergeCell ref="SMZ129:SNC129"/>
    <mergeCell ref="SND129:SNG129"/>
    <mergeCell ref="SNH129:SNK129"/>
    <mergeCell ref="SNL129:SNO129"/>
    <mergeCell ref="SLT129:SLW129"/>
    <mergeCell ref="SLX129:SMA129"/>
    <mergeCell ref="SMB129:SME129"/>
    <mergeCell ref="SMF129:SMI129"/>
    <mergeCell ref="SMJ129:SMM129"/>
    <mergeCell ref="SMN129:SMQ129"/>
    <mergeCell ref="SKV129:SKY129"/>
    <mergeCell ref="SKZ129:SLC129"/>
    <mergeCell ref="SLD129:SLG129"/>
    <mergeCell ref="SLH129:SLK129"/>
    <mergeCell ref="SLL129:SLO129"/>
    <mergeCell ref="SLP129:SLS129"/>
    <mergeCell ref="SJX129:SKA129"/>
    <mergeCell ref="SKB129:SKE129"/>
    <mergeCell ref="SKF129:SKI129"/>
    <mergeCell ref="SKJ129:SKM129"/>
    <mergeCell ref="SKN129:SKQ129"/>
    <mergeCell ref="SKR129:SKU129"/>
    <mergeCell ref="SIZ129:SJC129"/>
    <mergeCell ref="SJD129:SJG129"/>
    <mergeCell ref="SJH129:SJK129"/>
    <mergeCell ref="SJL129:SJO129"/>
    <mergeCell ref="SJP129:SJS129"/>
    <mergeCell ref="SJT129:SJW129"/>
    <mergeCell ref="SIB129:SIE129"/>
    <mergeCell ref="SIF129:SII129"/>
    <mergeCell ref="SIJ129:SIM129"/>
    <mergeCell ref="SIN129:SIQ129"/>
    <mergeCell ref="SIR129:SIU129"/>
    <mergeCell ref="SIV129:SIY129"/>
    <mergeCell ref="SSF129:SSI129"/>
    <mergeCell ref="SSJ129:SSM129"/>
    <mergeCell ref="SSN129:SSQ129"/>
    <mergeCell ref="SSR129:SSU129"/>
    <mergeCell ref="SSV129:SSY129"/>
    <mergeCell ref="SSZ129:STC129"/>
    <mergeCell ref="SRH129:SRK129"/>
    <mergeCell ref="SRL129:SRO129"/>
    <mergeCell ref="SRP129:SRS129"/>
    <mergeCell ref="SRT129:SRW129"/>
    <mergeCell ref="SRX129:SSA129"/>
    <mergeCell ref="SSB129:SSE129"/>
    <mergeCell ref="SQJ129:SQM129"/>
    <mergeCell ref="SQN129:SQQ129"/>
    <mergeCell ref="SQR129:SQU129"/>
    <mergeCell ref="SQV129:SQY129"/>
    <mergeCell ref="SQZ129:SRC129"/>
    <mergeCell ref="SRD129:SRG129"/>
    <mergeCell ref="SPL129:SPO129"/>
    <mergeCell ref="SPP129:SPS129"/>
    <mergeCell ref="SPT129:SPW129"/>
    <mergeCell ref="SPX129:SQA129"/>
    <mergeCell ref="SQB129:SQE129"/>
    <mergeCell ref="SQF129:SQI129"/>
    <mergeCell ref="SON129:SOQ129"/>
    <mergeCell ref="SOR129:SOU129"/>
    <mergeCell ref="SOV129:SOY129"/>
    <mergeCell ref="SOZ129:SPC129"/>
    <mergeCell ref="SPD129:SPG129"/>
    <mergeCell ref="SPH129:SPK129"/>
    <mergeCell ref="SNP129:SNS129"/>
    <mergeCell ref="SNT129:SNW129"/>
    <mergeCell ref="SNX129:SOA129"/>
    <mergeCell ref="SOB129:SOE129"/>
    <mergeCell ref="SOF129:SOI129"/>
    <mergeCell ref="SOJ129:SOM129"/>
    <mergeCell ref="SXT129:SXW129"/>
    <mergeCell ref="SXX129:SYA129"/>
    <mergeCell ref="SYB129:SYE129"/>
    <mergeCell ref="SYF129:SYI129"/>
    <mergeCell ref="SYJ129:SYM129"/>
    <mergeCell ref="SYN129:SYQ129"/>
    <mergeCell ref="SWV129:SWY129"/>
    <mergeCell ref="SWZ129:SXC129"/>
    <mergeCell ref="SXD129:SXG129"/>
    <mergeCell ref="SXH129:SXK129"/>
    <mergeCell ref="SXL129:SXO129"/>
    <mergeCell ref="SXP129:SXS129"/>
    <mergeCell ref="SVX129:SWA129"/>
    <mergeCell ref="SWB129:SWE129"/>
    <mergeCell ref="SWF129:SWI129"/>
    <mergeCell ref="SWJ129:SWM129"/>
    <mergeCell ref="SWN129:SWQ129"/>
    <mergeCell ref="SWR129:SWU129"/>
    <mergeCell ref="SUZ129:SVC129"/>
    <mergeCell ref="SVD129:SVG129"/>
    <mergeCell ref="SVH129:SVK129"/>
    <mergeCell ref="SVL129:SVO129"/>
    <mergeCell ref="SVP129:SVS129"/>
    <mergeCell ref="SVT129:SVW129"/>
    <mergeCell ref="SUB129:SUE129"/>
    <mergeCell ref="SUF129:SUI129"/>
    <mergeCell ref="SUJ129:SUM129"/>
    <mergeCell ref="SUN129:SUQ129"/>
    <mergeCell ref="SUR129:SUU129"/>
    <mergeCell ref="SUV129:SUY129"/>
    <mergeCell ref="STD129:STG129"/>
    <mergeCell ref="STH129:STK129"/>
    <mergeCell ref="STL129:STO129"/>
    <mergeCell ref="STP129:STS129"/>
    <mergeCell ref="STT129:STW129"/>
    <mergeCell ref="STX129:SUA129"/>
    <mergeCell ref="TDH129:TDK129"/>
    <mergeCell ref="TDL129:TDO129"/>
    <mergeCell ref="TDP129:TDS129"/>
    <mergeCell ref="TDT129:TDW129"/>
    <mergeCell ref="TDX129:TEA129"/>
    <mergeCell ref="TEB129:TEE129"/>
    <mergeCell ref="TCJ129:TCM129"/>
    <mergeCell ref="TCN129:TCQ129"/>
    <mergeCell ref="TCR129:TCU129"/>
    <mergeCell ref="TCV129:TCY129"/>
    <mergeCell ref="TCZ129:TDC129"/>
    <mergeCell ref="TDD129:TDG129"/>
    <mergeCell ref="TBL129:TBO129"/>
    <mergeCell ref="TBP129:TBS129"/>
    <mergeCell ref="TBT129:TBW129"/>
    <mergeCell ref="TBX129:TCA129"/>
    <mergeCell ref="TCB129:TCE129"/>
    <mergeCell ref="TCF129:TCI129"/>
    <mergeCell ref="TAN129:TAQ129"/>
    <mergeCell ref="TAR129:TAU129"/>
    <mergeCell ref="TAV129:TAY129"/>
    <mergeCell ref="TAZ129:TBC129"/>
    <mergeCell ref="TBD129:TBG129"/>
    <mergeCell ref="TBH129:TBK129"/>
    <mergeCell ref="SZP129:SZS129"/>
    <mergeCell ref="SZT129:SZW129"/>
    <mergeCell ref="SZX129:TAA129"/>
    <mergeCell ref="TAB129:TAE129"/>
    <mergeCell ref="TAF129:TAI129"/>
    <mergeCell ref="TAJ129:TAM129"/>
    <mergeCell ref="SYR129:SYU129"/>
    <mergeCell ref="SYV129:SYY129"/>
    <mergeCell ref="SYZ129:SZC129"/>
    <mergeCell ref="SZD129:SZG129"/>
    <mergeCell ref="SZH129:SZK129"/>
    <mergeCell ref="SZL129:SZO129"/>
    <mergeCell ref="TIV129:TIY129"/>
    <mergeCell ref="TIZ129:TJC129"/>
    <mergeCell ref="TJD129:TJG129"/>
    <mergeCell ref="TJH129:TJK129"/>
    <mergeCell ref="TJL129:TJO129"/>
    <mergeCell ref="TJP129:TJS129"/>
    <mergeCell ref="THX129:TIA129"/>
    <mergeCell ref="TIB129:TIE129"/>
    <mergeCell ref="TIF129:TII129"/>
    <mergeCell ref="TIJ129:TIM129"/>
    <mergeCell ref="TIN129:TIQ129"/>
    <mergeCell ref="TIR129:TIU129"/>
    <mergeCell ref="TGZ129:THC129"/>
    <mergeCell ref="THD129:THG129"/>
    <mergeCell ref="THH129:THK129"/>
    <mergeCell ref="THL129:THO129"/>
    <mergeCell ref="THP129:THS129"/>
    <mergeCell ref="THT129:THW129"/>
    <mergeCell ref="TGB129:TGE129"/>
    <mergeCell ref="TGF129:TGI129"/>
    <mergeCell ref="TGJ129:TGM129"/>
    <mergeCell ref="TGN129:TGQ129"/>
    <mergeCell ref="TGR129:TGU129"/>
    <mergeCell ref="TGV129:TGY129"/>
    <mergeCell ref="TFD129:TFG129"/>
    <mergeCell ref="TFH129:TFK129"/>
    <mergeCell ref="TFL129:TFO129"/>
    <mergeCell ref="TFP129:TFS129"/>
    <mergeCell ref="TFT129:TFW129"/>
    <mergeCell ref="TFX129:TGA129"/>
    <mergeCell ref="TEF129:TEI129"/>
    <mergeCell ref="TEJ129:TEM129"/>
    <mergeCell ref="TEN129:TEQ129"/>
    <mergeCell ref="TER129:TEU129"/>
    <mergeCell ref="TEV129:TEY129"/>
    <mergeCell ref="TEZ129:TFC129"/>
    <mergeCell ref="TOJ129:TOM129"/>
    <mergeCell ref="TON129:TOQ129"/>
    <mergeCell ref="TOR129:TOU129"/>
    <mergeCell ref="TOV129:TOY129"/>
    <mergeCell ref="TOZ129:TPC129"/>
    <mergeCell ref="TPD129:TPG129"/>
    <mergeCell ref="TNL129:TNO129"/>
    <mergeCell ref="TNP129:TNS129"/>
    <mergeCell ref="TNT129:TNW129"/>
    <mergeCell ref="TNX129:TOA129"/>
    <mergeCell ref="TOB129:TOE129"/>
    <mergeCell ref="TOF129:TOI129"/>
    <mergeCell ref="TMN129:TMQ129"/>
    <mergeCell ref="TMR129:TMU129"/>
    <mergeCell ref="TMV129:TMY129"/>
    <mergeCell ref="TMZ129:TNC129"/>
    <mergeCell ref="TND129:TNG129"/>
    <mergeCell ref="TNH129:TNK129"/>
    <mergeCell ref="TLP129:TLS129"/>
    <mergeCell ref="TLT129:TLW129"/>
    <mergeCell ref="TLX129:TMA129"/>
    <mergeCell ref="TMB129:TME129"/>
    <mergeCell ref="TMF129:TMI129"/>
    <mergeCell ref="TMJ129:TMM129"/>
    <mergeCell ref="TKR129:TKU129"/>
    <mergeCell ref="TKV129:TKY129"/>
    <mergeCell ref="TKZ129:TLC129"/>
    <mergeCell ref="TLD129:TLG129"/>
    <mergeCell ref="TLH129:TLK129"/>
    <mergeCell ref="TLL129:TLO129"/>
    <mergeCell ref="TJT129:TJW129"/>
    <mergeCell ref="TJX129:TKA129"/>
    <mergeCell ref="TKB129:TKE129"/>
    <mergeCell ref="TKF129:TKI129"/>
    <mergeCell ref="TKJ129:TKM129"/>
    <mergeCell ref="TKN129:TKQ129"/>
    <mergeCell ref="TTX129:TUA129"/>
    <mergeCell ref="TUB129:TUE129"/>
    <mergeCell ref="TUF129:TUI129"/>
    <mergeCell ref="TUJ129:TUM129"/>
    <mergeCell ref="TUN129:TUQ129"/>
    <mergeCell ref="TUR129:TUU129"/>
    <mergeCell ref="TSZ129:TTC129"/>
    <mergeCell ref="TTD129:TTG129"/>
    <mergeCell ref="TTH129:TTK129"/>
    <mergeCell ref="TTL129:TTO129"/>
    <mergeCell ref="TTP129:TTS129"/>
    <mergeCell ref="TTT129:TTW129"/>
    <mergeCell ref="TSB129:TSE129"/>
    <mergeCell ref="TSF129:TSI129"/>
    <mergeCell ref="TSJ129:TSM129"/>
    <mergeCell ref="TSN129:TSQ129"/>
    <mergeCell ref="TSR129:TSU129"/>
    <mergeCell ref="TSV129:TSY129"/>
    <mergeCell ref="TRD129:TRG129"/>
    <mergeCell ref="TRH129:TRK129"/>
    <mergeCell ref="TRL129:TRO129"/>
    <mergeCell ref="TRP129:TRS129"/>
    <mergeCell ref="TRT129:TRW129"/>
    <mergeCell ref="TRX129:TSA129"/>
    <mergeCell ref="TQF129:TQI129"/>
    <mergeCell ref="TQJ129:TQM129"/>
    <mergeCell ref="TQN129:TQQ129"/>
    <mergeCell ref="TQR129:TQU129"/>
    <mergeCell ref="TQV129:TQY129"/>
    <mergeCell ref="TQZ129:TRC129"/>
    <mergeCell ref="TPH129:TPK129"/>
    <mergeCell ref="TPL129:TPO129"/>
    <mergeCell ref="TPP129:TPS129"/>
    <mergeCell ref="TPT129:TPW129"/>
    <mergeCell ref="TPX129:TQA129"/>
    <mergeCell ref="TQB129:TQE129"/>
    <mergeCell ref="TZL129:TZO129"/>
    <mergeCell ref="TZP129:TZS129"/>
    <mergeCell ref="TZT129:TZW129"/>
    <mergeCell ref="TZX129:UAA129"/>
    <mergeCell ref="UAB129:UAE129"/>
    <mergeCell ref="UAF129:UAI129"/>
    <mergeCell ref="TYN129:TYQ129"/>
    <mergeCell ref="TYR129:TYU129"/>
    <mergeCell ref="TYV129:TYY129"/>
    <mergeCell ref="TYZ129:TZC129"/>
    <mergeCell ref="TZD129:TZG129"/>
    <mergeCell ref="TZH129:TZK129"/>
    <mergeCell ref="TXP129:TXS129"/>
    <mergeCell ref="TXT129:TXW129"/>
    <mergeCell ref="TXX129:TYA129"/>
    <mergeCell ref="TYB129:TYE129"/>
    <mergeCell ref="TYF129:TYI129"/>
    <mergeCell ref="TYJ129:TYM129"/>
    <mergeCell ref="TWR129:TWU129"/>
    <mergeCell ref="TWV129:TWY129"/>
    <mergeCell ref="TWZ129:TXC129"/>
    <mergeCell ref="TXD129:TXG129"/>
    <mergeCell ref="TXH129:TXK129"/>
    <mergeCell ref="TXL129:TXO129"/>
    <mergeCell ref="TVT129:TVW129"/>
    <mergeCell ref="TVX129:TWA129"/>
    <mergeCell ref="TWB129:TWE129"/>
    <mergeCell ref="TWF129:TWI129"/>
    <mergeCell ref="TWJ129:TWM129"/>
    <mergeCell ref="TWN129:TWQ129"/>
    <mergeCell ref="TUV129:TUY129"/>
    <mergeCell ref="TUZ129:TVC129"/>
    <mergeCell ref="TVD129:TVG129"/>
    <mergeCell ref="TVH129:TVK129"/>
    <mergeCell ref="TVL129:TVO129"/>
    <mergeCell ref="TVP129:TVS129"/>
    <mergeCell ref="UEZ129:UFC129"/>
    <mergeCell ref="UFD129:UFG129"/>
    <mergeCell ref="UFH129:UFK129"/>
    <mergeCell ref="UFL129:UFO129"/>
    <mergeCell ref="UFP129:UFS129"/>
    <mergeCell ref="UFT129:UFW129"/>
    <mergeCell ref="UEB129:UEE129"/>
    <mergeCell ref="UEF129:UEI129"/>
    <mergeCell ref="UEJ129:UEM129"/>
    <mergeCell ref="UEN129:UEQ129"/>
    <mergeCell ref="UER129:UEU129"/>
    <mergeCell ref="UEV129:UEY129"/>
    <mergeCell ref="UDD129:UDG129"/>
    <mergeCell ref="UDH129:UDK129"/>
    <mergeCell ref="UDL129:UDO129"/>
    <mergeCell ref="UDP129:UDS129"/>
    <mergeCell ref="UDT129:UDW129"/>
    <mergeCell ref="UDX129:UEA129"/>
    <mergeCell ref="UCF129:UCI129"/>
    <mergeCell ref="UCJ129:UCM129"/>
    <mergeCell ref="UCN129:UCQ129"/>
    <mergeCell ref="UCR129:UCU129"/>
    <mergeCell ref="UCV129:UCY129"/>
    <mergeCell ref="UCZ129:UDC129"/>
    <mergeCell ref="UBH129:UBK129"/>
    <mergeCell ref="UBL129:UBO129"/>
    <mergeCell ref="UBP129:UBS129"/>
    <mergeCell ref="UBT129:UBW129"/>
    <mergeCell ref="UBX129:UCA129"/>
    <mergeCell ref="UCB129:UCE129"/>
    <mergeCell ref="UAJ129:UAM129"/>
    <mergeCell ref="UAN129:UAQ129"/>
    <mergeCell ref="UAR129:UAU129"/>
    <mergeCell ref="UAV129:UAY129"/>
    <mergeCell ref="UAZ129:UBC129"/>
    <mergeCell ref="UBD129:UBG129"/>
    <mergeCell ref="UKN129:UKQ129"/>
    <mergeCell ref="UKR129:UKU129"/>
    <mergeCell ref="UKV129:UKY129"/>
    <mergeCell ref="UKZ129:ULC129"/>
    <mergeCell ref="ULD129:ULG129"/>
    <mergeCell ref="ULH129:ULK129"/>
    <mergeCell ref="UJP129:UJS129"/>
    <mergeCell ref="UJT129:UJW129"/>
    <mergeCell ref="UJX129:UKA129"/>
    <mergeCell ref="UKB129:UKE129"/>
    <mergeCell ref="UKF129:UKI129"/>
    <mergeCell ref="UKJ129:UKM129"/>
    <mergeCell ref="UIR129:UIU129"/>
    <mergeCell ref="UIV129:UIY129"/>
    <mergeCell ref="UIZ129:UJC129"/>
    <mergeCell ref="UJD129:UJG129"/>
    <mergeCell ref="UJH129:UJK129"/>
    <mergeCell ref="UJL129:UJO129"/>
    <mergeCell ref="UHT129:UHW129"/>
    <mergeCell ref="UHX129:UIA129"/>
    <mergeCell ref="UIB129:UIE129"/>
    <mergeCell ref="UIF129:UII129"/>
    <mergeCell ref="UIJ129:UIM129"/>
    <mergeCell ref="UIN129:UIQ129"/>
    <mergeCell ref="UGV129:UGY129"/>
    <mergeCell ref="UGZ129:UHC129"/>
    <mergeCell ref="UHD129:UHG129"/>
    <mergeCell ref="UHH129:UHK129"/>
    <mergeCell ref="UHL129:UHO129"/>
    <mergeCell ref="UHP129:UHS129"/>
    <mergeCell ref="UFX129:UGA129"/>
    <mergeCell ref="UGB129:UGE129"/>
    <mergeCell ref="UGF129:UGI129"/>
    <mergeCell ref="UGJ129:UGM129"/>
    <mergeCell ref="UGN129:UGQ129"/>
    <mergeCell ref="UGR129:UGU129"/>
    <mergeCell ref="UQB129:UQE129"/>
    <mergeCell ref="UQF129:UQI129"/>
    <mergeCell ref="UQJ129:UQM129"/>
    <mergeCell ref="UQN129:UQQ129"/>
    <mergeCell ref="UQR129:UQU129"/>
    <mergeCell ref="UQV129:UQY129"/>
    <mergeCell ref="UPD129:UPG129"/>
    <mergeCell ref="UPH129:UPK129"/>
    <mergeCell ref="UPL129:UPO129"/>
    <mergeCell ref="UPP129:UPS129"/>
    <mergeCell ref="UPT129:UPW129"/>
    <mergeCell ref="UPX129:UQA129"/>
    <mergeCell ref="UOF129:UOI129"/>
    <mergeCell ref="UOJ129:UOM129"/>
    <mergeCell ref="UON129:UOQ129"/>
    <mergeCell ref="UOR129:UOU129"/>
    <mergeCell ref="UOV129:UOY129"/>
    <mergeCell ref="UOZ129:UPC129"/>
    <mergeCell ref="UNH129:UNK129"/>
    <mergeCell ref="UNL129:UNO129"/>
    <mergeCell ref="UNP129:UNS129"/>
    <mergeCell ref="UNT129:UNW129"/>
    <mergeCell ref="UNX129:UOA129"/>
    <mergeCell ref="UOB129:UOE129"/>
    <mergeCell ref="UMJ129:UMM129"/>
    <mergeCell ref="UMN129:UMQ129"/>
    <mergeCell ref="UMR129:UMU129"/>
    <mergeCell ref="UMV129:UMY129"/>
    <mergeCell ref="UMZ129:UNC129"/>
    <mergeCell ref="UND129:UNG129"/>
    <mergeCell ref="ULL129:ULO129"/>
    <mergeCell ref="ULP129:ULS129"/>
    <mergeCell ref="ULT129:ULW129"/>
    <mergeCell ref="ULX129:UMA129"/>
    <mergeCell ref="UMB129:UME129"/>
    <mergeCell ref="UMF129:UMI129"/>
    <mergeCell ref="UVP129:UVS129"/>
    <mergeCell ref="UVT129:UVW129"/>
    <mergeCell ref="UVX129:UWA129"/>
    <mergeCell ref="UWB129:UWE129"/>
    <mergeCell ref="UWF129:UWI129"/>
    <mergeCell ref="UWJ129:UWM129"/>
    <mergeCell ref="UUR129:UUU129"/>
    <mergeCell ref="UUV129:UUY129"/>
    <mergeCell ref="UUZ129:UVC129"/>
    <mergeCell ref="UVD129:UVG129"/>
    <mergeCell ref="UVH129:UVK129"/>
    <mergeCell ref="UVL129:UVO129"/>
    <mergeCell ref="UTT129:UTW129"/>
    <mergeCell ref="UTX129:UUA129"/>
    <mergeCell ref="UUB129:UUE129"/>
    <mergeCell ref="UUF129:UUI129"/>
    <mergeCell ref="UUJ129:UUM129"/>
    <mergeCell ref="UUN129:UUQ129"/>
    <mergeCell ref="USV129:USY129"/>
    <mergeCell ref="USZ129:UTC129"/>
    <mergeCell ref="UTD129:UTG129"/>
    <mergeCell ref="UTH129:UTK129"/>
    <mergeCell ref="UTL129:UTO129"/>
    <mergeCell ref="UTP129:UTS129"/>
    <mergeCell ref="URX129:USA129"/>
    <mergeCell ref="USB129:USE129"/>
    <mergeCell ref="USF129:USI129"/>
    <mergeCell ref="USJ129:USM129"/>
    <mergeCell ref="USN129:USQ129"/>
    <mergeCell ref="USR129:USU129"/>
    <mergeCell ref="UQZ129:URC129"/>
    <mergeCell ref="URD129:URG129"/>
    <mergeCell ref="URH129:URK129"/>
    <mergeCell ref="URL129:URO129"/>
    <mergeCell ref="URP129:URS129"/>
    <mergeCell ref="URT129:URW129"/>
    <mergeCell ref="VBD129:VBG129"/>
    <mergeCell ref="VBH129:VBK129"/>
    <mergeCell ref="VBL129:VBO129"/>
    <mergeCell ref="VBP129:VBS129"/>
    <mergeCell ref="VBT129:VBW129"/>
    <mergeCell ref="VBX129:VCA129"/>
    <mergeCell ref="VAF129:VAI129"/>
    <mergeCell ref="VAJ129:VAM129"/>
    <mergeCell ref="VAN129:VAQ129"/>
    <mergeCell ref="VAR129:VAU129"/>
    <mergeCell ref="VAV129:VAY129"/>
    <mergeCell ref="VAZ129:VBC129"/>
    <mergeCell ref="UZH129:UZK129"/>
    <mergeCell ref="UZL129:UZO129"/>
    <mergeCell ref="UZP129:UZS129"/>
    <mergeCell ref="UZT129:UZW129"/>
    <mergeCell ref="UZX129:VAA129"/>
    <mergeCell ref="VAB129:VAE129"/>
    <mergeCell ref="UYJ129:UYM129"/>
    <mergeCell ref="UYN129:UYQ129"/>
    <mergeCell ref="UYR129:UYU129"/>
    <mergeCell ref="UYV129:UYY129"/>
    <mergeCell ref="UYZ129:UZC129"/>
    <mergeCell ref="UZD129:UZG129"/>
    <mergeCell ref="UXL129:UXO129"/>
    <mergeCell ref="UXP129:UXS129"/>
    <mergeCell ref="UXT129:UXW129"/>
    <mergeCell ref="UXX129:UYA129"/>
    <mergeCell ref="UYB129:UYE129"/>
    <mergeCell ref="UYF129:UYI129"/>
    <mergeCell ref="UWN129:UWQ129"/>
    <mergeCell ref="UWR129:UWU129"/>
    <mergeCell ref="UWV129:UWY129"/>
    <mergeCell ref="UWZ129:UXC129"/>
    <mergeCell ref="UXD129:UXG129"/>
    <mergeCell ref="UXH129:UXK129"/>
    <mergeCell ref="VGR129:VGU129"/>
    <mergeCell ref="VGV129:VGY129"/>
    <mergeCell ref="VGZ129:VHC129"/>
    <mergeCell ref="VHD129:VHG129"/>
    <mergeCell ref="VHH129:VHK129"/>
    <mergeCell ref="VHL129:VHO129"/>
    <mergeCell ref="VFT129:VFW129"/>
    <mergeCell ref="VFX129:VGA129"/>
    <mergeCell ref="VGB129:VGE129"/>
    <mergeCell ref="VGF129:VGI129"/>
    <mergeCell ref="VGJ129:VGM129"/>
    <mergeCell ref="VGN129:VGQ129"/>
    <mergeCell ref="VEV129:VEY129"/>
    <mergeCell ref="VEZ129:VFC129"/>
    <mergeCell ref="VFD129:VFG129"/>
    <mergeCell ref="VFH129:VFK129"/>
    <mergeCell ref="VFL129:VFO129"/>
    <mergeCell ref="VFP129:VFS129"/>
    <mergeCell ref="VDX129:VEA129"/>
    <mergeCell ref="VEB129:VEE129"/>
    <mergeCell ref="VEF129:VEI129"/>
    <mergeCell ref="VEJ129:VEM129"/>
    <mergeCell ref="VEN129:VEQ129"/>
    <mergeCell ref="VER129:VEU129"/>
    <mergeCell ref="VCZ129:VDC129"/>
    <mergeCell ref="VDD129:VDG129"/>
    <mergeCell ref="VDH129:VDK129"/>
    <mergeCell ref="VDL129:VDO129"/>
    <mergeCell ref="VDP129:VDS129"/>
    <mergeCell ref="VDT129:VDW129"/>
    <mergeCell ref="VCB129:VCE129"/>
    <mergeCell ref="VCF129:VCI129"/>
    <mergeCell ref="VCJ129:VCM129"/>
    <mergeCell ref="VCN129:VCQ129"/>
    <mergeCell ref="VCR129:VCU129"/>
    <mergeCell ref="VCV129:VCY129"/>
    <mergeCell ref="VMF129:VMI129"/>
    <mergeCell ref="VMJ129:VMM129"/>
    <mergeCell ref="VMN129:VMQ129"/>
    <mergeCell ref="VMR129:VMU129"/>
    <mergeCell ref="VMV129:VMY129"/>
    <mergeCell ref="VMZ129:VNC129"/>
    <mergeCell ref="VLH129:VLK129"/>
    <mergeCell ref="VLL129:VLO129"/>
    <mergeCell ref="VLP129:VLS129"/>
    <mergeCell ref="VLT129:VLW129"/>
    <mergeCell ref="VLX129:VMA129"/>
    <mergeCell ref="VMB129:VME129"/>
    <mergeCell ref="VKJ129:VKM129"/>
    <mergeCell ref="VKN129:VKQ129"/>
    <mergeCell ref="VKR129:VKU129"/>
    <mergeCell ref="VKV129:VKY129"/>
    <mergeCell ref="VKZ129:VLC129"/>
    <mergeCell ref="VLD129:VLG129"/>
    <mergeCell ref="VJL129:VJO129"/>
    <mergeCell ref="VJP129:VJS129"/>
    <mergeCell ref="VJT129:VJW129"/>
    <mergeCell ref="VJX129:VKA129"/>
    <mergeCell ref="VKB129:VKE129"/>
    <mergeCell ref="VKF129:VKI129"/>
    <mergeCell ref="VIN129:VIQ129"/>
    <mergeCell ref="VIR129:VIU129"/>
    <mergeCell ref="VIV129:VIY129"/>
    <mergeCell ref="VIZ129:VJC129"/>
    <mergeCell ref="VJD129:VJG129"/>
    <mergeCell ref="VJH129:VJK129"/>
    <mergeCell ref="VHP129:VHS129"/>
    <mergeCell ref="VHT129:VHW129"/>
    <mergeCell ref="VHX129:VIA129"/>
    <mergeCell ref="VIB129:VIE129"/>
    <mergeCell ref="VIF129:VII129"/>
    <mergeCell ref="VIJ129:VIM129"/>
    <mergeCell ref="VRT129:VRW129"/>
    <mergeCell ref="VRX129:VSA129"/>
    <mergeCell ref="VSB129:VSE129"/>
    <mergeCell ref="VSF129:VSI129"/>
    <mergeCell ref="VSJ129:VSM129"/>
    <mergeCell ref="VSN129:VSQ129"/>
    <mergeCell ref="VQV129:VQY129"/>
    <mergeCell ref="VQZ129:VRC129"/>
    <mergeCell ref="VRD129:VRG129"/>
    <mergeCell ref="VRH129:VRK129"/>
    <mergeCell ref="VRL129:VRO129"/>
    <mergeCell ref="VRP129:VRS129"/>
    <mergeCell ref="VPX129:VQA129"/>
    <mergeCell ref="VQB129:VQE129"/>
    <mergeCell ref="VQF129:VQI129"/>
    <mergeCell ref="VQJ129:VQM129"/>
    <mergeCell ref="VQN129:VQQ129"/>
    <mergeCell ref="VQR129:VQU129"/>
    <mergeCell ref="VOZ129:VPC129"/>
    <mergeCell ref="VPD129:VPG129"/>
    <mergeCell ref="VPH129:VPK129"/>
    <mergeCell ref="VPL129:VPO129"/>
    <mergeCell ref="VPP129:VPS129"/>
    <mergeCell ref="VPT129:VPW129"/>
    <mergeCell ref="VOB129:VOE129"/>
    <mergeCell ref="VOF129:VOI129"/>
    <mergeCell ref="VOJ129:VOM129"/>
    <mergeCell ref="VON129:VOQ129"/>
    <mergeCell ref="VOR129:VOU129"/>
    <mergeCell ref="VOV129:VOY129"/>
    <mergeCell ref="VND129:VNG129"/>
    <mergeCell ref="VNH129:VNK129"/>
    <mergeCell ref="VNL129:VNO129"/>
    <mergeCell ref="VNP129:VNS129"/>
    <mergeCell ref="VNT129:VNW129"/>
    <mergeCell ref="VNX129:VOA129"/>
    <mergeCell ref="VXH129:VXK129"/>
    <mergeCell ref="VXL129:VXO129"/>
    <mergeCell ref="VXP129:VXS129"/>
    <mergeCell ref="VXT129:VXW129"/>
    <mergeCell ref="VXX129:VYA129"/>
    <mergeCell ref="VYB129:VYE129"/>
    <mergeCell ref="VWJ129:VWM129"/>
    <mergeCell ref="VWN129:VWQ129"/>
    <mergeCell ref="VWR129:VWU129"/>
    <mergeCell ref="VWV129:VWY129"/>
    <mergeCell ref="VWZ129:VXC129"/>
    <mergeCell ref="VXD129:VXG129"/>
    <mergeCell ref="VVL129:VVO129"/>
    <mergeCell ref="VVP129:VVS129"/>
    <mergeCell ref="VVT129:VVW129"/>
    <mergeCell ref="VVX129:VWA129"/>
    <mergeCell ref="VWB129:VWE129"/>
    <mergeCell ref="VWF129:VWI129"/>
    <mergeCell ref="VUN129:VUQ129"/>
    <mergeCell ref="VUR129:VUU129"/>
    <mergeCell ref="VUV129:VUY129"/>
    <mergeCell ref="VUZ129:VVC129"/>
    <mergeCell ref="VVD129:VVG129"/>
    <mergeCell ref="VVH129:VVK129"/>
    <mergeCell ref="VTP129:VTS129"/>
    <mergeCell ref="VTT129:VTW129"/>
    <mergeCell ref="VTX129:VUA129"/>
    <mergeCell ref="VUB129:VUE129"/>
    <mergeCell ref="VUF129:VUI129"/>
    <mergeCell ref="VUJ129:VUM129"/>
    <mergeCell ref="VSR129:VSU129"/>
    <mergeCell ref="VSV129:VSY129"/>
    <mergeCell ref="VSZ129:VTC129"/>
    <mergeCell ref="VTD129:VTG129"/>
    <mergeCell ref="VTH129:VTK129"/>
    <mergeCell ref="VTL129:VTO129"/>
    <mergeCell ref="WCV129:WCY129"/>
    <mergeCell ref="WCZ129:WDC129"/>
    <mergeCell ref="WDD129:WDG129"/>
    <mergeCell ref="WDH129:WDK129"/>
    <mergeCell ref="WDL129:WDO129"/>
    <mergeCell ref="WDP129:WDS129"/>
    <mergeCell ref="WBX129:WCA129"/>
    <mergeCell ref="WCB129:WCE129"/>
    <mergeCell ref="WCF129:WCI129"/>
    <mergeCell ref="WCJ129:WCM129"/>
    <mergeCell ref="WCN129:WCQ129"/>
    <mergeCell ref="WCR129:WCU129"/>
    <mergeCell ref="WAZ129:WBC129"/>
    <mergeCell ref="WBD129:WBG129"/>
    <mergeCell ref="WBH129:WBK129"/>
    <mergeCell ref="WBL129:WBO129"/>
    <mergeCell ref="WBP129:WBS129"/>
    <mergeCell ref="WBT129:WBW129"/>
    <mergeCell ref="WAB129:WAE129"/>
    <mergeCell ref="WAF129:WAI129"/>
    <mergeCell ref="WAJ129:WAM129"/>
    <mergeCell ref="WAN129:WAQ129"/>
    <mergeCell ref="WAR129:WAU129"/>
    <mergeCell ref="WAV129:WAY129"/>
    <mergeCell ref="VZD129:VZG129"/>
    <mergeCell ref="VZH129:VZK129"/>
    <mergeCell ref="VZL129:VZO129"/>
    <mergeCell ref="VZP129:VZS129"/>
    <mergeCell ref="VZT129:VZW129"/>
    <mergeCell ref="VZX129:WAA129"/>
    <mergeCell ref="VYF129:VYI129"/>
    <mergeCell ref="VYJ129:VYM129"/>
    <mergeCell ref="VYN129:VYQ129"/>
    <mergeCell ref="VYR129:VYU129"/>
    <mergeCell ref="VYV129:VYY129"/>
    <mergeCell ref="VYZ129:VZC129"/>
    <mergeCell ref="WIJ129:WIM129"/>
    <mergeCell ref="WIN129:WIQ129"/>
    <mergeCell ref="WIR129:WIU129"/>
    <mergeCell ref="WIV129:WIY129"/>
    <mergeCell ref="WIZ129:WJC129"/>
    <mergeCell ref="WJD129:WJG129"/>
    <mergeCell ref="WHL129:WHO129"/>
    <mergeCell ref="WHP129:WHS129"/>
    <mergeCell ref="WHT129:WHW129"/>
    <mergeCell ref="WHX129:WIA129"/>
    <mergeCell ref="WIB129:WIE129"/>
    <mergeCell ref="WIF129:WII129"/>
    <mergeCell ref="WGN129:WGQ129"/>
    <mergeCell ref="WGR129:WGU129"/>
    <mergeCell ref="WGV129:WGY129"/>
    <mergeCell ref="WGZ129:WHC129"/>
    <mergeCell ref="WHD129:WHG129"/>
    <mergeCell ref="WHH129:WHK129"/>
    <mergeCell ref="WFP129:WFS129"/>
    <mergeCell ref="WFT129:WFW129"/>
    <mergeCell ref="WFX129:WGA129"/>
    <mergeCell ref="WGB129:WGE129"/>
    <mergeCell ref="WGF129:WGI129"/>
    <mergeCell ref="WGJ129:WGM129"/>
    <mergeCell ref="WER129:WEU129"/>
    <mergeCell ref="WEV129:WEY129"/>
    <mergeCell ref="WEZ129:WFC129"/>
    <mergeCell ref="WFD129:WFG129"/>
    <mergeCell ref="WFH129:WFK129"/>
    <mergeCell ref="WFL129:WFO129"/>
    <mergeCell ref="WDT129:WDW129"/>
    <mergeCell ref="WDX129:WEA129"/>
    <mergeCell ref="WEB129:WEE129"/>
    <mergeCell ref="WEF129:WEI129"/>
    <mergeCell ref="WEJ129:WEM129"/>
    <mergeCell ref="WEN129:WEQ129"/>
    <mergeCell ref="WNX129:WOA129"/>
    <mergeCell ref="WOB129:WOE129"/>
    <mergeCell ref="WOF129:WOI129"/>
    <mergeCell ref="WOJ129:WOM129"/>
    <mergeCell ref="WON129:WOQ129"/>
    <mergeCell ref="WOR129:WOU129"/>
    <mergeCell ref="WMZ129:WNC129"/>
    <mergeCell ref="WND129:WNG129"/>
    <mergeCell ref="WNH129:WNK129"/>
    <mergeCell ref="WNL129:WNO129"/>
    <mergeCell ref="WNP129:WNS129"/>
    <mergeCell ref="WNT129:WNW129"/>
    <mergeCell ref="WMB129:WME129"/>
    <mergeCell ref="WMF129:WMI129"/>
    <mergeCell ref="WMJ129:WMM129"/>
    <mergeCell ref="WMN129:WMQ129"/>
    <mergeCell ref="WMR129:WMU129"/>
    <mergeCell ref="WMV129:WMY129"/>
    <mergeCell ref="WLD129:WLG129"/>
    <mergeCell ref="WLH129:WLK129"/>
    <mergeCell ref="WLL129:WLO129"/>
    <mergeCell ref="WLP129:WLS129"/>
    <mergeCell ref="WLT129:WLW129"/>
    <mergeCell ref="WLX129:WMA129"/>
    <mergeCell ref="WKF129:WKI129"/>
    <mergeCell ref="WKJ129:WKM129"/>
    <mergeCell ref="WKN129:WKQ129"/>
    <mergeCell ref="WKR129:WKU129"/>
    <mergeCell ref="WKV129:WKY129"/>
    <mergeCell ref="WKZ129:WLC129"/>
    <mergeCell ref="WJH129:WJK129"/>
    <mergeCell ref="WJL129:WJO129"/>
    <mergeCell ref="WJP129:WJS129"/>
    <mergeCell ref="WJT129:WJW129"/>
    <mergeCell ref="WJX129:WKA129"/>
    <mergeCell ref="WKB129:WKE129"/>
    <mergeCell ref="WTL129:WTO129"/>
    <mergeCell ref="WTP129:WTS129"/>
    <mergeCell ref="WTT129:WTW129"/>
    <mergeCell ref="WTX129:WUA129"/>
    <mergeCell ref="WUB129:WUE129"/>
    <mergeCell ref="WUF129:WUI129"/>
    <mergeCell ref="WSN129:WSQ129"/>
    <mergeCell ref="WSR129:WSU129"/>
    <mergeCell ref="WSV129:WSY129"/>
    <mergeCell ref="WSZ129:WTC129"/>
    <mergeCell ref="WTD129:WTG129"/>
    <mergeCell ref="WTH129:WTK129"/>
    <mergeCell ref="WRP129:WRS129"/>
    <mergeCell ref="WRT129:WRW129"/>
    <mergeCell ref="WRX129:WSA129"/>
    <mergeCell ref="WSB129:WSE129"/>
    <mergeCell ref="WSF129:WSI129"/>
    <mergeCell ref="WSJ129:WSM129"/>
    <mergeCell ref="WQR129:WQU129"/>
    <mergeCell ref="WQV129:WQY129"/>
    <mergeCell ref="WQZ129:WRC129"/>
    <mergeCell ref="WRD129:WRG129"/>
    <mergeCell ref="WRH129:WRK129"/>
    <mergeCell ref="WRL129:WRO129"/>
    <mergeCell ref="WPT129:WPW129"/>
    <mergeCell ref="WPX129:WQA129"/>
    <mergeCell ref="WQB129:WQE129"/>
    <mergeCell ref="WQF129:WQI129"/>
    <mergeCell ref="WQJ129:WQM129"/>
    <mergeCell ref="WQN129:WQQ129"/>
    <mergeCell ref="WOV129:WOY129"/>
    <mergeCell ref="WOZ129:WPC129"/>
    <mergeCell ref="WPD129:WPG129"/>
    <mergeCell ref="WPH129:WPK129"/>
    <mergeCell ref="WPL129:WPO129"/>
    <mergeCell ref="WPP129:WPS129"/>
    <mergeCell ref="WZH129:WZK129"/>
    <mergeCell ref="WZL129:WZO129"/>
    <mergeCell ref="WZP129:WZS129"/>
    <mergeCell ref="WZT129:WZW129"/>
    <mergeCell ref="WYB129:WYE129"/>
    <mergeCell ref="WYF129:WYI129"/>
    <mergeCell ref="WYJ129:WYM129"/>
    <mergeCell ref="WYN129:WYQ129"/>
    <mergeCell ref="WYR129:WYU129"/>
    <mergeCell ref="WYV129:WYY129"/>
    <mergeCell ref="WXD129:WXG129"/>
    <mergeCell ref="WXH129:WXK129"/>
    <mergeCell ref="WXL129:WXO129"/>
    <mergeCell ref="WXP129:WXS129"/>
    <mergeCell ref="WXT129:WXW129"/>
    <mergeCell ref="WXX129:WYA129"/>
    <mergeCell ref="WWF129:WWI129"/>
    <mergeCell ref="WWJ129:WWM129"/>
    <mergeCell ref="WWN129:WWQ129"/>
    <mergeCell ref="WWR129:WWU129"/>
    <mergeCell ref="WWV129:WWY129"/>
    <mergeCell ref="WWZ129:WXC129"/>
    <mergeCell ref="WVH129:WVK129"/>
    <mergeCell ref="WVL129:WVO129"/>
    <mergeCell ref="WVP129:WVS129"/>
    <mergeCell ref="WVT129:WVW129"/>
    <mergeCell ref="WVX129:WWA129"/>
    <mergeCell ref="WWB129:WWE129"/>
    <mergeCell ref="WUJ129:WUM129"/>
    <mergeCell ref="WUN129:WUQ129"/>
    <mergeCell ref="WUR129:WUU129"/>
    <mergeCell ref="WUV129:WUY129"/>
    <mergeCell ref="WUZ129:WVC129"/>
    <mergeCell ref="WVD129:WVG129"/>
    <mergeCell ref="DP131:DS131"/>
    <mergeCell ref="DT131:DW131"/>
    <mergeCell ref="DX131:EA131"/>
    <mergeCell ref="EB131:EE131"/>
    <mergeCell ref="EF131:EI131"/>
    <mergeCell ref="EJ131:EM131"/>
    <mergeCell ref="NT131:NW131"/>
    <mergeCell ref="CR131:CU131"/>
    <mergeCell ref="CV131:CY131"/>
    <mergeCell ref="CZ131:DC131"/>
    <mergeCell ref="DD131:DG131"/>
    <mergeCell ref="DH131:DK131"/>
    <mergeCell ref="DL131:DO131"/>
    <mergeCell ref="BT131:BW131"/>
    <mergeCell ref="BX131:CA131"/>
    <mergeCell ref="CB131:CE131"/>
    <mergeCell ref="CF131:CI131"/>
    <mergeCell ref="CJ131:CM131"/>
    <mergeCell ref="CN131:CQ131"/>
    <mergeCell ref="BA131:BC131"/>
    <mergeCell ref="BD131:BG131"/>
    <mergeCell ref="BH131:BK131"/>
    <mergeCell ref="BL131:BO131"/>
    <mergeCell ref="BP131:BS131"/>
    <mergeCell ref="AY131:AZ131"/>
    <mergeCell ref="XEN129:XEQ129"/>
    <mergeCell ref="XER129:XEU129"/>
    <mergeCell ref="XEV129:XEY129"/>
    <mergeCell ref="XDP129:XDS129"/>
    <mergeCell ref="XDT129:XDW129"/>
    <mergeCell ref="XDX129:XEA129"/>
    <mergeCell ref="XEB129:XEE129"/>
    <mergeCell ref="XEF129:XEI129"/>
    <mergeCell ref="XEJ129:XEM129"/>
    <mergeCell ref="XCR129:XCU129"/>
    <mergeCell ref="XCV129:XCY129"/>
    <mergeCell ref="XCZ129:XDC129"/>
    <mergeCell ref="XDD129:XDG129"/>
    <mergeCell ref="XDH129:XDK129"/>
    <mergeCell ref="XDL129:XDO129"/>
    <mergeCell ref="XBT129:XBW129"/>
    <mergeCell ref="XBX129:XCA129"/>
    <mergeCell ref="XCB129:XCE129"/>
    <mergeCell ref="XCF129:XCI129"/>
    <mergeCell ref="XCJ129:XCM129"/>
    <mergeCell ref="XCN129:XCQ129"/>
    <mergeCell ref="XAV129:XAY129"/>
    <mergeCell ref="XAZ129:XBC129"/>
    <mergeCell ref="XBD129:XBG129"/>
    <mergeCell ref="XBH129:XBK129"/>
    <mergeCell ref="XBL129:XBO129"/>
    <mergeCell ref="XBP129:XBS129"/>
    <mergeCell ref="WZX129:XAA129"/>
    <mergeCell ref="XAB129:XAE129"/>
    <mergeCell ref="XAF129:XAI129"/>
    <mergeCell ref="XAJ129:XAM129"/>
    <mergeCell ref="XAN129:XAQ129"/>
    <mergeCell ref="XAR129:XAU129"/>
    <mergeCell ref="WYZ129:WZC129"/>
    <mergeCell ref="IF131:II131"/>
    <mergeCell ref="IJ131:IM131"/>
    <mergeCell ref="IN131:IQ131"/>
    <mergeCell ref="IR131:IU131"/>
    <mergeCell ref="WZD129:WZG129"/>
    <mergeCell ref="KB131:KE131"/>
    <mergeCell ref="KF131:KI131"/>
    <mergeCell ref="KJ131:KM131"/>
    <mergeCell ref="KN131:KQ131"/>
    <mergeCell ref="KR131:KU131"/>
    <mergeCell ref="KV131:KY131"/>
    <mergeCell ref="JD131:JG131"/>
    <mergeCell ref="JH131:JK131"/>
    <mergeCell ref="JL131:JO131"/>
    <mergeCell ref="JP131:JS131"/>
    <mergeCell ref="JT131:JW131"/>
    <mergeCell ref="JX131:KA131"/>
    <mergeCell ref="IV131:IY131"/>
    <mergeCell ref="IZ131:JC131"/>
    <mergeCell ref="HH131:HK131"/>
    <mergeCell ref="HL131:HO131"/>
    <mergeCell ref="HP131:HS131"/>
    <mergeCell ref="HT131:HW131"/>
    <mergeCell ref="HX131:IA131"/>
    <mergeCell ref="IB131:IE131"/>
    <mergeCell ref="GJ131:GM131"/>
    <mergeCell ref="GN131:GQ131"/>
    <mergeCell ref="GR131:GU131"/>
    <mergeCell ref="GV131:GY131"/>
    <mergeCell ref="GZ131:HC131"/>
    <mergeCell ref="HD131:HG131"/>
    <mergeCell ref="FL131:FO131"/>
    <mergeCell ref="FP131:FS131"/>
    <mergeCell ref="FT131:FW131"/>
    <mergeCell ref="FX131:GA131"/>
    <mergeCell ref="GB131:GE131"/>
    <mergeCell ref="GF131:GI131"/>
    <mergeCell ref="EN131:EQ131"/>
    <mergeCell ref="ER131:EU131"/>
    <mergeCell ref="EV131:EY131"/>
    <mergeCell ref="EZ131:FC131"/>
    <mergeCell ref="FD131:FG131"/>
    <mergeCell ref="FH131:FK131"/>
    <mergeCell ref="PP131:PS131"/>
    <mergeCell ref="PT131:PW131"/>
    <mergeCell ref="PX131:QA131"/>
    <mergeCell ref="QB131:QE131"/>
    <mergeCell ref="QF131:QI131"/>
    <mergeCell ref="QJ131:QM131"/>
    <mergeCell ref="OR131:OU131"/>
    <mergeCell ref="OV131:OY131"/>
    <mergeCell ref="OZ131:PC131"/>
    <mergeCell ref="PD131:PG131"/>
    <mergeCell ref="PH131:PK131"/>
    <mergeCell ref="PL131:PO131"/>
    <mergeCell ref="NX131:OA131"/>
    <mergeCell ref="OB131:OE131"/>
    <mergeCell ref="OF131:OI131"/>
    <mergeCell ref="OJ131:OM131"/>
    <mergeCell ref="ON131:OQ131"/>
    <mergeCell ref="MV131:MY131"/>
    <mergeCell ref="MZ131:NC131"/>
    <mergeCell ref="ND131:NG131"/>
    <mergeCell ref="NH131:NK131"/>
    <mergeCell ref="NL131:NO131"/>
    <mergeCell ref="NP131:NS131"/>
    <mergeCell ref="LX131:MA131"/>
    <mergeCell ref="MB131:ME131"/>
    <mergeCell ref="MF131:MI131"/>
    <mergeCell ref="MJ131:MM131"/>
    <mergeCell ref="MN131:MQ131"/>
    <mergeCell ref="MR131:MU131"/>
    <mergeCell ref="KZ131:LC131"/>
    <mergeCell ref="LD131:LG131"/>
    <mergeCell ref="LH131:LK131"/>
    <mergeCell ref="LL131:LO131"/>
    <mergeCell ref="LP131:LS131"/>
    <mergeCell ref="LT131:LW131"/>
    <mergeCell ref="VD131:VG131"/>
    <mergeCell ref="VH131:VK131"/>
    <mergeCell ref="VL131:VO131"/>
    <mergeCell ref="VP131:VS131"/>
    <mergeCell ref="VT131:VW131"/>
    <mergeCell ref="VX131:WA131"/>
    <mergeCell ref="UF131:UI131"/>
    <mergeCell ref="UJ131:UM131"/>
    <mergeCell ref="UN131:UQ131"/>
    <mergeCell ref="UR131:UU131"/>
    <mergeCell ref="UV131:UY131"/>
    <mergeCell ref="UZ131:VC131"/>
    <mergeCell ref="TH131:TK131"/>
    <mergeCell ref="TL131:TO131"/>
    <mergeCell ref="TP131:TS131"/>
    <mergeCell ref="TT131:TW131"/>
    <mergeCell ref="TX131:UA131"/>
    <mergeCell ref="UB131:UE131"/>
    <mergeCell ref="SJ131:SM131"/>
    <mergeCell ref="SN131:SQ131"/>
    <mergeCell ref="SR131:SU131"/>
    <mergeCell ref="SV131:SY131"/>
    <mergeCell ref="SZ131:TC131"/>
    <mergeCell ref="TD131:TG131"/>
    <mergeCell ref="RL131:RO131"/>
    <mergeCell ref="RP131:RS131"/>
    <mergeCell ref="RT131:RW131"/>
    <mergeCell ref="RX131:SA131"/>
    <mergeCell ref="SB131:SE131"/>
    <mergeCell ref="SF131:SI131"/>
    <mergeCell ref="QN131:QQ131"/>
    <mergeCell ref="QR131:QU131"/>
    <mergeCell ref="QV131:QY131"/>
    <mergeCell ref="QZ131:RC131"/>
    <mergeCell ref="RD131:RG131"/>
    <mergeCell ref="RH131:RK131"/>
    <mergeCell ref="AAR131:AAU131"/>
    <mergeCell ref="AAV131:AAY131"/>
    <mergeCell ref="AAZ131:ABC131"/>
    <mergeCell ref="ABD131:ABG131"/>
    <mergeCell ref="ABH131:ABK131"/>
    <mergeCell ref="ABL131:ABO131"/>
    <mergeCell ref="ZT131:ZW131"/>
    <mergeCell ref="ZX131:AAA131"/>
    <mergeCell ref="AAB131:AAE131"/>
    <mergeCell ref="AAF131:AAI131"/>
    <mergeCell ref="AAJ131:AAM131"/>
    <mergeCell ref="AAN131:AAQ131"/>
    <mergeCell ref="YV131:YY131"/>
    <mergeCell ref="YZ131:ZC131"/>
    <mergeCell ref="ZD131:ZG131"/>
    <mergeCell ref="ZH131:ZK131"/>
    <mergeCell ref="ZL131:ZO131"/>
    <mergeCell ref="ZP131:ZS131"/>
    <mergeCell ref="XX131:YA131"/>
    <mergeCell ref="YB131:YE131"/>
    <mergeCell ref="YF131:YI131"/>
    <mergeCell ref="YJ131:YM131"/>
    <mergeCell ref="YN131:YQ131"/>
    <mergeCell ref="YR131:YU131"/>
    <mergeCell ref="WZ131:XC131"/>
    <mergeCell ref="XD131:XG131"/>
    <mergeCell ref="XH131:XK131"/>
    <mergeCell ref="XL131:XO131"/>
    <mergeCell ref="XP131:XS131"/>
    <mergeCell ref="XT131:XW131"/>
    <mergeCell ref="WB131:WE131"/>
    <mergeCell ref="WF131:WI131"/>
    <mergeCell ref="WJ131:WM131"/>
    <mergeCell ref="WN131:WQ131"/>
    <mergeCell ref="WR131:WU131"/>
    <mergeCell ref="WV131:WY131"/>
    <mergeCell ref="AGF131:AGI131"/>
    <mergeCell ref="AGJ131:AGM131"/>
    <mergeCell ref="AGN131:AGQ131"/>
    <mergeCell ref="AGR131:AGU131"/>
    <mergeCell ref="AGV131:AGY131"/>
    <mergeCell ref="AGZ131:AHC131"/>
    <mergeCell ref="AFH131:AFK131"/>
    <mergeCell ref="AFL131:AFO131"/>
    <mergeCell ref="AFP131:AFS131"/>
    <mergeCell ref="AFT131:AFW131"/>
    <mergeCell ref="AFX131:AGA131"/>
    <mergeCell ref="AGB131:AGE131"/>
    <mergeCell ref="AEJ131:AEM131"/>
    <mergeCell ref="AEN131:AEQ131"/>
    <mergeCell ref="AER131:AEU131"/>
    <mergeCell ref="AEV131:AEY131"/>
    <mergeCell ref="AEZ131:AFC131"/>
    <mergeCell ref="AFD131:AFG131"/>
    <mergeCell ref="ADL131:ADO131"/>
    <mergeCell ref="ADP131:ADS131"/>
    <mergeCell ref="ADT131:ADW131"/>
    <mergeCell ref="ADX131:AEA131"/>
    <mergeCell ref="AEB131:AEE131"/>
    <mergeCell ref="AEF131:AEI131"/>
    <mergeCell ref="ACN131:ACQ131"/>
    <mergeCell ref="ACR131:ACU131"/>
    <mergeCell ref="ACV131:ACY131"/>
    <mergeCell ref="ACZ131:ADC131"/>
    <mergeCell ref="ADD131:ADG131"/>
    <mergeCell ref="ADH131:ADK131"/>
    <mergeCell ref="ABP131:ABS131"/>
    <mergeCell ref="ABT131:ABW131"/>
    <mergeCell ref="ABX131:ACA131"/>
    <mergeCell ref="ACB131:ACE131"/>
    <mergeCell ref="ACF131:ACI131"/>
    <mergeCell ref="ACJ131:ACM131"/>
    <mergeCell ref="ALT131:ALW131"/>
    <mergeCell ref="ALX131:AMA131"/>
    <mergeCell ref="AMB131:AME131"/>
    <mergeCell ref="AMF131:AMI131"/>
    <mergeCell ref="AMJ131:AMM131"/>
    <mergeCell ref="AMN131:AMQ131"/>
    <mergeCell ref="AKV131:AKY131"/>
    <mergeCell ref="AKZ131:ALC131"/>
    <mergeCell ref="ALD131:ALG131"/>
    <mergeCell ref="ALH131:ALK131"/>
    <mergeCell ref="ALL131:ALO131"/>
    <mergeCell ref="ALP131:ALS131"/>
    <mergeCell ref="AJX131:AKA131"/>
    <mergeCell ref="AKB131:AKE131"/>
    <mergeCell ref="AKF131:AKI131"/>
    <mergeCell ref="AKJ131:AKM131"/>
    <mergeCell ref="AKN131:AKQ131"/>
    <mergeCell ref="AKR131:AKU131"/>
    <mergeCell ref="AIZ131:AJC131"/>
    <mergeCell ref="AJD131:AJG131"/>
    <mergeCell ref="AJH131:AJK131"/>
    <mergeCell ref="AJL131:AJO131"/>
    <mergeCell ref="AJP131:AJS131"/>
    <mergeCell ref="AJT131:AJW131"/>
    <mergeCell ref="AIB131:AIE131"/>
    <mergeCell ref="AIF131:AII131"/>
    <mergeCell ref="AIJ131:AIM131"/>
    <mergeCell ref="AIN131:AIQ131"/>
    <mergeCell ref="AIR131:AIU131"/>
    <mergeCell ref="AIV131:AIY131"/>
    <mergeCell ref="AHD131:AHG131"/>
    <mergeCell ref="AHH131:AHK131"/>
    <mergeCell ref="AHL131:AHO131"/>
    <mergeCell ref="AHP131:AHS131"/>
    <mergeCell ref="AHT131:AHW131"/>
    <mergeCell ref="AHX131:AIA131"/>
    <mergeCell ref="ARH131:ARK131"/>
    <mergeCell ref="ARL131:ARO131"/>
    <mergeCell ref="ARP131:ARS131"/>
    <mergeCell ref="ART131:ARW131"/>
    <mergeCell ref="ARX131:ASA131"/>
    <mergeCell ref="ASB131:ASE131"/>
    <mergeCell ref="AQJ131:AQM131"/>
    <mergeCell ref="AQN131:AQQ131"/>
    <mergeCell ref="AQR131:AQU131"/>
    <mergeCell ref="AQV131:AQY131"/>
    <mergeCell ref="AQZ131:ARC131"/>
    <mergeCell ref="ARD131:ARG131"/>
    <mergeCell ref="APL131:APO131"/>
    <mergeCell ref="APP131:APS131"/>
    <mergeCell ref="APT131:APW131"/>
    <mergeCell ref="APX131:AQA131"/>
    <mergeCell ref="AQB131:AQE131"/>
    <mergeCell ref="AQF131:AQI131"/>
    <mergeCell ref="AON131:AOQ131"/>
    <mergeCell ref="AOR131:AOU131"/>
    <mergeCell ref="AOV131:AOY131"/>
    <mergeCell ref="AOZ131:APC131"/>
    <mergeCell ref="APD131:APG131"/>
    <mergeCell ref="APH131:APK131"/>
    <mergeCell ref="ANP131:ANS131"/>
    <mergeCell ref="ANT131:ANW131"/>
    <mergeCell ref="ANX131:AOA131"/>
    <mergeCell ref="AOB131:AOE131"/>
    <mergeCell ref="AOF131:AOI131"/>
    <mergeCell ref="AOJ131:AOM131"/>
    <mergeCell ref="AMR131:AMU131"/>
    <mergeCell ref="AMV131:AMY131"/>
    <mergeCell ref="AMZ131:ANC131"/>
    <mergeCell ref="AND131:ANG131"/>
    <mergeCell ref="ANH131:ANK131"/>
    <mergeCell ref="ANL131:ANO131"/>
    <mergeCell ref="AWV131:AWY131"/>
    <mergeCell ref="AWZ131:AXC131"/>
    <mergeCell ref="AXD131:AXG131"/>
    <mergeCell ref="AXH131:AXK131"/>
    <mergeCell ref="AXL131:AXO131"/>
    <mergeCell ref="AXP131:AXS131"/>
    <mergeCell ref="AVX131:AWA131"/>
    <mergeCell ref="AWB131:AWE131"/>
    <mergeCell ref="AWF131:AWI131"/>
    <mergeCell ref="AWJ131:AWM131"/>
    <mergeCell ref="AWN131:AWQ131"/>
    <mergeCell ref="AWR131:AWU131"/>
    <mergeCell ref="AUZ131:AVC131"/>
    <mergeCell ref="AVD131:AVG131"/>
    <mergeCell ref="AVH131:AVK131"/>
    <mergeCell ref="AVL131:AVO131"/>
    <mergeCell ref="AVP131:AVS131"/>
    <mergeCell ref="AVT131:AVW131"/>
    <mergeCell ref="AUB131:AUE131"/>
    <mergeCell ref="AUF131:AUI131"/>
    <mergeCell ref="AUJ131:AUM131"/>
    <mergeCell ref="AUN131:AUQ131"/>
    <mergeCell ref="AUR131:AUU131"/>
    <mergeCell ref="AUV131:AUY131"/>
    <mergeCell ref="ATD131:ATG131"/>
    <mergeCell ref="ATH131:ATK131"/>
    <mergeCell ref="ATL131:ATO131"/>
    <mergeCell ref="ATP131:ATS131"/>
    <mergeCell ref="ATT131:ATW131"/>
    <mergeCell ref="ATX131:AUA131"/>
    <mergeCell ref="ASF131:ASI131"/>
    <mergeCell ref="ASJ131:ASM131"/>
    <mergeCell ref="ASN131:ASQ131"/>
    <mergeCell ref="ASR131:ASU131"/>
    <mergeCell ref="ASV131:ASY131"/>
    <mergeCell ref="ASZ131:ATC131"/>
    <mergeCell ref="BCJ131:BCM131"/>
    <mergeCell ref="BCN131:BCQ131"/>
    <mergeCell ref="BCR131:BCU131"/>
    <mergeCell ref="BCV131:BCY131"/>
    <mergeCell ref="BCZ131:BDC131"/>
    <mergeCell ref="BDD131:BDG131"/>
    <mergeCell ref="BBL131:BBO131"/>
    <mergeCell ref="BBP131:BBS131"/>
    <mergeCell ref="BBT131:BBW131"/>
    <mergeCell ref="BBX131:BCA131"/>
    <mergeCell ref="BCB131:BCE131"/>
    <mergeCell ref="BCF131:BCI131"/>
    <mergeCell ref="BAN131:BAQ131"/>
    <mergeCell ref="BAR131:BAU131"/>
    <mergeCell ref="BAV131:BAY131"/>
    <mergeCell ref="BAZ131:BBC131"/>
    <mergeCell ref="BBD131:BBG131"/>
    <mergeCell ref="BBH131:BBK131"/>
    <mergeCell ref="AZP131:AZS131"/>
    <mergeCell ref="AZT131:AZW131"/>
    <mergeCell ref="AZX131:BAA131"/>
    <mergeCell ref="BAB131:BAE131"/>
    <mergeCell ref="BAF131:BAI131"/>
    <mergeCell ref="BAJ131:BAM131"/>
    <mergeCell ref="AYR131:AYU131"/>
    <mergeCell ref="AYV131:AYY131"/>
    <mergeCell ref="AYZ131:AZC131"/>
    <mergeCell ref="AZD131:AZG131"/>
    <mergeCell ref="AZH131:AZK131"/>
    <mergeCell ref="AZL131:AZO131"/>
    <mergeCell ref="AXT131:AXW131"/>
    <mergeCell ref="AXX131:AYA131"/>
    <mergeCell ref="AYB131:AYE131"/>
    <mergeCell ref="AYF131:AYI131"/>
    <mergeCell ref="AYJ131:AYM131"/>
    <mergeCell ref="AYN131:AYQ131"/>
    <mergeCell ref="BHX131:BIA131"/>
    <mergeCell ref="BIB131:BIE131"/>
    <mergeCell ref="BIF131:BII131"/>
    <mergeCell ref="BIJ131:BIM131"/>
    <mergeCell ref="BIN131:BIQ131"/>
    <mergeCell ref="BIR131:BIU131"/>
    <mergeCell ref="BGZ131:BHC131"/>
    <mergeCell ref="BHD131:BHG131"/>
    <mergeCell ref="BHH131:BHK131"/>
    <mergeCell ref="BHL131:BHO131"/>
    <mergeCell ref="BHP131:BHS131"/>
    <mergeCell ref="BHT131:BHW131"/>
    <mergeCell ref="BGB131:BGE131"/>
    <mergeCell ref="BGF131:BGI131"/>
    <mergeCell ref="BGJ131:BGM131"/>
    <mergeCell ref="BGN131:BGQ131"/>
    <mergeCell ref="BGR131:BGU131"/>
    <mergeCell ref="BGV131:BGY131"/>
    <mergeCell ref="BFD131:BFG131"/>
    <mergeCell ref="BFH131:BFK131"/>
    <mergeCell ref="BFL131:BFO131"/>
    <mergeCell ref="BFP131:BFS131"/>
    <mergeCell ref="BFT131:BFW131"/>
    <mergeCell ref="BFX131:BGA131"/>
    <mergeCell ref="BEF131:BEI131"/>
    <mergeCell ref="BEJ131:BEM131"/>
    <mergeCell ref="BEN131:BEQ131"/>
    <mergeCell ref="BER131:BEU131"/>
    <mergeCell ref="BEV131:BEY131"/>
    <mergeCell ref="BEZ131:BFC131"/>
    <mergeCell ref="BDH131:BDK131"/>
    <mergeCell ref="BDL131:BDO131"/>
    <mergeCell ref="BDP131:BDS131"/>
    <mergeCell ref="BDT131:BDW131"/>
    <mergeCell ref="BDX131:BEA131"/>
    <mergeCell ref="BEB131:BEE131"/>
    <mergeCell ref="BNL131:BNO131"/>
    <mergeCell ref="BNP131:BNS131"/>
    <mergeCell ref="BNT131:BNW131"/>
    <mergeCell ref="BNX131:BOA131"/>
    <mergeCell ref="BOB131:BOE131"/>
    <mergeCell ref="BOF131:BOI131"/>
    <mergeCell ref="BMN131:BMQ131"/>
    <mergeCell ref="BMR131:BMU131"/>
    <mergeCell ref="BMV131:BMY131"/>
    <mergeCell ref="BMZ131:BNC131"/>
    <mergeCell ref="BND131:BNG131"/>
    <mergeCell ref="BNH131:BNK131"/>
    <mergeCell ref="BLP131:BLS131"/>
    <mergeCell ref="BLT131:BLW131"/>
    <mergeCell ref="BLX131:BMA131"/>
    <mergeCell ref="BMB131:BME131"/>
    <mergeCell ref="BMF131:BMI131"/>
    <mergeCell ref="BMJ131:BMM131"/>
    <mergeCell ref="BKR131:BKU131"/>
    <mergeCell ref="BKV131:BKY131"/>
    <mergeCell ref="BKZ131:BLC131"/>
    <mergeCell ref="BLD131:BLG131"/>
    <mergeCell ref="BLH131:BLK131"/>
    <mergeCell ref="BLL131:BLO131"/>
    <mergeCell ref="BJT131:BJW131"/>
    <mergeCell ref="BJX131:BKA131"/>
    <mergeCell ref="BKB131:BKE131"/>
    <mergeCell ref="BKF131:BKI131"/>
    <mergeCell ref="BKJ131:BKM131"/>
    <mergeCell ref="BKN131:BKQ131"/>
    <mergeCell ref="BIV131:BIY131"/>
    <mergeCell ref="BIZ131:BJC131"/>
    <mergeCell ref="BJD131:BJG131"/>
    <mergeCell ref="BJH131:BJK131"/>
    <mergeCell ref="BJL131:BJO131"/>
    <mergeCell ref="BJP131:BJS131"/>
    <mergeCell ref="BSZ131:BTC131"/>
    <mergeCell ref="BTD131:BTG131"/>
    <mergeCell ref="BTH131:BTK131"/>
    <mergeCell ref="BTL131:BTO131"/>
    <mergeCell ref="BTP131:BTS131"/>
    <mergeCell ref="BTT131:BTW131"/>
    <mergeCell ref="BSB131:BSE131"/>
    <mergeCell ref="BSF131:BSI131"/>
    <mergeCell ref="BSJ131:BSM131"/>
    <mergeCell ref="BSN131:BSQ131"/>
    <mergeCell ref="BSR131:BSU131"/>
    <mergeCell ref="BSV131:BSY131"/>
    <mergeCell ref="BRD131:BRG131"/>
    <mergeCell ref="BRH131:BRK131"/>
    <mergeCell ref="BRL131:BRO131"/>
    <mergeCell ref="BRP131:BRS131"/>
    <mergeCell ref="BRT131:BRW131"/>
    <mergeCell ref="BRX131:BSA131"/>
    <mergeCell ref="BQF131:BQI131"/>
    <mergeCell ref="BQJ131:BQM131"/>
    <mergeCell ref="BQN131:BQQ131"/>
    <mergeCell ref="BQR131:BQU131"/>
    <mergeCell ref="BQV131:BQY131"/>
    <mergeCell ref="BQZ131:BRC131"/>
    <mergeCell ref="BPH131:BPK131"/>
    <mergeCell ref="BPL131:BPO131"/>
    <mergeCell ref="BPP131:BPS131"/>
    <mergeCell ref="BPT131:BPW131"/>
    <mergeCell ref="BPX131:BQA131"/>
    <mergeCell ref="BQB131:BQE131"/>
    <mergeCell ref="BOJ131:BOM131"/>
    <mergeCell ref="BON131:BOQ131"/>
    <mergeCell ref="BOR131:BOU131"/>
    <mergeCell ref="BOV131:BOY131"/>
    <mergeCell ref="BOZ131:BPC131"/>
    <mergeCell ref="BPD131:BPG131"/>
    <mergeCell ref="BYN131:BYQ131"/>
    <mergeCell ref="BYR131:BYU131"/>
    <mergeCell ref="BYV131:BYY131"/>
    <mergeCell ref="BYZ131:BZC131"/>
    <mergeCell ref="BZD131:BZG131"/>
    <mergeCell ref="BZH131:BZK131"/>
    <mergeCell ref="BXP131:BXS131"/>
    <mergeCell ref="BXT131:BXW131"/>
    <mergeCell ref="BXX131:BYA131"/>
    <mergeCell ref="BYB131:BYE131"/>
    <mergeCell ref="BYF131:BYI131"/>
    <mergeCell ref="BYJ131:BYM131"/>
    <mergeCell ref="BWR131:BWU131"/>
    <mergeCell ref="BWV131:BWY131"/>
    <mergeCell ref="BWZ131:BXC131"/>
    <mergeCell ref="BXD131:BXG131"/>
    <mergeCell ref="BXH131:BXK131"/>
    <mergeCell ref="BXL131:BXO131"/>
    <mergeCell ref="BVT131:BVW131"/>
    <mergeCell ref="BVX131:BWA131"/>
    <mergeCell ref="BWB131:BWE131"/>
    <mergeCell ref="BWF131:BWI131"/>
    <mergeCell ref="BWJ131:BWM131"/>
    <mergeCell ref="BWN131:BWQ131"/>
    <mergeCell ref="BUV131:BUY131"/>
    <mergeCell ref="BUZ131:BVC131"/>
    <mergeCell ref="BVD131:BVG131"/>
    <mergeCell ref="BVH131:BVK131"/>
    <mergeCell ref="BVL131:BVO131"/>
    <mergeCell ref="BVP131:BVS131"/>
    <mergeCell ref="BTX131:BUA131"/>
    <mergeCell ref="BUB131:BUE131"/>
    <mergeCell ref="BUF131:BUI131"/>
    <mergeCell ref="BUJ131:BUM131"/>
    <mergeCell ref="BUN131:BUQ131"/>
    <mergeCell ref="BUR131:BUU131"/>
    <mergeCell ref="CEB131:CEE131"/>
    <mergeCell ref="CEF131:CEI131"/>
    <mergeCell ref="CEJ131:CEM131"/>
    <mergeCell ref="CEN131:CEQ131"/>
    <mergeCell ref="CER131:CEU131"/>
    <mergeCell ref="CEV131:CEY131"/>
    <mergeCell ref="CDD131:CDG131"/>
    <mergeCell ref="CDH131:CDK131"/>
    <mergeCell ref="CDL131:CDO131"/>
    <mergeCell ref="CDP131:CDS131"/>
    <mergeCell ref="CDT131:CDW131"/>
    <mergeCell ref="CDX131:CEA131"/>
    <mergeCell ref="CCF131:CCI131"/>
    <mergeCell ref="CCJ131:CCM131"/>
    <mergeCell ref="CCN131:CCQ131"/>
    <mergeCell ref="CCR131:CCU131"/>
    <mergeCell ref="CCV131:CCY131"/>
    <mergeCell ref="CCZ131:CDC131"/>
    <mergeCell ref="CBH131:CBK131"/>
    <mergeCell ref="CBL131:CBO131"/>
    <mergeCell ref="CBP131:CBS131"/>
    <mergeCell ref="CBT131:CBW131"/>
    <mergeCell ref="CBX131:CCA131"/>
    <mergeCell ref="CCB131:CCE131"/>
    <mergeCell ref="CAJ131:CAM131"/>
    <mergeCell ref="CAN131:CAQ131"/>
    <mergeCell ref="CAR131:CAU131"/>
    <mergeCell ref="CAV131:CAY131"/>
    <mergeCell ref="CAZ131:CBC131"/>
    <mergeCell ref="CBD131:CBG131"/>
    <mergeCell ref="BZL131:BZO131"/>
    <mergeCell ref="BZP131:BZS131"/>
    <mergeCell ref="BZT131:BZW131"/>
    <mergeCell ref="BZX131:CAA131"/>
    <mergeCell ref="CAB131:CAE131"/>
    <mergeCell ref="CAF131:CAI131"/>
    <mergeCell ref="CJP131:CJS131"/>
    <mergeCell ref="CJT131:CJW131"/>
    <mergeCell ref="CJX131:CKA131"/>
    <mergeCell ref="CKB131:CKE131"/>
    <mergeCell ref="CKF131:CKI131"/>
    <mergeCell ref="CKJ131:CKM131"/>
    <mergeCell ref="CIR131:CIU131"/>
    <mergeCell ref="CIV131:CIY131"/>
    <mergeCell ref="CIZ131:CJC131"/>
    <mergeCell ref="CJD131:CJG131"/>
    <mergeCell ref="CJH131:CJK131"/>
    <mergeCell ref="CJL131:CJO131"/>
    <mergeCell ref="CHT131:CHW131"/>
    <mergeCell ref="CHX131:CIA131"/>
    <mergeCell ref="CIB131:CIE131"/>
    <mergeCell ref="CIF131:CII131"/>
    <mergeCell ref="CIJ131:CIM131"/>
    <mergeCell ref="CIN131:CIQ131"/>
    <mergeCell ref="CGV131:CGY131"/>
    <mergeCell ref="CGZ131:CHC131"/>
    <mergeCell ref="CHD131:CHG131"/>
    <mergeCell ref="CHH131:CHK131"/>
    <mergeCell ref="CHL131:CHO131"/>
    <mergeCell ref="CHP131:CHS131"/>
    <mergeCell ref="CFX131:CGA131"/>
    <mergeCell ref="CGB131:CGE131"/>
    <mergeCell ref="CGF131:CGI131"/>
    <mergeCell ref="CGJ131:CGM131"/>
    <mergeCell ref="CGN131:CGQ131"/>
    <mergeCell ref="CGR131:CGU131"/>
    <mergeCell ref="CEZ131:CFC131"/>
    <mergeCell ref="CFD131:CFG131"/>
    <mergeCell ref="CFH131:CFK131"/>
    <mergeCell ref="CFL131:CFO131"/>
    <mergeCell ref="CFP131:CFS131"/>
    <mergeCell ref="CFT131:CFW131"/>
    <mergeCell ref="CPD131:CPG131"/>
    <mergeCell ref="CPH131:CPK131"/>
    <mergeCell ref="CPL131:CPO131"/>
    <mergeCell ref="CPP131:CPS131"/>
    <mergeCell ref="CPT131:CPW131"/>
    <mergeCell ref="CPX131:CQA131"/>
    <mergeCell ref="COF131:COI131"/>
    <mergeCell ref="COJ131:COM131"/>
    <mergeCell ref="CON131:COQ131"/>
    <mergeCell ref="COR131:COU131"/>
    <mergeCell ref="COV131:COY131"/>
    <mergeCell ref="COZ131:CPC131"/>
    <mergeCell ref="CNH131:CNK131"/>
    <mergeCell ref="CNL131:CNO131"/>
    <mergeCell ref="CNP131:CNS131"/>
    <mergeCell ref="CNT131:CNW131"/>
    <mergeCell ref="CNX131:COA131"/>
    <mergeCell ref="COB131:COE131"/>
    <mergeCell ref="CMJ131:CMM131"/>
    <mergeCell ref="CMN131:CMQ131"/>
    <mergeCell ref="CMR131:CMU131"/>
    <mergeCell ref="CMV131:CMY131"/>
    <mergeCell ref="CMZ131:CNC131"/>
    <mergeCell ref="CND131:CNG131"/>
    <mergeCell ref="CLL131:CLO131"/>
    <mergeCell ref="CLP131:CLS131"/>
    <mergeCell ref="CLT131:CLW131"/>
    <mergeCell ref="CLX131:CMA131"/>
    <mergeCell ref="CMB131:CME131"/>
    <mergeCell ref="CMF131:CMI131"/>
    <mergeCell ref="CKN131:CKQ131"/>
    <mergeCell ref="CKR131:CKU131"/>
    <mergeCell ref="CKV131:CKY131"/>
    <mergeCell ref="CKZ131:CLC131"/>
    <mergeCell ref="CLD131:CLG131"/>
    <mergeCell ref="CLH131:CLK131"/>
    <mergeCell ref="CUR131:CUU131"/>
    <mergeCell ref="CUV131:CUY131"/>
    <mergeCell ref="CUZ131:CVC131"/>
    <mergeCell ref="CVD131:CVG131"/>
    <mergeCell ref="CVH131:CVK131"/>
    <mergeCell ref="CVL131:CVO131"/>
    <mergeCell ref="CTT131:CTW131"/>
    <mergeCell ref="CTX131:CUA131"/>
    <mergeCell ref="CUB131:CUE131"/>
    <mergeCell ref="CUF131:CUI131"/>
    <mergeCell ref="CUJ131:CUM131"/>
    <mergeCell ref="CUN131:CUQ131"/>
    <mergeCell ref="CSV131:CSY131"/>
    <mergeCell ref="CSZ131:CTC131"/>
    <mergeCell ref="CTD131:CTG131"/>
    <mergeCell ref="CTH131:CTK131"/>
    <mergeCell ref="CTL131:CTO131"/>
    <mergeCell ref="CTP131:CTS131"/>
    <mergeCell ref="CRX131:CSA131"/>
    <mergeCell ref="CSB131:CSE131"/>
    <mergeCell ref="CSF131:CSI131"/>
    <mergeCell ref="CSJ131:CSM131"/>
    <mergeCell ref="CSN131:CSQ131"/>
    <mergeCell ref="CSR131:CSU131"/>
    <mergeCell ref="CQZ131:CRC131"/>
    <mergeCell ref="CRD131:CRG131"/>
    <mergeCell ref="CRH131:CRK131"/>
    <mergeCell ref="CRL131:CRO131"/>
    <mergeCell ref="CRP131:CRS131"/>
    <mergeCell ref="CRT131:CRW131"/>
    <mergeCell ref="CQB131:CQE131"/>
    <mergeCell ref="CQF131:CQI131"/>
    <mergeCell ref="CQJ131:CQM131"/>
    <mergeCell ref="CQN131:CQQ131"/>
    <mergeCell ref="CQR131:CQU131"/>
    <mergeCell ref="CQV131:CQY131"/>
    <mergeCell ref="DAF131:DAI131"/>
    <mergeCell ref="DAJ131:DAM131"/>
    <mergeCell ref="DAN131:DAQ131"/>
    <mergeCell ref="DAR131:DAU131"/>
    <mergeCell ref="DAV131:DAY131"/>
    <mergeCell ref="DAZ131:DBC131"/>
    <mergeCell ref="CZH131:CZK131"/>
    <mergeCell ref="CZL131:CZO131"/>
    <mergeCell ref="CZP131:CZS131"/>
    <mergeCell ref="CZT131:CZW131"/>
    <mergeCell ref="CZX131:DAA131"/>
    <mergeCell ref="DAB131:DAE131"/>
    <mergeCell ref="CYJ131:CYM131"/>
    <mergeCell ref="CYN131:CYQ131"/>
    <mergeCell ref="CYR131:CYU131"/>
    <mergeCell ref="CYV131:CYY131"/>
    <mergeCell ref="CYZ131:CZC131"/>
    <mergeCell ref="CZD131:CZG131"/>
    <mergeCell ref="CXL131:CXO131"/>
    <mergeCell ref="CXP131:CXS131"/>
    <mergeCell ref="CXT131:CXW131"/>
    <mergeCell ref="CXX131:CYA131"/>
    <mergeCell ref="CYB131:CYE131"/>
    <mergeCell ref="CYF131:CYI131"/>
    <mergeCell ref="CWN131:CWQ131"/>
    <mergeCell ref="CWR131:CWU131"/>
    <mergeCell ref="CWV131:CWY131"/>
    <mergeCell ref="CWZ131:CXC131"/>
    <mergeCell ref="CXD131:CXG131"/>
    <mergeCell ref="CXH131:CXK131"/>
    <mergeCell ref="CVP131:CVS131"/>
    <mergeCell ref="CVT131:CVW131"/>
    <mergeCell ref="CVX131:CWA131"/>
    <mergeCell ref="CWB131:CWE131"/>
    <mergeCell ref="CWF131:CWI131"/>
    <mergeCell ref="CWJ131:CWM131"/>
    <mergeCell ref="DFT131:DFW131"/>
    <mergeCell ref="DFX131:DGA131"/>
    <mergeCell ref="DGB131:DGE131"/>
    <mergeCell ref="DGF131:DGI131"/>
    <mergeCell ref="DGJ131:DGM131"/>
    <mergeCell ref="DGN131:DGQ131"/>
    <mergeCell ref="DEV131:DEY131"/>
    <mergeCell ref="DEZ131:DFC131"/>
    <mergeCell ref="DFD131:DFG131"/>
    <mergeCell ref="DFH131:DFK131"/>
    <mergeCell ref="DFL131:DFO131"/>
    <mergeCell ref="DFP131:DFS131"/>
    <mergeCell ref="DDX131:DEA131"/>
    <mergeCell ref="DEB131:DEE131"/>
    <mergeCell ref="DEF131:DEI131"/>
    <mergeCell ref="DEJ131:DEM131"/>
    <mergeCell ref="DEN131:DEQ131"/>
    <mergeCell ref="DER131:DEU131"/>
    <mergeCell ref="DCZ131:DDC131"/>
    <mergeCell ref="DDD131:DDG131"/>
    <mergeCell ref="DDH131:DDK131"/>
    <mergeCell ref="DDL131:DDO131"/>
    <mergeCell ref="DDP131:DDS131"/>
    <mergeCell ref="DDT131:DDW131"/>
    <mergeCell ref="DCB131:DCE131"/>
    <mergeCell ref="DCF131:DCI131"/>
    <mergeCell ref="DCJ131:DCM131"/>
    <mergeCell ref="DCN131:DCQ131"/>
    <mergeCell ref="DCR131:DCU131"/>
    <mergeCell ref="DCV131:DCY131"/>
    <mergeCell ref="DBD131:DBG131"/>
    <mergeCell ref="DBH131:DBK131"/>
    <mergeCell ref="DBL131:DBO131"/>
    <mergeCell ref="DBP131:DBS131"/>
    <mergeCell ref="DBT131:DBW131"/>
    <mergeCell ref="DBX131:DCA131"/>
    <mergeCell ref="DLH131:DLK131"/>
    <mergeCell ref="DLL131:DLO131"/>
    <mergeCell ref="DLP131:DLS131"/>
    <mergeCell ref="DLT131:DLW131"/>
    <mergeCell ref="DLX131:DMA131"/>
    <mergeCell ref="DMB131:DME131"/>
    <mergeCell ref="DKJ131:DKM131"/>
    <mergeCell ref="DKN131:DKQ131"/>
    <mergeCell ref="DKR131:DKU131"/>
    <mergeCell ref="DKV131:DKY131"/>
    <mergeCell ref="DKZ131:DLC131"/>
    <mergeCell ref="DLD131:DLG131"/>
    <mergeCell ref="DJL131:DJO131"/>
    <mergeCell ref="DJP131:DJS131"/>
    <mergeCell ref="DJT131:DJW131"/>
    <mergeCell ref="DJX131:DKA131"/>
    <mergeCell ref="DKB131:DKE131"/>
    <mergeCell ref="DKF131:DKI131"/>
    <mergeCell ref="DIN131:DIQ131"/>
    <mergeCell ref="DIR131:DIU131"/>
    <mergeCell ref="DIV131:DIY131"/>
    <mergeCell ref="DIZ131:DJC131"/>
    <mergeCell ref="DJD131:DJG131"/>
    <mergeCell ref="DJH131:DJK131"/>
    <mergeCell ref="DHP131:DHS131"/>
    <mergeCell ref="DHT131:DHW131"/>
    <mergeCell ref="DHX131:DIA131"/>
    <mergeCell ref="DIB131:DIE131"/>
    <mergeCell ref="DIF131:DII131"/>
    <mergeCell ref="DIJ131:DIM131"/>
    <mergeCell ref="DGR131:DGU131"/>
    <mergeCell ref="DGV131:DGY131"/>
    <mergeCell ref="DGZ131:DHC131"/>
    <mergeCell ref="DHD131:DHG131"/>
    <mergeCell ref="DHH131:DHK131"/>
    <mergeCell ref="DHL131:DHO131"/>
    <mergeCell ref="DQV131:DQY131"/>
    <mergeCell ref="DQZ131:DRC131"/>
    <mergeCell ref="DRD131:DRG131"/>
    <mergeCell ref="DRH131:DRK131"/>
    <mergeCell ref="DRL131:DRO131"/>
    <mergeCell ref="DRP131:DRS131"/>
    <mergeCell ref="DPX131:DQA131"/>
    <mergeCell ref="DQB131:DQE131"/>
    <mergeCell ref="DQF131:DQI131"/>
    <mergeCell ref="DQJ131:DQM131"/>
    <mergeCell ref="DQN131:DQQ131"/>
    <mergeCell ref="DQR131:DQU131"/>
    <mergeCell ref="DOZ131:DPC131"/>
    <mergeCell ref="DPD131:DPG131"/>
    <mergeCell ref="DPH131:DPK131"/>
    <mergeCell ref="DPL131:DPO131"/>
    <mergeCell ref="DPP131:DPS131"/>
    <mergeCell ref="DPT131:DPW131"/>
    <mergeCell ref="DOB131:DOE131"/>
    <mergeCell ref="DOF131:DOI131"/>
    <mergeCell ref="DOJ131:DOM131"/>
    <mergeCell ref="DON131:DOQ131"/>
    <mergeCell ref="DOR131:DOU131"/>
    <mergeCell ref="DOV131:DOY131"/>
    <mergeCell ref="DND131:DNG131"/>
    <mergeCell ref="DNH131:DNK131"/>
    <mergeCell ref="DNL131:DNO131"/>
    <mergeCell ref="DNP131:DNS131"/>
    <mergeCell ref="DNT131:DNW131"/>
    <mergeCell ref="DNX131:DOA131"/>
    <mergeCell ref="DMF131:DMI131"/>
    <mergeCell ref="DMJ131:DMM131"/>
    <mergeCell ref="DMN131:DMQ131"/>
    <mergeCell ref="DMR131:DMU131"/>
    <mergeCell ref="DMV131:DMY131"/>
    <mergeCell ref="DMZ131:DNC131"/>
    <mergeCell ref="DWJ131:DWM131"/>
    <mergeCell ref="DWN131:DWQ131"/>
    <mergeCell ref="DWR131:DWU131"/>
    <mergeCell ref="DWV131:DWY131"/>
    <mergeCell ref="DWZ131:DXC131"/>
    <mergeCell ref="DXD131:DXG131"/>
    <mergeCell ref="DVL131:DVO131"/>
    <mergeCell ref="DVP131:DVS131"/>
    <mergeCell ref="DVT131:DVW131"/>
    <mergeCell ref="DVX131:DWA131"/>
    <mergeCell ref="DWB131:DWE131"/>
    <mergeCell ref="DWF131:DWI131"/>
    <mergeCell ref="DUN131:DUQ131"/>
    <mergeCell ref="DUR131:DUU131"/>
    <mergeCell ref="DUV131:DUY131"/>
    <mergeCell ref="DUZ131:DVC131"/>
    <mergeCell ref="DVD131:DVG131"/>
    <mergeCell ref="DVH131:DVK131"/>
    <mergeCell ref="DTP131:DTS131"/>
    <mergeCell ref="DTT131:DTW131"/>
    <mergeCell ref="DTX131:DUA131"/>
    <mergeCell ref="DUB131:DUE131"/>
    <mergeCell ref="DUF131:DUI131"/>
    <mergeCell ref="DUJ131:DUM131"/>
    <mergeCell ref="DSR131:DSU131"/>
    <mergeCell ref="DSV131:DSY131"/>
    <mergeCell ref="DSZ131:DTC131"/>
    <mergeCell ref="DTD131:DTG131"/>
    <mergeCell ref="DTH131:DTK131"/>
    <mergeCell ref="DTL131:DTO131"/>
    <mergeCell ref="DRT131:DRW131"/>
    <mergeCell ref="DRX131:DSA131"/>
    <mergeCell ref="DSB131:DSE131"/>
    <mergeCell ref="DSF131:DSI131"/>
    <mergeCell ref="DSJ131:DSM131"/>
    <mergeCell ref="DSN131:DSQ131"/>
    <mergeCell ref="EBX131:ECA131"/>
    <mergeCell ref="ECB131:ECE131"/>
    <mergeCell ref="ECF131:ECI131"/>
    <mergeCell ref="ECJ131:ECM131"/>
    <mergeCell ref="ECN131:ECQ131"/>
    <mergeCell ref="ECR131:ECU131"/>
    <mergeCell ref="EAZ131:EBC131"/>
    <mergeCell ref="EBD131:EBG131"/>
    <mergeCell ref="EBH131:EBK131"/>
    <mergeCell ref="EBL131:EBO131"/>
    <mergeCell ref="EBP131:EBS131"/>
    <mergeCell ref="EBT131:EBW131"/>
    <mergeCell ref="EAB131:EAE131"/>
    <mergeCell ref="EAF131:EAI131"/>
    <mergeCell ref="EAJ131:EAM131"/>
    <mergeCell ref="EAN131:EAQ131"/>
    <mergeCell ref="EAR131:EAU131"/>
    <mergeCell ref="EAV131:EAY131"/>
    <mergeCell ref="DZD131:DZG131"/>
    <mergeCell ref="DZH131:DZK131"/>
    <mergeCell ref="DZL131:DZO131"/>
    <mergeCell ref="DZP131:DZS131"/>
    <mergeCell ref="DZT131:DZW131"/>
    <mergeCell ref="DZX131:EAA131"/>
    <mergeCell ref="DYF131:DYI131"/>
    <mergeCell ref="DYJ131:DYM131"/>
    <mergeCell ref="DYN131:DYQ131"/>
    <mergeCell ref="DYR131:DYU131"/>
    <mergeCell ref="DYV131:DYY131"/>
    <mergeCell ref="DYZ131:DZC131"/>
    <mergeCell ref="DXH131:DXK131"/>
    <mergeCell ref="DXL131:DXO131"/>
    <mergeCell ref="DXP131:DXS131"/>
    <mergeCell ref="DXT131:DXW131"/>
    <mergeCell ref="DXX131:DYA131"/>
    <mergeCell ref="DYB131:DYE131"/>
    <mergeCell ref="EHL131:EHO131"/>
    <mergeCell ref="EHP131:EHS131"/>
    <mergeCell ref="EHT131:EHW131"/>
    <mergeCell ref="EHX131:EIA131"/>
    <mergeCell ref="EIB131:EIE131"/>
    <mergeCell ref="EIF131:EII131"/>
    <mergeCell ref="EGN131:EGQ131"/>
    <mergeCell ref="EGR131:EGU131"/>
    <mergeCell ref="EGV131:EGY131"/>
    <mergeCell ref="EGZ131:EHC131"/>
    <mergeCell ref="EHD131:EHG131"/>
    <mergeCell ref="EHH131:EHK131"/>
    <mergeCell ref="EFP131:EFS131"/>
    <mergeCell ref="EFT131:EFW131"/>
    <mergeCell ref="EFX131:EGA131"/>
    <mergeCell ref="EGB131:EGE131"/>
    <mergeCell ref="EGF131:EGI131"/>
    <mergeCell ref="EGJ131:EGM131"/>
    <mergeCell ref="EER131:EEU131"/>
    <mergeCell ref="EEV131:EEY131"/>
    <mergeCell ref="EEZ131:EFC131"/>
    <mergeCell ref="EFD131:EFG131"/>
    <mergeCell ref="EFH131:EFK131"/>
    <mergeCell ref="EFL131:EFO131"/>
    <mergeCell ref="EDT131:EDW131"/>
    <mergeCell ref="EDX131:EEA131"/>
    <mergeCell ref="EEB131:EEE131"/>
    <mergeCell ref="EEF131:EEI131"/>
    <mergeCell ref="EEJ131:EEM131"/>
    <mergeCell ref="EEN131:EEQ131"/>
    <mergeCell ref="ECV131:ECY131"/>
    <mergeCell ref="ECZ131:EDC131"/>
    <mergeCell ref="EDD131:EDG131"/>
    <mergeCell ref="EDH131:EDK131"/>
    <mergeCell ref="EDL131:EDO131"/>
    <mergeCell ref="EDP131:EDS131"/>
    <mergeCell ref="EMZ131:ENC131"/>
    <mergeCell ref="END131:ENG131"/>
    <mergeCell ref="ENH131:ENK131"/>
    <mergeCell ref="ENL131:ENO131"/>
    <mergeCell ref="ENP131:ENS131"/>
    <mergeCell ref="ENT131:ENW131"/>
    <mergeCell ref="EMB131:EME131"/>
    <mergeCell ref="EMF131:EMI131"/>
    <mergeCell ref="EMJ131:EMM131"/>
    <mergeCell ref="EMN131:EMQ131"/>
    <mergeCell ref="EMR131:EMU131"/>
    <mergeCell ref="EMV131:EMY131"/>
    <mergeCell ref="ELD131:ELG131"/>
    <mergeCell ref="ELH131:ELK131"/>
    <mergeCell ref="ELL131:ELO131"/>
    <mergeCell ref="ELP131:ELS131"/>
    <mergeCell ref="ELT131:ELW131"/>
    <mergeCell ref="ELX131:EMA131"/>
    <mergeCell ref="EKF131:EKI131"/>
    <mergeCell ref="EKJ131:EKM131"/>
    <mergeCell ref="EKN131:EKQ131"/>
    <mergeCell ref="EKR131:EKU131"/>
    <mergeCell ref="EKV131:EKY131"/>
    <mergeCell ref="EKZ131:ELC131"/>
    <mergeCell ref="EJH131:EJK131"/>
    <mergeCell ref="EJL131:EJO131"/>
    <mergeCell ref="EJP131:EJS131"/>
    <mergeCell ref="EJT131:EJW131"/>
    <mergeCell ref="EJX131:EKA131"/>
    <mergeCell ref="EKB131:EKE131"/>
    <mergeCell ref="EIJ131:EIM131"/>
    <mergeCell ref="EIN131:EIQ131"/>
    <mergeCell ref="EIR131:EIU131"/>
    <mergeCell ref="EIV131:EIY131"/>
    <mergeCell ref="EIZ131:EJC131"/>
    <mergeCell ref="EJD131:EJG131"/>
    <mergeCell ref="ESN131:ESQ131"/>
    <mergeCell ref="ESR131:ESU131"/>
    <mergeCell ref="ESV131:ESY131"/>
    <mergeCell ref="ESZ131:ETC131"/>
    <mergeCell ref="ETD131:ETG131"/>
    <mergeCell ref="ETH131:ETK131"/>
    <mergeCell ref="ERP131:ERS131"/>
    <mergeCell ref="ERT131:ERW131"/>
    <mergeCell ref="ERX131:ESA131"/>
    <mergeCell ref="ESB131:ESE131"/>
    <mergeCell ref="ESF131:ESI131"/>
    <mergeCell ref="ESJ131:ESM131"/>
    <mergeCell ref="EQR131:EQU131"/>
    <mergeCell ref="EQV131:EQY131"/>
    <mergeCell ref="EQZ131:ERC131"/>
    <mergeCell ref="ERD131:ERG131"/>
    <mergeCell ref="ERH131:ERK131"/>
    <mergeCell ref="ERL131:ERO131"/>
    <mergeCell ref="EPT131:EPW131"/>
    <mergeCell ref="EPX131:EQA131"/>
    <mergeCell ref="EQB131:EQE131"/>
    <mergeCell ref="EQF131:EQI131"/>
    <mergeCell ref="EQJ131:EQM131"/>
    <mergeCell ref="EQN131:EQQ131"/>
    <mergeCell ref="EOV131:EOY131"/>
    <mergeCell ref="EOZ131:EPC131"/>
    <mergeCell ref="EPD131:EPG131"/>
    <mergeCell ref="EPH131:EPK131"/>
    <mergeCell ref="EPL131:EPO131"/>
    <mergeCell ref="EPP131:EPS131"/>
    <mergeCell ref="ENX131:EOA131"/>
    <mergeCell ref="EOB131:EOE131"/>
    <mergeCell ref="EOF131:EOI131"/>
    <mergeCell ref="EOJ131:EOM131"/>
    <mergeCell ref="EON131:EOQ131"/>
    <mergeCell ref="EOR131:EOU131"/>
    <mergeCell ref="EYB131:EYE131"/>
    <mergeCell ref="EYF131:EYI131"/>
    <mergeCell ref="EYJ131:EYM131"/>
    <mergeCell ref="EYN131:EYQ131"/>
    <mergeCell ref="EYR131:EYU131"/>
    <mergeCell ref="EYV131:EYY131"/>
    <mergeCell ref="EXD131:EXG131"/>
    <mergeCell ref="EXH131:EXK131"/>
    <mergeCell ref="EXL131:EXO131"/>
    <mergeCell ref="EXP131:EXS131"/>
    <mergeCell ref="EXT131:EXW131"/>
    <mergeCell ref="EXX131:EYA131"/>
    <mergeCell ref="EWF131:EWI131"/>
    <mergeCell ref="EWJ131:EWM131"/>
    <mergeCell ref="EWN131:EWQ131"/>
    <mergeCell ref="EWR131:EWU131"/>
    <mergeCell ref="EWV131:EWY131"/>
    <mergeCell ref="EWZ131:EXC131"/>
    <mergeCell ref="EVH131:EVK131"/>
    <mergeCell ref="EVL131:EVO131"/>
    <mergeCell ref="EVP131:EVS131"/>
    <mergeCell ref="EVT131:EVW131"/>
    <mergeCell ref="EVX131:EWA131"/>
    <mergeCell ref="EWB131:EWE131"/>
    <mergeCell ref="EUJ131:EUM131"/>
    <mergeCell ref="EUN131:EUQ131"/>
    <mergeCell ref="EUR131:EUU131"/>
    <mergeCell ref="EUV131:EUY131"/>
    <mergeCell ref="EUZ131:EVC131"/>
    <mergeCell ref="EVD131:EVG131"/>
    <mergeCell ref="ETL131:ETO131"/>
    <mergeCell ref="ETP131:ETS131"/>
    <mergeCell ref="ETT131:ETW131"/>
    <mergeCell ref="ETX131:EUA131"/>
    <mergeCell ref="EUB131:EUE131"/>
    <mergeCell ref="EUF131:EUI131"/>
    <mergeCell ref="FDP131:FDS131"/>
    <mergeCell ref="FDT131:FDW131"/>
    <mergeCell ref="FDX131:FEA131"/>
    <mergeCell ref="FEB131:FEE131"/>
    <mergeCell ref="FEF131:FEI131"/>
    <mergeCell ref="FEJ131:FEM131"/>
    <mergeCell ref="FCR131:FCU131"/>
    <mergeCell ref="FCV131:FCY131"/>
    <mergeCell ref="FCZ131:FDC131"/>
    <mergeCell ref="FDD131:FDG131"/>
    <mergeCell ref="FDH131:FDK131"/>
    <mergeCell ref="FDL131:FDO131"/>
    <mergeCell ref="FBT131:FBW131"/>
    <mergeCell ref="FBX131:FCA131"/>
    <mergeCell ref="FCB131:FCE131"/>
    <mergeCell ref="FCF131:FCI131"/>
    <mergeCell ref="FCJ131:FCM131"/>
    <mergeCell ref="FCN131:FCQ131"/>
    <mergeCell ref="FAV131:FAY131"/>
    <mergeCell ref="FAZ131:FBC131"/>
    <mergeCell ref="FBD131:FBG131"/>
    <mergeCell ref="FBH131:FBK131"/>
    <mergeCell ref="FBL131:FBO131"/>
    <mergeCell ref="FBP131:FBS131"/>
    <mergeCell ref="EZX131:FAA131"/>
    <mergeCell ref="FAB131:FAE131"/>
    <mergeCell ref="FAF131:FAI131"/>
    <mergeCell ref="FAJ131:FAM131"/>
    <mergeCell ref="FAN131:FAQ131"/>
    <mergeCell ref="FAR131:FAU131"/>
    <mergeCell ref="EYZ131:EZC131"/>
    <mergeCell ref="EZD131:EZG131"/>
    <mergeCell ref="EZH131:EZK131"/>
    <mergeCell ref="EZL131:EZO131"/>
    <mergeCell ref="EZP131:EZS131"/>
    <mergeCell ref="EZT131:EZW131"/>
    <mergeCell ref="FJD131:FJG131"/>
    <mergeCell ref="FJH131:FJK131"/>
    <mergeCell ref="FJL131:FJO131"/>
    <mergeCell ref="FJP131:FJS131"/>
    <mergeCell ref="FJT131:FJW131"/>
    <mergeCell ref="FJX131:FKA131"/>
    <mergeCell ref="FIF131:FII131"/>
    <mergeCell ref="FIJ131:FIM131"/>
    <mergeCell ref="FIN131:FIQ131"/>
    <mergeCell ref="FIR131:FIU131"/>
    <mergeCell ref="FIV131:FIY131"/>
    <mergeCell ref="FIZ131:FJC131"/>
    <mergeCell ref="FHH131:FHK131"/>
    <mergeCell ref="FHL131:FHO131"/>
    <mergeCell ref="FHP131:FHS131"/>
    <mergeCell ref="FHT131:FHW131"/>
    <mergeCell ref="FHX131:FIA131"/>
    <mergeCell ref="FIB131:FIE131"/>
    <mergeCell ref="FGJ131:FGM131"/>
    <mergeCell ref="FGN131:FGQ131"/>
    <mergeCell ref="FGR131:FGU131"/>
    <mergeCell ref="FGV131:FGY131"/>
    <mergeCell ref="FGZ131:FHC131"/>
    <mergeCell ref="FHD131:FHG131"/>
    <mergeCell ref="FFL131:FFO131"/>
    <mergeCell ref="FFP131:FFS131"/>
    <mergeCell ref="FFT131:FFW131"/>
    <mergeCell ref="FFX131:FGA131"/>
    <mergeCell ref="FGB131:FGE131"/>
    <mergeCell ref="FGF131:FGI131"/>
    <mergeCell ref="FEN131:FEQ131"/>
    <mergeCell ref="FER131:FEU131"/>
    <mergeCell ref="FEV131:FEY131"/>
    <mergeCell ref="FEZ131:FFC131"/>
    <mergeCell ref="FFD131:FFG131"/>
    <mergeCell ref="FFH131:FFK131"/>
    <mergeCell ref="FOR131:FOU131"/>
    <mergeCell ref="FOV131:FOY131"/>
    <mergeCell ref="FOZ131:FPC131"/>
    <mergeCell ref="FPD131:FPG131"/>
    <mergeCell ref="FPH131:FPK131"/>
    <mergeCell ref="FPL131:FPO131"/>
    <mergeCell ref="FNT131:FNW131"/>
    <mergeCell ref="FNX131:FOA131"/>
    <mergeCell ref="FOB131:FOE131"/>
    <mergeCell ref="FOF131:FOI131"/>
    <mergeCell ref="FOJ131:FOM131"/>
    <mergeCell ref="FON131:FOQ131"/>
    <mergeCell ref="FMV131:FMY131"/>
    <mergeCell ref="FMZ131:FNC131"/>
    <mergeCell ref="FND131:FNG131"/>
    <mergeCell ref="FNH131:FNK131"/>
    <mergeCell ref="FNL131:FNO131"/>
    <mergeCell ref="FNP131:FNS131"/>
    <mergeCell ref="FLX131:FMA131"/>
    <mergeCell ref="FMB131:FME131"/>
    <mergeCell ref="FMF131:FMI131"/>
    <mergeCell ref="FMJ131:FMM131"/>
    <mergeCell ref="FMN131:FMQ131"/>
    <mergeCell ref="FMR131:FMU131"/>
    <mergeCell ref="FKZ131:FLC131"/>
    <mergeCell ref="FLD131:FLG131"/>
    <mergeCell ref="FLH131:FLK131"/>
    <mergeCell ref="FLL131:FLO131"/>
    <mergeCell ref="FLP131:FLS131"/>
    <mergeCell ref="FLT131:FLW131"/>
    <mergeCell ref="FKB131:FKE131"/>
    <mergeCell ref="FKF131:FKI131"/>
    <mergeCell ref="FKJ131:FKM131"/>
    <mergeCell ref="FKN131:FKQ131"/>
    <mergeCell ref="FKR131:FKU131"/>
    <mergeCell ref="FKV131:FKY131"/>
    <mergeCell ref="FUF131:FUI131"/>
    <mergeCell ref="FUJ131:FUM131"/>
    <mergeCell ref="FUN131:FUQ131"/>
    <mergeCell ref="FUR131:FUU131"/>
    <mergeCell ref="FUV131:FUY131"/>
    <mergeCell ref="FUZ131:FVC131"/>
    <mergeCell ref="FTH131:FTK131"/>
    <mergeCell ref="FTL131:FTO131"/>
    <mergeCell ref="FTP131:FTS131"/>
    <mergeCell ref="FTT131:FTW131"/>
    <mergeCell ref="FTX131:FUA131"/>
    <mergeCell ref="FUB131:FUE131"/>
    <mergeCell ref="FSJ131:FSM131"/>
    <mergeCell ref="FSN131:FSQ131"/>
    <mergeCell ref="FSR131:FSU131"/>
    <mergeCell ref="FSV131:FSY131"/>
    <mergeCell ref="FSZ131:FTC131"/>
    <mergeCell ref="FTD131:FTG131"/>
    <mergeCell ref="FRL131:FRO131"/>
    <mergeCell ref="FRP131:FRS131"/>
    <mergeCell ref="FRT131:FRW131"/>
    <mergeCell ref="FRX131:FSA131"/>
    <mergeCell ref="FSB131:FSE131"/>
    <mergeCell ref="FSF131:FSI131"/>
    <mergeCell ref="FQN131:FQQ131"/>
    <mergeCell ref="FQR131:FQU131"/>
    <mergeCell ref="FQV131:FQY131"/>
    <mergeCell ref="FQZ131:FRC131"/>
    <mergeCell ref="FRD131:FRG131"/>
    <mergeCell ref="FRH131:FRK131"/>
    <mergeCell ref="FPP131:FPS131"/>
    <mergeCell ref="FPT131:FPW131"/>
    <mergeCell ref="FPX131:FQA131"/>
    <mergeCell ref="FQB131:FQE131"/>
    <mergeCell ref="FQF131:FQI131"/>
    <mergeCell ref="FQJ131:FQM131"/>
    <mergeCell ref="FZT131:FZW131"/>
    <mergeCell ref="FZX131:GAA131"/>
    <mergeCell ref="GAB131:GAE131"/>
    <mergeCell ref="GAF131:GAI131"/>
    <mergeCell ref="GAJ131:GAM131"/>
    <mergeCell ref="GAN131:GAQ131"/>
    <mergeCell ref="FYV131:FYY131"/>
    <mergeCell ref="FYZ131:FZC131"/>
    <mergeCell ref="FZD131:FZG131"/>
    <mergeCell ref="FZH131:FZK131"/>
    <mergeCell ref="FZL131:FZO131"/>
    <mergeCell ref="FZP131:FZS131"/>
    <mergeCell ref="FXX131:FYA131"/>
    <mergeCell ref="FYB131:FYE131"/>
    <mergeCell ref="FYF131:FYI131"/>
    <mergeCell ref="FYJ131:FYM131"/>
    <mergeCell ref="FYN131:FYQ131"/>
    <mergeCell ref="FYR131:FYU131"/>
    <mergeCell ref="FWZ131:FXC131"/>
    <mergeCell ref="FXD131:FXG131"/>
    <mergeCell ref="FXH131:FXK131"/>
    <mergeCell ref="FXL131:FXO131"/>
    <mergeCell ref="FXP131:FXS131"/>
    <mergeCell ref="FXT131:FXW131"/>
    <mergeCell ref="FWB131:FWE131"/>
    <mergeCell ref="FWF131:FWI131"/>
    <mergeCell ref="FWJ131:FWM131"/>
    <mergeCell ref="FWN131:FWQ131"/>
    <mergeCell ref="FWR131:FWU131"/>
    <mergeCell ref="FWV131:FWY131"/>
    <mergeCell ref="FVD131:FVG131"/>
    <mergeCell ref="FVH131:FVK131"/>
    <mergeCell ref="FVL131:FVO131"/>
    <mergeCell ref="FVP131:FVS131"/>
    <mergeCell ref="FVT131:FVW131"/>
    <mergeCell ref="FVX131:FWA131"/>
    <mergeCell ref="GFH131:GFK131"/>
    <mergeCell ref="GFL131:GFO131"/>
    <mergeCell ref="GFP131:GFS131"/>
    <mergeCell ref="GFT131:GFW131"/>
    <mergeCell ref="GFX131:GGA131"/>
    <mergeCell ref="GGB131:GGE131"/>
    <mergeCell ref="GEJ131:GEM131"/>
    <mergeCell ref="GEN131:GEQ131"/>
    <mergeCell ref="GER131:GEU131"/>
    <mergeCell ref="GEV131:GEY131"/>
    <mergeCell ref="GEZ131:GFC131"/>
    <mergeCell ref="GFD131:GFG131"/>
    <mergeCell ref="GDL131:GDO131"/>
    <mergeCell ref="GDP131:GDS131"/>
    <mergeCell ref="GDT131:GDW131"/>
    <mergeCell ref="GDX131:GEA131"/>
    <mergeCell ref="GEB131:GEE131"/>
    <mergeCell ref="GEF131:GEI131"/>
    <mergeCell ref="GCN131:GCQ131"/>
    <mergeCell ref="GCR131:GCU131"/>
    <mergeCell ref="GCV131:GCY131"/>
    <mergeCell ref="GCZ131:GDC131"/>
    <mergeCell ref="GDD131:GDG131"/>
    <mergeCell ref="GDH131:GDK131"/>
    <mergeCell ref="GBP131:GBS131"/>
    <mergeCell ref="GBT131:GBW131"/>
    <mergeCell ref="GBX131:GCA131"/>
    <mergeCell ref="GCB131:GCE131"/>
    <mergeCell ref="GCF131:GCI131"/>
    <mergeCell ref="GCJ131:GCM131"/>
    <mergeCell ref="GAR131:GAU131"/>
    <mergeCell ref="GAV131:GAY131"/>
    <mergeCell ref="GAZ131:GBC131"/>
    <mergeCell ref="GBD131:GBG131"/>
    <mergeCell ref="GBH131:GBK131"/>
    <mergeCell ref="GBL131:GBO131"/>
    <mergeCell ref="GKV131:GKY131"/>
    <mergeCell ref="GKZ131:GLC131"/>
    <mergeCell ref="GLD131:GLG131"/>
    <mergeCell ref="GLH131:GLK131"/>
    <mergeCell ref="GLL131:GLO131"/>
    <mergeCell ref="GLP131:GLS131"/>
    <mergeCell ref="GJX131:GKA131"/>
    <mergeCell ref="GKB131:GKE131"/>
    <mergeCell ref="GKF131:GKI131"/>
    <mergeCell ref="GKJ131:GKM131"/>
    <mergeCell ref="GKN131:GKQ131"/>
    <mergeCell ref="GKR131:GKU131"/>
    <mergeCell ref="GIZ131:GJC131"/>
    <mergeCell ref="GJD131:GJG131"/>
    <mergeCell ref="GJH131:GJK131"/>
    <mergeCell ref="GJL131:GJO131"/>
    <mergeCell ref="GJP131:GJS131"/>
    <mergeCell ref="GJT131:GJW131"/>
    <mergeCell ref="GIB131:GIE131"/>
    <mergeCell ref="GIF131:GII131"/>
    <mergeCell ref="GIJ131:GIM131"/>
    <mergeCell ref="GIN131:GIQ131"/>
    <mergeCell ref="GIR131:GIU131"/>
    <mergeCell ref="GIV131:GIY131"/>
    <mergeCell ref="GHD131:GHG131"/>
    <mergeCell ref="GHH131:GHK131"/>
    <mergeCell ref="GHL131:GHO131"/>
    <mergeCell ref="GHP131:GHS131"/>
    <mergeCell ref="GHT131:GHW131"/>
    <mergeCell ref="GHX131:GIA131"/>
    <mergeCell ref="GGF131:GGI131"/>
    <mergeCell ref="GGJ131:GGM131"/>
    <mergeCell ref="GGN131:GGQ131"/>
    <mergeCell ref="GGR131:GGU131"/>
    <mergeCell ref="GGV131:GGY131"/>
    <mergeCell ref="GGZ131:GHC131"/>
    <mergeCell ref="GQJ131:GQM131"/>
    <mergeCell ref="GQN131:GQQ131"/>
    <mergeCell ref="GQR131:GQU131"/>
    <mergeCell ref="GQV131:GQY131"/>
    <mergeCell ref="GQZ131:GRC131"/>
    <mergeCell ref="GRD131:GRG131"/>
    <mergeCell ref="GPL131:GPO131"/>
    <mergeCell ref="GPP131:GPS131"/>
    <mergeCell ref="GPT131:GPW131"/>
    <mergeCell ref="GPX131:GQA131"/>
    <mergeCell ref="GQB131:GQE131"/>
    <mergeCell ref="GQF131:GQI131"/>
    <mergeCell ref="GON131:GOQ131"/>
    <mergeCell ref="GOR131:GOU131"/>
    <mergeCell ref="GOV131:GOY131"/>
    <mergeCell ref="GOZ131:GPC131"/>
    <mergeCell ref="GPD131:GPG131"/>
    <mergeCell ref="GPH131:GPK131"/>
    <mergeCell ref="GNP131:GNS131"/>
    <mergeCell ref="GNT131:GNW131"/>
    <mergeCell ref="GNX131:GOA131"/>
    <mergeCell ref="GOB131:GOE131"/>
    <mergeCell ref="GOF131:GOI131"/>
    <mergeCell ref="GOJ131:GOM131"/>
    <mergeCell ref="GMR131:GMU131"/>
    <mergeCell ref="GMV131:GMY131"/>
    <mergeCell ref="GMZ131:GNC131"/>
    <mergeCell ref="GND131:GNG131"/>
    <mergeCell ref="GNH131:GNK131"/>
    <mergeCell ref="GNL131:GNO131"/>
    <mergeCell ref="GLT131:GLW131"/>
    <mergeCell ref="GLX131:GMA131"/>
    <mergeCell ref="GMB131:GME131"/>
    <mergeCell ref="GMF131:GMI131"/>
    <mergeCell ref="GMJ131:GMM131"/>
    <mergeCell ref="GMN131:GMQ131"/>
    <mergeCell ref="GVX131:GWA131"/>
    <mergeCell ref="GWB131:GWE131"/>
    <mergeCell ref="GWF131:GWI131"/>
    <mergeCell ref="GWJ131:GWM131"/>
    <mergeCell ref="GWN131:GWQ131"/>
    <mergeCell ref="GWR131:GWU131"/>
    <mergeCell ref="GUZ131:GVC131"/>
    <mergeCell ref="GVD131:GVG131"/>
    <mergeCell ref="GVH131:GVK131"/>
    <mergeCell ref="GVL131:GVO131"/>
    <mergeCell ref="GVP131:GVS131"/>
    <mergeCell ref="GVT131:GVW131"/>
    <mergeCell ref="GUB131:GUE131"/>
    <mergeCell ref="GUF131:GUI131"/>
    <mergeCell ref="GUJ131:GUM131"/>
    <mergeCell ref="GUN131:GUQ131"/>
    <mergeCell ref="GUR131:GUU131"/>
    <mergeCell ref="GUV131:GUY131"/>
    <mergeCell ref="GTD131:GTG131"/>
    <mergeCell ref="GTH131:GTK131"/>
    <mergeCell ref="GTL131:GTO131"/>
    <mergeCell ref="GTP131:GTS131"/>
    <mergeCell ref="GTT131:GTW131"/>
    <mergeCell ref="GTX131:GUA131"/>
    <mergeCell ref="GSF131:GSI131"/>
    <mergeCell ref="GSJ131:GSM131"/>
    <mergeCell ref="GSN131:GSQ131"/>
    <mergeCell ref="GSR131:GSU131"/>
    <mergeCell ref="GSV131:GSY131"/>
    <mergeCell ref="GSZ131:GTC131"/>
    <mergeCell ref="GRH131:GRK131"/>
    <mergeCell ref="GRL131:GRO131"/>
    <mergeCell ref="GRP131:GRS131"/>
    <mergeCell ref="GRT131:GRW131"/>
    <mergeCell ref="GRX131:GSA131"/>
    <mergeCell ref="GSB131:GSE131"/>
    <mergeCell ref="HBL131:HBO131"/>
    <mergeCell ref="HBP131:HBS131"/>
    <mergeCell ref="HBT131:HBW131"/>
    <mergeCell ref="HBX131:HCA131"/>
    <mergeCell ref="HCB131:HCE131"/>
    <mergeCell ref="HCF131:HCI131"/>
    <mergeCell ref="HAN131:HAQ131"/>
    <mergeCell ref="HAR131:HAU131"/>
    <mergeCell ref="HAV131:HAY131"/>
    <mergeCell ref="HAZ131:HBC131"/>
    <mergeCell ref="HBD131:HBG131"/>
    <mergeCell ref="HBH131:HBK131"/>
    <mergeCell ref="GZP131:GZS131"/>
    <mergeCell ref="GZT131:GZW131"/>
    <mergeCell ref="GZX131:HAA131"/>
    <mergeCell ref="HAB131:HAE131"/>
    <mergeCell ref="HAF131:HAI131"/>
    <mergeCell ref="HAJ131:HAM131"/>
    <mergeCell ref="GYR131:GYU131"/>
    <mergeCell ref="GYV131:GYY131"/>
    <mergeCell ref="GYZ131:GZC131"/>
    <mergeCell ref="GZD131:GZG131"/>
    <mergeCell ref="GZH131:GZK131"/>
    <mergeCell ref="GZL131:GZO131"/>
    <mergeCell ref="GXT131:GXW131"/>
    <mergeCell ref="GXX131:GYA131"/>
    <mergeCell ref="GYB131:GYE131"/>
    <mergeCell ref="GYF131:GYI131"/>
    <mergeCell ref="GYJ131:GYM131"/>
    <mergeCell ref="GYN131:GYQ131"/>
    <mergeCell ref="GWV131:GWY131"/>
    <mergeCell ref="GWZ131:GXC131"/>
    <mergeCell ref="GXD131:GXG131"/>
    <mergeCell ref="GXH131:GXK131"/>
    <mergeCell ref="GXL131:GXO131"/>
    <mergeCell ref="GXP131:GXS131"/>
    <mergeCell ref="HGZ131:HHC131"/>
    <mergeCell ref="HHD131:HHG131"/>
    <mergeCell ref="HHH131:HHK131"/>
    <mergeCell ref="HHL131:HHO131"/>
    <mergeCell ref="HHP131:HHS131"/>
    <mergeCell ref="HHT131:HHW131"/>
    <mergeCell ref="HGB131:HGE131"/>
    <mergeCell ref="HGF131:HGI131"/>
    <mergeCell ref="HGJ131:HGM131"/>
    <mergeCell ref="HGN131:HGQ131"/>
    <mergeCell ref="HGR131:HGU131"/>
    <mergeCell ref="HGV131:HGY131"/>
    <mergeCell ref="HFD131:HFG131"/>
    <mergeCell ref="HFH131:HFK131"/>
    <mergeCell ref="HFL131:HFO131"/>
    <mergeCell ref="HFP131:HFS131"/>
    <mergeCell ref="HFT131:HFW131"/>
    <mergeCell ref="HFX131:HGA131"/>
    <mergeCell ref="HEF131:HEI131"/>
    <mergeCell ref="HEJ131:HEM131"/>
    <mergeCell ref="HEN131:HEQ131"/>
    <mergeCell ref="HER131:HEU131"/>
    <mergeCell ref="HEV131:HEY131"/>
    <mergeCell ref="HEZ131:HFC131"/>
    <mergeCell ref="HDH131:HDK131"/>
    <mergeCell ref="HDL131:HDO131"/>
    <mergeCell ref="HDP131:HDS131"/>
    <mergeCell ref="HDT131:HDW131"/>
    <mergeCell ref="HDX131:HEA131"/>
    <mergeCell ref="HEB131:HEE131"/>
    <mergeCell ref="HCJ131:HCM131"/>
    <mergeCell ref="HCN131:HCQ131"/>
    <mergeCell ref="HCR131:HCU131"/>
    <mergeCell ref="HCV131:HCY131"/>
    <mergeCell ref="HCZ131:HDC131"/>
    <mergeCell ref="HDD131:HDG131"/>
    <mergeCell ref="HMN131:HMQ131"/>
    <mergeCell ref="HMR131:HMU131"/>
    <mergeCell ref="HMV131:HMY131"/>
    <mergeCell ref="HMZ131:HNC131"/>
    <mergeCell ref="HND131:HNG131"/>
    <mergeCell ref="HNH131:HNK131"/>
    <mergeCell ref="HLP131:HLS131"/>
    <mergeCell ref="HLT131:HLW131"/>
    <mergeCell ref="HLX131:HMA131"/>
    <mergeCell ref="HMB131:HME131"/>
    <mergeCell ref="HMF131:HMI131"/>
    <mergeCell ref="HMJ131:HMM131"/>
    <mergeCell ref="HKR131:HKU131"/>
    <mergeCell ref="HKV131:HKY131"/>
    <mergeCell ref="HKZ131:HLC131"/>
    <mergeCell ref="HLD131:HLG131"/>
    <mergeCell ref="HLH131:HLK131"/>
    <mergeCell ref="HLL131:HLO131"/>
    <mergeCell ref="HJT131:HJW131"/>
    <mergeCell ref="HJX131:HKA131"/>
    <mergeCell ref="HKB131:HKE131"/>
    <mergeCell ref="HKF131:HKI131"/>
    <mergeCell ref="HKJ131:HKM131"/>
    <mergeCell ref="HKN131:HKQ131"/>
    <mergeCell ref="HIV131:HIY131"/>
    <mergeCell ref="HIZ131:HJC131"/>
    <mergeCell ref="HJD131:HJG131"/>
    <mergeCell ref="HJH131:HJK131"/>
    <mergeCell ref="HJL131:HJO131"/>
    <mergeCell ref="HJP131:HJS131"/>
    <mergeCell ref="HHX131:HIA131"/>
    <mergeCell ref="HIB131:HIE131"/>
    <mergeCell ref="HIF131:HII131"/>
    <mergeCell ref="HIJ131:HIM131"/>
    <mergeCell ref="HIN131:HIQ131"/>
    <mergeCell ref="HIR131:HIU131"/>
    <mergeCell ref="HSB131:HSE131"/>
    <mergeCell ref="HSF131:HSI131"/>
    <mergeCell ref="HSJ131:HSM131"/>
    <mergeCell ref="HSN131:HSQ131"/>
    <mergeCell ref="HSR131:HSU131"/>
    <mergeCell ref="HSV131:HSY131"/>
    <mergeCell ref="HRD131:HRG131"/>
    <mergeCell ref="HRH131:HRK131"/>
    <mergeCell ref="HRL131:HRO131"/>
    <mergeCell ref="HRP131:HRS131"/>
    <mergeCell ref="HRT131:HRW131"/>
    <mergeCell ref="HRX131:HSA131"/>
    <mergeCell ref="HQF131:HQI131"/>
    <mergeCell ref="HQJ131:HQM131"/>
    <mergeCell ref="HQN131:HQQ131"/>
    <mergeCell ref="HQR131:HQU131"/>
    <mergeCell ref="HQV131:HQY131"/>
    <mergeCell ref="HQZ131:HRC131"/>
    <mergeCell ref="HPH131:HPK131"/>
    <mergeCell ref="HPL131:HPO131"/>
    <mergeCell ref="HPP131:HPS131"/>
    <mergeCell ref="HPT131:HPW131"/>
    <mergeCell ref="HPX131:HQA131"/>
    <mergeCell ref="HQB131:HQE131"/>
    <mergeCell ref="HOJ131:HOM131"/>
    <mergeCell ref="HON131:HOQ131"/>
    <mergeCell ref="HOR131:HOU131"/>
    <mergeCell ref="HOV131:HOY131"/>
    <mergeCell ref="HOZ131:HPC131"/>
    <mergeCell ref="HPD131:HPG131"/>
    <mergeCell ref="HNL131:HNO131"/>
    <mergeCell ref="HNP131:HNS131"/>
    <mergeCell ref="HNT131:HNW131"/>
    <mergeCell ref="HNX131:HOA131"/>
    <mergeCell ref="HOB131:HOE131"/>
    <mergeCell ref="HOF131:HOI131"/>
    <mergeCell ref="HXP131:HXS131"/>
    <mergeCell ref="HXT131:HXW131"/>
    <mergeCell ref="HXX131:HYA131"/>
    <mergeCell ref="HYB131:HYE131"/>
    <mergeCell ref="HYF131:HYI131"/>
    <mergeCell ref="HYJ131:HYM131"/>
    <mergeCell ref="HWR131:HWU131"/>
    <mergeCell ref="HWV131:HWY131"/>
    <mergeCell ref="HWZ131:HXC131"/>
    <mergeCell ref="HXD131:HXG131"/>
    <mergeCell ref="HXH131:HXK131"/>
    <mergeCell ref="HXL131:HXO131"/>
    <mergeCell ref="HVT131:HVW131"/>
    <mergeCell ref="HVX131:HWA131"/>
    <mergeCell ref="HWB131:HWE131"/>
    <mergeCell ref="HWF131:HWI131"/>
    <mergeCell ref="HWJ131:HWM131"/>
    <mergeCell ref="HWN131:HWQ131"/>
    <mergeCell ref="HUV131:HUY131"/>
    <mergeCell ref="HUZ131:HVC131"/>
    <mergeCell ref="HVD131:HVG131"/>
    <mergeCell ref="HVH131:HVK131"/>
    <mergeCell ref="HVL131:HVO131"/>
    <mergeCell ref="HVP131:HVS131"/>
    <mergeCell ref="HTX131:HUA131"/>
    <mergeCell ref="HUB131:HUE131"/>
    <mergeCell ref="HUF131:HUI131"/>
    <mergeCell ref="HUJ131:HUM131"/>
    <mergeCell ref="HUN131:HUQ131"/>
    <mergeCell ref="HUR131:HUU131"/>
    <mergeCell ref="HSZ131:HTC131"/>
    <mergeCell ref="HTD131:HTG131"/>
    <mergeCell ref="HTH131:HTK131"/>
    <mergeCell ref="HTL131:HTO131"/>
    <mergeCell ref="HTP131:HTS131"/>
    <mergeCell ref="HTT131:HTW131"/>
    <mergeCell ref="IDD131:IDG131"/>
    <mergeCell ref="IDH131:IDK131"/>
    <mergeCell ref="IDL131:IDO131"/>
    <mergeCell ref="IDP131:IDS131"/>
    <mergeCell ref="IDT131:IDW131"/>
    <mergeCell ref="IDX131:IEA131"/>
    <mergeCell ref="ICF131:ICI131"/>
    <mergeCell ref="ICJ131:ICM131"/>
    <mergeCell ref="ICN131:ICQ131"/>
    <mergeCell ref="ICR131:ICU131"/>
    <mergeCell ref="ICV131:ICY131"/>
    <mergeCell ref="ICZ131:IDC131"/>
    <mergeCell ref="IBH131:IBK131"/>
    <mergeCell ref="IBL131:IBO131"/>
    <mergeCell ref="IBP131:IBS131"/>
    <mergeCell ref="IBT131:IBW131"/>
    <mergeCell ref="IBX131:ICA131"/>
    <mergeCell ref="ICB131:ICE131"/>
    <mergeCell ref="IAJ131:IAM131"/>
    <mergeCell ref="IAN131:IAQ131"/>
    <mergeCell ref="IAR131:IAU131"/>
    <mergeCell ref="IAV131:IAY131"/>
    <mergeCell ref="IAZ131:IBC131"/>
    <mergeCell ref="IBD131:IBG131"/>
    <mergeCell ref="HZL131:HZO131"/>
    <mergeCell ref="HZP131:HZS131"/>
    <mergeCell ref="HZT131:HZW131"/>
    <mergeCell ref="HZX131:IAA131"/>
    <mergeCell ref="IAB131:IAE131"/>
    <mergeCell ref="IAF131:IAI131"/>
    <mergeCell ref="HYN131:HYQ131"/>
    <mergeCell ref="HYR131:HYU131"/>
    <mergeCell ref="HYV131:HYY131"/>
    <mergeCell ref="HYZ131:HZC131"/>
    <mergeCell ref="HZD131:HZG131"/>
    <mergeCell ref="HZH131:HZK131"/>
    <mergeCell ref="IIR131:IIU131"/>
    <mergeCell ref="IIV131:IIY131"/>
    <mergeCell ref="IIZ131:IJC131"/>
    <mergeCell ref="IJD131:IJG131"/>
    <mergeCell ref="IJH131:IJK131"/>
    <mergeCell ref="IJL131:IJO131"/>
    <mergeCell ref="IHT131:IHW131"/>
    <mergeCell ref="IHX131:IIA131"/>
    <mergeCell ref="IIB131:IIE131"/>
    <mergeCell ref="IIF131:III131"/>
    <mergeCell ref="IIJ131:IIM131"/>
    <mergeCell ref="IIN131:IIQ131"/>
    <mergeCell ref="IGV131:IGY131"/>
    <mergeCell ref="IGZ131:IHC131"/>
    <mergeCell ref="IHD131:IHG131"/>
    <mergeCell ref="IHH131:IHK131"/>
    <mergeCell ref="IHL131:IHO131"/>
    <mergeCell ref="IHP131:IHS131"/>
    <mergeCell ref="IFX131:IGA131"/>
    <mergeCell ref="IGB131:IGE131"/>
    <mergeCell ref="IGF131:IGI131"/>
    <mergeCell ref="IGJ131:IGM131"/>
    <mergeCell ref="IGN131:IGQ131"/>
    <mergeCell ref="IGR131:IGU131"/>
    <mergeCell ref="IEZ131:IFC131"/>
    <mergeCell ref="IFD131:IFG131"/>
    <mergeCell ref="IFH131:IFK131"/>
    <mergeCell ref="IFL131:IFO131"/>
    <mergeCell ref="IFP131:IFS131"/>
    <mergeCell ref="IFT131:IFW131"/>
    <mergeCell ref="IEB131:IEE131"/>
    <mergeCell ref="IEF131:IEI131"/>
    <mergeCell ref="IEJ131:IEM131"/>
    <mergeCell ref="IEN131:IEQ131"/>
    <mergeCell ref="IER131:IEU131"/>
    <mergeCell ref="IEV131:IEY131"/>
    <mergeCell ref="IOF131:IOI131"/>
    <mergeCell ref="IOJ131:IOM131"/>
    <mergeCell ref="ION131:IOQ131"/>
    <mergeCell ref="IOR131:IOU131"/>
    <mergeCell ref="IOV131:IOY131"/>
    <mergeCell ref="IOZ131:IPC131"/>
    <mergeCell ref="INH131:INK131"/>
    <mergeCell ref="INL131:INO131"/>
    <mergeCell ref="INP131:INS131"/>
    <mergeCell ref="INT131:INW131"/>
    <mergeCell ref="INX131:IOA131"/>
    <mergeCell ref="IOB131:IOE131"/>
    <mergeCell ref="IMJ131:IMM131"/>
    <mergeCell ref="IMN131:IMQ131"/>
    <mergeCell ref="IMR131:IMU131"/>
    <mergeCell ref="IMV131:IMY131"/>
    <mergeCell ref="IMZ131:INC131"/>
    <mergeCell ref="IND131:ING131"/>
    <mergeCell ref="ILL131:ILO131"/>
    <mergeCell ref="ILP131:ILS131"/>
    <mergeCell ref="ILT131:ILW131"/>
    <mergeCell ref="ILX131:IMA131"/>
    <mergeCell ref="IMB131:IME131"/>
    <mergeCell ref="IMF131:IMI131"/>
    <mergeCell ref="IKN131:IKQ131"/>
    <mergeCell ref="IKR131:IKU131"/>
    <mergeCell ref="IKV131:IKY131"/>
    <mergeCell ref="IKZ131:ILC131"/>
    <mergeCell ref="ILD131:ILG131"/>
    <mergeCell ref="ILH131:ILK131"/>
    <mergeCell ref="IJP131:IJS131"/>
    <mergeCell ref="IJT131:IJW131"/>
    <mergeCell ref="IJX131:IKA131"/>
    <mergeCell ref="IKB131:IKE131"/>
    <mergeCell ref="IKF131:IKI131"/>
    <mergeCell ref="IKJ131:IKM131"/>
    <mergeCell ref="ITT131:ITW131"/>
    <mergeCell ref="ITX131:IUA131"/>
    <mergeCell ref="IUB131:IUE131"/>
    <mergeCell ref="IUF131:IUI131"/>
    <mergeCell ref="IUJ131:IUM131"/>
    <mergeCell ref="IUN131:IUQ131"/>
    <mergeCell ref="ISV131:ISY131"/>
    <mergeCell ref="ISZ131:ITC131"/>
    <mergeCell ref="ITD131:ITG131"/>
    <mergeCell ref="ITH131:ITK131"/>
    <mergeCell ref="ITL131:ITO131"/>
    <mergeCell ref="ITP131:ITS131"/>
    <mergeCell ref="IRX131:ISA131"/>
    <mergeCell ref="ISB131:ISE131"/>
    <mergeCell ref="ISF131:ISI131"/>
    <mergeCell ref="ISJ131:ISM131"/>
    <mergeCell ref="ISN131:ISQ131"/>
    <mergeCell ref="ISR131:ISU131"/>
    <mergeCell ref="IQZ131:IRC131"/>
    <mergeCell ref="IRD131:IRG131"/>
    <mergeCell ref="IRH131:IRK131"/>
    <mergeCell ref="IRL131:IRO131"/>
    <mergeCell ref="IRP131:IRS131"/>
    <mergeCell ref="IRT131:IRW131"/>
    <mergeCell ref="IQB131:IQE131"/>
    <mergeCell ref="IQF131:IQI131"/>
    <mergeCell ref="IQJ131:IQM131"/>
    <mergeCell ref="IQN131:IQQ131"/>
    <mergeCell ref="IQR131:IQU131"/>
    <mergeCell ref="IQV131:IQY131"/>
    <mergeCell ref="IPD131:IPG131"/>
    <mergeCell ref="IPH131:IPK131"/>
    <mergeCell ref="IPL131:IPO131"/>
    <mergeCell ref="IPP131:IPS131"/>
    <mergeCell ref="IPT131:IPW131"/>
    <mergeCell ref="IPX131:IQA131"/>
    <mergeCell ref="IZH131:IZK131"/>
    <mergeCell ref="IZL131:IZO131"/>
    <mergeCell ref="IZP131:IZS131"/>
    <mergeCell ref="IZT131:IZW131"/>
    <mergeCell ref="IZX131:JAA131"/>
    <mergeCell ref="JAB131:JAE131"/>
    <mergeCell ref="IYJ131:IYM131"/>
    <mergeCell ref="IYN131:IYQ131"/>
    <mergeCell ref="IYR131:IYU131"/>
    <mergeCell ref="IYV131:IYY131"/>
    <mergeCell ref="IYZ131:IZC131"/>
    <mergeCell ref="IZD131:IZG131"/>
    <mergeCell ref="IXL131:IXO131"/>
    <mergeCell ref="IXP131:IXS131"/>
    <mergeCell ref="IXT131:IXW131"/>
    <mergeCell ref="IXX131:IYA131"/>
    <mergeCell ref="IYB131:IYE131"/>
    <mergeCell ref="IYF131:IYI131"/>
    <mergeCell ref="IWN131:IWQ131"/>
    <mergeCell ref="IWR131:IWU131"/>
    <mergeCell ref="IWV131:IWY131"/>
    <mergeCell ref="IWZ131:IXC131"/>
    <mergeCell ref="IXD131:IXG131"/>
    <mergeCell ref="IXH131:IXK131"/>
    <mergeCell ref="IVP131:IVS131"/>
    <mergeCell ref="IVT131:IVW131"/>
    <mergeCell ref="IVX131:IWA131"/>
    <mergeCell ref="IWB131:IWE131"/>
    <mergeCell ref="IWF131:IWI131"/>
    <mergeCell ref="IWJ131:IWM131"/>
    <mergeCell ref="IUR131:IUU131"/>
    <mergeCell ref="IUV131:IUY131"/>
    <mergeCell ref="IUZ131:IVC131"/>
    <mergeCell ref="IVD131:IVG131"/>
    <mergeCell ref="IVH131:IVK131"/>
    <mergeCell ref="IVL131:IVO131"/>
    <mergeCell ref="JEV131:JEY131"/>
    <mergeCell ref="JEZ131:JFC131"/>
    <mergeCell ref="JFD131:JFG131"/>
    <mergeCell ref="JFH131:JFK131"/>
    <mergeCell ref="JFL131:JFO131"/>
    <mergeCell ref="JFP131:JFS131"/>
    <mergeCell ref="JDX131:JEA131"/>
    <mergeCell ref="JEB131:JEE131"/>
    <mergeCell ref="JEF131:JEI131"/>
    <mergeCell ref="JEJ131:JEM131"/>
    <mergeCell ref="JEN131:JEQ131"/>
    <mergeCell ref="JER131:JEU131"/>
    <mergeCell ref="JCZ131:JDC131"/>
    <mergeCell ref="JDD131:JDG131"/>
    <mergeCell ref="JDH131:JDK131"/>
    <mergeCell ref="JDL131:JDO131"/>
    <mergeCell ref="JDP131:JDS131"/>
    <mergeCell ref="JDT131:JDW131"/>
    <mergeCell ref="JCB131:JCE131"/>
    <mergeCell ref="JCF131:JCI131"/>
    <mergeCell ref="JCJ131:JCM131"/>
    <mergeCell ref="JCN131:JCQ131"/>
    <mergeCell ref="JCR131:JCU131"/>
    <mergeCell ref="JCV131:JCY131"/>
    <mergeCell ref="JBD131:JBG131"/>
    <mergeCell ref="JBH131:JBK131"/>
    <mergeCell ref="JBL131:JBO131"/>
    <mergeCell ref="JBP131:JBS131"/>
    <mergeCell ref="JBT131:JBW131"/>
    <mergeCell ref="JBX131:JCA131"/>
    <mergeCell ref="JAF131:JAI131"/>
    <mergeCell ref="JAJ131:JAM131"/>
    <mergeCell ref="JAN131:JAQ131"/>
    <mergeCell ref="JAR131:JAU131"/>
    <mergeCell ref="JAV131:JAY131"/>
    <mergeCell ref="JAZ131:JBC131"/>
    <mergeCell ref="JKJ131:JKM131"/>
    <mergeCell ref="JKN131:JKQ131"/>
    <mergeCell ref="JKR131:JKU131"/>
    <mergeCell ref="JKV131:JKY131"/>
    <mergeCell ref="JKZ131:JLC131"/>
    <mergeCell ref="JLD131:JLG131"/>
    <mergeCell ref="JJL131:JJO131"/>
    <mergeCell ref="JJP131:JJS131"/>
    <mergeCell ref="JJT131:JJW131"/>
    <mergeCell ref="JJX131:JKA131"/>
    <mergeCell ref="JKB131:JKE131"/>
    <mergeCell ref="JKF131:JKI131"/>
    <mergeCell ref="JIN131:JIQ131"/>
    <mergeCell ref="JIR131:JIU131"/>
    <mergeCell ref="JIV131:JIY131"/>
    <mergeCell ref="JIZ131:JJC131"/>
    <mergeCell ref="JJD131:JJG131"/>
    <mergeCell ref="JJH131:JJK131"/>
    <mergeCell ref="JHP131:JHS131"/>
    <mergeCell ref="JHT131:JHW131"/>
    <mergeCell ref="JHX131:JIA131"/>
    <mergeCell ref="JIB131:JIE131"/>
    <mergeCell ref="JIF131:JII131"/>
    <mergeCell ref="JIJ131:JIM131"/>
    <mergeCell ref="JGR131:JGU131"/>
    <mergeCell ref="JGV131:JGY131"/>
    <mergeCell ref="JGZ131:JHC131"/>
    <mergeCell ref="JHD131:JHG131"/>
    <mergeCell ref="JHH131:JHK131"/>
    <mergeCell ref="JHL131:JHO131"/>
    <mergeCell ref="JFT131:JFW131"/>
    <mergeCell ref="JFX131:JGA131"/>
    <mergeCell ref="JGB131:JGE131"/>
    <mergeCell ref="JGF131:JGI131"/>
    <mergeCell ref="JGJ131:JGM131"/>
    <mergeCell ref="JGN131:JGQ131"/>
    <mergeCell ref="JPX131:JQA131"/>
    <mergeCell ref="JQB131:JQE131"/>
    <mergeCell ref="JQF131:JQI131"/>
    <mergeCell ref="JQJ131:JQM131"/>
    <mergeCell ref="JQN131:JQQ131"/>
    <mergeCell ref="JQR131:JQU131"/>
    <mergeCell ref="JOZ131:JPC131"/>
    <mergeCell ref="JPD131:JPG131"/>
    <mergeCell ref="JPH131:JPK131"/>
    <mergeCell ref="JPL131:JPO131"/>
    <mergeCell ref="JPP131:JPS131"/>
    <mergeCell ref="JPT131:JPW131"/>
    <mergeCell ref="JOB131:JOE131"/>
    <mergeCell ref="JOF131:JOI131"/>
    <mergeCell ref="JOJ131:JOM131"/>
    <mergeCell ref="JON131:JOQ131"/>
    <mergeCell ref="JOR131:JOU131"/>
    <mergeCell ref="JOV131:JOY131"/>
    <mergeCell ref="JND131:JNG131"/>
    <mergeCell ref="JNH131:JNK131"/>
    <mergeCell ref="JNL131:JNO131"/>
    <mergeCell ref="JNP131:JNS131"/>
    <mergeCell ref="JNT131:JNW131"/>
    <mergeCell ref="JNX131:JOA131"/>
    <mergeCell ref="JMF131:JMI131"/>
    <mergeCell ref="JMJ131:JMM131"/>
    <mergeCell ref="JMN131:JMQ131"/>
    <mergeCell ref="JMR131:JMU131"/>
    <mergeCell ref="JMV131:JMY131"/>
    <mergeCell ref="JMZ131:JNC131"/>
    <mergeCell ref="JLH131:JLK131"/>
    <mergeCell ref="JLL131:JLO131"/>
    <mergeCell ref="JLP131:JLS131"/>
    <mergeCell ref="JLT131:JLW131"/>
    <mergeCell ref="JLX131:JMA131"/>
    <mergeCell ref="JMB131:JME131"/>
    <mergeCell ref="JVL131:JVO131"/>
    <mergeCell ref="JVP131:JVS131"/>
    <mergeCell ref="JVT131:JVW131"/>
    <mergeCell ref="JVX131:JWA131"/>
    <mergeCell ref="JWB131:JWE131"/>
    <mergeCell ref="JWF131:JWI131"/>
    <mergeCell ref="JUN131:JUQ131"/>
    <mergeCell ref="JUR131:JUU131"/>
    <mergeCell ref="JUV131:JUY131"/>
    <mergeCell ref="JUZ131:JVC131"/>
    <mergeCell ref="JVD131:JVG131"/>
    <mergeCell ref="JVH131:JVK131"/>
    <mergeCell ref="JTP131:JTS131"/>
    <mergeCell ref="JTT131:JTW131"/>
    <mergeCell ref="JTX131:JUA131"/>
    <mergeCell ref="JUB131:JUE131"/>
    <mergeCell ref="JUF131:JUI131"/>
    <mergeCell ref="JUJ131:JUM131"/>
    <mergeCell ref="JSR131:JSU131"/>
    <mergeCell ref="JSV131:JSY131"/>
    <mergeCell ref="JSZ131:JTC131"/>
    <mergeCell ref="JTD131:JTG131"/>
    <mergeCell ref="JTH131:JTK131"/>
    <mergeCell ref="JTL131:JTO131"/>
    <mergeCell ref="JRT131:JRW131"/>
    <mergeCell ref="JRX131:JSA131"/>
    <mergeCell ref="JSB131:JSE131"/>
    <mergeCell ref="JSF131:JSI131"/>
    <mergeCell ref="JSJ131:JSM131"/>
    <mergeCell ref="JSN131:JSQ131"/>
    <mergeCell ref="JQV131:JQY131"/>
    <mergeCell ref="JQZ131:JRC131"/>
    <mergeCell ref="JRD131:JRG131"/>
    <mergeCell ref="JRH131:JRK131"/>
    <mergeCell ref="JRL131:JRO131"/>
    <mergeCell ref="JRP131:JRS131"/>
    <mergeCell ref="KAZ131:KBC131"/>
    <mergeCell ref="KBD131:KBG131"/>
    <mergeCell ref="KBH131:KBK131"/>
    <mergeCell ref="KBL131:KBO131"/>
    <mergeCell ref="KBP131:KBS131"/>
    <mergeCell ref="KBT131:KBW131"/>
    <mergeCell ref="KAB131:KAE131"/>
    <mergeCell ref="KAF131:KAI131"/>
    <mergeCell ref="KAJ131:KAM131"/>
    <mergeCell ref="KAN131:KAQ131"/>
    <mergeCell ref="KAR131:KAU131"/>
    <mergeCell ref="KAV131:KAY131"/>
    <mergeCell ref="JZD131:JZG131"/>
    <mergeCell ref="JZH131:JZK131"/>
    <mergeCell ref="JZL131:JZO131"/>
    <mergeCell ref="JZP131:JZS131"/>
    <mergeCell ref="JZT131:JZW131"/>
    <mergeCell ref="JZX131:KAA131"/>
    <mergeCell ref="JYF131:JYI131"/>
    <mergeCell ref="JYJ131:JYM131"/>
    <mergeCell ref="JYN131:JYQ131"/>
    <mergeCell ref="JYR131:JYU131"/>
    <mergeCell ref="JYV131:JYY131"/>
    <mergeCell ref="JYZ131:JZC131"/>
    <mergeCell ref="JXH131:JXK131"/>
    <mergeCell ref="JXL131:JXO131"/>
    <mergeCell ref="JXP131:JXS131"/>
    <mergeCell ref="JXT131:JXW131"/>
    <mergeCell ref="JXX131:JYA131"/>
    <mergeCell ref="JYB131:JYE131"/>
    <mergeCell ref="JWJ131:JWM131"/>
    <mergeCell ref="JWN131:JWQ131"/>
    <mergeCell ref="JWR131:JWU131"/>
    <mergeCell ref="JWV131:JWY131"/>
    <mergeCell ref="JWZ131:JXC131"/>
    <mergeCell ref="JXD131:JXG131"/>
    <mergeCell ref="KGN131:KGQ131"/>
    <mergeCell ref="KGR131:KGU131"/>
    <mergeCell ref="KGV131:KGY131"/>
    <mergeCell ref="KGZ131:KHC131"/>
    <mergeCell ref="KHD131:KHG131"/>
    <mergeCell ref="KHH131:KHK131"/>
    <mergeCell ref="KFP131:KFS131"/>
    <mergeCell ref="KFT131:KFW131"/>
    <mergeCell ref="KFX131:KGA131"/>
    <mergeCell ref="KGB131:KGE131"/>
    <mergeCell ref="KGF131:KGI131"/>
    <mergeCell ref="KGJ131:KGM131"/>
    <mergeCell ref="KER131:KEU131"/>
    <mergeCell ref="KEV131:KEY131"/>
    <mergeCell ref="KEZ131:KFC131"/>
    <mergeCell ref="KFD131:KFG131"/>
    <mergeCell ref="KFH131:KFK131"/>
    <mergeCell ref="KFL131:KFO131"/>
    <mergeCell ref="KDT131:KDW131"/>
    <mergeCell ref="KDX131:KEA131"/>
    <mergeCell ref="KEB131:KEE131"/>
    <mergeCell ref="KEF131:KEI131"/>
    <mergeCell ref="KEJ131:KEM131"/>
    <mergeCell ref="KEN131:KEQ131"/>
    <mergeCell ref="KCV131:KCY131"/>
    <mergeCell ref="KCZ131:KDC131"/>
    <mergeCell ref="KDD131:KDG131"/>
    <mergeCell ref="KDH131:KDK131"/>
    <mergeCell ref="KDL131:KDO131"/>
    <mergeCell ref="KDP131:KDS131"/>
    <mergeCell ref="KBX131:KCA131"/>
    <mergeCell ref="KCB131:KCE131"/>
    <mergeCell ref="KCF131:KCI131"/>
    <mergeCell ref="KCJ131:KCM131"/>
    <mergeCell ref="KCN131:KCQ131"/>
    <mergeCell ref="KCR131:KCU131"/>
    <mergeCell ref="KMB131:KME131"/>
    <mergeCell ref="KMF131:KMI131"/>
    <mergeCell ref="KMJ131:KMM131"/>
    <mergeCell ref="KMN131:KMQ131"/>
    <mergeCell ref="KMR131:KMU131"/>
    <mergeCell ref="KMV131:KMY131"/>
    <mergeCell ref="KLD131:KLG131"/>
    <mergeCell ref="KLH131:KLK131"/>
    <mergeCell ref="KLL131:KLO131"/>
    <mergeCell ref="KLP131:KLS131"/>
    <mergeCell ref="KLT131:KLW131"/>
    <mergeCell ref="KLX131:KMA131"/>
    <mergeCell ref="KKF131:KKI131"/>
    <mergeCell ref="KKJ131:KKM131"/>
    <mergeCell ref="KKN131:KKQ131"/>
    <mergeCell ref="KKR131:KKU131"/>
    <mergeCell ref="KKV131:KKY131"/>
    <mergeCell ref="KKZ131:KLC131"/>
    <mergeCell ref="KJH131:KJK131"/>
    <mergeCell ref="KJL131:KJO131"/>
    <mergeCell ref="KJP131:KJS131"/>
    <mergeCell ref="KJT131:KJW131"/>
    <mergeCell ref="KJX131:KKA131"/>
    <mergeCell ref="KKB131:KKE131"/>
    <mergeCell ref="KIJ131:KIM131"/>
    <mergeCell ref="KIN131:KIQ131"/>
    <mergeCell ref="KIR131:KIU131"/>
    <mergeCell ref="KIV131:KIY131"/>
    <mergeCell ref="KIZ131:KJC131"/>
    <mergeCell ref="KJD131:KJG131"/>
    <mergeCell ref="KHL131:KHO131"/>
    <mergeCell ref="KHP131:KHS131"/>
    <mergeCell ref="KHT131:KHW131"/>
    <mergeCell ref="KHX131:KIA131"/>
    <mergeCell ref="KIB131:KIE131"/>
    <mergeCell ref="KIF131:KII131"/>
    <mergeCell ref="KRP131:KRS131"/>
    <mergeCell ref="KRT131:KRW131"/>
    <mergeCell ref="KRX131:KSA131"/>
    <mergeCell ref="KSB131:KSE131"/>
    <mergeCell ref="KSF131:KSI131"/>
    <mergeCell ref="KSJ131:KSM131"/>
    <mergeCell ref="KQR131:KQU131"/>
    <mergeCell ref="KQV131:KQY131"/>
    <mergeCell ref="KQZ131:KRC131"/>
    <mergeCell ref="KRD131:KRG131"/>
    <mergeCell ref="KRH131:KRK131"/>
    <mergeCell ref="KRL131:KRO131"/>
    <mergeCell ref="KPT131:KPW131"/>
    <mergeCell ref="KPX131:KQA131"/>
    <mergeCell ref="KQB131:KQE131"/>
    <mergeCell ref="KQF131:KQI131"/>
    <mergeCell ref="KQJ131:KQM131"/>
    <mergeCell ref="KQN131:KQQ131"/>
    <mergeCell ref="KOV131:KOY131"/>
    <mergeCell ref="KOZ131:KPC131"/>
    <mergeCell ref="KPD131:KPG131"/>
    <mergeCell ref="KPH131:KPK131"/>
    <mergeCell ref="KPL131:KPO131"/>
    <mergeCell ref="KPP131:KPS131"/>
    <mergeCell ref="KNX131:KOA131"/>
    <mergeCell ref="KOB131:KOE131"/>
    <mergeCell ref="KOF131:KOI131"/>
    <mergeCell ref="KOJ131:KOM131"/>
    <mergeCell ref="KON131:KOQ131"/>
    <mergeCell ref="KOR131:KOU131"/>
    <mergeCell ref="KMZ131:KNC131"/>
    <mergeCell ref="KND131:KNG131"/>
    <mergeCell ref="KNH131:KNK131"/>
    <mergeCell ref="KNL131:KNO131"/>
    <mergeCell ref="KNP131:KNS131"/>
    <mergeCell ref="KNT131:KNW131"/>
    <mergeCell ref="KXD131:KXG131"/>
    <mergeCell ref="KXH131:KXK131"/>
    <mergeCell ref="KXL131:KXO131"/>
    <mergeCell ref="KXP131:KXS131"/>
    <mergeCell ref="KXT131:KXW131"/>
    <mergeCell ref="KXX131:KYA131"/>
    <mergeCell ref="KWF131:KWI131"/>
    <mergeCell ref="KWJ131:KWM131"/>
    <mergeCell ref="KWN131:KWQ131"/>
    <mergeCell ref="KWR131:KWU131"/>
    <mergeCell ref="KWV131:KWY131"/>
    <mergeCell ref="KWZ131:KXC131"/>
    <mergeCell ref="KVH131:KVK131"/>
    <mergeCell ref="KVL131:KVO131"/>
    <mergeCell ref="KVP131:KVS131"/>
    <mergeCell ref="KVT131:KVW131"/>
    <mergeCell ref="KVX131:KWA131"/>
    <mergeCell ref="KWB131:KWE131"/>
    <mergeCell ref="KUJ131:KUM131"/>
    <mergeCell ref="KUN131:KUQ131"/>
    <mergeCell ref="KUR131:KUU131"/>
    <mergeCell ref="KUV131:KUY131"/>
    <mergeCell ref="KUZ131:KVC131"/>
    <mergeCell ref="KVD131:KVG131"/>
    <mergeCell ref="KTL131:KTO131"/>
    <mergeCell ref="KTP131:KTS131"/>
    <mergeCell ref="KTT131:KTW131"/>
    <mergeCell ref="KTX131:KUA131"/>
    <mergeCell ref="KUB131:KUE131"/>
    <mergeCell ref="KUF131:KUI131"/>
    <mergeCell ref="KSN131:KSQ131"/>
    <mergeCell ref="KSR131:KSU131"/>
    <mergeCell ref="KSV131:KSY131"/>
    <mergeCell ref="KSZ131:KTC131"/>
    <mergeCell ref="KTD131:KTG131"/>
    <mergeCell ref="KTH131:KTK131"/>
    <mergeCell ref="LCR131:LCU131"/>
    <mergeCell ref="LCV131:LCY131"/>
    <mergeCell ref="LCZ131:LDC131"/>
    <mergeCell ref="LDD131:LDG131"/>
    <mergeCell ref="LDH131:LDK131"/>
    <mergeCell ref="LDL131:LDO131"/>
    <mergeCell ref="LBT131:LBW131"/>
    <mergeCell ref="LBX131:LCA131"/>
    <mergeCell ref="LCB131:LCE131"/>
    <mergeCell ref="LCF131:LCI131"/>
    <mergeCell ref="LCJ131:LCM131"/>
    <mergeCell ref="LCN131:LCQ131"/>
    <mergeCell ref="LAV131:LAY131"/>
    <mergeCell ref="LAZ131:LBC131"/>
    <mergeCell ref="LBD131:LBG131"/>
    <mergeCell ref="LBH131:LBK131"/>
    <mergeCell ref="LBL131:LBO131"/>
    <mergeCell ref="LBP131:LBS131"/>
    <mergeCell ref="KZX131:LAA131"/>
    <mergeCell ref="LAB131:LAE131"/>
    <mergeCell ref="LAF131:LAI131"/>
    <mergeCell ref="LAJ131:LAM131"/>
    <mergeCell ref="LAN131:LAQ131"/>
    <mergeCell ref="LAR131:LAU131"/>
    <mergeCell ref="KYZ131:KZC131"/>
    <mergeCell ref="KZD131:KZG131"/>
    <mergeCell ref="KZH131:KZK131"/>
    <mergeCell ref="KZL131:KZO131"/>
    <mergeCell ref="KZP131:KZS131"/>
    <mergeCell ref="KZT131:KZW131"/>
    <mergeCell ref="KYB131:KYE131"/>
    <mergeCell ref="KYF131:KYI131"/>
    <mergeCell ref="KYJ131:KYM131"/>
    <mergeCell ref="KYN131:KYQ131"/>
    <mergeCell ref="KYR131:KYU131"/>
    <mergeCell ref="KYV131:KYY131"/>
    <mergeCell ref="LIF131:LII131"/>
    <mergeCell ref="LIJ131:LIM131"/>
    <mergeCell ref="LIN131:LIQ131"/>
    <mergeCell ref="LIR131:LIU131"/>
    <mergeCell ref="LIV131:LIY131"/>
    <mergeCell ref="LIZ131:LJC131"/>
    <mergeCell ref="LHH131:LHK131"/>
    <mergeCell ref="LHL131:LHO131"/>
    <mergeCell ref="LHP131:LHS131"/>
    <mergeCell ref="LHT131:LHW131"/>
    <mergeCell ref="LHX131:LIA131"/>
    <mergeCell ref="LIB131:LIE131"/>
    <mergeCell ref="LGJ131:LGM131"/>
    <mergeCell ref="LGN131:LGQ131"/>
    <mergeCell ref="LGR131:LGU131"/>
    <mergeCell ref="LGV131:LGY131"/>
    <mergeCell ref="LGZ131:LHC131"/>
    <mergeCell ref="LHD131:LHG131"/>
    <mergeCell ref="LFL131:LFO131"/>
    <mergeCell ref="LFP131:LFS131"/>
    <mergeCell ref="LFT131:LFW131"/>
    <mergeCell ref="LFX131:LGA131"/>
    <mergeCell ref="LGB131:LGE131"/>
    <mergeCell ref="LGF131:LGI131"/>
    <mergeCell ref="LEN131:LEQ131"/>
    <mergeCell ref="LER131:LEU131"/>
    <mergeCell ref="LEV131:LEY131"/>
    <mergeCell ref="LEZ131:LFC131"/>
    <mergeCell ref="LFD131:LFG131"/>
    <mergeCell ref="LFH131:LFK131"/>
    <mergeCell ref="LDP131:LDS131"/>
    <mergeCell ref="LDT131:LDW131"/>
    <mergeCell ref="LDX131:LEA131"/>
    <mergeCell ref="LEB131:LEE131"/>
    <mergeCell ref="LEF131:LEI131"/>
    <mergeCell ref="LEJ131:LEM131"/>
    <mergeCell ref="LNT131:LNW131"/>
    <mergeCell ref="LNX131:LOA131"/>
    <mergeCell ref="LOB131:LOE131"/>
    <mergeCell ref="LOF131:LOI131"/>
    <mergeCell ref="LOJ131:LOM131"/>
    <mergeCell ref="LON131:LOQ131"/>
    <mergeCell ref="LMV131:LMY131"/>
    <mergeCell ref="LMZ131:LNC131"/>
    <mergeCell ref="LND131:LNG131"/>
    <mergeCell ref="LNH131:LNK131"/>
    <mergeCell ref="LNL131:LNO131"/>
    <mergeCell ref="LNP131:LNS131"/>
    <mergeCell ref="LLX131:LMA131"/>
    <mergeCell ref="LMB131:LME131"/>
    <mergeCell ref="LMF131:LMI131"/>
    <mergeCell ref="LMJ131:LMM131"/>
    <mergeCell ref="LMN131:LMQ131"/>
    <mergeCell ref="LMR131:LMU131"/>
    <mergeCell ref="LKZ131:LLC131"/>
    <mergeCell ref="LLD131:LLG131"/>
    <mergeCell ref="LLH131:LLK131"/>
    <mergeCell ref="LLL131:LLO131"/>
    <mergeCell ref="LLP131:LLS131"/>
    <mergeCell ref="LLT131:LLW131"/>
    <mergeCell ref="LKB131:LKE131"/>
    <mergeCell ref="LKF131:LKI131"/>
    <mergeCell ref="LKJ131:LKM131"/>
    <mergeCell ref="LKN131:LKQ131"/>
    <mergeCell ref="LKR131:LKU131"/>
    <mergeCell ref="LKV131:LKY131"/>
    <mergeCell ref="LJD131:LJG131"/>
    <mergeCell ref="LJH131:LJK131"/>
    <mergeCell ref="LJL131:LJO131"/>
    <mergeCell ref="LJP131:LJS131"/>
    <mergeCell ref="LJT131:LJW131"/>
    <mergeCell ref="LJX131:LKA131"/>
    <mergeCell ref="LTH131:LTK131"/>
    <mergeCell ref="LTL131:LTO131"/>
    <mergeCell ref="LTP131:LTS131"/>
    <mergeCell ref="LTT131:LTW131"/>
    <mergeCell ref="LTX131:LUA131"/>
    <mergeCell ref="LUB131:LUE131"/>
    <mergeCell ref="LSJ131:LSM131"/>
    <mergeCell ref="LSN131:LSQ131"/>
    <mergeCell ref="LSR131:LSU131"/>
    <mergeCell ref="LSV131:LSY131"/>
    <mergeCell ref="LSZ131:LTC131"/>
    <mergeCell ref="LTD131:LTG131"/>
    <mergeCell ref="LRL131:LRO131"/>
    <mergeCell ref="LRP131:LRS131"/>
    <mergeCell ref="LRT131:LRW131"/>
    <mergeCell ref="LRX131:LSA131"/>
    <mergeCell ref="LSB131:LSE131"/>
    <mergeCell ref="LSF131:LSI131"/>
    <mergeCell ref="LQN131:LQQ131"/>
    <mergeCell ref="LQR131:LQU131"/>
    <mergeCell ref="LQV131:LQY131"/>
    <mergeCell ref="LQZ131:LRC131"/>
    <mergeCell ref="LRD131:LRG131"/>
    <mergeCell ref="LRH131:LRK131"/>
    <mergeCell ref="LPP131:LPS131"/>
    <mergeCell ref="LPT131:LPW131"/>
    <mergeCell ref="LPX131:LQA131"/>
    <mergeCell ref="LQB131:LQE131"/>
    <mergeCell ref="LQF131:LQI131"/>
    <mergeCell ref="LQJ131:LQM131"/>
    <mergeCell ref="LOR131:LOU131"/>
    <mergeCell ref="LOV131:LOY131"/>
    <mergeCell ref="LOZ131:LPC131"/>
    <mergeCell ref="LPD131:LPG131"/>
    <mergeCell ref="LPH131:LPK131"/>
    <mergeCell ref="LPL131:LPO131"/>
    <mergeCell ref="LYV131:LYY131"/>
    <mergeCell ref="LYZ131:LZC131"/>
    <mergeCell ref="LZD131:LZG131"/>
    <mergeCell ref="LZH131:LZK131"/>
    <mergeCell ref="LZL131:LZO131"/>
    <mergeCell ref="LZP131:LZS131"/>
    <mergeCell ref="LXX131:LYA131"/>
    <mergeCell ref="LYB131:LYE131"/>
    <mergeCell ref="LYF131:LYI131"/>
    <mergeCell ref="LYJ131:LYM131"/>
    <mergeCell ref="LYN131:LYQ131"/>
    <mergeCell ref="LYR131:LYU131"/>
    <mergeCell ref="LWZ131:LXC131"/>
    <mergeCell ref="LXD131:LXG131"/>
    <mergeCell ref="LXH131:LXK131"/>
    <mergeCell ref="LXL131:LXO131"/>
    <mergeCell ref="LXP131:LXS131"/>
    <mergeCell ref="LXT131:LXW131"/>
    <mergeCell ref="LWB131:LWE131"/>
    <mergeCell ref="LWF131:LWI131"/>
    <mergeCell ref="LWJ131:LWM131"/>
    <mergeCell ref="LWN131:LWQ131"/>
    <mergeCell ref="LWR131:LWU131"/>
    <mergeCell ref="LWV131:LWY131"/>
    <mergeCell ref="LVD131:LVG131"/>
    <mergeCell ref="LVH131:LVK131"/>
    <mergeCell ref="LVL131:LVO131"/>
    <mergeCell ref="LVP131:LVS131"/>
    <mergeCell ref="LVT131:LVW131"/>
    <mergeCell ref="LVX131:LWA131"/>
    <mergeCell ref="LUF131:LUI131"/>
    <mergeCell ref="LUJ131:LUM131"/>
    <mergeCell ref="LUN131:LUQ131"/>
    <mergeCell ref="LUR131:LUU131"/>
    <mergeCell ref="LUV131:LUY131"/>
    <mergeCell ref="LUZ131:LVC131"/>
    <mergeCell ref="MEJ131:MEM131"/>
    <mergeCell ref="MEN131:MEQ131"/>
    <mergeCell ref="MER131:MEU131"/>
    <mergeCell ref="MEV131:MEY131"/>
    <mergeCell ref="MEZ131:MFC131"/>
    <mergeCell ref="MFD131:MFG131"/>
    <mergeCell ref="MDL131:MDO131"/>
    <mergeCell ref="MDP131:MDS131"/>
    <mergeCell ref="MDT131:MDW131"/>
    <mergeCell ref="MDX131:MEA131"/>
    <mergeCell ref="MEB131:MEE131"/>
    <mergeCell ref="MEF131:MEI131"/>
    <mergeCell ref="MCN131:MCQ131"/>
    <mergeCell ref="MCR131:MCU131"/>
    <mergeCell ref="MCV131:MCY131"/>
    <mergeCell ref="MCZ131:MDC131"/>
    <mergeCell ref="MDD131:MDG131"/>
    <mergeCell ref="MDH131:MDK131"/>
    <mergeCell ref="MBP131:MBS131"/>
    <mergeCell ref="MBT131:MBW131"/>
    <mergeCell ref="MBX131:MCA131"/>
    <mergeCell ref="MCB131:MCE131"/>
    <mergeCell ref="MCF131:MCI131"/>
    <mergeCell ref="MCJ131:MCM131"/>
    <mergeCell ref="MAR131:MAU131"/>
    <mergeCell ref="MAV131:MAY131"/>
    <mergeCell ref="MAZ131:MBC131"/>
    <mergeCell ref="MBD131:MBG131"/>
    <mergeCell ref="MBH131:MBK131"/>
    <mergeCell ref="MBL131:MBO131"/>
    <mergeCell ref="LZT131:LZW131"/>
    <mergeCell ref="LZX131:MAA131"/>
    <mergeCell ref="MAB131:MAE131"/>
    <mergeCell ref="MAF131:MAI131"/>
    <mergeCell ref="MAJ131:MAM131"/>
    <mergeCell ref="MAN131:MAQ131"/>
    <mergeCell ref="MJX131:MKA131"/>
    <mergeCell ref="MKB131:MKE131"/>
    <mergeCell ref="MKF131:MKI131"/>
    <mergeCell ref="MKJ131:MKM131"/>
    <mergeCell ref="MKN131:MKQ131"/>
    <mergeCell ref="MKR131:MKU131"/>
    <mergeCell ref="MIZ131:MJC131"/>
    <mergeCell ref="MJD131:MJG131"/>
    <mergeCell ref="MJH131:MJK131"/>
    <mergeCell ref="MJL131:MJO131"/>
    <mergeCell ref="MJP131:MJS131"/>
    <mergeCell ref="MJT131:MJW131"/>
    <mergeCell ref="MIB131:MIE131"/>
    <mergeCell ref="MIF131:MII131"/>
    <mergeCell ref="MIJ131:MIM131"/>
    <mergeCell ref="MIN131:MIQ131"/>
    <mergeCell ref="MIR131:MIU131"/>
    <mergeCell ref="MIV131:MIY131"/>
    <mergeCell ref="MHD131:MHG131"/>
    <mergeCell ref="MHH131:MHK131"/>
    <mergeCell ref="MHL131:MHO131"/>
    <mergeCell ref="MHP131:MHS131"/>
    <mergeCell ref="MHT131:MHW131"/>
    <mergeCell ref="MHX131:MIA131"/>
    <mergeCell ref="MGF131:MGI131"/>
    <mergeCell ref="MGJ131:MGM131"/>
    <mergeCell ref="MGN131:MGQ131"/>
    <mergeCell ref="MGR131:MGU131"/>
    <mergeCell ref="MGV131:MGY131"/>
    <mergeCell ref="MGZ131:MHC131"/>
    <mergeCell ref="MFH131:MFK131"/>
    <mergeCell ref="MFL131:MFO131"/>
    <mergeCell ref="MFP131:MFS131"/>
    <mergeCell ref="MFT131:MFW131"/>
    <mergeCell ref="MFX131:MGA131"/>
    <mergeCell ref="MGB131:MGE131"/>
    <mergeCell ref="MPL131:MPO131"/>
    <mergeCell ref="MPP131:MPS131"/>
    <mergeCell ref="MPT131:MPW131"/>
    <mergeCell ref="MPX131:MQA131"/>
    <mergeCell ref="MQB131:MQE131"/>
    <mergeCell ref="MQF131:MQI131"/>
    <mergeCell ref="MON131:MOQ131"/>
    <mergeCell ref="MOR131:MOU131"/>
    <mergeCell ref="MOV131:MOY131"/>
    <mergeCell ref="MOZ131:MPC131"/>
    <mergeCell ref="MPD131:MPG131"/>
    <mergeCell ref="MPH131:MPK131"/>
    <mergeCell ref="MNP131:MNS131"/>
    <mergeCell ref="MNT131:MNW131"/>
    <mergeCell ref="MNX131:MOA131"/>
    <mergeCell ref="MOB131:MOE131"/>
    <mergeCell ref="MOF131:MOI131"/>
    <mergeCell ref="MOJ131:MOM131"/>
    <mergeCell ref="MMR131:MMU131"/>
    <mergeCell ref="MMV131:MMY131"/>
    <mergeCell ref="MMZ131:MNC131"/>
    <mergeCell ref="MND131:MNG131"/>
    <mergeCell ref="MNH131:MNK131"/>
    <mergeCell ref="MNL131:MNO131"/>
    <mergeCell ref="MLT131:MLW131"/>
    <mergeCell ref="MLX131:MMA131"/>
    <mergeCell ref="MMB131:MME131"/>
    <mergeCell ref="MMF131:MMI131"/>
    <mergeCell ref="MMJ131:MMM131"/>
    <mergeCell ref="MMN131:MMQ131"/>
    <mergeCell ref="MKV131:MKY131"/>
    <mergeCell ref="MKZ131:MLC131"/>
    <mergeCell ref="MLD131:MLG131"/>
    <mergeCell ref="MLH131:MLK131"/>
    <mergeCell ref="MLL131:MLO131"/>
    <mergeCell ref="MLP131:MLS131"/>
    <mergeCell ref="MUZ131:MVC131"/>
    <mergeCell ref="MVD131:MVG131"/>
    <mergeCell ref="MVH131:MVK131"/>
    <mergeCell ref="MVL131:MVO131"/>
    <mergeCell ref="MVP131:MVS131"/>
    <mergeCell ref="MVT131:MVW131"/>
    <mergeCell ref="MUB131:MUE131"/>
    <mergeCell ref="MUF131:MUI131"/>
    <mergeCell ref="MUJ131:MUM131"/>
    <mergeCell ref="MUN131:MUQ131"/>
    <mergeCell ref="MUR131:MUU131"/>
    <mergeCell ref="MUV131:MUY131"/>
    <mergeCell ref="MTD131:MTG131"/>
    <mergeCell ref="MTH131:MTK131"/>
    <mergeCell ref="MTL131:MTO131"/>
    <mergeCell ref="MTP131:MTS131"/>
    <mergeCell ref="MTT131:MTW131"/>
    <mergeCell ref="MTX131:MUA131"/>
    <mergeCell ref="MSF131:MSI131"/>
    <mergeCell ref="MSJ131:MSM131"/>
    <mergeCell ref="MSN131:MSQ131"/>
    <mergeCell ref="MSR131:MSU131"/>
    <mergeCell ref="MSV131:MSY131"/>
    <mergeCell ref="MSZ131:MTC131"/>
    <mergeCell ref="MRH131:MRK131"/>
    <mergeCell ref="MRL131:MRO131"/>
    <mergeCell ref="MRP131:MRS131"/>
    <mergeCell ref="MRT131:MRW131"/>
    <mergeCell ref="MRX131:MSA131"/>
    <mergeCell ref="MSB131:MSE131"/>
    <mergeCell ref="MQJ131:MQM131"/>
    <mergeCell ref="MQN131:MQQ131"/>
    <mergeCell ref="MQR131:MQU131"/>
    <mergeCell ref="MQV131:MQY131"/>
    <mergeCell ref="MQZ131:MRC131"/>
    <mergeCell ref="MRD131:MRG131"/>
    <mergeCell ref="NAN131:NAQ131"/>
    <mergeCell ref="NAR131:NAU131"/>
    <mergeCell ref="NAV131:NAY131"/>
    <mergeCell ref="NAZ131:NBC131"/>
    <mergeCell ref="NBD131:NBG131"/>
    <mergeCell ref="NBH131:NBK131"/>
    <mergeCell ref="MZP131:MZS131"/>
    <mergeCell ref="MZT131:MZW131"/>
    <mergeCell ref="MZX131:NAA131"/>
    <mergeCell ref="NAB131:NAE131"/>
    <mergeCell ref="NAF131:NAI131"/>
    <mergeCell ref="NAJ131:NAM131"/>
    <mergeCell ref="MYR131:MYU131"/>
    <mergeCell ref="MYV131:MYY131"/>
    <mergeCell ref="MYZ131:MZC131"/>
    <mergeCell ref="MZD131:MZG131"/>
    <mergeCell ref="MZH131:MZK131"/>
    <mergeCell ref="MZL131:MZO131"/>
    <mergeCell ref="MXT131:MXW131"/>
    <mergeCell ref="MXX131:MYA131"/>
    <mergeCell ref="MYB131:MYE131"/>
    <mergeCell ref="MYF131:MYI131"/>
    <mergeCell ref="MYJ131:MYM131"/>
    <mergeCell ref="MYN131:MYQ131"/>
    <mergeCell ref="MWV131:MWY131"/>
    <mergeCell ref="MWZ131:MXC131"/>
    <mergeCell ref="MXD131:MXG131"/>
    <mergeCell ref="MXH131:MXK131"/>
    <mergeCell ref="MXL131:MXO131"/>
    <mergeCell ref="MXP131:MXS131"/>
    <mergeCell ref="MVX131:MWA131"/>
    <mergeCell ref="MWB131:MWE131"/>
    <mergeCell ref="MWF131:MWI131"/>
    <mergeCell ref="MWJ131:MWM131"/>
    <mergeCell ref="MWN131:MWQ131"/>
    <mergeCell ref="MWR131:MWU131"/>
    <mergeCell ref="NGB131:NGE131"/>
    <mergeCell ref="NGF131:NGI131"/>
    <mergeCell ref="NGJ131:NGM131"/>
    <mergeCell ref="NGN131:NGQ131"/>
    <mergeCell ref="NGR131:NGU131"/>
    <mergeCell ref="NGV131:NGY131"/>
    <mergeCell ref="NFD131:NFG131"/>
    <mergeCell ref="NFH131:NFK131"/>
    <mergeCell ref="NFL131:NFO131"/>
    <mergeCell ref="NFP131:NFS131"/>
    <mergeCell ref="NFT131:NFW131"/>
    <mergeCell ref="NFX131:NGA131"/>
    <mergeCell ref="NEF131:NEI131"/>
    <mergeCell ref="NEJ131:NEM131"/>
    <mergeCell ref="NEN131:NEQ131"/>
    <mergeCell ref="NER131:NEU131"/>
    <mergeCell ref="NEV131:NEY131"/>
    <mergeCell ref="NEZ131:NFC131"/>
    <mergeCell ref="NDH131:NDK131"/>
    <mergeCell ref="NDL131:NDO131"/>
    <mergeCell ref="NDP131:NDS131"/>
    <mergeCell ref="NDT131:NDW131"/>
    <mergeCell ref="NDX131:NEA131"/>
    <mergeCell ref="NEB131:NEE131"/>
    <mergeCell ref="NCJ131:NCM131"/>
    <mergeCell ref="NCN131:NCQ131"/>
    <mergeCell ref="NCR131:NCU131"/>
    <mergeCell ref="NCV131:NCY131"/>
    <mergeCell ref="NCZ131:NDC131"/>
    <mergeCell ref="NDD131:NDG131"/>
    <mergeCell ref="NBL131:NBO131"/>
    <mergeCell ref="NBP131:NBS131"/>
    <mergeCell ref="NBT131:NBW131"/>
    <mergeCell ref="NBX131:NCA131"/>
    <mergeCell ref="NCB131:NCE131"/>
    <mergeCell ref="NCF131:NCI131"/>
    <mergeCell ref="NLP131:NLS131"/>
    <mergeCell ref="NLT131:NLW131"/>
    <mergeCell ref="NLX131:NMA131"/>
    <mergeCell ref="NMB131:NME131"/>
    <mergeCell ref="NMF131:NMI131"/>
    <mergeCell ref="NMJ131:NMM131"/>
    <mergeCell ref="NKR131:NKU131"/>
    <mergeCell ref="NKV131:NKY131"/>
    <mergeCell ref="NKZ131:NLC131"/>
    <mergeCell ref="NLD131:NLG131"/>
    <mergeCell ref="NLH131:NLK131"/>
    <mergeCell ref="NLL131:NLO131"/>
    <mergeCell ref="NJT131:NJW131"/>
    <mergeCell ref="NJX131:NKA131"/>
    <mergeCell ref="NKB131:NKE131"/>
    <mergeCell ref="NKF131:NKI131"/>
    <mergeCell ref="NKJ131:NKM131"/>
    <mergeCell ref="NKN131:NKQ131"/>
    <mergeCell ref="NIV131:NIY131"/>
    <mergeCell ref="NIZ131:NJC131"/>
    <mergeCell ref="NJD131:NJG131"/>
    <mergeCell ref="NJH131:NJK131"/>
    <mergeCell ref="NJL131:NJO131"/>
    <mergeCell ref="NJP131:NJS131"/>
    <mergeCell ref="NHX131:NIA131"/>
    <mergeCell ref="NIB131:NIE131"/>
    <mergeCell ref="NIF131:NII131"/>
    <mergeCell ref="NIJ131:NIM131"/>
    <mergeCell ref="NIN131:NIQ131"/>
    <mergeCell ref="NIR131:NIU131"/>
    <mergeCell ref="NGZ131:NHC131"/>
    <mergeCell ref="NHD131:NHG131"/>
    <mergeCell ref="NHH131:NHK131"/>
    <mergeCell ref="NHL131:NHO131"/>
    <mergeCell ref="NHP131:NHS131"/>
    <mergeCell ref="NHT131:NHW131"/>
    <mergeCell ref="NRD131:NRG131"/>
    <mergeCell ref="NRH131:NRK131"/>
    <mergeCell ref="NRL131:NRO131"/>
    <mergeCell ref="NRP131:NRS131"/>
    <mergeCell ref="NRT131:NRW131"/>
    <mergeCell ref="NRX131:NSA131"/>
    <mergeCell ref="NQF131:NQI131"/>
    <mergeCell ref="NQJ131:NQM131"/>
    <mergeCell ref="NQN131:NQQ131"/>
    <mergeCell ref="NQR131:NQU131"/>
    <mergeCell ref="NQV131:NQY131"/>
    <mergeCell ref="NQZ131:NRC131"/>
    <mergeCell ref="NPH131:NPK131"/>
    <mergeCell ref="NPL131:NPO131"/>
    <mergeCell ref="NPP131:NPS131"/>
    <mergeCell ref="NPT131:NPW131"/>
    <mergeCell ref="NPX131:NQA131"/>
    <mergeCell ref="NQB131:NQE131"/>
    <mergeCell ref="NOJ131:NOM131"/>
    <mergeCell ref="NON131:NOQ131"/>
    <mergeCell ref="NOR131:NOU131"/>
    <mergeCell ref="NOV131:NOY131"/>
    <mergeCell ref="NOZ131:NPC131"/>
    <mergeCell ref="NPD131:NPG131"/>
    <mergeCell ref="NNL131:NNO131"/>
    <mergeCell ref="NNP131:NNS131"/>
    <mergeCell ref="NNT131:NNW131"/>
    <mergeCell ref="NNX131:NOA131"/>
    <mergeCell ref="NOB131:NOE131"/>
    <mergeCell ref="NOF131:NOI131"/>
    <mergeCell ref="NMN131:NMQ131"/>
    <mergeCell ref="NMR131:NMU131"/>
    <mergeCell ref="NMV131:NMY131"/>
    <mergeCell ref="NMZ131:NNC131"/>
    <mergeCell ref="NND131:NNG131"/>
    <mergeCell ref="NNH131:NNK131"/>
    <mergeCell ref="NWR131:NWU131"/>
    <mergeCell ref="NWV131:NWY131"/>
    <mergeCell ref="NWZ131:NXC131"/>
    <mergeCell ref="NXD131:NXG131"/>
    <mergeCell ref="NXH131:NXK131"/>
    <mergeCell ref="NXL131:NXO131"/>
    <mergeCell ref="NVT131:NVW131"/>
    <mergeCell ref="NVX131:NWA131"/>
    <mergeCell ref="NWB131:NWE131"/>
    <mergeCell ref="NWF131:NWI131"/>
    <mergeCell ref="NWJ131:NWM131"/>
    <mergeCell ref="NWN131:NWQ131"/>
    <mergeCell ref="NUV131:NUY131"/>
    <mergeCell ref="NUZ131:NVC131"/>
    <mergeCell ref="NVD131:NVG131"/>
    <mergeCell ref="NVH131:NVK131"/>
    <mergeCell ref="NVL131:NVO131"/>
    <mergeCell ref="NVP131:NVS131"/>
    <mergeCell ref="NTX131:NUA131"/>
    <mergeCell ref="NUB131:NUE131"/>
    <mergeCell ref="NUF131:NUI131"/>
    <mergeCell ref="NUJ131:NUM131"/>
    <mergeCell ref="NUN131:NUQ131"/>
    <mergeCell ref="NUR131:NUU131"/>
    <mergeCell ref="NSZ131:NTC131"/>
    <mergeCell ref="NTD131:NTG131"/>
    <mergeCell ref="NTH131:NTK131"/>
    <mergeCell ref="NTL131:NTO131"/>
    <mergeCell ref="NTP131:NTS131"/>
    <mergeCell ref="NTT131:NTW131"/>
    <mergeCell ref="NSB131:NSE131"/>
    <mergeCell ref="NSF131:NSI131"/>
    <mergeCell ref="NSJ131:NSM131"/>
    <mergeCell ref="NSN131:NSQ131"/>
    <mergeCell ref="NSR131:NSU131"/>
    <mergeCell ref="NSV131:NSY131"/>
    <mergeCell ref="OCF131:OCI131"/>
    <mergeCell ref="OCJ131:OCM131"/>
    <mergeCell ref="OCN131:OCQ131"/>
    <mergeCell ref="OCR131:OCU131"/>
    <mergeCell ref="OCV131:OCY131"/>
    <mergeCell ref="OCZ131:ODC131"/>
    <mergeCell ref="OBH131:OBK131"/>
    <mergeCell ref="OBL131:OBO131"/>
    <mergeCell ref="OBP131:OBS131"/>
    <mergeCell ref="OBT131:OBW131"/>
    <mergeCell ref="OBX131:OCA131"/>
    <mergeCell ref="OCB131:OCE131"/>
    <mergeCell ref="OAJ131:OAM131"/>
    <mergeCell ref="OAN131:OAQ131"/>
    <mergeCell ref="OAR131:OAU131"/>
    <mergeCell ref="OAV131:OAY131"/>
    <mergeCell ref="OAZ131:OBC131"/>
    <mergeCell ref="OBD131:OBG131"/>
    <mergeCell ref="NZL131:NZO131"/>
    <mergeCell ref="NZP131:NZS131"/>
    <mergeCell ref="NZT131:NZW131"/>
    <mergeCell ref="NZX131:OAA131"/>
    <mergeCell ref="OAB131:OAE131"/>
    <mergeCell ref="OAF131:OAI131"/>
    <mergeCell ref="NYN131:NYQ131"/>
    <mergeCell ref="NYR131:NYU131"/>
    <mergeCell ref="NYV131:NYY131"/>
    <mergeCell ref="NYZ131:NZC131"/>
    <mergeCell ref="NZD131:NZG131"/>
    <mergeCell ref="NZH131:NZK131"/>
    <mergeCell ref="NXP131:NXS131"/>
    <mergeCell ref="NXT131:NXW131"/>
    <mergeCell ref="NXX131:NYA131"/>
    <mergeCell ref="NYB131:NYE131"/>
    <mergeCell ref="NYF131:NYI131"/>
    <mergeCell ref="NYJ131:NYM131"/>
    <mergeCell ref="OHT131:OHW131"/>
    <mergeCell ref="OHX131:OIA131"/>
    <mergeCell ref="OIB131:OIE131"/>
    <mergeCell ref="OIF131:OII131"/>
    <mergeCell ref="OIJ131:OIM131"/>
    <mergeCell ref="OIN131:OIQ131"/>
    <mergeCell ref="OGV131:OGY131"/>
    <mergeCell ref="OGZ131:OHC131"/>
    <mergeCell ref="OHD131:OHG131"/>
    <mergeCell ref="OHH131:OHK131"/>
    <mergeCell ref="OHL131:OHO131"/>
    <mergeCell ref="OHP131:OHS131"/>
    <mergeCell ref="OFX131:OGA131"/>
    <mergeCell ref="OGB131:OGE131"/>
    <mergeCell ref="OGF131:OGI131"/>
    <mergeCell ref="OGJ131:OGM131"/>
    <mergeCell ref="OGN131:OGQ131"/>
    <mergeCell ref="OGR131:OGU131"/>
    <mergeCell ref="OEZ131:OFC131"/>
    <mergeCell ref="OFD131:OFG131"/>
    <mergeCell ref="OFH131:OFK131"/>
    <mergeCell ref="OFL131:OFO131"/>
    <mergeCell ref="OFP131:OFS131"/>
    <mergeCell ref="OFT131:OFW131"/>
    <mergeCell ref="OEB131:OEE131"/>
    <mergeCell ref="OEF131:OEI131"/>
    <mergeCell ref="OEJ131:OEM131"/>
    <mergeCell ref="OEN131:OEQ131"/>
    <mergeCell ref="OER131:OEU131"/>
    <mergeCell ref="OEV131:OEY131"/>
    <mergeCell ref="ODD131:ODG131"/>
    <mergeCell ref="ODH131:ODK131"/>
    <mergeCell ref="ODL131:ODO131"/>
    <mergeCell ref="ODP131:ODS131"/>
    <mergeCell ref="ODT131:ODW131"/>
    <mergeCell ref="ODX131:OEA131"/>
    <mergeCell ref="ONH131:ONK131"/>
    <mergeCell ref="ONL131:ONO131"/>
    <mergeCell ref="ONP131:ONS131"/>
    <mergeCell ref="ONT131:ONW131"/>
    <mergeCell ref="ONX131:OOA131"/>
    <mergeCell ref="OOB131:OOE131"/>
    <mergeCell ref="OMJ131:OMM131"/>
    <mergeCell ref="OMN131:OMQ131"/>
    <mergeCell ref="OMR131:OMU131"/>
    <mergeCell ref="OMV131:OMY131"/>
    <mergeCell ref="OMZ131:ONC131"/>
    <mergeCell ref="OND131:ONG131"/>
    <mergeCell ref="OLL131:OLO131"/>
    <mergeCell ref="OLP131:OLS131"/>
    <mergeCell ref="OLT131:OLW131"/>
    <mergeCell ref="OLX131:OMA131"/>
    <mergeCell ref="OMB131:OME131"/>
    <mergeCell ref="OMF131:OMI131"/>
    <mergeCell ref="OKN131:OKQ131"/>
    <mergeCell ref="OKR131:OKU131"/>
    <mergeCell ref="OKV131:OKY131"/>
    <mergeCell ref="OKZ131:OLC131"/>
    <mergeCell ref="OLD131:OLG131"/>
    <mergeCell ref="OLH131:OLK131"/>
    <mergeCell ref="OJP131:OJS131"/>
    <mergeCell ref="OJT131:OJW131"/>
    <mergeCell ref="OJX131:OKA131"/>
    <mergeCell ref="OKB131:OKE131"/>
    <mergeCell ref="OKF131:OKI131"/>
    <mergeCell ref="OKJ131:OKM131"/>
    <mergeCell ref="OIR131:OIU131"/>
    <mergeCell ref="OIV131:OIY131"/>
    <mergeCell ref="OIZ131:OJC131"/>
    <mergeCell ref="OJD131:OJG131"/>
    <mergeCell ref="OJH131:OJK131"/>
    <mergeCell ref="OJL131:OJO131"/>
    <mergeCell ref="OSV131:OSY131"/>
    <mergeCell ref="OSZ131:OTC131"/>
    <mergeCell ref="OTD131:OTG131"/>
    <mergeCell ref="OTH131:OTK131"/>
    <mergeCell ref="OTL131:OTO131"/>
    <mergeCell ref="OTP131:OTS131"/>
    <mergeCell ref="ORX131:OSA131"/>
    <mergeCell ref="OSB131:OSE131"/>
    <mergeCell ref="OSF131:OSI131"/>
    <mergeCell ref="OSJ131:OSM131"/>
    <mergeCell ref="OSN131:OSQ131"/>
    <mergeCell ref="OSR131:OSU131"/>
    <mergeCell ref="OQZ131:ORC131"/>
    <mergeCell ref="ORD131:ORG131"/>
    <mergeCell ref="ORH131:ORK131"/>
    <mergeCell ref="ORL131:ORO131"/>
    <mergeCell ref="ORP131:ORS131"/>
    <mergeCell ref="ORT131:ORW131"/>
    <mergeCell ref="OQB131:OQE131"/>
    <mergeCell ref="OQF131:OQI131"/>
    <mergeCell ref="OQJ131:OQM131"/>
    <mergeCell ref="OQN131:OQQ131"/>
    <mergeCell ref="OQR131:OQU131"/>
    <mergeCell ref="OQV131:OQY131"/>
    <mergeCell ref="OPD131:OPG131"/>
    <mergeCell ref="OPH131:OPK131"/>
    <mergeCell ref="OPL131:OPO131"/>
    <mergeCell ref="OPP131:OPS131"/>
    <mergeCell ref="OPT131:OPW131"/>
    <mergeCell ref="OPX131:OQA131"/>
    <mergeCell ref="OOF131:OOI131"/>
    <mergeCell ref="OOJ131:OOM131"/>
    <mergeCell ref="OON131:OOQ131"/>
    <mergeCell ref="OOR131:OOU131"/>
    <mergeCell ref="OOV131:OOY131"/>
    <mergeCell ref="OOZ131:OPC131"/>
    <mergeCell ref="OYJ131:OYM131"/>
    <mergeCell ref="OYN131:OYQ131"/>
    <mergeCell ref="OYR131:OYU131"/>
    <mergeCell ref="OYV131:OYY131"/>
    <mergeCell ref="OYZ131:OZC131"/>
    <mergeCell ref="OZD131:OZG131"/>
    <mergeCell ref="OXL131:OXO131"/>
    <mergeCell ref="OXP131:OXS131"/>
    <mergeCell ref="OXT131:OXW131"/>
    <mergeCell ref="OXX131:OYA131"/>
    <mergeCell ref="OYB131:OYE131"/>
    <mergeCell ref="OYF131:OYI131"/>
    <mergeCell ref="OWN131:OWQ131"/>
    <mergeCell ref="OWR131:OWU131"/>
    <mergeCell ref="OWV131:OWY131"/>
    <mergeCell ref="OWZ131:OXC131"/>
    <mergeCell ref="OXD131:OXG131"/>
    <mergeCell ref="OXH131:OXK131"/>
    <mergeCell ref="OVP131:OVS131"/>
    <mergeCell ref="OVT131:OVW131"/>
    <mergeCell ref="OVX131:OWA131"/>
    <mergeCell ref="OWB131:OWE131"/>
    <mergeCell ref="OWF131:OWI131"/>
    <mergeCell ref="OWJ131:OWM131"/>
    <mergeCell ref="OUR131:OUU131"/>
    <mergeCell ref="OUV131:OUY131"/>
    <mergeCell ref="OUZ131:OVC131"/>
    <mergeCell ref="OVD131:OVG131"/>
    <mergeCell ref="OVH131:OVK131"/>
    <mergeCell ref="OVL131:OVO131"/>
    <mergeCell ref="OTT131:OTW131"/>
    <mergeCell ref="OTX131:OUA131"/>
    <mergeCell ref="OUB131:OUE131"/>
    <mergeCell ref="OUF131:OUI131"/>
    <mergeCell ref="OUJ131:OUM131"/>
    <mergeCell ref="OUN131:OUQ131"/>
    <mergeCell ref="PDX131:PEA131"/>
    <mergeCell ref="PEB131:PEE131"/>
    <mergeCell ref="PEF131:PEI131"/>
    <mergeCell ref="PEJ131:PEM131"/>
    <mergeCell ref="PEN131:PEQ131"/>
    <mergeCell ref="PER131:PEU131"/>
    <mergeCell ref="PCZ131:PDC131"/>
    <mergeCell ref="PDD131:PDG131"/>
    <mergeCell ref="PDH131:PDK131"/>
    <mergeCell ref="PDL131:PDO131"/>
    <mergeCell ref="PDP131:PDS131"/>
    <mergeCell ref="PDT131:PDW131"/>
    <mergeCell ref="PCB131:PCE131"/>
    <mergeCell ref="PCF131:PCI131"/>
    <mergeCell ref="PCJ131:PCM131"/>
    <mergeCell ref="PCN131:PCQ131"/>
    <mergeCell ref="PCR131:PCU131"/>
    <mergeCell ref="PCV131:PCY131"/>
    <mergeCell ref="PBD131:PBG131"/>
    <mergeCell ref="PBH131:PBK131"/>
    <mergeCell ref="PBL131:PBO131"/>
    <mergeCell ref="PBP131:PBS131"/>
    <mergeCell ref="PBT131:PBW131"/>
    <mergeCell ref="PBX131:PCA131"/>
    <mergeCell ref="PAF131:PAI131"/>
    <mergeCell ref="PAJ131:PAM131"/>
    <mergeCell ref="PAN131:PAQ131"/>
    <mergeCell ref="PAR131:PAU131"/>
    <mergeCell ref="PAV131:PAY131"/>
    <mergeCell ref="PAZ131:PBC131"/>
    <mergeCell ref="OZH131:OZK131"/>
    <mergeCell ref="OZL131:OZO131"/>
    <mergeCell ref="OZP131:OZS131"/>
    <mergeCell ref="OZT131:OZW131"/>
    <mergeCell ref="OZX131:PAA131"/>
    <mergeCell ref="PAB131:PAE131"/>
    <mergeCell ref="PJL131:PJO131"/>
    <mergeCell ref="PJP131:PJS131"/>
    <mergeCell ref="PJT131:PJW131"/>
    <mergeCell ref="PJX131:PKA131"/>
    <mergeCell ref="PKB131:PKE131"/>
    <mergeCell ref="PKF131:PKI131"/>
    <mergeCell ref="PIN131:PIQ131"/>
    <mergeCell ref="PIR131:PIU131"/>
    <mergeCell ref="PIV131:PIY131"/>
    <mergeCell ref="PIZ131:PJC131"/>
    <mergeCell ref="PJD131:PJG131"/>
    <mergeCell ref="PJH131:PJK131"/>
    <mergeCell ref="PHP131:PHS131"/>
    <mergeCell ref="PHT131:PHW131"/>
    <mergeCell ref="PHX131:PIA131"/>
    <mergeCell ref="PIB131:PIE131"/>
    <mergeCell ref="PIF131:PII131"/>
    <mergeCell ref="PIJ131:PIM131"/>
    <mergeCell ref="PGR131:PGU131"/>
    <mergeCell ref="PGV131:PGY131"/>
    <mergeCell ref="PGZ131:PHC131"/>
    <mergeCell ref="PHD131:PHG131"/>
    <mergeCell ref="PHH131:PHK131"/>
    <mergeCell ref="PHL131:PHO131"/>
    <mergeCell ref="PFT131:PFW131"/>
    <mergeCell ref="PFX131:PGA131"/>
    <mergeCell ref="PGB131:PGE131"/>
    <mergeCell ref="PGF131:PGI131"/>
    <mergeCell ref="PGJ131:PGM131"/>
    <mergeCell ref="PGN131:PGQ131"/>
    <mergeCell ref="PEV131:PEY131"/>
    <mergeCell ref="PEZ131:PFC131"/>
    <mergeCell ref="PFD131:PFG131"/>
    <mergeCell ref="PFH131:PFK131"/>
    <mergeCell ref="PFL131:PFO131"/>
    <mergeCell ref="PFP131:PFS131"/>
    <mergeCell ref="POZ131:PPC131"/>
    <mergeCell ref="PPD131:PPG131"/>
    <mergeCell ref="PPH131:PPK131"/>
    <mergeCell ref="PPL131:PPO131"/>
    <mergeCell ref="PPP131:PPS131"/>
    <mergeCell ref="PPT131:PPW131"/>
    <mergeCell ref="POB131:POE131"/>
    <mergeCell ref="POF131:POI131"/>
    <mergeCell ref="POJ131:POM131"/>
    <mergeCell ref="PON131:POQ131"/>
    <mergeCell ref="POR131:POU131"/>
    <mergeCell ref="POV131:POY131"/>
    <mergeCell ref="PND131:PNG131"/>
    <mergeCell ref="PNH131:PNK131"/>
    <mergeCell ref="PNL131:PNO131"/>
    <mergeCell ref="PNP131:PNS131"/>
    <mergeCell ref="PNT131:PNW131"/>
    <mergeCell ref="PNX131:POA131"/>
    <mergeCell ref="PMF131:PMI131"/>
    <mergeCell ref="PMJ131:PMM131"/>
    <mergeCell ref="PMN131:PMQ131"/>
    <mergeCell ref="PMR131:PMU131"/>
    <mergeCell ref="PMV131:PMY131"/>
    <mergeCell ref="PMZ131:PNC131"/>
    <mergeCell ref="PLH131:PLK131"/>
    <mergeCell ref="PLL131:PLO131"/>
    <mergeCell ref="PLP131:PLS131"/>
    <mergeCell ref="PLT131:PLW131"/>
    <mergeCell ref="PLX131:PMA131"/>
    <mergeCell ref="PMB131:PME131"/>
    <mergeCell ref="PKJ131:PKM131"/>
    <mergeCell ref="PKN131:PKQ131"/>
    <mergeCell ref="PKR131:PKU131"/>
    <mergeCell ref="PKV131:PKY131"/>
    <mergeCell ref="PKZ131:PLC131"/>
    <mergeCell ref="PLD131:PLG131"/>
    <mergeCell ref="PUN131:PUQ131"/>
    <mergeCell ref="PUR131:PUU131"/>
    <mergeCell ref="PUV131:PUY131"/>
    <mergeCell ref="PUZ131:PVC131"/>
    <mergeCell ref="PVD131:PVG131"/>
    <mergeCell ref="PVH131:PVK131"/>
    <mergeCell ref="PTP131:PTS131"/>
    <mergeCell ref="PTT131:PTW131"/>
    <mergeCell ref="PTX131:PUA131"/>
    <mergeCell ref="PUB131:PUE131"/>
    <mergeCell ref="PUF131:PUI131"/>
    <mergeCell ref="PUJ131:PUM131"/>
    <mergeCell ref="PSR131:PSU131"/>
    <mergeCell ref="PSV131:PSY131"/>
    <mergeCell ref="PSZ131:PTC131"/>
    <mergeCell ref="PTD131:PTG131"/>
    <mergeCell ref="PTH131:PTK131"/>
    <mergeCell ref="PTL131:PTO131"/>
    <mergeCell ref="PRT131:PRW131"/>
    <mergeCell ref="PRX131:PSA131"/>
    <mergeCell ref="PSB131:PSE131"/>
    <mergeCell ref="PSF131:PSI131"/>
    <mergeCell ref="PSJ131:PSM131"/>
    <mergeCell ref="PSN131:PSQ131"/>
    <mergeCell ref="PQV131:PQY131"/>
    <mergeCell ref="PQZ131:PRC131"/>
    <mergeCell ref="PRD131:PRG131"/>
    <mergeCell ref="PRH131:PRK131"/>
    <mergeCell ref="PRL131:PRO131"/>
    <mergeCell ref="PRP131:PRS131"/>
    <mergeCell ref="PPX131:PQA131"/>
    <mergeCell ref="PQB131:PQE131"/>
    <mergeCell ref="PQF131:PQI131"/>
    <mergeCell ref="PQJ131:PQM131"/>
    <mergeCell ref="PQN131:PQQ131"/>
    <mergeCell ref="PQR131:PQU131"/>
    <mergeCell ref="QAB131:QAE131"/>
    <mergeCell ref="QAF131:QAI131"/>
    <mergeCell ref="QAJ131:QAM131"/>
    <mergeCell ref="QAN131:QAQ131"/>
    <mergeCell ref="QAR131:QAU131"/>
    <mergeCell ref="QAV131:QAY131"/>
    <mergeCell ref="PZD131:PZG131"/>
    <mergeCell ref="PZH131:PZK131"/>
    <mergeCell ref="PZL131:PZO131"/>
    <mergeCell ref="PZP131:PZS131"/>
    <mergeCell ref="PZT131:PZW131"/>
    <mergeCell ref="PZX131:QAA131"/>
    <mergeCell ref="PYF131:PYI131"/>
    <mergeCell ref="PYJ131:PYM131"/>
    <mergeCell ref="PYN131:PYQ131"/>
    <mergeCell ref="PYR131:PYU131"/>
    <mergeCell ref="PYV131:PYY131"/>
    <mergeCell ref="PYZ131:PZC131"/>
    <mergeCell ref="PXH131:PXK131"/>
    <mergeCell ref="PXL131:PXO131"/>
    <mergeCell ref="PXP131:PXS131"/>
    <mergeCell ref="PXT131:PXW131"/>
    <mergeCell ref="PXX131:PYA131"/>
    <mergeCell ref="PYB131:PYE131"/>
    <mergeCell ref="PWJ131:PWM131"/>
    <mergeCell ref="PWN131:PWQ131"/>
    <mergeCell ref="PWR131:PWU131"/>
    <mergeCell ref="PWV131:PWY131"/>
    <mergeCell ref="PWZ131:PXC131"/>
    <mergeCell ref="PXD131:PXG131"/>
    <mergeCell ref="PVL131:PVO131"/>
    <mergeCell ref="PVP131:PVS131"/>
    <mergeCell ref="PVT131:PVW131"/>
    <mergeCell ref="PVX131:PWA131"/>
    <mergeCell ref="PWB131:PWE131"/>
    <mergeCell ref="PWF131:PWI131"/>
    <mergeCell ref="QFP131:QFS131"/>
    <mergeCell ref="QFT131:QFW131"/>
    <mergeCell ref="QFX131:QGA131"/>
    <mergeCell ref="QGB131:QGE131"/>
    <mergeCell ref="QGF131:QGI131"/>
    <mergeCell ref="QGJ131:QGM131"/>
    <mergeCell ref="QER131:QEU131"/>
    <mergeCell ref="QEV131:QEY131"/>
    <mergeCell ref="QEZ131:QFC131"/>
    <mergeCell ref="QFD131:QFG131"/>
    <mergeCell ref="QFH131:QFK131"/>
    <mergeCell ref="QFL131:QFO131"/>
    <mergeCell ref="QDT131:QDW131"/>
    <mergeCell ref="QDX131:QEA131"/>
    <mergeCell ref="QEB131:QEE131"/>
    <mergeCell ref="QEF131:QEI131"/>
    <mergeCell ref="QEJ131:QEM131"/>
    <mergeCell ref="QEN131:QEQ131"/>
    <mergeCell ref="QCV131:QCY131"/>
    <mergeCell ref="QCZ131:QDC131"/>
    <mergeCell ref="QDD131:QDG131"/>
    <mergeCell ref="QDH131:QDK131"/>
    <mergeCell ref="QDL131:QDO131"/>
    <mergeCell ref="QDP131:QDS131"/>
    <mergeCell ref="QBX131:QCA131"/>
    <mergeCell ref="QCB131:QCE131"/>
    <mergeCell ref="QCF131:QCI131"/>
    <mergeCell ref="QCJ131:QCM131"/>
    <mergeCell ref="QCN131:QCQ131"/>
    <mergeCell ref="QCR131:QCU131"/>
    <mergeCell ref="QAZ131:QBC131"/>
    <mergeCell ref="QBD131:QBG131"/>
    <mergeCell ref="QBH131:QBK131"/>
    <mergeCell ref="QBL131:QBO131"/>
    <mergeCell ref="QBP131:QBS131"/>
    <mergeCell ref="QBT131:QBW131"/>
    <mergeCell ref="QLD131:QLG131"/>
    <mergeCell ref="QLH131:QLK131"/>
    <mergeCell ref="QLL131:QLO131"/>
    <mergeCell ref="QLP131:QLS131"/>
    <mergeCell ref="QLT131:QLW131"/>
    <mergeCell ref="QLX131:QMA131"/>
    <mergeCell ref="QKF131:QKI131"/>
    <mergeCell ref="QKJ131:QKM131"/>
    <mergeCell ref="QKN131:QKQ131"/>
    <mergeCell ref="QKR131:QKU131"/>
    <mergeCell ref="QKV131:QKY131"/>
    <mergeCell ref="QKZ131:QLC131"/>
    <mergeCell ref="QJH131:QJK131"/>
    <mergeCell ref="QJL131:QJO131"/>
    <mergeCell ref="QJP131:QJS131"/>
    <mergeCell ref="QJT131:QJW131"/>
    <mergeCell ref="QJX131:QKA131"/>
    <mergeCell ref="QKB131:QKE131"/>
    <mergeCell ref="QIJ131:QIM131"/>
    <mergeCell ref="QIN131:QIQ131"/>
    <mergeCell ref="QIR131:QIU131"/>
    <mergeCell ref="QIV131:QIY131"/>
    <mergeCell ref="QIZ131:QJC131"/>
    <mergeCell ref="QJD131:QJG131"/>
    <mergeCell ref="QHL131:QHO131"/>
    <mergeCell ref="QHP131:QHS131"/>
    <mergeCell ref="QHT131:QHW131"/>
    <mergeCell ref="QHX131:QIA131"/>
    <mergeCell ref="QIB131:QIE131"/>
    <mergeCell ref="QIF131:QII131"/>
    <mergeCell ref="QGN131:QGQ131"/>
    <mergeCell ref="QGR131:QGU131"/>
    <mergeCell ref="QGV131:QGY131"/>
    <mergeCell ref="QGZ131:QHC131"/>
    <mergeCell ref="QHD131:QHG131"/>
    <mergeCell ref="QHH131:QHK131"/>
    <mergeCell ref="QQR131:QQU131"/>
    <mergeCell ref="QQV131:QQY131"/>
    <mergeCell ref="QQZ131:QRC131"/>
    <mergeCell ref="QRD131:QRG131"/>
    <mergeCell ref="QRH131:QRK131"/>
    <mergeCell ref="QRL131:QRO131"/>
    <mergeCell ref="QPT131:QPW131"/>
    <mergeCell ref="QPX131:QQA131"/>
    <mergeCell ref="QQB131:QQE131"/>
    <mergeCell ref="QQF131:QQI131"/>
    <mergeCell ref="QQJ131:QQM131"/>
    <mergeCell ref="QQN131:QQQ131"/>
    <mergeCell ref="QOV131:QOY131"/>
    <mergeCell ref="QOZ131:QPC131"/>
    <mergeCell ref="QPD131:QPG131"/>
    <mergeCell ref="QPH131:QPK131"/>
    <mergeCell ref="QPL131:QPO131"/>
    <mergeCell ref="QPP131:QPS131"/>
    <mergeCell ref="QNX131:QOA131"/>
    <mergeCell ref="QOB131:QOE131"/>
    <mergeCell ref="QOF131:QOI131"/>
    <mergeCell ref="QOJ131:QOM131"/>
    <mergeCell ref="QON131:QOQ131"/>
    <mergeCell ref="QOR131:QOU131"/>
    <mergeCell ref="QMZ131:QNC131"/>
    <mergeCell ref="QND131:QNG131"/>
    <mergeCell ref="QNH131:QNK131"/>
    <mergeCell ref="QNL131:QNO131"/>
    <mergeCell ref="QNP131:QNS131"/>
    <mergeCell ref="QNT131:QNW131"/>
    <mergeCell ref="QMB131:QME131"/>
    <mergeCell ref="QMF131:QMI131"/>
    <mergeCell ref="QMJ131:QMM131"/>
    <mergeCell ref="QMN131:QMQ131"/>
    <mergeCell ref="QMR131:QMU131"/>
    <mergeCell ref="QMV131:QMY131"/>
    <mergeCell ref="QWF131:QWI131"/>
    <mergeCell ref="QWJ131:QWM131"/>
    <mergeCell ref="QWN131:QWQ131"/>
    <mergeCell ref="QWR131:QWU131"/>
    <mergeCell ref="QWV131:QWY131"/>
    <mergeCell ref="QWZ131:QXC131"/>
    <mergeCell ref="QVH131:QVK131"/>
    <mergeCell ref="QVL131:QVO131"/>
    <mergeCell ref="QVP131:QVS131"/>
    <mergeCell ref="QVT131:QVW131"/>
    <mergeCell ref="QVX131:QWA131"/>
    <mergeCell ref="QWB131:QWE131"/>
    <mergeCell ref="QUJ131:QUM131"/>
    <mergeCell ref="QUN131:QUQ131"/>
    <mergeCell ref="QUR131:QUU131"/>
    <mergeCell ref="QUV131:QUY131"/>
    <mergeCell ref="QUZ131:QVC131"/>
    <mergeCell ref="QVD131:QVG131"/>
    <mergeCell ref="QTL131:QTO131"/>
    <mergeCell ref="QTP131:QTS131"/>
    <mergeCell ref="QTT131:QTW131"/>
    <mergeCell ref="QTX131:QUA131"/>
    <mergeCell ref="QUB131:QUE131"/>
    <mergeCell ref="QUF131:QUI131"/>
    <mergeCell ref="QSN131:QSQ131"/>
    <mergeCell ref="QSR131:QSU131"/>
    <mergeCell ref="QSV131:QSY131"/>
    <mergeCell ref="QSZ131:QTC131"/>
    <mergeCell ref="QTD131:QTG131"/>
    <mergeCell ref="QTH131:QTK131"/>
    <mergeCell ref="QRP131:QRS131"/>
    <mergeCell ref="QRT131:QRW131"/>
    <mergeCell ref="QRX131:QSA131"/>
    <mergeCell ref="QSB131:QSE131"/>
    <mergeCell ref="QSF131:QSI131"/>
    <mergeCell ref="QSJ131:QSM131"/>
    <mergeCell ref="RBT131:RBW131"/>
    <mergeCell ref="RBX131:RCA131"/>
    <mergeCell ref="RCB131:RCE131"/>
    <mergeCell ref="RCF131:RCI131"/>
    <mergeCell ref="RCJ131:RCM131"/>
    <mergeCell ref="RCN131:RCQ131"/>
    <mergeCell ref="RAV131:RAY131"/>
    <mergeCell ref="RAZ131:RBC131"/>
    <mergeCell ref="RBD131:RBG131"/>
    <mergeCell ref="RBH131:RBK131"/>
    <mergeCell ref="RBL131:RBO131"/>
    <mergeCell ref="RBP131:RBS131"/>
    <mergeCell ref="QZX131:RAA131"/>
    <mergeCell ref="RAB131:RAE131"/>
    <mergeCell ref="RAF131:RAI131"/>
    <mergeCell ref="RAJ131:RAM131"/>
    <mergeCell ref="RAN131:RAQ131"/>
    <mergeCell ref="RAR131:RAU131"/>
    <mergeCell ref="QYZ131:QZC131"/>
    <mergeCell ref="QZD131:QZG131"/>
    <mergeCell ref="QZH131:QZK131"/>
    <mergeCell ref="QZL131:QZO131"/>
    <mergeCell ref="QZP131:QZS131"/>
    <mergeCell ref="QZT131:QZW131"/>
    <mergeCell ref="QYB131:QYE131"/>
    <mergeCell ref="QYF131:QYI131"/>
    <mergeCell ref="QYJ131:QYM131"/>
    <mergeCell ref="QYN131:QYQ131"/>
    <mergeCell ref="QYR131:QYU131"/>
    <mergeCell ref="QYV131:QYY131"/>
    <mergeCell ref="QXD131:QXG131"/>
    <mergeCell ref="QXH131:QXK131"/>
    <mergeCell ref="QXL131:QXO131"/>
    <mergeCell ref="QXP131:QXS131"/>
    <mergeCell ref="QXT131:QXW131"/>
    <mergeCell ref="QXX131:QYA131"/>
    <mergeCell ref="RHH131:RHK131"/>
    <mergeCell ref="RHL131:RHO131"/>
    <mergeCell ref="RHP131:RHS131"/>
    <mergeCell ref="RHT131:RHW131"/>
    <mergeCell ref="RHX131:RIA131"/>
    <mergeCell ref="RIB131:RIE131"/>
    <mergeCell ref="RGJ131:RGM131"/>
    <mergeCell ref="RGN131:RGQ131"/>
    <mergeCell ref="RGR131:RGU131"/>
    <mergeCell ref="RGV131:RGY131"/>
    <mergeCell ref="RGZ131:RHC131"/>
    <mergeCell ref="RHD131:RHG131"/>
    <mergeCell ref="RFL131:RFO131"/>
    <mergeCell ref="RFP131:RFS131"/>
    <mergeCell ref="RFT131:RFW131"/>
    <mergeCell ref="RFX131:RGA131"/>
    <mergeCell ref="RGB131:RGE131"/>
    <mergeCell ref="RGF131:RGI131"/>
    <mergeCell ref="REN131:REQ131"/>
    <mergeCell ref="RER131:REU131"/>
    <mergeCell ref="REV131:REY131"/>
    <mergeCell ref="REZ131:RFC131"/>
    <mergeCell ref="RFD131:RFG131"/>
    <mergeCell ref="RFH131:RFK131"/>
    <mergeCell ref="RDP131:RDS131"/>
    <mergeCell ref="RDT131:RDW131"/>
    <mergeCell ref="RDX131:REA131"/>
    <mergeCell ref="REB131:REE131"/>
    <mergeCell ref="REF131:REI131"/>
    <mergeCell ref="REJ131:REM131"/>
    <mergeCell ref="RCR131:RCU131"/>
    <mergeCell ref="RCV131:RCY131"/>
    <mergeCell ref="RCZ131:RDC131"/>
    <mergeCell ref="RDD131:RDG131"/>
    <mergeCell ref="RDH131:RDK131"/>
    <mergeCell ref="RDL131:RDO131"/>
    <mergeCell ref="RMV131:RMY131"/>
    <mergeCell ref="RMZ131:RNC131"/>
    <mergeCell ref="RND131:RNG131"/>
    <mergeCell ref="RNH131:RNK131"/>
    <mergeCell ref="RNL131:RNO131"/>
    <mergeCell ref="RNP131:RNS131"/>
    <mergeCell ref="RLX131:RMA131"/>
    <mergeCell ref="RMB131:RME131"/>
    <mergeCell ref="RMF131:RMI131"/>
    <mergeCell ref="RMJ131:RMM131"/>
    <mergeCell ref="RMN131:RMQ131"/>
    <mergeCell ref="RMR131:RMU131"/>
    <mergeCell ref="RKZ131:RLC131"/>
    <mergeCell ref="RLD131:RLG131"/>
    <mergeCell ref="RLH131:RLK131"/>
    <mergeCell ref="RLL131:RLO131"/>
    <mergeCell ref="RLP131:RLS131"/>
    <mergeCell ref="RLT131:RLW131"/>
    <mergeCell ref="RKB131:RKE131"/>
    <mergeCell ref="RKF131:RKI131"/>
    <mergeCell ref="RKJ131:RKM131"/>
    <mergeCell ref="RKN131:RKQ131"/>
    <mergeCell ref="RKR131:RKU131"/>
    <mergeCell ref="RKV131:RKY131"/>
    <mergeCell ref="RJD131:RJG131"/>
    <mergeCell ref="RJH131:RJK131"/>
    <mergeCell ref="RJL131:RJO131"/>
    <mergeCell ref="RJP131:RJS131"/>
    <mergeCell ref="RJT131:RJW131"/>
    <mergeCell ref="RJX131:RKA131"/>
    <mergeCell ref="RIF131:RII131"/>
    <mergeCell ref="RIJ131:RIM131"/>
    <mergeCell ref="RIN131:RIQ131"/>
    <mergeCell ref="RIR131:RIU131"/>
    <mergeCell ref="RIV131:RIY131"/>
    <mergeCell ref="RIZ131:RJC131"/>
    <mergeCell ref="RSJ131:RSM131"/>
    <mergeCell ref="RSN131:RSQ131"/>
    <mergeCell ref="RSR131:RSU131"/>
    <mergeCell ref="RSV131:RSY131"/>
    <mergeCell ref="RSZ131:RTC131"/>
    <mergeCell ref="RTD131:RTG131"/>
    <mergeCell ref="RRL131:RRO131"/>
    <mergeCell ref="RRP131:RRS131"/>
    <mergeCell ref="RRT131:RRW131"/>
    <mergeCell ref="RRX131:RSA131"/>
    <mergeCell ref="RSB131:RSE131"/>
    <mergeCell ref="RSF131:RSI131"/>
    <mergeCell ref="RQN131:RQQ131"/>
    <mergeCell ref="RQR131:RQU131"/>
    <mergeCell ref="RQV131:RQY131"/>
    <mergeCell ref="RQZ131:RRC131"/>
    <mergeCell ref="RRD131:RRG131"/>
    <mergeCell ref="RRH131:RRK131"/>
    <mergeCell ref="RPP131:RPS131"/>
    <mergeCell ref="RPT131:RPW131"/>
    <mergeCell ref="RPX131:RQA131"/>
    <mergeCell ref="RQB131:RQE131"/>
    <mergeCell ref="RQF131:RQI131"/>
    <mergeCell ref="RQJ131:RQM131"/>
    <mergeCell ref="ROR131:ROU131"/>
    <mergeCell ref="ROV131:ROY131"/>
    <mergeCell ref="ROZ131:RPC131"/>
    <mergeCell ref="RPD131:RPG131"/>
    <mergeCell ref="RPH131:RPK131"/>
    <mergeCell ref="RPL131:RPO131"/>
    <mergeCell ref="RNT131:RNW131"/>
    <mergeCell ref="RNX131:ROA131"/>
    <mergeCell ref="ROB131:ROE131"/>
    <mergeCell ref="ROF131:ROI131"/>
    <mergeCell ref="ROJ131:ROM131"/>
    <mergeCell ref="RON131:ROQ131"/>
    <mergeCell ref="RXX131:RYA131"/>
    <mergeCell ref="RYB131:RYE131"/>
    <mergeCell ref="RYF131:RYI131"/>
    <mergeCell ref="RYJ131:RYM131"/>
    <mergeCell ref="RYN131:RYQ131"/>
    <mergeCell ref="RYR131:RYU131"/>
    <mergeCell ref="RWZ131:RXC131"/>
    <mergeCell ref="RXD131:RXG131"/>
    <mergeCell ref="RXH131:RXK131"/>
    <mergeCell ref="RXL131:RXO131"/>
    <mergeCell ref="RXP131:RXS131"/>
    <mergeCell ref="RXT131:RXW131"/>
    <mergeCell ref="RWB131:RWE131"/>
    <mergeCell ref="RWF131:RWI131"/>
    <mergeCell ref="RWJ131:RWM131"/>
    <mergeCell ref="RWN131:RWQ131"/>
    <mergeCell ref="RWR131:RWU131"/>
    <mergeCell ref="RWV131:RWY131"/>
    <mergeCell ref="RVD131:RVG131"/>
    <mergeCell ref="RVH131:RVK131"/>
    <mergeCell ref="RVL131:RVO131"/>
    <mergeCell ref="RVP131:RVS131"/>
    <mergeCell ref="RVT131:RVW131"/>
    <mergeCell ref="RVX131:RWA131"/>
    <mergeCell ref="RUF131:RUI131"/>
    <mergeCell ref="RUJ131:RUM131"/>
    <mergeCell ref="RUN131:RUQ131"/>
    <mergeCell ref="RUR131:RUU131"/>
    <mergeCell ref="RUV131:RUY131"/>
    <mergeCell ref="RUZ131:RVC131"/>
    <mergeCell ref="RTH131:RTK131"/>
    <mergeCell ref="RTL131:RTO131"/>
    <mergeCell ref="RTP131:RTS131"/>
    <mergeCell ref="RTT131:RTW131"/>
    <mergeCell ref="RTX131:RUA131"/>
    <mergeCell ref="RUB131:RUE131"/>
    <mergeCell ref="SDL131:SDO131"/>
    <mergeCell ref="SDP131:SDS131"/>
    <mergeCell ref="SDT131:SDW131"/>
    <mergeCell ref="SDX131:SEA131"/>
    <mergeCell ref="SEB131:SEE131"/>
    <mergeCell ref="SEF131:SEI131"/>
    <mergeCell ref="SCN131:SCQ131"/>
    <mergeCell ref="SCR131:SCU131"/>
    <mergeCell ref="SCV131:SCY131"/>
    <mergeCell ref="SCZ131:SDC131"/>
    <mergeCell ref="SDD131:SDG131"/>
    <mergeCell ref="SDH131:SDK131"/>
    <mergeCell ref="SBP131:SBS131"/>
    <mergeCell ref="SBT131:SBW131"/>
    <mergeCell ref="SBX131:SCA131"/>
    <mergeCell ref="SCB131:SCE131"/>
    <mergeCell ref="SCF131:SCI131"/>
    <mergeCell ref="SCJ131:SCM131"/>
    <mergeCell ref="SAR131:SAU131"/>
    <mergeCell ref="SAV131:SAY131"/>
    <mergeCell ref="SAZ131:SBC131"/>
    <mergeCell ref="SBD131:SBG131"/>
    <mergeCell ref="SBH131:SBK131"/>
    <mergeCell ref="SBL131:SBO131"/>
    <mergeCell ref="RZT131:RZW131"/>
    <mergeCell ref="RZX131:SAA131"/>
    <mergeCell ref="SAB131:SAE131"/>
    <mergeCell ref="SAF131:SAI131"/>
    <mergeCell ref="SAJ131:SAM131"/>
    <mergeCell ref="SAN131:SAQ131"/>
    <mergeCell ref="RYV131:RYY131"/>
    <mergeCell ref="RYZ131:RZC131"/>
    <mergeCell ref="RZD131:RZG131"/>
    <mergeCell ref="RZH131:RZK131"/>
    <mergeCell ref="RZL131:RZO131"/>
    <mergeCell ref="RZP131:RZS131"/>
    <mergeCell ref="SIZ131:SJC131"/>
    <mergeCell ref="SJD131:SJG131"/>
    <mergeCell ref="SJH131:SJK131"/>
    <mergeCell ref="SJL131:SJO131"/>
    <mergeCell ref="SJP131:SJS131"/>
    <mergeCell ref="SJT131:SJW131"/>
    <mergeCell ref="SIB131:SIE131"/>
    <mergeCell ref="SIF131:SII131"/>
    <mergeCell ref="SIJ131:SIM131"/>
    <mergeCell ref="SIN131:SIQ131"/>
    <mergeCell ref="SIR131:SIU131"/>
    <mergeCell ref="SIV131:SIY131"/>
    <mergeCell ref="SHD131:SHG131"/>
    <mergeCell ref="SHH131:SHK131"/>
    <mergeCell ref="SHL131:SHO131"/>
    <mergeCell ref="SHP131:SHS131"/>
    <mergeCell ref="SHT131:SHW131"/>
    <mergeCell ref="SHX131:SIA131"/>
    <mergeCell ref="SGF131:SGI131"/>
    <mergeCell ref="SGJ131:SGM131"/>
    <mergeCell ref="SGN131:SGQ131"/>
    <mergeCell ref="SGR131:SGU131"/>
    <mergeCell ref="SGV131:SGY131"/>
    <mergeCell ref="SGZ131:SHC131"/>
    <mergeCell ref="SFH131:SFK131"/>
    <mergeCell ref="SFL131:SFO131"/>
    <mergeCell ref="SFP131:SFS131"/>
    <mergeCell ref="SFT131:SFW131"/>
    <mergeCell ref="SFX131:SGA131"/>
    <mergeCell ref="SGB131:SGE131"/>
    <mergeCell ref="SEJ131:SEM131"/>
    <mergeCell ref="SEN131:SEQ131"/>
    <mergeCell ref="SER131:SEU131"/>
    <mergeCell ref="SEV131:SEY131"/>
    <mergeCell ref="SEZ131:SFC131"/>
    <mergeCell ref="SFD131:SFG131"/>
    <mergeCell ref="SON131:SOQ131"/>
    <mergeCell ref="SOR131:SOU131"/>
    <mergeCell ref="SOV131:SOY131"/>
    <mergeCell ref="SOZ131:SPC131"/>
    <mergeCell ref="SPD131:SPG131"/>
    <mergeCell ref="SPH131:SPK131"/>
    <mergeCell ref="SNP131:SNS131"/>
    <mergeCell ref="SNT131:SNW131"/>
    <mergeCell ref="SNX131:SOA131"/>
    <mergeCell ref="SOB131:SOE131"/>
    <mergeCell ref="SOF131:SOI131"/>
    <mergeCell ref="SOJ131:SOM131"/>
    <mergeCell ref="SMR131:SMU131"/>
    <mergeCell ref="SMV131:SMY131"/>
    <mergeCell ref="SMZ131:SNC131"/>
    <mergeCell ref="SND131:SNG131"/>
    <mergeCell ref="SNH131:SNK131"/>
    <mergeCell ref="SNL131:SNO131"/>
    <mergeCell ref="SLT131:SLW131"/>
    <mergeCell ref="SLX131:SMA131"/>
    <mergeCell ref="SMB131:SME131"/>
    <mergeCell ref="SMF131:SMI131"/>
    <mergeCell ref="SMJ131:SMM131"/>
    <mergeCell ref="SMN131:SMQ131"/>
    <mergeCell ref="SKV131:SKY131"/>
    <mergeCell ref="SKZ131:SLC131"/>
    <mergeCell ref="SLD131:SLG131"/>
    <mergeCell ref="SLH131:SLK131"/>
    <mergeCell ref="SLL131:SLO131"/>
    <mergeCell ref="SLP131:SLS131"/>
    <mergeCell ref="SJX131:SKA131"/>
    <mergeCell ref="SKB131:SKE131"/>
    <mergeCell ref="SKF131:SKI131"/>
    <mergeCell ref="SKJ131:SKM131"/>
    <mergeCell ref="SKN131:SKQ131"/>
    <mergeCell ref="SKR131:SKU131"/>
    <mergeCell ref="SUB131:SUE131"/>
    <mergeCell ref="SUF131:SUI131"/>
    <mergeCell ref="SUJ131:SUM131"/>
    <mergeCell ref="SUN131:SUQ131"/>
    <mergeCell ref="SUR131:SUU131"/>
    <mergeCell ref="SUV131:SUY131"/>
    <mergeCell ref="STD131:STG131"/>
    <mergeCell ref="STH131:STK131"/>
    <mergeCell ref="STL131:STO131"/>
    <mergeCell ref="STP131:STS131"/>
    <mergeCell ref="STT131:STW131"/>
    <mergeCell ref="STX131:SUA131"/>
    <mergeCell ref="SSF131:SSI131"/>
    <mergeCell ref="SSJ131:SSM131"/>
    <mergeCell ref="SSN131:SSQ131"/>
    <mergeCell ref="SSR131:SSU131"/>
    <mergeCell ref="SSV131:SSY131"/>
    <mergeCell ref="SSZ131:STC131"/>
    <mergeCell ref="SRH131:SRK131"/>
    <mergeCell ref="SRL131:SRO131"/>
    <mergeCell ref="SRP131:SRS131"/>
    <mergeCell ref="SRT131:SRW131"/>
    <mergeCell ref="SRX131:SSA131"/>
    <mergeCell ref="SSB131:SSE131"/>
    <mergeCell ref="SQJ131:SQM131"/>
    <mergeCell ref="SQN131:SQQ131"/>
    <mergeCell ref="SQR131:SQU131"/>
    <mergeCell ref="SQV131:SQY131"/>
    <mergeCell ref="SQZ131:SRC131"/>
    <mergeCell ref="SRD131:SRG131"/>
    <mergeCell ref="SPL131:SPO131"/>
    <mergeCell ref="SPP131:SPS131"/>
    <mergeCell ref="SPT131:SPW131"/>
    <mergeCell ref="SPX131:SQA131"/>
    <mergeCell ref="SQB131:SQE131"/>
    <mergeCell ref="SQF131:SQI131"/>
    <mergeCell ref="SZP131:SZS131"/>
    <mergeCell ref="SZT131:SZW131"/>
    <mergeCell ref="SZX131:TAA131"/>
    <mergeCell ref="TAB131:TAE131"/>
    <mergeCell ref="TAF131:TAI131"/>
    <mergeCell ref="TAJ131:TAM131"/>
    <mergeCell ref="SYR131:SYU131"/>
    <mergeCell ref="SYV131:SYY131"/>
    <mergeCell ref="SYZ131:SZC131"/>
    <mergeCell ref="SZD131:SZG131"/>
    <mergeCell ref="SZH131:SZK131"/>
    <mergeCell ref="SZL131:SZO131"/>
    <mergeCell ref="SXT131:SXW131"/>
    <mergeCell ref="SXX131:SYA131"/>
    <mergeCell ref="SYB131:SYE131"/>
    <mergeCell ref="SYF131:SYI131"/>
    <mergeCell ref="SYJ131:SYM131"/>
    <mergeCell ref="SYN131:SYQ131"/>
    <mergeCell ref="SWV131:SWY131"/>
    <mergeCell ref="SWZ131:SXC131"/>
    <mergeCell ref="SXD131:SXG131"/>
    <mergeCell ref="SXH131:SXK131"/>
    <mergeCell ref="SXL131:SXO131"/>
    <mergeCell ref="SXP131:SXS131"/>
    <mergeCell ref="SVX131:SWA131"/>
    <mergeCell ref="SWB131:SWE131"/>
    <mergeCell ref="SWF131:SWI131"/>
    <mergeCell ref="SWJ131:SWM131"/>
    <mergeCell ref="SWN131:SWQ131"/>
    <mergeCell ref="SWR131:SWU131"/>
    <mergeCell ref="SUZ131:SVC131"/>
    <mergeCell ref="SVD131:SVG131"/>
    <mergeCell ref="SVH131:SVK131"/>
    <mergeCell ref="SVL131:SVO131"/>
    <mergeCell ref="SVP131:SVS131"/>
    <mergeCell ref="SVT131:SVW131"/>
    <mergeCell ref="TFD131:TFG131"/>
    <mergeCell ref="TFH131:TFK131"/>
    <mergeCell ref="TFL131:TFO131"/>
    <mergeCell ref="TFP131:TFS131"/>
    <mergeCell ref="TFT131:TFW131"/>
    <mergeCell ref="TFX131:TGA131"/>
    <mergeCell ref="TEF131:TEI131"/>
    <mergeCell ref="TEJ131:TEM131"/>
    <mergeCell ref="TEN131:TEQ131"/>
    <mergeCell ref="TER131:TEU131"/>
    <mergeCell ref="TEV131:TEY131"/>
    <mergeCell ref="TEZ131:TFC131"/>
    <mergeCell ref="TDH131:TDK131"/>
    <mergeCell ref="TDL131:TDO131"/>
    <mergeCell ref="TDP131:TDS131"/>
    <mergeCell ref="TDT131:TDW131"/>
    <mergeCell ref="TDX131:TEA131"/>
    <mergeCell ref="TEB131:TEE131"/>
    <mergeCell ref="TCJ131:TCM131"/>
    <mergeCell ref="TCN131:TCQ131"/>
    <mergeCell ref="TCR131:TCU131"/>
    <mergeCell ref="TCV131:TCY131"/>
    <mergeCell ref="TCZ131:TDC131"/>
    <mergeCell ref="TDD131:TDG131"/>
    <mergeCell ref="TBL131:TBO131"/>
    <mergeCell ref="TBP131:TBS131"/>
    <mergeCell ref="TBT131:TBW131"/>
    <mergeCell ref="TBX131:TCA131"/>
    <mergeCell ref="TCB131:TCE131"/>
    <mergeCell ref="TCF131:TCI131"/>
    <mergeCell ref="TAN131:TAQ131"/>
    <mergeCell ref="TAR131:TAU131"/>
    <mergeCell ref="TAV131:TAY131"/>
    <mergeCell ref="TAZ131:TBC131"/>
    <mergeCell ref="TBD131:TBG131"/>
    <mergeCell ref="TBH131:TBK131"/>
    <mergeCell ref="TKR131:TKU131"/>
    <mergeCell ref="TKV131:TKY131"/>
    <mergeCell ref="TKZ131:TLC131"/>
    <mergeCell ref="TLD131:TLG131"/>
    <mergeCell ref="TLH131:TLK131"/>
    <mergeCell ref="TLL131:TLO131"/>
    <mergeCell ref="TJT131:TJW131"/>
    <mergeCell ref="TJX131:TKA131"/>
    <mergeCell ref="TKB131:TKE131"/>
    <mergeCell ref="TKF131:TKI131"/>
    <mergeCell ref="TKJ131:TKM131"/>
    <mergeCell ref="TKN131:TKQ131"/>
    <mergeCell ref="TIV131:TIY131"/>
    <mergeCell ref="TIZ131:TJC131"/>
    <mergeCell ref="TJD131:TJG131"/>
    <mergeCell ref="TJH131:TJK131"/>
    <mergeCell ref="TJL131:TJO131"/>
    <mergeCell ref="TJP131:TJS131"/>
    <mergeCell ref="THX131:TIA131"/>
    <mergeCell ref="TIB131:TIE131"/>
    <mergeCell ref="TIF131:TII131"/>
    <mergeCell ref="TIJ131:TIM131"/>
    <mergeCell ref="TIN131:TIQ131"/>
    <mergeCell ref="TIR131:TIU131"/>
    <mergeCell ref="TGZ131:THC131"/>
    <mergeCell ref="THD131:THG131"/>
    <mergeCell ref="THH131:THK131"/>
    <mergeCell ref="THL131:THO131"/>
    <mergeCell ref="THP131:THS131"/>
    <mergeCell ref="THT131:THW131"/>
    <mergeCell ref="TGB131:TGE131"/>
    <mergeCell ref="TGF131:TGI131"/>
    <mergeCell ref="TGJ131:TGM131"/>
    <mergeCell ref="TGN131:TGQ131"/>
    <mergeCell ref="TGR131:TGU131"/>
    <mergeCell ref="TGV131:TGY131"/>
    <mergeCell ref="TQF131:TQI131"/>
    <mergeCell ref="TQJ131:TQM131"/>
    <mergeCell ref="TQN131:TQQ131"/>
    <mergeCell ref="TQR131:TQU131"/>
    <mergeCell ref="TQV131:TQY131"/>
    <mergeCell ref="TQZ131:TRC131"/>
    <mergeCell ref="TPH131:TPK131"/>
    <mergeCell ref="TPL131:TPO131"/>
    <mergeCell ref="TPP131:TPS131"/>
    <mergeCell ref="TPT131:TPW131"/>
    <mergeCell ref="TPX131:TQA131"/>
    <mergeCell ref="TQB131:TQE131"/>
    <mergeCell ref="TOJ131:TOM131"/>
    <mergeCell ref="TON131:TOQ131"/>
    <mergeCell ref="TOR131:TOU131"/>
    <mergeCell ref="TOV131:TOY131"/>
    <mergeCell ref="TOZ131:TPC131"/>
    <mergeCell ref="TPD131:TPG131"/>
    <mergeCell ref="TNL131:TNO131"/>
    <mergeCell ref="TNP131:TNS131"/>
    <mergeCell ref="TNT131:TNW131"/>
    <mergeCell ref="TNX131:TOA131"/>
    <mergeCell ref="TOB131:TOE131"/>
    <mergeCell ref="TOF131:TOI131"/>
    <mergeCell ref="TMN131:TMQ131"/>
    <mergeCell ref="TMR131:TMU131"/>
    <mergeCell ref="TMV131:TMY131"/>
    <mergeCell ref="TMZ131:TNC131"/>
    <mergeCell ref="TND131:TNG131"/>
    <mergeCell ref="TNH131:TNK131"/>
    <mergeCell ref="TLP131:TLS131"/>
    <mergeCell ref="TLT131:TLW131"/>
    <mergeCell ref="TLX131:TMA131"/>
    <mergeCell ref="TMB131:TME131"/>
    <mergeCell ref="TMF131:TMI131"/>
    <mergeCell ref="TMJ131:TMM131"/>
    <mergeCell ref="TVT131:TVW131"/>
    <mergeCell ref="TVX131:TWA131"/>
    <mergeCell ref="TWB131:TWE131"/>
    <mergeCell ref="TWF131:TWI131"/>
    <mergeCell ref="TWJ131:TWM131"/>
    <mergeCell ref="TWN131:TWQ131"/>
    <mergeCell ref="TUV131:TUY131"/>
    <mergeCell ref="TUZ131:TVC131"/>
    <mergeCell ref="TVD131:TVG131"/>
    <mergeCell ref="TVH131:TVK131"/>
    <mergeCell ref="TVL131:TVO131"/>
    <mergeCell ref="TVP131:TVS131"/>
    <mergeCell ref="TTX131:TUA131"/>
    <mergeCell ref="TUB131:TUE131"/>
    <mergeCell ref="TUF131:TUI131"/>
    <mergeCell ref="TUJ131:TUM131"/>
    <mergeCell ref="TUN131:TUQ131"/>
    <mergeCell ref="TUR131:TUU131"/>
    <mergeCell ref="TSZ131:TTC131"/>
    <mergeCell ref="TTD131:TTG131"/>
    <mergeCell ref="TTH131:TTK131"/>
    <mergeCell ref="TTL131:TTO131"/>
    <mergeCell ref="TTP131:TTS131"/>
    <mergeCell ref="TTT131:TTW131"/>
    <mergeCell ref="TSB131:TSE131"/>
    <mergeCell ref="TSF131:TSI131"/>
    <mergeCell ref="TSJ131:TSM131"/>
    <mergeCell ref="TSN131:TSQ131"/>
    <mergeCell ref="TSR131:TSU131"/>
    <mergeCell ref="TSV131:TSY131"/>
    <mergeCell ref="TRD131:TRG131"/>
    <mergeCell ref="TRH131:TRK131"/>
    <mergeCell ref="TRL131:TRO131"/>
    <mergeCell ref="TRP131:TRS131"/>
    <mergeCell ref="TRT131:TRW131"/>
    <mergeCell ref="TRX131:TSA131"/>
    <mergeCell ref="UBH131:UBK131"/>
    <mergeCell ref="UBL131:UBO131"/>
    <mergeCell ref="UBP131:UBS131"/>
    <mergeCell ref="UBT131:UBW131"/>
    <mergeCell ref="UBX131:UCA131"/>
    <mergeCell ref="UCB131:UCE131"/>
    <mergeCell ref="UAJ131:UAM131"/>
    <mergeCell ref="UAN131:UAQ131"/>
    <mergeCell ref="UAR131:UAU131"/>
    <mergeCell ref="UAV131:UAY131"/>
    <mergeCell ref="UAZ131:UBC131"/>
    <mergeCell ref="UBD131:UBG131"/>
    <mergeCell ref="TZL131:TZO131"/>
    <mergeCell ref="TZP131:TZS131"/>
    <mergeCell ref="TZT131:TZW131"/>
    <mergeCell ref="TZX131:UAA131"/>
    <mergeCell ref="UAB131:UAE131"/>
    <mergeCell ref="UAF131:UAI131"/>
    <mergeCell ref="TYN131:TYQ131"/>
    <mergeCell ref="TYR131:TYU131"/>
    <mergeCell ref="TYV131:TYY131"/>
    <mergeCell ref="TYZ131:TZC131"/>
    <mergeCell ref="TZD131:TZG131"/>
    <mergeCell ref="TZH131:TZK131"/>
    <mergeCell ref="TXP131:TXS131"/>
    <mergeCell ref="TXT131:TXW131"/>
    <mergeCell ref="TXX131:TYA131"/>
    <mergeCell ref="TYB131:TYE131"/>
    <mergeCell ref="TYF131:TYI131"/>
    <mergeCell ref="TYJ131:TYM131"/>
    <mergeCell ref="TWR131:TWU131"/>
    <mergeCell ref="TWV131:TWY131"/>
    <mergeCell ref="TWZ131:TXC131"/>
    <mergeCell ref="TXD131:TXG131"/>
    <mergeCell ref="TXH131:TXK131"/>
    <mergeCell ref="TXL131:TXO131"/>
    <mergeCell ref="UGV131:UGY131"/>
    <mergeCell ref="UGZ131:UHC131"/>
    <mergeCell ref="UHD131:UHG131"/>
    <mergeCell ref="UHH131:UHK131"/>
    <mergeCell ref="UHL131:UHO131"/>
    <mergeCell ref="UHP131:UHS131"/>
    <mergeCell ref="UFX131:UGA131"/>
    <mergeCell ref="UGB131:UGE131"/>
    <mergeCell ref="UGF131:UGI131"/>
    <mergeCell ref="UGJ131:UGM131"/>
    <mergeCell ref="UGN131:UGQ131"/>
    <mergeCell ref="UGR131:UGU131"/>
    <mergeCell ref="UEZ131:UFC131"/>
    <mergeCell ref="UFD131:UFG131"/>
    <mergeCell ref="UFH131:UFK131"/>
    <mergeCell ref="UFL131:UFO131"/>
    <mergeCell ref="UFP131:UFS131"/>
    <mergeCell ref="UFT131:UFW131"/>
    <mergeCell ref="UEB131:UEE131"/>
    <mergeCell ref="UEF131:UEI131"/>
    <mergeCell ref="UEJ131:UEM131"/>
    <mergeCell ref="UEN131:UEQ131"/>
    <mergeCell ref="UER131:UEU131"/>
    <mergeCell ref="UEV131:UEY131"/>
    <mergeCell ref="UDD131:UDG131"/>
    <mergeCell ref="UDH131:UDK131"/>
    <mergeCell ref="UDL131:UDO131"/>
    <mergeCell ref="UDP131:UDS131"/>
    <mergeCell ref="UDT131:UDW131"/>
    <mergeCell ref="UDX131:UEA131"/>
    <mergeCell ref="UCF131:UCI131"/>
    <mergeCell ref="UCJ131:UCM131"/>
    <mergeCell ref="UCN131:UCQ131"/>
    <mergeCell ref="UCR131:UCU131"/>
    <mergeCell ref="UCV131:UCY131"/>
    <mergeCell ref="UCZ131:UDC131"/>
    <mergeCell ref="UMJ131:UMM131"/>
    <mergeCell ref="UMN131:UMQ131"/>
    <mergeCell ref="UMR131:UMU131"/>
    <mergeCell ref="UMV131:UMY131"/>
    <mergeCell ref="UMZ131:UNC131"/>
    <mergeCell ref="UND131:UNG131"/>
    <mergeCell ref="ULL131:ULO131"/>
    <mergeCell ref="ULP131:ULS131"/>
    <mergeCell ref="ULT131:ULW131"/>
    <mergeCell ref="ULX131:UMA131"/>
    <mergeCell ref="UMB131:UME131"/>
    <mergeCell ref="UMF131:UMI131"/>
    <mergeCell ref="UKN131:UKQ131"/>
    <mergeCell ref="UKR131:UKU131"/>
    <mergeCell ref="UKV131:UKY131"/>
    <mergeCell ref="UKZ131:ULC131"/>
    <mergeCell ref="ULD131:ULG131"/>
    <mergeCell ref="ULH131:ULK131"/>
    <mergeCell ref="UJP131:UJS131"/>
    <mergeCell ref="UJT131:UJW131"/>
    <mergeCell ref="UJX131:UKA131"/>
    <mergeCell ref="UKB131:UKE131"/>
    <mergeCell ref="UKF131:UKI131"/>
    <mergeCell ref="UKJ131:UKM131"/>
    <mergeCell ref="UIR131:UIU131"/>
    <mergeCell ref="UIV131:UIY131"/>
    <mergeCell ref="UIZ131:UJC131"/>
    <mergeCell ref="UJD131:UJG131"/>
    <mergeCell ref="UJH131:UJK131"/>
    <mergeCell ref="UJL131:UJO131"/>
    <mergeCell ref="UHT131:UHW131"/>
    <mergeCell ref="UHX131:UIA131"/>
    <mergeCell ref="UIB131:UIE131"/>
    <mergeCell ref="UIF131:UII131"/>
    <mergeCell ref="UIJ131:UIM131"/>
    <mergeCell ref="UIN131:UIQ131"/>
    <mergeCell ref="URX131:USA131"/>
    <mergeCell ref="USB131:USE131"/>
    <mergeCell ref="USF131:USI131"/>
    <mergeCell ref="USJ131:USM131"/>
    <mergeCell ref="USN131:USQ131"/>
    <mergeCell ref="USR131:USU131"/>
    <mergeCell ref="UQZ131:URC131"/>
    <mergeCell ref="URD131:URG131"/>
    <mergeCell ref="URH131:URK131"/>
    <mergeCell ref="URL131:URO131"/>
    <mergeCell ref="URP131:URS131"/>
    <mergeCell ref="URT131:URW131"/>
    <mergeCell ref="UQB131:UQE131"/>
    <mergeCell ref="UQF131:UQI131"/>
    <mergeCell ref="UQJ131:UQM131"/>
    <mergeCell ref="UQN131:UQQ131"/>
    <mergeCell ref="UQR131:UQU131"/>
    <mergeCell ref="UQV131:UQY131"/>
    <mergeCell ref="UPD131:UPG131"/>
    <mergeCell ref="UPH131:UPK131"/>
    <mergeCell ref="UPL131:UPO131"/>
    <mergeCell ref="UPP131:UPS131"/>
    <mergeCell ref="UPT131:UPW131"/>
    <mergeCell ref="UPX131:UQA131"/>
    <mergeCell ref="UOF131:UOI131"/>
    <mergeCell ref="UOJ131:UOM131"/>
    <mergeCell ref="UON131:UOQ131"/>
    <mergeCell ref="UOR131:UOU131"/>
    <mergeCell ref="UOV131:UOY131"/>
    <mergeCell ref="UOZ131:UPC131"/>
    <mergeCell ref="UNH131:UNK131"/>
    <mergeCell ref="UNL131:UNO131"/>
    <mergeCell ref="UNP131:UNS131"/>
    <mergeCell ref="UNT131:UNW131"/>
    <mergeCell ref="UNX131:UOA131"/>
    <mergeCell ref="UOB131:UOE131"/>
    <mergeCell ref="UXL131:UXO131"/>
    <mergeCell ref="UXP131:UXS131"/>
    <mergeCell ref="UXT131:UXW131"/>
    <mergeCell ref="UXX131:UYA131"/>
    <mergeCell ref="UYB131:UYE131"/>
    <mergeCell ref="UYF131:UYI131"/>
    <mergeCell ref="UWN131:UWQ131"/>
    <mergeCell ref="UWR131:UWU131"/>
    <mergeCell ref="UWV131:UWY131"/>
    <mergeCell ref="UWZ131:UXC131"/>
    <mergeCell ref="UXD131:UXG131"/>
    <mergeCell ref="UXH131:UXK131"/>
    <mergeCell ref="UVP131:UVS131"/>
    <mergeCell ref="UVT131:UVW131"/>
    <mergeCell ref="UVX131:UWA131"/>
    <mergeCell ref="UWB131:UWE131"/>
    <mergeCell ref="UWF131:UWI131"/>
    <mergeCell ref="UWJ131:UWM131"/>
    <mergeCell ref="UUR131:UUU131"/>
    <mergeCell ref="UUV131:UUY131"/>
    <mergeCell ref="UUZ131:UVC131"/>
    <mergeCell ref="UVD131:UVG131"/>
    <mergeCell ref="UVH131:UVK131"/>
    <mergeCell ref="UVL131:UVO131"/>
    <mergeCell ref="UTT131:UTW131"/>
    <mergeCell ref="UTX131:UUA131"/>
    <mergeCell ref="UUB131:UUE131"/>
    <mergeCell ref="UUF131:UUI131"/>
    <mergeCell ref="UUJ131:UUM131"/>
    <mergeCell ref="UUN131:UUQ131"/>
    <mergeCell ref="USV131:USY131"/>
    <mergeCell ref="USZ131:UTC131"/>
    <mergeCell ref="UTD131:UTG131"/>
    <mergeCell ref="UTH131:UTK131"/>
    <mergeCell ref="UTL131:UTO131"/>
    <mergeCell ref="UTP131:UTS131"/>
    <mergeCell ref="VCZ131:VDC131"/>
    <mergeCell ref="VDD131:VDG131"/>
    <mergeCell ref="VDH131:VDK131"/>
    <mergeCell ref="VDL131:VDO131"/>
    <mergeCell ref="VDP131:VDS131"/>
    <mergeCell ref="VDT131:VDW131"/>
    <mergeCell ref="VCB131:VCE131"/>
    <mergeCell ref="VCF131:VCI131"/>
    <mergeCell ref="VCJ131:VCM131"/>
    <mergeCell ref="VCN131:VCQ131"/>
    <mergeCell ref="VCR131:VCU131"/>
    <mergeCell ref="VCV131:VCY131"/>
    <mergeCell ref="VBD131:VBG131"/>
    <mergeCell ref="VBH131:VBK131"/>
    <mergeCell ref="VBL131:VBO131"/>
    <mergeCell ref="VBP131:VBS131"/>
    <mergeCell ref="VBT131:VBW131"/>
    <mergeCell ref="VBX131:VCA131"/>
    <mergeCell ref="VAF131:VAI131"/>
    <mergeCell ref="VAJ131:VAM131"/>
    <mergeCell ref="VAN131:VAQ131"/>
    <mergeCell ref="VAR131:VAU131"/>
    <mergeCell ref="VAV131:VAY131"/>
    <mergeCell ref="VAZ131:VBC131"/>
    <mergeCell ref="UZH131:UZK131"/>
    <mergeCell ref="UZL131:UZO131"/>
    <mergeCell ref="UZP131:UZS131"/>
    <mergeCell ref="UZT131:UZW131"/>
    <mergeCell ref="UZX131:VAA131"/>
    <mergeCell ref="VAB131:VAE131"/>
    <mergeCell ref="UYJ131:UYM131"/>
    <mergeCell ref="UYN131:UYQ131"/>
    <mergeCell ref="UYR131:UYU131"/>
    <mergeCell ref="UYV131:UYY131"/>
    <mergeCell ref="UYZ131:UZC131"/>
    <mergeCell ref="UZD131:UZG131"/>
    <mergeCell ref="VIN131:VIQ131"/>
    <mergeCell ref="VIR131:VIU131"/>
    <mergeCell ref="VIV131:VIY131"/>
    <mergeCell ref="VIZ131:VJC131"/>
    <mergeCell ref="VJD131:VJG131"/>
    <mergeCell ref="VJH131:VJK131"/>
    <mergeCell ref="VHP131:VHS131"/>
    <mergeCell ref="VHT131:VHW131"/>
    <mergeCell ref="VHX131:VIA131"/>
    <mergeCell ref="VIB131:VIE131"/>
    <mergeCell ref="VIF131:VII131"/>
    <mergeCell ref="VIJ131:VIM131"/>
    <mergeCell ref="VGR131:VGU131"/>
    <mergeCell ref="VGV131:VGY131"/>
    <mergeCell ref="VGZ131:VHC131"/>
    <mergeCell ref="VHD131:VHG131"/>
    <mergeCell ref="VHH131:VHK131"/>
    <mergeCell ref="VHL131:VHO131"/>
    <mergeCell ref="VFT131:VFW131"/>
    <mergeCell ref="VFX131:VGA131"/>
    <mergeCell ref="VGB131:VGE131"/>
    <mergeCell ref="VGF131:VGI131"/>
    <mergeCell ref="VGJ131:VGM131"/>
    <mergeCell ref="VGN131:VGQ131"/>
    <mergeCell ref="VEV131:VEY131"/>
    <mergeCell ref="VEZ131:VFC131"/>
    <mergeCell ref="VFD131:VFG131"/>
    <mergeCell ref="VFH131:VFK131"/>
    <mergeCell ref="VFL131:VFO131"/>
    <mergeCell ref="VFP131:VFS131"/>
    <mergeCell ref="VDX131:VEA131"/>
    <mergeCell ref="VEB131:VEE131"/>
    <mergeCell ref="VEF131:VEI131"/>
    <mergeCell ref="VEJ131:VEM131"/>
    <mergeCell ref="VEN131:VEQ131"/>
    <mergeCell ref="VER131:VEU131"/>
    <mergeCell ref="VOB131:VOE131"/>
    <mergeCell ref="VOF131:VOI131"/>
    <mergeCell ref="VOJ131:VOM131"/>
    <mergeCell ref="VON131:VOQ131"/>
    <mergeCell ref="VOR131:VOU131"/>
    <mergeCell ref="VOV131:VOY131"/>
    <mergeCell ref="VND131:VNG131"/>
    <mergeCell ref="VNH131:VNK131"/>
    <mergeCell ref="VNL131:VNO131"/>
    <mergeCell ref="VNP131:VNS131"/>
    <mergeCell ref="VNT131:VNW131"/>
    <mergeCell ref="VNX131:VOA131"/>
    <mergeCell ref="VMF131:VMI131"/>
    <mergeCell ref="VMJ131:VMM131"/>
    <mergeCell ref="VMN131:VMQ131"/>
    <mergeCell ref="VMR131:VMU131"/>
    <mergeCell ref="VMV131:VMY131"/>
    <mergeCell ref="VMZ131:VNC131"/>
    <mergeCell ref="VLH131:VLK131"/>
    <mergeCell ref="VLL131:VLO131"/>
    <mergeCell ref="VLP131:VLS131"/>
    <mergeCell ref="VLT131:VLW131"/>
    <mergeCell ref="VLX131:VMA131"/>
    <mergeCell ref="VMB131:VME131"/>
    <mergeCell ref="VKJ131:VKM131"/>
    <mergeCell ref="VKN131:VKQ131"/>
    <mergeCell ref="VKR131:VKU131"/>
    <mergeCell ref="VKV131:VKY131"/>
    <mergeCell ref="VKZ131:VLC131"/>
    <mergeCell ref="VLD131:VLG131"/>
    <mergeCell ref="VJL131:VJO131"/>
    <mergeCell ref="VJP131:VJS131"/>
    <mergeCell ref="VJT131:VJW131"/>
    <mergeCell ref="VJX131:VKA131"/>
    <mergeCell ref="VKB131:VKE131"/>
    <mergeCell ref="VKF131:VKI131"/>
    <mergeCell ref="VTP131:VTS131"/>
    <mergeCell ref="VTT131:VTW131"/>
    <mergeCell ref="VTX131:VUA131"/>
    <mergeCell ref="VUB131:VUE131"/>
    <mergeCell ref="VUF131:VUI131"/>
    <mergeCell ref="VUJ131:VUM131"/>
    <mergeCell ref="VSR131:VSU131"/>
    <mergeCell ref="VSV131:VSY131"/>
    <mergeCell ref="VSZ131:VTC131"/>
    <mergeCell ref="VTD131:VTG131"/>
    <mergeCell ref="VTH131:VTK131"/>
    <mergeCell ref="VTL131:VTO131"/>
    <mergeCell ref="VRT131:VRW131"/>
    <mergeCell ref="VRX131:VSA131"/>
    <mergeCell ref="VSB131:VSE131"/>
    <mergeCell ref="VSF131:VSI131"/>
    <mergeCell ref="VSJ131:VSM131"/>
    <mergeCell ref="VSN131:VSQ131"/>
    <mergeCell ref="VQV131:VQY131"/>
    <mergeCell ref="VQZ131:VRC131"/>
    <mergeCell ref="VRD131:VRG131"/>
    <mergeCell ref="VRH131:VRK131"/>
    <mergeCell ref="VRL131:VRO131"/>
    <mergeCell ref="VRP131:VRS131"/>
    <mergeCell ref="VPX131:VQA131"/>
    <mergeCell ref="VQB131:VQE131"/>
    <mergeCell ref="VQF131:VQI131"/>
    <mergeCell ref="VQJ131:VQM131"/>
    <mergeCell ref="VQN131:VQQ131"/>
    <mergeCell ref="VQR131:VQU131"/>
    <mergeCell ref="VOZ131:VPC131"/>
    <mergeCell ref="VPD131:VPG131"/>
    <mergeCell ref="VPH131:VPK131"/>
    <mergeCell ref="VPL131:VPO131"/>
    <mergeCell ref="VPP131:VPS131"/>
    <mergeCell ref="VPT131:VPW131"/>
    <mergeCell ref="VZD131:VZG131"/>
    <mergeCell ref="VZH131:VZK131"/>
    <mergeCell ref="VZL131:VZO131"/>
    <mergeCell ref="VZP131:VZS131"/>
    <mergeCell ref="VZT131:VZW131"/>
    <mergeCell ref="VZX131:WAA131"/>
    <mergeCell ref="VYF131:VYI131"/>
    <mergeCell ref="VYJ131:VYM131"/>
    <mergeCell ref="VYN131:VYQ131"/>
    <mergeCell ref="VYR131:VYU131"/>
    <mergeCell ref="VYV131:VYY131"/>
    <mergeCell ref="VYZ131:VZC131"/>
    <mergeCell ref="VXH131:VXK131"/>
    <mergeCell ref="VXL131:VXO131"/>
    <mergeCell ref="VXP131:VXS131"/>
    <mergeCell ref="VXT131:VXW131"/>
    <mergeCell ref="VXX131:VYA131"/>
    <mergeCell ref="VYB131:VYE131"/>
    <mergeCell ref="VWJ131:VWM131"/>
    <mergeCell ref="VWN131:VWQ131"/>
    <mergeCell ref="VWR131:VWU131"/>
    <mergeCell ref="VWV131:VWY131"/>
    <mergeCell ref="VWZ131:VXC131"/>
    <mergeCell ref="VXD131:VXG131"/>
    <mergeCell ref="VVL131:VVO131"/>
    <mergeCell ref="VVP131:VVS131"/>
    <mergeCell ref="VVT131:VVW131"/>
    <mergeCell ref="VVX131:VWA131"/>
    <mergeCell ref="VWB131:VWE131"/>
    <mergeCell ref="VWF131:VWI131"/>
    <mergeCell ref="VUN131:VUQ131"/>
    <mergeCell ref="VUR131:VUU131"/>
    <mergeCell ref="VUV131:VUY131"/>
    <mergeCell ref="VUZ131:VVC131"/>
    <mergeCell ref="VVD131:VVG131"/>
    <mergeCell ref="VVH131:VVK131"/>
    <mergeCell ref="WER131:WEU131"/>
    <mergeCell ref="WEV131:WEY131"/>
    <mergeCell ref="WEZ131:WFC131"/>
    <mergeCell ref="WFD131:WFG131"/>
    <mergeCell ref="WFH131:WFK131"/>
    <mergeCell ref="WFL131:WFO131"/>
    <mergeCell ref="WDT131:WDW131"/>
    <mergeCell ref="WDX131:WEA131"/>
    <mergeCell ref="WEB131:WEE131"/>
    <mergeCell ref="WEF131:WEI131"/>
    <mergeCell ref="WEJ131:WEM131"/>
    <mergeCell ref="WEN131:WEQ131"/>
    <mergeCell ref="WCV131:WCY131"/>
    <mergeCell ref="WCZ131:WDC131"/>
    <mergeCell ref="WDD131:WDG131"/>
    <mergeCell ref="WDH131:WDK131"/>
    <mergeCell ref="WDL131:WDO131"/>
    <mergeCell ref="WDP131:WDS131"/>
    <mergeCell ref="WBX131:WCA131"/>
    <mergeCell ref="WCB131:WCE131"/>
    <mergeCell ref="WCF131:WCI131"/>
    <mergeCell ref="WCJ131:WCM131"/>
    <mergeCell ref="WCN131:WCQ131"/>
    <mergeCell ref="WCR131:WCU131"/>
    <mergeCell ref="WAZ131:WBC131"/>
    <mergeCell ref="WBD131:WBG131"/>
    <mergeCell ref="WBH131:WBK131"/>
    <mergeCell ref="WBL131:WBO131"/>
    <mergeCell ref="WBP131:WBS131"/>
    <mergeCell ref="WBT131:WBW131"/>
    <mergeCell ref="WAB131:WAE131"/>
    <mergeCell ref="WAF131:WAI131"/>
    <mergeCell ref="WAJ131:WAM131"/>
    <mergeCell ref="WAN131:WAQ131"/>
    <mergeCell ref="WAR131:WAU131"/>
    <mergeCell ref="WAV131:WAY131"/>
    <mergeCell ref="WKF131:WKI131"/>
    <mergeCell ref="WKJ131:WKM131"/>
    <mergeCell ref="WKN131:WKQ131"/>
    <mergeCell ref="WKR131:WKU131"/>
    <mergeCell ref="WKV131:WKY131"/>
    <mergeCell ref="WKZ131:WLC131"/>
    <mergeCell ref="WJH131:WJK131"/>
    <mergeCell ref="WJL131:WJO131"/>
    <mergeCell ref="WJP131:WJS131"/>
    <mergeCell ref="WJT131:WJW131"/>
    <mergeCell ref="WJX131:WKA131"/>
    <mergeCell ref="WKB131:WKE131"/>
    <mergeCell ref="WIJ131:WIM131"/>
    <mergeCell ref="WIN131:WIQ131"/>
    <mergeCell ref="WIR131:WIU131"/>
    <mergeCell ref="WIV131:WIY131"/>
    <mergeCell ref="WIZ131:WJC131"/>
    <mergeCell ref="WJD131:WJG131"/>
    <mergeCell ref="WHL131:WHO131"/>
    <mergeCell ref="WHP131:WHS131"/>
    <mergeCell ref="WHT131:WHW131"/>
    <mergeCell ref="WHX131:WIA131"/>
    <mergeCell ref="WIB131:WIE131"/>
    <mergeCell ref="WIF131:WII131"/>
    <mergeCell ref="WGN131:WGQ131"/>
    <mergeCell ref="WGR131:WGU131"/>
    <mergeCell ref="WGV131:WGY131"/>
    <mergeCell ref="WGZ131:WHC131"/>
    <mergeCell ref="WHD131:WHG131"/>
    <mergeCell ref="WHH131:WHK131"/>
    <mergeCell ref="WFP131:WFS131"/>
    <mergeCell ref="WFT131:WFW131"/>
    <mergeCell ref="WFX131:WGA131"/>
    <mergeCell ref="WGB131:WGE131"/>
    <mergeCell ref="WGF131:WGI131"/>
    <mergeCell ref="WGJ131:WGM131"/>
    <mergeCell ref="WRH131:WRK131"/>
    <mergeCell ref="WRL131:WRO131"/>
    <mergeCell ref="WPT131:WPW131"/>
    <mergeCell ref="WPX131:WQA131"/>
    <mergeCell ref="WQB131:WQE131"/>
    <mergeCell ref="WQF131:WQI131"/>
    <mergeCell ref="WQJ131:WQM131"/>
    <mergeCell ref="WQN131:WQQ131"/>
    <mergeCell ref="WOV131:WOY131"/>
    <mergeCell ref="WOZ131:WPC131"/>
    <mergeCell ref="WPD131:WPG131"/>
    <mergeCell ref="WPH131:WPK131"/>
    <mergeCell ref="WPL131:WPO131"/>
    <mergeCell ref="WPP131:WPS131"/>
    <mergeCell ref="WNX131:WOA131"/>
    <mergeCell ref="WOB131:WOE131"/>
    <mergeCell ref="WOF131:WOI131"/>
    <mergeCell ref="WOJ131:WOM131"/>
    <mergeCell ref="WON131:WOQ131"/>
    <mergeCell ref="WOR131:WOU131"/>
    <mergeCell ref="WMZ131:WNC131"/>
    <mergeCell ref="WND131:WNG131"/>
    <mergeCell ref="WNH131:WNK131"/>
    <mergeCell ref="WNL131:WNO131"/>
    <mergeCell ref="WNP131:WNS131"/>
    <mergeCell ref="WNT131:WNW131"/>
    <mergeCell ref="WMB131:WME131"/>
    <mergeCell ref="WMF131:WMI131"/>
    <mergeCell ref="WMJ131:WMM131"/>
    <mergeCell ref="WMN131:WMQ131"/>
    <mergeCell ref="WMR131:WMU131"/>
    <mergeCell ref="WMV131:WMY131"/>
    <mergeCell ref="WLD131:WLG131"/>
    <mergeCell ref="WLH131:WLK131"/>
    <mergeCell ref="WLL131:WLO131"/>
    <mergeCell ref="WLP131:WLS131"/>
    <mergeCell ref="WLT131:WLW131"/>
    <mergeCell ref="WLX131:WMA131"/>
    <mergeCell ref="Q132:T132"/>
    <mergeCell ref="U132:X132"/>
    <mergeCell ref="Y132:AB132"/>
    <mergeCell ref="XDP131:XDS131"/>
    <mergeCell ref="XDT131:XDW131"/>
    <mergeCell ref="XDX131:XEA131"/>
    <mergeCell ref="XEB131:XEE131"/>
    <mergeCell ref="XEF131:XEI131"/>
    <mergeCell ref="XEJ131:XEM131"/>
    <mergeCell ref="XCR131:XCU131"/>
    <mergeCell ref="XCV131:XCY131"/>
    <mergeCell ref="XCZ131:XDC131"/>
    <mergeCell ref="XDD131:XDG131"/>
    <mergeCell ref="XDH131:XDK131"/>
    <mergeCell ref="XDL131:XDO131"/>
    <mergeCell ref="XBT131:XBW131"/>
    <mergeCell ref="XBX131:XCA131"/>
    <mergeCell ref="XCB131:XCE131"/>
    <mergeCell ref="XCF131:XCI131"/>
    <mergeCell ref="XCJ131:XCM131"/>
    <mergeCell ref="XCN131:XCQ131"/>
    <mergeCell ref="XAV131:XAY131"/>
    <mergeCell ref="XAZ131:XBC131"/>
    <mergeCell ref="XBD131:XBG131"/>
    <mergeCell ref="XBH131:XBK131"/>
    <mergeCell ref="XBL131:XBO131"/>
    <mergeCell ref="XBP131:XBS131"/>
    <mergeCell ref="WZX131:XAA131"/>
    <mergeCell ref="XAB131:XAE131"/>
    <mergeCell ref="XAF131:XAI131"/>
    <mergeCell ref="XAJ131:XAM131"/>
    <mergeCell ref="XAN131:XAQ131"/>
    <mergeCell ref="XAR131:XAU131"/>
    <mergeCell ref="WYZ131:WZC131"/>
    <mergeCell ref="IF132:II132"/>
    <mergeCell ref="IJ132:IM132"/>
    <mergeCell ref="IN132:IQ132"/>
    <mergeCell ref="IR132:IU132"/>
    <mergeCell ref="WZD131:WZG131"/>
    <mergeCell ref="WZH131:WZK131"/>
    <mergeCell ref="WZL131:WZO131"/>
    <mergeCell ref="WZP131:WZS131"/>
    <mergeCell ref="WZT131:WZW131"/>
    <mergeCell ref="WYB131:WYE131"/>
    <mergeCell ref="WYF131:WYI131"/>
    <mergeCell ref="WYJ131:WYM131"/>
    <mergeCell ref="WYN131:WYQ131"/>
    <mergeCell ref="WYR131:WYU131"/>
    <mergeCell ref="WYV131:WYY131"/>
    <mergeCell ref="WXD131:WXG131"/>
    <mergeCell ref="WXH131:WXK131"/>
    <mergeCell ref="WXL131:WXO131"/>
    <mergeCell ref="WXP131:WXS131"/>
    <mergeCell ref="WXT131:WXW131"/>
    <mergeCell ref="WXX131:WYA131"/>
    <mergeCell ref="WWF131:WWI131"/>
    <mergeCell ref="WWJ131:WWM131"/>
    <mergeCell ref="WWN131:WWQ131"/>
    <mergeCell ref="WWR131:WWU131"/>
    <mergeCell ref="WWV131:WWY131"/>
    <mergeCell ref="WWZ131:WXC131"/>
    <mergeCell ref="WVH131:WVK131"/>
    <mergeCell ref="WVL131:WVO131"/>
    <mergeCell ref="WVP131:WVS131"/>
    <mergeCell ref="DP132:DS132"/>
    <mergeCell ref="DT132:DW132"/>
    <mergeCell ref="DX132:EA132"/>
    <mergeCell ref="EB132:EE132"/>
    <mergeCell ref="EF132:EI132"/>
    <mergeCell ref="EJ132:EM132"/>
    <mergeCell ref="NT132:NW132"/>
    <mergeCell ref="CR132:CU132"/>
    <mergeCell ref="CV132:CY132"/>
    <mergeCell ref="CZ132:DC132"/>
    <mergeCell ref="DD132:DG132"/>
    <mergeCell ref="DH132:DK132"/>
    <mergeCell ref="DL132:DO132"/>
    <mergeCell ref="BT132:BW132"/>
    <mergeCell ref="BX132:CA132"/>
    <mergeCell ref="CB132:CE132"/>
    <mergeCell ref="CF132:CI132"/>
    <mergeCell ref="CJ132:CM132"/>
    <mergeCell ref="CN132:CQ132"/>
    <mergeCell ref="BA132:BC132"/>
    <mergeCell ref="BD132:BG132"/>
    <mergeCell ref="BH132:BK132"/>
    <mergeCell ref="BL132:BO132"/>
    <mergeCell ref="BP132:BS132"/>
    <mergeCell ref="AC132:AF132"/>
    <mergeCell ref="AG132:AJ132"/>
    <mergeCell ref="AK132:AN132"/>
    <mergeCell ref="AO132:AR132"/>
    <mergeCell ref="AS132:AV132"/>
    <mergeCell ref="AY132:AZ132"/>
    <mergeCell ref="XEN131:XEQ131"/>
    <mergeCell ref="XER131:XEU131"/>
    <mergeCell ref="XEV131:XEY131"/>
    <mergeCell ref="WVT131:WVW131"/>
    <mergeCell ref="WVX131:WWA131"/>
    <mergeCell ref="WWB131:WWE131"/>
    <mergeCell ref="WUJ131:WUM131"/>
    <mergeCell ref="WUN131:WUQ131"/>
    <mergeCell ref="WUR131:WUU131"/>
    <mergeCell ref="WUV131:WUY131"/>
    <mergeCell ref="WUZ131:WVC131"/>
    <mergeCell ref="WVD131:WVG131"/>
    <mergeCell ref="WTL131:WTO131"/>
    <mergeCell ref="WTP131:WTS131"/>
    <mergeCell ref="WTT131:WTW131"/>
    <mergeCell ref="WTX131:WUA131"/>
    <mergeCell ref="WUB131:WUE131"/>
    <mergeCell ref="WUF131:WUI131"/>
    <mergeCell ref="WSN131:WSQ131"/>
    <mergeCell ref="WSR131:WSU131"/>
    <mergeCell ref="WSV131:WSY131"/>
    <mergeCell ref="WSZ131:WTC131"/>
    <mergeCell ref="WTD131:WTG131"/>
    <mergeCell ref="WTH131:WTK131"/>
    <mergeCell ref="WRP131:WRS131"/>
    <mergeCell ref="WRT131:WRW131"/>
    <mergeCell ref="WRX131:WSA131"/>
    <mergeCell ref="WSB131:WSE131"/>
    <mergeCell ref="WSF131:WSI131"/>
    <mergeCell ref="WSJ131:WSM131"/>
    <mergeCell ref="WQR131:WQU131"/>
    <mergeCell ref="WQV131:WQY131"/>
    <mergeCell ref="WQZ131:WRC131"/>
    <mergeCell ref="WRD131:WRG131"/>
    <mergeCell ref="KB132:KE132"/>
    <mergeCell ref="KF132:KI132"/>
    <mergeCell ref="KJ132:KM132"/>
    <mergeCell ref="KN132:KQ132"/>
    <mergeCell ref="KR132:KU132"/>
    <mergeCell ref="KV132:KY132"/>
    <mergeCell ref="JD132:JG132"/>
    <mergeCell ref="JH132:JK132"/>
    <mergeCell ref="JL132:JO132"/>
    <mergeCell ref="JP132:JS132"/>
    <mergeCell ref="JT132:JW132"/>
    <mergeCell ref="JX132:KA132"/>
    <mergeCell ref="IV132:IY132"/>
    <mergeCell ref="IZ132:JC132"/>
    <mergeCell ref="HH132:HK132"/>
    <mergeCell ref="HL132:HO132"/>
    <mergeCell ref="HP132:HS132"/>
    <mergeCell ref="HT132:HW132"/>
    <mergeCell ref="HX132:IA132"/>
    <mergeCell ref="IB132:IE132"/>
    <mergeCell ref="GJ132:GM132"/>
    <mergeCell ref="GN132:GQ132"/>
    <mergeCell ref="GR132:GU132"/>
    <mergeCell ref="GV132:GY132"/>
    <mergeCell ref="GZ132:HC132"/>
    <mergeCell ref="HD132:HG132"/>
    <mergeCell ref="FL132:FO132"/>
    <mergeCell ref="FP132:FS132"/>
    <mergeCell ref="FT132:FW132"/>
    <mergeCell ref="FX132:GA132"/>
    <mergeCell ref="GB132:GE132"/>
    <mergeCell ref="GF132:GI132"/>
    <mergeCell ref="EN132:EQ132"/>
    <mergeCell ref="ER132:EU132"/>
    <mergeCell ref="EV132:EY132"/>
    <mergeCell ref="EZ132:FC132"/>
    <mergeCell ref="FD132:FG132"/>
    <mergeCell ref="FH132:FK132"/>
    <mergeCell ref="PP132:PS132"/>
    <mergeCell ref="PT132:PW132"/>
    <mergeCell ref="PX132:QA132"/>
    <mergeCell ref="QB132:QE132"/>
    <mergeCell ref="QF132:QI132"/>
    <mergeCell ref="QJ132:QM132"/>
    <mergeCell ref="OR132:OU132"/>
    <mergeCell ref="OV132:OY132"/>
    <mergeCell ref="OZ132:PC132"/>
    <mergeCell ref="PD132:PG132"/>
    <mergeCell ref="PH132:PK132"/>
    <mergeCell ref="PL132:PO132"/>
    <mergeCell ref="NX132:OA132"/>
    <mergeCell ref="OB132:OE132"/>
    <mergeCell ref="OF132:OI132"/>
    <mergeCell ref="OJ132:OM132"/>
    <mergeCell ref="ON132:OQ132"/>
    <mergeCell ref="MV132:MY132"/>
    <mergeCell ref="MZ132:NC132"/>
    <mergeCell ref="ND132:NG132"/>
    <mergeCell ref="NH132:NK132"/>
    <mergeCell ref="NL132:NO132"/>
    <mergeCell ref="NP132:NS132"/>
    <mergeCell ref="LX132:MA132"/>
    <mergeCell ref="MB132:ME132"/>
    <mergeCell ref="MF132:MI132"/>
    <mergeCell ref="MJ132:MM132"/>
    <mergeCell ref="MN132:MQ132"/>
    <mergeCell ref="MR132:MU132"/>
    <mergeCell ref="KZ132:LC132"/>
    <mergeCell ref="LD132:LG132"/>
    <mergeCell ref="LH132:LK132"/>
    <mergeCell ref="LL132:LO132"/>
    <mergeCell ref="LP132:LS132"/>
    <mergeCell ref="LT132:LW132"/>
    <mergeCell ref="VD132:VG132"/>
    <mergeCell ref="VH132:VK132"/>
    <mergeCell ref="VL132:VO132"/>
    <mergeCell ref="VP132:VS132"/>
    <mergeCell ref="VT132:VW132"/>
    <mergeCell ref="VX132:WA132"/>
    <mergeCell ref="UF132:UI132"/>
    <mergeCell ref="UJ132:UM132"/>
    <mergeCell ref="UN132:UQ132"/>
    <mergeCell ref="UR132:UU132"/>
    <mergeCell ref="UV132:UY132"/>
    <mergeCell ref="UZ132:VC132"/>
    <mergeCell ref="TH132:TK132"/>
    <mergeCell ref="TL132:TO132"/>
    <mergeCell ref="TP132:TS132"/>
    <mergeCell ref="TT132:TW132"/>
    <mergeCell ref="TX132:UA132"/>
    <mergeCell ref="UB132:UE132"/>
    <mergeCell ref="SJ132:SM132"/>
    <mergeCell ref="SN132:SQ132"/>
    <mergeCell ref="SR132:SU132"/>
    <mergeCell ref="SV132:SY132"/>
    <mergeCell ref="SZ132:TC132"/>
    <mergeCell ref="TD132:TG132"/>
    <mergeCell ref="RL132:RO132"/>
    <mergeCell ref="RP132:RS132"/>
    <mergeCell ref="RT132:RW132"/>
    <mergeCell ref="RX132:SA132"/>
    <mergeCell ref="SB132:SE132"/>
    <mergeCell ref="SF132:SI132"/>
    <mergeCell ref="QN132:QQ132"/>
    <mergeCell ref="QR132:QU132"/>
    <mergeCell ref="QV132:QY132"/>
    <mergeCell ref="QZ132:RC132"/>
    <mergeCell ref="RD132:RG132"/>
    <mergeCell ref="RH132:RK132"/>
    <mergeCell ref="AAR132:AAU132"/>
    <mergeCell ref="AAV132:AAY132"/>
    <mergeCell ref="AAZ132:ABC132"/>
    <mergeCell ref="ABD132:ABG132"/>
    <mergeCell ref="ABH132:ABK132"/>
    <mergeCell ref="ABL132:ABO132"/>
    <mergeCell ref="ZT132:ZW132"/>
    <mergeCell ref="ZX132:AAA132"/>
    <mergeCell ref="AAB132:AAE132"/>
    <mergeCell ref="AAF132:AAI132"/>
    <mergeCell ref="AAJ132:AAM132"/>
    <mergeCell ref="AAN132:AAQ132"/>
    <mergeCell ref="YV132:YY132"/>
    <mergeCell ref="YZ132:ZC132"/>
    <mergeCell ref="ZD132:ZG132"/>
    <mergeCell ref="ZH132:ZK132"/>
    <mergeCell ref="ZL132:ZO132"/>
    <mergeCell ref="ZP132:ZS132"/>
    <mergeCell ref="XX132:YA132"/>
    <mergeCell ref="YB132:YE132"/>
    <mergeCell ref="YF132:YI132"/>
    <mergeCell ref="YJ132:YM132"/>
    <mergeCell ref="YN132:YQ132"/>
    <mergeCell ref="YR132:YU132"/>
    <mergeCell ref="WZ132:XC132"/>
    <mergeCell ref="XD132:XG132"/>
    <mergeCell ref="XH132:XK132"/>
    <mergeCell ref="XL132:XO132"/>
    <mergeCell ref="XP132:XS132"/>
    <mergeCell ref="XT132:XW132"/>
    <mergeCell ref="WB132:WE132"/>
    <mergeCell ref="WF132:WI132"/>
    <mergeCell ref="WJ132:WM132"/>
    <mergeCell ref="WN132:WQ132"/>
    <mergeCell ref="WR132:WU132"/>
    <mergeCell ref="WV132:WY132"/>
    <mergeCell ref="AGF132:AGI132"/>
    <mergeCell ref="AGJ132:AGM132"/>
    <mergeCell ref="AGN132:AGQ132"/>
    <mergeCell ref="AGR132:AGU132"/>
    <mergeCell ref="AGV132:AGY132"/>
    <mergeCell ref="AGZ132:AHC132"/>
    <mergeCell ref="AFH132:AFK132"/>
    <mergeCell ref="AFL132:AFO132"/>
    <mergeCell ref="AFP132:AFS132"/>
    <mergeCell ref="AFT132:AFW132"/>
    <mergeCell ref="AFX132:AGA132"/>
    <mergeCell ref="AGB132:AGE132"/>
    <mergeCell ref="AEJ132:AEM132"/>
    <mergeCell ref="AEN132:AEQ132"/>
    <mergeCell ref="AER132:AEU132"/>
    <mergeCell ref="AEV132:AEY132"/>
    <mergeCell ref="AEZ132:AFC132"/>
    <mergeCell ref="AFD132:AFG132"/>
    <mergeCell ref="ADL132:ADO132"/>
    <mergeCell ref="ADP132:ADS132"/>
    <mergeCell ref="ADT132:ADW132"/>
    <mergeCell ref="ADX132:AEA132"/>
    <mergeCell ref="AEB132:AEE132"/>
    <mergeCell ref="AEF132:AEI132"/>
    <mergeCell ref="ACN132:ACQ132"/>
    <mergeCell ref="ACR132:ACU132"/>
    <mergeCell ref="ACV132:ACY132"/>
    <mergeCell ref="ACZ132:ADC132"/>
    <mergeCell ref="ADD132:ADG132"/>
    <mergeCell ref="ADH132:ADK132"/>
    <mergeCell ref="ABP132:ABS132"/>
    <mergeCell ref="ABT132:ABW132"/>
    <mergeCell ref="ABX132:ACA132"/>
    <mergeCell ref="ACB132:ACE132"/>
    <mergeCell ref="ACF132:ACI132"/>
    <mergeCell ref="ACJ132:ACM132"/>
    <mergeCell ref="ALT132:ALW132"/>
    <mergeCell ref="ALX132:AMA132"/>
    <mergeCell ref="AMB132:AME132"/>
    <mergeCell ref="AMF132:AMI132"/>
    <mergeCell ref="AMJ132:AMM132"/>
    <mergeCell ref="AMN132:AMQ132"/>
    <mergeCell ref="AKV132:AKY132"/>
    <mergeCell ref="AKZ132:ALC132"/>
    <mergeCell ref="ALD132:ALG132"/>
    <mergeCell ref="ALH132:ALK132"/>
    <mergeCell ref="ALL132:ALO132"/>
    <mergeCell ref="ALP132:ALS132"/>
    <mergeCell ref="AJX132:AKA132"/>
    <mergeCell ref="AKB132:AKE132"/>
    <mergeCell ref="AKF132:AKI132"/>
    <mergeCell ref="AKJ132:AKM132"/>
    <mergeCell ref="AKN132:AKQ132"/>
    <mergeCell ref="AKR132:AKU132"/>
    <mergeCell ref="AIZ132:AJC132"/>
    <mergeCell ref="AJD132:AJG132"/>
    <mergeCell ref="AJH132:AJK132"/>
    <mergeCell ref="AJL132:AJO132"/>
    <mergeCell ref="AJP132:AJS132"/>
    <mergeCell ref="AJT132:AJW132"/>
    <mergeCell ref="AIB132:AIE132"/>
    <mergeCell ref="AIF132:AII132"/>
    <mergeCell ref="AIJ132:AIM132"/>
    <mergeCell ref="AIN132:AIQ132"/>
    <mergeCell ref="AIR132:AIU132"/>
    <mergeCell ref="AIV132:AIY132"/>
    <mergeCell ref="AHD132:AHG132"/>
    <mergeCell ref="AHH132:AHK132"/>
    <mergeCell ref="AHL132:AHO132"/>
    <mergeCell ref="AHP132:AHS132"/>
    <mergeCell ref="AHT132:AHW132"/>
    <mergeCell ref="AHX132:AIA132"/>
    <mergeCell ref="ARH132:ARK132"/>
    <mergeCell ref="ARL132:ARO132"/>
    <mergeCell ref="ARP132:ARS132"/>
    <mergeCell ref="ART132:ARW132"/>
    <mergeCell ref="ARX132:ASA132"/>
    <mergeCell ref="ASB132:ASE132"/>
    <mergeCell ref="AQJ132:AQM132"/>
    <mergeCell ref="AQN132:AQQ132"/>
    <mergeCell ref="AQR132:AQU132"/>
    <mergeCell ref="AQV132:AQY132"/>
    <mergeCell ref="AQZ132:ARC132"/>
    <mergeCell ref="ARD132:ARG132"/>
    <mergeCell ref="APL132:APO132"/>
    <mergeCell ref="APP132:APS132"/>
    <mergeCell ref="APT132:APW132"/>
    <mergeCell ref="APX132:AQA132"/>
    <mergeCell ref="AQB132:AQE132"/>
    <mergeCell ref="AQF132:AQI132"/>
    <mergeCell ref="AON132:AOQ132"/>
    <mergeCell ref="AOR132:AOU132"/>
    <mergeCell ref="AOV132:AOY132"/>
    <mergeCell ref="AOZ132:APC132"/>
    <mergeCell ref="APD132:APG132"/>
    <mergeCell ref="APH132:APK132"/>
    <mergeCell ref="ANP132:ANS132"/>
    <mergeCell ref="ANT132:ANW132"/>
    <mergeCell ref="ANX132:AOA132"/>
    <mergeCell ref="AOB132:AOE132"/>
    <mergeCell ref="AOF132:AOI132"/>
    <mergeCell ref="AOJ132:AOM132"/>
    <mergeCell ref="AMR132:AMU132"/>
    <mergeCell ref="AMV132:AMY132"/>
    <mergeCell ref="AMZ132:ANC132"/>
    <mergeCell ref="AND132:ANG132"/>
    <mergeCell ref="ANH132:ANK132"/>
    <mergeCell ref="ANL132:ANO132"/>
    <mergeCell ref="AWV132:AWY132"/>
    <mergeCell ref="AWZ132:AXC132"/>
    <mergeCell ref="AXD132:AXG132"/>
    <mergeCell ref="AXH132:AXK132"/>
    <mergeCell ref="AXL132:AXO132"/>
    <mergeCell ref="AXP132:AXS132"/>
    <mergeCell ref="AVX132:AWA132"/>
    <mergeCell ref="AWB132:AWE132"/>
    <mergeCell ref="AWF132:AWI132"/>
    <mergeCell ref="AWJ132:AWM132"/>
    <mergeCell ref="AWN132:AWQ132"/>
    <mergeCell ref="AWR132:AWU132"/>
    <mergeCell ref="AUZ132:AVC132"/>
    <mergeCell ref="AVD132:AVG132"/>
    <mergeCell ref="AVH132:AVK132"/>
    <mergeCell ref="AVL132:AVO132"/>
    <mergeCell ref="AVP132:AVS132"/>
    <mergeCell ref="AVT132:AVW132"/>
    <mergeCell ref="AUB132:AUE132"/>
    <mergeCell ref="AUF132:AUI132"/>
    <mergeCell ref="AUJ132:AUM132"/>
    <mergeCell ref="AUN132:AUQ132"/>
    <mergeCell ref="AUR132:AUU132"/>
    <mergeCell ref="AUV132:AUY132"/>
    <mergeCell ref="ATD132:ATG132"/>
    <mergeCell ref="ATH132:ATK132"/>
    <mergeCell ref="ATL132:ATO132"/>
    <mergeCell ref="ATP132:ATS132"/>
    <mergeCell ref="ATT132:ATW132"/>
    <mergeCell ref="ATX132:AUA132"/>
    <mergeCell ref="ASF132:ASI132"/>
    <mergeCell ref="ASJ132:ASM132"/>
    <mergeCell ref="ASN132:ASQ132"/>
    <mergeCell ref="ASR132:ASU132"/>
    <mergeCell ref="ASV132:ASY132"/>
    <mergeCell ref="ASZ132:ATC132"/>
    <mergeCell ref="BCJ132:BCM132"/>
    <mergeCell ref="BCN132:BCQ132"/>
    <mergeCell ref="BCR132:BCU132"/>
    <mergeCell ref="BCV132:BCY132"/>
    <mergeCell ref="BCZ132:BDC132"/>
    <mergeCell ref="BDD132:BDG132"/>
    <mergeCell ref="BBL132:BBO132"/>
    <mergeCell ref="BBP132:BBS132"/>
    <mergeCell ref="BBT132:BBW132"/>
    <mergeCell ref="BBX132:BCA132"/>
    <mergeCell ref="BCB132:BCE132"/>
    <mergeCell ref="BCF132:BCI132"/>
    <mergeCell ref="BAN132:BAQ132"/>
    <mergeCell ref="BAR132:BAU132"/>
    <mergeCell ref="BAV132:BAY132"/>
    <mergeCell ref="BAZ132:BBC132"/>
    <mergeCell ref="BBD132:BBG132"/>
    <mergeCell ref="BBH132:BBK132"/>
    <mergeCell ref="AZP132:AZS132"/>
    <mergeCell ref="AZT132:AZW132"/>
    <mergeCell ref="AZX132:BAA132"/>
    <mergeCell ref="BAB132:BAE132"/>
    <mergeCell ref="BAF132:BAI132"/>
    <mergeCell ref="BAJ132:BAM132"/>
    <mergeCell ref="AYR132:AYU132"/>
    <mergeCell ref="AYV132:AYY132"/>
    <mergeCell ref="AYZ132:AZC132"/>
    <mergeCell ref="AZD132:AZG132"/>
    <mergeCell ref="AZH132:AZK132"/>
    <mergeCell ref="AZL132:AZO132"/>
    <mergeCell ref="AXT132:AXW132"/>
    <mergeCell ref="AXX132:AYA132"/>
    <mergeCell ref="AYB132:AYE132"/>
    <mergeCell ref="AYF132:AYI132"/>
    <mergeCell ref="AYJ132:AYM132"/>
    <mergeCell ref="AYN132:AYQ132"/>
    <mergeCell ref="BHX132:BIA132"/>
    <mergeCell ref="BIB132:BIE132"/>
    <mergeCell ref="BIF132:BII132"/>
    <mergeCell ref="BIJ132:BIM132"/>
    <mergeCell ref="BIN132:BIQ132"/>
    <mergeCell ref="BIR132:BIU132"/>
    <mergeCell ref="BGZ132:BHC132"/>
    <mergeCell ref="BHD132:BHG132"/>
    <mergeCell ref="BHH132:BHK132"/>
    <mergeCell ref="BHL132:BHO132"/>
    <mergeCell ref="BHP132:BHS132"/>
    <mergeCell ref="BHT132:BHW132"/>
    <mergeCell ref="BGB132:BGE132"/>
    <mergeCell ref="BGF132:BGI132"/>
    <mergeCell ref="BGJ132:BGM132"/>
    <mergeCell ref="BGN132:BGQ132"/>
    <mergeCell ref="BGR132:BGU132"/>
    <mergeCell ref="BGV132:BGY132"/>
    <mergeCell ref="BFD132:BFG132"/>
    <mergeCell ref="BFH132:BFK132"/>
    <mergeCell ref="BFL132:BFO132"/>
    <mergeCell ref="BFP132:BFS132"/>
    <mergeCell ref="BFT132:BFW132"/>
    <mergeCell ref="BFX132:BGA132"/>
    <mergeCell ref="BEF132:BEI132"/>
    <mergeCell ref="BEJ132:BEM132"/>
    <mergeCell ref="BEN132:BEQ132"/>
    <mergeCell ref="BER132:BEU132"/>
    <mergeCell ref="BEV132:BEY132"/>
    <mergeCell ref="BEZ132:BFC132"/>
    <mergeCell ref="BDH132:BDK132"/>
    <mergeCell ref="BDL132:BDO132"/>
    <mergeCell ref="BDP132:BDS132"/>
    <mergeCell ref="BDT132:BDW132"/>
    <mergeCell ref="BDX132:BEA132"/>
    <mergeCell ref="BEB132:BEE132"/>
    <mergeCell ref="BNL132:BNO132"/>
    <mergeCell ref="BNP132:BNS132"/>
    <mergeCell ref="BNT132:BNW132"/>
    <mergeCell ref="BNX132:BOA132"/>
    <mergeCell ref="BOB132:BOE132"/>
    <mergeCell ref="BOF132:BOI132"/>
    <mergeCell ref="BMN132:BMQ132"/>
    <mergeCell ref="BMR132:BMU132"/>
    <mergeCell ref="BMV132:BMY132"/>
    <mergeCell ref="BMZ132:BNC132"/>
    <mergeCell ref="BND132:BNG132"/>
    <mergeCell ref="BNH132:BNK132"/>
    <mergeCell ref="BLP132:BLS132"/>
    <mergeCell ref="BLT132:BLW132"/>
    <mergeCell ref="BLX132:BMA132"/>
    <mergeCell ref="BMB132:BME132"/>
    <mergeCell ref="BMF132:BMI132"/>
    <mergeCell ref="BMJ132:BMM132"/>
    <mergeCell ref="BKR132:BKU132"/>
    <mergeCell ref="BKV132:BKY132"/>
    <mergeCell ref="BKZ132:BLC132"/>
    <mergeCell ref="BLD132:BLG132"/>
    <mergeCell ref="BLH132:BLK132"/>
    <mergeCell ref="BLL132:BLO132"/>
    <mergeCell ref="BJT132:BJW132"/>
    <mergeCell ref="BJX132:BKA132"/>
    <mergeCell ref="BKB132:BKE132"/>
    <mergeCell ref="BKF132:BKI132"/>
    <mergeCell ref="BKJ132:BKM132"/>
    <mergeCell ref="BKN132:BKQ132"/>
    <mergeCell ref="BIV132:BIY132"/>
    <mergeCell ref="BIZ132:BJC132"/>
    <mergeCell ref="BJD132:BJG132"/>
    <mergeCell ref="BJH132:BJK132"/>
    <mergeCell ref="BJL132:BJO132"/>
    <mergeCell ref="BJP132:BJS132"/>
    <mergeCell ref="BSZ132:BTC132"/>
    <mergeCell ref="BTD132:BTG132"/>
    <mergeCell ref="BTH132:BTK132"/>
    <mergeCell ref="BTL132:BTO132"/>
    <mergeCell ref="BTP132:BTS132"/>
    <mergeCell ref="BTT132:BTW132"/>
    <mergeCell ref="BSB132:BSE132"/>
    <mergeCell ref="BSF132:BSI132"/>
    <mergeCell ref="BSJ132:BSM132"/>
    <mergeCell ref="BSN132:BSQ132"/>
    <mergeCell ref="BSR132:BSU132"/>
    <mergeCell ref="BSV132:BSY132"/>
    <mergeCell ref="BRD132:BRG132"/>
    <mergeCell ref="BRH132:BRK132"/>
    <mergeCell ref="BRL132:BRO132"/>
    <mergeCell ref="BRP132:BRS132"/>
    <mergeCell ref="BRT132:BRW132"/>
    <mergeCell ref="BRX132:BSA132"/>
    <mergeCell ref="BQF132:BQI132"/>
    <mergeCell ref="BQJ132:BQM132"/>
    <mergeCell ref="BQN132:BQQ132"/>
    <mergeCell ref="BQR132:BQU132"/>
    <mergeCell ref="BQV132:BQY132"/>
    <mergeCell ref="BQZ132:BRC132"/>
    <mergeCell ref="BPH132:BPK132"/>
    <mergeCell ref="BPL132:BPO132"/>
    <mergeCell ref="BPP132:BPS132"/>
    <mergeCell ref="BPT132:BPW132"/>
    <mergeCell ref="BPX132:BQA132"/>
    <mergeCell ref="BQB132:BQE132"/>
    <mergeCell ref="BOJ132:BOM132"/>
    <mergeCell ref="BON132:BOQ132"/>
    <mergeCell ref="BOR132:BOU132"/>
    <mergeCell ref="BOV132:BOY132"/>
    <mergeCell ref="BOZ132:BPC132"/>
    <mergeCell ref="BPD132:BPG132"/>
    <mergeCell ref="BYN132:BYQ132"/>
    <mergeCell ref="BYR132:BYU132"/>
    <mergeCell ref="BYV132:BYY132"/>
    <mergeCell ref="BYZ132:BZC132"/>
    <mergeCell ref="BZD132:BZG132"/>
    <mergeCell ref="BZH132:BZK132"/>
    <mergeCell ref="BXP132:BXS132"/>
    <mergeCell ref="BXT132:BXW132"/>
    <mergeCell ref="BXX132:BYA132"/>
    <mergeCell ref="BYB132:BYE132"/>
    <mergeCell ref="BYF132:BYI132"/>
    <mergeCell ref="BYJ132:BYM132"/>
    <mergeCell ref="BWR132:BWU132"/>
    <mergeCell ref="BWV132:BWY132"/>
    <mergeCell ref="BWZ132:BXC132"/>
    <mergeCell ref="BXD132:BXG132"/>
    <mergeCell ref="BXH132:BXK132"/>
    <mergeCell ref="BXL132:BXO132"/>
    <mergeCell ref="BVT132:BVW132"/>
    <mergeCell ref="BVX132:BWA132"/>
    <mergeCell ref="BWB132:BWE132"/>
    <mergeCell ref="BWF132:BWI132"/>
    <mergeCell ref="BWJ132:BWM132"/>
    <mergeCell ref="BWN132:BWQ132"/>
    <mergeCell ref="BUV132:BUY132"/>
    <mergeCell ref="BUZ132:BVC132"/>
    <mergeCell ref="BVD132:BVG132"/>
    <mergeCell ref="BVH132:BVK132"/>
    <mergeCell ref="BVL132:BVO132"/>
    <mergeCell ref="BVP132:BVS132"/>
    <mergeCell ref="BTX132:BUA132"/>
    <mergeCell ref="BUB132:BUE132"/>
    <mergeCell ref="BUF132:BUI132"/>
    <mergeCell ref="BUJ132:BUM132"/>
    <mergeCell ref="BUN132:BUQ132"/>
    <mergeCell ref="BUR132:BUU132"/>
    <mergeCell ref="CEB132:CEE132"/>
    <mergeCell ref="CEF132:CEI132"/>
    <mergeCell ref="CEJ132:CEM132"/>
    <mergeCell ref="CEN132:CEQ132"/>
    <mergeCell ref="CER132:CEU132"/>
    <mergeCell ref="CEV132:CEY132"/>
    <mergeCell ref="CDD132:CDG132"/>
    <mergeCell ref="CDH132:CDK132"/>
    <mergeCell ref="CDL132:CDO132"/>
    <mergeCell ref="CDP132:CDS132"/>
    <mergeCell ref="CDT132:CDW132"/>
    <mergeCell ref="CDX132:CEA132"/>
    <mergeCell ref="CCF132:CCI132"/>
    <mergeCell ref="CCJ132:CCM132"/>
    <mergeCell ref="CCN132:CCQ132"/>
    <mergeCell ref="CCR132:CCU132"/>
    <mergeCell ref="CCV132:CCY132"/>
    <mergeCell ref="CCZ132:CDC132"/>
    <mergeCell ref="CBH132:CBK132"/>
    <mergeCell ref="CBL132:CBO132"/>
    <mergeCell ref="CBP132:CBS132"/>
    <mergeCell ref="CBT132:CBW132"/>
    <mergeCell ref="CBX132:CCA132"/>
    <mergeCell ref="CCB132:CCE132"/>
    <mergeCell ref="CAJ132:CAM132"/>
    <mergeCell ref="CAN132:CAQ132"/>
    <mergeCell ref="CAR132:CAU132"/>
    <mergeCell ref="CAV132:CAY132"/>
    <mergeCell ref="CAZ132:CBC132"/>
    <mergeCell ref="CBD132:CBG132"/>
    <mergeCell ref="BZL132:BZO132"/>
    <mergeCell ref="BZP132:BZS132"/>
    <mergeCell ref="BZT132:BZW132"/>
    <mergeCell ref="BZX132:CAA132"/>
    <mergeCell ref="CAB132:CAE132"/>
    <mergeCell ref="CAF132:CAI132"/>
    <mergeCell ref="CJP132:CJS132"/>
    <mergeCell ref="CJT132:CJW132"/>
    <mergeCell ref="CJX132:CKA132"/>
    <mergeCell ref="CKB132:CKE132"/>
    <mergeCell ref="CKF132:CKI132"/>
    <mergeCell ref="CKJ132:CKM132"/>
    <mergeCell ref="CIR132:CIU132"/>
    <mergeCell ref="CIV132:CIY132"/>
    <mergeCell ref="CIZ132:CJC132"/>
    <mergeCell ref="CJD132:CJG132"/>
    <mergeCell ref="CJH132:CJK132"/>
    <mergeCell ref="CJL132:CJO132"/>
    <mergeCell ref="CHT132:CHW132"/>
    <mergeCell ref="CHX132:CIA132"/>
    <mergeCell ref="CIB132:CIE132"/>
    <mergeCell ref="CIF132:CII132"/>
    <mergeCell ref="CIJ132:CIM132"/>
    <mergeCell ref="CIN132:CIQ132"/>
    <mergeCell ref="CGV132:CGY132"/>
    <mergeCell ref="CGZ132:CHC132"/>
    <mergeCell ref="CHD132:CHG132"/>
    <mergeCell ref="CHH132:CHK132"/>
    <mergeCell ref="CHL132:CHO132"/>
    <mergeCell ref="CHP132:CHS132"/>
    <mergeCell ref="CFX132:CGA132"/>
    <mergeCell ref="CGB132:CGE132"/>
    <mergeCell ref="CGF132:CGI132"/>
    <mergeCell ref="CGJ132:CGM132"/>
    <mergeCell ref="CGN132:CGQ132"/>
    <mergeCell ref="CGR132:CGU132"/>
    <mergeCell ref="CEZ132:CFC132"/>
    <mergeCell ref="CFD132:CFG132"/>
    <mergeCell ref="CFH132:CFK132"/>
    <mergeCell ref="CFL132:CFO132"/>
    <mergeCell ref="CFP132:CFS132"/>
    <mergeCell ref="CFT132:CFW132"/>
    <mergeCell ref="CPD132:CPG132"/>
    <mergeCell ref="CPH132:CPK132"/>
    <mergeCell ref="CPL132:CPO132"/>
    <mergeCell ref="CPP132:CPS132"/>
    <mergeCell ref="CPT132:CPW132"/>
    <mergeCell ref="CPX132:CQA132"/>
    <mergeCell ref="COF132:COI132"/>
    <mergeCell ref="COJ132:COM132"/>
    <mergeCell ref="CON132:COQ132"/>
    <mergeCell ref="COR132:COU132"/>
    <mergeCell ref="COV132:COY132"/>
    <mergeCell ref="COZ132:CPC132"/>
    <mergeCell ref="CNH132:CNK132"/>
    <mergeCell ref="CNL132:CNO132"/>
    <mergeCell ref="CNP132:CNS132"/>
    <mergeCell ref="CNT132:CNW132"/>
    <mergeCell ref="CNX132:COA132"/>
    <mergeCell ref="COB132:COE132"/>
    <mergeCell ref="CMJ132:CMM132"/>
    <mergeCell ref="CMN132:CMQ132"/>
    <mergeCell ref="CMR132:CMU132"/>
    <mergeCell ref="CMV132:CMY132"/>
    <mergeCell ref="CMZ132:CNC132"/>
    <mergeCell ref="CND132:CNG132"/>
    <mergeCell ref="CLL132:CLO132"/>
    <mergeCell ref="CLP132:CLS132"/>
    <mergeCell ref="CLT132:CLW132"/>
    <mergeCell ref="CLX132:CMA132"/>
    <mergeCell ref="CMB132:CME132"/>
    <mergeCell ref="CMF132:CMI132"/>
    <mergeCell ref="CKN132:CKQ132"/>
    <mergeCell ref="CKR132:CKU132"/>
    <mergeCell ref="CKV132:CKY132"/>
    <mergeCell ref="CKZ132:CLC132"/>
    <mergeCell ref="CLD132:CLG132"/>
    <mergeCell ref="CLH132:CLK132"/>
    <mergeCell ref="CUR132:CUU132"/>
    <mergeCell ref="CUV132:CUY132"/>
    <mergeCell ref="CUZ132:CVC132"/>
    <mergeCell ref="CVD132:CVG132"/>
    <mergeCell ref="CVH132:CVK132"/>
    <mergeCell ref="CVL132:CVO132"/>
    <mergeCell ref="CTT132:CTW132"/>
    <mergeCell ref="CTX132:CUA132"/>
    <mergeCell ref="CUB132:CUE132"/>
    <mergeCell ref="CUF132:CUI132"/>
    <mergeCell ref="CUJ132:CUM132"/>
    <mergeCell ref="CUN132:CUQ132"/>
    <mergeCell ref="CSV132:CSY132"/>
    <mergeCell ref="CSZ132:CTC132"/>
    <mergeCell ref="CTD132:CTG132"/>
    <mergeCell ref="CTH132:CTK132"/>
    <mergeCell ref="CTL132:CTO132"/>
    <mergeCell ref="CTP132:CTS132"/>
    <mergeCell ref="CRX132:CSA132"/>
    <mergeCell ref="CSB132:CSE132"/>
    <mergeCell ref="CSF132:CSI132"/>
    <mergeCell ref="CSJ132:CSM132"/>
    <mergeCell ref="CSN132:CSQ132"/>
    <mergeCell ref="CSR132:CSU132"/>
    <mergeCell ref="CQZ132:CRC132"/>
    <mergeCell ref="CRD132:CRG132"/>
    <mergeCell ref="CRH132:CRK132"/>
    <mergeCell ref="CRL132:CRO132"/>
    <mergeCell ref="CRP132:CRS132"/>
    <mergeCell ref="CRT132:CRW132"/>
    <mergeCell ref="CQB132:CQE132"/>
    <mergeCell ref="CQF132:CQI132"/>
    <mergeCell ref="CQJ132:CQM132"/>
    <mergeCell ref="CQN132:CQQ132"/>
    <mergeCell ref="CQR132:CQU132"/>
    <mergeCell ref="CQV132:CQY132"/>
    <mergeCell ref="DAF132:DAI132"/>
    <mergeCell ref="DAJ132:DAM132"/>
    <mergeCell ref="DAN132:DAQ132"/>
    <mergeCell ref="DAR132:DAU132"/>
    <mergeCell ref="DAV132:DAY132"/>
    <mergeCell ref="DAZ132:DBC132"/>
    <mergeCell ref="CZH132:CZK132"/>
    <mergeCell ref="CZL132:CZO132"/>
    <mergeCell ref="CZP132:CZS132"/>
    <mergeCell ref="CZT132:CZW132"/>
    <mergeCell ref="CZX132:DAA132"/>
    <mergeCell ref="DAB132:DAE132"/>
    <mergeCell ref="CYJ132:CYM132"/>
    <mergeCell ref="CYN132:CYQ132"/>
    <mergeCell ref="CYR132:CYU132"/>
    <mergeCell ref="CYV132:CYY132"/>
    <mergeCell ref="CYZ132:CZC132"/>
    <mergeCell ref="CZD132:CZG132"/>
    <mergeCell ref="CXL132:CXO132"/>
    <mergeCell ref="CXP132:CXS132"/>
    <mergeCell ref="CXT132:CXW132"/>
    <mergeCell ref="CXX132:CYA132"/>
    <mergeCell ref="CYB132:CYE132"/>
    <mergeCell ref="CYF132:CYI132"/>
    <mergeCell ref="CWN132:CWQ132"/>
    <mergeCell ref="CWR132:CWU132"/>
    <mergeCell ref="CWV132:CWY132"/>
    <mergeCell ref="CWZ132:CXC132"/>
    <mergeCell ref="CXD132:CXG132"/>
    <mergeCell ref="CXH132:CXK132"/>
    <mergeCell ref="CVP132:CVS132"/>
    <mergeCell ref="CVT132:CVW132"/>
    <mergeCell ref="CVX132:CWA132"/>
    <mergeCell ref="CWB132:CWE132"/>
    <mergeCell ref="CWF132:CWI132"/>
    <mergeCell ref="CWJ132:CWM132"/>
    <mergeCell ref="DFT132:DFW132"/>
    <mergeCell ref="DFX132:DGA132"/>
    <mergeCell ref="DGB132:DGE132"/>
    <mergeCell ref="DGF132:DGI132"/>
    <mergeCell ref="DGJ132:DGM132"/>
    <mergeCell ref="DGN132:DGQ132"/>
    <mergeCell ref="DEV132:DEY132"/>
    <mergeCell ref="DEZ132:DFC132"/>
    <mergeCell ref="DFD132:DFG132"/>
    <mergeCell ref="DFH132:DFK132"/>
    <mergeCell ref="DFL132:DFO132"/>
    <mergeCell ref="DFP132:DFS132"/>
    <mergeCell ref="DDX132:DEA132"/>
    <mergeCell ref="DEB132:DEE132"/>
    <mergeCell ref="DEF132:DEI132"/>
    <mergeCell ref="DEJ132:DEM132"/>
    <mergeCell ref="DEN132:DEQ132"/>
    <mergeCell ref="DER132:DEU132"/>
    <mergeCell ref="DCZ132:DDC132"/>
    <mergeCell ref="DDD132:DDG132"/>
    <mergeCell ref="DDH132:DDK132"/>
    <mergeCell ref="DDL132:DDO132"/>
    <mergeCell ref="DDP132:DDS132"/>
    <mergeCell ref="DDT132:DDW132"/>
    <mergeCell ref="DCB132:DCE132"/>
    <mergeCell ref="DCF132:DCI132"/>
    <mergeCell ref="DCJ132:DCM132"/>
    <mergeCell ref="DCN132:DCQ132"/>
    <mergeCell ref="DCR132:DCU132"/>
    <mergeCell ref="DCV132:DCY132"/>
    <mergeCell ref="DBD132:DBG132"/>
    <mergeCell ref="DBH132:DBK132"/>
    <mergeCell ref="DBL132:DBO132"/>
    <mergeCell ref="DBP132:DBS132"/>
    <mergeCell ref="DBT132:DBW132"/>
    <mergeCell ref="DBX132:DCA132"/>
    <mergeCell ref="DLH132:DLK132"/>
    <mergeCell ref="DLL132:DLO132"/>
    <mergeCell ref="DLP132:DLS132"/>
    <mergeCell ref="DLT132:DLW132"/>
    <mergeCell ref="DLX132:DMA132"/>
    <mergeCell ref="DMB132:DME132"/>
    <mergeCell ref="DKJ132:DKM132"/>
    <mergeCell ref="DKN132:DKQ132"/>
    <mergeCell ref="DKR132:DKU132"/>
    <mergeCell ref="DKV132:DKY132"/>
    <mergeCell ref="DKZ132:DLC132"/>
    <mergeCell ref="DLD132:DLG132"/>
    <mergeCell ref="DJL132:DJO132"/>
    <mergeCell ref="DJP132:DJS132"/>
    <mergeCell ref="DJT132:DJW132"/>
    <mergeCell ref="DJX132:DKA132"/>
    <mergeCell ref="DKB132:DKE132"/>
    <mergeCell ref="DKF132:DKI132"/>
    <mergeCell ref="DIN132:DIQ132"/>
    <mergeCell ref="DIR132:DIU132"/>
    <mergeCell ref="DIV132:DIY132"/>
    <mergeCell ref="DIZ132:DJC132"/>
    <mergeCell ref="DJD132:DJG132"/>
    <mergeCell ref="DJH132:DJK132"/>
    <mergeCell ref="DHP132:DHS132"/>
    <mergeCell ref="DHT132:DHW132"/>
    <mergeCell ref="DHX132:DIA132"/>
    <mergeCell ref="DIB132:DIE132"/>
    <mergeCell ref="DIF132:DII132"/>
    <mergeCell ref="DIJ132:DIM132"/>
    <mergeCell ref="DGR132:DGU132"/>
    <mergeCell ref="DGV132:DGY132"/>
    <mergeCell ref="DGZ132:DHC132"/>
    <mergeCell ref="DHD132:DHG132"/>
    <mergeCell ref="DHH132:DHK132"/>
    <mergeCell ref="DHL132:DHO132"/>
    <mergeCell ref="DQV132:DQY132"/>
    <mergeCell ref="DQZ132:DRC132"/>
    <mergeCell ref="DRD132:DRG132"/>
    <mergeCell ref="DRH132:DRK132"/>
    <mergeCell ref="DRL132:DRO132"/>
    <mergeCell ref="DRP132:DRS132"/>
    <mergeCell ref="DPX132:DQA132"/>
    <mergeCell ref="DQB132:DQE132"/>
    <mergeCell ref="DQF132:DQI132"/>
    <mergeCell ref="DQJ132:DQM132"/>
    <mergeCell ref="DQN132:DQQ132"/>
    <mergeCell ref="DQR132:DQU132"/>
    <mergeCell ref="DOZ132:DPC132"/>
    <mergeCell ref="DPD132:DPG132"/>
    <mergeCell ref="DPH132:DPK132"/>
    <mergeCell ref="DPL132:DPO132"/>
    <mergeCell ref="DPP132:DPS132"/>
    <mergeCell ref="DPT132:DPW132"/>
    <mergeCell ref="DOB132:DOE132"/>
    <mergeCell ref="DOF132:DOI132"/>
    <mergeCell ref="DOJ132:DOM132"/>
    <mergeCell ref="DON132:DOQ132"/>
    <mergeCell ref="DOR132:DOU132"/>
    <mergeCell ref="DOV132:DOY132"/>
    <mergeCell ref="DND132:DNG132"/>
    <mergeCell ref="DNH132:DNK132"/>
    <mergeCell ref="DNL132:DNO132"/>
    <mergeCell ref="DNP132:DNS132"/>
    <mergeCell ref="DNT132:DNW132"/>
    <mergeCell ref="DNX132:DOA132"/>
    <mergeCell ref="DMF132:DMI132"/>
    <mergeCell ref="DMJ132:DMM132"/>
    <mergeCell ref="DMN132:DMQ132"/>
    <mergeCell ref="DMR132:DMU132"/>
    <mergeCell ref="DMV132:DMY132"/>
    <mergeCell ref="DMZ132:DNC132"/>
    <mergeCell ref="DWJ132:DWM132"/>
    <mergeCell ref="DWN132:DWQ132"/>
    <mergeCell ref="DWR132:DWU132"/>
    <mergeCell ref="DWV132:DWY132"/>
    <mergeCell ref="DWZ132:DXC132"/>
    <mergeCell ref="DXD132:DXG132"/>
    <mergeCell ref="DVL132:DVO132"/>
    <mergeCell ref="DVP132:DVS132"/>
    <mergeCell ref="DVT132:DVW132"/>
    <mergeCell ref="DVX132:DWA132"/>
    <mergeCell ref="DWB132:DWE132"/>
    <mergeCell ref="DWF132:DWI132"/>
    <mergeCell ref="DUN132:DUQ132"/>
    <mergeCell ref="DUR132:DUU132"/>
    <mergeCell ref="DUV132:DUY132"/>
    <mergeCell ref="DUZ132:DVC132"/>
    <mergeCell ref="DVD132:DVG132"/>
    <mergeCell ref="DVH132:DVK132"/>
    <mergeCell ref="DTP132:DTS132"/>
    <mergeCell ref="DTT132:DTW132"/>
    <mergeCell ref="DTX132:DUA132"/>
    <mergeCell ref="DUB132:DUE132"/>
    <mergeCell ref="DUF132:DUI132"/>
    <mergeCell ref="DUJ132:DUM132"/>
    <mergeCell ref="DSR132:DSU132"/>
    <mergeCell ref="DSV132:DSY132"/>
    <mergeCell ref="DSZ132:DTC132"/>
    <mergeCell ref="DTD132:DTG132"/>
    <mergeCell ref="DTH132:DTK132"/>
    <mergeCell ref="DTL132:DTO132"/>
    <mergeCell ref="DRT132:DRW132"/>
    <mergeCell ref="DRX132:DSA132"/>
    <mergeCell ref="DSB132:DSE132"/>
    <mergeCell ref="DSF132:DSI132"/>
    <mergeCell ref="DSJ132:DSM132"/>
    <mergeCell ref="DSN132:DSQ132"/>
    <mergeCell ref="EBX132:ECA132"/>
    <mergeCell ref="ECB132:ECE132"/>
    <mergeCell ref="ECF132:ECI132"/>
    <mergeCell ref="ECJ132:ECM132"/>
    <mergeCell ref="ECN132:ECQ132"/>
    <mergeCell ref="ECR132:ECU132"/>
    <mergeCell ref="EAZ132:EBC132"/>
    <mergeCell ref="EBD132:EBG132"/>
    <mergeCell ref="EBH132:EBK132"/>
    <mergeCell ref="EBL132:EBO132"/>
    <mergeCell ref="EBP132:EBS132"/>
    <mergeCell ref="EBT132:EBW132"/>
    <mergeCell ref="EAB132:EAE132"/>
    <mergeCell ref="EAF132:EAI132"/>
    <mergeCell ref="EAJ132:EAM132"/>
    <mergeCell ref="EAN132:EAQ132"/>
    <mergeCell ref="EAR132:EAU132"/>
    <mergeCell ref="EAV132:EAY132"/>
    <mergeCell ref="DZD132:DZG132"/>
    <mergeCell ref="DZH132:DZK132"/>
    <mergeCell ref="DZL132:DZO132"/>
    <mergeCell ref="DZP132:DZS132"/>
    <mergeCell ref="DZT132:DZW132"/>
    <mergeCell ref="DZX132:EAA132"/>
    <mergeCell ref="DYF132:DYI132"/>
    <mergeCell ref="DYJ132:DYM132"/>
    <mergeCell ref="DYN132:DYQ132"/>
    <mergeCell ref="DYR132:DYU132"/>
    <mergeCell ref="DYV132:DYY132"/>
    <mergeCell ref="DYZ132:DZC132"/>
    <mergeCell ref="DXH132:DXK132"/>
    <mergeCell ref="DXL132:DXO132"/>
    <mergeCell ref="DXP132:DXS132"/>
    <mergeCell ref="DXT132:DXW132"/>
    <mergeCell ref="DXX132:DYA132"/>
    <mergeCell ref="DYB132:DYE132"/>
    <mergeCell ref="EHL132:EHO132"/>
    <mergeCell ref="EHP132:EHS132"/>
    <mergeCell ref="EHT132:EHW132"/>
    <mergeCell ref="EHX132:EIA132"/>
    <mergeCell ref="EIB132:EIE132"/>
    <mergeCell ref="EIF132:EII132"/>
    <mergeCell ref="EGN132:EGQ132"/>
    <mergeCell ref="EGR132:EGU132"/>
    <mergeCell ref="EGV132:EGY132"/>
    <mergeCell ref="EGZ132:EHC132"/>
    <mergeCell ref="EHD132:EHG132"/>
    <mergeCell ref="EHH132:EHK132"/>
    <mergeCell ref="EFP132:EFS132"/>
    <mergeCell ref="EFT132:EFW132"/>
    <mergeCell ref="EFX132:EGA132"/>
    <mergeCell ref="EGB132:EGE132"/>
    <mergeCell ref="EGF132:EGI132"/>
    <mergeCell ref="EGJ132:EGM132"/>
    <mergeCell ref="EER132:EEU132"/>
    <mergeCell ref="EEV132:EEY132"/>
    <mergeCell ref="EEZ132:EFC132"/>
    <mergeCell ref="EFD132:EFG132"/>
    <mergeCell ref="EFH132:EFK132"/>
    <mergeCell ref="EFL132:EFO132"/>
    <mergeCell ref="EDT132:EDW132"/>
    <mergeCell ref="EDX132:EEA132"/>
    <mergeCell ref="EEB132:EEE132"/>
    <mergeCell ref="EEF132:EEI132"/>
    <mergeCell ref="EEJ132:EEM132"/>
    <mergeCell ref="EEN132:EEQ132"/>
    <mergeCell ref="ECV132:ECY132"/>
    <mergeCell ref="ECZ132:EDC132"/>
    <mergeCell ref="EDD132:EDG132"/>
    <mergeCell ref="EDH132:EDK132"/>
    <mergeCell ref="EDL132:EDO132"/>
    <mergeCell ref="EDP132:EDS132"/>
    <mergeCell ref="EMZ132:ENC132"/>
    <mergeCell ref="END132:ENG132"/>
    <mergeCell ref="ENH132:ENK132"/>
    <mergeCell ref="ENL132:ENO132"/>
    <mergeCell ref="ENP132:ENS132"/>
    <mergeCell ref="ENT132:ENW132"/>
    <mergeCell ref="EMB132:EME132"/>
    <mergeCell ref="EMF132:EMI132"/>
    <mergeCell ref="EMJ132:EMM132"/>
    <mergeCell ref="EMN132:EMQ132"/>
    <mergeCell ref="EMR132:EMU132"/>
    <mergeCell ref="EMV132:EMY132"/>
    <mergeCell ref="ELD132:ELG132"/>
    <mergeCell ref="ELH132:ELK132"/>
    <mergeCell ref="ELL132:ELO132"/>
    <mergeCell ref="ELP132:ELS132"/>
    <mergeCell ref="ELT132:ELW132"/>
    <mergeCell ref="ELX132:EMA132"/>
    <mergeCell ref="EKF132:EKI132"/>
    <mergeCell ref="EKJ132:EKM132"/>
    <mergeCell ref="EKN132:EKQ132"/>
    <mergeCell ref="EKR132:EKU132"/>
    <mergeCell ref="EKV132:EKY132"/>
    <mergeCell ref="EKZ132:ELC132"/>
    <mergeCell ref="EJH132:EJK132"/>
    <mergeCell ref="EJL132:EJO132"/>
    <mergeCell ref="EJP132:EJS132"/>
    <mergeCell ref="EJT132:EJW132"/>
    <mergeCell ref="EJX132:EKA132"/>
    <mergeCell ref="EKB132:EKE132"/>
    <mergeCell ref="EIJ132:EIM132"/>
    <mergeCell ref="EIN132:EIQ132"/>
    <mergeCell ref="EIR132:EIU132"/>
    <mergeCell ref="EIV132:EIY132"/>
    <mergeCell ref="EIZ132:EJC132"/>
    <mergeCell ref="EJD132:EJG132"/>
    <mergeCell ref="ESN132:ESQ132"/>
    <mergeCell ref="ESR132:ESU132"/>
    <mergeCell ref="ESV132:ESY132"/>
    <mergeCell ref="ESZ132:ETC132"/>
    <mergeCell ref="ETD132:ETG132"/>
    <mergeCell ref="ETH132:ETK132"/>
    <mergeCell ref="ERP132:ERS132"/>
    <mergeCell ref="ERT132:ERW132"/>
    <mergeCell ref="ERX132:ESA132"/>
    <mergeCell ref="ESB132:ESE132"/>
    <mergeCell ref="ESF132:ESI132"/>
    <mergeCell ref="ESJ132:ESM132"/>
    <mergeCell ref="EQR132:EQU132"/>
    <mergeCell ref="EQV132:EQY132"/>
    <mergeCell ref="EQZ132:ERC132"/>
    <mergeCell ref="ERD132:ERG132"/>
    <mergeCell ref="ERH132:ERK132"/>
    <mergeCell ref="ERL132:ERO132"/>
    <mergeCell ref="EPT132:EPW132"/>
    <mergeCell ref="EPX132:EQA132"/>
    <mergeCell ref="EQB132:EQE132"/>
    <mergeCell ref="EQF132:EQI132"/>
    <mergeCell ref="EQJ132:EQM132"/>
    <mergeCell ref="EQN132:EQQ132"/>
    <mergeCell ref="EOV132:EOY132"/>
    <mergeCell ref="EOZ132:EPC132"/>
    <mergeCell ref="EPD132:EPG132"/>
    <mergeCell ref="EPH132:EPK132"/>
    <mergeCell ref="EPL132:EPO132"/>
    <mergeCell ref="EPP132:EPS132"/>
    <mergeCell ref="ENX132:EOA132"/>
    <mergeCell ref="EOB132:EOE132"/>
    <mergeCell ref="EOF132:EOI132"/>
    <mergeCell ref="EOJ132:EOM132"/>
    <mergeCell ref="EON132:EOQ132"/>
    <mergeCell ref="EOR132:EOU132"/>
    <mergeCell ref="EYB132:EYE132"/>
    <mergeCell ref="EYF132:EYI132"/>
    <mergeCell ref="EYJ132:EYM132"/>
    <mergeCell ref="EYN132:EYQ132"/>
    <mergeCell ref="EYR132:EYU132"/>
    <mergeCell ref="EYV132:EYY132"/>
    <mergeCell ref="EXD132:EXG132"/>
    <mergeCell ref="EXH132:EXK132"/>
    <mergeCell ref="EXL132:EXO132"/>
    <mergeCell ref="EXP132:EXS132"/>
    <mergeCell ref="EXT132:EXW132"/>
    <mergeCell ref="EXX132:EYA132"/>
    <mergeCell ref="EWF132:EWI132"/>
    <mergeCell ref="EWJ132:EWM132"/>
    <mergeCell ref="EWN132:EWQ132"/>
    <mergeCell ref="EWR132:EWU132"/>
    <mergeCell ref="EWV132:EWY132"/>
    <mergeCell ref="EWZ132:EXC132"/>
    <mergeCell ref="EVH132:EVK132"/>
    <mergeCell ref="EVL132:EVO132"/>
    <mergeCell ref="EVP132:EVS132"/>
    <mergeCell ref="EVT132:EVW132"/>
    <mergeCell ref="EVX132:EWA132"/>
    <mergeCell ref="EWB132:EWE132"/>
    <mergeCell ref="EUJ132:EUM132"/>
    <mergeCell ref="EUN132:EUQ132"/>
    <mergeCell ref="EUR132:EUU132"/>
    <mergeCell ref="EUV132:EUY132"/>
    <mergeCell ref="EUZ132:EVC132"/>
    <mergeCell ref="EVD132:EVG132"/>
    <mergeCell ref="ETL132:ETO132"/>
    <mergeCell ref="ETP132:ETS132"/>
    <mergeCell ref="ETT132:ETW132"/>
    <mergeCell ref="ETX132:EUA132"/>
    <mergeCell ref="EUB132:EUE132"/>
    <mergeCell ref="EUF132:EUI132"/>
    <mergeCell ref="FDP132:FDS132"/>
    <mergeCell ref="FDT132:FDW132"/>
    <mergeCell ref="FDX132:FEA132"/>
    <mergeCell ref="FEB132:FEE132"/>
    <mergeCell ref="FEF132:FEI132"/>
    <mergeCell ref="FEJ132:FEM132"/>
    <mergeCell ref="FCR132:FCU132"/>
    <mergeCell ref="FCV132:FCY132"/>
    <mergeCell ref="FCZ132:FDC132"/>
    <mergeCell ref="FDD132:FDG132"/>
    <mergeCell ref="FDH132:FDK132"/>
    <mergeCell ref="FDL132:FDO132"/>
    <mergeCell ref="FBT132:FBW132"/>
    <mergeCell ref="FBX132:FCA132"/>
    <mergeCell ref="FCB132:FCE132"/>
    <mergeCell ref="FCF132:FCI132"/>
    <mergeCell ref="FCJ132:FCM132"/>
    <mergeCell ref="FCN132:FCQ132"/>
    <mergeCell ref="FAV132:FAY132"/>
    <mergeCell ref="FAZ132:FBC132"/>
    <mergeCell ref="FBD132:FBG132"/>
    <mergeCell ref="FBH132:FBK132"/>
    <mergeCell ref="FBL132:FBO132"/>
    <mergeCell ref="FBP132:FBS132"/>
    <mergeCell ref="EZX132:FAA132"/>
    <mergeCell ref="FAB132:FAE132"/>
    <mergeCell ref="FAF132:FAI132"/>
    <mergeCell ref="FAJ132:FAM132"/>
    <mergeCell ref="FAN132:FAQ132"/>
    <mergeCell ref="FAR132:FAU132"/>
    <mergeCell ref="EYZ132:EZC132"/>
    <mergeCell ref="EZD132:EZG132"/>
    <mergeCell ref="EZH132:EZK132"/>
    <mergeCell ref="EZL132:EZO132"/>
    <mergeCell ref="EZP132:EZS132"/>
    <mergeCell ref="EZT132:EZW132"/>
    <mergeCell ref="FJD132:FJG132"/>
    <mergeCell ref="FJH132:FJK132"/>
    <mergeCell ref="FJL132:FJO132"/>
    <mergeCell ref="FJP132:FJS132"/>
    <mergeCell ref="FJT132:FJW132"/>
    <mergeCell ref="FJX132:FKA132"/>
    <mergeCell ref="FIF132:FII132"/>
    <mergeCell ref="FIJ132:FIM132"/>
    <mergeCell ref="FIN132:FIQ132"/>
    <mergeCell ref="FIR132:FIU132"/>
    <mergeCell ref="FIV132:FIY132"/>
    <mergeCell ref="FIZ132:FJC132"/>
    <mergeCell ref="FHH132:FHK132"/>
    <mergeCell ref="FHL132:FHO132"/>
    <mergeCell ref="FHP132:FHS132"/>
    <mergeCell ref="FHT132:FHW132"/>
    <mergeCell ref="FHX132:FIA132"/>
    <mergeCell ref="FIB132:FIE132"/>
    <mergeCell ref="FGJ132:FGM132"/>
    <mergeCell ref="FGN132:FGQ132"/>
    <mergeCell ref="FGR132:FGU132"/>
    <mergeCell ref="FGV132:FGY132"/>
    <mergeCell ref="FGZ132:FHC132"/>
    <mergeCell ref="FHD132:FHG132"/>
    <mergeCell ref="FFL132:FFO132"/>
    <mergeCell ref="FFP132:FFS132"/>
    <mergeCell ref="FFT132:FFW132"/>
    <mergeCell ref="FFX132:FGA132"/>
    <mergeCell ref="FGB132:FGE132"/>
    <mergeCell ref="FGF132:FGI132"/>
    <mergeCell ref="FEN132:FEQ132"/>
    <mergeCell ref="FER132:FEU132"/>
    <mergeCell ref="FEV132:FEY132"/>
    <mergeCell ref="FEZ132:FFC132"/>
    <mergeCell ref="FFD132:FFG132"/>
    <mergeCell ref="FFH132:FFK132"/>
    <mergeCell ref="FOR132:FOU132"/>
    <mergeCell ref="FOV132:FOY132"/>
    <mergeCell ref="FOZ132:FPC132"/>
    <mergeCell ref="FPD132:FPG132"/>
    <mergeCell ref="FPH132:FPK132"/>
    <mergeCell ref="FPL132:FPO132"/>
    <mergeCell ref="FNT132:FNW132"/>
    <mergeCell ref="FNX132:FOA132"/>
    <mergeCell ref="FOB132:FOE132"/>
    <mergeCell ref="FOF132:FOI132"/>
    <mergeCell ref="FOJ132:FOM132"/>
    <mergeCell ref="FON132:FOQ132"/>
    <mergeCell ref="FMV132:FMY132"/>
    <mergeCell ref="FMZ132:FNC132"/>
    <mergeCell ref="FND132:FNG132"/>
    <mergeCell ref="FNH132:FNK132"/>
    <mergeCell ref="FNL132:FNO132"/>
    <mergeCell ref="FNP132:FNS132"/>
    <mergeCell ref="FLX132:FMA132"/>
    <mergeCell ref="FMB132:FME132"/>
    <mergeCell ref="FMF132:FMI132"/>
    <mergeCell ref="FMJ132:FMM132"/>
    <mergeCell ref="FMN132:FMQ132"/>
    <mergeCell ref="FMR132:FMU132"/>
    <mergeCell ref="FKZ132:FLC132"/>
    <mergeCell ref="FLD132:FLG132"/>
    <mergeCell ref="FLH132:FLK132"/>
    <mergeCell ref="FLL132:FLO132"/>
    <mergeCell ref="FLP132:FLS132"/>
    <mergeCell ref="FLT132:FLW132"/>
    <mergeCell ref="FKB132:FKE132"/>
    <mergeCell ref="FKF132:FKI132"/>
    <mergeCell ref="FKJ132:FKM132"/>
    <mergeCell ref="FKN132:FKQ132"/>
    <mergeCell ref="FKR132:FKU132"/>
    <mergeCell ref="FKV132:FKY132"/>
    <mergeCell ref="FUF132:FUI132"/>
    <mergeCell ref="FUJ132:FUM132"/>
    <mergeCell ref="FUN132:FUQ132"/>
    <mergeCell ref="FUR132:FUU132"/>
    <mergeCell ref="FUV132:FUY132"/>
    <mergeCell ref="FUZ132:FVC132"/>
    <mergeCell ref="FTH132:FTK132"/>
    <mergeCell ref="FTL132:FTO132"/>
    <mergeCell ref="FTP132:FTS132"/>
    <mergeCell ref="FTT132:FTW132"/>
    <mergeCell ref="FTX132:FUA132"/>
    <mergeCell ref="FUB132:FUE132"/>
    <mergeCell ref="FSJ132:FSM132"/>
    <mergeCell ref="FSN132:FSQ132"/>
    <mergeCell ref="FSR132:FSU132"/>
    <mergeCell ref="FSV132:FSY132"/>
    <mergeCell ref="FSZ132:FTC132"/>
    <mergeCell ref="FTD132:FTG132"/>
    <mergeCell ref="FRL132:FRO132"/>
    <mergeCell ref="FRP132:FRS132"/>
    <mergeCell ref="FRT132:FRW132"/>
    <mergeCell ref="FRX132:FSA132"/>
    <mergeCell ref="FSB132:FSE132"/>
    <mergeCell ref="FSF132:FSI132"/>
    <mergeCell ref="FQN132:FQQ132"/>
    <mergeCell ref="FQR132:FQU132"/>
    <mergeCell ref="FQV132:FQY132"/>
    <mergeCell ref="FQZ132:FRC132"/>
    <mergeCell ref="FRD132:FRG132"/>
    <mergeCell ref="FRH132:FRK132"/>
    <mergeCell ref="FPP132:FPS132"/>
    <mergeCell ref="FPT132:FPW132"/>
    <mergeCell ref="FPX132:FQA132"/>
    <mergeCell ref="FQB132:FQE132"/>
    <mergeCell ref="FQF132:FQI132"/>
    <mergeCell ref="FQJ132:FQM132"/>
    <mergeCell ref="FZT132:FZW132"/>
    <mergeCell ref="FZX132:GAA132"/>
    <mergeCell ref="GAB132:GAE132"/>
    <mergeCell ref="GAF132:GAI132"/>
    <mergeCell ref="GAJ132:GAM132"/>
    <mergeCell ref="GAN132:GAQ132"/>
    <mergeCell ref="FYV132:FYY132"/>
    <mergeCell ref="FYZ132:FZC132"/>
    <mergeCell ref="FZD132:FZG132"/>
    <mergeCell ref="FZH132:FZK132"/>
    <mergeCell ref="FZL132:FZO132"/>
    <mergeCell ref="FZP132:FZS132"/>
    <mergeCell ref="FXX132:FYA132"/>
    <mergeCell ref="FYB132:FYE132"/>
    <mergeCell ref="FYF132:FYI132"/>
    <mergeCell ref="FYJ132:FYM132"/>
    <mergeCell ref="FYN132:FYQ132"/>
    <mergeCell ref="FYR132:FYU132"/>
    <mergeCell ref="FWZ132:FXC132"/>
    <mergeCell ref="FXD132:FXG132"/>
    <mergeCell ref="FXH132:FXK132"/>
    <mergeCell ref="FXL132:FXO132"/>
    <mergeCell ref="FXP132:FXS132"/>
    <mergeCell ref="FXT132:FXW132"/>
    <mergeCell ref="FWB132:FWE132"/>
    <mergeCell ref="FWF132:FWI132"/>
    <mergeCell ref="FWJ132:FWM132"/>
    <mergeCell ref="FWN132:FWQ132"/>
    <mergeCell ref="FWR132:FWU132"/>
    <mergeCell ref="FWV132:FWY132"/>
    <mergeCell ref="FVD132:FVG132"/>
    <mergeCell ref="FVH132:FVK132"/>
    <mergeCell ref="FVL132:FVO132"/>
    <mergeCell ref="FVP132:FVS132"/>
    <mergeCell ref="FVT132:FVW132"/>
    <mergeCell ref="FVX132:FWA132"/>
    <mergeCell ref="GFH132:GFK132"/>
    <mergeCell ref="GFL132:GFO132"/>
    <mergeCell ref="GFP132:GFS132"/>
    <mergeCell ref="GFT132:GFW132"/>
    <mergeCell ref="GFX132:GGA132"/>
    <mergeCell ref="GGB132:GGE132"/>
    <mergeCell ref="GEJ132:GEM132"/>
    <mergeCell ref="GEN132:GEQ132"/>
    <mergeCell ref="GER132:GEU132"/>
    <mergeCell ref="GEV132:GEY132"/>
    <mergeCell ref="GEZ132:GFC132"/>
    <mergeCell ref="GFD132:GFG132"/>
    <mergeCell ref="GDL132:GDO132"/>
    <mergeCell ref="GDP132:GDS132"/>
    <mergeCell ref="GDT132:GDW132"/>
    <mergeCell ref="GDX132:GEA132"/>
    <mergeCell ref="GEB132:GEE132"/>
    <mergeCell ref="GEF132:GEI132"/>
    <mergeCell ref="GCN132:GCQ132"/>
    <mergeCell ref="GCR132:GCU132"/>
    <mergeCell ref="GCV132:GCY132"/>
    <mergeCell ref="GCZ132:GDC132"/>
    <mergeCell ref="GDD132:GDG132"/>
    <mergeCell ref="GDH132:GDK132"/>
    <mergeCell ref="GBP132:GBS132"/>
    <mergeCell ref="GBT132:GBW132"/>
    <mergeCell ref="GBX132:GCA132"/>
    <mergeCell ref="GCB132:GCE132"/>
    <mergeCell ref="GCF132:GCI132"/>
    <mergeCell ref="GCJ132:GCM132"/>
    <mergeCell ref="GAR132:GAU132"/>
    <mergeCell ref="GAV132:GAY132"/>
    <mergeCell ref="GAZ132:GBC132"/>
    <mergeCell ref="GBD132:GBG132"/>
    <mergeCell ref="GBH132:GBK132"/>
    <mergeCell ref="GBL132:GBO132"/>
    <mergeCell ref="GKV132:GKY132"/>
    <mergeCell ref="GKZ132:GLC132"/>
    <mergeCell ref="GLD132:GLG132"/>
    <mergeCell ref="GLH132:GLK132"/>
    <mergeCell ref="GLL132:GLO132"/>
    <mergeCell ref="GLP132:GLS132"/>
    <mergeCell ref="GJX132:GKA132"/>
    <mergeCell ref="GKB132:GKE132"/>
    <mergeCell ref="GKF132:GKI132"/>
    <mergeCell ref="GKJ132:GKM132"/>
    <mergeCell ref="GKN132:GKQ132"/>
    <mergeCell ref="GKR132:GKU132"/>
    <mergeCell ref="GIZ132:GJC132"/>
    <mergeCell ref="GJD132:GJG132"/>
    <mergeCell ref="GJH132:GJK132"/>
    <mergeCell ref="GJL132:GJO132"/>
    <mergeCell ref="GJP132:GJS132"/>
    <mergeCell ref="GJT132:GJW132"/>
    <mergeCell ref="GIB132:GIE132"/>
    <mergeCell ref="GIF132:GII132"/>
    <mergeCell ref="GIJ132:GIM132"/>
    <mergeCell ref="GIN132:GIQ132"/>
    <mergeCell ref="GIR132:GIU132"/>
    <mergeCell ref="GIV132:GIY132"/>
    <mergeCell ref="GHD132:GHG132"/>
    <mergeCell ref="GHH132:GHK132"/>
    <mergeCell ref="GHL132:GHO132"/>
    <mergeCell ref="GHP132:GHS132"/>
    <mergeCell ref="GHT132:GHW132"/>
    <mergeCell ref="GHX132:GIA132"/>
    <mergeCell ref="GGF132:GGI132"/>
    <mergeCell ref="GGJ132:GGM132"/>
    <mergeCell ref="GGN132:GGQ132"/>
    <mergeCell ref="GGR132:GGU132"/>
    <mergeCell ref="GGV132:GGY132"/>
    <mergeCell ref="GGZ132:GHC132"/>
    <mergeCell ref="GQJ132:GQM132"/>
    <mergeCell ref="GQN132:GQQ132"/>
    <mergeCell ref="GQR132:GQU132"/>
    <mergeCell ref="GQV132:GQY132"/>
    <mergeCell ref="GQZ132:GRC132"/>
    <mergeCell ref="GRD132:GRG132"/>
    <mergeCell ref="GPL132:GPO132"/>
    <mergeCell ref="GPP132:GPS132"/>
    <mergeCell ref="GPT132:GPW132"/>
    <mergeCell ref="GPX132:GQA132"/>
    <mergeCell ref="GQB132:GQE132"/>
    <mergeCell ref="GQF132:GQI132"/>
    <mergeCell ref="GON132:GOQ132"/>
    <mergeCell ref="GOR132:GOU132"/>
    <mergeCell ref="GOV132:GOY132"/>
    <mergeCell ref="GOZ132:GPC132"/>
    <mergeCell ref="GPD132:GPG132"/>
    <mergeCell ref="GPH132:GPK132"/>
    <mergeCell ref="GNP132:GNS132"/>
    <mergeCell ref="GNT132:GNW132"/>
    <mergeCell ref="GNX132:GOA132"/>
    <mergeCell ref="GOB132:GOE132"/>
    <mergeCell ref="GOF132:GOI132"/>
    <mergeCell ref="GOJ132:GOM132"/>
    <mergeCell ref="GMR132:GMU132"/>
    <mergeCell ref="GMV132:GMY132"/>
    <mergeCell ref="GMZ132:GNC132"/>
    <mergeCell ref="GND132:GNG132"/>
    <mergeCell ref="GNH132:GNK132"/>
    <mergeCell ref="GNL132:GNO132"/>
    <mergeCell ref="GLT132:GLW132"/>
    <mergeCell ref="GLX132:GMA132"/>
    <mergeCell ref="GMB132:GME132"/>
    <mergeCell ref="GMF132:GMI132"/>
    <mergeCell ref="GMJ132:GMM132"/>
    <mergeCell ref="GMN132:GMQ132"/>
    <mergeCell ref="GVX132:GWA132"/>
    <mergeCell ref="GWB132:GWE132"/>
    <mergeCell ref="GWF132:GWI132"/>
    <mergeCell ref="GWJ132:GWM132"/>
    <mergeCell ref="GWN132:GWQ132"/>
    <mergeCell ref="GWR132:GWU132"/>
    <mergeCell ref="GUZ132:GVC132"/>
    <mergeCell ref="GVD132:GVG132"/>
    <mergeCell ref="GVH132:GVK132"/>
    <mergeCell ref="GVL132:GVO132"/>
    <mergeCell ref="GVP132:GVS132"/>
    <mergeCell ref="GVT132:GVW132"/>
    <mergeCell ref="GUB132:GUE132"/>
    <mergeCell ref="GUF132:GUI132"/>
    <mergeCell ref="GUJ132:GUM132"/>
    <mergeCell ref="GUN132:GUQ132"/>
    <mergeCell ref="GUR132:GUU132"/>
    <mergeCell ref="GUV132:GUY132"/>
    <mergeCell ref="GTD132:GTG132"/>
    <mergeCell ref="GTH132:GTK132"/>
    <mergeCell ref="GTL132:GTO132"/>
    <mergeCell ref="GTP132:GTS132"/>
    <mergeCell ref="GTT132:GTW132"/>
    <mergeCell ref="GTX132:GUA132"/>
    <mergeCell ref="GSF132:GSI132"/>
    <mergeCell ref="GSJ132:GSM132"/>
    <mergeCell ref="GSN132:GSQ132"/>
    <mergeCell ref="GSR132:GSU132"/>
    <mergeCell ref="GSV132:GSY132"/>
    <mergeCell ref="GSZ132:GTC132"/>
    <mergeCell ref="GRH132:GRK132"/>
    <mergeCell ref="GRL132:GRO132"/>
    <mergeCell ref="GRP132:GRS132"/>
    <mergeCell ref="GRT132:GRW132"/>
    <mergeCell ref="GRX132:GSA132"/>
    <mergeCell ref="GSB132:GSE132"/>
    <mergeCell ref="HBL132:HBO132"/>
    <mergeCell ref="HBP132:HBS132"/>
    <mergeCell ref="HBT132:HBW132"/>
    <mergeCell ref="HBX132:HCA132"/>
    <mergeCell ref="HCB132:HCE132"/>
    <mergeCell ref="HCF132:HCI132"/>
    <mergeCell ref="HAN132:HAQ132"/>
    <mergeCell ref="HAR132:HAU132"/>
    <mergeCell ref="HAV132:HAY132"/>
    <mergeCell ref="HAZ132:HBC132"/>
    <mergeCell ref="HBD132:HBG132"/>
    <mergeCell ref="HBH132:HBK132"/>
    <mergeCell ref="GZP132:GZS132"/>
    <mergeCell ref="GZT132:GZW132"/>
    <mergeCell ref="GZX132:HAA132"/>
    <mergeCell ref="HAB132:HAE132"/>
    <mergeCell ref="HAF132:HAI132"/>
    <mergeCell ref="HAJ132:HAM132"/>
    <mergeCell ref="GYR132:GYU132"/>
    <mergeCell ref="GYV132:GYY132"/>
    <mergeCell ref="GYZ132:GZC132"/>
    <mergeCell ref="GZD132:GZG132"/>
    <mergeCell ref="GZH132:GZK132"/>
    <mergeCell ref="GZL132:GZO132"/>
    <mergeCell ref="GXT132:GXW132"/>
    <mergeCell ref="GXX132:GYA132"/>
    <mergeCell ref="GYB132:GYE132"/>
    <mergeCell ref="GYF132:GYI132"/>
    <mergeCell ref="GYJ132:GYM132"/>
    <mergeCell ref="GYN132:GYQ132"/>
    <mergeCell ref="GWV132:GWY132"/>
    <mergeCell ref="GWZ132:GXC132"/>
    <mergeCell ref="GXD132:GXG132"/>
    <mergeCell ref="GXH132:GXK132"/>
    <mergeCell ref="GXL132:GXO132"/>
    <mergeCell ref="GXP132:GXS132"/>
    <mergeCell ref="HGZ132:HHC132"/>
    <mergeCell ref="HHD132:HHG132"/>
    <mergeCell ref="HHH132:HHK132"/>
    <mergeCell ref="HHL132:HHO132"/>
    <mergeCell ref="HHP132:HHS132"/>
    <mergeCell ref="HHT132:HHW132"/>
    <mergeCell ref="HGB132:HGE132"/>
    <mergeCell ref="HGF132:HGI132"/>
    <mergeCell ref="HGJ132:HGM132"/>
    <mergeCell ref="HGN132:HGQ132"/>
    <mergeCell ref="HGR132:HGU132"/>
    <mergeCell ref="HGV132:HGY132"/>
    <mergeCell ref="HFD132:HFG132"/>
    <mergeCell ref="HFH132:HFK132"/>
    <mergeCell ref="HFL132:HFO132"/>
    <mergeCell ref="HFP132:HFS132"/>
    <mergeCell ref="HFT132:HFW132"/>
    <mergeCell ref="HFX132:HGA132"/>
    <mergeCell ref="HEF132:HEI132"/>
    <mergeCell ref="HEJ132:HEM132"/>
    <mergeCell ref="HEN132:HEQ132"/>
    <mergeCell ref="HER132:HEU132"/>
    <mergeCell ref="HEV132:HEY132"/>
    <mergeCell ref="HEZ132:HFC132"/>
    <mergeCell ref="HDH132:HDK132"/>
    <mergeCell ref="HDL132:HDO132"/>
    <mergeCell ref="HDP132:HDS132"/>
    <mergeCell ref="HDT132:HDW132"/>
    <mergeCell ref="HDX132:HEA132"/>
    <mergeCell ref="HEB132:HEE132"/>
    <mergeCell ref="HCJ132:HCM132"/>
    <mergeCell ref="HCN132:HCQ132"/>
    <mergeCell ref="HCR132:HCU132"/>
    <mergeCell ref="HCV132:HCY132"/>
    <mergeCell ref="HCZ132:HDC132"/>
    <mergeCell ref="HDD132:HDG132"/>
    <mergeCell ref="HMN132:HMQ132"/>
    <mergeCell ref="HMR132:HMU132"/>
    <mergeCell ref="HMV132:HMY132"/>
    <mergeCell ref="HMZ132:HNC132"/>
    <mergeCell ref="HND132:HNG132"/>
    <mergeCell ref="HNH132:HNK132"/>
    <mergeCell ref="HLP132:HLS132"/>
    <mergeCell ref="HLT132:HLW132"/>
    <mergeCell ref="HLX132:HMA132"/>
    <mergeCell ref="HMB132:HME132"/>
    <mergeCell ref="HMF132:HMI132"/>
    <mergeCell ref="HMJ132:HMM132"/>
    <mergeCell ref="HKR132:HKU132"/>
    <mergeCell ref="HKV132:HKY132"/>
    <mergeCell ref="HKZ132:HLC132"/>
    <mergeCell ref="HLD132:HLG132"/>
    <mergeCell ref="HLH132:HLK132"/>
    <mergeCell ref="HLL132:HLO132"/>
    <mergeCell ref="HJT132:HJW132"/>
    <mergeCell ref="HJX132:HKA132"/>
    <mergeCell ref="HKB132:HKE132"/>
    <mergeCell ref="HKF132:HKI132"/>
    <mergeCell ref="HKJ132:HKM132"/>
    <mergeCell ref="HKN132:HKQ132"/>
    <mergeCell ref="HIV132:HIY132"/>
    <mergeCell ref="HIZ132:HJC132"/>
    <mergeCell ref="HJD132:HJG132"/>
    <mergeCell ref="HJH132:HJK132"/>
    <mergeCell ref="HJL132:HJO132"/>
    <mergeCell ref="HJP132:HJS132"/>
    <mergeCell ref="HHX132:HIA132"/>
    <mergeCell ref="HIB132:HIE132"/>
    <mergeCell ref="HIF132:HII132"/>
    <mergeCell ref="HIJ132:HIM132"/>
    <mergeCell ref="HIN132:HIQ132"/>
    <mergeCell ref="HIR132:HIU132"/>
    <mergeCell ref="HSB132:HSE132"/>
    <mergeCell ref="HSF132:HSI132"/>
    <mergeCell ref="HSJ132:HSM132"/>
    <mergeCell ref="HSN132:HSQ132"/>
    <mergeCell ref="HSR132:HSU132"/>
    <mergeCell ref="HSV132:HSY132"/>
    <mergeCell ref="HRD132:HRG132"/>
    <mergeCell ref="HRH132:HRK132"/>
    <mergeCell ref="HRL132:HRO132"/>
    <mergeCell ref="HRP132:HRS132"/>
    <mergeCell ref="HRT132:HRW132"/>
    <mergeCell ref="HRX132:HSA132"/>
    <mergeCell ref="HQF132:HQI132"/>
    <mergeCell ref="HQJ132:HQM132"/>
    <mergeCell ref="HQN132:HQQ132"/>
    <mergeCell ref="HQR132:HQU132"/>
    <mergeCell ref="HQV132:HQY132"/>
    <mergeCell ref="HQZ132:HRC132"/>
    <mergeCell ref="HPH132:HPK132"/>
    <mergeCell ref="HPL132:HPO132"/>
    <mergeCell ref="HPP132:HPS132"/>
    <mergeCell ref="HPT132:HPW132"/>
    <mergeCell ref="HPX132:HQA132"/>
    <mergeCell ref="HQB132:HQE132"/>
    <mergeCell ref="HOJ132:HOM132"/>
    <mergeCell ref="HON132:HOQ132"/>
    <mergeCell ref="HOR132:HOU132"/>
    <mergeCell ref="HOV132:HOY132"/>
    <mergeCell ref="HOZ132:HPC132"/>
    <mergeCell ref="HPD132:HPG132"/>
    <mergeCell ref="HNL132:HNO132"/>
    <mergeCell ref="HNP132:HNS132"/>
    <mergeCell ref="HNT132:HNW132"/>
    <mergeCell ref="HNX132:HOA132"/>
    <mergeCell ref="HOB132:HOE132"/>
    <mergeCell ref="HOF132:HOI132"/>
    <mergeCell ref="HXP132:HXS132"/>
    <mergeCell ref="HXT132:HXW132"/>
    <mergeCell ref="HXX132:HYA132"/>
    <mergeCell ref="HYB132:HYE132"/>
    <mergeCell ref="HYF132:HYI132"/>
    <mergeCell ref="HYJ132:HYM132"/>
    <mergeCell ref="HWR132:HWU132"/>
    <mergeCell ref="HWV132:HWY132"/>
    <mergeCell ref="HWZ132:HXC132"/>
    <mergeCell ref="HXD132:HXG132"/>
    <mergeCell ref="HXH132:HXK132"/>
    <mergeCell ref="HXL132:HXO132"/>
    <mergeCell ref="HVT132:HVW132"/>
    <mergeCell ref="HVX132:HWA132"/>
    <mergeCell ref="HWB132:HWE132"/>
    <mergeCell ref="HWF132:HWI132"/>
    <mergeCell ref="HWJ132:HWM132"/>
    <mergeCell ref="HWN132:HWQ132"/>
    <mergeCell ref="HUV132:HUY132"/>
    <mergeCell ref="HUZ132:HVC132"/>
    <mergeCell ref="HVD132:HVG132"/>
    <mergeCell ref="HVH132:HVK132"/>
    <mergeCell ref="HVL132:HVO132"/>
    <mergeCell ref="HVP132:HVS132"/>
    <mergeCell ref="HTX132:HUA132"/>
    <mergeCell ref="HUB132:HUE132"/>
    <mergeCell ref="HUF132:HUI132"/>
    <mergeCell ref="HUJ132:HUM132"/>
    <mergeCell ref="HUN132:HUQ132"/>
    <mergeCell ref="HUR132:HUU132"/>
    <mergeCell ref="HSZ132:HTC132"/>
    <mergeCell ref="HTD132:HTG132"/>
    <mergeCell ref="HTH132:HTK132"/>
    <mergeCell ref="HTL132:HTO132"/>
    <mergeCell ref="HTP132:HTS132"/>
    <mergeCell ref="HTT132:HTW132"/>
    <mergeCell ref="IDD132:IDG132"/>
    <mergeCell ref="IDH132:IDK132"/>
    <mergeCell ref="IDL132:IDO132"/>
    <mergeCell ref="IDP132:IDS132"/>
    <mergeCell ref="IDT132:IDW132"/>
    <mergeCell ref="IDX132:IEA132"/>
    <mergeCell ref="ICF132:ICI132"/>
    <mergeCell ref="ICJ132:ICM132"/>
    <mergeCell ref="ICN132:ICQ132"/>
    <mergeCell ref="ICR132:ICU132"/>
    <mergeCell ref="ICV132:ICY132"/>
    <mergeCell ref="ICZ132:IDC132"/>
    <mergeCell ref="IBH132:IBK132"/>
    <mergeCell ref="IBL132:IBO132"/>
    <mergeCell ref="IBP132:IBS132"/>
    <mergeCell ref="IBT132:IBW132"/>
    <mergeCell ref="IBX132:ICA132"/>
    <mergeCell ref="ICB132:ICE132"/>
    <mergeCell ref="IAJ132:IAM132"/>
    <mergeCell ref="IAN132:IAQ132"/>
    <mergeCell ref="IAR132:IAU132"/>
    <mergeCell ref="IAV132:IAY132"/>
    <mergeCell ref="IAZ132:IBC132"/>
    <mergeCell ref="IBD132:IBG132"/>
    <mergeCell ref="HZL132:HZO132"/>
    <mergeCell ref="HZP132:HZS132"/>
    <mergeCell ref="HZT132:HZW132"/>
    <mergeCell ref="HZX132:IAA132"/>
    <mergeCell ref="IAB132:IAE132"/>
    <mergeCell ref="IAF132:IAI132"/>
    <mergeCell ref="HYN132:HYQ132"/>
    <mergeCell ref="HYR132:HYU132"/>
    <mergeCell ref="HYV132:HYY132"/>
    <mergeCell ref="HYZ132:HZC132"/>
    <mergeCell ref="HZD132:HZG132"/>
    <mergeCell ref="HZH132:HZK132"/>
    <mergeCell ref="IIR132:IIU132"/>
    <mergeCell ref="IIV132:IIY132"/>
    <mergeCell ref="IIZ132:IJC132"/>
    <mergeCell ref="IJD132:IJG132"/>
    <mergeCell ref="IJH132:IJK132"/>
    <mergeCell ref="IJL132:IJO132"/>
    <mergeCell ref="IHT132:IHW132"/>
    <mergeCell ref="IHX132:IIA132"/>
    <mergeCell ref="IIB132:IIE132"/>
    <mergeCell ref="IIF132:III132"/>
    <mergeCell ref="IIJ132:IIM132"/>
    <mergeCell ref="IIN132:IIQ132"/>
    <mergeCell ref="IGV132:IGY132"/>
    <mergeCell ref="IGZ132:IHC132"/>
    <mergeCell ref="IHD132:IHG132"/>
    <mergeCell ref="IHH132:IHK132"/>
    <mergeCell ref="IHL132:IHO132"/>
    <mergeCell ref="IHP132:IHS132"/>
    <mergeCell ref="IFX132:IGA132"/>
    <mergeCell ref="IGB132:IGE132"/>
    <mergeCell ref="IGF132:IGI132"/>
    <mergeCell ref="IGJ132:IGM132"/>
    <mergeCell ref="IGN132:IGQ132"/>
    <mergeCell ref="IGR132:IGU132"/>
    <mergeCell ref="IEZ132:IFC132"/>
    <mergeCell ref="IFD132:IFG132"/>
    <mergeCell ref="IFH132:IFK132"/>
    <mergeCell ref="IFL132:IFO132"/>
    <mergeCell ref="IFP132:IFS132"/>
    <mergeCell ref="IFT132:IFW132"/>
    <mergeCell ref="IEB132:IEE132"/>
    <mergeCell ref="IEF132:IEI132"/>
    <mergeCell ref="IEJ132:IEM132"/>
    <mergeCell ref="IEN132:IEQ132"/>
    <mergeCell ref="IER132:IEU132"/>
    <mergeCell ref="IEV132:IEY132"/>
    <mergeCell ref="IOF132:IOI132"/>
    <mergeCell ref="IOJ132:IOM132"/>
    <mergeCell ref="ION132:IOQ132"/>
    <mergeCell ref="IOR132:IOU132"/>
    <mergeCell ref="IOV132:IOY132"/>
    <mergeCell ref="IOZ132:IPC132"/>
    <mergeCell ref="INH132:INK132"/>
    <mergeCell ref="INL132:INO132"/>
    <mergeCell ref="INP132:INS132"/>
    <mergeCell ref="INT132:INW132"/>
    <mergeCell ref="INX132:IOA132"/>
    <mergeCell ref="IOB132:IOE132"/>
    <mergeCell ref="IMJ132:IMM132"/>
    <mergeCell ref="IMN132:IMQ132"/>
    <mergeCell ref="IMR132:IMU132"/>
    <mergeCell ref="IMV132:IMY132"/>
    <mergeCell ref="IMZ132:INC132"/>
    <mergeCell ref="IND132:ING132"/>
    <mergeCell ref="ILL132:ILO132"/>
    <mergeCell ref="ILP132:ILS132"/>
    <mergeCell ref="ILT132:ILW132"/>
    <mergeCell ref="ILX132:IMA132"/>
    <mergeCell ref="IMB132:IME132"/>
    <mergeCell ref="IMF132:IMI132"/>
    <mergeCell ref="IKN132:IKQ132"/>
    <mergeCell ref="IKR132:IKU132"/>
    <mergeCell ref="IKV132:IKY132"/>
    <mergeCell ref="IKZ132:ILC132"/>
    <mergeCell ref="ILD132:ILG132"/>
    <mergeCell ref="ILH132:ILK132"/>
    <mergeCell ref="IJP132:IJS132"/>
    <mergeCell ref="IJT132:IJW132"/>
    <mergeCell ref="IJX132:IKA132"/>
    <mergeCell ref="IKB132:IKE132"/>
    <mergeCell ref="IKF132:IKI132"/>
    <mergeCell ref="IKJ132:IKM132"/>
    <mergeCell ref="ITT132:ITW132"/>
    <mergeCell ref="ITX132:IUA132"/>
    <mergeCell ref="IUB132:IUE132"/>
    <mergeCell ref="IUF132:IUI132"/>
    <mergeCell ref="IUJ132:IUM132"/>
    <mergeCell ref="IUN132:IUQ132"/>
    <mergeCell ref="ISV132:ISY132"/>
    <mergeCell ref="ISZ132:ITC132"/>
    <mergeCell ref="ITD132:ITG132"/>
    <mergeCell ref="ITH132:ITK132"/>
    <mergeCell ref="ITL132:ITO132"/>
    <mergeCell ref="ITP132:ITS132"/>
    <mergeCell ref="IRX132:ISA132"/>
    <mergeCell ref="ISB132:ISE132"/>
    <mergeCell ref="ISF132:ISI132"/>
    <mergeCell ref="ISJ132:ISM132"/>
    <mergeCell ref="ISN132:ISQ132"/>
    <mergeCell ref="ISR132:ISU132"/>
    <mergeCell ref="IQZ132:IRC132"/>
    <mergeCell ref="IRD132:IRG132"/>
    <mergeCell ref="IRH132:IRK132"/>
    <mergeCell ref="IRL132:IRO132"/>
    <mergeCell ref="IRP132:IRS132"/>
    <mergeCell ref="IRT132:IRW132"/>
    <mergeCell ref="IQB132:IQE132"/>
    <mergeCell ref="IQF132:IQI132"/>
    <mergeCell ref="IQJ132:IQM132"/>
    <mergeCell ref="IQN132:IQQ132"/>
    <mergeCell ref="IQR132:IQU132"/>
    <mergeCell ref="IQV132:IQY132"/>
    <mergeCell ref="IPD132:IPG132"/>
    <mergeCell ref="IPH132:IPK132"/>
    <mergeCell ref="IPL132:IPO132"/>
    <mergeCell ref="IPP132:IPS132"/>
    <mergeCell ref="IPT132:IPW132"/>
    <mergeCell ref="IPX132:IQA132"/>
    <mergeCell ref="IZH132:IZK132"/>
    <mergeCell ref="IZL132:IZO132"/>
    <mergeCell ref="IZP132:IZS132"/>
    <mergeCell ref="IZT132:IZW132"/>
    <mergeCell ref="IZX132:JAA132"/>
    <mergeCell ref="JAB132:JAE132"/>
    <mergeCell ref="IYJ132:IYM132"/>
    <mergeCell ref="IYN132:IYQ132"/>
    <mergeCell ref="IYR132:IYU132"/>
    <mergeCell ref="IYV132:IYY132"/>
    <mergeCell ref="IYZ132:IZC132"/>
    <mergeCell ref="IZD132:IZG132"/>
    <mergeCell ref="IXL132:IXO132"/>
    <mergeCell ref="IXP132:IXS132"/>
    <mergeCell ref="IXT132:IXW132"/>
    <mergeCell ref="IXX132:IYA132"/>
    <mergeCell ref="IYB132:IYE132"/>
    <mergeCell ref="IYF132:IYI132"/>
    <mergeCell ref="IWN132:IWQ132"/>
    <mergeCell ref="IWR132:IWU132"/>
    <mergeCell ref="IWV132:IWY132"/>
    <mergeCell ref="IWZ132:IXC132"/>
    <mergeCell ref="IXD132:IXG132"/>
    <mergeCell ref="IXH132:IXK132"/>
    <mergeCell ref="IVP132:IVS132"/>
    <mergeCell ref="IVT132:IVW132"/>
    <mergeCell ref="IVX132:IWA132"/>
    <mergeCell ref="IWB132:IWE132"/>
    <mergeCell ref="IWF132:IWI132"/>
    <mergeCell ref="IWJ132:IWM132"/>
    <mergeCell ref="IUR132:IUU132"/>
    <mergeCell ref="IUV132:IUY132"/>
    <mergeCell ref="IUZ132:IVC132"/>
    <mergeCell ref="IVD132:IVG132"/>
    <mergeCell ref="IVH132:IVK132"/>
    <mergeCell ref="IVL132:IVO132"/>
    <mergeCell ref="JEV132:JEY132"/>
    <mergeCell ref="JEZ132:JFC132"/>
    <mergeCell ref="JFD132:JFG132"/>
    <mergeCell ref="JFH132:JFK132"/>
    <mergeCell ref="JFL132:JFO132"/>
    <mergeCell ref="JFP132:JFS132"/>
    <mergeCell ref="JDX132:JEA132"/>
    <mergeCell ref="JEB132:JEE132"/>
    <mergeCell ref="JEF132:JEI132"/>
    <mergeCell ref="JEJ132:JEM132"/>
    <mergeCell ref="JEN132:JEQ132"/>
    <mergeCell ref="JER132:JEU132"/>
    <mergeCell ref="JCZ132:JDC132"/>
    <mergeCell ref="JDD132:JDG132"/>
    <mergeCell ref="JDH132:JDK132"/>
    <mergeCell ref="JDL132:JDO132"/>
    <mergeCell ref="JDP132:JDS132"/>
    <mergeCell ref="JDT132:JDW132"/>
    <mergeCell ref="JCB132:JCE132"/>
    <mergeCell ref="JCF132:JCI132"/>
    <mergeCell ref="JCJ132:JCM132"/>
    <mergeCell ref="JCN132:JCQ132"/>
    <mergeCell ref="JCR132:JCU132"/>
    <mergeCell ref="JCV132:JCY132"/>
    <mergeCell ref="JBD132:JBG132"/>
    <mergeCell ref="JBH132:JBK132"/>
    <mergeCell ref="JBL132:JBO132"/>
    <mergeCell ref="JBP132:JBS132"/>
    <mergeCell ref="JBT132:JBW132"/>
    <mergeCell ref="JBX132:JCA132"/>
    <mergeCell ref="JAF132:JAI132"/>
    <mergeCell ref="JAJ132:JAM132"/>
    <mergeCell ref="JAN132:JAQ132"/>
    <mergeCell ref="JAR132:JAU132"/>
    <mergeCell ref="JAV132:JAY132"/>
    <mergeCell ref="JAZ132:JBC132"/>
    <mergeCell ref="JKJ132:JKM132"/>
    <mergeCell ref="JKN132:JKQ132"/>
    <mergeCell ref="JKR132:JKU132"/>
    <mergeCell ref="JKV132:JKY132"/>
    <mergeCell ref="JKZ132:JLC132"/>
    <mergeCell ref="JLD132:JLG132"/>
    <mergeCell ref="JJL132:JJO132"/>
    <mergeCell ref="JJP132:JJS132"/>
    <mergeCell ref="JJT132:JJW132"/>
    <mergeCell ref="JJX132:JKA132"/>
    <mergeCell ref="JKB132:JKE132"/>
    <mergeCell ref="JKF132:JKI132"/>
    <mergeCell ref="JIN132:JIQ132"/>
    <mergeCell ref="JIR132:JIU132"/>
    <mergeCell ref="JIV132:JIY132"/>
    <mergeCell ref="JIZ132:JJC132"/>
    <mergeCell ref="JJD132:JJG132"/>
    <mergeCell ref="JJH132:JJK132"/>
    <mergeCell ref="JHP132:JHS132"/>
    <mergeCell ref="JHT132:JHW132"/>
    <mergeCell ref="JHX132:JIA132"/>
    <mergeCell ref="JIB132:JIE132"/>
    <mergeCell ref="JIF132:JII132"/>
    <mergeCell ref="JIJ132:JIM132"/>
    <mergeCell ref="JGR132:JGU132"/>
    <mergeCell ref="JGV132:JGY132"/>
    <mergeCell ref="JGZ132:JHC132"/>
    <mergeCell ref="JHD132:JHG132"/>
    <mergeCell ref="JHH132:JHK132"/>
    <mergeCell ref="JHL132:JHO132"/>
    <mergeCell ref="JFT132:JFW132"/>
    <mergeCell ref="JFX132:JGA132"/>
    <mergeCell ref="JGB132:JGE132"/>
    <mergeCell ref="JGF132:JGI132"/>
    <mergeCell ref="JGJ132:JGM132"/>
    <mergeCell ref="JGN132:JGQ132"/>
    <mergeCell ref="JPX132:JQA132"/>
    <mergeCell ref="JQB132:JQE132"/>
    <mergeCell ref="JQF132:JQI132"/>
    <mergeCell ref="JQJ132:JQM132"/>
    <mergeCell ref="JQN132:JQQ132"/>
    <mergeCell ref="JQR132:JQU132"/>
    <mergeCell ref="JOZ132:JPC132"/>
    <mergeCell ref="JPD132:JPG132"/>
    <mergeCell ref="JPH132:JPK132"/>
    <mergeCell ref="JPL132:JPO132"/>
    <mergeCell ref="JPP132:JPS132"/>
    <mergeCell ref="JPT132:JPW132"/>
    <mergeCell ref="JOB132:JOE132"/>
    <mergeCell ref="JOF132:JOI132"/>
    <mergeCell ref="JOJ132:JOM132"/>
    <mergeCell ref="JON132:JOQ132"/>
    <mergeCell ref="JOR132:JOU132"/>
    <mergeCell ref="JOV132:JOY132"/>
    <mergeCell ref="JND132:JNG132"/>
    <mergeCell ref="JNH132:JNK132"/>
    <mergeCell ref="JNL132:JNO132"/>
    <mergeCell ref="JNP132:JNS132"/>
    <mergeCell ref="JNT132:JNW132"/>
    <mergeCell ref="JNX132:JOA132"/>
    <mergeCell ref="JMF132:JMI132"/>
    <mergeCell ref="JMJ132:JMM132"/>
    <mergeCell ref="JMN132:JMQ132"/>
    <mergeCell ref="JMR132:JMU132"/>
    <mergeCell ref="JMV132:JMY132"/>
    <mergeCell ref="JMZ132:JNC132"/>
    <mergeCell ref="JLH132:JLK132"/>
    <mergeCell ref="JLL132:JLO132"/>
    <mergeCell ref="JLP132:JLS132"/>
    <mergeCell ref="JLT132:JLW132"/>
    <mergeCell ref="JLX132:JMA132"/>
    <mergeCell ref="JMB132:JME132"/>
    <mergeCell ref="JVL132:JVO132"/>
    <mergeCell ref="JVP132:JVS132"/>
    <mergeCell ref="JVT132:JVW132"/>
    <mergeCell ref="JVX132:JWA132"/>
    <mergeCell ref="JWB132:JWE132"/>
    <mergeCell ref="JWF132:JWI132"/>
    <mergeCell ref="JUN132:JUQ132"/>
    <mergeCell ref="JUR132:JUU132"/>
    <mergeCell ref="JUV132:JUY132"/>
    <mergeCell ref="JUZ132:JVC132"/>
    <mergeCell ref="JVD132:JVG132"/>
    <mergeCell ref="JVH132:JVK132"/>
    <mergeCell ref="JTP132:JTS132"/>
    <mergeCell ref="JTT132:JTW132"/>
    <mergeCell ref="JTX132:JUA132"/>
    <mergeCell ref="JUB132:JUE132"/>
    <mergeCell ref="JUF132:JUI132"/>
    <mergeCell ref="JUJ132:JUM132"/>
    <mergeCell ref="JSR132:JSU132"/>
    <mergeCell ref="JSV132:JSY132"/>
    <mergeCell ref="JSZ132:JTC132"/>
    <mergeCell ref="JTD132:JTG132"/>
    <mergeCell ref="JTH132:JTK132"/>
    <mergeCell ref="JTL132:JTO132"/>
    <mergeCell ref="JRT132:JRW132"/>
    <mergeCell ref="JRX132:JSA132"/>
    <mergeCell ref="JSB132:JSE132"/>
    <mergeCell ref="JSF132:JSI132"/>
    <mergeCell ref="JSJ132:JSM132"/>
    <mergeCell ref="JSN132:JSQ132"/>
    <mergeCell ref="JQV132:JQY132"/>
    <mergeCell ref="JQZ132:JRC132"/>
    <mergeCell ref="JRD132:JRG132"/>
    <mergeCell ref="JRH132:JRK132"/>
    <mergeCell ref="JRL132:JRO132"/>
    <mergeCell ref="JRP132:JRS132"/>
    <mergeCell ref="KAZ132:KBC132"/>
    <mergeCell ref="KBD132:KBG132"/>
    <mergeCell ref="KBH132:KBK132"/>
    <mergeCell ref="KBL132:KBO132"/>
    <mergeCell ref="KBP132:KBS132"/>
    <mergeCell ref="KBT132:KBW132"/>
    <mergeCell ref="KAB132:KAE132"/>
    <mergeCell ref="KAF132:KAI132"/>
    <mergeCell ref="KAJ132:KAM132"/>
    <mergeCell ref="KAN132:KAQ132"/>
    <mergeCell ref="KAR132:KAU132"/>
    <mergeCell ref="KAV132:KAY132"/>
    <mergeCell ref="JZD132:JZG132"/>
    <mergeCell ref="JZH132:JZK132"/>
    <mergeCell ref="JZL132:JZO132"/>
    <mergeCell ref="JZP132:JZS132"/>
    <mergeCell ref="JZT132:JZW132"/>
    <mergeCell ref="JZX132:KAA132"/>
    <mergeCell ref="JYF132:JYI132"/>
    <mergeCell ref="JYJ132:JYM132"/>
    <mergeCell ref="JYN132:JYQ132"/>
    <mergeCell ref="JYR132:JYU132"/>
    <mergeCell ref="JYV132:JYY132"/>
    <mergeCell ref="JYZ132:JZC132"/>
    <mergeCell ref="JXH132:JXK132"/>
    <mergeCell ref="JXL132:JXO132"/>
    <mergeCell ref="JXP132:JXS132"/>
    <mergeCell ref="JXT132:JXW132"/>
    <mergeCell ref="JXX132:JYA132"/>
    <mergeCell ref="JYB132:JYE132"/>
    <mergeCell ref="JWJ132:JWM132"/>
    <mergeCell ref="JWN132:JWQ132"/>
    <mergeCell ref="JWR132:JWU132"/>
    <mergeCell ref="JWV132:JWY132"/>
    <mergeCell ref="JWZ132:JXC132"/>
    <mergeCell ref="JXD132:JXG132"/>
    <mergeCell ref="KGN132:KGQ132"/>
    <mergeCell ref="KGR132:KGU132"/>
    <mergeCell ref="KGV132:KGY132"/>
    <mergeCell ref="KGZ132:KHC132"/>
    <mergeCell ref="KHD132:KHG132"/>
    <mergeCell ref="KHH132:KHK132"/>
    <mergeCell ref="KFP132:KFS132"/>
    <mergeCell ref="KFT132:KFW132"/>
    <mergeCell ref="KFX132:KGA132"/>
    <mergeCell ref="KGB132:KGE132"/>
    <mergeCell ref="KGF132:KGI132"/>
    <mergeCell ref="KGJ132:KGM132"/>
    <mergeCell ref="KER132:KEU132"/>
    <mergeCell ref="KEV132:KEY132"/>
    <mergeCell ref="KEZ132:KFC132"/>
    <mergeCell ref="KFD132:KFG132"/>
    <mergeCell ref="KFH132:KFK132"/>
    <mergeCell ref="KFL132:KFO132"/>
    <mergeCell ref="KDT132:KDW132"/>
    <mergeCell ref="KDX132:KEA132"/>
    <mergeCell ref="KEB132:KEE132"/>
    <mergeCell ref="KEF132:KEI132"/>
    <mergeCell ref="KEJ132:KEM132"/>
    <mergeCell ref="KEN132:KEQ132"/>
    <mergeCell ref="KCV132:KCY132"/>
    <mergeCell ref="KCZ132:KDC132"/>
    <mergeCell ref="KDD132:KDG132"/>
    <mergeCell ref="KDH132:KDK132"/>
    <mergeCell ref="KDL132:KDO132"/>
    <mergeCell ref="KDP132:KDS132"/>
    <mergeCell ref="KBX132:KCA132"/>
    <mergeCell ref="KCB132:KCE132"/>
    <mergeCell ref="KCF132:KCI132"/>
    <mergeCell ref="KCJ132:KCM132"/>
    <mergeCell ref="KCN132:KCQ132"/>
    <mergeCell ref="KCR132:KCU132"/>
    <mergeCell ref="KMB132:KME132"/>
    <mergeCell ref="KMF132:KMI132"/>
    <mergeCell ref="KMJ132:KMM132"/>
    <mergeCell ref="KMN132:KMQ132"/>
    <mergeCell ref="KMR132:KMU132"/>
    <mergeCell ref="KMV132:KMY132"/>
    <mergeCell ref="KLD132:KLG132"/>
    <mergeCell ref="KLH132:KLK132"/>
    <mergeCell ref="KLL132:KLO132"/>
    <mergeCell ref="KLP132:KLS132"/>
    <mergeCell ref="KLT132:KLW132"/>
    <mergeCell ref="KLX132:KMA132"/>
    <mergeCell ref="KKF132:KKI132"/>
    <mergeCell ref="KKJ132:KKM132"/>
    <mergeCell ref="KKN132:KKQ132"/>
    <mergeCell ref="KKR132:KKU132"/>
    <mergeCell ref="KKV132:KKY132"/>
    <mergeCell ref="KKZ132:KLC132"/>
    <mergeCell ref="KJH132:KJK132"/>
    <mergeCell ref="KJL132:KJO132"/>
    <mergeCell ref="KJP132:KJS132"/>
    <mergeCell ref="KJT132:KJW132"/>
    <mergeCell ref="KJX132:KKA132"/>
    <mergeCell ref="KKB132:KKE132"/>
    <mergeCell ref="KIJ132:KIM132"/>
    <mergeCell ref="KIN132:KIQ132"/>
    <mergeCell ref="KIR132:KIU132"/>
    <mergeCell ref="KIV132:KIY132"/>
    <mergeCell ref="KIZ132:KJC132"/>
    <mergeCell ref="KJD132:KJG132"/>
    <mergeCell ref="KHL132:KHO132"/>
    <mergeCell ref="KHP132:KHS132"/>
    <mergeCell ref="KHT132:KHW132"/>
    <mergeCell ref="KHX132:KIA132"/>
    <mergeCell ref="KIB132:KIE132"/>
    <mergeCell ref="KIF132:KII132"/>
    <mergeCell ref="KRP132:KRS132"/>
    <mergeCell ref="KRT132:KRW132"/>
    <mergeCell ref="KRX132:KSA132"/>
    <mergeCell ref="KSB132:KSE132"/>
    <mergeCell ref="KSF132:KSI132"/>
    <mergeCell ref="KSJ132:KSM132"/>
    <mergeCell ref="KQR132:KQU132"/>
    <mergeCell ref="KQV132:KQY132"/>
    <mergeCell ref="KQZ132:KRC132"/>
    <mergeCell ref="KRD132:KRG132"/>
    <mergeCell ref="KRH132:KRK132"/>
    <mergeCell ref="KRL132:KRO132"/>
    <mergeCell ref="KPT132:KPW132"/>
    <mergeCell ref="KPX132:KQA132"/>
    <mergeCell ref="KQB132:KQE132"/>
    <mergeCell ref="KQF132:KQI132"/>
    <mergeCell ref="KQJ132:KQM132"/>
    <mergeCell ref="KQN132:KQQ132"/>
    <mergeCell ref="KOV132:KOY132"/>
    <mergeCell ref="KOZ132:KPC132"/>
    <mergeCell ref="KPD132:KPG132"/>
    <mergeCell ref="KPH132:KPK132"/>
    <mergeCell ref="KPL132:KPO132"/>
    <mergeCell ref="KPP132:KPS132"/>
    <mergeCell ref="KNX132:KOA132"/>
    <mergeCell ref="KOB132:KOE132"/>
    <mergeCell ref="KOF132:KOI132"/>
    <mergeCell ref="KOJ132:KOM132"/>
    <mergeCell ref="KON132:KOQ132"/>
    <mergeCell ref="KOR132:KOU132"/>
    <mergeCell ref="KMZ132:KNC132"/>
    <mergeCell ref="KND132:KNG132"/>
    <mergeCell ref="KNH132:KNK132"/>
    <mergeCell ref="KNL132:KNO132"/>
    <mergeCell ref="KNP132:KNS132"/>
    <mergeCell ref="KNT132:KNW132"/>
    <mergeCell ref="KXD132:KXG132"/>
    <mergeCell ref="KXH132:KXK132"/>
    <mergeCell ref="KXL132:KXO132"/>
    <mergeCell ref="KXP132:KXS132"/>
    <mergeCell ref="KXT132:KXW132"/>
    <mergeCell ref="KXX132:KYA132"/>
    <mergeCell ref="KWF132:KWI132"/>
    <mergeCell ref="KWJ132:KWM132"/>
    <mergeCell ref="KWN132:KWQ132"/>
    <mergeCell ref="KWR132:KWU132"/>
    <mergeCell ref="KWV132:KWY132"/>
    <mergeCell ref="KWZ132:KXC132"/>
    <mergeCell ref="KVH132:KVK132"/>
    <mergeCell ref="KVL132:KVO132"/>
    <mergeCell ref="KVP132:KVS132"/>
    <mergeCell ref="KVT132:KVW132"/>
    <mergeCell ref="KVX132:KWA132"/>
    <mergeCell ref="KWB132:KWE132"/>
    <mergeCell ref="KUJ132:KUM132"/>
    <mergeCell ref="KUN132:KUQ132"/>
    <mergeCell ref="KUR132:KUU132"/>
    <mergeCell ref="KUV132:KUY132"/>
    <mergeCell ref="KUZ132:KVC132"/>
    <mergeCell ref="KVD132:KVG132"/>
    <mergeCell ref="KTL132:KTO132"/>
    <mergeCell ref="KTP132:KTS132"/>
    <mergeCell ref="KTT132:KTW132"/>
    <mergeCell ref="KTX132:KUA132"/>
    <mergeCell ref="KUB132:KUE132"/>
    <mergeCell ref="KUF132:KUI132"/>
    <mergeCell ref="KSN132:KSQ132"/>
    <mergeCell ref="KSR132:KSU132"/>
    <mergeCell ref="KSV132:KSY132"/>
    <mergeCell ref="KSZ132:KTC132"/>
    <mergeCell ref="KTD132:KTG132"/>
    <mergeCell ref="KTH132:KTK132"/>
    <mergeCell ref="LCR132:LCU132"/>
    <mergeCell ref="LCV132:LCY132"/>
    <mergeCell ref="LCZ132:LDC132"/>
    <mergeCell ref="LDD132:LDG132"/>
    <mergeCell ref="LDH132:LDK132"/>
    <mergeCell ref="LDL132:LDO132"/>
    <mergeCell ref="LBT132:LBW132"/>
    <mergeCell ref="LBX132:LCA132"/>
    <mergeCell ref="LCB132:LCE132"/>
    <mergeCell ref="LCF132:LCI132"/>
    <mergeCell ref="LCJ132:LCM132"/>
    <mergeCell ref="LCN132:LCQ132"/>
    <mergeCell ref="LAV132:LAY132"/>
    <mergeCell ref="LAZ132:LBC132"/>
    <mergeCell ref="LBD132:LBG132"/>
    <mergeCell ref="LBH132:LBK132"/>
    <mergeCell ref="LBL132:LBO132"/>
    <mergeCell ref="LBP132:LBS132"/>
    <mergeCell ref="KZX132:LAA132"/>
    <mergeCell ref="LAB132:LAE132"/>
    <mergeCell ref="LAF132:LAI132"/>
    <mergeCell ref="LAJ132:LAM132"/>
    <mergeCell ref="LAN132:LAQ132"/>
    <mergeCell ref="LAR132:LAU132"/>
    <mergeCell ref="KYZ132:KZC132"/>
    <mergeCell ref="KZD132:KZG132"/>
    <mergeCell ref="KZH132:KZK132"/>
    <mergeCell ref="KZL132:KZO132"/>
    <mergeCell ref="KZP132:KZS132"/>
    <mergeCell ref="KZT132:KZW132"/>
    <mergeCell ref="KYB132:KYE132"/>
    <mergeCell ref="KYF132:KYI132"/>
    <mergeCell ref="KYJ132:KYM132"/>
    <mergeCell ref="KYN132:KYQ132"/>
    <mergeCell ref="KYR132:KYU132"/>
    <mergeCell ref="KYV132:KYY132"/>
    <mergeCell ref="LIF132:LII132"/>
    <mergeCell ref="LIJ132:LIM132"/>
    <mergeCell ref="LIN132:LIQ132"/>
    <mergeCell ref="LIR132:LIU132"/>
    <mergeCell ref="LIV132:LIY132"/>
    <mergeCell ref="LIZ132:LJC132"/>
    <mergeCell ref="LHH132:LHK132"/>
    <mergeCell ref="LHL132:LHO132"/>
    <mergeCell ref="LHP132:LHS132"/>
    <mergeCell ref="LHT132:LHW132"/>
    <mergeCell ref="LHX132:LIA132"/>
    <mergeCell ref="LIB132:LIE132"/>
    <mergeCell ref="LGJ132:LGM132"/>
    <mergeCell ref="LGN132:LGQ132"/>
    <mergeCell ref="LGR132:LGU132"/>
    <mergeCell ref="LGV132:LGY132"/>
    <mergeCell ref="LGZ132:LHC132"/>
    <mergeCell ref="LHD132:LHG132"/>
    <mergeCell ref="LFL132:LFO132"/>
    <mergeCell ref="LFP132:LFS132"/>
    <mergeCell ref="LFT132:LFW132"/>
    <mergeCell ref="LFX132:LGA132"/>
    <mergeCell ref="LGB132:LGE132"/>
    <mergeCell ref="LGF132:LGI132"/>
    <mergeCell ref="LEN132:LEQ132"/>
    <mergeCell ref="LER132:LEU132"/>
    <mergeCell ref="LEV132:LEY132"/>
    <mergeCell ref="LEZ132:LFC132"/>
    <mergeCell ref="LFD132:LFG132"/>
    <mergeCell ref="LFH132:LFK132"/>
    <mergeCell ref="LDP132:LDS132"/>
    <mergeCell ref="LDT132:LDW132"/>
    <mergeCell ref="LDX132:LEA132"/>
    <mergeCell ref="LEB132:LEE132"/>
    <mergeCell ref="LEF132:LEI132"/>
    <mergeCell ref="LEJ132:LEM132"/>
    <mergeCell ref="LNT132:LNW132"/>
    <mergeCell ref="LNX132:LOA132"/>
    <mergeCell ref="LOB132:LOE132"/>
    <mergeCell ref="LOF132:LOI132"/>
    <mergeCell ref="LOJ132:LOM132"/>
    <mergeCell ref="LON132:LOQ132"/>
    <mergeCell ref="LMV132:LMY132"/>
    <mergeCell ref="LMZ132:LNC132"/>
    <mergeCell ref="LND132:LNG132"/>
    <mergeCell ref="LNH132:LNK132"/>
    <mergeCell ref="LNL132:LNO132"/>
    <mergeCell ref="LNP132:LNS132"/>
    <mergeCell ref="LLX132:LMA132"/>
    <mergeCell ref="LMB132:LME132"/>
    <mergeCell ref="LMF132:LMI132"/>
    <mergeCell ref="LMJ132:LMM132"/>
    <mergeCell ref="LMN132:LMQ132"/>
    <mergeCell ref="LMR132:LMU132"/>
    <mergeCell ref="LKZ132:LLC132"/>
    <mergeCell ref="LLD132:LLG132"/>
    <mergeCell ref="LLH132:LLK132"/>
    <mergeCell ref="LLL132:LLO132"/>
    <mergeCell ref="LLP132:LLS132"/>
    <mergeCell ref="LLT132:LLW132"/>
    <mergeCell ref="LKB132:LKE132"/>
    <mergeCell ref="LKF132:LKI132"/>
    <mergeCell ref="LKJ132:LKM132"/>
    <mergeCell ref="LKN132:LKQ132"/>
    <mergeCell ref="LKR132:LKU132"/>
    <mergeCell ref="LKV132:LKY132"/>
    <mergeCell ref="LJD132:LJG132"/>
    <mergeCell ref="LJH132:LJK132"/>
    <mergeCell ref="LJL132:LJO132"/>
    <mergeCell ref="LJP132:LJS132"/>
    <mergeCell ref="LJT132:LJW132"/>
    <mergeCell ref="LJX132:LKA132"/>
    <mergeCell ref="LTH132:LTK132"/>
    <mergeCell ref="LTL132:LTO132"/>
    <mergeCell ref="LTP132:LTS132"/>
    <mergeCell ref="LTT132:LTW132"/>
    <mergeCell ref="LTX132:LUA132"/>
    <mergeCell ref="LUB132:LUE132"/>
    <mergeCell ref="LSJ132:LSM132"/>
    <mergeCell ref="LSN132:LSQ132"/>
    <mergeCell ref="LSR132:LSU132"/>
    <mergeCell ref="LSV132:LSY132"/>
    <mergeCell ref="LSZ132:LTC132"/>
    <mergeCell ref="LTD132:LTG132"/>
    <mergeCell ref="LRL132:LRO132"/>
    <mergeCell ref="LRP132:LRS132"/>
    <mergeCell ref="LRT132:LRW132"/>
    <mergeCell ref="LRX132:LSA132"/>
    <mergeCell ref="LSB132:LSE132"/>
    <mergeCell ref="LSF132:LSI132"/>
    <mergeCell ref="LQN132:LQQ132"/>
    <mergeCell ref="LQR132:LQU132"/>
    <mergeCell ref="LQV132:LQY132"/>
    <mergeCell ref="LQZ132:LRC132"/>
    <mergeCell ref="LRD132:LRG132"/>
    <mergeCell ref="LRH132:LRK132"/>
    <mergeCell ref="LPP132:LPS132"/>
    <mergeCell ref="LPT132:LPW132"/>
    <mergeCell ref="LPX132:LQA132"/>
    <mergeCell ref="LQB132:LQE132"/>
    <mergeCell ref="LQF132:LQI132"/>
    <mergeCell ref="LQJ132:LQM132"/>
    <mergeCell ref="LOR132:LOU132"/>
    <mergeCell ref="LOV132:LOY132"/>
    <mergeCell ref="LOZ132:LPC132"/>
    <mergeCell ref="LPD132:LPG132"/>
    <mergeCell ref="LPH132:LPK132"/>
    <mergeCell ref="LPL132:LPO132"/>
    <mergeCell ref="LYV132:LYY132"/>
    <mergeCell ref="LYZ132:LZC132"/>
    <mergeCell ref="LZD132:LZG132"/>
    <mergeCell ref="LZH132:LZK132"/>
    <mergeCell ref="LZL132:LZO132"/>
    <mergeCell ref="LZP132:LZS132"/>
    <mergeCell ref="LXX132:LYA132"/>
    <mergeCell ref="LYB132:LYE132"/>
    <mergeCell ref="LYF132:LYI132"/>
    <mergeCell ref="LYJ132:LYM132"/>
    <mergeCell ref="LYN132:LYQ132"/>
    <mergeCell ref="LYR132:LYU132"/>
    <mergeCell ref="LWZ132:LXC132"/>
    <mergeCell ref="LXD132:LXG132"/>
    <mergeCell ref="LXH132:LXK132"/>
    <mergeCell ref="LXL132:LXO132"/>
    <mergeCell ref="LXP132:LXS132"/>
    <mergeCell ref="LXT132:LXW132"/>
    <mergeCell ref="LWB132:LWE132"/>
    <mergeCell ref="LWF132:LWI132"/>
    <mergeCell ref="LWJ132:LWM132"/>
    <mergeCell ref="LWN132:LWQ132"/>
    <mergeCell ref="LWR132:LWU132"/>
    <mergeCell ref="LWV132:LWY132"/>
    <mergeCell ref="LVD132:LVG132"/>
    <mergeCell ref="LVH132:LVK132"/>
    <mergeCell ref="LVL132:LVO132"/>
    <mergeCell ref="LVP132:LVS132"/>
    <mergeCell ref="LVT132:LVW132"/>
    <mergeCell ref="LVX132:LWA132"/>
    <mergeCell ref="LUF132:LUI132"/>
    <mergeCell ref="LUJ132:LUM132"/>
    <mergeCell ref="LUN132:LUQ132"/>
    <mergeCell ref="LUR132:LUU132"/>
    <mergeCell ref="LUV132:LUY132"/>
    <mergeCell ref="LUZ132:LVC132"/>
    <mergeCell ref="MEJ132:MEM132"/>
    <mergeCell ref="MEN132:MEQ132"/>
    <mergeCell ref="MER132:MEU132"/>
    <mergeCell ref="MEV132:MEY132"/>
    <mergeCell ref="MEZ132:MFC132"/>
    <mergeCell ref="MFD132:MFG132"/>
    <mergeCell ref="MDL132:MDO132"/>
    <mergeCell ref="MDP132:MDS132"/>
    <mergeCell ref="MDT132:MDW132"/>
    <mergeCell ref="MDX132:MEA132"/>
    <mergeCell ref="MEB132:MEE132"/>
    <mergeCell ref="MEF132:MEI132"/>
    <mergeCell ref="MCN132:MCQ132"/>
    <mergeCell ref="MCR132:MCU132"/>
    <mergeCell ref="MCV132:MCY132"/>
    <mergeCell ref="MCZ132:MDC132"/>
    <mergeCell ref="MDD132:MDG132"/>
    <mergeCell ref="MDH132:MDK132"/>
    <mergeCell ref="MBP132:MBS132"/>
    <mergeCell ref="MBT132:MBW132"/>
    <mergeCell ref="MBX132:MCA132"/>
    <mergeCell ref="MCB132:MCE132"/>
    <mergeCell ref="MCF132:MCI132"/>
    <mergeCell ref="MCJ132:MCM132"/>
    <mergeCell ref="MAR132:MAU132"/>
    <mergeCell ref="MAV132:MAY132"/>
    <mergeCell ref="MAZ132:MBC132"/>
    <mergeCell ref="MBD132:MBG132"/>
    <mergeCell ref="MBH132:MBK132"/>
    <mergeCell ref="MBL132:MBO132"/>
    <mergeCell ref="LZT132:LZW132"/>
    <mergeCell ref="LZX132:MAA132"/>
    <mergeCell ref="MAB132:MAE132"/>
    <mergeCell ref="MAF132:MAI132"/>
    <mergeCell ref="MAJ132:MAM132"/>
    <mergeCell ref="MAN132:MAQ132"/>
    <mergeCell ref="MJX132:MKA132"/>
    <mergeCell ref="MKB132:MKE132"/>
    <mergeCell ref="MKF132:MKI132"/>
    <mergeCell ref="MKJ132:MKM132"/>
    <mergeCell ref="MKN132:MKQ132"/>
    <mergeCell ref="MKR132:MKU132"/>
    <mergeCell ref="MIZ132:MJC132"/>
    <mergeCell ref="MJD132:MJG132"/>
    <mergeCell ref="MJH132:MJK132"/>
    <mergeCell ref="MJL132:MJO132"/>
    <mergeCell ref="MJP132:MJS132"/>
    <mergeCell ref="MJT132:MJW132"/>
    <mergeCell ref="MIB132:MIE132"/>
    <mergeCell ref="MIF132:MII132"/>
    <mergeCell ref="MIJ132:MIM132"/>
    <mergeCell ref="MIN132:MIQ132"/>
    <mergeCell ref="MIR132:MIU132"/>
    <mergeCell ref="MIV132:MIY132"/>
    <mergeCell ref="MHD132:MHG132"/>
    <mergeCell ref="MHH132:MHK132"/>
    <mergeCell ref="MHL132:MHO132"/>
    <mergeCell ref="MHP132:MHS132"/>
    <mergeCell ref="MHT132:MHW132"/>
    <mergeCell ref="MHX132:MIA132"/>
    <mergeCell ref="MGF132:MGI132"/>
    <mergeCell ref="MGJ132:MGM132"/>
    <mergeCell ref="MGN132:MGQ132"/>
    <mergeCell ref="MGR132:MGU132"/>
    <mergeCell ref="MGV132:MGY132"/>
    <mergeCell ref="MGZ132:MHC132"/>
    <mergeCell ref="MFH132:MFK132"/>
    <mergeCell ref="MFL132:MFO132"/>
    <mergeCell ref="MFP132:MFS132"/>
    <mergeCell ref="MFT132:MFW132"/>
    <mergeCell ref="MFX132:MGA132"/>
    <mergeCell ref="MGB132:MGE132"/>
    <mergeCell ref="MPL132:MPO132"/>
    <mergeCell ref="MPP132:MPS132"/>
    <mergeCell ref="MPT132:MPW132"/>
    <mergeCell ref="MPX132:MQA132"/>
    <mergeCell ref="MQB132:MQE132"/>
    <mergeCell ref="MQF132:MQI132"/>
    <mergeCell ref="MON132:MOQ132"/>
    <mergeCell ref="MOR132:MOU132"/>
    <mergeCell ref="MOV132:MOY132"/>
    <mergeCell ref="MOZ132:MPC132"/>
    <mergeCell ref="MPD132:MPG132"/>
    <mergeCell ref="MPH132:MPK132"/>
    <mergeCell ref="MNP132:MNS132"/>
    <mergeCell ref="MNT132:MNW132"/>
    <mergeCell ref="MNX132:MOA132"/>
    <mergeCell ref="MOB132:MOE132"/>
    <mergeCell ref="MOF132:MOI132"/>
    <mergeCell ref="MOJ132:MOM132"/>
    <mergeCell ref="MMR132:MMU132"/>
    <mergeCell ref="MMV132:MMY132"/>
    <mergeCell ref="MMZ132:MNC132"/>
    <mergeCell ref="MND132:MNG132"/>
    <mergeCell ref="MNH132:MNK132"/>
    <mergeCell ref="MNL132:MNO132"/>
    <mergeCell ref="MLT132:MLW132"/>
    <mergeCell ref="MLX132:MMA132"/>
    <mergeCell ref="MMB132:MME132"/>
    <mergeCell ref="MMF132:MMI132"/>
    <mergeCell ref="MMJ132:MMM132"/>
    <mergeCell ref="MMN132:MMQ132"/>
    <mergeCell ref="MKV132:MKY132"/>
    <mergeCell ref="MKZ132:MLC132"/>
    <mergeCell ref="MLD132:MLG132"/>
    <mergeCell ref="MLH132:MLK132"/>
    <mergeCell ref="MLL132:MLO132"/>
    <mergeCell ref="MLP132:MLS132"/>
    <mergeCell ref="MUZ132:MVC132"/>
    <mergeCell ref="MVD132:MVG132"/>
    <mergeCell ref="MVH132:MVK132"/>
    <mergeCell ref="MVL132:MVO132"/>
    <mergeCell ref="MVP132:MVS132"/>
    <mergeCell ref="MVT132:MVW132"/>
    <mergeCell ref="MUB132:MUE132"/>
    <mergeCell ref="MUF132:MUI132"/>
    <mergeCell ref="MUJ132:MUM132"/>
    <mergeCell ref="MUN132:MUQ132"/>
    <mergeCell ref="MUR132:MUU132"/>
    <mergeCell ref="MUV132:MUY132"/>
    <mergeCell ref="MTD132:MTG132"/>
    <mergeCell ref="MTH132:MTK132"/>
    <mergeCell ref="MTL132:MTO132"/>
    <mergeCell ref="MTP132:MTS132"/>
    <mergeCell ref="MTT132:MTW132"/>
    <mergeCell ref="MTX132:MUA132"/>
    <mergeCell ref="MSF132:MSI132"/>
    <mergeCell ref="MSJ132:MSM132"/>
    <mergeCell ref="MSN132:MSQ132"/>
    <mergeCell ref="MSR132:MSU132"/>
    <mergeCell ref="MSV132:MSY132"/>
    <mergeCell ref="MSZ132:MTC132"/>
    <mergeCell ref="MRH132:MRK132"/>
    <mergeCell ref="MRL132:MRO132"/>
    <mergeCell ref="MRP132:MRS132"/>
    <mergeCell ref="MRT132:MRW132"/>
    <mergeCell ref="MRX132:MSA132"/>
    <mergeCell ref="MSB132:MSE132"/>
    <mergeCell ref="MQJ132:MQM132"/>
    <mergeCell ref="MQN132:MQQ132"/>
    <mergeCell ref="MQR132:MQU132"/>
    <mergeCell ref="MQV132:MQY132"/>
    <mergeCell ref="MQZ132:MRC132"/>
    <mergeCell ref="MRD132:MRG132"/>
    <mergeCell ref="NAN132:NAQ132"/>
    <mergeCell ref="NAR132:NAU132"/>
    <mergeCell ref="NAV132:NAY132"/>
    <mergeCell ref="NAZ132:NBC132"/>
    <mergeCell ref="NBD132:NBG132"/>
    <mergeCell ref="NBH132:NBK132"/>
    <mergeCell ref="MZP132:MZS132"/>
    <mergeCell ref="MZT132:MZW132"/>
    <mergeCell ref="MZX132:NAA132"/>
    <mergeCell ref="NAB132:NAE132"/>
    <mergeCell ref="NAF132:NAI132"/>
    <mergeCell ref="NAJ132:NAM132"/>
    <mergeCell ref="MYR132:MYU132"/>
    <mergeCell ref="MYV132:MYY132"/>
    <mergeCell ref="MYZ132:MZC132"/>
    <mergeCell ref="MZD132:MZG132"/>
    <mergeCell ref="MZH132:MZK132"/>
    <mergeCell ref="MZL132:MZO132"/>
    <mergeCell ref="MXT132:MXW132"/>
    <mergeCell ref="MXX132:MYA132"/>
    <mergeCell ref="MYB132:MYE132"/>
    <mergeCell ref="MYF132:MYI132"/>
    <mergeCell ref="MYJ132:MYM132"/>
    <mergeCell ref="MYN132:MYQ132"/>
    <mergeCell ref="MWV132:MWY132"/>
    <mergeCell ref="MWZ132:MXC132"/>
    <mergeCell ref="MXD132:MXG132"/>
    <mergeCell ref="MXH132:MXK132"/>
    <mergeCell ref="MXL132:MXO132"/>
    <mergeCell ref="MXP132:MXS132"/>
    <mergeCell ref="MVX132:MWA132"/>
    <mergeCell ref="MWB132:MWE132"/>
    <mergeCell ref="MWF132:MWI132"/>
    <mergeCell ref="MWJ132:MWM132"/>
    <mergeCell ref="MWN132:MWQ132"/>
    <mergeCell ref="MWR132:MWU132"/>
    <mergeCell ref="NGB132:NGE132"/>
    <mergeCell ref="NGF132:NGI132"/>
    <mergeCell ref="NGJ132:NGM132"/>
    <mergeCell ref="NGN132:NGQ132"/>
    <mergeCell ref="NGR132:NGU132"/>
    <mergeCell ref="NGV132:NGY132"/>
    <mergeCell ref="NFD132:NFG132"/>
    <mergeCell ref="NFH132:NFK132"/>
    <mergeCell ref="NFL132:NFO132"/>
    <mergeCell ref="NFP132:NFS132"/>
    <mergeCell ref="NFT132:NFW132"/>
    <mergeCell ref="NFX132:NGA132"/>
    <mergeCell ref="NEF132:NEI132"/>
    <mergeCell ref="NEJ132:NEM132"/>
    <mergeCell ref="NEN132:NEQ132"/>
    <mergeCell ref="NER132:NEU132"/>
    <mergeCell ref="NEV132:NEY132"/>
    <mergeCell ref="NEZ132:NFC132"/>
    <mergeCell ref="NDH132:NDK132"/>
    <mergeCell ref="NDL132:NDO132"/>
    <mergeCell ref="NDP132:NDS132"/>
    <mergeCell ref="NDT132:NDW132"/>
    <mergeCell ref="NDX132:NEA132"/>
    <mergeCell ref="NEB132:NEE132"/>
    <mergeCell ref="NCJ132:NCM132"/>
    <mergeCell ref="NCN132:NCQ132"/>
    <mergeCell ref="NCR132:NCU132"/>
    <mergeCell ref="NCV132:NCY132"/>
    <mergeCell ref="NCZ132:NDC132"/>
    <mergeCell ref="NDD132:NDG132"/>
    <mergeCell ref="NBL132:NBO132"/>
    <mergeCell ref="NBP132:NBS132"/>
    <mergeCell ref="NBT132:NBW132"/>
    <mergeCell ref="NBX132:NCA132"/>
    <mergeCell ref="NCB132:NCE132"/>
    <mergeCell ref="NCF132:NCI132"/>
    <mergeCell ref="NLP132:NLS132"/>
    <mergeCell ref="NLT132:NLW132"/>
    <mergeCell ref="NLX132:NMA132"/>
    <mergeCell ref="NMB132:NME132"/>
    <mergeCell ref="NMF132:NMI132"/>
    <mergeCell ref="NMJ132:NMM132"/>
    <mergeCell ref="NKR132:NKU132"/>
    <mergeCell ref="NKV132:NKY132"/>
    <mergeCell ref="NKZ132:NLC132"/>
    <mergeCell ref="NLD132:NLG132"/>
    <mergeCell ref="NLH132:NLK132"/>
    <mergeCell ref="NLL132:NLO132"/>
    <mergeCell ref="NJT132:NJW132"/>
    <mergeCell ref="NJX132:NKA132"/>
    <mergeCell ref="NKB132:NKE132"/>
    <mergeCell ref="NKF132:NKI132"/>
    <mergeCell ref="NKJ132:NKM132"/>
    <mergeCell ref="NKN132:NKQ132"/>
    <mergeCell ref="NIV132:NIY132"/>
    <mergeCell ref="NIZ132:NJC132"/>
    <mergeCell ref="NJD132:NJG132"/>
    <mergeCell ref="NJH132:NJK132"/>
    <mergeCell ref="NJL132:NJO132"/>
    <mergeCell ref="NJP132:NJS132"/>
    <mergeCell ref="NHX132:NIA132"/>
    <mergeCell ref="NIB132:NIE132"/>
    <mergeCell ref="NIF132:NII132"/>
    <mergeCell ref="NIJ132:NIM132"/>
    <mergeCell ref="NIN132:NIQ132"/>
    <mergeCell ref="NIR132:NIU132"/>
    <mergeCell ref="NGZ132:NHC132"/>
    <mergeCell ref="NHD132:NHG132"/>
    <mergeCell ref="NHH132:NHK132"/>
    <mergeCell ref="NHL132:NHO132"/>
    <mergeCell ref="NHP132:NHS132"/>
    <mergeCell ref="NHT132:NHW132"/>
    <mergeCell ref="NRD132:NRG132"/>
    <mergeCell ref="NRH132:NRK132"/>
    <mergeCell ref="NRL132:NRO132"/>
    <mergeCell ref="NRP132:NRS132"/>
    <mergeCell ref="NRT132:NRW132"/>
    <mergeCell ref="NRX132:NSA132"/>
    <mergeCell ref="NQF132:NQI132"/>
    <mergeCell ref="NQJ132:NQM132"/>
    <mergeCell ref="NQN132:NQQ132"/>
    <mergeCell ref="NQR132:NQU132"/>
    <mergeCell ref="NQV132:NQY132"/>
    <mergeCell ref="NQZ132:NRC132"/>
    <mergeCell ref="NPH132:NPK132"/>
    <mergeCell ref="NPL132:NPO132"/>
    <mergeCell ref="NPP132:NPS132"/>
    <mergeCell ref="NPT132:NPW132"/>
    <mergeCell ref="NPX132:NQA132"/>
    <mergeCell ref="NQB132:NQE132"/>
    <mergeCell ref="NOJ132:NOM132"/>
    <mergeCell ref="NON132:NOQ132"/>
    <mergeCell ref="NOR132:NOU132"/>
    <mergeCell ref="NOV132:NOY132"/>
    <mergeCell ref="NOZ132:NPC132"/>
    <mergeCell ref="NPD132:NPG132"/>
    <mergeCell ref="NNL132:NNO132"/>
    <mergeCell ref="NNP132:NNS132"/>
    <mergeCell ref="NNT132:NNW132"/>
    <mergeCell ref="NNX132:NOA132"/>
    <mergeCell ref="NOB132:NOE132"/>
    <mergeCell ref="NOF132:NOI132"/>
    <mergeCell ref="NMN132:NMQ132"/>
    <mergeCell ref="NMR132:NMU132"/>
    <mergeCell ref="NMV132:NMY132"/>
    <mergeCell ref="NMZ132:NNC132"/>
    <mergeCell ref="NND132:NNG132"/>
    <mergeCell ref="NNH132:NNK132"/>
    <mergeCell ref="NWR132:NWU132"/>
    <mergeCell ref="NWV132:NWY132"/>
    <mergeCell ref="NWZ132:NXC132"/>
    <mergeCell ref="NXD132:NXG132"/>
    <mergeCell ref="NXH132:NXK132"/>
    <mergeCell ref="NXL132:NXO132"/>
    <mergeCell ref="NVT132:NVW132"/>
    <mergeCell ref="NVX132:NWA132"/>
    <mergeCell ref="NWB132:NWE132"/>
    <mergeCell ref="NWF132:NWI132"/>
    <mergeCell ref="NWJ132:NWM132"/>
    <mergeCell ref="NWN132:NWQ132"/>
    <mergeCell ref="NUV132:NUY132"/>
    <mergeCell ref="NUZ132:NVC132"/>
    <mergeCell ref="NVD132:NVG132"/>
    <mergeCell ref="NVH132:NVK132"/>
    <mergeCell ref="NVL132:NVO132"/>
    <mergeCell ref="NVP132:NVS132"/>
    <mergeCell ref="NTX132:NUA132"/>
    <mergeCell ref="NUB132:NUE132"/>
    <mergeCell ref="NUF132:NUI132"/>
    <mergeCell ref="NUJ132:NUM132"/>
    <mergeCell ref="NUN132:NUQ132"/>
    <mergeCell ref="NUR132:NUU132"/>
    <mergeCell ref="NSZ132:NTC132"/>
    <mergeCell ref="NTD132:NTG132"/>
    <mergeCell ref="NTH132:NTK132"/>
    <mergeCell ref="NTL132:NTO132"/>
    <mergeCell ref="NTP132:NTS132"/>
    <mergeCell ref="NTT132:NTW132"/>
    <mergeCell ref="NSB132:NSE132"/>
    <mergeCell ref="NSF132:NSI132"/>
    <mergeCell ref="NSJ132:NSM132"/>
    <mergeCell ref="NSN132:NSQ132"/>
    <mergeCell ref="NSR132:NSU132"/>
    <mergeCell ref="NSV132:NSY132"/>
    <mergeCell ref="OCF132:OCI132"/>
    <mergeCell ref="OCJ132:OCM132"/>
    <mergeCell ref="OCN132:OCQ132"/>
    <mergeCell ref="OCR132:OCU132"/>
    <mergeCell ref="OCV132:OCY132"/>
    <mergeCell ref="OCZ132:ODC132"/>
    <mergeCell ref="OBH132:OBK132"/>
    <mergeCell ref="OBL132:OBO132"/>
    <mergeCell ref="OBP132:OBS132"/>
    <mergeCell ref="OBT132:OBW132"/>
    <mergeCell ref="OBX132:OCA132"/>
    <mergeCell ref="OCB132:OCE132"/>
    <mergeCell ref="OAJ132:OAM132"/>
    <mergeCell ref="OAN132:OAQ132"/>
    <mergeCell ref="OAR132:OAU132"/>
    <mergeCell ref="OAV132:OAY132"/>
    <mergeCell ref="OAZ132:OBC132"/>
    <mergeCell ref="OBD132:OBG132"/>
    <mergeCell ref="NZL132:NZO132"/>
    <mergeCell ref="NZP132:NZS132"/>
    <mergeCell ref="NZT132:NZW132"/>
    <mergeCell ref="NZX132:OAA132"/>
    <mergeCell ref="OAB132:OAE132"/>
    <mergeCell ref="OAF132:OAI132"/>
    <mergeCell ref="NYN132:NYQ132"/>
    <mergeCell ref="NYR132:NYU132"/>
    <mergeCell ref="NYV132:NYY132"/>
    <mergeCell ref="NYZ132:NZC132"/>
    <mergeCell ref="NZD132:NZG132"/>
    <mergeCell ref="NZH132:NZK132"/>
    <mergeCell ref="NXP132:NXS132"/>
    <mergeCell ref="NXT132:NXW132"/>
    <mergeCell ref="NXX132:NYA132"/>
    <mergeCell ref="NYB132:NYE132"/>
    <mergeCell ref="NYF132:NYI132"/>
    <mergeCell ref="NYJ132:NYM132"/>
    <mergeCell ref="OHT132:OHW132"/>
    <mergeCell ref="OHX132:OIA132"/>
    <mergeCell ref="OIB132:OIE132"/>
    <mergeCell ref="OIF132:OII132"/>
    <mergeCell ref="OIJ132:OIM132"/>
    <mergeCell ref="OIN132:OIQ132"/>
    <mergeCell ref="OGV132:OGY132"/>
    <mergeCell ref="OGZ132:OHC132"/>
    <mergeCell ref="OHD132:OHG132"/>
    <mergeCell ref="OHH132:OHK132"/>
    <mergeCell ref="OHL132:OHO132"/>
    <mergeCell ref="OHP132:OHS132"/>
    <mergeCell ref="OFX132:OGA132"/>
    <mergeCell ref="OGB132:OGE132"/>
    <mergeCell ref="OGF132:OGI132"/>
    <mergeCell ref="OGJ132:OGM132"/>
    <mergeCell ref="OGN132:OGQ132"/>
    <mergeCell ref="OGR132:OGU132"/>
    <mergeCell ref="OEZ132:OFC132"/>
    <mergeCell ref="OFD132:OFG132"/>
    <mergeCell ref="OFH132:OFK132"/>
    <mergeCell ref="OFL132:OFO132"/>
    <mergeCell ref="OFP132:OFS132"/>
    <mergeCell ref="OFT132:OFW132"/>
    <mergeCell ref="OEB132:OEE132"/>
    <mergeCell ref="OEF132:OEI132"/>
    <mergeCell ref="OEJ132:OEM132"/>
    <mergeCell ref="OEN132:OEQ132"/>
    <mergeCell ref="OER132:OEU132"/>
    <mergeCell ref="OEV132:OEY132"/>
    <mergeCell ref="ODD132:ODG132"/>
    <mergeCell ref="ODH132:ODK132"/>
    <mergeCell ref="ODL132:ODO132"/>
    <mergeCell ref="ODP132:ODS132"/>
    <mergeCell ref="ODT132:ODW132"/>
    <mergeCell ref="ODX132:OEA132"/>
    <mergeCell ref="ONH132:ONK132"/>
    <mergeCell ref="ONL132:ONO132"/>
    <mergeCell ref="ONP132:ONS132"/>
    <mergeCell ref="ONT132:ONW132"/>
    <mergeCell ref="ONX132:OOA132"/>
    <mergeCell ref="OOB132:OOE132"/>
    <mergeCell ref="OMJ132:OMM132"/>
    <mergeCell ref="OMN132:OMQ132"/>
    <mergeCell ref="OMR132:OMU132"/>
    <mergeCell ref="OMV132:OMY132"/>
    <mergeCell ref="OMZ132:ONC132"/>
    <mergeCell ref="OND132:ONG132"/>
    <mergeCell ref="OLL132:OLO132"/>
    <mergeCell ref="OLP132:OLS132"/>
    <mergeCell ref="OLT132:OLW132"/>
    <mergeCell ref="OLX132:OMA132"/>
    <mergeCell ref="OMB132:OME132"/>
    <mergeCell ref="OMF132:OMI132"/>
    <mergeCell ref="OKN132:OKQ132"/>
    <mergeCell ref="OKR132:OKU132"/>
    <mergeCell ref="OKV132:OKY132"/>
    <mergeCell ref="OKZ132:OLC132"/>
    <mergeCell ref="OLD132:OLG132"/>
    <mergeCell ref="OLH132:OLK132"/>
    <mergeCell ref="OJP132:OJS132"/>
    <mergeCell ref="OJT132:OJW132"/>
    <mergeCell ref="OJX132:OKA132"/>
    <mergeCell ref="OKB132:OKE132"/>
    <mergeCell ref="OKF132:OKI132"/>
    <mergeCell ref="OKJ132:OKM132"/>
    <mergeCell ref="OIR132:OIU132"/>
    <mergeCell ref="OIV132:OIY132"/>
    <mergeCell ref="OIZ132:OJC132"/>
    <mergeCell ref="OJD132:OJG132"/>
    <mergeCell ref="OJH132:OJK132"/>
    <mergeCell ref="OJL132:OJO132"/>
    <mergeCell ref="OSV132:OSY132"/>
    <mergeCell ref="OSZ132:OTC132"/>
    <mergeCell ref="OTD132:OTG132"/>
    <mergeCell ref="OTH132:OTK132"/>
    <mergeCell ref="OTL132:OTO132"/>
    <mergeCell ref="OTP132:OTS132"/>
    <mergeCell ref="ORX132:OSA132"/>
    <mergeCell ref="OSB132:OSE132"/>
    <mergeCell ref="OSF132:OSI132"/>
    <mergeCell ref="OSJ132:OSM132"/>
    <mergeCell ref="OSN132:OSQ132"/>
    <mergeCell ref="OSR132:OSU132"/>
    <mergeCell ref="OQZ132:ORC132"/>
    <mergeCell ref="ORD132:ORG132"/>
    <mergeCell ref="ORH132:ORK132"/>
    <mergeCell ref="ORL132:ORO132"/>
    <mergeCell ref="ORP132:ORS132"/>
    <mergeCell ref="ORT132:ORW132"/>
    <mergeCell ref="OQB132:OQE132"/>
    <mergeCell ref="OQF132:OQI132"/>
    <mergeCell ref="OQJ132:OQM132"/>
    <mergeCell ref="OQN132:OQQ132"/>
    <mergeCell ref="OQR132:OQU132"/>
    <mergeCell ref="OQV132:OQY132"/>
    <mergeCell ref="OPD132:OPG132"/>
    <mergeCell ref="OPH132:OPK132"/>
    <mergeCell ref="OPL132:OPO132"/>
    <mergeCell ref="OPP132:OPS132"/>
    <mergeCell ref="OPT132:OPW132"/>
    <mergeCell ref="OPX132:OQA132"/>
    <mergeCell ref="OOF132:OOI132"/>
    <mergeCell ref="OOJ132:OOM132"/>
    <mergeCell ref="OON132:OOQ132"/>
    <mergeCell ref="OOR132:OOU132"/>
    <mergeCell ref="OOV132:OOY132"/>
    <mergeCell ref="OOZ132:OPC132"/>
    <mergeCell ref="OYJ132:OYM132"/>
    <mergeCell ref="OYN132:OYQ132"/>
    <mergeCell ref="OYR132:OYU132"/>
    <mergeCell ref="OYV132:OYY132"/>
    <mergeCell ref="OYZ132:OZC132"/>
    <mergeCell ref="OZD132:OZG132"/>
    <mergeCell ref="OXL132:OXO132"/>
    <mergeCell ref="OXP132:OXS132"/>
    <mergeCell ref="OXT132:OXW132"/>
    <mergeCell ref="OXX132:OYA132"/>
    <mergeCell ref="OYB132:OYE132"/>
    <mergeCell ref="OYF132:OYI132"/>
    <mergeCell ref="OWN132:OWQ132"/>
    <mergeCell ref="OWR132:OWU132"/>
    <mergeCell ref="OWV132:OWY132"/>
    <mergeCell ref="OWZ132:OXC132"/>
    <mergeCell ref="OXD132:OXG132"/>
    <mergeCell ref="OXH132:OXK132"/>
    <mergeCell ref="OVP132:OVS132"/>
    <mergeCell ref="OVT132:OVW132"/>
    <mergeCell ref="OVX132:OWA132"/>
    <mergeCell ref="OWB132:OWE132"/>
    <mergeCell ref="OWF132:OWI132"/>
    <mergeCell ref="OWJ132:OWM132"/>
    <mergeCell ref="OUR132:OUU132"/>
    <mergeCell ref="OUV132:OUY132"/>
    <mergeCell ref="OUZ132:OVC132"/>
    <mergeCell ref="OVD132:OVG132"/>
    <mergeCell ref="OVH132:OVK132"/>
    <mergeCell ref="OVL132:OVO132"/>
    <mergeCell ref="OTT132:OTW132"/>
    <mergeCell ref="OTX132:OUA132"/>
    <mergeCell ref="OUB132:OUE132"/>
    <mergeCell ref="OUF132:OUI132"/>
    <mergeCell ref="OUJ132:OUM132"/>
    <mergeCell ref="OUN132:OUQ132"/>
    <mergeCell ref="PDX132:PEA132"/>
    <mergeCell ref="PEB132:PEE132"/>
    <mergeCell ref="PEF132:PEI132"/>
    <mergeCell ref="PEJ132:PEM132"/>
    <mergeCell ref="PEN132:PEQ132"/>
    <mergeCell ref="PER132:PEU132"/>
    <mergeCell ref="PCZ132:PDC132"/>
    <mergeCell ref="PDD132:PDG132"/>
    <mergeCell ref="PDH132:PDK132"/>
    <mergeCell ref="PDL132:PDO132"/>
    <mergeCell ref="PDP132:PDS132"/>
    <mergeCell ref="PDT132:PDW132"/>
    <mergeCell ref="PCB132:PCE132"/>
    <mergeCell ref="PCF132:PCI132"/>
    <mergeCell ref="PCJ132:PCM132"/>
    <mergeCell ref="PCN132:PCQ132"/>
    <mergeCell ref="PCR132:PCU132"/>
    <mergeCell ref="PCV132:PCY132"/>
    <mergeCell ref="PBD132:PBG132"/>
    <mergeCell ref="PBH132:PBK132"/>
    <mergeCell ref="PBL132:PBO132"/>
    <mergeCell ref="PBP132:PBS132"/>
    <mergeCell ref="PBT132:PBW132"/>
    <mergeCell ref="PBX132:PCA132"/>
    <mergeCell ref="PAF132:PAI132"/>
    <mergeCell ref="PAJ132:PAM132"/>
    <mergeCell ref="PAN132:PAQ132"/>
    <mergeCell ref="PAR132:PAU132"/>
    <mergeCell ref="PAV132:PAY132"/>
    <mergeCell ref="PAZ132:PBC132"/>
    <mergeCell ref="OZH132:OZK132"/>
    <mergeCell ref="OZL132:OZO132"/>
    <mergeCell ref="OZP132:OZS132"/>
    <mergeCell ref="OZT132:OZW132"/>
    <mergeCell ref="OZX132:PAA132"/>
    <mergeCell ref="PAB132:PAE132"/>
    <mergeCell ref="PJL132:PJO132"/>
    <mergeCell ref="PJP132:PJS132"/>
    <mergeCell ref="PJT132:PJW132"/>
    <mergeCell ref="PJX132:PKA132"/>
    <mergeCell ref="PKB132:PKE132"/>
    <mergeCell ref="PKF132:PKI132"/>
    <mergeCell ref="PIN132:PIQ132"/>
    <mergeCell ref="PIR132:PIU132"/>
    <mergeCell ref="PIV132:PIY132"/>
    <mergeCell ref="PIZ132:PJC132"/>
    <mergeCell ref="PJD132:PJG132"/>
    <mergeCell ref="PJH132:PJK132"/>
    <mergeCell ref="PHP132:PHS132"/>
    <mergeCell ref="PHT132:PHW132"/>
    <mergeCell ref="PHX132:PIA132"/>
    <mergeCell ref="PIB132:PIE132"/>
    <mergeCell ref="PIF132:PII132"/>
    <mergeCell ref="PIJ132:PIM132"/>
    <mergeCell ref="PGR132:PGU132"/>
    <mergeCell ref="PGV132:PGY132"/>
    <mergeCell ref="PGZ132:PHC132"/>
    <mergeCell ref="PHD132:PHG132"/>
    <mergeCell ref="PHH132:PHK132"/>
    <mergeCell ref="PHL132:PHO132"/>
    <mergeCell ref="PFT132:PFW132"/>
    <mergeCell ref="PFX132:PGA132"/>
    <mergeCell ref="PGB132:PGE132"/>
    <mergeCell ref="PGF132:PGI132"/>
    <mergeCell ref="PGJ132:PGM132"/>
    <mergeCell ref="PGN132:PGQ132"/>
    <mergeCell ref="PEV132:PEY132"/>
    <mergeCell ref="PEZ132:PFC132"/>
    <mergeCell ref="PFD132:PFG132"/>
    <mergeCell ref="PFH132:PFK132"/>
    <mergeCell ref="PFL132:PFO132"/>
    <mergeCell ref="PFP132:PFS132"/>
    <mergeCell ref="POZ132:PPC132"/>
    <mergeCell ref="PPD132:PPG132"/>
    <mergeCell ref="PPH132:PPK132"/>
    <mergeCell ref="PPL132:PPO132"/>
    <mergeCell ref="PPP132:PPS132"/>
    <mergeCell ref="PPT132:PPW132"/>
    <mergeCell ref="POB132:POE132"/>
    <mergeCell ref="POF132:POI132"/>
    <mergeCell ref="POJ132:POM132"/>
    <mergeCell ref="PON132:POQ132"/>
    <mergeCell ref="POR132:POU132"/>
    <mergeCell ref="POV132:POY132"/>
    <mergeCell ref="PND132:PNG132"/>
    <mergeCell ref="PNH132:PNK132"/>
    <mergeCell ref="PNL132:PNO132"/>
    <mergeCell ref="PNP132:PNS132"/>
    <mergeCell ref="PNT132:PNW132"/>
    <mergeCell ref="PNX132:POA132"/>
    <mergeCell ref="PMF132:PMI132"/>
    <mergeCell ref="PMJ132:PMM132"/>
    <mergeCell ref="PMN132:PMQ132"/>
    <mergeCell ref="PMR132:PMU132"/>
    <mergeCell ref="PMV132:PMY132"/>
    <mergeCell ref="PMZ132:PNC132"/>
    <mergeCell ref="PLH132:PLK132"/>
    <mergeCell ref="PLL132:PLO132"/>
    <mergeCell ref="PLP132:PLS132"/>
    <mergeCell ref="PLT132:PLW132"/>
    <mergeCell ref="PLX132:PMA132"/>
    <mergeCell ref="PMB132:PME132"/>
    <mergeCell ref="PKJ132:PKM132"/>
    <mergeCell ref="PKN132:PKQ132"/>
    <mergeCell ref="PKR132:PKU132"/>
    <mergeCell ref="PKV132:PKY132"/>
    <mergeCell ref="PKZ132:PLC132"/>
    <mergeCell ref="PLD132:PLG132"/>
    <mergeCell ref="PUN132:PUQ132"/>
    <mergeCell ref="PUR132:PUU132"/>
    <mergeCell ref="PUV132:PUY132"/>
    <mergeCell ref="PUZ132:PVC132"/>
    <mergeCell ref="PVD132:PVG132"/>
    <mergeCell ref="PVH132:PVK132"/>
    <mergeCell ref="PTP132:PTS132"/>
    <mergeCell ref="PTT132:PTW132"/>
    <mergeCell ref="PTX132:PUA132"/>
    <mergeCell ref="PUB132:PUE132"/>
    <mergeCell ref="PUF132:PUI132"/>
    <mergeCell ref="PUJ132:PUM132"/>
    <mergeCell ref="PSR132:PSU132"/>
    <mergeCell ref="PSV132:PSY132"/>
    <mergeCell ref="PSZ132:PTC132"/>
    <mergeCell ref="PTD132:PTG132"/>
    <mergeCell ref="PTH132:PTK132"/>
    <mergeCell ref="PTL132:PTO132"/>
    <mergeCell ref="PRT132:PRW132"/>
    <mergeCell ref="PRX132:PSA132"/>
    <mergeCell ref="PSB132:PSE132"/>
    <mergeCell ref="PSF132:PSI132"/>
    <mergeCell ref="PSJ132:PSM132"/>
    <mergeCell ref="PSN132:PSQ132"/>
    <mergeCell ref="PQV132:PQY132"/>
    <mergeCell ref="PQZ132:PRC132"/>
    <mergeCell ref="PRD132:PRG132"/>
    <mergeCell ref="PRH132:PRK132"/>
    <mergeCell ref="PRL132:PRO132"/>
    <mergeCell ref="PRP132:PRS132"/>
    <mergeCell ref="PPX132:PQA132"/>
    <mergeCell ref="PQB132:PQE132"/>
    <mergeCell ref="PQF132:PQI132"/>
    <mergeCell ref="PQJ132:PQM132"/>
    <mergeCell ref="PQN132:PQQ132"/>
    <mergeCell ref="PQR132:PQU132"/>
    <mergeCell ref="QAB132:QAE132"/>
    <mergeCell ref="QAF132:QAI132"/>
    <mergeCell ref="QAJ132:QAM132"/>
    <mergeCell ref="QAN132:QAQ132"/>
    <mergeCell ref="QAR132:QAU132"/>
    <mergeCell ref="QAV132:QAY132"/>
    <mergeCell ref="PZD132:PZG132"/>
    <mergeCell ref="PZH132:PZK132"/>
    <mergeCell ref="PZL132:PZO132"/>
    <mergeCell ref="PZP132:PZS132"/>
    <mergeCell ref="PZT132:PZW132"/>
    <mergeCell ref="PZX132:QAA132"/>
    <mergeCell ref="PYF132:PYI132"/>
    <mergeCell ref="PYJ132:PYM132"/>
    <mergeCell ref="PYN132:PYQ132"/>
    <mergeCell ref="PYR132:PYU132"/>
    <mergeCell ref="PYV132:PYY132"/>
    <mergeCell ref="PYZ132:PZC132"/>
    <mergeCell ref="PXH132:PXK132"/>
    <mergeCell ref="PXL132:PXO132"/>
    <mergeCell ref="PXP132:PXS132"/>
    <mergeCell ref="PXT132:PXW132"/>
    <mergeCell ref="PXX132:PYA132"/>
    <mergeCell ref="PYB132:PYE132"/>
    <mergeCell ref="PWJ132:PWM132"/>
    <mergeCell ref="PWN132:PWQ132"/>
    <mergeCell ref="PWR132:PWU132"/>
    <mergeCell ref="PWV132:PWY132"/>
    <mergeCell ref="PWZ132:PXC132"/>
    <mergeCell ref="PXD132:PXG132"/>
    <mergeCell ref="PVL132:PVO132"/>
    <mergeCell ref="PVP132:PVS132"/>
    <mergeCell ref="PVT132:PVW132"/>
    <mergeCell ref="PVX132:PWA132"/>
    <mergeCell ref="PWB132:PWE132"/>
    <mergeCell ref="PWF132:PWI132"/>
    <mergeCell ref="QFP132:QFS132"/>
    <mergeCell ref="QFT132:QFW132"/>
    <mergeCell ref="QFX132:QGA132"/>
    <mergeCell ref="QGB132:QGE132"/>
    <mergeCell ref="QGF132:QGI132"/>
    <mergeCell ref="QGJ132:QGM132"/>
    <mergeCell ref="QER132:QEU132"/>
    <mergeCell ref="QEV132:QEY132"/>
    <mergeCell ref="QEZ132:QFC132"/>
    <mergeCell ref="QFD132:QFG132"/>
    <mergeCell ref="QFH132:QFK132"/>
    <mergeCell ref="QFL132:QFO132"/>
    <mergeCell ref="QDT132:QDW132"/>
    <mergeCell ref="QDX132:QEA132"/>
    <mergeCell ref="QEB132:QEE132"/>
    <mergeCell ref="QEF132:QEI132"/>
    <mergeCell ref="QEJ132:QEM132"/>
    <mergeCell ref="QEN132:QEQ132"/>
    <mergeCell ref="QCV132:QCY132"/>
    <mergeCell ref="QCZ132:QDC132"/>
    <mergeCell ref="QDD132:QDG132"/>
    <mergeCell ref="QDH132:QDK132"/>
    <mergeCell ref="QDL132:QDO132"/>
    <mergeCell ref="QDP132:QDS132"/>
    <mergeCell ref="QBX132:QCA132"/>
    <mergeCell ref="QCB132:QCE132"/>
    <mergeCell ref="QCF132:QCI132"/>
    <mergeCell ref="QCJ132:QCM132"/>
    <mergeCell ref="QCN132:QCQ132"/>
    <mergeCell ref="QCR132:QCU132"/>
    <mergeCell ref="QAZ132:QBC132"/>
    <mergeCell ref="QBD132:QBG132"/>
    <mergeCell ref="QBH132:QBK132"/>
    <mergeCell ref="QBL132:QBO132"/>
    <mergeCell ref="QBP132:QBS132"/>
    <mergeCell ref="QBT132:QBW132"/>
    <mergeCell ref="QLD132:QLG132"/>
    <mergeCell ref="QLH132:QLK132"/>
    <mergeCell ref="QLL132:QLO132"/>
    <mergeCell ref="QLP132:QLS132"/>
    <mergeCell ref="QLT132:QLW132"/>
    <mergeCell ref="QLX132:QMA132"/>
    <mergeCell ref="QKF132:QKI132"/>
    <mergeCell ref="QKJ132:QKM132"/>
    <mergeCell ref="QKN132:QKQ132"/>
    <mergeCell ref="QKR132:QKU132"/>
    <mergeCell ref="QKV132:QKY132"/>
    <mergeCell ref="QKZ132:QLC132"/>
    <mergeCell ref="QJH132:QJK132"/>
    <mergeCell ref="QJL132:QJO132"/>
    <mergeCell ref="QJP132:QJS132"/>
    <mergeCell ref="QJT132:QJW132"/>
    <mergeCell ref="QJX132:QKA132"/>
    <mergeCell ref="QKB132:QKE132"/>
    <mergeCell ref="QIJ132:QIM132"/>
    <mergeCell ref="QIN132:QIQ132"/>
    <mergeCell ref="QIR132:QIU132"/>
    <mergeCell ref="QIV132:QIY132"/>
    <mergeCell ref="QIZ132:QJC132"/>
    <mergeCell ref="QJD132:QJG132"/>
    <mergeCell ref="QHL132:QHO132"/>
    <mergeCell ref="QHP132:QHS132"/>
    <mergeCell ref="QHT132:QHW132"/>
    <mergeCell ref="QHX132:QIA132"/>
    <mergeCell ref="QIB132:QIE132"/>
    <mergeCell ref="QIF132:QII132"/>
    <mergeCell ref="QGN132:QGQ132"/>
    <mergeCell ref="QGR132:QGU132"/>
    <mergeCell ref="QGV132:QGY132"/>
    <mergeCell ref="QGZ132:QHC132"/>
    <mergeCell ref="QHD132:QHG132"/>
    <mergeCell ref="QHH132:QHK132"/>
    <mergeCell ref="QQR132:QQU132"/>
    <mergeCell ref="QQV132:QQY132"/>
    <mergeCell ref="QQZ132:QRC132"/>
    <mergeCell ref="QRD132:QRG132"/>
    <mergeCell ref="QRH132:QRK132"/>
    <mergeCell ref="QRL132:QRO132"/>
    <mergeCell ref="QPT132:QPW132"/>
    <mergeCell ref="QPX132:QQA132"/>
    <mergeCell ref="QQB132:QQE132"/>
    <mergeCell ref="QQF132:QQI132"/>
    <mergeCell ref="QQJ132:QQM132"/>
    <mergeCell ref="QQN132:QQQ132"/>
    <mergeCell ref="QOV132:QOY132"/>
    <mergeCell ref="QOZ132:QPC132"/>
    <mergeCell ref="QPD132:QPG132"/>
    <mergeCell ref="QPH132:QPK132"/>
    <mergeCell ref="QPL132:QPO132"/>
    <mergeCell ref="QPP132:QPS132"/>
    <mergeCell ref="QNX132:QOA132"/>
    <mergeCell ref="QOB132:QOE132"/>
    <mergeCell ref="QOF132:QOI132"/>
    <mergeCell ref="QOJ132:QOM132"/>
    <mergeCell ref="QON132:QOQ132"/>
    <mergeCell ref="QOR132:QOU132"/>
    <mergeCell ref="QMZ132:QNC132"/>
    <mergeCell ref="QND132:QNG132"/>
    <mergeCell ref="QNH132:QNK132"/>
    <mergeCell ref="QNL132:QNO132"/>
    <mergeCell ref="QNP132:QNS132"/>
    <mergeCell ref="QNT132:QNW132"/>
    <mergeCell ref="QMB132:QME132"/>
    <mergeCell ref="QMF132:QMI132"/>
    <mergeCell ref="QMJ132:QMM132"/>
    <mergeCell ref="QMN132:QMQ132"/>
    <mergeCell ref="QMR132:QMU132"/>
    <mergeCell ref="QMV132:QMY132"/>
    <mergeCell ref="QWF132:QWI132"/>
    <mergeCell ref="QWJ132:QWM132"/>
    <mergeCell ref="QWN132:QWQ132"/>
    <mergeCell ref="QWR132:QWU132"/>
    <mergeCell ref="QWV132:QWY132"/>
    <mergeCell ref="QWZ132:QXC132"/>
    <mergeCell ref="QVH132:QVK132"/>
    <mergeCell ref="QVL132:QVO132"/>
    <mergeCell ref="QVP132:QVS132"/>
    <mergeCell ref="QVT132:QVW132"/>
    <mergeCell ref="QVX132:QWA132"/>
    <mergeCell ref="QWB132:QWE132"/>
    <mergeCell ref="QUJ132:QUM132"/>
    <mergeCell ref="QUN132:QUQ132"/>
    <mergeCell ref="QUR132:QUU132"/>
    <mergeCell ref="QUV132:QUY132"/>
    <mergeCell ref="QUZ132:QVC132"/>
    <mergeCell ref="QVD132:QVG132"/>
    <mergeCell ref="QTL132:QTO132"/>
    <mergeCell ref="QTP132:QTS132"/>
    <mergeCell ref="QTT132:QTW132"/>
    <mergeCell ref="QTX132:QUA132"/>
    <mergeCell ref="QUB132:QUE132"/>
    <mergeCell ref="QUF132:QUI132"/>
    <mergeCell ref="QSN132:QSQ132"/>
    <mergeCell ref="QSR132:QSU132"/>
    <mergeCell ref="QSV132:QSY132"/>
    <mergeCell ref="QSZ132:QTC132"/>
    <mergeCell ref="QTD132:QTG132"/>
    <mergeCell ref="QTH132:QTK132"/>
    <mergeCell ref="QRP132:QRS132"/>
    <mergeCell ref="QRT132:QRW132"/>
    <mergeCell ref="QRX132:QSA132"/>
    <mergeCell ref="QSB132:QSE132"/>
    <mergeCell ref="QSF132:QSI132"/>
    <mergeCell ref="QSJ132:QSM132"/>
    <mergeCell ref="RBT132:RBW132"/>
    <mergeCell ref="RBX132:RCA132"/>
    <mergeCell ref="RCB132:RCE132"/>
    <mergeCell ref="RCF132:RCI132"/>
    <mergeCell ref="RCJ132:RCM132"/>
    <mergeCell ref="RCN132:RCQ132"/>
    <mergeCell ref="RAV132:RAY132"/>
    <mergeCell ref="RAZ132:RBC132"/>
    <mergeCell ref="RBD132:RBG132"/>
    <mergeCell ref="RBH132:RBK132"/>
    <mergeCell ref="RBL132:RBO132"/>
    <mergeCell ref="RBP132:RBS132"/>
    <mergeCell ref="QZX132:RAA132"/>
    <mergeCell ref="RAB132:RAE132"/>
    <mergeCell ref="RAF132:RAI132"/>
    <mergeCell ref="RAJ132:RAM132"/>
    <mergeCell ref="RAN132:RAQ132"/>
    <mergeCell ref="RAR132:RAU132"/>
    <mergeCell ref="QYZ132:QZC132"/>
    <mergeCell ref="QZD132:QZG132"/>
    <mergeCell ref="QZH132:QZK132"/>
    <mergeCell ref="QZL132:QZO132"/>
    <mergeCell ref="QZP132:QZS132"/>
    <mergeCell ref="QZT132:QZW132"/>
    <mergeCell ref="QYB132:QYE132"/>
    <mergeCell ref="QYF132:QYI132"/>
    <mergeCell ref="QYJ132:QYM132"/>
    <mergeCell ref="QYN132:QYQ132"/>
    <mergeCell ref="QYR132:QYU132"/>
    <mergeCell ref="QYV132:QYY132"/>
    <mergeCell ref="QXD132:QXG132"/>
    <mergeCell ref="QXH132:QXK132"/>
    <mergeCell ref="QXL132:QXO132"/>
    <mergeCell ref="QXP132:QXS132"/>
    <mergeCell ref="QXT132:QXW132"/>
    <mergeCell ref="QXX132:QYA132"/>
    <mergeCell ref="RHH132:RHK132"/>
    <mergeCell ref="RHL132:RHO132"/>
    <mergeCell ref="RHP132:RHS132"/>
    <mergeCell ref="RHT132:RHW132"/>
    <mergeCell ref="RHX132:RIA132"/>
    <mergeCell ref="RIB132:RIE132"/>
    <mergeCell ref="RGJ132:RGM132"/>
    <mergeCell ref="RGN132:RGQ132"/>
    <mergeCell ref="RGR132:RGU132"/>
    <mergeCell ref="RGV132:RGY132"/>
    <mergeCell ref="RGZ132:RHC132"/>
    <mergeCell ref="RHD132:RHG132"/>
    <mergeCell ref="RFL132:RFO132"/>
    <mergeCell ref="RFP132:RFS132"/>
    <mergeCell ref="RFT132:RFW132"/>
    <mergeCell ref="RFX132:RGA132"/>
    <mergeCell ref="RGB132:RGE132"/>
    <mergeCell ref="RGF132:RGI132"/>
    <mergeCell ref="REN132:REQ132"/>
    <mergeCell ref="RER132:REU132"/>
    <mergeCell ref="REV132:REY132"/>
    <mergeCell ref="REZ132:RFC132"/>
    <mergeCell ref="RFD132:RFG132"/>
    <mergeCell ref="RFH132:RFK132"/>
    <mergeCell ref="RDP132:RDS132"/>
    <mergeCell ref="RDT132:RDW132"/>
    <mergeCell ref="RDX132:REA132"/>
    <mergeCell ref="REB132:REE132"/>
    <mergeCell ref="REF132:REI132"/>
    <mergeCell ref="REJ132:REM132"/>
    <mergeCell ref="RCR132:RCU132"/>
    <mergeCell ref="RCV132:RCY132"/>
    <mergeCell ref="RCZ132:RDC132"/>
    <mergeCell ref="RDD132:RDG132"/>
    <mergeCell ref="RDH132:RDK132"/>
    <mergeCell ref="RDL132:RDO132"/>
    <mergeCell ref="RMV132:RMY132"/>
    <mergeCell ref="RMZ132:RNC132"/>
    <mergeCell ref="RND132:RNG132"/>
    <mergeCell ref="RNH132:RNK132"/>
    <mergeCell ref="RNL132:RNO132"/>
    <mergeCell ref="RNP132:RNS132"/>
    <mergeCell ref="RLX132:RMA132"/>
    <mergeCell ref="RMB132:RME132"/>
    <mergeCell ref="RMF132:RMI132"/>
    <mergeCell ref="RMJ132:RMM132"/>
    <mergeCell ref="RMN132:RMQ132"/>
    <mergeCell ref="RMR132:RMU132"/>
    <mergeCell ref="RKZ132:RLC132"/>
    <mergeCell ref="RLD132:RLG132"/>
    <mergeCell ref="RLH132:RLK132"/>
    <mergeCell ref="RLL132:RLO132"/>
    <mergeCell ref="RLP132:RLS132"/>
    <mergeCell ref="RLT132:RLW132"/>
    <mergeCell ref="RKB132:RKE132"/>
    <mergeCell ref="RKF132:RKI132"/>
    <mergeCell ref="RKJ132:RKM132"/>
    <mergeCell ref="RKN132:RKQ132"/>
    <mergeCell ref="RKR132:RKU132"/>
    <mergeCell ref="RKV132:RKY132"/>
    <mergeCell ref="RJD132:RJG132"/>
    <mergeCell ref="RJH132:RJK132"/>
    <mergeCell ref="RJL132:RJO132"/>
    <mergeCell ref="RJP132:RJS132"/>
    <mergeCell ref="RJT132:RJW132"/>
    <mergeCell ref="RJX132:RKA132"/>
    <mergeCell ref="RIF132:RII132"/>
    <mergeCell ref="RIJ132:RIM132"/>
    <mergeCell ref="RIN132:RIQ132"/>
    <mergeCell ref="RIR132:RIU132"/>
    <mergeCell ref="RIV132:RIY132"/>
    <mergeCell ref="RIZ132:RJC132"/>
    <mergeCell ref="RSJ132:RSM132"/>
    <mergeCell ref="RSN132:RSQ132"/>
    <mergeCell ref="RSR132:RSU132"/>
    <mergeCell ref="RSV132:RSY132"/>
    <mergeCell ref="RSZ132:RTC132"/>
    <mergeCell ref="RTD132:RTG132"/>
    <mergeCell ref="RRL132:RRO132"/>
    <mergeCell ref="RRP132:RRS132"/>
    <mergeCell ref="RRT132:RRW132"/>
    <mergeCell ref="RRX132:RSA132"/>
    <mergeCell ref="RSB132:RSE132"/>
    <mergeCell ref="RSF132:RSI132"/>
    <mergeCell ref="RQN132:RQQ132"/>
    <mergeCell ref="RQR132:RQU132"/>
    <mergeCell ref="RQV132:RQY132"/>
    <mergeCell ref="RQZ132:RRC132"/>
    <mergeCell ref="RRD132:RRG132"/>
    <mergeCell ref="RRH132:RRK132"/>
    <mergeCell ref="RPP132:RPS132"/>
    <mergeCell ref="RPT132:RPW132"/>
    <mergeCell ref="RPX132:RQA132"/>
    <mergeCell ref="RQB132:RQE132"/>
    <mergeCell ref="RQF132:RQI132"/>
    <mergeCell ref="RQJ132:RQM132"/>
    <mergeCell ref="ROR132:ROU132"/>
    <mergeCell ref="ROV132:ROY132"/>
    <mergeCell ref="ROZ132:RPC132"/>
    <mergeCell ref="RPD132:RPG132"/>
    <mergeCell ref="RPH132:RPK132"/>
    <mergeCell ref="RPL132:RPO132"/>
    <mergeCell ref="RNT132:RNW132"/>
    <mergeCell ref="RNX132:ROA132"/>
    <mergeCell ref="ROB132:ROE132"/>
    <mergeCell ref="ROF132:ROI132"/>
    <mergeCell ref="ROJ132:ROM132"/>
    <mergeCell ref="RON132:ROQ132"/>
    <mergeCell ref="RXX132:RYA132"/>
    <mergeCell ref="RYB132:RYE132"/>
    <mergeCell ref="RYF132:RYI132"/>
    <mergeCell ref="RYJ132:RYM132"/>
    <mergeCell ref="RYN132:RYQ132"/>
    <mergeCell ref="RYR132:RYU132"/>
    <mergeCell ref="RWZ132:RXC132"/>
    <mergeCell ref="RXD132:RXG132"/>
    <mergeCell ref="RXH132:RXK132"/>
    <mergeCell ref="RXL132:RXO132"/>
    <mergeCell ref="RXP132:RXS132"/>
    <mergeCell ref="RXT132:RXW132"/>
    <mergeCell ref="RWB132:RWE132"/>
    <mergeCell ref="RWF132:RWI132"/>
    <mergeCell ref="RWJ132:RWM132"/>
    <mergeCell ref="RWN132:RWQ132"/>
    <mergeCell ref="RWR132:RWU132"/>
    <mergeCell ref="RWV132:RWY132"/>
    <mergeCell ref="RVD132:RVG132"/>
    <mergeCell ref="RVH132:RVK132"/>
    <mergeCell ref="RVL132:RVO132"/>
    <mergeCell ref="RVP132:RVS132"/>
    <mergeCell ref="RVT132:RVW132"/>
    <mergeCell ref="RVX132:RWA132"/>
    <mergeCell ref="RUF132:RUI132"/>
    <mergeCell ref="RUJ132:RUM132"/>
    <mergeCell ref="RUN132:RUQ132"/>
    <mergeCell ref="RUR132:RUU132"/>
    <mergeCell ref="RUV132:RUY132"/>
    <mergeCell ref="RUZ132:RVC132"/>
    <mergeCell ref="RTH132:RTK132"/>
    <mergeCell ref="RTL132:RTO132"/>
    <mergeCell ref="RTP132:RTS132"/>
    <mergeCell ref="RTT132:RTW132"/>
    <mergeCell ref="RTX132:RUA132"/>
    <mergeCell ref="RUB132:RUE132"/>
    <mergeCell ref="SDL132:SDO132"/>
    <mergeCell ref="SDP132:SDS132"/>
    <mergeCell ref="SDT132:SDW132"/>
    <mergeCell ref="SDX132:SEA132"/>
    <mergeCell ref="SEB132:SEE132"/>
    <mergeCell ref="SEF132:SEI132"/>
    <mergeCell ref="SCN132:SCQ132"/>
    <mergeCell ref="SCR132:SCU132"/>
    <mergeCell ref="SCV132:SCY132"/>
    <mergeCell ref="SCZ132:SDC132"/>
    <mergeCell ref="SDD132:SDG132"/>
    <mergeCell ref="SDH132:SDK132"/>
    <mergeCell ref="SBP132:SBS132"/>
    <mergeCell ref="SBT132:SBW132"/>
    <mergeCell ref="SBX132:SCA132"/>
    <mergeCell ref="SCB132:SCE132"/>
    <mergeCell ref="SCF132:SCI132"/>
    <mergeCell ref="SCJ132:SCM132"/>
    <mergeCell ref="SAR132:SAU132"/>
    <mergeCell ref="SAV132:SAY132"/>
    <mergeCell ref="SAZ132:SBC132"/>
    <mergeCell ref="SBD132:SBG132"/>
    <mergeCell ref="SBH132:SBK132"/>
    <mergeCell ref="SBL132:SBO132"/>
    <mergeCell ref="RZT132:RZW132"/>
    <mergeCell ref="RZX132:SAA132"/>
    <mergeCell ref="SAB132:SAE132"/>
    <mergeCell ref="SAF132:SAI132"/>
    <mergeCell ref="SAJ132:SAM132"/>
    <mergeCell ref="SAN132:SAQ132"/>
    <mergeCell ref="RYV132:RYY132"/>
    <mergeCell ref="RYZ132:RZC132"/>
    <mergeCell ref="RZD132:RZG132"/>
    <mergeCell ref="RZH132:RZK132"/>
    <mergeCell ref="RZL132:RZO132"/>
    <mergeCell ref="RZP132:RZS132"/>
    <mergeCell ref="SIZ132:SJC132"/>
    <mergeCell ref="SJD132:SJG132"/>
    <mergeCell ref="SJH132:SJK132"/>
    <mergeCell ref="SJL132:SJO132"/>
    <mergeCell ref="SJP132:SJS132"/>
    <mergeCell ref="SJT132:SJW132"/>
    <mergeCell ref="SIB132:SIE132"/>
    <mergeCell ref="SIF132:SII132"/>
    <mergeCell ref="SIJ132:SIM132"/>
    <mergeCell ref="SIN132:SIQ132"/>
    <mergeCell ref="SIR132:SIU132"/>
    <mergeCell ref="SIV132:SIY132"/>
    <mergeCell ref="SHD132:SHG132"/>
    <mergeCell ref="SHH132:SHK132"/>
    <mergeCell ref="SHL132:SHO132"/>
    <mergeCell ref="SHP132:SHS132"/>
    <mergeCell ref="SHT132:SHW132"/>
    <mergeCell ref="SHX132:SIA132"/>
    <mergeCell ref="SGF132:SGI132"/>
    <mergeCell ref="SGJ132:SGM132"/>
    <mergeCell ref="SGN132:SGQ132"/>
    <mergeCell ref="SGR132:SGU132"/>
    <mergeCell ref="SGV132:SGY132"/>
    <mergeCell ref="SGZ132:SHC132"/>
    <mergeCell ref="SFH132:SFK132"/>
    <mergeCell ref="SFL132:SFO132"/>
    <mergeCell ref="SFP132:SFS132"/>
    <mergeCell ref="SFT132:SFW132"/>
    <mergeCell ref="SFX132:SGA132"/>
    <mergeCell ref="SGB132:SGE132"/>
    <mergeCell ref="SEJ132:SEM132"/>
    <mergeCell ref="SEN132:SEQ132"/>
    <mergeCell ref="SER132:SEU132"/>
    <mergeCell ref="SEV132:SEY132"/>
    <mergeCell ref="SEZ132:SFC132"/>
    <mergeCell ref="SFD132:SFG132"/>
    <mergeCell ref="SON132:SOQ132"/>
    <mergeCell ref="SOR132:SOU132"/>
    <mergeCell ref="SOV132:SOY132"/>
    <mergeCell ref="SOZ132:SPC132"/>
    <mergeCell ref="SPD132:SPG132"/>
    <mergeCell ref="SPH132:SPK132"/>
    <mergeCell ref="SNP132:SNS132"/>
    <mergeCell ref="SNT132:SNW132"/>
    <mergeCell ref="SNX132:SOA132"/>
    <mergeCell ref="SOB132:SOE132"/>
    <mergeCell ref="SOF132:SOI132"/>
    <mergeCell ref="SOJ132:SOM132"/>
    <mergeCell ref="SMR132:SMU132"/>
    <mergeCell ref="SMV132:SMY132"/>
    <mergeCell ref="SMZ132:SNC132"/>
    <mergeCell ref="SND132:SNG132"/>
    <mergeCell ref="SNH132:SNK132"/>
    <mergeCell ref="SNL132:SNO132"/>
    <mergeCell ref="SLT132:SLW132"/>
    <mergeCell ref="SLX132:SMA132"/>
    <mergeCell ref="SMB132:SME132"/>
    <mergeCell ref="SMF132:SMI132"/>
    <mergeCell ref="SMJ132:SMM132"/>
    <mergeCell ref="SMN132:SMQ132"/>
    <mergeCell ref="SKV132:SKY132"/>
    <mergeCell ref="SKZ132:SLC132"/>
    <mergeCell ref="SLD132:SLG132"/>
    <mergeCell ref="SLH132:SLK132"/>
    <mergeCell ref="SLL132:SLO132"/>
    <mergeCell ref="SLP132:SLS132"/>
    <mergeCell ref="SJX132:SKA132"/>
    <mergeCell ref="SKB132:SKE132"/>
    <mergeCell ref="SKF132:SKI132"/>
    <mergeCell ref="SKJ132:SKM132"/>
    <mergeCell ref="SKN132:SKQ132"/>
    <mergeCell ref="SKR132:SKU132"/>
    <mergeCell ref="SUB132:SUE132"/>
    <mergeCell ref="SUF132:SUI132"/>
    <mergeCell ref="SUJ132:SUM132"/>
    <mergeCell ref="SUN132:SUQ132"/>
    <mergeCell ref="SUR132:SUU132"/>
    <mergeCell ref="SUV132:SUY132"/>
    <mergeCell ref="STD132:STG132"/>
    <mergeCell ref="STH132:STK132"/>
    <mergeCell ref="STL132:STO132"/>
    <mergeCell ref="STP132:STS132"/>
    <mergeCell ref="STT132:STW132"/>
    <mergeCell ref="STX132:SUA132"/>
    <mergeCell ref="SSF132:SSI132"/>
    <mergeCell ref="SSJ132:SSM132"/>
    <mergeCell ref="SSN132:SSQ132"/>
    <mergeCell ref="SSR132:SSU132"/>
    <mergeCell ref="SSV132:SSY132"/>
    <mergeCell ref="SSZ132:STC132"/>
    <mergeCell ref="SRH132:SRK132"/>
    <mergeCell ref="SRL132:SRO132"/>
    <mergeCell ref="SRP132:SRS132"/>
    <mergeCell ref="SRT132:SRW132"/>
    <mergeCell ref="SRX132:SSA132"/>
    <mergeCell ref="SSB132:SSE132"/>
    <mergeCell ref="SQJ132:SQM132"/>
    <mergeCell ref="SQN132:SQQ132"/>
    <mergeCell ref="SQR132:SQU132"/>
    <mergeCell ref="SQV132:SQY132"/>
    <mergeCell ref="SQZ132:SRC132"/>
    <mergeCell ref="SRD132:SRG132"/>
    <mergeCell ref="SPL132:SPO132"/>
    <mergeCell ref="SPP132:SPS132"/>
    <mergeCell ref="SPT132:SPW132"/>
    <mergeCell ref="SPX132:SQA132"/>
    <mergeCell ref="SQB132:SQE132"/>
    <mergeCell ref="SQF132:SQI132"/>
    <mergeCell ref="SZP132:SZS132"/>
    <mergeCell ref="SZT132:SZW132"/>
    <mergeCell ref="SZX132:TAA132"/>
    <mergeCell ref="TAB132:TAE132"/>
    <mergeCell ref="TAF132:TAI132"/>
    <mergeCell ref="TAJ132:TAM132"/>
    <mergeCell ref="SYR132:SYU132"/>
    <mergeCell ref="SYV132:SYY132"/>
    <mergeCell ref="SYZ132:SZC132"/>
    <mergeCell ref="SZD132:SZG132"/>
    <mergeCell ref="SZH132:SZK132"/>
    <mergeCell ref="SZL132:SZO132"/>
    <mergeCell ref="SXT132:SXW132"/>
    <mergeCell ref="SXX132:SYA132"/>
    <mergeCell ref="SYB132:SYE132"/>
    <mergeCell ref="SYF132:SYI132"/>
    <mergeCell ref="SYJ132:SYM132"/>
    <mergeCell ref="SYN132:SYQ132"/>
    <mergeCell ref="SWV132:SWY132"/>
    <mergeCell ref="SWZ132:SXC132"/>
    <mergeCell ref="SXD132:SXG132"/>
    <mergeCell ref="SXH132:SXK132"/>
    <mergeCell ref="SXL132:SXO132"/>
    <mergeCell ref="SXP132:SXS132"/>
    <mergeCell ref="SVX132:SWA132"/>
    <mergeCell ref="SWB132:SWE132"/>
    <mergeCell ref="SWF132:SWI132"/>
    <mergeCell ref="SWJ132:SWM132"/>
    <mergeCell ref="SWN132:SWQ132"/>
    <mergeCell ref="SWR132:SWU132"/>
    <mergeCell ref="SUZ132:SVC132"/>
    <mergeCell ref="SVD132:SVG132"/>
    <mergeCell ref="SVH132:SVK132"/>
    <mergeCell ref="SVL132:SVO132"/>
    <mergeCell ref="SVP132:SVS132"/>
    <mergeCell ref="SVT132:SVW132"/>
    <mergeCell ref="TFD132:TFG132"/>
    <mergeCell ref="TFH132:TFK132"/>
    <mergeCell ref="TFL132:TFO132"/>
    <mergeCell ref="TFP132:TFS132"/>
    <mergeCell ref="TFT132:TFW132"/>
    <mergeCell ref="TFX132:TGA132"/>
    <mergeCell ref="TEF132:TEI132"/>
    <mergeCell ref="TEJ132:TEM132"/>
    <mergeCell ref="TEN132:TEQ132"/>
    <mergeCell ref="TER132:TEU132"/>
    <mergeCell ref="TEV132:TEY132"/>
    <mergeCell ref="TEZ132:TFC132"/>
    <mergeCell ref="TDH132:TDK132"/>
    <mergeCell ref="TDL132:TDO132"/>
    <mergeCell ref="TDP132:TDS132"/>
    <mergeCell ref="TDT132:TDW132"/>
    <mergeCell ref="TDX132:TEA132"/>
    <mergeCell ref="TEB132:TEE132"/>
    <mergeCell ref="TCJ132:TCM132"/>
    <mergeCell ref="TCN132:TCQ132"/>
    <mergeCell ref="TCR132:TCU132"/>
    <mergeCell ref="TCV132:TCY132"/>
    <mergeCell ref="TCZ132:TDC132"/>
    <mergeCell ref="TDD132:TDG132"/>
    <mergeCell ref="TBL132:TBO132"/>
    <mergeCell ref="TBP132:TBS132"/>
    <mergeCell ref="TBT132:TBW132"/>
    <mergeCell ref="TBX132:TCA132"/>
    <mergeCell ref="TCB132:TCE132"/>
    <mergeCell ref="TCF132:TCI132"/>
    <mergeCell ref="TAN132:TAQ132"/>
    <mergeCell ref="TAR132:TAU132"/>
    <mergeCell ref="TAV132:TAY132"/>
    <mergeCell ref="TAZ132:TBC132"/>
    <mergeCell ref="TBD132:TBG132"/>
    <mergeCell ref="TBH132:TBK132"/>
    <mergeCell ref="TKR132:TKU132"/>
    <mergeCell ref="TKV132:TKY132"/>
    <mergeCell ref="TKZ132:TLC132"/>
    <mergeCell ref="TLD132:TLG132"/>
    <mergeCell ref="TLH132:TLK132"/>
    <mergeCell ref="TLL132:TLO132"/>
    <mergeCell ref="TJT132:TJW132"/>
    <mergeCell ref="TJX132:TKA132"/>
    <mergeCell ref="TKB132:TKE132"/>
    <mergeCell ref="TKF132:TKI132"/>
    <mergeCell ref="TKJ132:TKM132"/>
    <mergeCell ref="TKN132:TKQ132"/>
    <mergeCell ref="TIV132:TIY132"/>
    <mergeCell ref="TIZ132:TJC132"/>
    <mergeCell ref="TJD132:TJG132"/>
    <mergeCell ref="TJH132:TJK132"/>
    <mergeCell ref="TJL132:TJO132"/>
    <mergeCell ref="TJP132:TJS132"/>
    <mergeCell ref="THX132:TIA132"/>
    <mergeCell ref="TIB132:TIE132"/>
    <mergeCell ref="TIF132:TII132"/>
    <mergeCell ref="TIJ132:TIM132"/>
    <mergeCell ref="TIN132:TIQ132"/>
    <mergeCell ref="TIR132:TIU132"/>
    <mergeCell ref="TGZ132:THC132"/>
    <mergeCell ref="THD132:THG132"/>
    <mergeCell ref="THH132:THK132"/>
    <mergeCell ref="THL132:THO132"/>
    <mergeCell ref="THP132:THS132"/>
    <mergeCell ref="THT132:THW132"/>
    <mergeCell ref="TGB132:TGE132"/>
    <mergeCell ref="TGF132:TGI132"/>
    <mergeCell ref="TGJ132:TGM132"/>
    <mergeCell ref="TGN132:TGQ132"/>
    <mergeCell ref="TGR132:TGU132"/>
    <mergeCell ref="TGV132:TGY132"/>
    <mergeCell ref="TQF132:TQI132"/>
    <mergeCell ref="TQJ132:TQM132"/>
    <mergeCell ref="TQN132:TQQ132"/>
    <mergeCell ref="TQR132:TQU132"/>
    <mergeCell ref="TQV132:TQY132"/>
    <mergeCell ref="TQZ132:TRC132"/>
    <mergeCell ref="TPH132:TPK132"/>
    <mergeCell ref="TPL132:TPO132"/>
    <mergeCell ref="TPP132:TPS132"/>
    <mergeCell ref="TPT132:TPW132"/>
    <mergeCell ref="TPX132:TQA132"/>
    <mergeCell ref="TQB132:TQE132"/>
    <mergeCell ref="TOJ132:TOM132"/>
    <mergeCell ref="TON132:TOQ132"/>
    <mergeCell ref="TOR132:TOU132"/>
    <mergeCell ref="TOV132:TOY132"/>
    <mergeCell ref="TOZ132:TPC132"/>
    <mergeCell ref="TPD132:TPG132"/>
    <mergeCell ref="TNL132:TNO132"/>
    <mergeCell ref="TNP132:TNS132"/>
    <mergeCell ref="TNT132:TNW132"/>
    <mergeCell ref="TNX132:TOA132"/>
    <mergeCell ref="TOB132:TOE132"/>
    <mergeCell ref="TOF132:TOI132"/>
    <mergeCell ref="TMN132:TMQ132"/>
    <mergeCell ref="TMR132:TMU132"/>
    <mergeCell ref="TMV132:TMY132"/>
    <mergeCell ref="TMZ132:TNC132"/>
    <mergeCell ref="TND132:TNG132"/>
    <mergeCell ref="TNH132:TNK132"/>
    <mergeCell ref="TLP132:TLS132"/>
    <mergeCell ref="TLT132:TLW132"/>
    <mergeCell ref="TLX132:TMA132"/>
    <mergeCell ref="TMB132:TME132"/>
    <mergeCell ref="TMF132:TMI132"/>
    <mergeCell ref="TMJ132:TMM132"/>
    <mergeCell ref="TVT132:TVW132"/>
    <mergeCell ref="TVX132:TWA132"/>
    <mergeCell ref="TWB132:TWE132"/>
    <mergeCell ref="TWF132:TWI132"/>
    <mergeCell ref="TWJ132:TWM132"/>
    <mergeCell ref="TWN132:TWQ132"/>
    <mergeCell ref="TUV132:TUY132"/>
    <mergeCell ref="TUZ132:TVC132"/>
    <mergeCell ref="TVD132:TVG132"/>
    <mergeCell ref="TVH132:TVK132"/>
    <mergeCell ref="TVL132:TVO132"/>
    <mergeCell ref="TVP132:TVS132"/>
    <mergeCell ref="TTX132:TUA132"/>
    <mergeCell ref="TUB132:TUE132"/>
    <mergeCell ref="TUF132:TUI132"/>
    <mergeCell ref="TUJ132:TUM132"/>
    <mergeCell ref="TUN132:TUQ132"/>
    <mergeCell ref="TUR132:TUU132"/>
    <mergeCell ref="TSZ132:TTC132"/>
    <mergeCell ref="TTD132:TTG132"/>
    <mergeCell ref="TTH132:TTK132"/>
    <mergeCell ref="TTL132:TTO132"/>
    <mergeCell ref="TTP132:TTS132"/>
    <mergeCell ref="TTT132:TTW132"/>
    <mergeCell ref="TSB132:TSE132"/>
    <mergeCell ref="TSF132:TSI132"/>
    <mergeCell ref="TSJ132:TSM132"/>
    <mergeCell ref="TSN132:TSQ132"/>
    <mergeCell ref="TSR132:TSU132"/>
    <mergeCell ref="TSV132:TSY132"/>
    <mergeCell ref="TRD132:TRG132"/>
    <mergeCell ref="TRH132:TRK132"/>
    <mergeCell ref="TRL132:TRO132"/>
    <mergeCell ref="TRP132:TRS132"/>
    <mergeCell ref="TRT132:TRW132"/>
    <mergeCell ref="TRX132:TSA132"/>
    <mergeCell ref="UBH132:UBK132"/>
    <mergeCell ref="UBL132:UBO132"/>
    <mergeCell ref="UBP132:UBS132"/>
    <mergeCell ref="UBT132:UBW132"/>
    <mergeCell ref="UBX132:UCA132"/>
    <mergeCell ref="UCB132:UCE132"/>
    <mergeCell ref="UAJ132:UAM132"/>
    <mergeCell ref="UAN132:UAQ132"/>
    <mergeCell ref="UAR132:UAU132"/>
    <mergeCell ref="UAV132:UAY132"/>
    <mergeCell ref="UAZ132:UBC132"/>
    <mergeCell ref="UBD132:UBG132"/>
    <mergeCell ref="TZL132:TZO132"/>
    <mergeCell ref="TZP132:TZS132"/>
    <mergeCell ref="TZT132:TZW132"/>
    <mergeCell ref="TZX132:UAA132"/>
    <mergeCell ref="UAB132:UAE132"/>
    <mergeCell ref="UAF132:UAI132"/>
    <mergeCell ref="TYN132:TYQ132"/>
    <mergeCell ref="TYR132:TYU132"/>
    <mergeCell ref="TYV132:TYY132"/>
    <mergeCell ref="TYZ132:TZC132"/>
    <mergeCell ref="TZD132:TZG132"/>
    <mergeCell ref="TZH132:TZK132"/>
    <mergeCell ref="TXP132:TXS132"/>
    <mergeCell ref="TXT132:TXW132"/>
    <mergeCell ref="TXX132:TYA132"/>
    <mergeCell ref="TYB132:TYE132"/>
    <mergeCell ref="TYF132:TYI132"/>
    <mergeCell ref="TYJ132:TYM132"/>
    <mergeCell ref="TWR132:TWU132"/>
    <mergeCell ref="TWV132:TWY132"/>
    <mergeCell ref="TWZ132:TXC132"/>
    <mergeCell ref="TXD132:TXG132"/>
    <mergeCell ref="TXH132:TXK132"/>
    <mergeCell ref="TXL132:TXO132"/>
    <mergeCell ref="UGV132:UGY132"/>
    <mergeCell ref="UGZ132:UHC132"/>
    <mergeCell ref="UHD132:UHG132"/>
    <mergeCell ref="UHH132:UHK132"/>
    <mergeCell ref="UHL132:UHO132"/>
    <mergeCell ref="UHP132:UHS132"/>
    <mergeCell ref="UFX132:UGA132"/>
    <mergeCell ref="UGB132:UGE132"/>
    <mergeCell ref="UGF132:UGI132"/>
    <mergeCell ref="UGJ132:UGM132"/>
    <mergeCell ref="UGN132:UGQ132"/>
    <mergeCell ref="UGR132:UGU132"/>
    <mergeCell ref="UEZ132:UFC132"/>
    <mergeCell ref="UFD132:UFG132"/>
    <mergeCell ref="UFH132:UFK132"/>
    <mergeCell ref="UFL132:UFO132"/>
    <mergeCell ref="UFP132:UFS132"/>
    <mergeCell ref="UFT132:UFW132"/>
    <mergeCell ref="UEB132:UEE132"/>
    <mergeCell ref="UEF132:UEI132"/>
    <mergeCell ref="UEJ132:UEM132"/>
    <mergeCell ref="UEN132:UEQ132"/>
    <mergeCell ref="UER132:UEU132"/>
    <mergeCell ref="UEV132:UEY132"/>
    <mergeCell ref="UDD132:UDG132"/>
    <mergeCell ref="UDH132:UDK132"/>
    <mergeCell ref="UDL132:UDO132"/>
    <mergeCell ref="UDP132:UDS132"/>
    <mergeCell ref="UDT132:UDW132"/>
    <mergeCell ref="UDX132:UEA132"/>
    <mergeCell ref="UCF132:UCI132"/>
    <mergeCell ref="UCJ132:UCM132"/>
    <mergeCell ref="UCN132:UCQ132"/>
    <mergeCell ref="UCR132:UCU132"/>
    <mergeCell ref="UCV132:UCY132"/>
    <mergeCell ref="UCZ132:UDC132"/>
    <mergeCell ref="UMJ132:UMM132"/>
    <mergeCell ref="UMN132:UMQ132"/>
    <mergeCell ref="UMR132:UMU132"/>
    <mergeCell ref="UMV132:UMY132"/>
    <mergeCell ref="UMZ132:UNC132"/>
    <mergeCell ref="UND132:UNG132"/>
    <mergeCell ref="ULL132:ULO132"/>
    <mergeCell ref="ULP132:ULS132"/>
    <mergeCell ref="ULT132:ULW132"/>
    <mergeCell ref="ULX132:UMA132"/>
    <mergeCell ref="UMB132:UME132"/>
    <mergeCell ref="UMF132:UMI132"/>
    <mergeCell ref="UKN132:UKQ132"/>
    <mergeCell ref="UKR132:UKU132"/>
    <mergeCell ref="UKV132:UKY132"/>
    <mergeCell ref="UKZ132:ULC132"/>
    <mergeCell ref="ULD132:ULG132"/>
    <mergeCell ref="ULH132:ULK132"/>
    <mergeCell ref="UJP132:UJS132"/>
    <mergeCell ref="UJT132:UJW132"/>
    <mergeCell ref="UJX132:UKA132"/>
    <mergeCell ref="UKB132:UKE132"/>
    <mergeCell ref="UKF132:UKI132"/>
    <mergeCell ref="UKJ132:UKM132"/>
    <mergeCell ref="UIR132:UIU132"/>
    <mergeCell ref="UIV132:UIY132"/>
    <mergeCell ref="UIZ132:UJC132"/>
    <mergeCell ref="UJD132:UJG132"/>
    <mergeCell ref="UJH132:UJK132"/>
    <mergeCell ref="UJL132:UJO132"/>
    <mergeCell ref="UHT132:UHW132"/>
    <mergeCell ref="UHX132:UIA132"/>
    <mergeCell ref="UIB132:UIE132"/>
    <mergeCell ref="UIF132:UII132"/>
    <mergeCell ref="UIJ132:UIM132"/>
    <mergeCell ref="UIN132:UIQ132"/>
    <mergeCell ref="URX132:USA132"/>
    <mergeCell ref="USB132:USE132"/>
    <mergeCell ref="USF132:USI132"/>
    <mergeCell ref="USJ132:USM132"/>
    <mergeCell ref="USN132:USQ132"/>
    <mergeCell ref="USR132:USU132"/>
    <mergeCell ref="UQZ132:URC132"/>
    <mergeCell ref="URD132:URG132"/>
    <mergeCell ref="URH132:URK132"/>
    <mergeCell ref="URL132:URO132"/>
    <mergeCell ref="URP132:URS132"/>
    <mergeCell ref="URT132:URW132"/>
    <mergeCell ref="UQB132:UQE132"/>
    <mergeCell ref="UQF132:UQI132"/>
    <mergeCell ref="UQJ132:UQM132"/>
    <mergeCell ref="UQN132:UQQ132"/>
    <mergeCell ref="UQR132:UQU132"/>
    <mergeCell ref="UQV132:UQY132"/>
    <mergeCell ref="UPD132:UPG132"/>
    <mergeCell ref="UPH132:UPK132"/>
    <mergeCell ref="UPL132:UPO132"/>
    <mergeCell ref="UPP132:UPS132"/>
    <mergeCell ref="UPT132:UPW132"/>
    <mergeCell ref="UPX132:UQA132"/>
    <mergeCell ref="UOF132:UOI132"/>
    <mergeCell ref="UOJ132:UOM132"/>
    <mergeCell ref="UON132:UOQ132"/>
    <mergeCell ref="UOR132:UOU132"/>
    <mergeCell ref="UOV132:UOY132"/>
    <mergeCell ref="UOZ132:UPC132"/>
    <mergeCell ref="UNH132:UNK132"/>
    <mergeCell ref="UNL132:UNO132"/>
    <mergeCell ref="UNP132:UNS132"/>
    <mergeCell ref="UNT132:UNW132"/>
    <mergeCell ref="UNX132:UOA132"/>
    <mergeCell ref="UOB132:UOE132"/>
    <mergeCell ref="UXL132:UXO132"/>
    <mergeCell ref="UXP132:UXS132"/>
    <mergeCell ref="UXT132:UXW132"/>
    <mergeCell ref="UXX132:UYA132"/>
    <mergeCell ref="UYB132:UYE132"/>
    <mergeCell ref="UYF132:UYI132"/>
    <mergeCell ref="UWN132:UWQ132"/>
    <mergeCell ref="UWR132:UWU132"/>
    <mergeCell ref="UWV132:UWY132"/>
    <mergeCell ref="UWZ132:UXC132"/>
    <mergeCell ref="UXD132:UXG132"/>
    <mergeCell ref="UXH132:UXK132"/>
    <mergeCell ref="UVP132:UVS132"/>
    <mergeCell ref="UVT132:UVW132"/>
    <mergeCell ref="UVX132:UWA132"/>
    <mergeCell ref="UWB132:UWE132"/>
    <mergeCell ref="UWF132:UWI132"/>
    <mergeCell ref="UWJ132:UWM132"/>
    <mergeCell ref="UUR132:UUU132"/>
    <mergeCell ref="UUV132:UUY132"/>
    <mergeCell ref="UUZ132:UVC132"/>
    <mergeCell ref="UVD132:UVG132"/>
    <mergeCell ref="UVH132:UVK132"/>
    <mergeCell ref="UVL132:UVO132"/>
    <mergeCell ref="UTT132:UTW132"/>
    <mergeCell ref="UTX132:UUA132"/>
    <mergeCell ref="UUB132:UUE132"/>
    <mergeCell ref="UUF132:UUI132"/>
    <mergeCell ref="UUJ132:UUM132"/>
    <mergeCell ref="UUN132:UUQ132"/>
    <mergeCell ref="USV132:USY132"/>
    <mergeCell ref="USZ132:UTC132"/>
    <mergeCell ref="UTD132:UTG132"/>
    <mergeCell ref="UTH132:UTK132"/>
    <mergeCell ref="UTL132:UTO132"/>
    <mergeCell ref="UTP132:UTS132"/>
    <mergeCell ref="VCZ132:VDC132"/>
    <mergeCell ref="VDD132:VDG132"/>
    <mergeCell ref="VDH132:VDK132"/>
    <mergeCell ref="VDL132:VDO132"/>
    <mergeCell ref="VDP132:VDS132"/>
    <mergeCell ref="VDT132:VDW132"/>
    <mergeCell ref="VCB132:VCE132"/>
    <mergeCell ref="VCF132:VCI132"/>
    <mergeCell ref="VCJ132:VCM132"/>
    <mergeCell ref="VCN132:VCQ132"/>
    <mergeCell ref="VCR132:VCU132"/>
    <mergeCell ref="VCV132:VCY132"/>
    <mergeCell ref="VBD132:VBG132"/>
    <mergeCell ref="VBH132:VBK132"/>
    <mergeCell ref="VBL132:VBO132"/>
    <mergeCell ref="VBP132:VBS132"/>
    <mergeCell ref="VBT132:VBW132"/>
    <mergeCell ref="VBX132:VCA132"/>
    <mergeCell ref="VAF132:VAI132"/>
    <mergeCell ref="VAJ132:VAM132"/>
    <mergeCell ref="VAN132:VAQ132"/>
    <mergeCell ref="VAR132:VAU132"/>
    <mergeCell ref="VAV132:VAY132"/>
    <mergeCell ref="VAZ132:VBC132"/>
    <mergeCell ref="UZH132:UZK132"/>
    <mergeCell ref="UZL132:UZO132"/>
    <mergeCell ref="UZP132:UZS132"/>
    <mergeCell ref="UZT132:UZW132"/>
    <mergeCell ref="UZX132:VAA132"/>
    <mergeCell ref="VAB132:VAE132"/>
    <mergeCell ref="UYJ132:UYM132"/>
    <mergeCell ref="UYN132:UYQ132"/>
    <mergeCell ref="UYR132:UYU132"/>
    <mergeCell ref="UYV132:UYY132"/>
    <mergeCell ref="UYZ132:UZC132"/>
    <mergeCell ref="UZD132:UZG132"/>
    <mergeCell ref="VIN132:VIQ132"/>
    <mergeCell ref="VIR132:VIU132"/>
    <mergeCell ref="VIV132:VIY132"/>
    <mergeCell ref="VIZ132:VJC132"/>
    <mergeCell ref="VJD132:VJG132"/>
    <mergeCell ref="VJH132:VJK132"/>
    <mergeCell ref="VHP132:VHS132"/>
    <mergeCell ref="VHT132:VHW132"/>
    <mergeCell ref="VHX132:VIA132"/>
    <mergeCell ref="VIB132:VIE132"/>
    <mergeCell ref="VIF132:VII132"/>
    <mergeCell ref="VIJ132:VIM132"/>
    <mergeCell ref="VGR132:VGU132"/>
    <mergeCell ref="VGV132:VGY132"/>
    <mergeCell ref="VGZ132:VHC132"/>
    <mergeCell ref="VHD132:VHG132"/>
    <mergeCell ref="VHH132:VHK132"/>
    <mergeCell ref="VHL132:VHO132"/>
    <mergeCell ref="VFT132:VFW132"/>
    <mergeCell ref="VFX132:VGA132"/>
    <mergeCell ref="VGB132:VGE132"/>
    <mergeCell ref="VGF132:VGI132"/>
    <mergeCell ref="VGJ132:VGM132"/>
    <mergeCell ref="VGN132:VGQ132"/>
    <mergeCell ref="VEV132:VEY132"/>
    <mergeCell ref="VEZ132:VFC132"/>
    <mergeCell ref="VFD132:VFG132"/>
    <mergeCell ref="VFH132:VFK132"/>
    <mergeCell ref="VFL132:VFO132"/>
    <mergeCell ref="VFP132:VFS132"/>
    <mergeCell ref="VDX132:VEA132"/>
    <mergeCell ref="VEB132:VEE132"/>
    <mergeCell ref="VEF132:VEI132"/>
    <mergeCell ref="VEJ132:VEM132"/>
    <mergeCell ref="VEN132:VEQ132"/>
    <mergeCell ref="VER132:VEU132"/>
    <mergeCell ref="VOB132:VOE132"/>
    <mergeCell ref="VOF132:VOI132"/>
    <mergeCell ref="VOJ132:VOM132"/>
    <mergeCell ref="VON132:VOQ132"/>
    <mergeCell ref="VOR132:VOU132"/>
    <mergeCell ref="VOV132:VOY132"/>
    <mergeCell ref="VND132:VNG132"/>
    <mergeCell ref="VNH132:VNK132"/>
    <mergeCell ref="VNL132:VNO132"/>
    <mergeCell ref="VNP132:VNS132"/>
    <mergeCell ref="VNT132:VNW132"/>
    <mergeCell ref="VNX132:VOA132"/>
    <mergeCell ref="VMF132:VMI132"/>
    <mergeCell ref="VMJ132:VMM132"/>
    <mergeCell ref="VMN132:VMQ132"/>
    <mergeCell ref="VMR132:VMU132"/>
    <mergeCell ref="VMV132:VMY132"/>
    <mergeCell ref="VMZ132:VNC132"/>
    <mergeCell ref="VLH132:VLK132"/>
    <mergeCell ref="VLL132:VLO132"/>
    <mergeCell ref="VLP132:VLS132"/>
    <mergeCell ref="VLT132:VLW132"/>
    <mergeCell ref="VLX132:VMA132"/>
    <mergeCell ref="VMB132:VME132"/>
    <mergeCell ref="VKJ132:VKM132"/>
    <mergeCell ref="VKN132:VKQ132"/>
    <mergeCell ref="VKR132:VKU132"/>
    <mergeCell ref="VKV132:VKY132"/>
    <mergeCell ref="VKZ132:VLC132"/>
    <mergeCell ref="VLD132:VLG132"/>
    <mergeCell ref="VJL132:VJO132"/>
    <mergeCell ref="VJP132:VJS132"/>
    <mergeCell ref="VJT132:VJW132"/>
    <mergeCell ref="VJX132:VKA132"/>
    <mergeCell ref="VKB132:VKE132"/>
    <mergeCell ref="VKF132:VKI132"/>
    <mergeCell ref="VTP132:VTS132"/>
    <mergeCell ref="VTT132:VTW132"/>
    <mergeCell ref="VTX132:VUA132"/>
    <mergeCell ref="VUB132:VUE132"/>
    <mergeCell ref="VUF132:VUI132"/>
    <mergeCell ref="VUJ132:VUM132"/>
    <mergeCell ref="VSR132:VSU132"/>
    <mergeCell ref="VSV132:VSY132"/>
    <mergeCell ref="VSZ132:VTC132"/>
    <mergeCell ref="VTD132:VTG132"/>
    <mergeCell ref="VTH132:VTK132"/>
    <mergeCell ref="VTL132:VTO132"/>
    <mergeCell ref="VRT132:VRW132"/>
    <mergeCell ref="VRX132:VSA132"/>
    <mergeCell ref="VSB132:VSE132"/>
    <mergeCell ref="VSF132:VSI132"/>
    <mergeCell ref="VSJ132:VSM132"/>
    <mergeCell ref="VSN132:VSQ132"/>
    <mergeCell ref="VQV132:VQY132"/>
    <mergeCell ref="VQZ132:VRC132"/>
    <mergeCell ref="VRD132:VRG132"/>
    <mergeCell ref="VRH132:VRK132"/>
    <mergeCell ref="VRL132:VRO132"/>
    <mergeCell ref="VRP132:VRS132"/>
    <mergeCell ref="VPX132:VQA132"/>
    <mergeCell ref="VQB132:VQE132"/>
    <mergeCell ref="VQF132:VQI132"/>
    <mergeCell ref="VQJ132:VQM132"/>
    <mergeCell ref="VQN132:VQQ132"/>
    <mergeCell ref="VQR132:VQU132"/>
    <mergeCell ref="VOZ132:VPC132"/>
    <mergeCell ref="VPD132:VPG132"/>
    <mergeCell ref="VPH132:VPK132"/>
    <mergeCell ref="VPL132:VPO132"/>
    <mergeCell ref="VPP132:VPS132"/>
    <mergeCell ref="VPT132:VPW132"/>
    <mergeCell ref="VZD132:VZG132"/>
    <mergeCell ref="VZH132:VZK132"/>
    <mergeCell ref="VZL132:VZO132"/>
    <mergeCell ref="VZP132:VZS132"/>
    <mergeCell ref="VZT132:VZW132"/>
    <mergeCell ref="VZX132:WAA132"/>
    <mergeCell ref="VYF132:VYI132"/>
    <mergeCell ref="VYJ132:VYM132"/>
    <mergeCell ref="VYN132:VYQ132"/>
    <mergeCell ref="VYR132:VYU132"/>
    <mergeCell ref="VYV132:VYY132"/>
    <mergeCell ref="VYZ132:VZC132"/>
    <mergeCell ref="VXH132:VXK132"/>
    <mergeCell ref="VXL132:VXO132"/>
    <mergeCell ref="VXP132:VXS132"/>
    <mergeCell ref="VXT132:VXW132"/>
    <mergeCell ref="VXX132:VYA132"/>
    <mergeCell ref="VYB132:VYE132"/>
    <mergeCell ref="VWJ132:VWM132"/>
    <mergeCell ref="VWN132:VWQ132"/>
    <mergeCell ref="VWR132:VWU132"/>
    <mergeCell ref="VWV132:VWY132"/>
    <mergeCell ref="VWZ132:VXC132"/>
    <mergeCell ref="VXD132:VXG132"/>
    <mergeCell ref="VVL132:VVO132"/>
    <mergeCell ref="VVP132:VVS132"/>
    <mergeCell ref="VVT132:VVW132"/>
    <mergeCell ref="VVX132:VWA132"/>
    <mergeCell ref="VWB132:VWE132"/>
    <mergeCell ref="VWF132:VWI132"/>
    <mergeCell ref="VUN132:VUQ132"/>
    <mergeCell ref="VUR132:VUU132"/>
    <mergeCell ref="VUV132:VUY132"/>
    <mergeCell ref="VUZ132:VVC132"/>
    <mergeCell ref="VVD132:VVG132"/>
    <mergeCell ref="VVH132:VVK132"/>
    <mergeCell ref="WER132:WEU132"/>
    <mergeCell ref="WEV132:WEY132"/>
    <mergeCell ref="WEZ132:WFC132"/>
    <mergeCell ref="WFD132:WFG132"/>
    <mergeCell ref="WFH132:WFK132"/>
    <mergeCell ref="WFL132:WFO132"/>
    <mergeCell ref="WDT132:WDW132"/>
    <mergeCell ref="WDX132:WEA132"/>
    <mergeCell ref="WEB132:WEE132"/>
    <mergeCell ref="WEF132:WEI132"/>
    <mergeCell ref="WEJ132:WEM132"/>
    <mergeCell ref="WEN132:WEQ132"/>
    <mergeCell ref="WCV132:WCY132"/>
    <mergeCell ref="WCZ132:WDC132"/>
    <mergeCell ref="WDD132:WDG132"/>
    <mergeCell ref="WDH132:WDK132"/>
    <mergeCell ref="WDL132:WDO132"/>
    <mergeCell ref="WDP132:WDS132"/>
    <mergeCell ref="WBX132:WCA132"/>
    <mergeCell ref="WCB132:WCE132"/>
    <mergeCell ref="WCF132:WCI132"/>
    <mergeCell ref="WCJ132:WCM132"/>
    <mergeCell ref="WCN132:WCQ132"/>
    <mergeCell ref="WCR132:WCU132"/>
    <mergeCell ref="WAZ132:WBC132"/>
    <mergeCell ref="WBD132:WBG132"/>
    <mergeCell ref="WBH132:WBK132"/>
    <mergeCell ref="WBL132:WBO132"/>
    <mergeCell ref="WBP132:WBS132"/>
    <mergeCell ref="WBT132:WBW132"/>
    <mergeCell ref="WAB132:WAE132"/>
    <mergeCell ref="WAF132:WAI132"/>
    <mergeCell ref="WAJ132:WAM132"/>
    <mergeCell ref="WAN132:WAQ132"/>
    <mergeCell ref="WAR132:WAU132"/>
    <mergeCell ref="WAV132:WAY132"/>
    <mergeCell ref="WKF132:WKI132"/>
    <mergeCell ref="WKJ132:WKM132"/>
    <mergeCell ref="WKN132:WKQ132"/>
    <mergeCell ref="WKR132:WKU132"/>
    <mergeCell ref="WKV132:WKY132"/>
    <mergeCell ref="WKZ132:WLC132"/>
    <mergeCell ref="WJH132:WJK132"/>
    <mergeCell ref="WJL132:WJO132"/>
    <mergeCell ref="WJP132:WJS132"/>
    <mergeCell ref="WJT132:WJW132"/>
    <mergeCell ref="WJX132:WKA132"/>
    <mergeCell ref="WKB132:WKE132"/>
    <mergeCell ref="WIJ132:WIM132"/>
    <mergeCell ref="WIN132:WIQ132"/>
    <mergeCell ref="WIR132:WIU132"/>
    <mergeCell ref="WIV132:WIY132"/>
    <mergeCell ref="WIZ132:WJC132"/>
    <mergeCell ref="WJD132:WJG132"/>
    <mergeCell ref="WHL132:WHO132"/>
    <mergeCell ref="WHP132:WHS132"/>
    <mergeCell ref="WHT132:WHW132"/>
    <mergeCell ref="WHX132:WIA132"/>
    <mergeCell ref="WIB132:WIE132"/>
    <mergeCell ref="WIF132:WII132"/>
    <mergeCell ref="WGN132:WGQ132"/>
    <mergeCell ref="WGR132:WGU132"/>
    <mergeCell ref="WGV132:WGY132"/>
    <mergeCell ref="WGZ132:WHC132"/>
    <mergeCell ref="WHD132:WHG132"/>
    <mergeCell ref="WHH132:WHK132"/>
    <mergeCell ref="WFP132:WFS132"/>
    <mergeCell ref="WFT132:WFW132"/>
    <mergeCell ref="WFX132:WGA132"/>
    <mergeCell ref="WGB132:WGE132"/>
    <mergeCell ref="WGF132:WGI132"/>
    <mergeCell ref="WGJ132:WGM132"/>
    <mergeCell ref="WPT132:WPW132"/>
    <mergeCell ref="WPX132:WQA132"/>
    <mergeCell ref="WQB132:WQE132"/>
    <mergeCell ref="WQF132:WQI132"/>
    <mergeCell ref="WQJ132:WQM132"/>
    <mergeCell ref="WQN132:WQQ132"/>
    <mergeCell ref="WOV132:WOY132"/>
    <mergeCell ref="WOZ132:WPC132"/>
    <mergeCell ref="WPD132:WPG132"/>
    <mergeCell ref="WPH132:WPK132"/>
    <mergeCell ref="WPL132:WPO132"/>
    <mergeCell ref="WPP132:WPS132"/>
    <mergeCell ref="WNX132:WOA132"/>
    <mergeCell ref="WOB132:WOE132"/>
    <mergeCell ref="WOF132:WOI132"/>
    <mergeCell ref="WOJ132:WOM132"/>
    <mergeCell ref="WON132:WOQ132"/>
    <mergeCell ref="WOR132:WOU132"/>
    <mergeCell ref="WMZ132:WNC132"/>
    <mergeCell ref="WND132:WNG132"/>
    <mergeCell ref="WNH132:WNK132"/>
    <mergeCell ref="WNL132:WNO132"/>
    <mergeCell ref="WNP132:WNS132"/>
    <mergeCell ref="WNT132:WNW132"/>
    <mergeCell ref="WMB132:WME132"/>
    <mergeCell ref="WMF132:WMI132"/>
    <mergeCell ref="WMJ132:WMM132"/>
    <mergeCell ref="WMN132:WMQ132"/>
    <mergeCell ref="WMR132:WMU132"/>
    <mergeCell ref="WMV132:WMY132"/>
    <mergeCell ref="WLD132:WLG132"/>
    <mergeCell ref="WLH132:WLK132"/>
    <mergeCell ref="WLL132:WLO132"/>
    <mergeCell ref="WLP132:WLS132"/>
    <mergeCell ref="WLT132:WLW132"/>
    <mergeCell ref="WLX132:WMA132"/>
    <mergeCell ref="WVP132:WVS132"/>
    <mergeCell ref="WVT132:WVW132"/>
    <mergeCell ref="WVX132:WWA132"/>
    <mergeCell ref="WWB132:WWE132"/>
    <mergeCell ref="WUJ132:WUM132"/>
    <mergeCell ref="WUN132:WUQ132"/>
    <mergeCell ref="WUR132:WUU132"/>
    <mergeCell ref="WUV132:WUY132"/>
    <mergeCell ref="WUZ132:WVC132"/>
    <mergeCell ref="WVD132:WVG132"/>
    <mergeCell ref="WTL132:WTO132"/>
    <mergeCell ref="WTP132:WTS132"/>
    <mergeCell ref="WTT132:WTW132"/>
    <mergeCell ref="WTX132:WUA132"/>
    <mergeCell ref="WUB132:WUE132"/>
    <mergeCell ref="WUF132:WUI132"/>
    <mergeCell ref="WSN132:WSQ132"/>
    <mergeCell ref="WSR132:WSU132"/>
    <mergeCell ref="WSV132:WSY132"/>
    <mergeCell ref="WSZ132:WTC132"/>
    <mergeCell ref="WTD132:WTG132"/>
    <mergeCell ref="WTH132:WTK132"/>
    <mergeCell ref="WRP132:WRS132"/>
    <mergeCell ref="WRT132:WRW132"/>
    <mergeCell ref="WRX132:WSA132"/>
    <mergeCell ref="WSB132:WSE132"/>
    <mergeCell ref="WSF132:WSI132"/>
    <mergeCell ref="WSJ132:WSM132"/>
    <mergeCell ref="WQR132:WQU132"/>
    <mergeCell ref="WQV132:WQY132"/>
    <mergeCell ref="WQZ132:WRC132"/>
    <mergeCell ref="WRD132:WRG132"/>
    <mergeCell ref="WRH132:WRK132"/>
    <mergeCell ref="WRL132:WRO132"/>
    <mergeCell ref="AX2:AX3"/>
    <mergeCell ref="A126:AW126"/>
    <mergeCell ref="A129:AW129"/>
    <mergeCell ref="A130:AW130"/>
    <mergeCell ref="A131:AW131"/>
    <mergeCell ref="XEN132:XEQ132"/>
    <mergeCell ref="XER132:XEU132"/>
    <mergeCell ref="XEV132:XEY132"/>
    <mergeCell ref="XDP132:XDS132"/>
    <mergeCell ref="XDT132:XDW132"/>
    <mergeCell ref="XDX132:XEA132"/>
    <mergeCell ref="XEB132:XEE132"/>
    <mergeCell ref="XEF132:XEI132"/>
    <mergeCell ref="XEJ132:XEM132"/>
    <mergeCell ref="XCR132:XCU132"/>
    <mergeCell ref="XCV132:XCY132"/>
    <mergeCell ref="XCZ132:XDC132"/>
    <mergeCell ref="XDD132:XDG132"/>
    <mergeCell ref="XDH132:XDK132"/>
    <mergeCell ref="XDL132:XDO132"/>
    <mergeCell ref="XBT132:XBW132"/>
    <mergeCell ref="XBX132:XCA132"/>
    <mergeCell ref="XCB132:XCE132"/>
    <mergeCell ref="XCF132:XCI132"/>
    <mergeCell ref="XCJ132:XCM132"/>
    <mergeCell ref="XCN132:XCQ132"/>
    <mergeCell ref="XAV132:XAY132"/>
    <mergeCell ref="XAZ132:XBC132"/>
    <mergeCell ref="XBD132:XBG132"/>
    <mergeCell ref="XBH132:XBK132"/>
    <mergeCell ref="XBL132:XBO132"/>
    <mergeCell ref="XBP132:XBS132"/>
    <mergeCell ref="WZX132:XAA132"/>
    <mergeCell ref="XAB132:XAE132"/>
    <mergeCell ref="XAF132:XAI132"/>
    <mergeCell ref="XAJ132:XAM132"/>
    <mergeCell ref="XAN132:XAQ132"/>
    <mergeCell ref="XAR132:XAU132"/>
    <mergeCell ref="WYZ132:WZC132"/>
    <mergeCell ref="WZD132:WZG132"/>
    <mergeCell ref="WZH132:WZK132"/>
    <mergeCell ref="WZL132:WZO132"/>
    <mergeCell ref="WZP132:WZS132"/>
    <mergeCell ref="WZT132:WZW132"/>
    <mergeCell ref="WYB132:WYE132"/>
    <mergeCell ref="WYF132:WYI132"/>
    <mergeCell ref="WYJ132:WYM132"/>
    <mergeCell ref="WYN132:WYQ132"/>
    <mergeCell ref="WYR132:WYU132"/>
    <mergeCell ref="WYV132:WYY132"/>
    <mergeCell ref="WXD132:WXG132"/>
    <mergeCell ref="WXH132:WXK132"/>
    <mergeCell ref="WXL132:WXO132"/>
    <mergeCell ref="WXP132:WXS132"/>
    <mergeCell ref="WXT132:WXW132"/>
    <mergeCell ref="WXX132:WYA132"/>
    <mergeCell ref="WWF132:WWI132"/>
    <mergeCell ref="WWJ132:WWM132"/>
    <mergeCell ref="WWN132:WWQ132"/>
    <mergeCell ref="WWR132:WWU132"/>
    <mergeCell ref="WWV132:WWY132"/>
    <mergeCell ref="WWZ132:WXC132"/>
    <mergeCell ref="WVH132:WVK132"/>
    <mergeCell ref="WVL132:WVO132"/>
  </mergeCells>
  <phoneticPr fontId="35"/>
  <pageMargins left="0.25" right="0.25" top="0.75" bottom="0.75" header="0.3" footer="0.3"/>
  <pageSetup paperSize="8" scale="60" fitToHeight="0" orientation="landscape" r:id="rId1"/>
  <headerFooter alignWithMargins="0"/>
  <ignoredErrors>
    <ignoredError sqref="C5:C13 C74:C117 C16:C72" numberStoredAsText="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5D2521-9655-42FE-8A0A-43EE4FBF867A}">
  <sheetPr>
    <pageSetUpPr fitToPage="1"/>
  </sheetPr>
  <dimension ref="B1:X41"/>
  <sheetViews>
    <sheetView zoomScale="112" zoomScaleNormal="112" workbookViewId="0">
      <selection activeCell="B1" sqref="B1:W38"/>
    </sheetView>
  </sheetViews>
  <sheetFormatPr defaultRowHeight="18.75"/>
  <cols>
    <col min="1" max="1" width="2.125" customWidth="1"/>
    <col min="2" max="2" width="5.125" style="3" customWidth="1"/>
    <col min="3" max="3" width="33.375" style="4" customWidth="1"/>
    <col min="4" max="4" width="5.25" style="4" bestFit="1" customWidth="1"/>
    <col min="5" max="6" width="2.375" style="4" customWidth="1"/>
    <col min="7" max="7" width="5.625" style="4" bestFit="1" customWidth="1"/>
    <col min="8" max="8" width="5.25" style="4" bestFit="1" customWidth="1"/>
    <col min="9" max="10" width="2.125" style="4" customWidth="1"/>
    <col min="11" max="11" width="5.625" style="4" bestFit="1" customWidth="1"/>
    <col min="12" max="12" width="5.25" style="4" bestFit="1" customWidth="1"/>
    <col min="13" max="14" width="2.5" style="4" customWidth="1"/>
    <col min="15" max="15" width="5.625" style="4" bestFit="1" customWidth="1"/>
    <col min="16" max="16" width="5.25" style="4" bestFit="1" customWidth="1"/>
    <col min="17" max="17" width="4" style="4" customWidth="1"/>
    <col min="18" max="18" width="2.375" style="4" customWidth="1"/>
    <col min="19" max="19" width="5.625" style="4" bestFit="1" customWidth="1"/>
    <col min="20" max="20" width="5.375" style="4" bestFit="1" customWidth="1"/>
    <col min="21" max="22" width="3.25" style="4" customWidth="1"/>
    <col min="23" max="23" width="5.25" style="4" bestFit="1" customWidth="1"/>
  </cols>
  <sheetData>
    <row r="1" spans="2:24">
      <c r="B1" s="222" t="s">
        <v>33</v>
      </c>
      <c r="C1" s="1"/>
      <c r="D1" s="1"/>
      <c r="E1" s="1"/>
      <c r="F1" s="1"/>
      <c r="G1" s="1"/>
      <c r="H1" s="1"/>
      <c r="I1" s="1"/>
      <c r="J1" s="1"/>
      <c r="K1" s="1"/>
      <c r="L1" s="1"/>
      <c r="M1" s="1"/>
      <c r="N1" s="1"/>
      <c r="O1" s="1"/>
      <c r="P1" s="1"/>
      <c r="Q1" s="1"/>
      <c r="R1" s="1"/>
      <c r="S1" s="1"/>
      <c r="T1" s="1"/>
      <c r="U1" s="1"/>
      <c r="V1" s="1"/>
      <c r="W1" s="1"/>
    </row>
    <row r="2" spans="2:24">
      <c r="B2" s="496" t="s">
        <v>0</v>
      </c>
      <c r="C2" s="496" t="s">
        <v>1</v>
      </c>
      <c r="D2" s="483" t="s">
        <v>28</v>
      </c>
      <c r="E2" s="483"/>
      <c r="F2" s="483"/>
      <c r="G2" s="483"/>
      <c r="H2" s="483" t="s">
        <v>29</v>
      </c>
      <c r="I2" s="484"/>
      <c r="J2" s="484"/>
      <c r="K2" s="484"/>
      <c r="L2" s="483" t="s">
        <v>724</v>
      </c>
      <c r="M2" s="483"/>
      <c r="N2" s="483"/>
      <c r="O2" s="484"/>
      <c r="P2" s="479" t="s">
        <v>725</v>
      </c>
      <c r="Q2" s="480"/>
      <c r="R2" s="480"/>
      <c r="S2" s="481"/>
      <c r="T2" s="479" t="s">
        <v>741</v>
      </c>
      <c r="U2" s="480"/>
      <c r="V2" s="480"/>
      <c r="W2" s="481"/>
    </row>
    <row r="3" spans="2:24">
      <c r="B3" s="496"/>
      <c r="C3" s="496"/>
      <c r="D3" s="12" t="s">
        <v>30</v>
      </c>
      <c r="E3" s="487" t="s">
        <v>31</v>
      </c>
      <c r="F3" s="488"/>
      <c r="G3" s="13" t="s">
        <v>32</v>
      </c>
      <c r="H3" s="12" t="s">
        <v>30</v>
      </c>
      <c r="I3" s="489" t="s">
        <v>31</v>
      </c>
      <c r="J3" s="490"/>
      <c r="K3" s="13" t="s">
        <v>32</v>
      </c>
      <c r="L3" s="12" t="s">
        <v>30</v>
      </c>
      <c r="M3" s="487" t="s">
        <v>31</v>
      </c>
      <c r="N3" s="488"/>
      <c r="O3" s="13" t="s">
        <v>32</v>
      </c>
      <c r="P3" s="12" t="s">
        <v>30</v>
      </c>
      <c r="Q3" s="482" t="s">
        <v>31</v>
      </c>
      <c r="R3" s="486"/>
      <c r="S3" s="13" t="s">
        <v>32</v>
      </c>
      <c r="T3" s="76" t="s">
        <v>30</v>
      </c>
      <c r="U3" s="482" t="s">
        <v>31</v>
      </c>
      <c r="V3" s="428"/>
      <c r="W3" s="209" t="s">
        <v>32</v>
      </c>
    </row>
    <row r="4" spans="2:24" ht="34.5" customHeight="1">
      <c r="B4" s="10" t="s">
        <v>34</v>
      </c>
      <c r="C4" s="6" t="s">
        <v>2</v>
      </c>
      <c r="D4" s="343">
        <v>139</v>
      </c>
      <c r="E4" s="470">
        <v>49</v>
      </c>
      <c r="F4" s="471"/>
      <c r="G4" s="343">
        <v>91</v>
      </c>
      <c r="H4" s="343">
        <v>140</v>
      </c>
      <c r="I4" s="485">
        <v>49</v>
      </c>
      <c r="J4" s="471"/>
      <c r="K4" s="343">
        <v>75</v>
      </c>
      <c r="L4" s="343">
        <v>187</v>
      </c>
      <c r="M4" s="470">
        <v>68</v>
      </c>
      <c r="N4" s="471"/>
      <c r="O4" s="343">
        <v>109</v>
      </c>
      <c r="P4" s="344">
        <v>192</v>
      </c>
      <c r="Q4" s="470">
        <v>82</v>
      </c>
      <c r="R4" s="471"/>
      <c r="S4" s="344">
        <v>93</v>
      </c>
      <c r="T4" s="344">
        <v>228</v>
      </c>
      <c r="U4" s="470">
        <v>79</v>
      </c>
      <c r="V4" s="471"/>
      <c r="W4" s="344">
        <v>137</v>
      </c>
    </row>
    <row r="5" spans="2:24" ht="54.95" customHeight="1">
      <c r="B5" s="10" t="s">
        <v>35</v>
      </c>
      <c r="C5" s="6" t="s">
        <v>3</v>
      </c>
      <c r="D5" s="343">
        <v>1127</v>
      </c>
      <c r="E5" s="470">
        <v>780</v>
      </c>
      <c r="F5" s="471"/>
      <c r="G5" s="343">
        <v>347</v>
      </c>
      <c r="H5" s="343">
        <v>1326</v>
      </c>
      <c r="I5" s="485">
        <v>834</v>
      </c>
      <c r="J5" s="471">
        <v>384</v>
      </c>
      <c r="K5" s="343">
        <v>384</v>
      </c>
      <c r="L5" s="343">
        <v>1542</v>
      </c>
      <c r="M5" s="470">
        <v>916</v>
      </c>
      <c r="N5" s="471"/>
      <c r="O5" s="345">
        <v>474</v>
      </c>
      <c r="P5" s="344">
        <v>1634</v>
      </c>
      <c r="Q5" s="470">
        <v>1013</v>
      </c>
      <c r="R5" s="471"/>
      <c r="S5" s="344">
        <v>479</v>
      </c>
      <c r="T5" s="344">
        <v>1507</v>
      </c>
      <c r="U5" s="470">
        <v>921</v>
      </c>
      <c r="V5" s="471"/>
      <c r="W5" s="344">
        <v>507</v>
      </c>
      <c r="X5" s="11"/>
    </row>
    <row r="6" spans="2:24" ht="37.5" customHeight="1">
      <c r="B6" s="281" t="s">
        <v>4</v>
      </c>
      <c r="C6" s="7" t="s">
        <v>5</v>
      </c>
      <c r="D6" s="343">
        <f t="shared" ref="D6:G6" si="0">D7+D8+D9+D10+D11+D12+D13+D14++D15+D16+D17+D19+D20+D21+D22+D23+D24+D25+D26+D27+D28+D29</f>
        <v>1050</v>
      </c>
      <c r="E6" s="470">
        <f>E7+E8+E9+E10+E11+E12+E13+E14++E15+E16+E17+E19+E20+E21+E22+E23+E24+E25+E26+E27+E28+E29</f>
        <v>946</v>
      </c>
      <c r="F6" s="471"/>
      <c r="G6" s="343">
        <f t="shared" si="0"/>
        <v>65</v>
      </c>
      <c r="H6" s="343">
        <f>H7+H8+H9+H10+H11+H12+H13+H14++H15+H16+H17+H19+H20+H21+H22+H23+H24+H25+H26+H27+H28+H29</f>
        <v>1040</v>
      </c>
      <c r="I6" s="485">
        <f t="shared" ref="I6" si="1">I7+I8+I9+I10+I11+I12+I13+I14++I15+I16+I17+I19+I20+I21+I22+I23+I24+I25+I26+I27+I28+I29</f>
        <v>922</v>
      </c>
      <c r="J6" s="471">
        <f>J7+J8+J9+J10+J11+J12+J13+J14++J15+J16+J17+J19+J20+J21+J22+J23+J24+J25+J26+J27+J28+J29</f>
        <v>61</v>
      </c>
      <c r="K6" s="343">
        <f>K7+K8+K9+K10+K11+K12+K13+K14++K15+K16+K17+K19+K20+K21+K22+K23+K24+K25+K26+K27+K28+K29</f>
        <v>61</v>
      </c>
      <c r="L6" s="343">
        <f t="shared" ref="L6" si="2">L7+L8+L9+L10+L11+L12+L13+L14++L15+L16+L17+L19+L20+L21+L22+L23+L24+L25+L26+L27+L28+L29</f>
        <v>1099</v>
      </c>
      <c r="M6" s="470">
        <f>M7+M8+M9+M10+M11+M12+M13+M14++M15+M16+M17+M19+M20+M21+M22+M23+M24+M25+M26+M27+M28+M29</f>
        <v>931</v>
      </c>
      <c r="N6" s="471"/>
      <c r="O6" s="345">
        <f t="shared" ref="O6" si="3">O7+O8+O9+O10+O11+O12+O13+O14++O15+O16+O17+O19+O20+O21+O22+O23+O24+O25+O26+O27+O28+O29</f>
        <v>99</v>
      </c>
      <c r="P6" s="344">
        <f>P7+P8+P9+P10+P11+P12+P13+P14++P15+P16+P17+P18+P19+P20+P21+P22+P23+P24+P25+P26+P27+P28+P29</f>
        <v>1145</v>
      </c>
      <c r="Q6" s="470">
        <f>Q7+Q8+Q9+Q10+Q11+Q12+Q13+Q14++Q15+Q16+Q17+Q18+Q19+Q20+Q21+Q22+Q23+Q24+Q25+Q26+Q27+Q28+Q29</f>
        <v>1029</v>
      </c>
      <c r="R6" s="471"/>
      <c r="S6" s="344">
        <f>S7+S8+S9+S10+S11+S12+S13+S14++S15+S16+S17+S18+S19+S20+S21+S22+S23+S24+S25+S26+S27+S28+S29</f>
        <v>77</v>
      </c>
      <c r="T6" s="344">
        <f t="shared" ref="T6:W6" si="4">T7+T8+T9+T10+T11+T12+T13+T14++T15+T16+T17+T18+T19+T20+T21+T22+T23+T24+T25+T26+T27+T28+T29</f>
        <v>1038</v>
      </c>
      <c r="U6" s="470">
        <f t="shared" si="4"/>
        <v>963</v>
      </c>
      <c r="V6" s="471"/>
      <c r="W6" s="344">
        <f t="shared" si="4"/>
        <v>74</v>
      </c>
      <c r="X6" s="11"/>
    </row>
    <row r="7" spans="2:24">
      <c r="B7" s="5">
        <v>1</v>
      </c>
      <c r="C7" s="6" t="s">
        <v>6</v>
      </c>
      <c r="D7" s="343">
        <v>2</v>
      </c>
      <c r="E7" s="470">
        <v>2</v>
      </c>
      <c r="F7" s="471"/>
      <c r="G7" s="343">
        <v>0</v>
      </c>
      <c r="H7" s="343">
        <v>3</v>
      </c>
      <c r="I7" s="485">
        <v>2</v>
      </c>
      <c r="J7" s="471">
        <v>0</v>
      </c>
      <c r="K7" s="343">
        <v>0</v>
      </c>
      <c r="L7" s="343">
        <v>3</v>
      </c>
      <c r="M7" s="470">
        <v>3</v>
      </c>
      <c r="N7" s="471"/>
      <c r="O7" s="345">
        <v>1</v>
      </c>
      <c r="P7" s="344">
        <v>1</v>
      </c>
      <c r="Q7" s="470">
        <v>1</v>
      </c>
      <c r="R7" s="471"/>
      <c r="S7" s="344">
        <v>0</v>
      </c>
      <c r="T7" s="344">
        <v>0</v>
      </c>
      <c r="U7" s="470">
        <v>0</v>
      </c>
      <c r="V7" s="471"/>
      <c r="W7" s="344">
        <v>0</v>
      </c>
      <c r="X7" s="11"/>
    </row>
    <row r="8" spans="2:24" ht="21">
      <c r="B8" s="5">
        <v>2</v>
      </c>
      <c r="C8" s="6" t="s">
        <v>7</v>
      </c>
      <c r="D8" s="343">
        <v>4</v>
      </c>
      <c r="E8" s="470">
        <v>4</v>
      </c>
      <c r="F8" s="471"/>
      <c r="G8" s="343">
        <v>0</v>
      </c>
      <c r="H8" s="343">
        <v>2</v>
      </c>
      <c r="I8" s="485">
        <v>3</v>
      </c>
      <c r="J8" s="471">
        <v>0</v>
      </c>
      <c r="K8" s="343">
        <v>0</v>
      </c>
      <c r="L8" s="343">
        <v>2</v>
      </c>
      <c r="M8" s="470">
        <v>1</v>
      </c>
      <c r="N8" s="471"/>
      <c r="O8" s="345">
        <v>0</v>
      </c>
      <c r="P8" s="344">
        <v>0</v>
      </c>
      <c r="Q8" s="470">
        <v>1</v>
      </c>
      <c r="R8" s="471"/>
      <c r="S8" s="344">
        <v>0</v>
      </c>
      <c r="T8" s="344">
        <v>1</v>
      </c>
      <c r="U8" s="470">
        <v>1</v>
      </c>
      <c r="V8" s="471"/>
      <c r="W8" s="344">
        <v>0</v>
      </c>
      <c r="X8" s="11"/>
    </row>
    <row r="9" spans="2:24">
      <c r="B9" s="5">
        <v>3</v>
      </c>
      <c r="C9" s="6" t="s">
        <v>8</v>
      </c>
      <c r="D9" s="343">
        <v>0</v>
      </c>
      <c r="E9" s="470">
        <v>0</v>
      </c>
      <c r="F9" s="471"/>
      <c r="G9" s="343">
        <v>0</v>
      </c>
      <c r="H9" s="343">
        <v>0</v>
      </c>
      <c r="I9" s="485">
        <v>0</v>
      </c>
      <c r="J9" s="471">
        <v>0</v>
      </c>
      <c r="K9" s="343">
        <v>0</v>
      </c>
      <c r="L9" s="343">
        <v>0</v>
      </c>
      <c r="M9" s="470">
        <v>0</v>
      </c>
      <c r="N9" s="471"/>
      <c r="O9" s="345">
        <v>0</v>
      </c>
      <c r="P9" s="344">
        <v>0</v>
      </c>
      <c r="Q9" s="470">
        <v>0</v>
      </c>
      <c r="R9" s="471"/>
      <c r="S9" s="344">
        <v>0</v>
      </c>
      <c r="T9" s="344">
        <v>0</v>
      </c>
      <c r="U9" s="470">
        <v>0</v>
      </c>
      <c r="V9" s="471"/>
      <c r="W9" s="344">
        <v>0</v>
      </c>
      <c r="X9" s="11"/>
    </row>
    <row r="10" spans="2:24">
      <c r="B10" s="5">
        <v>4</v>
      </c>
      <c r="C10" s="6" t="s">
        <v>9</v>
      </c>
      <c r="D10" s="343">
        <v>0</v>
      </c>
      <c r="E10" s="470">
        <v>0</v>
      </c>
      <c r="F10" s="471"/>
      <c r="G10" s="343">
        <v>0</v>
      </c>
      <c r="H10" s="343">
        <v>0</v>
      </c>
      <c r="I10" s="485">
        <v>0</v>
      </c>
      <c r="J10" s="471">
        <v>0</v>
      </c>
      <c r="K10" s="343">
        <v>0</v>
      </c>
      <c r="L10" s="343">
        <v>0</v>
      </c>
      <c r="M10" s="470">
        <v>0</v>
      </c>
      <c r="N10" s="471"/>
      <c r="O10" s="345">
        <v>0</v>
      </c>
      <c r="P10" s="344">
        <v>0</v>
      </c>
      <c r="Q10" s="470">
        <v>0</v>
      </c>
      <c r="R10" s="471"/>
      <c r="S10" s="344">
        <v>0</v>
      </c>
      <c r="T10" s="344">
        <v>0</v>
      </c>
      <c r="U10" s="470">
        <v>0</v>
      </c>
      <c r="V10" s="471"/>
      <c r="W10" s="344">
        <v>0</v>
      </c>
      <c r="X10" s="11"/>
    </row>
    <row r="11" spans="2:24">
      <c r="B11" s="5">
        <v>5</v>
      </c>
      <c r="C11" s="6" t="s">
        <v>10</v>
      </c>
      <c r="D11" s="343">
        <v>0</v>
      </c>
      <c r="E11" s="470">
        <v>0</v>
      </c>
      <c r="F11" s="471"/>
      <c r="G11" s="343">
        <v>0</v>
      </c>
      <c r="H11" s="343">
        <v>0</v>
      </c>
      <c r="I11" s="485">
        <v>0</v>
      </c>
      <c r="J11" s="471">
        <v>0</v>
      </c>
      <c r="K11" s="343">
        <v>0</v>
      </c>
      <c r="L11" s="343">
        <v>0</v>
      </c>
      <c r="M11" s="470">
        <v>0</v>
      </c>
      <c r="N11" s="471"/>
      <c r="O11" s="345">
        <v>0</v>
      </c>
      <c r="P11" s="344">
        <v>0</v>
      </c>
      <c r="Q11" s="470">
        <v>0</v>
      </c>
      <c r="R11" s="471"/>
      <c r="S11" s="344">
        <v>0</v>
      </c>
      <c r="T11" s="344">
        <v>0</v>
      </c>
      <c r="U11" s="470">
        <v>0</v>
      </c>
      <c r="V11" s="471"/>
      <c r="W11" s="344">
        <v>0</v>
      </c>
      <c r="X11" s="11"/>
    </row>
    <row r="12" spans="2:24">
      <c r="B12" s="5">
        <v>6</v>
      </c>
      <c r="C12" s="6" t="s">
        <v>36</v>
      </c>
      <c r="D12" s="343">
        <v>0</v>
      </c>
      <c r="E12" s="470">
        <v>0</v>
      </c>
      <c r="F12" s="471"/>
      <c r="G12" s="343">
        <v>0</v>
      </c>
      <c r="H12" s="343">
        <v>0</v>
      </c>
      <c r="I12" s="485">
        <v>0</v>
      </c>
      <c r="J12" s="471">
        <v>0</v>
      </c>
      <c r="K12" s="343">
        <v>0</v>
      </c>
      <c r="L12" s="343">
        <v>0</v>
      </c>
      <c r="M12" s="470">
        <v>0</v>
      </c>
      <c r="N12" s="471"/>
      <c r="O12" s="345">
        <v>0</v>
      </c>
      <c r="P12" s="344">
        <v>1</v>
      </c>
      <c r="Q12" s="470">
        <v>0</v>
      </c>
      <c r="R12" s="471"/>
      <c r="S12" s="344">
        <v>0</v>
      </c>
      <c r="T12" s="344">
        <v>0</v>
      </c>
      <c r="U12" s="470">
        <v>0</v>
      </c>
      <c r="V12" s="471"/>
      <c r="W12" s="344">
        <v>0</v>
      </c>
      <c r="X12" s="11"/>
    </row>
    <row r="13" spans="2:24">
      <c r="B13" s="5">
        <v>7</v>
      </c>
      <c r="C13" s="6" t="s">
        <v>11</v>
      </c>
      <c r="D13" s="343">
        <v>0</v>
      </c>
      <c r="E13" s="470">
        <v>0</v>
      </c>
      <c r="F13" s="471"/>
      <c r="G13" s="343">
        <v>0</v>
      </c>
      <c r="H13" s="343">
        <v>0</v>
      </c>
      <c r="I13" s="485">
        <v>0</v>
      </c>
      <c r="J13" s="471">
        <v>0</v>
      </c>
      <c r="K13" s="343">
        <v>0</v>
      </c>
      <c r="L13" s="343">
        <v>0</v>
      </c>
      <c r="M13" s="470">
        <v>0</v>
      </c>
      <c r="N13" s="471"/>
      <c r="O13" s="345">
        <v>0</v>
      </c>
      <c r="P13" s="344">
        <v>0</v>
      </c>
      <c r="Q13" s="470">
        <v>0</v>
      </c>
      <c r="R13" s="471"/>
      <c r="S13" s="344">
        <v>0</v>
      </c>
      <c r="T13" s="344">
        <v>0</v>
      </c>
      <c r="U13" s="470">
        <v>0</v>
      </c>
      <c r="V13" s="471"/>
      <c r="W13" s="344">
        <v>0</v>
      </c>
      <c r="X13" s="11"/>
    </row>
    <row r="14" spans="2:24">
      <c r="B14" s="5">
        <v>8</v>
      </c>
      <c r="C14" s="6" t="s">
        <v>726</v>
      </c>
      <c r="D14" s="343">
        <v>595</v>
      </c>
      <c r="E14" s="470">
        <v>540</v>
      </c>
      <c r="F14" s="471"/>
      <c r="G14" s="343">
        <v>12</v>
      </c>
      <c r="H14" s="343">
        <v>571</v>
      </c>
      <c r="I14" s="485">
        <v>564</v>
      </c>
      <c r="J14" s="471">
        <v>12</v>
      </c>
      <c r="K14" s="343">
        <v>12</v>
      </c>
      <c r="L14" s="343">
        <v>649</v>
      </c>
      <c r="M14" s="470">
        <v>534</v>
      </c>
      <c r="N14" s="471"/>
      <c r="O14" s="345">
        <v>31</v>
      </c>
      <c r="P14" s="344">
        <v>677</v>
      </c>
      <c r="Q14" s="470">
        <v>641</v>
      </c>
      <c r="R14" s="471"/>
      <c r="S14" s="344">
        <v>21</v>
      </c>
      <c r="T14" s="344">
        <v>408</v>
      </c>
      <c r="U14" s="470">
        <v>340</v>
      </c>
      <c r="V14" s="471"/>
      <c r="W14" s="344">
        <v>45</v>
      </c>
      <c r="X14" s="11"/>
    </row>
    <row r="15" spans="2:24">
      <c r="B15" s="5">
        <v>8</v>
      </c>
      <c r="C15" s="6" t="s">
        <v>727</v>
      </c>
      <c r="D15" s="343">
        <v>427</v>
      </c>
      <c r="E15" s="470">
        <v>386</v>
      </c>
      <c r="F15" s="471"/>
      <c r="G15" s="343">
        <v>44</v>
      </c>
      <c r="H15" s="343">
        <v>443</v>
      </c>
      <c r="I15" s="485">
        <v>335</v>
      </c>
      <c r="J15" s="471">
        <v>44</v>
      </c>
      <c r="K15" s="343">
        <v>44</v>
      </c>
      <c r="L15" s="343">
        <v>417</v>
      </c>
      <c r="M15" s="470">
        <v>376</v>
      </c>
      <c r="N15" s="471"/>
      <c r="O15" s="345">
        <v>61</v>
      </c>
      <c r="P15" s="344">
        <v>443</v>
      </c>
      <c r="Q15" s="470">
        <v>375</v>
      </c>
      <c r="R15" s="471"/>
      <c r="S15" s="344">
        <v>45</v>
      </c>
      <c r="T15" s="344">
        <v>615</v>
      </c>
      <c r="U15" s="470">
        <v>607</v>
      </c>
      <c r="V15" s="471"/>
      <c r="W15" s="344">
        <v>26</v>
      </c>
      <c r="X15" s="11"/>
    </row>
    <row r="16" spans="2:24">
      <c r="B16" s="5">
        <v>9</v>
      </c>
      <c r="C16" s="6" t="s">
        <v>12</v>
      </c>
      <c r="D16" s="343">
        <v>0</v>
      </c>
      <c r="E16" s="470">
        <v>0</v>
      </c>
      <c r="F16" s="471"/>
      <c r="G16" s="343">
        <v>0</v>
      </c>
      <c r="H16" s="343">
        <v>0</v>
      </c>
      <c r="I16" s="485">
        <v>0</v>
      </c>
      <c r="J16" s="471">
        <v>0</v>
      </c>
      <c r="K16" s="343">
        <v>0</v>
      </c>
      <c r="L16" s="343">
        <v>0</v>
      </c>
      <c r="M16" s="470">
        <v>0</v>
      </c>
      <c r="N16" s="471"/>
      <c r="O16" s="345">
        <v>0</v>
      </c>
      <c r="P16" s="344">
        <v>0</v>
      </c>
      <c r="Q16" s="470">
        <v>0</v>
      </c>
      <c r="R16" s="471"/>
      <c r="S16" s="344">
        <v>0</v>
      </c>
      <c r="T16" s="344">
        <v>1</v>
      </c>
      <c r="U16" s="470">
        <v>0</v>
      </c>
      <c r="V16" s="471"/>
      <c r="W16" s="344">
        <v>0</v>
      </c>
      <c r="X16" s="11"/>
    </row>
    <row r="17" spans="2:24">
      <c r="B17" s="5">
        <v>10</v>
      </c>
      <c r="C17" s="6" t="s">
        <v>13</v>
      </c>
      <c r="D17" s="343">
        <v>0</v>
      </c>
      <c r="E17" s="470">
        <v>0</v>
      </c>
      <c r="F17" s="471"/>
      <c r="G17" s="343">
        <v>0</v>
      </c>
      <c r="H17" s="343">
        <v>0</v>
      </c>
      <c r="I17" s="485">
        <v>0</v>
      </c>
      <c r="J17" s="471">
        <v>0</v>
      </c>
      <c r="K17" s="343">
        <v>0</v>
      </c>
      <c r="L17" s="343">
        <v>0</v>
      </c>
      <c r="M17" s="470">
        <v>0</v>
      </c>
      <c r="N17" s="471"/>
      <c r="O17" s="345">
        <v>0</v>
      </c>
      <c r="P17" s="344">
        <v>1</v>
      </c>
      <c r="Q17" s="470">
        <v>0</v>
      </c>
      <c r="R17" s="471"/>
      <c r="S17" s="344">
        <v>0</v>
      </c>
      <c r="T17" s="344">
        <v>0</v>
      </c>
      <c r="U17" s="470">
        <v>0</v>
      </c>
      <c r="V17" s="471"/>
      <c r="W17" s="344">
        <v>0</v>
      </c>
      <c r="X17" s="11"/>
    </row>
    <row r="18" spans="2:24">
      <c r="B18" s="5">
        <v>11</v>
      </c>
      <c r="C18" s="302" t="s">
        <v>728</v>
      </c>
      <c r="D18" s="343"/>
      <c r="E18" s="470"/>
      <c r="F18" s="471"/>
      <c r="G18" s="343"/>
      <c r="H18" s="343"/>
      <c r="I18" s="470"/>
      <c r="J18" s="471"/>
      <c r="K18" s="343"/>
      <c r="L18" s="343"/>
      <c r="M18" s="470"/>
      <c r="N18" s="471"/>
      <c r="O18" s="345"/>
      <c r="P18" s="346">
        <v>2</v>
      </c>
      <c r="Q18" s="470">
        <v>1</v>
      </c>
      <c r="R18" s="471"/>
      <c r="S18" s="346">
        <v>2</v>
      </c>
      <c r="T18" s="344">
        <v>0</v>
      </c>
      <c r="U18" s="470">
        <v>1</v>
      </c>
      <c r="V18" s="471"/>
      <c r="W18" s="346">
        <v>0</v>
      </c>
      <c r="X18" s="11"/>
    </row>
    <row r="19" spans="2:24">
      <c r="B19" s="5">
        <v>12</v>
      </c>
      <c r="C19" s="6" t="s">
        <v>37</v>
      </c>
      <c r="D19" s="343">
        <v>1</v>
      </c>
      <c r="E19" s="470">
        <v>1</v>
      </c>
      <c r="F19" s="471"/>
      <c r="G19" s="343">
        <v>0</v>
      </c>
      <c r="H19" s="343">
        <v>0</v>
      </c>
      <c r="I19" s="485">
        <v>1</v>
      </c>
      <c r="J19" s="471">
        <v>0</v>
      </c>
      <c r="K19" s="343">
        <v>0</v>
      </c>
      <c r="L19" s="343">
        <v>2</v>
      </c>
      <c r="M19" s="470">
        <v>0</v>
      </c>
      <c r="N19" s="471"/>
      <c r="O19" s="345">
        <v>0</v>
      </c>
      <c r="P19" s="344">
        <v>2</v>
      </c>
      <c r="Q19" s="470">
        <v>4</v>
      </c>
      <c r="R19" s="471"/>
      <c r="S19" s="344">
        <v>2</v>
      </c>
      <c r="T19" s="344">
        <v>2</v>
      </c>
      <c r="U19" s="470">
        <v>1</v>
      </c>
      <c r="V19" s="471"/>
      <c r="W19" s="344">
        <v>0</v>
      </c>
      <c r="X19" s="11"/>
    </row>
    <row r="20" spans="2:24">
      <c r="B20" s="5">
        <v>13</v>
      </c>
      <c r="C20" s="6" t="s">
        <v>38</v>
      </c>
      <c r="D20" s="343">
        <v>6</v>
      </c>
      <c r="E20" s="470">
        <v>1</v>
      </c>
      <c r="F20" s="471"/>
      <c r="G20" s="343">
        <v>4</v>
      </c>
      <c r="H20" s="343">
        <v>4</v>
      </c>
      <c r="I20" s="485">
        <v>1</v>
      </c>
      <c r="J20" s="471">
        <v>1</v>
      </c>
      <c r="K20" s="343">
        <v>1</v>
      </c>
      <c r="L20" s="343">
        <v>3</v>
      </c>
      <c r="M20" s="470">
        <v>1</v>
      </c>
      <c r="N20" s="471"/>
      <c r="O20" s="345">
        <v>2</v>
      </c>
      <c r="P20" s="344">
        <v>3</v>
      </c>
      <c r="Q20" s="470">
        <v>2</v>
      </c>
      <c r="R20" s="471"/>
      <c r="S20" s="344">
        <v>1</v>
      </c>
      <c r="T20" s="344">
        <v>2</v>
      </c>
      <c r="U20" s="470">
        <v>3</v>
      </c>
      <c r="V20" s="471"/>
      <c r="W20" s="344">
        <v>0</v>
      </c>
      <c r="X20" s="11"/>
    </row>
    <row r="21" spans="2:24" ht="36.6" customHeight="1">
      <c r="B21" s="5">
        <v>14</v>
      </c>
      <c r="C21" s="6" t="s">
        <v>14</v>
      </c>
      <c r="D21" s="343">
        <v>3</v>
      </c>
      <c r="E21" s="470">
        <v>2</v>
      </c>
      <c r="F21" s="471"/>
      <c r="G21" s="343">
        <v>0</v>
      </c>
      <c r="H21" s="343">
        <v>0</v>
      </c>
      <c r="I21" s="485">
        <v>0</v>
      </c>
      <c r="J21" s="471">
        <v>0</v>
      </c>
      <c r="K21" s="343">
        <v>0</v>
      </c>
      <c r="L21" s="343">
        <v>0</v>
      </c>
      <c r="M21" s="470">
        <v>2</v>
      </c>
      <c r="N21" s="471"/>
      <c r="O21" s="345">
        <v>0</v>
      </c>
      <c r="P21" s="344">
        <v>4</v>
      </c>
      <c r="Q21" s="470">
        <v>1</v>
      </c>
      <c r="R21" s="471"/>
      <c r="S21" s="344">
        <v>2</v>
      </c>
      <c r="T21" s="344">
        <v>6</v>
      </c>
      <c r="U21" s="470">
        <v>6</v>
      </c>
      <c r="V21" s="471"/>
      <c r="W21" s="344">
        <v>3</v>
      </c>
      <c r="X21" s="11"/>
    </row>
    <row r="22" spans="2:24" ht="23.1" customHeight="1">
      <c r="B22" s="5">
        <v>15</v>
      </c>
      <c r="C22" s="6" t="s">
        <v>15</v>
      </c>
      <c r="D22" s="343">
        <v>0</v>
      </c>
      <c r="E22" s="470">
        <v>0</v>
      </c>
      <c r="F22" s="471"/>
      <c r="G22" s="343">
        <v>0</v>
      </c>
      <c r="H22" s="343">
        <v>0</v>
      </c>
      <c r="I22" s="485">
        <v>0</v>
      </c>
      <c r="J22" s="471">
        <v>0</v>
      </c>
      <c r="K22" s="343">
        <v>0</v>
      </c>
      <c r="L22" s="343">
        <v>0</v>
      </c>
      <c r="M22" s="470">
        <v>0</v>
      </c>
      <c r="N22" s="471"/>
      <c r="O22" s="345">
        <v>0</v>
      </c>
      <c r="P22" s="344">
        <v>0</v>
      </c>
      <c r="Q22" s="470">
        <v>0</v>
      </c>
      <c r="R22" s="471"/>
      <c r="S22" s="344">
        <v>0</v>
      </c>
      <c r="T22" s="344">
        <v>0</v>
      </c>
      <c r="U22" s="470">
        <v>0</v>
      </c>
      <c r="V22" s="471"/>
      <c r="W22" s="344">
        <v>0</v>
      </c>
      <c r="X22" s="11"/>
    </row>
    <row r="23" spans="2:24" ht="23.1" customHeight="1">
      <c r="B23" s="5">
        <v>16</v>
      </c>
      <c r="C23" s="6" t="s">
        <v>16</v>
      </c>
      <c r="D23" s="343">
        <v>0</v>
      </c>
      <c r="E23" s="470">
        <v>0</v>
      </c>
      <c r="F23" s="471"/>
      <c r="G23" s="343">
        <v>0</v>
      </c>
      <c r="H23" s="343">
        <v>0</v>
      </c>
      <c r="I23" s="485">
        <v>0</v>
      </c>
      <c r="J23" s="471">
        <v>0</v>
      </c>
      <c r="K23" s="343">
        <v>0</v>
      </c>
      <c r="L23" s="343">
        <v>0</v>
      </c>
      <c r="M23" s="470">
        <v>0</v>
      </c>
      <c r="N23" s="471"/>
      <c r="O23" s="345">
        <v>0</v>
      </c>
      <c r="P23" s="344">
        <v>0</v>
      </c>
      <c r="Q23" s="470">
        <v>0</v>
      </c>
      <c r="R23" s="471"/>
      <c r="S23" s="344">
        <v>0</v>
      </c>
      <c r="T23" s="344">
        <v>0</v>
      </c>
      <c r="U23" s="470">
        <v>0</v>
      </c>
      <c r="V23" s="471"/>
      <c r="W23" s="344">
        <v>0</v>
      </c>
      <c r="X23" s="11"/>
    </row>
    <row r="24" spans="2:24" ht="23.1" customHeight="1">
      <c r="B24" s="5">
        <v>17</v>
      </c>
      <c r="C24" s="6" t="s">
        <v>17</v>
      </c>
      <c r="D24" s="343">
        <v>2</v>
      </c>
      <c r="E24" s="470">
        <v>2</v>
      </c>
      <c r="F24" s="471"/>
      <c r="G24" s="343">
        <v>0</v>
      </c>
      <c r="H24" s="343">
        <v>7</v>
      </c>
      <c r="I24" s="485">
        <v>10</v>
      </c>
      <c r="J24" s="471">
        <v>1</v>
      </c>
      <c r="K24" s="343">
        <v>1</v>
      </c>
      <c r="L24" s="343">
        <v>9</v>
      </c>
      <c r="M24" s="470">
        <v>10</v>
      </c>
      <c r="N24" s="471"/>
      <c r="O24" s="345">
        <v>0</v>
      </c>
      <c r="P24" s="344">
        <v>5</v>
      </c>
      <c r="Q24" s="470">
        <v>3</v>
      </c>
      <c r="R24" s="471"/>
      <c r="S24" s="344">
        <v>0</v>
      </c>
      <c r="T24" s="344">
        <v>3</v>
      </c>
      <c r="U24" s="470">
        <v>3</v>
      </c>
      <c r="V24" s="471"/>
      <c r="W24" s="344">
        <v>0</v>
      </c>
      <c r="X24" s="11"/>
    </row>
    <row r="25" spans="2:24" ht="23.1" customHeight="1">
      <c r="B25" s="5">
        <v>18</v>
      </c>
      <c r="C25" s="6" t="s">
        <v>18</v>
      </c>
      <c r="D25" s="343">
        <v>0</v>
      </c>
      <c r="E25" s="470">
        <v>0</v>
      </c>
      <c r="F25" s="471"/>
      <c r="G25" s="343">
        <v>0</v>
      </c>
      <c r="H25" s="343">
        <v>2</v>
      </c>
      <c r="I25" s="485">
        <v>2</v>
      </c>
      <c r="J25" s="471">
        <v>0</v>
      </c>
      <c r="K25" s="343">
        <v>0</v>
      </c>
      <c r="L25" s="343">
        <v>2</v>
      </c>
      <c r="M25" s="470">
        <v>2</v>
      </c>
      <c r="N25" s="471"/>
      <c r="O25" s="345">
        <v>0</v>
      </c>
      <c r="P25" s="344">
        <v>1</v>
      </c>
      <c r="Q25" s="470">
        <v>0</v>
      </c>
      <c r="R25" s="471"/>
      <c r="S25" s="344">
        <v>0</v>
      </c>
      <c r="T25" s="344">
        <v>0</v>
      </c>
      <c r="U25" s="470">
        <v>1</v>
      </c>
      <c r="V25" s="471"/>
      <c r="W25" s="344">
        <v>0</v>
      </c>
      <c r="X25" s="11"/>
    </row>
    <row r="26" spans="2:24" ht="22.5" customHeight="1">
      <c r="B26" s="5">
        <v>19</v>
      </c>
      <c r="C26" s="6" t="s">
        <v>19</v>
      </c>
      <c r="D26" s="343">
        <v>0</v>
      </c>
      <c r="E26" s="470">
        <v>0</v>
      </c>
      <c r="F26" s="471"/>
      <c r="G26" s="343">
        <v>0</v>
      </c>
      <c r="H26" s="343">
        <v>0</v>
      </c>
      <c r="I26" s="485">
        <v>0</v>
      </c>
      <c r="J26" s="471">
        <v>0</v>
      </c>
      <c r="K26" s="343">
        <v>0</v>
      </c>
      <c r="L26" s="343">
        <v>0</v>
      </c>
      <c r="M26" s="470">
        <v>0</v>
      </c>
      <c r="N26" s="471"/>
      <c r="O26" s="345">
        <v>0</v>
      </c>
      <c r="P26" s="344">
        <v>0</v>
      </c>
      <c r="Q26" s="470">
        <v>0</v>
      </c>
      <c r="R26" s="471"/>
      <c r="S26" s="344">
        <v>0</v>
      </c>
      <c r="T26" s="344">
        <v>0</v>
      </c>
      <c r="U26" s="470">
        <v>0</v>
      </c>
      <c r="V26" s="471"/>
      <c r="W26" s="344">
        <v>0</v>
      </c>
      <c r="X26" s="11"/>
    </row>
    <row r="27" spans="2:24" ht="34.5" customHeight="1">
      <c r="B27" s="5">
        <v>20</v>
      </c>
      <c r="C27" s="6" t="s">
        <v>20</v>
      </c>
      <c r="D27" s="343">
        <v>0</v>
      </c>
      <c r="E27" s="470">
        <v>0</v>
      </c>
      <c r="F27" s="471"/>
      <c r="G27" s="343">
        <v>0</v>
      </c>
      <c r="H27" s="343">
        <v>0</v>
      </c>
      <c r="I27" s="485">
        <v>0</v>
      </c>
      <c r="J27" s="471">
        <v>0</v>
      </c>
      <c r="K27" s="343">
        <v>0</v>
      </c>
      <c r="L27" s="343">
        <v>1</v>
      </c>
      <c r="M27" s="470">
        <v>1</v>
      </c>
      <c r="N27" s="471"/>
      <c r="O27" s="345">
        <v>0</v>
      </c>
      <c r="P27" s="344">
        <v>0</v>
      </c>
      <c r="Q27" s="470">
        <v>0</v>
      </c>
      <c r="R27" s="471"/>
      <c r="S27" s="344">
        <v>0</v>
      </c>
      <c r="T27" s="344">
        <v>0</v>
      </c>
      <c r="U27" s="470">
        <v>0</v>
      </c>
      <c r="V27" s="471"/>
      <c r="W27" s="344">
        <v>0</v>
      </c>
      <c r="X27" s="11"/>
    </row>
    <row r="28" spans="2:24" ht="27.95" customHeight="1">
      <c r="B28" s="5">
        <v>21</v>
      </c>
      <c r="C28" s="6" t="s">
        <v>27</v>
      </c>
      <c r="D28" s="343">
        <v>3</v>
      </c>
      <c r="E28" s="470">
        <v>1</v>
      </c>
      <c r="F28" s="471"/>
      <c r="G28" s="343">
        <v>1</v>
      </c>
      <c r="H28" s="343">
        <v>0</v>
      </c>
      <c r="I28" s="485">
        <v>0</v>
      </c>
      <c r="J28" s="471">
        <v>0</v>
      </c>
      <c r="K28" s="343">
        <v>0</v>
      </c>
      <c r="L28" s="343">
        <v>0</v>
      </c>
      <c r="M28" s="470">
        <v>0</v>
      </c>
      <c r="N28" s="471"/>
      <c r="O28" s="345">
        <v>0</v>
      </c>
      <c r="P28" s="344">
        <v>0</v>
      </c>
      <c r="Q28" s="470">
        <v>0</v>
      </c>
      <c r="R28" s="471"/>
      <c r="S28" s="344">
        <v>0</v>
      </c>
      <c r="T28" s="344">
        <v>0</v>
      </c>
      <c r="U28" s="470">
        <v>0</v>
      </c>
      <c r="V28" s="471"/>
      <c r="W28" s="344">
        <v>0</v>
      </c>
      <c r="X28" s="11"/>
    </row>
    <row r="29" spans="2:24" ht="48" customHeight="1">
      <c r="B29" s="5">
        <v>22</v>
      </c>
      <c r="C29" s="6" t="s">
        <v>21</v>
      </c>
      <c r="D29" s="343">
        <v>7</v>
      </c>
      <c r="E29" s="470">
        <v>7</v>
      </c>
      <c r="F29" s="471"/>
      <c r="G29" s="343">
        <v>4</v>
      </c>
      <c r="H29" s="343">
        <v>8</v>
      </c>
      <c r="I29" s="485">
        <v>4</v>
      </c>
      <c r="J29" s="471">
        <v>3</v>
      </c>
      <c r="K29" s="343">
        <v>3</v>
      </c>
      <c r="L29" s="343">
        <v>11</v>
      </c>
      <c r="M29" s="470">
        <v>1</v>
      </c>
      <c r="N29" s="471"/>
      <c r="O29" s="345">
        <v>4</v>
      </c>
      <c r="P29" s="344">
        <v>5</v>
      </c>
      <c r="Q29" s="470">
        <v>0</v>
      </c>
      <c r="R29" s="471"/>
      <c r="S29" s="344">
        <v>4</v>
      </c>
      <c r="T29" s="344">
        <v>0</v>
      </c>
      <c r="U29" s="470">
        <v>0</v>
      </c>
      <c r="V29" s="471"/>
      <c r="W29" s="344">
        <v>0</v>
      </c>
      <c r="X29" s="11"/>
    </row>
    <row r="30" spans="2:24" ht="23.1" customHeight="1">
      <c r="B30" s="495" t="s">
        <v>40</v>
      </c>
      <c r="C30" s="7" t="s">
        <v>39</v>
      </c>
      <c r="D30" s="343">
        <v>0</v>
      </c>
      <c r="E30" s="470">
        <v>0</v>
      </c>
      <c r="F30" s="471"/>
      <c r="G30" s="343">
        <v>0</v>
      </c>
      <c r="H30" s="343">
        <v>0</v>
      </c>
      <c r="I30" s="485">
        <v>0</v>
      </c>
      <c r="J30" s="471">
        <v>0</v>
      </c>
      <c r="K30" s="343">
        <v>0</v>
      </c>
      <c r="L30" s="343">
        <v>0</v>
      </c>
      <c r="M30" s="470">
        <v>0</v>
      </c>
      <c r="N30" s="471"/>
      <c r="O30" s="345">
        <v>0</v>
      </c>
      <c r="P30" s="344">
        <v>0</v>
      </c>
      <c r="Q30" s="470">
        <v>0</v>
      </c>
      <c r="R30" s="471"/>
      <c r="S30" s="344">
        <v>0</v>
      </c>
      <c r="T30" s="344">
        <v>0</v>
      </c>
      <c r="U30" s="470">
        <v>0</v>
      </c>
      <c r="V30" s="471"/>
      <c r="W30" s="344">
        <v>0</v>
      </c>
      <c r="X30" s="11"/>
    </row>
    <row r="31" spans="2:24" ht="23.1" customHeight="1">
      <c r="B31" s="494"/>
      <c r="C31" s="6" t="s">
        <v>22</v>
      </c>
      <c r="D31" s="343">
        <v>0</v>
      </c>
      <c r="E31" s="470">
        <v>0</v>
      </c>
      <c r="F31" s="471"/>
      <c r="G31" s="343">
        <v>0</v>
      </c>
      <c r="H31" s="343">
        <v>0</v>
      </c>
      <c r="I31" s="485">
        <v>0</v>
      </c>
      <c r="J31" s="471">
        <v>0</v>
      </c>
      <c r="K31" s="343">
        <v>0</v>
      </c>
      <c r="L31" s="343">
        <v>0</v>
      </c>
      <c r="M31" s="470">
        <v>0</v>
      </c>
      <c r="N31" s="471"/>
      <c r="O31" s="345">
        <v>0</v>
      </c>
      <c r="P31" s="344">
        <v>2</v>
      </c>
      <c r="Q31" s="470">
        <v>1</v>
      </c>
      <c r="R31" s="471"/>
      <c r="S31" s="344">
        <v>0</v>
      </c>
      <c r="T31" s="344">
        <v>1</v>
      </c>
      <c r="U31" s="470">
        <v>0</v>
      </c>
      <c r="V31" s="471"/>
      <c r="W31" s="344">
        <v>0</v>
      </c>
      <c r="X31" s="11"/>
    </row>
    <row r="32" spans="2:24">
      <c r="B32" s="493" t="s">
        <v>42</v>
      </c>
      <c r="C32" s="6" t="s">
        <v>23</v>
      </c>
      <c r="D32" s="345">
        <v>518</v>
      </c>
      <c r="E32" s="470">
        <v>154</v>
      </c>
      <c r="F32" s="471"/>
      <c r="G32" s="345">
        <v>274</v>
      </c>
      <c r="H32" s="345">
        <v>525</v>
      </c>
      <c r="I32" s="485">
        <v>159</v>
      </c>
      <c r="J32" s="471">
        <v>252</v>
      </c>
      <c r="K32" s="345">
        <v>252</v>
      </c>
      <c r="L32" s="345">
        <v>550</v>
      </c>
      <c r="M32" s="470">
        <v>142</v>
      </c>
      <c r="N32" s="471"/>
      <c r="O32" s="345">
        <v>285</v>
      </c>
      <c r="P32" s="301">
        <v>577</v>
      </c>
      <c r="Q32" s="470">
        <v>135</v>
      </c>
      <c r="R32" s="471"/>
      <c r="S32" s="344">
        <v>293</v>
      </c>
      <c r="T32" s="301">
        <v>784</v>
      </c>
      <c r="U32" s="470">
        <v>194</v>
      </c>
      <c r="V32" s="471"/>
      <c r="W32" s="301">
        <v>471</v>
      </c>
      <c r="X32" s="11"/>
    </row>
    <row r="33" spans="2:24">
      <c r="B33" s="494"/>
      <c r="C33" s="6" t="s">
        <v>24</v>
      </c>
      <c r="D33" s="345">
        <v>307</v>
      </c>
      <c r="E33" s="470">
        <v>106</v>
      </c>
      <c r="F33" s="471"/>
      <c r="G33" s="345">
        <v>146</v>
      </c>
      <c r="H33" s="345">
        <v>315</v>
      </c>
      <c r="I33" s="485">
        <v>94</v>
      </c>
      <c r="J33" s="471">
        <v>159</v>
      </c>
      <c r="K33" s="345">
        <v>159</v>
      </c>
      <c r="L33" s="345">
        <v>327</v>
      </c>
      <c r="M33" s="470">
        <v>96</v>
      </c>
      <c r="N33" s="471"/>
      <c r="O33" s="345">
        <v>166</v>
      </c>
      <c r="P33" s="301">
        <v>359</v>
      </c>
      <c r="Q33" s="470">
        <v>81</v>
      </c>
      <c r="R33" s="471"/>
      <c r="S33" s="347">
        <v>175</v>
      </c>
      <c r="T33" s="301">
        <v>285</v>
      </c>
      <c r="U33" s="470">
        <v>81</v>
      </c>
      <c r="V33" s="471"/>
      <c r="W33" s="301">
        <v>180</v>
      </c>
      <c r="X33" s="11"/>
    </row>
    <row r="34" spans="2:24">
      <c r="B34" s="5" t="s">
        <v>41</v>
      </c>
      <c r="C34" s="6" t="s">
        <v>25</v>
      </c>
      <c r="D34" s="345">
        <v>1586</v>
      </c>
      <c r="E34" s="470">
        <v>498</v>
      </c>
      <c r="F34" s="471"/>
      <c r="G34" s="345">
        <v>857</v>
      </c>
      <c r="H34" s="345">
        <v>1732</v>
      </c>
      <c r="I34" s="485">
        <v>506</v>
      </c>
      <c r="J34" s="471">
        <v>1039</v>
      </c>
      <c r="K34" s="345">
        <v>1039</v>
      </c>
      <c r="L34" s="345">
        <v>1820</v>
      </c>
      <c r="M34" s="470">
        <v>465</v>
      </c>
      <c r="N34" s="471"/>
      <c r="O34" s="345">
        <v>996</v>
      </c>
      <c r="P34" s="301">
        <v>2060</v>
      </c>
      <c r="Q34" s="470">
        <v>509</v>
      </c>
      <c r="R34" s="471"/>
      <c r="S34" s="301">
        <v>1077</v>
      </c>
      <c r="T34" s="301">
        <v>2051</v>
      </c>
      <c r="U34" s="470">
        <v>608</v>
      </c>
      <c r="V34" s="471"/>
      <c r="W34" s="301">
        <v>1298</v>
      </c>
      <c r="X34" s="11"/>
    </row>
    <row r="35" spans="2:24">
      <c r="B35" s="340"/>
      <c r="C35" s="341" t="s">
        <v>742</v>
      </c>
      <c r="D35" s="348"/>
      <c r="E35" s="348"/>
      <c r="F35" s="349"/>
      <c r="G35" s="348"/>
      <c r="H35" s="348"/>
      <c r="I35" s="350"/>
      <c r="J35" s="349"/>
      <c r="K35" s="348"/>
      <c r="L35" s="348"/>
      <c r="M35" s="472"/>
      <c r="N35" s="473"/>
      <c r="O35" s="348"/>
      <c r="P35" s="342"/>
      <c r="Q35" s="472"/>
      <c r="R35" s="473"/>
      <c r="S35" s="342"/>
      <c r="T35" s="342">
        <v>8467</v>
      </c>
      <c r="U35" s="472">
        <v>4545</v>
      </c>
      <c r="V35" s="473"/>
      <c r="W35" s="342">
        <v>194</v>
      </c>
      <c r="X35" s="11"/>
    </row>
    <row r="36" spans="2:24">
      <c r="B36" s="495"/>
      <c r="C36" s="491" t="s">
        <v>43</v>
      </c>
      <c r="D36" s="345">
        <f t="shared" ref="D36:G36" si="5">D4+D5+D6+D30+D31+D32+D33+D34</f>
        <v>4727</v>
      </c>
      <c r="E36" s="470">
        <f>E4+E5+E6+E30+E31+E32+E33+E34</f>
        <v>2533</v>
      </c>
      <c r="F36" s="471"/>
      <c r="G36" s="345">
        <f t="shared" si="5"/>
        <v>1780</v>
      </c>
      <c r="H36" s="345">
        <f>H4+H5+H6+H30+H31+H32+H33+H34</f>
        <v>5078</v>
      </c>
      <c r="I36" s="470">
        <f>I4+I5+I6+I30+I31+I32+I33+I34</f>
        <v>2564</v>
      </c>
      <c r="J36" s="471"/>
      <c r="K36" s="345">
        <f>K4+K5+K6+K30+K31+K32+K33+K34</f>
        <v>1970</v>
      </c>
      <c r="L36" s="345">
        <f t="shared" ref="L36" si="6">L4+L5+L6+L30+L31+L32+L33+L34</f>
        <v>5525</v>
      </c>
      <c r="M36" s="470">
        <f>M4+M5+M6+M30+M31+M32+M33+M34</f>
        <v>2618</v>
      </c>
      <c r="N36" s="471"/>
      <c r="O36" s="345">
        <f t="shared" ref="O36" si="7">O4+O5+O6+O30+O31+O32+O33+O34</f>
        <v>2129</v>
      </c>
      <c r="P36" s="301">
        <f>P4+P5+P6+P30+P31+P32+P33+P34</f>
        <v>5969</v>
      </c>
      <c r="Q36" s="470">
        <f>Q4+Q5+Q6+Q30+Q31+Q32+Q33+Q34</f>
        <v>2850</v>
      </c>
      <c r="R36" s="471"/>
      <c r="S36" s="301">
        <f>S4+S5+S6+S30+S31+S32+S33+S34</f>
        <v>2194</v>
      </c>
      <c r="T36" s="301">
        <f>T4+T5+T6+T30+T31+T32+T33+T34+T35</f>
        <v>14361</v>
      </c>
      <c r="U36" s="470">
        <f>U4+U5+U6+U30+U31+U32+U33+U34+U35</f>
        <v>7391</v>
      </c>
      <c r="V36" s="471"/>
      <c r="W36" s="301">
        <f>W4+W5+W6+W30+W31+W32+W33+W34+W35</f>
        <v>2861</v>
      </c>
    </row>
    <row r="37" spans="2:24">
      <c r="B37" s="494"/>
      <c r="C37" s="492"/>
      <c r="D37" s="474" t="s">
        <v>743</v>
      </c>
      <c r="E37" s="475"/>
      <c r="F37" s="474" t="s">
        <v>744</v>
      </c>
      <c r="G37" s="475"/>
      <c r="H37" s="474" t="s">
        <v>743</v>
      </c>
      <c r="I37" s="475"/>
      <c r="J37" s="474" t="s">
        <v>744</v>
      </c>
      <c r="K37" s="475"/>
      <c r="L37" s="474" t="s">
        <v>743</v>
      </c>
      <c r="M37" s="475"/>
      <c r="N37" s="474" t="s">
        <v>744</v>
      </c>
      <c r="O37" s="475"/>
      <c r="P37" s="474" t="s">
        <v>743</v>
      </c>
      <c r="Q37" s="475"/>
      <c r="R37" s="474" t="s">
        <v>744</v>
      </c>
      <c r="S37" s="475"/>
      <c r="T37" s="474" t="s">
        <v>743</v>
      </c>
      <c r="U37" s="475"/>
      <c r="V37" s="474" t="s">
        <v>744</v>
      </c>
      <c r="W37" s="475"/>
    </row>
    <row r="38" spans="2:24">
      <c r="B38" s="494"/>
      <c r="C38" s="492"/>
      <c r="D38" s="476">
        <f>E36/D36</f>
        <v>0.53585783795218955</v>
      </c>
      <c r="E38" s="477"/>
      <c r="F38" s="476">
        <f>E36/(E36+G36)</f>
        <v>0.58729422675631815</v>
      </c>
      <c r="G38" s="478"/>
      <c r="H38" s="476">
        <v>0.50492319810949193</v>
      </c>
      <c r="I38" s="477"/>
      <c r="J38" s="476">
        <f>I36/(I36+K36)</f>
        <v>0.56550507278341422</v>
      </c>
      <c r="K38" s="478"/>
      <c r="L38" s="476">
        <f>M36/L36</f>
        <v>0.47384615384615386</v>
      </c>
      <c r="M38" s="477"/>
      <c r="N38" s="476">
        <f>M36/(M36+O36)</f>
        <v>0.55150621445123238</v>
      </c>
      <c r="O38" s="478"/>
      <c r="P38" s="476">
        <f>Q36/P36</f>
        <v>0.47746691238063327</v>
      </c>
      <c r="Q38" s="477"/>
      <c r="R38" s="476">
        <f>Q36/(Q36+S36)</f>
        <v>0.56502775574940522</v>
      </c>
      <c r="S38" s="478"/>
      <c r="T38" s="476">
        <f>U36/T36</f>
        <v>0.514657753638326</v>
      </c>
      <c r="U38" s="477"/>
      <c r="V38" s="476">
        <f>U36/(U36+W36)</f>
        <v>0.72093250097541939</v>
      </c>
      <c r="W38" s="478"/>
    </row>
    <row r="39" spans="2:24">
      <c r="B39" s="8"/>
      <c r="C39" s="9"/>
      <c r="D39" s="2"/>
      <c r="E39" s="2"/>
      <c r="F39" s="2"/>
      <c r="G39" s="2"/>
      <c r="H39" s="2"/>
      <c r="I39" s="2"/>
      <c r="J39" s="2"/>
      <c r="K39" s="2"/>
      <c r="L39" s="2"/>
      <c r="M39" s="2"/>
      <c r="N39" s="2"/>
      <c r="O39" s="2"/>
      <c r="P39" s="2"/>
      <c r="Q39" s="2"/>
      <c r="R39" s="2"/>
      <c r="S39" s="2"/>
      <c r="T39" s="2"/>
      <c r="U39" s="2"/>
      <c r="V39" s="2"/>
      <c r="W39" s="2"/>
    </row>
    <row r="40" spans="2:24">
      <c r="B40" s="8"/>
      <c r="C40" s="9"/>
      <c r="D40" s="2"/>
      <c r="E40" s="2"/>
      <c r="F40" s="2"/>
      <c r="G40" s="2"/>
      <c r="H40" s="2"/>
      <c r="I40" s="2"/>
      <c r="J40" s="2"/>
      <c r="K40" s="2"/>
      <c r="L40" s="2"/>
      <c r="M40" s="2"/>
      <c r="N40" s="2"/>
      <c r="O40" s="2"/>
      <c r="P40" s="2"/>
      <c r="Q40" s="2"/>
      <c r="R40" s="2"/>
      <c r="S40" s="2"/>
      <c r="T40" s="2"/>
      <c r="U40" s="2"/>
      <c r="V40" s="2"/>
      <c r="W40" s="2"/>
    </row>
    <row r="41" spans="2:24">
      <c r="B41" s="8"/>
      <c r="C41" s="9"/>
      <c r="D41" s="2"/>
      <c r="E41" s="2"/>
      <c r="F41" s="2"/>
      <c r="G41" s="2"/>
      <c r="H41" s="2"/>
      <c r="I41" s="2"/>
      <c r="J41" s="2"/>
      <c r="K41" s="2"/>
      <c r="L41" s="2"/>
      <c r="M41" s="2"/>
      <c r="N41" s="2"/>
      <c r="O41" s="2"/>
      <c r="P41" s="2"/>
      <c r="Q41" s="2"/>
      <c r="R41" s="2"/>
      <c r="S41" s="2"/>
      <c r="T41" s="2"/>
      <c r="U41" s="2"/>
      <c r="V41" s="2"/>
      <c r="W41" s="2"/>
    </row>
  </sheetData>
  <mergeCells count="199">
    <mergeCell ref="B2:B3"/>
    <mergeCell ref="C2:C3"/>
    <mergeCell ref="D2:G2"/>
    <mergeCell ref="E3:F3"/>
    <mergeCell ref="E4:F4"/>
    <mergeCell ref="E5:F5"/>
    <mergeCell ref="E6:F6"/>
    <mergeCell ref="H2:K2"/>
    <mergeCell ref="I5:J5"/>
    <mergeCell ref="E29:F29"/>
    <mergeCell ref="E30:F30"/>
    <mergeCell ref="B32:B33"/>
    <mergeCell ref="E32:F32"/>
    <mergeCell ref="E33:F33"/>
    <mergeCell ref="B30:B31"/>
    <mergeCell ref="B36:B38"/>
    <mergeCell ref="I26:J26"/>
    <mergeCell ref="I27:J27"/>
    <mergeCell ref="I28:J28"/>
    <mergeCell ref="I4:J4"/>
    <mergeCell ref="I18:J18"/>
    <mergeCell ref="E22:F22"/>
    <mergeCell ref="E23:F23"/>
    <mergeCell ref="E24:F24"/>
    <mergeCell ref="E25:F25"/>
    <mergeCell ref="E26:F26"/>
    <mergeCell ref="E27:F27"/>
    <mergeCell ref="E28:F28"/>
    <mergeCell ref="I6:J6"/>
    <mergeCell ref="I7:J7"/>
    <mergeCell ref="I8:J8"/>
    <mergeCell ref="M31:N31"/>
    <mergeCell ref="M32:N32"/>
    <mergeCell ref="M33:N33"/>
    <mergeCell ref="M34:N34"/>
    <mergeCell ref="N38:O38"/>
    <mergeCell ref="N37:O37"/>
    <mergeCell ref="C36:C38"/>
    <mergeCell ref="M29:N29"/>
    <mergeCell ref="M30:N30"/>
    <mergeCell ref="H38:I38"/>
    <mergeCell ref="I36:J36"/>
    <mergeCell ref="D37:E37"/>
    <mergeCell ref="F37:G37"/>
    <mergeCell ref="D38:E38"/>
    <mergeCell ref="E36:F36"/>
    <mergeCell ref="E34:F34"/>
    <mergeCell ref="F38:G38"/>
    <mergeCell ref="E31:F31"/>
    <mergeCell ref="J38:K38"/>
    <mergeCell ref="L38:M38"/>
    <mergeCell ref="M36:N36"/>
    <mergeCell ref="I9:J9"/>
    <mergeCell ref="E20:F20"/>
    <mergeCell ref="E21:F21"/>
    <mergeCell ref="E17:F17"/>
    <mergeCell ref="E19:F19"/>
    <mergeCell ref="E7:F7"/>
    <mergeCell ref="E8:F8"/>
    <mergeCell ref="E9:F9"/>
    <mergeCell ref="E10:F10"/>
    <mergeCell ref="I10:J10"/>
    <mergeCell ref="I11:J11"/>
    <mergeCell ref="E11:F11"/>
    <mergeCell ref="E12:F12"/>
    <mergeCell ref="E13:F13"/>
    <mergeCell ref="E14:F14"/>
    <mergeCell ref="E15:F15"/>
    <mergeCell ref="E16:F16"/>
    <mergeCell ref="E18:F18"/>
    <mergeCell ref="M3:N3"/>
    <mergeCell ref="M4:N4"/>
    <mergeCell ref="M5:N5"/>
    <mergeCell ref="M6:N6"/>
    <mergeCell ref="M7:N7"/>
    <mergeCell ref="M8:N8"/>
    <mergeCell ref="H37:I37"/>
    <mergeCell ref="I12:J12"/>
    <mergeCell ref="I13:J13"/>
    <mergeCell ref="I14:J14"/>
    <mergeCell ref="I15:J15"/>
    <mergeCell ref="L37:M37"/>
    <mergeCell ref="I3:J3"/>
    <mergeCell ref="J37:K37"/>
    <mergeCell ref="M13:N13"/>
    <mergeCell ref="I29:J29"/>
    <mergeCell ref="I30:J30"/>
    <mergeCell ref="I31:J31"/>
    <mergeCell ref="I32:J32"/>
    <mergeCell ref="I33:J33"/>
    <mergeCell ref="I34:J34"/>
    <mergeCell ref="M27:N27"/>
    <mergeCell ref="M28:N28"/>
    <mergeCell ref="I24:J24"/>
    <mergeCell ref="M26:N26"/>
    <mergeCell ref="Q26:R26"/>
    <mergeCell ref="Q27:R27"/>
    <mergeCell ref="I17:J17"/>
    <mergeCell ref="I19:J19"/>
    <mergeCell ref="I20:J20"/>
    <mergeCell ref="I21:J21"/>
    <mergeCell ref="M18:N18"/>
    <mergeCell ref="Q3:R3"/>
    <mergeCell ref="Q9:R9"/>
    <mergeCell ref="Q10:R10"/>
    <mergeCell ref="Q11:R11"/>
    <mergeCell ref="Q12:R12"/>
    <mergeCell ref="Q13:R13"/>
    <mergeCell ref="Q14:R14"/>
    <mergeCell ref="Q15:R15"/>
    <mergeCell ref="Q16:R16"/>
    <mergeCell ref="Q17:R17"/>
    <mergeCell ref="Q18:R18"/>
    <mergeCell ref="M9:N9"/>
    <mergeCell ref="M10:N10"/>
    <mergeCell ref="M15:N15"/>
    <mergeCell ref="M16:N16"/>
    <mergeCell ref="M17:N17"/>
    <mergeCell ref="M11:N11"/>
    <mergeCell ref="M12:N12"/>
    <mergeCell ref="M14:N14"/>
    <mergeCell ref="Q20:R20"/>
    <mergeCell ref="Q21:R21"/>
    <mergeCell ref="M25:N25"/>
    <mergeCell ref="I23:J23"/>
    <mergeCell ref="Q24:R24"/>
    <mergeCell ref="I25:J25"/>
    <mergeCell ref="Q25:R25"/>
    <mergeCell ref="I16:J16"/>
    <mergeCell ref="I22:J22"/>
    <mergeCell ref="M19:N19"/>
    <mergeCell ref="M20:N20"/>
    <mergeCell ref="M21:N21"/>
    <mergeCell ref="M22:N22"/>
    <mergeCell ref="M23:N23"/>
    <mergeCell ref="M24:N24"/>
    <mergeCell ref="Q22:R22"/>
    <mergeCell ref="Q23:R23"/>
    <mergeCell ref="P38:Q38"/>
    <mergeCell ref="R38:S38"/>
    <mergeCell ref="Q4:R4"/>
    <mergeCell ref="Q5:R5"/>
    <mergeCell ref="Q6:R6"/>
    <mergeCell ref="Q7:R7"/>
    <mergeCell ref="Q8:R8"/>
    <mergeCell ref="Q28:R28"/>
    <mergeCell ref="Q29:R29"/>
    <mergeCell ref="Q30:R30"/>
    <mergeCell ref="Q31:R31"/>
    <mergeCell ref="Q32:R32"/>
    <mergeCell ref="Q33:R33"/>
    <mergeCell ref="Q34:R34"/>
    <mergeCell ref="Q36:R36"/>
    <mergeCell ref="P37:Q37"/>
    <mergeCell ref="R37:S37"/>
    <mergeCell ref="Q19:R19"/>
    <mergeCell ref="Q35:R35"/>
    <mergeCell ref="T2:W2"/>
    <mergeCell ref="U4:V4"/>
    <mergeCell ref="M35:N35"/>
    <mergeCell ref="U3:V3"/>
    <mergeCell ref="U24:V24"/>
    <mergeCell ref="U25:V25"/>
    <mergeCell ref="U26:V26"/>
    <mergeCell ref="U27:V27"/>
    <mergeCell ref="U28:V28"/>
    <mergeCell ref="U29:V29"/>
    <mergeCell ref="U5:V5"/>
    <mergeCell ref="U6:V6"/>
    <mergeCell ref="U7:V7"/>
    <mergeCell ref="U8:V8"/>
    <mergeCell ref="U9:V9"/>
    <mergeCell ref="U10:V10"/>
    <mergeCell ref="U11:V11"/>
    <mergeCell ref="U12:V12"/>
    <mergeCell ref="U13:V13"/>
    <mergeCell ref="U14:V14"/>
    <mergeCell ref="U15:V15"/>
    <mergeCell ref="U16:V16"/>
    <mergeCell ref="P2:S2"/>
    <mergeCell ref="L2:O2"/>
    <mergeCell ref="U17:V17"/>
    <mergeCell ref="U18:V18"/>
    <mergeCell ref="U19:V19"/>
    <mergeCell ref="U20:V20"/>
    <mergeCell ref="U21:V21"/>
    <mergeCell ref="U22:V22"/>
    <mergeCell ref="U23:V23"/>
    <mergeCell ref="U30:V30"/>
    <mergeCell ref="U31:V31"/>
    <mergeCell ref="U32:V32"/>
    <mergeCell ref="U33:V33"/>
    <mergeCell ref="U34:V34"/>
    <mergeCell ref="U35:V35"/>
    <mergeCell ref="U36:V36"/>
    <mergeCell ref="T37:U37"/>
    <mergeCell ref="V37:W37"/>
    <mergeCell ref="T38:U38"/>
    <mergeCell ref="V38:W38"/>
  </mergeCells>
  <phoneticPr fontId="3"/>
  <pageMargins left="0.23622047244094491" right="0.23622047244094491" top="0.15748031496062992" bottom="0.74803149606299213" header="0.11811023622047245" footer="0.11811023622047245"/>
  <pageSetup paperSize="9" scale="76" orientation="portrait" r:id="rId1"/>
  <ignoredErrors>
    <ignoredError sqref="L38 N38 P38 R38 T38" formula="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177495-A062-4F4A-9F97-AD075837EAA7}">
  <sheetPr>
    <pageSetUpPr fitToPage="1"/>
  </sheetPr>
  <dimension ref="A1:BT873"/>
  <sheetViews>
    <sheetView zoomScale="124" zoomScaleNormal="124" workbookViewId="0">
      <pane xSplit="5" ySplit="3" topLeftCell="AF145" activePane="bottomRight" state="frozen"/>
      <selection pane="topRight" activeCell="F1" sqref="F1"/>
      <selection pane="bottomLeft" activeCell="A4" sqref="A4"/>
      <selection pane="bottomRight" sqref="A1:AZ174"/>
    </sheetView>
  </sheetViews>
  <sheetFormatPr defaultColWidth="8.125" defaultRowHeight="9.75"/>
  <cols>
    <col min="1" max="1" width="5.75" style="29" customWidth="1"/>
    <col min="2" max="3" width="5.625" style="29" customWidth="1"/>
    <col min="4" max="4" width="5.625" style="124" customWidth="1"/>
    <col min="5" max="5" width="37.5" style="28" customWidth="1"/>
    <col min="6" max="8" width="4.25" style="29" customWidth="1"/>
    <col min="9" max="15" width="5.125" style="29" customWidth="1"/>
    <col min="16" max="51" width="5.125" style="28" customWidth="1"/>
    <col min="52" max="52" width="6.125" style="28" customWidth="1"/>
    <col min="53" max="53" width="2.875" style="28" customWidth="1"/>
    <col min="54" max="54" width="12.5" style="28" customWidth="1"/>
    <col min="55" max="56" width="1.875" style="29" customWidth="1"/>
    <col min="57" max="57" width="3.375" style="124" customWidth="1"/>
    <col min="58" max="58" width="33.625" style="28" customWidth="1"/>
    <col min="59" max="67" width="2.875" style="28" customWidth="1"/>
    <col min="68" max="259" width="8.125" style="28"/>
    <col min="260" max="261" width="1.875" style="28" customWidth="1"/>
    <col min="262" max="262" width="3.375" style="28" customWidth="1"/>
    <col min="263" max="263" width="33.625" style="28" customWidth="1"/>
    <col min="264" max="266" width="4.25" style="28" customWidth="1"/>
    <col min="267" max="307" width="5.125" style="28" customWidth="1"/>
    <col min="308" max="308" width="6.125" style="28" customWidth="1"/>
    <col min="309" max="309" width="2.875" style="28" customWidth="1"/>
    <col min="310" max="310" width="5.125" style="28" customWidth="1"/>
    <col min="311" max="312" width="1.875" style="28" customWidth="1"/>
    <col min="313" max="313" width="3.375" style="28" customWidth="1"/>
    <col min="314" max="314" width="33.625" style="28" customWidth="1"/>
    <col min="315" max="323" width="2.875" style="28" customWidth="1"/>
    <col min="324" max="515" width="8.125" style="28"/>
    <col min="516" max="517" width="1.875" style="28" customWidth="1"/>
    <col min="518" max="518" width="3.375" style="28" customWidth="1"/>
    <col min="519" max="519" width="33.625" style="28" customWidth="1"/>
    <col min="520" max="522" width="4.25" style="28" customWidth="1"/>
    <col min="523" max="563" width="5.125" style="28" customWidth="1"/>
    <col min="564" max="564" width="6.125" style="28" customWidth="1"/>
    <col min="565" max="565" width="2.875" style="28" customWidth="1"/>
    <col min="566" max="566" width="5.125" style="28" customWidth="1"/>
    <col min="567" max="568" width="1.875" style="28" customWidth="1"/>
    <col min="569" max="569" width="3.375" style="28" customWidth="1"/>
    <col min="570" max="570" width="33.625" style="28" customWidth="1"/>
    <col min="571" max="579" width="2.875" style="28" customWidth="1"/>
    <col min="580" max="771" width="8.125" style="28"/>
    <col min="772" max="773" width="1.875" style="28" customWidth="1"/>
    <col min="774" max="774" width="3.375" style="28" customWidth="1"/>
    <col min="775" max="775" width="33.625" style="28" customWidth="1"/>
    <col min="776" max="778" width="4.25" style="28" customWidth="1"/>
    <col min="779" max="819" width="5.125" style="28" customWidth="1"/>
    <col min="820" max="820" width="6.125" style="28" customWidth="1"/>
    <col min="821" max="821" width="2.875" style="28" customWidth="1"/>
    <col min="822" max="822" width="5.125" style="28" customWidth="1"/>
    <col min="823" max="824" width="1.875" style="28" customWidth="1"/>
    <col min="825" max="825" width="3.375" style="28" customWidth="1"/>
    <col min="826" max="826" width="33.625" style="28" customWidth="1"/>
    <col min="827" max="835" width="2.875" style="28" customWidth="1"/>
    <col min="836" max="1027" width="8.125" style="28"/>
    <col min="1028" max="1029" width="1.875" style="28" customWidth="1"/>
    <col min="1030" max="1030" width="3.375" style="28" customWidth="1"/>
    <col min="1031" max="1031" width="33.625" style="28" customWidth="1"/>
    <col min="1032" max="1034" width="4.25" style="28" customWidth="1"/>
    <col min="1035" max="1075" width="5.125" style="28" customWidth="1"/>
    <col min="1076" max="1076" width="6.125" style="28" customWidth="1"/>
    <col min="1077" max="1077" width="2.875" style="28" customWidth="1"/>
    <col min="1078" max="1078" width="5.125" style="28" customWidth="1"/>
    <col min="1079" max="1080" width="1.875" style="28" customWidth="1"/>
    <col min="1081" max="1081" width="3.375" style="28" customWidth="1"/>
    <col min="1082" max="1082" width="33.625" style="28" customWidth="1"/>
    <col min="1083" max="1091" width="2.875" style="28" customWidth="1"/>
    <col min="1092" max="1283" width="8.125" style="28"/>
    <col min="1284" max="1285" width="1.875" style="28" customWidth="1"/>
    <col min="1286" max="1286" width="3.375" style="28" customWidth="1"/>
    <col min="1287" max="1287" width="33.625" style="28" customWidth="1"/>
    <col min="1288" max="1290" width="4.25" style="28" customWidth="1"/>
    <col min="1291" max="1331" width="5.125" style="28" customWidth="1"/>
    <col min="1332" max="1332" width="6.125" style="28" customWidth="1"/>
    <col min="1333" max="1333" width="2.875" style="28" customWidth="1"/>
    <col min="1334" max="1334" width="5.125" style="28" customWidth="1"/>
    <col min="1335" max="1336" width="1.875" style="28" customWidth="1"/>
    <col min="1337" max="1337" width="3.375" style="28" customWidth="1"/>
    <col min="1338" max="1338" width="33.625" style="28" customWidth="1"/>
    <col min="1339" max="1347" width="2.875" style="28" customWidth="1"/>
    <col min="1348" max="1539" width="8.125" style="28"/>
    <col min="1540" max="1541" width="1.875" style="28" customWidth="1"/>
    <col min="1542" max="1542" width="3.375" style="28" customWidth="1"/>
    <col min="1543" max="1543" width="33.625" style="28" customWidth="1"/>
    <col min="1544" max="1546" width="4.25" style="28" customWidth="1"/>
    <col min="1547" max="1587" width="5.125" style="28" customWidth="1"/>
    <col min="1588" max="1588" width="6.125" style="28" customWidth="1"/>
    <col min="1589" max="1589" width="2.875" style="28" customWidth="1"/>
    <col min="1590" max="1590" width="5.125" style="28" customWidth="1"/>
    <col min="1591" max="1592" width="1.875" style="28" customWidth="1"/>
    <col min="1593" max="1593" width="3.375" style="28" customWidth="1"/>
    <col min="1594" max="1594" width="33.625" style="28" customWidth="1"/>
    <col min="1595" max="1603" width="2.875" style="28" customWidth="1"/>
    <col min="1604" max="1795" width="8.125" style="28"/>
    <col min="1796" max="1797" width="1.875" style="28" customWidth="1"/>
    <col min="1798" max="1798" width="3.375" style="28" customWidth="1"/>
    <col min="1799" max="1799" width="33.625" style="28" customWidth="1"/>
    <col min="1800" max="1802" width="4.25" style="28" customWidth="1"/>
    <col min="1803" max="1843" width="5.125" style="28" customWidth="1"/>
    <col min="1844" max="1844" width="6.125" style="28" customWidth="1"/>
    <col min="1845" max="1845" width="2.875" style="28" customWidth="1"/>
    <col min="1846" max="1846" width="5.125" style="28" customWidth="1"/>
    <col min="1847" max="1848" width="1.875" style="28" customWidth="1"/>
    <col min="1849" max="1849" width="3.375" style="28" customWidth="1"/>
    <col min="1850" max="1850" width="33.625" style="28" customWidth="1"/>
    <col min="1851" max="1859" width="2.875" style="28" customWidth="1"/>
    <col min="1860" max="2051" width="8.125" style="28"/>
    <col min="2052" max="2053" width="1.875" style="28" customWidth="1"/>
    <col min="2054" max="2054" width="3.375" style="28" customWidth="1"/>
    <col min="2055" max="2055" width="33.625" style="28" customWidth="1"/>
    <col min="2056" max="2058" width="4.25" style="28" customWidth="1"/>
    <col min="2059" max="2099" width="5.125" style="28" customWidth="1"/>
    <col min="2100" max="2100" width="6.125" style="28" customWidth="1"/>
    <col min="2101" max="2101" width="2.875" style="28" customWidth="1"/>
    <col min="2102" max="2102" width="5.125" style="28" customWidth="1"/>
    <col min="2103" max="2104" width="1.875" style="28" customWidth="1"/>
    <col min="2105" max="2105" width="3.375" style="28" customWidth="1"/>
    <col min="2106" max="2106" width="33.625" style="28" customWidth="1"/>
    <col min="2107" max="2115" width="2.875" style="28" customWidth="1"/>
    <col min="2116" max="2307" width="8.125" style="28"/>
    <col min="2308" max="2309" width="1.875" style="28" customWidth="1"/>
    <col min="2310" max="2310" width="3.375" style="28" customWidth="1"/>
    <col min="2311" max="2311" width="33.625" style="28" customWidth="1"/>
    <col min="2312" max="2314" width="4.25" style="28" customWidth="1"/>
    <col min="2315" max="2355" width="5.125" style="28" customWidth="1"/>
    <col min="2356" max="2356" width="6.125" style="28" customWidth="1"/>
    <col min="2357" max="2357" width="2.875" style="28" customWidth="1"/>
    <col min="2358" max="2358" width="5.125" style="28" customWidth="1"/>
    <col min="2359" max="2360" width="1.875" style="28" customWidth="1"/>
    <col min="2361" max="2361" width="3.375" style="28" customWidth="1"/>
    <col min="2362" max="2362" width="33.625" style="28" customWidth="1"/>
    <col min="2363" max="2371" width="2.875" style="28" customWidth="1"/>
    <col min="2372" max="2563" width="8.125" style="28"/>
    <col min="2564" max="2565" width="1.875" style="28" customWidth="1"/>
    <col min="2566" max="2566" width="3.375" style="28" customWidth="1"/>
    <col min="2567" max="2567" width="33.625" style="28" customWidth="1"/>
    <col min="2568" max="2570" width="4.25" style="28" customWidth="1"/>
    <col min="2571" max="2611" width="5.125" style="28" customWidth="1"/>
    <col min="2612" max="2612" width="6.125" style="28" customWidth="1"/>
    <col min="2613" max="2613" width="2.875" style="28" customWidth="1"/>
    <col min="2614" max="2614" width="5.125" style="28" customWidth="1"/>
    <col min="2615" max="2616" width="1.875" style="28" customWidth="1"/>
    <col min="2617" max="2617" width="3.375" style="28" customWidth="1"/>
    <col min="2618" max="2618" width="33.625" style="28" customWidth="1"/>
    <col min="2619" max="2627" width="2.875" style="28" customWidth="1"/>
    <col min="2628" max="2819" width="8.125" style="28"/>
    <col min="2820" max="2821" width="1.875" style="28" customWidth="1"/>
    <col min="2822" max="2822" width="3.375" style="28" customWidth="1"/>
    <col min="2823" max="2823" width="33.625" style="28" customWidth="1"/>
    <col min="2824" max="2826" width="4.25" style="28" customWidth="1"/>
    <col min="2827" max="2867" width="5.125" style="28" customWidth="1"/>
    <col min="2868" max="2868" width="6.125" style="28" customWidth="1"/>
    <col min="2869" max="2869" width="2.875" style="28" customWidth="1"/>
    <col min="2870" max="2870" width="5.125" style="28" customWidth="1"/>
    <col min="2871" max="2872" width="1.875" style="28" customWidth="1"/>
    <col min="2873" max="2873" width="3.375" style="28" customWidth="1"/>
    <col min="2874" max="2874" width="33.625" style="28" customWidth="1"/>
    <col min="2875" max="2883" width="2.875" style="28" customWidth="1"/>
    <col min="2884" max="3075" width="8.125" style="28"/>
    <col min="3076" max="3077" width="1.875" style="28" customWidth="1"/>
    <col min="3078" max="3078" width="3.375" style="28" customWidth="1"/>
    <col min="3079" max="3079" width="33.625" style="28" customWidth="1"/>
    <col min="3080" max="3082" width="4.25" style="28" customWidth="1"/>
    <col min="3083" max="3123" width="5.125" style="28" customWidth="1"/>
    <col min="3124" max="3124" width="6.125" style="28" customWidth="1"/>
    <col min="3125" max="3125" width="2.875" style="28" customWidth="1"/>
    <col min="3126" max="3126" width="5.125" style="28" customWidth="1"/>
    <col min="3127" max="3128" width="1.875" style="28" customWidth="1"/>
    <col min="3129" max="3129" width="3.375" style="28" customWidth="1"/>
    <col min="3130" max="3130" width="33.625" style="28" customWidth="1"/>
    <col min="3131" max="3139" width="2.875" style="28" customWidth="1"/>
    <col min="3140" max="3331" width="8.125" style="28"/>
    <col min="3332" max="3333" width="1.875" style="28" customWidth="1"/>
    <col min="3334" max="3334" width="3.375" style="28" customWidth="1"/>
    <col min="3335" max="3335" width="33.625" style="28" customWidth="1"/>
    <col min="3336" max="3338" width="4.25" style="28" customWidth="1"/>
    <col min="3339" max="3379" width="5.125" style="28" customWidth="1"/>
    <col min="3380" max="3380" width="6.125" style="28" customWidth="1"/>
    <col min="3381" max="3381" width="2.875" style="28" customWidth="1"/>
    <col min="3382" max="3382" width="5.125" style="28" customWidth="1"/>
    <col min="3383" max="3384" width="1.875" style="28" customWidth="1"/>
    <col min="3385" max="3385" width="3.375" style="28" customWidth="1"/>
    <col min="3386" max="3386" width="33.625" style="28" customWidth="1"/>
    <col min="3387" max="3395" width="2.875" style="28" customWidth="1"/>
    <col min="3396" max="3587" width="8.125" style="28"/>
    <col min="3588" max="3589" width="1.875" style="28" customWidth="1"/>
    <col min="3590" max="3590" width="3.375" style="28" customWidth="1"/>
    <col min="3591" max="3591" width="33.625" style="28" customWidth="1"/>
    <col min="3592" max="3594" width="4.25" style="28" customWidth="1"/>
    <col min="3595" max="3635" width="5.125" style="28" customWidth="1"/>
    <col min="3636" max="3636" width="6.125" style="28" customWidth="1"/>
    <col min="3637" max="3637" width="2.875" style="28" customWidth="1"/>
    <col min="3638" max="3638" width="5.125" style="28" customWidth="1"/>
    <col min="3639" max="3640" width="1.875" style="28" customWidth="1"/>
    <col min="3641" max="3641" width="3.375" style="28" customWidth="1"/>
    <col min="3642" max="3642" width="33.625" style="28" customWidth="1"/>
    <col min="3643" max="3651" width="2.875" style="28" customWidth="1"/>
    <col min="3652" max="3843" width="8.125" style="28"/>
    <col min="3844" max="3845" width="1.875" style="28" customWidth="1"/>
    <col min="3846" max="3846" width="3.375" style="28" customWidth="1"/>
    <col min="3847" max="3847" width="33.625" style="28" customWidth="1"/>
    <col min="3848" max="3850" width="4.25" style="28" customWidth="1"/>
    <col min="3851" max="3891" width="5.125" style="28" customWidth="1"/>
    <col min="3892" max="3892" width="6.125" style="28" customWidth="1"/>
    <col min="3893" max="3893" width="2.875" style="28" customWidth="1"/>
    <col min="3894" max="3894" width="5.125" style="28" customWidth="1"/>
    <col min="3895" max="3896" width="1.875" style="28" customWidth="1"/>
    <col min="3897" max="3897" width="3.375" style="28" customWidth="1"/>
    <col min="3898" max="3898" width="33.625" style="28" customWidth="1"/>
    <col min="3899" max="3907" width="2.875" style="28" customWidth="1"/>
    <col min="3908" max="4099" width="8.125" style="28"/>
    <col min="4100" max="4101" width="1.875" style="28" customWidth="1"/>
    <col min="4102" max="4102" width="3.375" style="28" customWidth="1"/>
    <col min="4103" max="4103" width="33.625" style="28" customWidth="1"/>
    <col min="4104" max="4106" width="4.25" style="28" customWidth="1"/>
    <col min="4107" max="4147" width="5.125" style="28" customWidth="1"/>
    <col min="4148" max="4148" width="6.125" style="28" customWidth="1"/>
    <col min="4149" max="4149" width="2.875" style="28" customWidth="1"/>
    <col min="4150" max="4150" width="5.125" style="28" customWidth="1"/>
    <col min="4151" max="4152" width="1.875" style="28" customWidth="1"/>
    <col min="4153" max="4153" width="3.375" style="28" customWidth="1"/>
    <col min="4154" max="4154" width="33.625" style="28" customWidth="1"/>
    <col min="4155" max="4163" width="2.875" style="28" customWidth="1"/>
    <col min="4164" max="4355" width="8.125" style="28"/>
    <col min="4356" max="4357" width="1.875" style="28" customWidth="1"/>
    <col min="4358" max="4358" width="3.375" style="28" customWidth="1"/>
    <col min="4359" max="4359" width="33.625" style="28" customWidth="1"/>
    <col min="4360" max="4362" width="4.25" style="28" customWidth="1"/>
    <col min="4363" max="4403" width="5.125" style="28" customWidth="1"/>
    <col min="4404" max="4404" width="6.125" style="28" customWidth="1"/>
    <col min="4405" max="4405" width="2.875" style="28" customWidth="1"/>
    <col min="4406" max="4406" width="5.125" style="28" customWidth="1"/>
    <col min="4407" max="4408" width="1.875" style="28" customWidth="1"/>
    <col min="4409" max="4409" width="3.375" style="28" customWidth="1"/>
    <col min="4410" max="4410" width="33.625" style="28" customWidth="1"/>
    <col min="4411" max="4419" width="2.875" style="28" customWidth="1"/>
    <col min="4420" max="4611" width="8.125" style="28"/>
    <col min="4612" max="4613" width="1.875" style="28" customWidth="1"/>
    <col min="4614" max="4614" width="3.375" style="28" customWidth="1"/>
    <col min="4615" max="4615" width="33.625" style="28" customWidth="1"/>
    <col min="4616" max="4618" width="4.25" style="28" customWidth="1"/>
    <col min="4619" max="4659" width="5.125" style="28" customWidth="1"/>
    <col min="4660" max="4660" width="6.125" style="28" customWidth="1"/>
    <col min="4661" max="4661" width="2.875" style="28" customWidth="1"/>
    <col min="4662" max="4662" width="5.125" style="28" customWidth="1"/>
    <col min="4663" max="4664" width="1.875" style="28" customWidth="1"/>
    <col min="4665" max="4665" width="3.375" style="28" customWidth="1"/>
    <col min="4666" max="4666" width="33.625" style="28" customWidth="1"/>
    <col min="4667" max="4675" width="2.875" style="28" customWidth="1"/>
    <col min="4676" max="4867" width="8.125" style="28"/>
    <col min="4868" max="4869" width="1.875" style="28" customWidth="1"/>
    <col min="4870" max="4870" width="3.375" style="28" customWidth="1"/>
    <col min="4871" max="4871" width="33.625" style="28" customWidth="1"/>
    <col min="4872" max="4874" width="4.25" style="28" customWidth="1"/>
    <col min="4875" max="4915" width="5.125" style="28" customWidth="1"/>
    <col min="4916" max="4916" width="6.125" style="28" customWidth="1"/>
    <col min="4917" max="4917" width="2.875" style="28" customWidth="1"/>
    <col min="4918" max="4918" width="5.125" style="28" customWidth="1"/>
    <col min="4919" max="4920" width="1.875" style="28" customWidth="1"/>
    <col min="4921" max="4921" width="3.375" style="28" customWidth="1"/>
    <col min="4922" max="4922" width="33.625" style="28" customWidth="1"/>
    <col min="4923" max="4931" width="2.875" style="28" customWidth="1"/>
    <col min="4932" max="5123" width="8.125" style="28"/>
    <col min="5124" max="5125" width="1.875" style="28" customWidth="1"/>
    <col min="5126" max="5126" width="3.375" style="28" customWidth="1"/>
    <col min="5127" max="5127" width="33.625" style="28" customWidth="1"/>
    <col min="5128" max="5130" width="4.25" style="28" customWidth="1"/>
    <col min="5131" max="5171" width="5.125" style="28" customWidth="1"/>
    <col min="5172" max="5172" width="6.125" style="28" customWidth="1"/>
    <col min="5173" max="5173" width="2.875" style="28" customWidth="1"/>
    <col min="5174" max="5174" width="5.125" style="28" customWidth="1"/>
    <col min="5175" max="5176" width="1.875" style="28" customWidth="1"/>
    <col min="5177" max="5177" width="3.375" style="28" customWidth="1"/>
    <col min="5178" max="5178" width="33.625" style="28" customWidth="1"/>
    <col min="5179" max="5187" width="2.875" style="28" customWidth="1"/>
    <col min="5188" max="5379" width="8.125" style="28"/>
    <col min="5380" max="5381" width="1.875" style="28" customWidth="1"/>
    <col min="5382" max="5382" width="3.375" style="28" customWidth="1"/>
    <col min="5383" max="5383" width="33.625" style="28" customWidth="1"/>
    <col min="5384" max="5386" width="4.25" style="28" customWidth="1"/>
    <col min="5387" max="5427" width="5.125" style="28" customWidth="1"/>
    <col min="5428" max="5428" width="6.125" style="28" customWidth="1"/>
    <col min="5429" max="5429" width="2.875" style="28" customWidth="1"/>
    <col min="5430" max="5430" width="5.125" style="28" customWidth="1"/>
    <col min="5431" max="5432" width="1.875" style="28" customWidth="1"/>
    <col min="5433" max="5433" width="3.375" style="28" customWidth="1"/>
    <col min="5434" max="5434" width="33.625" style="28" customWidth="1"/>
    <col min="5435" max="5443" width="2.875" style="28" customWidth="1"/>
    <col min="5444" max="5635" width="8.125" style="28"/>
    <col min="5636" max="5637" width="1.875" style="28" customWidth="1"/>
    <col min="5638" max="5638" width="3.375" style="28" customWidth="1"/>
    <col min="5639" max="5639" width="33.625" style="28" customWidth="1"/>
    <col min="5640" max="5642" width="4.25" style="28" customWidth="1"/>
    <col min="5643" max="5683" width="5.125" style="28" customWidth="1"/>
    <col min="5684" max="5684" width="6.125" style="28" customWidth="1"/>
    <col min="5685" max="5685" width="2.875" style="28" customWidth="1"/>
    <col min="5686" max="5686" width="5.125" style="28" customWidth="1"/>
    <col min="5687" max="5688" width="1.875" style="28" customWidth="1"/>
    <col min="5689" max="5689" width="3.375" style="28" customWidth="1"/>
    <col min="5690" max="5690" width="33.625" style="28" customWidth="1"/>
    <col min="5691" max="5699" width="2.875" style="28" customWidth="1"/>
    <col min="5700" max="5891" width="8.125" style="28"/>
    <col min="5892" max="5893" width="1.875" style="28" customWidth="1"/>
    <col min="5894" max="5894" width="3.375" style="28" customWidth="1"/>
    <col min="5895" max="5895" width="33.625" style="28" customWidth="1"/>
    <col min="5896" max="5898" width="4.25" style="28" customWidth="1"/>
    <col min="5899" max="5939" width="5.125" style="28" customWidth="1"/>
    <col min="5940" max="5940" width="6.125" style="28" customWidth="1"/>
    <col min="5941" max="5941" width="2.875" style="28" customWidth="1"/>
    <col min="5942" max="5942" width="5.125" style="28" customWidth="1"/>
    <col min="5943" max="5944" width="1.875" style="28" customWidth="1"/>
    <col min="5945" max="5945" width="3.375" style="28" customWidth="1"/>
    <col min="5946" max="5946" width="33.625" style="28" customWidth="1"/>
    <col min="5947" max="5955" width="2.875" style="28" customWidth="1"/>
    <col min="5956" max="6147" width="8.125" style="28"/>
    <col min="6148" max="6149" width="1.875" style="28" customWidth="1"/>
    <col min="6150" max="6150" width="3.375" style="28" customWidth="1"/>
    <col min="6151" max="6151" width="33.625" style="28" customWidth="1"/>
    <col min="6152" max="6154" width="4.25" style="28" customWidth="1"/>
    <col min="6155" max="6195" width="5.125" style="28" customWidth="1"/>
    <col min="6196" max="6196" width="6.125" style="28" customWidth="1"/>
    <col min="6197" max="6197" width="2.875" style="28" customWidth="1"/>
    <col min="6198" max="6198" width="5.125" style="28" customWidth="1"/>
    <col min="6199" max="6200" width="1.875" style="28" customWidth="1"/>
    <col min="6201" max="6201" width="3.375" style="28" customWidth="1"/>
    <col min="6202" max="6202" width="33.625" style="28" customWidth="1"/>
    <col min="6203" max="6211" width="2.875" style="28" customWidth="1"/>
    <col min="6212" max="6403" width="8.125" style="28"/>
    <col min="6404" max="6405" width="1.875" style="28" customWidth="1"/>
    <col min="6406" max="6406" width="3.375" style="28" customWidth="1"/>
    <col min="6407" max="6407" width="33.625" style="28" customWidth="1"/>
    <col min="6408" max="6410" width="4.25" style="28" customWidth="1"/>
    <col min="6411" max="6451" width="5.125" style="28" customWidth="1"/>
    <col min="6452" max="6452" width="6.125" style="28" customWidth="1"/>
    <col min="6453" max="6453" width="2.875" style="28" customWidth="1"/>
    <col min="6454" max="6454" width="5.125" style="28" customWidth="1"/>
    <col min="6455" max="6456" width="1.875" style="28" customWidth="1"/>
    <col min="6457" max="6457" width="3.375" style="28" customWidth="1"/>
    <col min="6458" max="6458" width="33.625" style="28" customWidth="1"/>
    <col min="6459" max="6467" width="2.875" style="28" customWidth="1"/>
    <col min="6468" max="6659" width="8.125" style="28"/>
    <col min="6660" max="6661" width="1.875" style="28" customWidth="1"/>
    <col min="6662" max="6662" width="3.375" style="28" customWidth="1"/>
    <col min="6663" max="6663" width="33.625" style="28" customWidth="1"/>
    <col min="6664" max="6666" width="4.25" style="28" customWidth="1"/>
    <col min="6667" max="6707" width="5.125" style="28" customWidth="1"/>
    <col min="6708" max="6708" width="6.125" style="28" customWidth="1"/>
    <col min="6709" max="6709" width="2.875" style="28" customWidth="1"/>
    <col min="6710" max="6710" width="5.125" style="28" customWidth="1"/>
    <col min="6711" max="6712" width="1.875" style="28" customWidth="1"/>
    <col min="6713" max="6713" width="3.375" style="28" customWidth="1"/>
    <col min="6714" max="6714" width="33.625" style="28" customWidth="1"/>
    <col min="6715" max="6723" width="2.875" style="28" customWidth="1"/>
    <col min="6724" max="6915" width="8.125" style="28"/>
    <col min="6916" max="6917" width="1.875" style="28" customWidth="1"/>
    <col min="6918" max="6918" width="3.375" style="28" customWidth="1"/>
    <col min="6919" max="6919" width="33.625" style="28" customWidth="1"/>
    <col min="6920" max="6922" width="4.25" style="28" customWidth="1"/>
    <col min="6923" max="6963" width="5.125" style="28" customWidth="1"/>
    <col min="6964" max="6964" width="6.125" style="28" customWidth="1"/>
    <col min="6965" max="6965" width="2.875" style="28" customWidth="1"/>
    <col min="6966" max="6966" width="5.125" style="28" customWidth="1"/>
    <col min="6967" max="6968" width="1.875" style="28" customWidth="1"/>
    <col min="6969" max="6969" width="3.375" style="28" customWidth="1"/>
    <col min="6970" max="6970" width="33.625" style="28" customWidth="1"/>
    <col min="6971" max="6979" width="2.875" style="28" customWidth="1"/>
    <col min="6980" max="7171" width="8.125" style="28"/>
    <col min="7172" max="7173" width="1.875" style="28" customWidth="1"/>
    <col min="7174" max="7174" width="3.375" style="28" customWidth="1"/>
    <col min="7175" max="7175" width="33.625" style="28" customWidth="1"/>
    <col min="7176" max="7178" width="4.25" style="28" customWidth="1"/>
    <col min="7179" max="7219" width="5.125" style="28" customWidth="1"/>
    <col min="7220" max="7220" width="6.125" style="28" customWidth="1"/>
    <col min="7221" max="7221" width="2.875" style="28" customWidth="1"/>
    <col min="7222" max="7222" width="5.125" style="28" customWidth="1"/>
    <col min="7223" max="7224" width="1.875" style="28" customWidth="1"/>
    <col min="7225" max="7225" width="3.375" style="28" customWidth="1"/>
    <col min="7226" max="7226" width="33.625" style="28" customWidth="1"/>
    <col min="7227" max="7235" width="2.875" style="28" customWidth="1"/>
    <col min="7236" max="7427" width="8.125" style="28"/>
    <col min="7428" max="7429" width="1.875" style="28" customWidth="1"/>
    <col min="7430" max="7430" width="3.375" style="28" customWidth="1"/>
    <col min="7431" max="7431" width="33.625" style="28" customWidth="1"/>
    <col min="7432" max="7434" width="4.25" style="28" customWidth="1"/>
    <col min="7435" max="7475" width="5.125" style="28" customWidth="1"/>
    <col min="7476" max="7476" width="6.125" style="28" customWidth="1"/>
    <col min="7477" max="7477" width="2.875" style="28" customWidth="1"/>
    <col min="7478" max="7478" width="5.125" style="28" customWidth="1"/>
    <col min="7479" max="7480" width="1.875" style="28" customWidth="1"/>
    <col min="7481" max="7481" width="3.375" style="28" customWidth="1"/>
    <col min="7482" max="7482" width="33.625" style="28" customWidth="1"/>
    <col min="7483" max="7491" width="2.875" style="28" customWidth="1"/>
    <col min="7492" max="7683" width="8.125" style="28"/>
    <col min="7684" max="7685" width="1.875" style="28" customWidth="1"/>
    <col min="7686" max="7686" width="3.375" style="28" customWidth="1"/>
    <col min="7687" max="7687" width="33.625" style="28" customWidth="1"/>
    <col min="7688" max="7690" width="4.25" style="28" customWidth="1"/>
    <col min="7691" max="7731" width="5.125" style="28" customWidth="1"/>
    <col min="7732" max="7732" width="6.125" style="28" customWidth="1"/>
    <col min="7733" max="7733" width="2.875" style="28" customWidth="1"/>
    <col min="7734" max="7734" width="5.125" style="28" customWidth="1"/>
    <col min="7735" max="7736" width="1.875" style="28" customWidth="1"/>
    <col min="7737" max="7737" width="3.375" style="28" customWidth="1"/>
    <col min="7738" max="7738" width="33.625" style="28" customWidth="1"/>
    <col min="7739" max="7747" width="2.875" style="28" customWidth="1"/>
    <col min="7748" max="7939" width="8.125" style="28"/>
    <col min="7940" max="7941" width="1.875" style="28" customWidth="1"/>
    <col min="7942" max="7942" width="3.375" style="28" customWidth="1"/>
    <col min="7943" max="7943" width="33.625" style="28" customWidth="1"/>
    <col min="7944" max="7946" width="4.25" style="28" customWidth="1"/>
    <col min="7947" max="7987" width="5.125" style="28" customWidth="1"/>
    <col min="7988" max="7988" width="6.125" style="28" customWidth="1"/>
    <col min="7989" max="7989" width="2.875" style="28" customWidth="1"/>
    <col min="7990" max="7990" width="5.125" style="28" customWidth="1"/>
    <col min="7991" max="7992" width="1.875" style="28" customWidth="1"/>
    <col min="7993" max="7993" width="3.375" style="28" customWidth="1"/>
    <col min="7994" max="7994" width="33.625" style="28" customWidth="1"/>
    <col min="7995" max="8003" width="2.875" style="28" customWidth="1"/>
    <col min="8004" max="8195" width="8.125" style="28"/>
    <col min="8196" max="8197" width="1.875" style="28" customWidth="1"/>
    <col min="8198" max="8198" width="3.375" style="28" customWidth="1"/>
    <col min="8199" max="8199" width="33.625" style="28" customWidth="1"/>
    <col min="8200" max="8202" width="4.25" style="28" customWidth="1"/>
    <col min="8203" max="8243" width="5.125" style="28" customWidth="1"/>
    <col min="8244" max="8244" width="6.125" style="28" customWidth="1"/>
    <col min="8245" max="8245" width="2.875" style="28" customWidth="1"/>
    <col min="8246" max="8246" width="5.125" style="28" customWidth="1"/>
    <col min="8247" max="8248" width="1.875" style="28" customWidth="1"/>
    <col min="8249" max="8249" width="3.375" style="28" customWidth="1"/>
    <col min="8250" max="8250" width="33.625" style="28" customWidth="1"/>
    <col min="8251" max="8259" width="2.875" style="28" customWidth="1"/>
    <col min="8260" max="8451" width="8.125" style="28"/>
    <col min="8452" max="8453" width="1.875" style="28" customWidth="1"/>
    <col min="8454" max="8454" width="3.375" style="28" customWidth="1"/>
    <col min="8455" max="8455" width="33.625" style="28" customWidth="1"/>
    <col min="8456" max="8458" width="4.25" style="28" customWidth="1"/>
    <col min="8459" max="8499" width="5.125" style="28" customWidth="1"/>
    <col min="8500" max="8500" width="6.125" style="28" customWidth="1"/>
    <col min="8501" max="8501" width="2.875" style="28" customWidth="1"/>
    <col min="8502" max="8502" width="5.125" style="28" customWidth="1"/>
    <col min="8503" max="8504" width="1.875" style="28" customWidth="1"/>
    <col min="8505" max="8505" width="3.375" style="28" customWidth="1"/>
    <col min="8506" max="8506" width="33.625" style="28" customWidth="1"/>
    <col min="8507" max="8515" width="2.875" style="28" customWidth="1"/>
    <col min="8516" max="8707" width="8.125" style="28"/>
    <col min="8708" max="8709" width="1.875" style="28" customWidth="1"/>
    <col min="8710" max="8710" width="3.375" style="28" customWidth="1"/>
    <col min="8711" max="8711" width="33.625" style="28" customWidth="1"/>
    <col min="8712" max="8714" width="4.25" style="28" customWidth="1"/>
    <col min="8715" max="8755" width="5.125" style="28" customWidth="1"/>
    <col min="8756" max="8756" width="6.125" style="28" customWidth="1"/>
    <col min="8757" max="8757" width="2.875" style="28" customWidth="1"/>
    <col min="8758" max="8758" width="5.125" style="28" customWidth="1"/>
    <col min="8759" max="8760" width="1.875" style="28" customWidth="1"/>
    <col min="8761" max="8761" width="3.375" style="28" customWidth="1"/>
    <col min="8762" max="8762" width="33.625" style="28" customWidth="1"/>
    <col min="8763" max="8771" width="2.875" style="28" customWidth="1"/>
    <col min="8772" max="8963" width="8.125" style="28"/>
    <col min="8964" max="8965" width="1.875" style="28" customWidth="1"/>
    <col min="8966" max="8966" width="3.375" style="28" customWidth="1"/>
    <col min="8967" max="8967" width="33.625" style="28" customWidth="1"/>
    <col min="8968" max="8970" width="4.25" style="28" customWidth="1"/>
    <col min="8971" max="9011" width="5.125" style="28" customWidth="1"/>
    <col min="9012" max="9012" width="6.125" style="28" customWidth="1"/>
    <col min="9013" max="9013" width="2.875" style="28" customWidth="1"/>
    <col min="9014" max="9014" width="5.125" style="28" customWidth="1"/>
    <col min="9015" max="9016" width="1.875" style="28" customWidth="1"/>
    <col min="9017" max="9017" width="3.375" style="28" customWidth="1"/>
    <col min="9018" max="9018" width="33.625" style="28" customWidth="1"/>
    <col min="9019" max="9027" width="2.875" style="28" customWidth="1"/>
    <col min="9028" max="9219" width="8.125" style="28"/>
    <col min="9220" max="9221" width="1.875" style="28" customWidth="1"/>
    <col min="9222" max="9222" width="3.375" style="28" customWidth="1"/>
    <col min="9223" max="9223" width="33.625" style="28" customWidth="1"/>
    <col min="9224" max="9226" width="4.25" style="28" customWidth="1"/>
    <col min="9227" max="9267" width="5.125" style="28" customWidth="1"/>
    <col min="9268" max="9268" width="6.125" style="28" customWidth="1"/>
    <col min="9269" max="9269" width="2.875" style="28" customWidth="1"/>
    <col min="9270" max="9270" width="5.125" style="28" customWidth="1"/>
    <col min="9271" max="9272" width="1.875" style="28" customWidth="1"/>
    <col min="9273" max="9273" width="3.375" style="28" customWidth="1"/>
    <col min="9274" max="9274" width="33.625" style="28" customWidth="1"/>
    <col min="9275" max="9283" width="2.875" style="28" customWidth="1"/>
    <col min="9284" max="9475" width="8.125" style="28"/>
    <col min="9476" max="9477" width="1.875" style="28" customWidth="1"/>
    <col min="9478" max="9478" width="3.375" style="28" customWidth="1"/>
    <col min="9479" max="9479" width="33.625" style="28" customWidth="1"/>
    <col min="9480" max="9482" width="4.25" style="28" customWidth="1"/>
    <col min="9483" max="9523" width="5.125" style="28" customWidth="1"/>
    <col min="9524" max="9524" width="6.125" style="28" customWidth="1"/>
    <col min="9525" max="9525" width="2.875" style="28" customWidth="1"/>
    <col min="9526" max="9526" width="5.125" style="28" customWidth="1"/>
    <col min="9527" max="9528" width="1.875" style="28" customWidth="1"/>
    <col min="9529" max="9529" width="3.375" style="28" customWidth="1"/>
    <col min="9530" max="9530" width="33.625" style="28" customWidth="1"/>
    <col min="9531" max="9539" width="2.875" style="28" customWidth="1"/>
    <col min="9540" max="9731" width="8.125" style="28"/>
    <col min="9732" max="9733" width="1.875" style="28" customWidth="1"/>
    <col min="9734" max="9734" width="3.375" style="28" customWidth="1"/>
    <col min="9735" max="9735" width="33.625" style="28" customWidth="1"/>
    <col min="9736" max="9738" width="4.25" style="28" customWidth="1"/>
    <col min="9739" max="9779" width="5.125" style="28" customWidth="1"/>
    <col min="9780" max="9780" width="6.125" style="28" customWidth="1"/>
    <col min="9781" max="9781" width="2.875" style="28" customWidth="1"/>
    <col min="9782" max="9782" width="5.125" style="28" customWidth="1"/>
    <col min="9783" max="9784" width="1.875" style="28" customWidth="1"/>
    <col min="9785" max="9785" width="3.375" style="28" customWidth="1"/>
    <col min="9786" max="9786" width="33.625" style="28" customWidth="1"/>
    <col min="9787" max="9795" width="2.875" style="28" customWidth="1"/>
    <col min="9796" max="9987" width="8.125" style="28"/>
    <col min="9988" max="9989" width="1.875" style="28" customWidth="1"/>
    <col min="9990" max="9990" width="3.375" style="28" customWidth="1"/>
    <col min="9991" max="9991" width="33.625" style="28" customWidth="1"/>
    <col min="9992" max="9994" width="4.25" style="28" customWidth="1"/>
    <col min="9995" max="10035" width="5.125" style="28" customWidth="1"/>
    <col min="10036" max="10036" width="6.125" style="28" customWidth="1"/>
    <col min="10037" max="10037" width="2.875" style="28" customWidth="1"/>
    <col min="10038" max="10038" width="5.125" style="28" customWidth="1"/>
    <col min="10039" max="10040" width="1.875" style="28" customWidth="1"/>
    <col min="10041" max="10041" width="3.375" style="28" customWidth="1"/>
    <col min="10042" max="10042" width="33.625" style="28" customWidth="1"/>
    <col min="10043" max="10051" width="2.875" style="28" customWidth="1"/>
    <col min="10052" max="10243" width="8.125" style="28"/>
    <col min="10244" max="10245" width="1.875" style="28" customWidth="1"/>
    <col min="10246" max="10246" width="3.375" style="28" customWidth="1"/>
    <col min="10247" max="10247" width="33.625" style="28" customWidth="1"/>
    <col min="10248" max="10250" width="4.25" style="28" customWidth="1"/>
    <col min="10251" max="10291" width="5.125" style="28" customWidth="1"/>
    <col min="10292" max="10292" width="6.125" style="28" customWidth="1"/>
    <col min="10293" max="10293" width="2.875" style="28" customWidth="1"/>
    <col min="10294" max="10294" width="5.125" style="28" customWidth="1"/>
    <col min="10295" max="10296" width="1.875" style="28" customWidth="1"/>
    <col min="10297" max="10297" width="3.375" style="28" customWidth="1"/>
    <col min="10298" max="10298" width="33.625" style="28" customWidth="1"/>
    <col min="10299" max="10307" width="2.875" style="28" customWidth="1"/>
    <col min="10308" max="10499" width="8.125" style="28"/>
    <col min="10500" max="10501" width="1.875" style="28" customWidth="1"/>
    <col min="10502" max="10502" width="3.375" style="28" customWidth="1"/>
    <col min="10503" max="10503" width="33.625" style="28" customWidth="1"/>
    <col min="10504" max="10506" width="4.25" style="28" customWidth="1"/>
    <col min="10507" max="10547" width="5.125" style="28" customWidth="1"/>
    <col min="10548" max="10548" width="6.125" style="28" customWidth="1"/>
    <col min="10549" max="10549" width="2.875" style="28" customWidth="1"/>
    <col min="10550" max="10550" width="5.125" style="28" customWidth="1"/>
    <col min="10551" max="10552" width="1.875" style="28" customWidth="1"/>
    <col min="10553" max="10553" width="3.375" style="28" customWidth="1"/>
    <col min="10554" max="10554" width="33.625" style="28" customWidth="1"/>
    <col min="10555" max="10563" width="2.875" style="28" customWidth="1"/>
    <col min="10564" max="10755" width="8.125" style="28"/>
    <col min="10756" max="10757" width="1.875" style="28" customWidth="1"/>
    <col min="10758" max="10758" width="3.375" style="28" customWidth="1"/>
    <col min="10759" max="10759" width="33.625" style="28" customWidth="1"/>
    <col min="10760" max="10762" width="4.25" style="28" customWidth="1"/>
    <col min="10763" max="10803" width="5.125" style="28" customWidth="1"/>
    <col min="10804" max="10804" width="6.125" style="28" customWidth="1"/>
    <col min="10805" max="10805" width="2.875" style="28" customWidth="1"/>
    <col min="10806" max="10806" width="5.125" style="28" customWidth="1"/>
    <col min="10807" max="10808" width="1.875" style="28" customWidth="1"/>
    <col min="10809" max="10809" width="3.375" style="28" customWidth="1"/>
    <col min="10810" max="10810" width="33.625" style="28" customWidth="1"/>
    <col min="10811" max="10819" width="2.875" style="28" customWidth="1"/>
    <col min="10820" max="11011" width="8.125" style="28"/>
    <col min="11012" max="11013" width="1.875" style="28" customWidth="1"/>
    <col min="11014" max="11014" width="3.375" style="28" customWidth="1"/>
    <col min="11015" max="11015" width="33.625" style="28" customWidth="1"/>
    <col min="11016" max="11018" width="4.25" style="28" customWidth="1"/>
    <col min="11019" max="11059" width="5.125" style="28" customWidth="1"/>
    <col min="11060" max="11060" width="6.125" style="28" customWidth="1"/>
    <col min="11061" max="11061" width="2.875" style="28" customWidth="1"/>
    <col min="11062" max="11062" width="5.125" style="28" customWidth="1"/>
    <col min="11063" max="11064" width="1.875" style="28" customWidth="1"/>
    <col min="11065" max="11065" width="3.375" style="28" customWidth="1"/>
    <col min="11066" max="11066" width="33.625" style="28" customWidth="1"/>
    <col min="11067" max="11075" width="2.875" style="28" customWidth="1"/>
    <col min="11076" max="11267" width="8.125" style="28"/>
    <col min="11268" max="11269" width="1.875" style="28" customWidth="1"/>
    <col min="11270" max="11270" width="3.375" style="28" customWidth="1"/>
    <col min="11271" max="11271" width="33.625" style="28" customWidth="1"/>
    <col min="11272" max="11274" width="4.25" style="28" customWidth="1"/>
    <col min="11275" max="11315" width="5.125" style="28" customWidth="1"/>
    <col min="11316" max="11316" width="6.125" style="28" customWidth="1"/>
    <col min="11317" max="11317" width="2.875" style="28" customWidth="1"/>
    <col min="11318" max="11318" width="5.125" style="28" customWidth="1"/>
    <col min="11319" max="11320" width="1.875" style="28" customWidth="1"/>
    <col min="11321" max="11321" width="3.375" style="28" customWidth="1"/>
    <col min="11322" max="11322" width="33.625" style="28" customWidth="1"/>
    <col min="11323" max="11331" width="2.875" style="28" customWidth="1"/>
    <col min="11332" max="11523" width="8.125" style="28"/>
    <col min="11524" max="11525" width="1.875" style="28" customWidth="1"/>
    <col min="11526" max="11526" width="3.375" style="28" customWidth="1"/>
    <col min="11527" max="11527" width="33.625" style="28" customWidth="1"/>
    <col min="11528" max="11530" width="4.25" style="28" customWidth="1"/>
    <col min="11531" max="11571" width="5.125" style="28" customWidth="1"/>
    <col min="11572" max="11572" width="6.125" style="28" customWidth="1"/>
    <col min="11573" max="11573" width="2.875" style="28" customWidth="1"/>
    <col min="11574" max="11574" width="5.125" style="28" customWidth="1"/>
    <col min="11575" max="11576" width="1.875" style="28" customWidth="1"/>
    <col min="11577" max="11577" width="3.375" style="28" customWidth="1"/>
    <col min="11578" max="11578" width="33.625" style="28" customWidth="1"/>
    <col min="11579" max="11587" width="2.875" style="28" customWidth="1"/>
    <col min="11588" max="11779" width="8.125" style="28"/>
    <col min="11780" max="11781" width="1.875" style="28" customWidth="1"/>
    <col min="11782" max="11782" width="3.375" style="28" customWidth="1"/>
    <col min="11783" max="11783" width="33.625" style="28" customWidth="1"/>
    <col min="11784" max="11786" width="4.25" style="28" customWidth="1"/>
    <col min="11787" max="11827" width="5.125" style="28" customWidth="1"/>
    <col min="11828" max="11828" width="6.125" style="28" customWidth="1"/>
    <col min="11829" max="11829" width="2.875" style="28" customWidth="1"/>
    <col min="11830" max="11830" width="5.125" style="28" customWidth="1"/>
    <col min="11831" max="11832" width="1.875" style="28" customWidth="1"/>
    <col min="11833" max="11833" width="3.375" style="28" customWidth="1"/>
    <col min="11834" max="11834" width="33.625" style="28" customWidth="1"/>
    <col min="11835" max="11843" width="2.875" style="28" customWidth="1"/>
    <col min="11844" max="12035" width="8.125" style="28"/>
    <col min="12036" max="12037" width="1.875" style="28" customWidth="1"/>
    <col min="12038" max="12038" width="3.375" style="28" customWidth="1"/>
    <col min="12039" max="12039" width="33.625" style="28" customWidth="1"/>
    <col min="12040" max="12042" width="4.25" style="28" customWidth="1"/>
    <col min="12043" max="12083" width="5.125" style="28" customWidth="1"/>
    <col min="12084" max="12084" width="6.125" style="28" customWidth="1"/>
    <col min="12085" max="12085" width="2.875" style="28" customWidth="1"/>
    <col min="12086" max="12086" width="5.125" style="28" customWidth="1"/>
    <col min="12087" max="12088" width="1.875" style="28" customWidth="1"/>
    <col min="12089" max="12089" width="3.375" style="28" customWidth="1"/>
    <col min="12090" max="12090" width="33.625" style="28" customWidth="1"/>
    <col min="12091" max="12099" width="2.875" style="28" customWidth="1"/>
    <col min="12100" max="12291" width="8.125" style="28"/>
    <col min="12292" max="12293" width="1.875" style="28" customWidth="1"/>
    <col min="12294" max="12294" width="3.375" style="28" customWidth="1"/>
    <col min="12295" max="12295" width="33.625" style="28" customWidth="1"/>
    <col min="12296" max="12298" width="4.25" style="28" customWidth="1"/>
    <col min="12299" max="12339" width="5.125" style="28" customWidth="1"/>
    <col min="12340" max="12340" width="6.125" style="28" customWidth="1"/>
    <col min="12341" max="12341" width="2.875" style="28" customWidth="1"/>
    <col min="12342" max="12342" width="5.125" style="28" customWidth="1"/>
    <col min="12343" max="12344" width="1.875" style="28" customWidth="1"/>
    <col min="12345" max="12345" width="3.375" style="28" customWidth="1"/>
    <col min="12346" max="12346" width="33.625" style="28" customWidth="1"/>
    <col min="12347" max="12355" width="2.875" style="28" customWidth="1"/>
    <col min="12356" max="12547" width="8.125" style="28"/>
    <col min="12548" max="12549" width="1.875" style="28" customWidth="1"/>
    <col min="12550" max="12550" width="3.375" style="28" customWidth="1"/>
    <col min="12551" max="12551" width="33.625" style="28" customWidth="1"/>
    <col min="12552" max="12554" width="4.25" style="28" customWidth="1"/>
    <col min="12555" max="12595" width="5.125" style="28" customWidth="1"/>
    <col min="12596" max="12596" width="6.125" style="28" customWidth="1"/>
    <col min="12597" max="12597" width="2.875" style="28" customWidth="1"/>
    <col min="12598" max="12598" width="5.125" style="28" customWidth="1"/>
    <col min="12599" max="12600" width="1.875" style="28" customWidth="1"/>
    <col min="12601" max="12601" width="3.375" style="28" customWidth="1"/>
    <col min="12602" max="12602" width="33.625" style="28" customWidth="1"/>
    <col min="12603" max="12611" width="2.875" style="28" customWidth="1"/>
    <col min="12612" max="12803" width="8.125" style="28"/>
    <col min="12804" max="12805" width="1.875" style="28" customWidth="1"/>
    <col min="12806" max="12806" width="3.375" style="28" customWidth="1"/>
    <col min="12807" max="12807" width="33.625" style="28" customWidth="1"/>
    <col min="12808" max="12810" width="4.25" style="28" customWidth="1"/>
    <col min="12811" max="12851" width="5.125" style="28" customWidth="1"/>
    <col min="12852" max="12852" width="6.125" style="28" customWidth="1"/>
    <col min="12853" max="12853" width="2.875" style="28" customWidth="1"/>
    <col min="12854" max="12854" width="5.125" style="28" customWidth="1"/>
    <col min="12855" max="12856" width="1.875" style="28" customWidth="1"/>
    <col min="12857" max="12857" width="3.375" style="28" customWidth="1"/>
    <col min="12858" max="12858" width="33.625" style="28" customWidth="1"/>
    <col min="12859" max="12867" width="2.875" style="28" customWidth="1"/>
    <col min="12868" max="13059" width="8.125" style="28"/>
    <col min="13060" max="13061" width="1.875" style="28" customWidth="1"/>
    <col min="13062" max="13062" width="3.375" style="28" customWidth="1"/>
    <col min="13063" max="13063" width="33.625" style="28" customWidth="1"/>
    <col min="13064" max="13066" width="4.25" style="28" customWidth="1"/>
    <col min="13067" max="13107" width="5.125" style="28" customWidth="1"/>
    <col min="13108" max="13108" width="6.125" style="28" customWidth="1"/>
    <col min="13109" max="13109" width="2.875" style="28" customWidth="1"/>
    <col min="13110" max="13110" width="5.125" style="28" customWidth="1"/>
    <col min="13111" max="13112" width="1.875" style="28" customWidth="1"/>
    <col min="13113" max="13113" width="3.375" style="28" customWidth="1"/>
    <col min="13114" max="13114" width="33.625" style="28" customWidth="1"/>
    <col min="13115" max="13123" width="2.875" style="28" customWidth="1"/>
    <col min="13124" max="13315" width="8.125" style="28"/>
    <col min="13316" max="13317" width="1.875" style="28" customWidth="1"/>
    <col min="13318" max="13318" width="3.375" style="28" customWidth="1"/>
    <col min="13319" max="13319" width="33.625" style="28" customWidth="1"/>
    <col min="13320" max="13322" width="4.25" style="28" customWidth="1"/>
    <col min="13323" max="13363" width="5.125" style="28" customWidth="1"/>
    <col min="13364" max="13364" width="6.125" style="28" customWidth="1"/>
    <col min="13365" max="13365" width="2.875" style="28" customWidth="1"/>
    <col min="13366" max="13366" width="5.125" style="28" customWidth="1"/>
    <col min="13367" max="13368" width="1.875" style="28" customWidth="1"/>
    <col min="13369" max="13369" width="3.375" style="28" customWidth="1"/>
    <col min="13370" max="13370" width="33.625" style="28" customWidth="1"/>
    <col min="13371" max="13379" width="2.875" style="28" customWidth="1"/>
    <col min="13380" max="13571" width="8.125" style="28"/>
    <col min="13572" max="13573" width="1.875" style="28" customWidth="1"/>
    <col min="13574" max="13574" width="3.375" style="28" customWidth="1"/>
    <col min="13575" max="13575" width="33.625" style="28" customWidth="1"/>
    <col min="13576" max="13578" width="4.25" style="28" customWidth="1"/>
    <col min="13579" max="13619" width="5.125" style="28" customWidth="1"/>
    <col min="13620" max="13620" width="6.125" style="28" customWidth="1"/>
    <col min="13621" max="13621" width="2.875" style="28" customWidth="1"/>
    <col min="13622" max="13622" width="5.125" style="28" customWidth="1"/>
    <col min="13623" max="13624" width="1.875" style="28" customWidth="1"/>
    <col min="13625" max="13625" width="3.375" style="28" customWidth="1"/>
    <col min="13626" max="13626" width="33.625" style="28" customWidth="1"/>
    <col min="13627" max="13635" width="2.875" style="28" customWidth="1"/>
    <col min="13636" max="13827" width="8.125" style="28"/>
    <col min="13828" max="13829" width="1.875" style="28" customWidth="1"/>
    <col min="13830" max="13830" width="3.375" style="28" customWidth="1"/>
    <col min="13831" max="13831" width="33.625" style="28" customWidth="1"/>
    <col min="13832" max="13834" width="4.25" style="28" customWidth="1"/>
    <col min="13835" max="13875" width="5.125" style="28" customWidth="1"/>
    <col min="13876" max="13876" width="6.125" style="28" customWidth="1"/>
    <col min="13877" max="13877" width="2.875" style="28" customWidth="1"/>
    <col min="13878" max="13878" width="5.125" style="28" customWidth="1"/>
    <col min="13879" max="13880" width="1.875" style="28" customWidth="1"/>
    <col min="13881" max="13881" width="3.375" style="28" customWidth="1"/>
    <col min="13882" max="13882" width="33.625" style="28" customWidth="1"/>
    <col min="13883" max="13891" width="2.875" style="28" customWidth="1"/>
    <col min="13892" max="14083" width="8.125" style="28"/>
    <col min="14084" max="14085" width="1.875" style="28" customWidth="1"/>
    <col min="14086" max="14086" width="3.375" style="28" customWidth="1"/>
    <col min="14087" max="14087" width="33.625" style="28" customWidth="1"/>
    <col min="14088" max="14090" width="4.25" style="28" customWidth="1"/>
    <col min="14091" max="14131" width="5.125" style="28" customWidth="1"/>
    <col min="14132" max="14132" width="6.125" style="28" customWidth="1"/>
    <col min="14133" max="14133" width="2.875" style="28" customWidth="1"/>
    <col min="14134" max="14134" width="5.125" style="28" customWidth="1"/>
    <col min="14135" max="14136" width="1.875" style="28" customWidth="1"/>
    <col min="14137" max="14137" width="3.375" style="28" customWidth="1"/>
    <col min="14138" max="14138" width="33.625" style="28" customWidth="1"/>
    <col min="14139" max="14147" width="2.875" style="28" customWidth="1"/>
    <col min="14148" max="14339" width="8.125" style="28"/>
    <col min="14340" max="14341" width="1.875" style="28" customWidth="1"/>
    <col min="14342" max="14342" width="3.375" style="28" customWidth="1"/>
    <col min="14343" max="14343" width="33.625" style="28" customWidth="1"/>
    <col min="14344" max="14346" width="4.25" style="28" customWidth="1"/>
    <col min="14347" max="14387" width="5.125" style="28" customWidth="1"/>
    <col min="14388" max="14388" width="6.125" style="28" customWidth="1"/>
    <col min="14389" max="14389" width="2.875" style="28" customWidth="1"/>
    <col min="14390" max="14390" width="5.125" style="28" customWidth="1"/>
    <col min="14391" max="14392" width="1.875" style="28" customWidth="1"/>
    <col min="14393" max="14393" width="3.375" style="28" customWidth="1"/>
    <col min="14394" max="14394" width="33.625" style="28" customWidth="1"/>
    <col min="14395" max="14403" width="2.875" style="28" customWidth="1"/>
    <col min="14404" max="14595" width="8.125" style="28"/>
    <col min="14596" max="14597" width="1.875" style="28" customWidth="1"/>
    <col min="14598" max="14598" width="3.375" style="28" customWidth="1"/>
    <col min="14599" max="14599" width="33.625" style="28" customWidth="1"/>
    <col min="14600" max="14602" width="4.25" style="28" customWidth="1"/>
    <col min="14603" max="14643" width="5.125" style="28" customWidth="1"/>
    <col min="14644" max="14644" width="6.125" style="28" customWidth="1"/>
    <col min="14645" max="14645" width="2.875" style="28" customWidth="1"/>
    <col min="14646" max="14646" width="5.125" style="28" customWidth="1"/>
    <col min="14647" max="14648" width="1.875" style="28" customWidth="1"/>
    <col min="14649" max="14649" width="3.375" style="28" customWidth="1"/>
    <col min="14650" max="14650" width="33.625" style="28" customWidth="1"/>
    <col min="14651" max="14659" width="2.875" style="28" customWidth="1"/>
    <col min="14660" max="14851" width="8.125" style="28"/>
    <col min="14852" max="14853" width="1.875" style="28" customWidth="1"/>
    <col min="14854" max="14854" width="3.375" style="28" customWidth="1"/>
    <col min="14855" max="14855" width="33.625" style="28" customWidth="1"/>
    <col min="14856" max="14858" width="4.25" style="28" customWidth="1"/>
    <col min="14859" max="14899" width="5.125" style="28" customWidth="1"/>
    <col min="14900" max="14900" width="6.125" style="28" customWidth="1"/>
    <col min="14901" max="14901" width="2.875" style="28" customWidth="1"/>
    <col min="14902" max="14902" width="5.125" style="28" customWidth="1"/>
    <col min="14903" max="14904" width="1.875" style="28" customWidth="1"/>
    <col min="14905" max="14905" width="3.375" style="28" customWidth="1"/>
    <col min="14906" max="14906" width="33.625" style="28" customWidth="1"/>
    <col min="14907" max="14915" width="2.875" style="28" customWidth="1"/>
    <col min="14916" max="15107" width="8.125" style="28"/>
    <col min="15108" max="15109" width="1.875" style="28" customWidth="1"/>
    <col min="15110" max="15110" width="3.375" style="28" customWidth="1"/>
    <col min="15111" max="15111" width="33.625" style="28" customWidth="1"/>
    <col min="15112" max="15114" width="4.25" style="28" customWidth="1"/>
    <col min="15115" max="15155" width="5.125" style="28" customWidth="1"/>
    <col min="15156" max="15156" width="6.125" style="28" customWidth="1"/>
    <col min="15157" max="15157" width="2.875" style="28" customWidth="1"/>
    <col min="15158" max="15158" width="5.125" style="28" customWidth="1"/>
    <col min="15159" max="15160" width="1.875" style="28" customWidth="1"/>
    <col min="15161" max="15161" width="3.375" style="28" customWidth="1"/>
    <col min="15162" max="15162" width="33.625" style="28" customWidth="1"/>
    <col min="15163" max="15171" width="2.875" style="28" customWidth="1"/>
    <col min="15172" max="15363" width="8.125" style="28"/>
    <col min="15364" max="15365" width="1.875" style="28" customWidth="1"/>
    <col min="15366" max="15366" width="3.375" style="28" customWidth="1"/>
    <col min="15367" max="15367" width="33.625" style="28" customWidth="1"/>
    <col min="15368" max="15370" width="4.25" style="28" customWidth="1"/>
    <col min="15371" max="15411" width="5.125" style="28" customWidth="1"/>
    <col min="15412" max="15412" width="6.125" style="28" customWidth="1"/>
    <col min="15413" max="15413" width="2.875" style="28" customWidth="1"/>
    <col min="15414" max="15414" width="5.125" style="28" customWidth="1"/>
    <col min="15415" max="15416" width="1.875" style="28" customWidth="1"/>
    <col min="15417" max="15417" width="3.375" style="28" customWidth="1"/>
    <col min="15418" max="15418" width="33.625" style="28" customWidth="1"/>
    <col min="15419" max="15427" width="2.875" style="28" customWidth="1"/>
    <col min="15428" max="15619" width="8.125" style="28"/>
    <col min="15620" max="15621" width="1.875" style="28" customWidth="1"/>
    <col min="15622" max="15622" width="3.375" style="28" customWidth="1"/>
    <col min="15623" max="15623" width="33.625" style="28" customWidth="1"/>
    <col min="15624" max="15626" width="4.25" style="28" customWidth="1"/>
    <col min="15627" max="15667" width="5.125" style="28" customWidth="1"/>
    <col min="15668" max="15668" width="6.125" style="28" customWidth="1"/>
    <col min="15669" max="15669" width="2.875" style="28" customWidth="1"/>
    <col min="15670" max="15670" width="5.125" style="28" customWidth="1"/>
    <col min="15671" max="15672" width="1.875" style="28" customWidth="1"/>
    <col min="15673" max="15673" width="3.375" style="28" customWidth="1"/>
    <col min="15674" max="15674" width="33.625" style="28" customWidth="1"/>
    <col min="15675" max="15683" width="2.875" style="28" customWidth="1"/>
    <col min="15684" max="15875" width="8.125" style="28"/>
    <col min="15876" max="15877" width="1.875" style="28" customWidth="1"/>
    <col min="15878" max="15878" width="3.375" style="28" customWidth="1"/>
    <col min="15879" max="15879" width="33.625" style="28" customWidth="1"/>
    <col min="15880" max="15882" width="4.25" style="28" customWidth="1"/>
    <col min="15883" max="15923" width="5.125" style="28" customWidth="1"/>
    <col min="15924" max="15924" width="6.125" style="28" customWidth="1"/>
    <col min="15925" max="15925" width="2.875" style="28" customWidth="1"/>
    <col min="15926" max="15926" width="5.125" style="28" customWidth="1"/>
    <col min="15927" max="15928" width="1.875" style="28" customWidth="1"/>
    <col min="15929" max="15929" width="3.375" style="28" customWidth="1"/>
    <col min="15930" max="15930" width="33.625" style="28" customWidth="1"/>
    <col min="15931" max="15939" width="2.875" style="28" customWidth="1"/>
    <col min="15940" max="16131" width="8.125" style="28"/>
    <col min="16132" max="16133" width="1.875" style="28" customWidth="1"/>
    <col min="16134" max="16134" width="3.375" style="28" customWidth="1"/>
    <col min="16135" max="16135" width="33.625" style="28" customWidth="1"/>
    <col min="16136" max="16138" width="4.25" style="28" customWidth="1"/>
    <col min="16139" max="16179" width="5.125" style="28" customWidth="1"/>
    <col min="16180" max="16180" width="6.125" style="28" customWidth="1"/>
    <col min="16181" max="16181" width="2.875" style="28" customWidth="1"/>
    <col min="16182" max="16182" width="5.125" style="28" customWidth="1"/>
    <col min="16183" max="16184" width="1.875" style="28" customWidth="1"/>
    <col min="16185" max="16185" width="3.375" style="28" customWidth="1"/>
    <col min="16186" max="16186" width="33.625" style="28" customWidth="1"/>
    <col min="16187" max="16195" width="2.875" style="28" customWidth="1"/>
    <col min="16196" max="16384" width="8.125" style="28"/>
  </cols>
  <sheetData>
    <row r="1" spans="1:67" s="15" customFormat="1" ht="15.75" customHeight="1">
      <c r="A1" s="222" t="s">
        <v>561</v>
      </c>
      <c r="B1" s="14"/>
      <c r="C1" s="14"/>
      <c r="D1" s="79"/>
      <c r="E1" s="80"/>
      <c r="F1" s="14"/>
      <c r="G1" s="14"/>
      <c r="H1" s="14"/>
      <c r="I1" s="14"/>
      <c r="J1" s="14"/>
      <c r="K1" s="14"/>
      <c r="L1" s="14"/>
      <c r="M1" s="14"/>
      <c r="N1" s="14"/>
      <c r="O1" s="14"/>
      <c r="P1" s="80"/>
      <c r="Q1" s="80"/>
      <c r="R1" s="80"/>
      <c r="S1" s="80"/>
      <c r="T1" s="80"/>
      <c r="U1" s="80"/>
      <c r="V1" s="80"/>
      <c r="W1" s="80"/>
      <c r="X1" s="80"/>
      <c r="Y1" s="80"/>
      <c r="Z1" s="80"/>
      <c r="AA1" s="80"/>
      <c r="AB1" s="80"/>
      <c r="AC1" s="80"/>
      <c r="AD1" s="80"/>
      <c r="AE1" s="80"/>
      <c r="AF1" s="80"/>
      <c r="AG1" s="80"/>
      <c r="AH1" s="80"/>
      <c r="AI1" s="80"/>
      <c r="AJ1" s="80"/>
      <c r="AK1" s="80"/>
      <c r="AL1" s="80"/>
      <c r="AM1" s="80"/>
      <c r="AN1" s="80"/>
      <c r="AO1" s="80"/>
      <c r="AP1" s="80"/>
      <c r="AQ1" s="80"/>
      <c r="AR1" s="80"/>
      <c r="AS1" s="80"/>
      <c r="AT1" s="80"/>
      <c r="AU1" s="80"/>
      <c r="AV1" s="80"/>
      <c r="AW1" s="80"/>
      <c r="AX1" s="80"/>
      <c r="AY1" s="80"/>
      <c r="AZ1" s="80"/>
      <c r="BA1" s="80"/>
      <c r="BB1" s="80"/>
      <c r="BC1" s="78" t="s">
        <v>315</v>
      </c>
      <c r="BD1" s="14"/>
      <c r="BE1" s="79"/>
      <c r="BF1" s="80"/>
      <c r="BG1" s="80"/>
      <c r="BH1" s="80"/>
      <c r="BI1" s="80"/>
      <c r="BJ1" s="80"/>
      <c r="BK1" s="80"/>
      <c r="BL1" s="80"/>
      <c r="BM1" s="80"/>
      <c r="BN1" s="80"/>
      <c r="BO1" s="80"/>
    </row>
    <row r="2" spans="1:67" ht="30" customHeight="1">
      <c r="A2" s="499" t="s">
        <v>562</v>
      </c>
      <c r="B2" s="501" t="s">
        <v>563</v>
      </c>
      <c r="C2" s="502"/>
      <c r="D2" s="503"/>
      <c r="E2" s="509" t="s">
        <v>171</v>
      </c>
      <c r="F2" s="497">
        <v>1975</v>
      </c>
      <c r="G2" s="497">
        <v>1976</v>
      </c>
      <c r="H2" s="497">
        <v>1977</v>
      </c>
      <c r="I2" s="497">
        <v>1978</v>
      </c>
      <c r="J2" s="497">
        <v>1979</v>
      </c>
      <c r="K2" s="497">
        <v>1980</v>
      </c>
      <c r="L2" s="497">
        <v>1981</v>
      </c>
      <c r="M2" s="497">
        <v>1982</v>
      </c>
      <c r="N2" s="497">
        <v>1983</v>
      </c>
      <c r="O2" s="497">
        <v>1984</v>
      </c>
      <c r="P2" s="497">
        <v>1985</v>
      </c>
      <c r="Q2" s="497">
        <v>1986</v>
      </c>
      <c r="R2" s="497">
        <v>1987</v>
      </c>
      <c r="S2" s="497">
        <v>1988</v>
      </c>
      <c r="T2" s="497">
        <v>1989</v>
      </c>
      <c r="U2" s="497">
        <v>1990</v>
      </c>
      <c r="V2" s="497">
        <v>1991</v>
      </c>
      <c r="W2" s="497">
        <v>1992</v>
      </c>
      <c r="X2" s="497">
        <v>1993</v>
      </c>
      <c r="Y2" s="497">
        <v>1994</v>
      </c>
      <c r="Z2" s="497">
        <v>1995</v>
      </c>
      <c r="AA2" s="497">
        <v>1996</v>
      </c>
      <c r="AB2" s="497">
        <v>1997</v>
      </c>
      <c r="AC2" s="497">
        <v>1998</v>
      </c>
      <c r="AD2" s="497">
        <v>1999</v>
      </c>
      <c r="AE2" s="497">
        <v>2000</v>
      </c>
      <c r="AF2" s="497">
        <v>2001</v>
      </c>
      <c r="AG2" s="497">
        <v>2002</v>
      </c>
      <c r="AH2" s="497">
        <v>2003</v>
      </c>
      <c r="AI2" s="497">
        <v>2004</v>
      </c>
      <c r="AJ2" s="497">
        <v>2005</v>
      </c>
      <c r="AK2" s="497">
        <v>2006</v>
      </c>
      <c r="AL2" s="497">
        <v>2007</v>
      </c>
      <c r="AM2" s="497">
        <v>2008</v>
      </c>
      <c r="AN2" s="497">
        <v>2009</v>
      </c>
      <c r="AO2" s="497">
        <v>2010</v>
      </c>
      <c r="AP2" s="497">
        <v>2011</v>
      </c>
      <c r="AQ2" s="497">
        <v>2012</v>
      </c>
      <c r="AR2" s="497">
        <v>2013</v>
      </c>
      <c r="AS2" s="497">
        <v>2014</v>
      </c>
      <c r="AT2" s="497">
        <v>2015</v>
      </c>
      <c r="AU2" s="497">
        <v>2016</v>
      </c>
      <c r="AV2" s="497">
        <v>2017</v>
      </c>
      <c r="AW2" s="497">
        <v>2018</v>
      </c>
      <c r="AX2" s="497">
        <v>2019</v>
      </c>
      <c r="AY2" s="497">
        <v>2020</v>
      </c>
      <c r="AZ2" s="508" t="s">
        <v>794</v>
      </c>
      <c r="BB2" s="454" t="s">
        <v>316</v>
      </c>
      <c r="BC2" s="355" t="s">
        <v>0</v>
      </c>
      <c r="BD2" s="504"/>
      <c r="BE2" s="505"/>
      <c r="BF2" s="463" t="s">
        <v>171</v>
      </c>
    </row>
    <row r="3" spans="1:67" ht="27.6" customHeight="1">
      <c r="A3" s="500"/>
      <c r="B3" s="258" t="s">
        <v>542</v>
      </c>
      <c r="C3" s="259" t="s">
        <v>541</v>
      </c>
      <c r="D3" s="260" t="s">
        <v>318</v>
      </c>
      <c r="E3" s="391"/>
      <c r="F3" s="498"/>
      <c r="G3" s="498"/>
      <c r="H3" s="498"/>
      <c r="I3" s="498"/>
      <c r="J3" s="498"/>
      <c r="K3" s="498"/>
      <c r="L3" s="498"/>
      <c r="M3" s="498"/>
      <c r="N3" s="498"/>
      <c r="O3" s="498"/>
      <c r="P3" s="498"/>
      <c r="Q3" s="498"/>
      <c r="R3" s="498"/>
      <c r="S3" s="498"/>
      <c r="T3" s="498"/>
      <c r="U3" s="498"/>
      <c r="V3" s="498"/>
      <c r="W3" s="498"/>
      <c r="X3" s="498"/>
      <c r="Y3" s="498"/>
      <c r="Z3" s="498"/>
      <c r="AA3" s="498"/>
      <c r="AB3" s="498"/>
      <c r="AC3" s="498"/>
      <c r="AD3" s="498"/>
      <c r="AE3" s="498"/>
      <c r="AF3" s="498"/>
      <c r="AG3" s="498"/>
      <c r="AH3" s="498"/>
      <c r="AI3" s="498"/>
      <c r="AJ3" s="498"/>
      <c r="AK3" s="498"/>
      <c r="AL3" s="498"/>
      <c r="AM3" s="498"/>
      <c r="AN3" s="498"/>
      <c r="AO3" s="498"/>
      <c r="AP3" s="498"/>
      <c r="AQ3" s="498"/>
      <c r="AR3" s="498"/>
      <c r="AS3" s="498"/>
      <c r="AT3" s="498"/>
      <c r="AU3" s="498"/>
      <c r="AV3" s="498"/>
      <c r="AW3" s="498"/>
      <c r="AX3" s="498"/>
      <c r="AY3" s="498"/>
      <c r="AZ3" s="498"/>
      <c r="BB3" s="462"/>
      <c r="BC3" s="81" t="s">
        <v>172</v>
      </c>
      <c r="BD3" s="82" t="s">
        <v>173</v>
      </c>
      <c r="BE3" s="83" t="s">
        <v>174</v>
      </c>
      <c r="BF3" s="391"/>
    </row>
    <row r="4" spans="1:67" s="127" customFormat="1" ht="31.5" customHeight="1">
      <c r="A4" s="142" t="s">
        <v>564</v>
      </c>
      <c r="B4" s="152">
        <v>4</v>
      </c>
      <c r="C4" s="153">
        <v>1</v>
      </c>
      <c r="D4" s="154"/>
      <c r="E4" s="261" t="s">
        <v>229</v>
      </c>
      <c r="F4" s="88"/>
      <c r="G4" s="88"/>
      <c r="H4" s="88"/>
      <c r="I4" s="88"/>
      <c r="J4" s="88"/>
      <c r="K4" s="88"/>
      <c r="L4" s="88"/>
      <c r="M4" s="88"/>
      <c r="N4" s="88"/>
      <c r="O4" s="88"/>
      <c r="P4" s="88"/>
      <c r="Q4" s="88"/>
      <c r="R4" s="88"/>
      <c r="S4" s="88"/>
      <c r="T4" s="88"/>
      <c r="U4" s="88"/>
      <c r="V4" s="88"/>
      <c r="W4" s="88"/>
      <c r="X4" s="88"/>
      <c r="Y4" s="88"/>
      <c r="Z4" s="88"/>
      <c r="AA4" s="88">
        <f>SUM(AA5:AA155)</f>
        <v>87</v>
      </c>
      <c r="AB4" s="88">
        <v>114</v>
      </c>
      <c r="AC4" s="88">
        <f t="shared" ref="AC4:AQ4" si="0">SUM(AC5:AC155)</f>
        <v>91</v>
      </c>
      <c r="AD4" s="88">
        <f t="shared" si="0"/>
        <v>113</v>
      </c>
      <c r="AE4" s="88">
        <f t="shared" si="0"/>
        <v>103</v>
      </c>
      <c r="AF4" s="88">
        <f t="shared" si="0"/>
        <v>84</v>
      </c>
      <c r="AG4" s="88">
        <f t="shared" si="0"/>
        <v>110</v>
      </c>
      <c r="AH4" s="88">
        <f t="shared" si="0"/>
        <v>115</v>
      </c>
      <c r="AI4" s="88">
        <f t="shared" si="0"/>
        <v>115</v>
      </c>
      <c r="AJ4" s="88">
        <f t="shared" si="0"/>
        <v>93</v>
      </c>
      <c r="AK4" s="88">
        <f t="shared" si="0"/>
        <v>117</v>
      </c>
      <c r="AL4" s="88">
        <f t="shared" si="0"/>
        <v>90</v>
      </c>
      <c r="AM4" s="88">
        <f t="shared" si="0"/>
        <v>73</v>
      </c>
      <c r="AN4" s="88">
        <f t="shared" si="0"/>
        <v>71</v>
      </c>
      <c r="AO4" s="88">
        <f t="shared" si="0"/>
        <v>72</v>
      </c>
      <c r="AP4" s="88">
        <f t="shared" si="0"/>
        <v>79</v>
      </c>
      <c r="AQ4" s="88">
        <f t="shared" si="0"/>
        <v>74</v>
      </c>
      <c r="AR4" s="88">
        <f t="shared" ref="AR4:AY4" si="1">SUM(AR5:AR172)</f>
        <v>69</v>
      </c>
      <c r="AS4" s="88">
        <f t="shared" si="1"/>
        <v>82</v>
      </c>
      <c r="AT4" s="88">
        <f t="shared" si="1"/>
        <v>79</v>
      </c>
      <c r="AU4" s="88">
        <f t="shared" si="1"/>
        <v>70</v>
      </c>
      <c r="AV4" s="88">
        <f t="shared" si="1"/>
        <v>71</v>
      </c>
      <c r="AW4" s="88">
        <f t="shared" si="1"/>
        <v>62</v>
      </c>
      <c r="AX4" s="88">
        <f t="shared" si="1"/>
        <v>69</v>
      </c>
      <c r="AY4" s="88">
        <f t="shared" si="1"/>
        <v>67</v>
      </c>
      <c r="AZ4" s="88">
        <f>SUM(AA4:AY4)</f>
        <v>2170</v>
      </c>
      <c r="BB4" s="88">
        <f>SUM(BB5:BB155)</f>
        <v>202</v>
      </c>
      <c r="BC4" s="84" t="s">
        <v>317</v>
      </c>
      <c r="BD4" s="125">
        <v>1</v>
      </c>
      <c r="BE4" s="126" t="s">
        <v>318</v>
      </c>
      <c r="BF4" s="87" t="s">
        <v>319</v>
      </c>
    </row>
    <row r="5" spans="1:67" ht="11.1" customHeight="1">
      <c r="A5" s="131"/>
      <c r="B5" s="131"/>
      <c r="C5" s="131"/>
      <c r="D5" s="251">
        <v>1</v>
      </c>
      <c r="E5" s="262" t="s">
        <v>320</v>
      </c>
      <c r="F5" s="253"/>
      <c r="G5" s="253"/>
      <c r="H5" s="253"/>
      <c r="I5" s="253"/>
      <c r="J5" s="253"/>
      <c r="K5" s="253"/>
      <c r="L5" s="253"/>
      <c r="M5" s="253"/>
      <c r="N5" s="253"/>
      <c r="O5" s="253"/>
      <c r="P5" s="253"/>
      <c r="Q5" s="253"/>
      <c r="R5" s="253"/>
      <c r="S5" s="253"/>
      <c r="T5" s="253"/>
      <c r="U5" s="253"/>
      <c r="V5" s="253"/>
      <c r="W5" s="253"/>
      <c r="X5" s="253"/>
      <c r="Y5" s="253"/>
      <c r="Z5" s="253"/>
      <c r="AA5" s="253">
        <v>1</v>
      </c>
      <c r="AB5" s="253">
        <v>1</v>
      </c>
      <c r="AC5" s="253">
        <v>5</v>
      </c>
      <c r="AD5" s="253">
        <v>2</v>
      </c>
      <c r="AE5" s="253">
        <v>4</v>
      </c>
      <c r="AF5" s="253">
        <v>1</v>
      </c>
      <c r="AG5" s="253">
        <v>1</v>
      </c>
      <c r="AH5" s="253"/>
      <c r="AI5" s="253"/>
      <c r="AJ5" s="253">
        <v>1</v>
      </c>
      <c r="AK5" s="253">
        <v>4</v>
      </c>
      <c r="AL5" s="253">
        <v>1</v>
      </c>
      <c r="AM5" s="253">
        <v>3</v>
      </c>
      <c r="AN5" s="253">
        <v>1</v>
      </c>
      <c r="AO5" s="253"/>
      <c r="AP5" s="253">
        <v>4</v>
      </c>
      <c r="AQ5" s="253">
        <v>2</v>
      </c>
      <c r="AR5" s="253">
        <v>1</v>
      </c>
      <c r="AS5" s="253">
        <v>1</v>
      </c>
      <c r="AT5" s="253">
        <v>4</v>
      </c>
      <c r="AU5" s="253">
        <v>1</v>
      </c>
      <c r="AV5" s="253">
        <v>2</v>
      </c>
      <c r="AW5" s="253">
        <v>1</v>
      </c>
      <c r="AX5" s="254"/>
      <c r="AY5" s="231"/>
      <c r="AZ5" s="88">
        <f t="shared" ref="AZ5:AZ68" si="2">SUM(AA5:AY5)</f>
        <v>41</v>
      </c>
      <c r="BB5" s="88">
        <f t="shared" ref="BB5:BB32" si="3">SUM(AA5:AB5)</f>
        <v>2</v>
      </c>
      <c r="BC5" s="93"/>
      <c r="BD5" s="94"/>
      <c r="BE5" s="104">
        <v>1</v>
      </c>
      <c r="BF5" s="91" t="s">
        <v>320</v>
      </c>
    </row>
    <row r="6" spans="1:67" ht="11.1" customHeight="1">
      <c r="A6" s="131"/>
      <c r="B6" s="131"/>
      <c r="C6" s="131"/>
      <c r="D6" s="251">
        <v>2</v>
      </c>
      <c r="E6" s="262" t="s">
        <v>321</v>
      </c>
      <c r="F6" s="255"/>
      <c r="G6" s="255"/>
      <c r="H6" s="255"/>
      <c r="I6" s="255"/>
      <c r="J6" s="255"/>
      <c r="K6" s="255"/>
      <c r="L6" s="255"/>
      <c r="M6" s="255"/>
      <c r="N6" s="255"/>
      <c r="O6" s="255"/>
      <c r="P6" s="256"/>
      <c r="Q6" s="256"/>
      <c r="R6" s="256"/>
      <c r="S6" s="256"/>
      <c r="T6" s="256"/>
      <c r="U6" s="256"/>
      <c r="V6" s="256"/>
      <c r="W6" s="256"/>
      <c r="X6" s="256"/>
      <c r="Y6" s="256"/>
      <c r="Z6" s="256"/>
      <c r="AA6" s="256">
        <v>3</v>
      </c>
      <c r="AB6" s="256">
        <v>5</v>
      </c>
      <c r="AC6" s="256">
        <v>1</v>
      </c>
      <c r="AD6" s="256">
        <v>2</v>
      </c>
      <c r="AE6" s="253">
        <v>2</v>
      </c>
      <c r="AF6" s="253">
        <v>2</v>
      </c>
      <c r="AG6" s="253">
        <v>3</v>
      </c>
      <c r="AH6" s="253">
        <v>1</v>
      </c>
      <c r="AI6" s="253">
        <v>1</v>
      </c>
      <c r="AJ6" s="253">
        <v>2</v>
      </c>
      <c r="AK6" s="253">
        <v>9</v>
      </c>
      <c r="AL6" s="253">
        <v>7</v>
      </c>
      <c r="AM6" s="253">
        <v>3</v>
      </c>
      <c r="AN6" s="253">
        <v>4</v>
      </c>
      <c r="AO6" s="253">
        <v>2</v>
      </c>
      <c r="AP6" s="253"/>
      <c r="AQ6" s="253">
        <v>2</v>
      </c>
      <c r="AR6" s="253">
        <v>2</v>
      </c>
      <c r="AS6" s="253">
        <v>3</v>
      </c>
      <c r="AT6" s="253">
        <v>1</v>
      </c>
      <c r="AU6" s="253">
        <v>6</v>
      </c>
      <c r="AV6" s="253">
        <v>1</v>
      </c>
      <c r="AW6" s="253"/>
      <c r="AX6" s="254">
        <v>1</v>
      </c>
      <c r="AY6" s="231"/>
      <c r="AZ6" s="88">
        <f t="shared" si="2"/>
        <v>63</v>
      </c>
      <c r="BB6" s="88">
        <f t="shared" si="3"/>
        <v>8</v>
      </c>
      <c r="BC6" s="93"/>
      <c r="BD6" s="94"/>
      <c r="BE6" s="104">
        <v>2</v>
      </c>
      <c r="BF6" s="91" t="s">
        <v>321</v>
      </c>
    </row>
    <row r="7" spans="1:67" ht="11.1" customHeight="1">
      <c r="A7" s="131"/>
      <c r="B7" s="131"/>
      <c r="C7" s="93"/>
      <c r="D7" s="251">
        <v>3</v>
      </c>
      <c r="E7" s="262" t="s">
        <v>322</v>
      </c>
      <c r="F7" s="255"/>
      <c r="G7" s="255"/>
      <c r="H7" s="255"/>
      <c r="I7" s="255"/>
      <c r="J7" s="255"/>
      <c r="K7" s="255"/>
      <c r="L7" s="255"/>
      <c r="M7" s="255"/>
      <c r="N7" s="255"/>
      <c r="O7" s="255"/>
      <c r="P7" s="256"/>
      <c r="Q7" s="256"/>
      <c r="R7" s="256"/>
      <c r="S7" s="256"/>
      <c r="T7" s="256"/>
      <c r="U7" s="256"/>
      <c r="V7" s="256"/>
      <c r="W7" s="256"/>
      <c r="X7" s="256"/>
      <c r="Y7" s="256"/>
      <c r="Z7" s="256"/>
      <c r="AA7" s="256">
        <v>4</v>
      </c>
      <c r="AB7" s="256">
        <v>3</v>
      </c>
      <c r="AC7" s="256">
        <v>3</v>
      </c>
      <c r="AD7" s="256">
        <v>2</v>
      </c>
      <c r="AE7" s="253">
        <v>4</v>
      </c>
      <c r="AF7" s="253">
        <v>2</v>
      </c>
      <c r="AG7" s="253">
        <v>2</v>
      </c>
      <c r="AH7" s="253">
        <v>3</v>
      </c>
      <c r="AI7" s="253">
        <v>3</v>
      </c>
      <c r="AJ7" s="253">
        <v>2</v>
      </c>
      <c r="AK7" s="253">
        <v>1</v>
      </c>
      <c r="AL7" s="253">
        <v>2</v>
      </c>
      <c r="AM7" s="253">
        <v>1</v>
      </c>
      <c r="AN7" s="253">
        <v>1</v>
      </c>
      <c r="AO7" s="253"/>
      <c r="AP7" s="253"/>
      <c r="AQ7" s="253">
        <v>2</v>
      </c>
      <c r="AR7" s="253"/>
      <c r="AS7" s="253">
        <v>1</v>
      </c>
      <c r="AT7" s="253"/>
      <c r="AU7" s="253"/>
      <c r="AV7" s="253">
        <v>1</v>
      </c>
      <c r="AW7" s="253">
        <v>2</v>
      </c>
      <c r="AX7" s="254">
        <v>1</v>
      </c>
      <c r="AY7" s="231">
        <v>2</v>
      </c>
      <c r="AZ7" s="88">
        <f t="shared" si="2"/>
        <v>42</v>
      </c>
      <c r="BB7" s="88">
        <f t="shared" si="3"/>
        <v>7</v>
      </c>
      <c r="BC7" s="93"/>
      <c r="BE7" s="104">
        <v>3</v>
      </c>
      <c r="BF7" s="91" t="s">
        <v>322</v>
      </c>
    </row>
    <row r="8" spans="1:67" ht="11.1" customHeight="1">
      <c r="A8" s="131"/>
      <c r="B8" s="131"/>
      <c r="C8" s="131"/>
      <c r="D8" s="251">
        <v>4</v>
      </c>
      <c r="E8" s="262" t="s">
        <v>323</v>
      </c>
      <c r="F8" s="253"/>
      <c r="G8" s="253"/>
      <c r="H8" s="253"/>
      <c r="I8" s="253"/>
      <c r="J8" s="253"/>
      <c r="K8" s="253"/>
      <c r="L8" s="253"/>
      <c r="M8" s="253"/>
      <c r="N8" s="253"/>
      <c r="O8" s="253"/>
      <c r="P8" s="253"/>
      <c r="Q8" s="253"/>
      <c r="R8" s="253"/>
      <c r="S8" s="253"/>
      <c r="T8" s="253"/>
      <c r="U8" s="253"/>
      <c r="V8" s="253"/>
      <c r="W8" s="253"/>
      <c r="X8" s="253"/>
      <c r="Y8" s="253"/>
      <c r="Z8" s="253"/>
      <c r="AA8" s="253"/>
      <c r="AB8" s="253"/>
      <c r="AC8" s="253">
        <v>1</v>
      </c>
      <c r="AD8" s="253"/>
      <c r="AE8" s="253">
        <v>1</v>
      </c>
      <c r="AF8" s="253">
        <v>4</v>
      </c>
      <c r="AG8" s="253">
        <v>2</v>
      </c>
      <c r="AH8" s="253"/>
      <c r="AI8" s="253"/>
      <c r="AJ8" s="253"/>
      <c r="AK8" s="253">
        <v>1</v>
      </c>
      <c r="AL8" s="253"/>
      <c r="AM8" s="253">
        <v>4</v>
      </c>
      <c r="AN8" s="253"/>
      <c r="AO8" s="253">
        <v>3</v>
      </c>
      <c r="AP8" s="253">
        <v>3</v>
      </c>
      <c r="AQ8" s="253">
        <v>1</v>
      </c>
      <c r="AR8" s="253">
        <v>2</v>
      </c>
      <c r="AS8" s="253">
        <v>2</v>
      </c>
      <c r="AT8" s="253"/>
      <c r="AU8" s="253"/>
      <c r="AV8" s="253">
        <v>3</v>
      </c>
      <c r="AW8" s="253">
        <v>2</v>
      </c>
      <c r="AX8" s="254">
        <v>1</v>
      </c>
      <c r="AY8" s="231">
        <v>2</v>
      </c>
      <c r="AZ8" s="88">
        <f t="shared" si="2"/>
        <v>32</v>
      </c>
      <c r="BB8" s="88">
        <f t="shared" si="3"/>
        <v>0</v>
      </c>
      <c r="BC8" s="93"/>
      <c r="BD8" s="94"/>
      <c r="BE8" s="104">
        <v>4</v>
      </c>
      <c r="BF8" s="91" t="s">
        <v>323</v>
      </c>
    </row>
    <row r="9" spans="1:67" ht="11.1" customHeight="1">
      <c r="A9" s="131"/>
      <c r="B9" s="131"/>
      <c r="C9" s="131"/>
      <c r="D9" s="251">
        <v>5</v>
      </c>
      <c r="E9" s="262" t="s">
        <v>324</v>
      </c>
      <c r="F9" s="253"/>
      <c r="G9" s="253"/>
      <c r="H9" s="253"/>
      <c r="I9" s="253"/>
      <c r="J9" s="253"/>
      <c r="K9" s="253"/>
      <c r="L9" s="253"/>
      <c r="M9" s="253"/>
      <c r="N9" s="253"/>
      <c r="O9" s="253"/>
      <c r="P9" s="253"/>
      <c r="Q9" s="253"/>
      <c r="R9" s="253"/>
      <c r="S9" s="253"/>
      <c r="T9" s="253"/>
      <c r="U9" s="253"/>
      <c r="V9" s="253"/>
      <c r="W9" s="253"/>
      <c r="X9" s="253"/>
      <c r="Y9" s="253"/>
      <c r="Z9" s="253"/>
      <c r="AA9" s="253">
        <v>8</v>
      </c>
      <c r="AB9" s="253">
        <v>10</v>
      </c>
      <c r="AC9" s="253">
        <v>9</v>
      </c>
      <c r="AD9" s="253">
        <v>5</v>
      </c>
      <c r="AE9" s="253">
        <v>6</v>
      </c>
      <c r="AF9" s="253">
        <v>5</v>
      </c>
      <c r="AG9" s="253">
        <v>12</v>
      </c>
      <c r="AH9" s="253">
        <v>16</v>
      </c>
      <c r="AI9" s="253">
        <v>16</v>
      </c>
      <c r="AJ9" s="253">
        <v>12</v>
      </c>
      <c r="AK9" s="253">
        <v>6</v>
      </c>
      <c r="AL9" s="253">
        <v>11</v>
      </c>
      <c r="AM9" s="253">
        <v>5</v>
      </c>
      <c r="AN9" s="253">
        <v>13</v>
      </c>
      <c r="AO9" s="253">
        <v>8</v>
      </c>
      <c r="AP9" s="253">
        <v>6</v>
      </c>
      <c r="AQ9" s="253">
        <v>7</v>
      </c>
      <c r="AR9" s="253">
        <v>10</v>
      </c>
      <c r="AS9" s="253">
        <v>7</v>
      </c>
      <c r="AT9" s="253">
        <v>8</v>
      </c>
      <c r="AU9" s="253">
        <v>5</v>
      </c>
      <c r="AV9" s="253">
        <v>10</v>
      </c>
      <c r="AW9" s="253">
        <v>3</v>
      </c>
      <c r="AX9" s="254">
        <v>6</v>
      </c>
      <c r="AY9" s="231">
        <v>7</v>
      </c>
      <c r="AZ9" s="88">
        <f t="shared" si="2"/>
        <v>211</v>
      </c>
      <c r="BB9" s="88">
        <f t="shared" si="3"/>
        <v>18</v>
      </c>
      <c r="BC9" s="93"/>
      <c r="BD9" s="94"/>
      <c r="BE9" s="104">
        <v>5</v>
      </c>
      <c r="BF9" s="91" t="s">
        <v>324</v>
      </c>
    </row>
    <row r="10" spans="1:67" ht="11.1" customHeight="1">
      <c r="A10" s="131"/>
      <c r="B10" s="131"/>
      <c r="C10" s="131"/>
      <c r="D10" s="251">
        <v>6</v>
      </c>
      <c r="E10" s="262" t="s">
        <v>325</v>
      </c>
      <c r="F10" s="253"/>
      <c r="G10" s="253"/>
      <c r="H10" s="253"/>
      <c r="I10" s="253"/>
      <c r="J10" s="253"/>
      <c r="K10" s="253"/>
      <c r="L10" s="253"/>
      <c r="M10" s="253"/>
      <c r="N10" s="253"/>
      <c r="O10" s="253"/>
      <c r="P10" s="253"/>
      <c r="Q10" s="253"/>
      <c r="R10" s="253"/>
      <c r="S10" s="253"/>
      <c r="T10" s="253"/>
      <c r="U10" s="253"/>
      <c r="V10" s="253"/>
      <c r="W10" s="253"/>
      <c r="X10" s="253"/>
      <c r="Y10" s="253"/>
      <c r="Z10" s="253"/>
      <c r="AA10" s="253"/>
      <c r="AB10" s="253"/>
      <c r="AC10" s="253"/>
      <c r="AD10" s="253"/>
      <c r="AE10" s="253"/>
      <c r="AF10" s="253"/>
      <c r="AG10" s="253"/>
      <c r="AH10" s="253"/>
      <c r="AI10" s="253"/>
      <c r="AJ10" s="253"/>
      <c r="AK10" s="253"/>
      <c r="AL10" s="253"/>
      <c r="AM10" s="253"/>
      <c r="AN10" s="253"/>
      <c r="AO10" s="253"/>
      <c r="AP10" s="253"/>
      <c r="AQ10" s="253"/>
      <c r="AR10" s="253"/>
      <c r="AS10" s="253"/>
      <c r="AT10" s="253"/>
      <c r="AU10" s="253"/>
      <c r="AV10" s="253"/>
      <c r="AW10" s="253"/>
      <c r="AX10" s="254"/>
      <c r="AY10" s="231"/>
      <c r="AZ10" s="88">
        <f t="shared" si="2"/>
        <v>0</v>
      </c>
      <c r="BB10" s="88">
        <f t="shared" si="3"/>
        <v>0</v>
      </c>
      <c r="BC10" s="93"/>
      <c r="BD10" s="94"/>
      <c r="BE10" s="104">
        <v>6</v>
      </c>
      <c r="BF10" s="91" t="s">
        <v>325</v>
      </c>
    </row>
    <row r="11" spans="1:67" ht="11.1" customHeight="1">
      <c r="A11" s="131"/>
      <c r="B11" s="131"/>
      <c r="C11" s="131"/>
      <c r="D11" s="251">
        <v>7</v>
      </c>
      <c r="E11" s="262" t="s">
        <v>326</v>
      </c>
      <c r="F11" s="253"/>
      <c r="G11" s="253"/>
      <c r="H11" s="253"/>
      <c r="I11" s="253"/>
      <c r="J11" s="253"/>
      <c r="K11" s="253"/>
      <c r="L11" s="253"/>
      <c r="M11" s="253"/>
      <c r="N11" s="253"/>
      <c r="O11" s="253"/>
      <c r="P11" s="253"/>
      <c r="Q11" s="253"/>
      <c r="R11" s="253"/>
      <c r="S11" s="253"/>
      <c r="T11" s="253"/>
      <c r="U11" s="253"/>
      <c r="V11" s="253"/>
      <c r="W11" s="253"/>
      <c r="X11" s="253"/>
      <c r="Y11" s="253"/>
      <c r="Z11" s="253"/>
      <c r="AA11" s="253">
        <v>6</v>
      </c>
      <c r="AB11" s="253">
        <v>3</v>
      </c>
      <c r="AC11" s="253">
        <v>1</v>
      </c>
      <c r="AD11" s="253">
        <v>3</v>
      </c>
      <c r="AE11" s="253">
        <v>7</v>
      </c>
      <c r="AF11" s="253">
        <v>1</v>
      </c>
      <c r="AG11" s="253">
        <v>6</v>
      </c>
      <c r="AH11" s="253">
        <v>5</v>
      </c>
      <c r="AI11" s="253">
        <v>5</v>
      </c>
      <c r="AJ11" s="253">
        <v>2</v>
      </c>
      <c r="AK11" s="253">
        <v>4</v>
      </c>
      <c r="AL11" s="253">
        <v>3</v>
      </c>
      <c r="AM11" s="253">
        <v>3</v>
      </c>
      <c r="AN11" s="253">
        <v>2</v>
      </c>
      <c r="AO11" s="253">
        <v>2</v>
      </c>
      <c r="AP11" s="253"/>
      <c r="AQ11" s="253">
        <v>1</v>
      </c>
      <c r="AR11" s="253">
        <v>1</v>
      </c>
      <c r="AS11" s="253">
        <v>3</v>
      </c>
      <c r="AT11" s="253">
        <v>3</v>
      </c>
      <c r="AU11" s="253">
        <v>3</v>
      </c>
      <c r="AV11" s="253">
        <v>2</v>
      </c>
      <c r="AW11" s="253"/>
      <c r="AX11" s="254">
        <v>3</v>
      </c>
      <c r="AY11" s="231">
        <v>1</v>
      </c>
      <c r="AZ11" s="88">
        <f t="shared" si="2"/>
        <v>70</v>
      </c>
      <c r="BB11" s="88">
        <f t="shared" si="3"/>
        <v>9</v>
      </c>
      <c r="BC11" s="93"/>
      <c r="BD11" s="94"/>
      <c r="BE11" s="104">
        <v>7</v>
      </c>
      <c r="BF11" s="91" t="s">
        <v>326</v>
      </c>
    </row>
    <row r="12" spans="1:67" ht="11.1" customHeight="1">
      <c r="A12" s="131"/>
      <c r="B12" s="131"/>
      <c r="C12" s="131"/>
      <c r="D12" s="251">
        <v>8</v>
      </c>
      <c r="E12" s="262" t="s">
        <v>327</v>
      </c>
      <c r="F12" s="253"/>
      <c r="G12" s="253"/>
      <c r="H12" s="253"/>
      <c r="I12" s="253"/>
      <c r="J12" s="253"/>
      <c r="K12" s="253"/>
      <c r="L12" s="253"/>
      <c r="M12" s="253"/>
      <c r="N12" s="253"/>
      <c r="O12" s="253"/>
      <c r="P12" s="253"/>
      <c r="Q12" s="253"/>
      <c r="R12" s="253"/>
      <c r="S12" s="253"/>
      <c r="T12" s="253"/>
      <c r="U12" s="253"/>
      <c r="V12" s="253"/>
      <c r="W12" s="253"/>
      <c r="X12" s="253"/>
      <c r="Y12" s="253"/>
      <c r="Z12" s="253"/>
      <c r="AA12" s="253">
        <v>2</v>
      </c>
      <c r="AB12" s="253"/>
      <c r="AC12" s="253">
        <v>1</v>
      </c>
      <c r="AD12" s="253">
        <v>1</v>
      </c>
      <c r="AE12" s="253">
        <v>2</v>
      </c>
      <c r="AF12" s="253">
        <v>3</v>
      </c>
      <c r="AG12" s="253">
        <v>2</v>
      </c>
      <c r="AH12" s="253">
        <v>3</v>
      </c>
      <c r="AI12" s="253">
        <v>3</v>
      </c>
      <c r="AJ12" s="253">
        <v>2</v>
      </c>
      <c r="AK12" s="253">
        <v>2</v>
      </c>
      <c r="AL12" s="253">
        <v>2</v>
      </c>
      <c r="AM12" s="253">
        <v>1</v>
      </c>
      <c r="AN12" s="253">
        <v>2</v>
      </c>
      <c r="AO12" s="253">
        <v>1</v>
      </c>
      <c r="AP12" s="253">
        <v>1</v>
      </c>
      <c r="AQ12" s="253">
        <v>2</v>
      </c>
      <c r="AR12" s="253"/>
      <c r="AS12" s="253">
        <v>1</v>
      </c>
      <c r="AT12" s="253">
        <v>1</v>
      </c>
      <c r="AU12" s="253">
        <v>1</v>
      </c>
      <c r="AV12" s="253"/>
      <c r="AW12" s="253"/>
      <c r="AX12" s="254">
        <v>7</v>
      </c>
      <c r="AY12" s="231">
        <v>2</v>
      </c>
      <c r="AZ12" s="88">
        <f t="shared" si="2"/>
        <v>42</v>
      </c>
      <c r="BB12" s="88">
        <f t="shared" si="3"/>
        <v>2</v>
      </c>
      <c r="BC12" s="93"/>
      <c r="BD12" s="94"/>
      <c r="BE12" s="104">
        <v>8</v>
      </c>
      <c r="BF12" s="91" t="s">
        <v>327</v>
      </c>
    </row>
    <row r="13" spans="1:67" ht="11.1" customHeight="1">
      <c r="A13" s="131"/>
      <c r="B13" s="131"/>
      <c r="C13" s="131"/>
      <c r="D13" s="251">
        <v>9</v>
      </c>
      <c r="E13" s="262" t="s">
        <v>328</v>
      </c>
      <c r="F13" s="253"/>
      <c r="G13" s="253"/>
      <c r="H13" s="253"/>
      <c r="I13" s="253"/>
      <c r="J13" s="253"/>
      <c r="K13" s="253"/>
      <c r="L13" s="253"/>
      <c r="M13" s="253"/>
      <c r="N13" s="253"/>
      <c r="O13" s="253"/>
      <c r="P13" s="253"/>
      <c r="Q13" s="253"/>
      <c r="R13" s="253"/>
      <c r="S13" s="253"/>
      <c r="T13" s="253"/>
      <c r="U13" s="253"/>
      <c r="V13" s="253"/>
      <c r="W13" s="253"/>
      <c r="X13" s="253"/>
      <c r="Y13" s="253"/>
      <c r="Z13" s="253"/>
      <c r="AA13" s="253">
        <v>5</v>
      </c>
      <c r="AB13" s="253">
        <v>3</v>
      </c>
      <c r="AC13" s="253">
        <v>1</v>
      </c>
      <c r="AD13" s="253">
        <v>3</v>
      </c>
      <c r="AE13" s="253">
        <v>3</v>
      </c>
      <c r="AF13" s="253">
        <v>2</v>
      </c>
      <c r="AG13" s="253">
        <v>1</v>
      </c>
      <c r="AH13" s="253">
        <v>3</v>
      </c>
      <c r="AI13" s="253">
        <v>3</v>
      </c>
      <c r="AJ13" s="253">
        <v>3</v>
      </c>
      <c r="AK13" s="253">
        <v>1</v>
      </c>
      <c r="AL13" s="253"/>
      <c r="AM13" s="253">
        <v>3</v>
      </c>
      <c r="AN13" s="253"/>
      <c r="AO13" s="253">
        <v>2</v>
      </c>
      <c r="AP13" s="253">
        <v>2</v>
      </c>
      <c r="AQ13" s="253">
        <v>2</v>
      </c>
      <c r="AR13" s="253"/>
      <c r="AS13" s="253"/>
      <c r="AT13" s="253">
        <v>1</v>
      </c>
      <c r="AU13" s="253">
        <v>1</v>
      </c>
      <c r="AV13" s="253">
        <v>1</v>
      </c>
      <c r="AW13" s="253">
        <v>2</v>
      </c>
      <c r="AX13" s="254">
        <v>1</v>
      </c>
      <c r="AY13" s="231">
        <v>3</v>
      </c>
      <c r="AZ13" s="88">
        <f t="shared" si="2"/>
        <v>46</v>
      </c>
      <c r="BB13" s="88">
        <f t="shared" si="3"/>
        <v>8</v>
      </c>
      <c r="BC13" s="93"/>
      <c r="BD13" s="94"/>
      <c r="BE13" s="104">
        <v>9</v>
      </c>
      <c r="BF13" s="91" t="s">
        <v>328</v>
      </c>
    </row>
    <row r="14" spans="1:67" ht="21.95" customHeight="1">
      <c r="A14" s="131"/>
      <c r="B14" s="131"/>
      <c r="C14" s="131"/>
      <c r="D14" s="251">
        <v>10</v>
      </c>
      <c r="E14" s="262" t="s">
        <v>329</v>
      </c>
      <c r="F14" s="255"/>
      <c r="G14" s="255"/>
      <c r="H14" s="255"/>
      <c r="I14" s="255"/>
      <c r="J14" s="255"/>
      <c r="K14" s="255"/>
      <c r="L14" s="255"/>
      <c r="M14" s="255"/>
      <c r="N14" s="255"/>
      <c r="O14" s="255"/>
      <c r="P14" s="256"/>
      <c r="Q14" s="256"/>
      <c r="R14" s="256"/>
      <c r="S14" s="256"/>
      <c r="T14" s="256"/>
      <c r="U14" s="256"/>
      <c r="V14" s="256"/>
      <c r="W14" s="256"/>
      <c r="X14" s="256"/>
      <c r="Y14" s="256"/>
      <c r="Z14" s="256"/>
      <c r="AA14" s="256"/>
      <c r="AB14" s="256"/>
      <c r="AC14" s="256"/>
      <c r="AD14" s="256"/>
      <c r="AE14" s="253"/>
      <c r="AF14" s="253"/>
      <c r="AG14" s="253"/>
      <c r="AH14" s="253"/>
      <c r="AI14" s="253"/>
      <c r="AJ14" s="253"/>
      <c r="AK14" s="253"/>
      <c r="AL14" s="253"/>
      <c r="AM14" s="253"/>
      <c r="AN14" s="253"/>
      <c r="AO14" s="253"/>
      <c r="AP14" s="253"/>
      <c r="AQ14" s="253"/>
      <c r="AR14" s="253"/>
      <c r="AS14" s="253"/>
      <c r="AT14" s="253"/>
      <c r="AU14" s="253"/>
      <c r="AV14" s="253"/>
      <c r="AW14" s="253"/>
      <c r="AX14" s="254"/>
      <c r="AY14" s="231"/>
      <c r="AZ14" s="88">
        <f t="shared" si="2"/>
        <v>0</v>
      </c>
      <c r="BB14" s="88">
        <f t="shared" si="3"/>
        <v>0</v>
      </c>
      <c r="BC14" s="93"/>
      <c r="BD14" s="94"/>
      <c r="BE14" s="104">
        <v>10</v>
      </c>
      <c r="BF14" s="91" t="s">
        <v>329</v>
      </c>
    </row>
    <row r="15" spans="1:67" ht="11.1" customHeight="1">
      <c r="A15" s="131"/>
      <c r="B15" s="131"/>
      <c r="C15" s="93"/>
      <c r="D15" s="251">
        <v>11</v>
      </c>
      <c r="E15" s="262" t="s">
        <v>330</v>
      </c>
      <c r="F15" s="255"/>
      <c r="G15" s="255"/>
      <c r="H15" s="255"/>
      <c r="I15" s="255"/>
      <c r="J15" s="255"/>
      <c r="K15" s="255"/>
      <c r="L15" s="255"/>
      <c r="M15" s="255"/>
      <c r="N15" s="255"/>
      <c r="O15" s="255"/>
      <c r="P15" s="256"/>
      <c r="Q15" s="256"/>
      <c r="R15" s="256"/>
      <c r="S15" s="256"/>
      <c r="T15" s="256"/>
      <c r="U15" s="256"/>
      <c r="V15" s="256"/>
      <c r="W15" s="256"/>
      <c r="X15" s="256"/>
      <c r="Y15" s="256"/>
      <c r="Z15" s="256"/>
      <c r="AA15" s="256"/>
      <c r="AB15" s="256"/>
      <c r="AC15" s="256"/>
      <c r="AD15" s="256"/>
      <c r="AE15" s="253"/>
      <c r="AF15" s="253"/>
      <c r="AG15" s="253"/>
      <c r="AH15" s="253"/>
      <c r="AI15" s="253"/>
      <c r="AJ15" s="253"/>
      <c r="AK15" s="253"/>
      <c r="AL15" s="253"/>
      <c r="AM15" s="253"/>
      <c r="AN15" s="253"/>
      <c r="AO15" s="253"/>
      <c r="AP15" s="253"/>
      <c r="AQ15" s="253"/>
      <c r="AR15" s="253"/>
      <c r="AS15" s="253"/>
      <c r="AT15" s="253"/>
      <c r="AU15" s="253"/>
      <c r="AV15" s="253"/>
      <c r="AW15" s="253"/>
      <c r="AX15" s="254"/>
      <c r="AY15" s="231"/>
      <c r="AZ15" s="88">
        <f t="shared" si="2"/>
        <v>0</v>
      </c>
      <c r="BB15" s="88">
        <f t="shared" si="3"/>
        <v>0</v>
      </c>
      <c r="BC15" s="93"/>
      <c r="BE15" s="104">
        <v>11</v>
      </c>
      <c r="BF15" s="91" t="s">
        <v>330</v>
      </c>
    </row>
    <row r="16" spans="1:67" ht="11.1" customHeight="1">
      <c r="A16" s="131"/>
      <c r="B16" s="131"/>
      <c r="C16" s="131"/>
      <c r="D16" s="251">
        <v>12</v>
      </c>
      <c r="E16" s="262" t="s">
        <v>331</v>
      </c>
      <c r="F16" s="253"/>
      <c r="G16" s="253"/>
      <c r="H16" s="253"/>
      <c r="I16" s="253"/>
      <c r="J16" s="253"/>
      <c r="K16" s="253"/>
      <c r="L16" s="253"/>
      <c r="M16" s="253"/>
      <c r="N16" s="253"/>
      <c r="O16" s="253"/>
      <c r="P16" s="253"/>
      <c r="Q16" s="253"/>
      <c r="R16" s="253"/>
      <c r="S16" s="253"/>
      <c r="T16" s="253"/>
      <c r="U16" s="253"/>
      <c r="V16" s="253"/>
      <c r="W16" s="253"/>
      <c r="X16" s="253"/>
      <c r="Y16" s="253"/>
      <c r="Z16" s="253"/>
      <c r="AA16" s="253"/>
      <c r="AB16" s="253">
        <v>2</v>
      </c>
      <c r="AC16" s="253"/>
      <c r="AD16" s="253">
        <v>1</v>
      </c>
      <c r="AE16" s="253">
        <v>1</v>
      </c>
      <c r="AF16" s="253">
        <v>1</v>
      </c>
      <c r="AG16" s="253"/>
      <c r="AH16" s="253">
        <v>1</v>
      </c>
      <c r="AI16" s="253">
        <v>1</v>
      </c>
      <c r="AJ16" s="253"/>
      <c r="AK16" s="253">
        <v>1</v>
      </c>
      <c r="AL16" s="253"/>
      <c r="AM16" s="253"/>
      <c r="AN16" s="253"/>
      <c r="AO16" s="253"/>
      <c r="AP16" s="253">
        <v>1</v>
      </c>
      <c r="AQ16" s="253"/>
      <c r="AR16" s="253"/>
      <c r="AS16" s="253"/>
      <c r="AT16" s="253"/>
      <c r="AU16" s="253"/>
      <c r="AV16" s="253"/>
      <c r="AW16" s="253"/>
      <c r="AX16" s="254"/>
      <c r="AY16" s="231">
        <v>1</v>
      </c>
      <c r="AZ16" s="88">
        <f t="shared" si="2"/>
        <v>10</v>
      </c>
      <c r="BB16" s="88">
        <f t="shared" si="3"/>
        <v>2</v>
      </c>
      <c r="BC16" s="93"/>
      <c r="BD16" s="94"/>
      <c r="BE16" s="104">
        <v>12</v>
      </c>
      <c r="BF16" s="91" t="s">
        <v>331</v>
      </c>
    </row>
    <row r="17" spans="1:58" ht="11.1" customHeight="1">
      <c r="A17" s="131"/>
      <c r="B17" s="131"/>
      <c r="C17" s="131"/>
      <c r="D17" s="251">
        <v>13</v>
      </c>
      <c r="E17" s="262" t="s">
        <v>332</v>
      </c>
      <c r="F17" s="253"/>
      <c r="G17" s="253"/>
      <c r="H17" s="253"/>
      <c r="I17" s="253"/>
      <c r="J17" s="253"/>
      <c r="K17" s="253"/>
      <c r="L17" s="253"/>
      <c r="M17" s="253"/>
      <c r="N17" s="253"/>
      <c r="O17" s="253"/>
      <c r="P17" s="253"/>
      <c r="Q17" s="253"/>
      <c r="R17" s="253"/>
      <c r="S17" s="253"/>
      <c r="T17" s="253"/>
      <c r="U17" s="253"/>
      <c r="V17" s="253"/>
      <c r="W17" s="253"/>
      <c r="X17" s="253"/>
      <c r="Y17" s="253"/>
      <c r="Z17" s="253"/>
      <c r="AA17" s="253"/>
      <c r="AB17" s="253"/>
      <c r="AC17" s="253"/>
      <c r="AD17" s="253"/>
      <c r="AE17" s="253"/>
      <c r="AF17" s="253"/>
      <c r="AG17" s="253"/>
      <c r="AH17" s="253"/>
      <c r="AI17" s="253"/>
      <c r="AJ17" s="253"/>
      <c r="AK17" s="253"/>
      <c r="AL17" s="253"/>
      <c r="AM17" s="253"/>
      <c r="AN17" s="253"/>
      <c r="AO17" s="253"/>
      <c r="AP17" s="253"/>
      <c r="AQ17" s="253"/>
      <c r="AR17" s="253"/>
      <c r="AS17" s="253"/>
      <c r="AT17" s="253"/>
      <c r="AU17" s="253"/>
      <c r="AV17" s="253"/>
      <c r="AW17" s="253"/>
      <c r="AX17" s="254"/>
      <c r="AY17" s="231"/>
      <c r="AZ17" s="88">
        <f t="shared" si="2"/>
        <v>0</v>
      </c>
      <c r="BB17" s="88">
        <f t="shared" si="3"/>
        <v>0</v>
      </c>
      <c r="BC17" s="93"/>
      <c r="BD17" s="94"/>
      <c r="BE17" s="104">
        <v>13</v>
      </c>
      <c r="BF17" s="91" t="s">
        <v>332</v>
      </c>
    </row>
    <row r="18" spans="1:58" ht="11.1" customHeight="1">
      <c r="A18" s="131"/>
      <c r="B18" s="131"/>
      <c r="C18" s="131"/>
      <c r="D18" s="251">
        <v>14</v>
      </c>
      <c r="E18" s="262" t="s">
        <v>333</v>
      </c>
      <c r="F18" s="253"/>
      <c r="G18" s="253"/>
      <c r="H18" s="253"/>
      <c r="I18" s="253"/>
      <c r="J18" s="253"/>
      <c r="K18" s="253"/>
      <c r="L18" s="253"/>
      <c r="M18" s="253"/>
      <c r="N18" s="253"/>
      <c r="O18" s="253"/>
      <c r="P18" s="253"/>
      <c r="Q18" s="253"/>
      <c r="R18" s="253"/>
      <c r="S18" s="253"/>
      <c r="T18" s="253"/>
      <c r="U18" s="253"/>
      <c r="V18" s="253"/>
      <c r="W18" s="253"/>
      <c r="X18" s="253"/>
      <c r="Y18" s="253"/>
      <c r="Z18" s="253"/>
      <c r="AA18" s="253"/>
      <c r="AB18" s="253"/>
      <c r="AC18" s="253"/>
      <c r="AD18" s="253"/>
      <c r="AE18" s="253"/>
      <c r="AF18" s="253"/>
      <c r="AG18" s="253"/>
      <c r="AH18" s="253"/>
      <c r="AI18" s="253"/>
      <c r="AJ18" s="253"/>
      <c r="AK18" s="253"/>
      <c r="AL18" s="253"/>
      <c r="AM18" s="253"/>
      <c r="AN18" s="253"/>
      <c r="AO18" s="253"/>
      <c r="AP18" s="253"/>
      <c r="AQ18" s="253"/>
      <c r="AR18" s="253"/>
      <c r="AS18" s="253"/>
      <c r="AT18" s="253"/>
      <c r="AU18" s="253"/>
      <c r="AV18" s="253"/>
      <c r="AW18" s="253"/>
      <c r="AX18" s="254"/>
      <c r="AY18" s="231"/>
      <c r="AZ18" s="88">
        <f t="shared" si="2"/>
        <v>0</v>
      </c>
      <c r="BB18" s="88">
        <f t="shared" si="3"/>
        <v>0</v>
      </c>
      <c r="BC18" s="93"/>
      <c r="BD18" s="94"/>
      <c r="BE18" s="104">
        <v>14</v>
      </c>
      <c r="BF18" s="91" t="s">
        <v>333</v>
      </c>
    </row>
    <row r="19" spans="1:58" ht="11.1" customHeight="1">
      <c r="A19" s="131"/>
      <c r="B19" s="131"/>
      <c r="C19" s="131"/>
      <c r="D19" s="251">
        <v>15</v>
      </c>
      <c r="E19" s="262" t="s">
        <v>334</v>
      </c>
      <c r="F19" s="253"/>
      <c r="G19" s="253"/>
      <c r="H19" s="253"/>
      <c r="I19" s="253"/>
      <c r="J19" s="253"/>
      <c r="K19" s="253"/>
      <c r="L19" s="253"/>
      <c r="M19" s="253"/>
      <c r="N19" s="253"/>
      <c r="O19" s="253"/>
      <c r="P19" s="253"/>
      <c r="Q19" s="253"/>
      <c r="R19" s="253"/>
      <c r="S19" s="253"/>
      <c r="T19" s="253"/>
      <c r="U19" s="253"/>
      <c r="V19" s="253"/>
      <c r="W19" s="253"/>
      <c r="X19" s="253"/>
      <c r="Y19" s="253"/>
      <c r="Z19" s="253"/>
      <c r="AA19" s="253"/>
      <c r="AB19" s="253">
        <v>1</v>
      </c>
      <c r="AC19" s="253"/>
      <c r="AD19" s="253">
        <v>3</v>
      </c>
      <c r="AE19" s="253"/>
      <c r="AF19" s="253"/>
      <c r="AG19" s="253">
        <v>2</v>
      </c>
      <c r="AH19" s="253">
        <v>2</v>
      </c>
      <c r="AI19" s="253">
        <v>2</v>
      </c>
      <c r="AJ19" s="253">
        <v>2</v>
      </c>
      <c r="AK19" s="253">
        <v>2</v>
      </c>
      <c r="AL19" s="253"/>
      <c r="AM19" s="253"/>
      <c r="AN19" s="253">
        <v>1</v>
      </c>
      <c r="AO19" s="253">
        <v>1</v>
      </c>
      <c r="AP19" s="253">
        <v>3</v>
      </c>
      <c r="AQ19" s="253"/>
      <c r="AR19" s="253">
        <v>2</v>
      </c>
      <c r="AS19" s="253">
        <v>2</v>
      </c>
      <c r="AT19" s="253">
        <v>1</v>
      </c>
      <c r="AU19" s="253"/>
      <c r="AV19" s="253"/>
      <c r="AW19" s="253"/>
      <c r="AX19" s="254"/>
      <c r="AY19" s="231"/>
      <c r="AZ19" s="88">
        <f t="shared" si="2"/>
        <v>24</v>
      </c>
      <c r="BB19" s="88">
        <f t="shared" si="3"/>
        <v>1</v>
      </c>
      <c r="BC19" s="93"/>
      <c r="BD19" s="94"/>
      <c r="BE19" s="104">
        <v>15</v>
      </c>
      <c r="BF19" s="91" t="s">
        <v>334</v>
      </c>
    </row>
    <row r="20" spans="1:58" ht="11.1" customHeight="1">
      <c r="A20" s="131"/>
      <c r="B20" s="131"/>
      <c r="C20" s="131"/>
      <c r="D20" s="251">
        <v>16</v>
      </c>
      <c r="E20" s="262" t="s">
        <v>335</v>
      </c>
      <c r="F20" s="253"/>
      <c r="G20" s="253"/>
      <c r="H20" s="253"/>
      <c r="I20" s="253"/>
      <c r="J20" s="253"/>
      <c r="K20" s="253"/>
      <c r="L20" s="253"/>
      <c r="M20" s="253"/>
      <c r="N20" s="253"/>
      <c r="O20" s="253"/>
      <c r="P20" s="253"/>
      <c r="Q20" s="253"/>
      <c r="R20" s="253"/>
      <c r="S20" s="253"/>
      <c r="T20" s="253"/>
      <c r="U20" s="253"/>
      <c r="V20" s="253"/>
      <c r="W20" s="253"/>
      <c r="X20" s="253"/>
      <c r="Y20" s="253"/>
      <c r="Z20" s="253"/>
      <c r="AA20" s="253"/>
      <c r="AB20" s="253">
        <v>1</v>
      </c>
      <c r="AC20" s="253">
        <v>2</v>
      </c>
      <c r="AD20" s="253"/>
      <c r="AE20" s="253"/>
      <c r="AF20" s="253">
        <v>1</v>
      </c>
      <c r="AG20" s="253">
        <v>1</v>
      </c>
      <c r="AH20" s="253">
        <v>1</v>
      </c>
      <c r="AI20" s="253">
        <v>1</v>
      </c>
      <c r="AJ20" s="253"/>
      <c r="AK20" s="253">
        <v>1</v>
      </c>
      <c r="AL20" s="253">
        <v>1</v>
      </c>
      <c r="AM20" s="253"/>
      <c r="AN20" s="253"/>
      <c r="AO20" s="253"/>
      <c r="AP20" s="253"/>
      <c r="AQ20" s="253"/>
      <c r="AR20" s="253"/>
      <c r="AS20" s="253">
        <v>1</v>
      </c>
      <c r="AT20" s="253"/>
      <c r="AU20" s="253"/>
      <c r="AV20" s="253"/>
      <c r="AW20" s="253"/>
      <c r="AX20" s="254">
        <v>1</v>
      </c>
      <c r="AY20" s="231"/>
      <c r="AZ20" s="88">
        <f t="shared" si="2"/>
        <v>11</v>
      </c>
      <c r="BB20" s="88">
        <f t="shared" si="3"/>
        <v>1</v>
      </c>
      <c r="BC20" s="93"/>
      <c r="BD20" s="94"/>
      <c r="BE20" s="104">
        <v>16</v>
      </c>
      <c r="BF20" s="91" t="s">
        <v>335</v>
      </c>
    </row>
    <row r="21" spans="1:58" ht="11.1" customHeight="1">
      <c r="A21" s="131"/>
      <c r="B21" s="131"/>
      <c r="C21" s="131"/>
      <c r="D21" s="251">
        <v>17</v>
      </c>
      <c r="E21" s="262" t="s">
        <v>336</v>
      </c>
      <c r="F21" s="253"/>
      <c r="G21" s="253"/>
      <c r="H21" s="253"/>
      <c r="I21" s="253"/>
      <c r="J21" s="253"/>
      <c r="K21" s="253"/>
      <c r="L21" s="253"/>
      <c r="M21" s="253"/>
      <c r="N21" s="253"/>
      <c r="O21" s="253"/>
      <c r="P21" s="253"/>
      <c r="Q21" s="253"/>
      <c r="R21" s="253"/>
      <c r="S21" s="253"/>
      <c r="T21" s="253"/>
      <c r="U21" s="253"/>
      <c r="V21" s="253"/>
      <c r="W21" s="253"/>
      <c r="X21" s="253"/>
      <c r="Y21" s="253"/>
      <c r="Z21" s="253"/>
      <c r="AA21" s="253"/>
      <c r="AB21" s="253"/>
      <c r="AC21" s="253"/>
      <c r="AD21" s="253"/>
      <c r="AE21" s="253"/>
      <c r="AF21" s="253"/>
      <c r="AG21" s="253"/>
      <c r="AH21" s="253"/>
      <c r="AI21" s="253"/>
      <c r="AJ21" s="253"/>
      <c r="AK21" s="253"/>
      <c r="AL21" s="253"/>
      <c r="AM21" s="253"/>
      <c r="AN21" s="253"/>
      <c r="AO21" s="253"/>
      <c r="AP21" s="253"/>
      <c r="AQ21" s="253"/>
      <c r="AR21" s="253"/>
      <c r="AS21" s="253"/>
      <c r="AT21" s="253"/>
      <c r="AU21" s="253"/>
      <c r="AV21" s="253"/>
      <c r="AW21" s="253"/>
      <c r="AX21" s="254"/>
      <c r="AY21" s="231"/>
      <c r="AZ21" s="88">
        <f t="shared" si="2"/>
        <v>0</v>
      </c>
      <c r="BB21" s="88">
        <f t="shared" si="3"/>
        <v>0</v>
      </c>
      <c r="BC21" s="93"/>
      <c r="BD21" s="94"/>
      <c r="BE21" s="104">
        <v>17</v>
      </c>
      <c r="BF21" s="91" t="s">
        <v>336</v>
      </c>
    </row>
    <row r="22" spans="1:58" ht="11.1" customHeight="1">
      <c r="A22" s="131"/>
      <c r="B22" s="131"/>
      <c r="C22" s="131"/>
      <c r="D22" s="251">
        <v>18</v>
      </c>
      <c r="E22" s="262" t="s">
        <v>337</v>
      </c>
      <c r="F22" s="253"/>
      <c r="G22" s="253"/>
      <c r="H22" s="253"/>
      <c r="I22" s="253"/>
      <c r="J22" s="253"/>
      <c r="K22" s="253"/>
      <c r="L22" s="253"/>
      <c r="M22" s="253"/>
      <c r="N22" s="253"/>
      <c r="O22" s="253"/>
      <c r="P22" s="253"/>
      <c r="Q22" s="253"/>
      <c r="R22" s="253"/>
      <c r="S22" s="253"/>
      <c r="T22" s="253"/>
      <c r="U22" s="253"/>
      <c r="V22" s="253"/>
      <c r="W22" s="253"/>
      <c r="X22" s="253"/>
      <c r="Y22" s="253"/>
      <c r="Z22" s="253"/>
      <c r="AA22" s="253"/>
      <c r="AB22" s="253">
        <v>10</v>
      </c>
      <c r="AC22" s="253"/>
      <c r="AD22" s="253"/>
      <c r="AE22" s="253">
        <v>1</v>
      </c>
      <c r="AF22" s="253">
        <v>1</v>
      </c>
      <c r="AG22" s="253"/>
      <c r="AH22" s="253"/>
      <c r="AI22" s="253"/>
      <c r="AJ22" s="253"/>
      <c r="AK22" s="253"/>
      <c r="AL22" s="253"/>
      <c r="AM22" s="253"/>
      <c r="AN22" s="253"/>
      <c r="AO22" s="253"/>
      <c r="AP22" s="253"/>
      <c r="AQ22" s="253"/>
      <c r="AR22" s="253"/>
      <c r="AS22" s="253"/>
      <c r="AT22" s="253"/>
      <c r="AU22" s="253"/>
      <c r="AV22" s="253"/>
      <c r="AW22" s="253"/>
      <c r="AX22" s="254"/>
      <c r="AY22" s="231"/>
      <c r="AZ22" s="88">
        <f t="shared" si="2"/>
        <v>12</v>
      </c>
      <c r="BB22" s="88">
        <f t="shared" si="3"/>
        <v>10</v>
      </c>
      <c r="BC22" s="93"/>
      <c r="BD22" s="94"/>
      <c r="BE22" s="104">
        <v>18</v>
      </c>
      <c r="BF22" s="91" t="s">
        <v>337</v>
      </c>
    </row>
    <row r="23" spans="1:58" ht="11.1" customHeight="1">
      <c r="A23" s="131"/>
      <c r="B23" s="131"/>
      <c r="C23" s="131"/>
      <c r="D23" s="251">
        <v>19</v>
      </c>
      <c r="E23" s="262" t="s">
        <v>338</v>
      </c>
      <c r="F23" s="255"/>
      <c r="G23" s="255"/>
      <c r="H23" s="255"/>
      <c r="I23" s="255"/>
      <c r="J23" s="255"/>
      <c r="K23" s="255"/>
      <c r="L23" s="255"/>
      <c r="M23" s="255"/>
      <c r="N23" s="255"/>
      <c r="O23" s="255"/>
      <c r="P23" s="256"/>
      <c r="Q23" s="256"/>
      <c r="R23" s="256"/>
      <c r="S23" s="256"/>
      <c r="T23" s="256"/>
      <c r="U23" s="256"/>
      <c r="V23" s="256"/>
      <c r="W23" s="256"/>
      <c r="X23" s="256"/>
      <c r="Y23" s="256"/>
      <c r="Z23" s="256"/>
      <c r="AA23" s="256"/>
      <c r="AB23" s="256"/>
      <c r="AC23" s="256"/>
      <c r="AD23" s="256"/>
      <c r="AE23" s="253"/>
      <c r="AF23" s="253">
        <v>1</v>
      </c>
      <c r="AG23" s="253"/>
      <c r="AH23" s="253"/>
      <c r="AI23" s="253"/>
      <c r="AJ23" s="253"/>
      <c r="AK23" s="253"/>
      <c r="AL23" s="253"/>
      <c r="AM23" s="253"/>
      <c r="AN23" s="253"/>
      <c r="AO23" s="253"/>
      <c r="AP23" s="253">
        <v>1</v>
      </c>
      <c r="AQ23" s="253"/>
      <c r="AR23" s="253"/>
      <c r="AS23" s="253"/>
      <c r="AT23" s="253"/>
      <c r="AU23" s="253"/>
      <c r="AV23" s="253"/>
      <c r="AW23" s="253"/>
      <c r="AX23" s="254"/>
      <c r="AY23" s="231"/>
      <c r="AZ23" s="88">
        <f t="shared" si="2"/>
        <v>2</v>
      </c>
      <c r="BB23" s="88">
        <f t="shared" si="3"/>
        <v>0</v>
      </c>
      <c r="BC23" s="93"/>
      <c r="BD23" s="94"/>
      <c r="BE23" s="104">
        <v>19</v>
      </c>
      <c r="BF23" s="91" t="s">
        <v>338</v>
      </c>
    </row>
    <row r="24" spans="1:58" ht="11.1" customHeight="1">
      <c r="A24" s="131"/>
      <c r="B24" s="131"/>
      <c r="C24" s="93"/>
      <c r="D24" s="251">
        <v>20</v>
      </c>
      <c r="E24" s="262" t="s">
        <v>339</v>
      </c>
      <c r="F24" s="255"/>
      <c r="G24" s="255"/>
      <c r="H24" s="255"/>
      <c r="I24" s="255"/>
      <c r="J24" s="255"/>
      <c r="K24" s="255"/>
      <c r="L24" s="255"/>
      <c r="M24" s="255"/>
      <c r="N24" s="255"/>
      <c r="O24" s="255"/>
      <c r="P24" s="256"/>
      <c r="Q24" s="256"/>
      <c r="R24" s="256"/>
      <c r="S24" s="256"/>
      <c r="T24" s="256"/>
      <c r="U24" s="256"/>
      <c r="V24" s="256"/>
      <c r="W24" s="256"/>
      <c r="X24" s="256"/>
      <c r="Y24" s="256"/>
      <c r="Z24" s="256"/>
      <c r="AA24" s="256">
        <v>1</v>
      </c>
      <c r="AB24" s="256"/>
      <c r="AC24" s="256"/>
      <c r="AD24" s="256"/>
      <c r="AE24" s="253"/>
      <c r="AF24" s="253"/>
      <c r="AG24" s="253"/>
      <c r="AH24" s="253"/>
      <c r="AI24" s="253"/>
      <c r="AJ24" s="253"/>
      <c r="AK24" s="253"/>
      <c r="AL24" s="253"/>
      <c r="AM24" s="253"/>
      <c r="AN24" s="253"/>
      <c r="AO24" s="253"/>
      <c r="AP24" s="253"/>
      <c r="AQ24" s="253"/>
      <c r="AR24" s="253"/>
      <c r="AS24" s="253"/>
      <c r="AT24" s="253"/>
      <c r="AU24" s="253"/>
      <c r="AV24" s="253"/>
      <c r="AW24" s="253"/>
      <c r="AX24" s="254"/>
      <c r="AY24" s="231"/>
      <c r="AZ24" s="88">
        <f t="shared" si="2"/>
        <v>1</v>
      </c>
      <c r="BB24" s="88">
        <f t="shared" si="3"/>
        <v>1</v>
      </c>
      <c r="BC24" s="93"/>
      <c r="BE24" s="104">
        <v>20</v>
      </c>
      <c r="BF24" s="91" t="s">
        <v>339</v>
      </c>
    </row>
    <row r="25" spans="1:58" ht="11.1" customHeight="1">
      <c r="A25" s="131"/>
      <c r="B25" s="131"/>
      <c r="C25" s="131"/>
      <c r="D25" s="251">
        <v>21</v>
      </c>
      <c r="E25" s="262" t="s">
        <v>340</v>
      </c>
      <c r="F25" s="253"/>
      <c r="G25" s="253"/>
      <c r="H25" s="253"/>
      <c r="I25" s="253"/>
      <c r="J25" s="253"/>
      <c r="K25" s="253"/>
      <c r="L25" s="253"/>
      <c r="M25" s="253"/>
      <c r="N25" s="253"/>
      <c r="O25" s="253"/>
      <c r="P25" s="253"/>
      <c r="Q25" s="253"/>
      <c r="R25" s="253"/>
      <c r="S25" s="253"/>
      <c r="T25" s="253"/>
      <c r="U25" s="253"/>
      <c r="V25" s="253"/>
      <c r="W25" s="253"/>
      <c r="X25" s="253"/>
      <c r="Y25" s="253"/>
      <c r="Z25" s="253"/>
      <c r="AA25" s="253"/>
      <c r="AB25" s="253"/>
      <c r="AC25" s="253"/>
      <c r="AD25" s="253">
        <v>4</v>
      </c>
      <c r="AE25" s="253"/>
      <c r="AF25" s="253"/>
      <c r="AG25" s="253">
        <v>2</v>
      </c>
      <c r="AH25" s="253">
        <v>1</v>
      </c>
      <c r="AI25" s="253">
        <v>1</v>
      </c>
      <c r="AJ25" s="253">
        <v>7</v>
      </c>
      <c r="AK25" s="253">
        <v>2</v>
      </c>
      <c r="AL25" s="253">
        <v>5</v>
      </c>
      <c r="AM25" s="253">
        <v>1</v>
      </c>
      <c r="AN25" s="253">
        <v>1</v>
      </c>
      <c r="AO25" s="253">
        <v>4</v>
      </c>
      <c r="AP25" s="253">
        <v>4</v>
      </c>
      <c r="AQ25" s="253">
        <v>3</v>
      </c>
      <c r="AR25" s="253"/>
      <c r="AS25" s="253">
        <v>2</v>
      </c>
      <c r="AT25" s="253">
        <v>1</v>
      </c>
      <c r="AU25" s="253"/>
      <c r="AV25" s="253"/>
      <c r="AW25" s="253">
        <v>1</v>
      </c>
      <c r="AX25" s="254">
        <v>9</v>
      </c>
      <c r="AY25" s="231"/>
      <c r="AZ25" s="88">
        <f t="shared" si="2"/>
        <v>48</v>
      </c>
      <c r="BB25" s="88">
        <f t="shared" si="3"/>
        <v>0</v>
      </c>
      <c r="BC25" s="93"/>
      <c r="BD25" s="94"/>
      <c r="BE25" s="104">
        <v>21</v>
      </c>
      <c r="BF25" s="91" t="s">
        <v>340</v>
      </c>
    </row>
    <row r="26" spans="1:58" ht="11.1" customHeight="1">
      <c r="A26" s="131"/>
      <c r="B26" s="131"/>
      <c r="C26" s="131"/>
      <c r="D26" s="251">
        <v>22</v>
      </c>
      <c r="E26" s="262" t="s">
        <v>341</v>
      </c>
      <c r="F26" s="253"/>
      <c r="G26" s="253"/>
      <c r="H26" s="253"/>
      <c r="I26" s="253"/>
      <c r="J26" s="253"/>
      <c r="K26" s="253"/>
      <c r="L26" s="253"/>
      <c r="M26" s="253"/>
      <c r="N26" s="253"/>
      <c r="O26" s="253"/>
      <c r="P26" s="253"/>
      <c r="Q26" s="253"/>
      <c r="R26" s="253"/>
      <c r="S26" s="253"/>
      <c r="T26" s="253"/>
      <c r="U26" s="253"/>
      <c r="V26" s="253"/>
      <c r="W26" s="253"/>
      <c r="X26" s="253"/>
      <c r="Y26" s="253"/>
      <c r="Z26" s="253"/>
      <c r="AA26" s="253"/>
      <c r="AB26" s="253">
        <v>1</v>
      </c>
      <c r="AC26" s="253"/>
      <c r="AD26" s="253"/>
      <c r="AE26" s="253"/>
      <c r="AF26" s="253"/>
      <c r="AG26" s="253"/>
      <c r="AH26" s="253"/>
      <c r="AI26" s="253"/>
      <c r="AJ26" s="253"/>
      <c r="AK26" s="253">
        <v>1</v>
      </c>
      <c r="AL26" s="253"/>
      <c r="AM26" s="253"/>
      <c r="AN26" s="253"/>
      <c r="AO26" s="253">
        <v>2</v>
      </c>
      <c r="AP26" s="253"/>
      <c r="AQ26" s="253"/>
      <c r="AR26" s="253"/>
      <c r="AS26" s="253"/>
      <c r="AT26" s="253"/>
      <c r="AU26" s="253"/>
      <c r="AV26" s="253"/>
      <c r="AW26" s="253"/>
      <c r="AX26" s="254"/>
      <c r="AY26" s="231"/>
      <c r="AZ26" s="88">
        <f t="shared" si="2"/>
        <v>4</v>
      </c>
      <c r="BB26" s="88">
        <f t="shared" si="3"/>
        <v>1</v>
      </c>
      <c r="BC26" s="93"/>
      <c r="BD26" s="94"/>
      <c r="BE26" s="104">
        <v>22</v>
      </c>
      <c r="BF26" s="91" t="s">
        <v>341</v>
      </c>
    </row>
    <row r="27" spans="1:58" ht="11.1" customHeight="1">
      <c r="A27" s="131"/>
      <c r="B27" s="131"/>
      <c r="C27" s="131"/>
      <c r="D27" s="251">
        <v>23</v>
      </c>
      <c r="E27" s="262" t="s">
        <v>342</v>
      </c>
      <c r="F27" s="253"/>
      <c r="G27" s="253"/>
      <c r="H27" s="253"/>
      <c r="I27" s="253"/>
      <c r="J27" s="253"/>
      <c r="K27" s="253"/>
      <c r="L27" s="253"/>
      <c r="M27" s="253"/>
      <c r="N27" s="253"/>
      <c r="O27" s="253"/>
      <c r="P27" s="253"/>
      <c r="Q27" s="253"/>
      <c r="R27" s="253"/>
      <c r="S27" s="253"/>
      <c r="T27" s="253"/>
      <c r="U27" s="253"/>
      <c r="V27" s="253"/>
      <c r="W27" s="253"/>
      <c r="X27" s="253"/>
      <c r="Y27" s="253"/>
      <c r="Z27" s="253"/>
      <c r="AA27" s="253"/>
      <c r="AB27" s="253"/>
      <c r="AC27" s="253"/>
      <c r="AD27" s="253"/>
      <c r="AE27" s="253"/>
      <c r="AF27" s="253"/>
      <c r="AG27" s="253"/>
      <c r="AH27" s="253"/>
      <c r="AI27" s="253"/>
      <c r="AJ27" s="253"/>
      <c r="AK27" s="253"/>
      <c r="AL27" s="253"/>
      <c r="AM27" s="253"/>
      <c r="AN27" s="253">
        <v>1</v>
      </c>
      <c r="AO27" s="253"/>
      <c r="AP27" s="253"/>
      <c r="AQ27" s="253"/>
      <c r="AR27" s="253"/>
      <c r="AS27" s="253"/>
      <c r="AT27" s="253"/>
      <c r="AU27" s="253"/>
      <c r="AV27" s="253"/>
      <c r="AW27" s="253"/>
      <c r="AX27" s="254"/>
      <c r="AY27" s="231"/>
      <c r="AZ27" s="88">
        <f t="shared" si="2"/>
        <v>1</v>
      </c>
      <c r="BB27" s="88">
        <f t="shared" si="3"/>
        <v>0</v>
      </c>
      <c r="BC27" s="93"/>
      <c r="BD27" s="94"/>
      <c r="BE27" s="104">
        <v>23</v>
      </c>
      <c r="BF27" s="91" t="s">
        <v>342</v>
      </c>
    </row>
    <row r="28" spans="1:58" ht="11.1" customHeight="1">
      <c r="A28" s="131"/>
      <c r="B28" s="131"/>
      <c r="C28" s="131"/>
      <c r="D28" s="251">
        <v>24</v>
      </c>
      <c r="E28" s="262" t="s">
        <v>343</v>
      </c>
      <c r="F28" s="253"/>
      <c r="G28" s="253"/>
      <c r="H28" s="253"/>
      <c r="I28" s="253"/>
      <c r="J28" s="253"/>
      <c r="K28" s="253"/>
      <c r="L28" s="253"/>
      <c r="M28" s="253"/>
      <c r="N28" s="253"/>
      <c r="O28" s="253"/>
      <c r="P28" s="253"/>
      <c r="Q28" s="253"/>
      <c r="R28" s="253"/>
      <c r="S28" s="253"/>
      <c r="T28" s="253"/>
      <c r="U28" s="253"/>
      <c r="V28" s="253"/>
      <c r="W28" s="253"/>
      <c r="X28" s="253"/>
      <c r="Y28" s="253"/>
      <c r="Z28" s="253"/>
      <c r="AA28" s="253"/>
      <c r="AB28" s="253"/>
      <c r="AC28" s="253"/>
      <c r="AD28" s="253"/>
      <c r="AE28" s="253"/>
      <c r="AF28" s="253">
        <v>1</v>
      </c>
      <c r="AG28" s="253"/>
      <c r="AH28" s="253"/>
      <c r="AI28" s="253"/>
      <c r="AJ28" s="253"/>
      <c r="AK28" s="253">
        <v>1</v>
      </c>
      <c r="AL28" s="253"/>
      <c r="AM28" s="253"/>
      <c r="AN28" s="253"/>
      <c r="AO28" s="253"/>
      <c r="AP28" s="253"/>
      <c r="AQ28" s="253"/>
      <c r="AR28" s="253"/>
      <c r="AS28" s="253"/>
      <c r="AT28" s="253"/>
      <c r="AU28" s="253"/>
      <c r="AV28" s="253"/>
      <c r="AW28" s="253"/>
      <c r="AX28" s="254"/>
      <c r="AY28" s="231"/>
      <c r="AZ28" s="88">
        <f t="shared" si="2"/>
        <v>2</v>
      </c>
      <c r="BB28" s="88">
        <f t="shared" si="3"/>
        <v>0</v>
      </c>
      <c r="BC28" s="93"/>
      <c r="BD28" s="94"/>
      <c r="BE28" s="104">
        <v>24</v>
      </c>
      <c r="BF28" s="91" t="s">
        <v>343</v>
      </c>
    </row>
    <row r="29" spans="1:58" ht="11.1" customHeight="1">
      <c r="A29" s="131"/>
      <c r="B29" s="131"/>
      <c r="C29" s="131"/>
      <c r="D29" s="251">
        <v>25</v>
      </c>
      <c r="E29" s="262" t="s">
        <v>344</v>
      </c>
      <c r="F29" s="253"/>
      <c r="G29" s="253"/>
      <c r="H29" s="253"/>
      <c r="I29" s="253"/>
      <c r="J29" s="253"/>
      <c r="K29" s="253"/>
      <c r="L29" s="253"/>
      <c r="M29" s="253"/>
      <c r="N29" s="253"/>
      <c r="O29" s="253"/>
      <c r="P29" s="253"/>
      <c r="Q29" s="253"/>
      <c r="R29" s="253"/>
      <c r="S29" s="253"/>
      <c r="T29" s="253"/>
      <c r="U29" s="253"/>
      <c r="V29" s="253"/>
      <c r="W29" s="253"/>
      <c r="X29" s="253"/>
      <c r="Y29" s="253"/>
      <c r="Z29" s="253"/>
      <c r="AA29" s="253">
        <v>1</v>
      </c>
      <c r="AB29" s="253"/>
      <c r="AC29" s="253"/>
      <c r="AD29" s="253"/>
      <c r="AE29" s="253"/>
      <c r="AF29" s="253"/>
      <c r="AG29" s="253"/>
      <c r="AH29" s="253">
        <v>1</v>
      </c>
      <c r="AI29" s="253">
        <v>1</v>
      </c>
      <c r="AJ29" s="253"/>
      <c r="AK29" s="253"/>
      <c r="AL29" s="253"/>
      <c r="AM29" s="253"/>
      <c r="AN29" s="253">
        <v>1</v>
      </c>
      <c r="AO29" s="253"/>
      <c r="AP29" s="253"/>
      <c r="AQ29" s="253"/>
      <c r="AR29" s="253"/>
      <c r="AS29" s="253"/>
      <c r="AT29" s="253"/>
      <c r="AU29" s="253"/>
      <c r="AV29" s="253"/>
      <c r="AW29" s="253"/>
      <c r="AX29" s="254"/>
      <c r="AY29" s="231"/>
      <c r="AZ29" s="88">
        <f t="shared" si="2"/>
        <v>4</v>
      </c>
      <c r="BB29" s="88">
        <f t="shared" si="3"/>
        <v>1</v>
      </c>
      <c r="BC29" s="93"/>
      <c r="BD29" s="94"/>
      <c r="BE29" s="104">
        <v>25</v>
      </c>
      <c r="BF29" s="91" t="s">
        <v>344</v>
      </c>
    </row>
    <row r="30" spans="1:58" ht="11.1" customHeight="1">
      <c r="A30" s="131"/>
      <c r="B30" s="131"/>
      <c r="C30" s="131"/>
      <c r="D30" s="251">
        <v>26</v>
      </c>
      <c r="E30" s="262" t="s">
        <v>345</v>
      </c>
      <c r="F30" s="253"/>
      <c r="G30" s="253"/>
      <c r="H30" s="253"/>
      <c r="I30" s="253"/>
      <c r="J30" s="253"/>
      <c r="K30" s="253"/>
      <c r="L30" s="253"/>
      <c r="M30" s="253"/>
      <c r="N30" s="253"/>
      <c r="O30" s="253"/>
      <c r="P30" s="253"/>
      <c r="Q30" s="253"/>
      <c r="R30" s="253"/>
      <c r="S30" s="253"/>
      <c r="T30" s="253"/>
      <c r="U30" s="253"/>
      <c r="V30" s="253"/>
      <c r="W30" s="253"/>
      <c r="X30" s="253"/>
      <c r="Y30" s="253"/>
      <c r="Z30" s="253"/>
      <c r="AA30" s="253"/>
      <c r="AB30" s="253">
        <v>2</v>
      </c>
      <c r="AC30" s="253"/>
      <c r="AD30" s="253">
        <v>2</v>
      </c>
      <c r="AE30" s="253"/>
      <c r="AF30" s="253">
        <v>3</v>
      </c>
      <c r="AG30" s="253">
        <v>1</v>
      </c>
      <c r="AH30" s="253">
        <v>1</v>
      </c>
      <c r="AI30" s="253">
        <v>1</v>
      </c>
      <c r="AJ30" s="253">
        <v>1</v>
      </c>
      <c r="AK30" s="253"/>
      <c r="AL30" s="253">
        <v>1</v>
      </c>
      <c r="AM30" s="253"/>
      <c r="AN30" s="253"/>
      <c r="AO30" s="253"/>
      <c r="AP30" s="253"/>
      <c r="AQ30" s="253"/>
      <c r="AR30" s="253"/>
      <c r="AS30" s="253"/>
      <c r="AT30" s="253">
        <v>1</v>
      </c>
      <c r="AU30" s="253"/>
      <c r="AV30" s="253">
        <v>1</v>
      </c>
      <c r="AW30" s="253"/>
      <c r="AX30" s="254"/>
      <c r="AY30" s="231"/>
      <c r="AZ30" s="88">
        <f t="shared" si="2"/>
        <v>14</v>
      </c>
      <c r="BB30" s="88">
        <f t="shared" si="3"/>
        <v>2</v>
      </c>
      <c r="BC30" s="93"/>
      <c r="BD30" s="94"/>
      <c r="BE30" s="104">
        <v>26</v>
      </c>
      <c r="BF30" s="91" t="s">
        <v>345</v>
      </c>
    </row>
    <row r="31" spans="1:58" ht="11.1" customHeight="1">
      <c r="A31" s="131"/>
      <c r="B31" s="131"/>
      <c r="C31" s="131"/>
      <c r="D31" s="251">
        <v>27</v>
      </c>
      <c r="E31" s="262" t="s">
        <v>346</v>
      </c>
      <c r="F31" s="253"/>
      <c r="G31" s="253"/>
      <c r="H31" s="253"/>
      <c r="I31" s="253"/>
      <c r="J31" s="253"/>
      <c r="K31" s="253"/>
      <c r="L31" s="253"/>
      <c r="M31" s="253"/>
      <c r="N31" s="253"/>
      <c r="O31" s="253"/>
      <c r="P31" s="253"/>
      <c r="Q31" s="253"/>
      <c r="R31" s="253"/>
      <c r="S31" s="253"/>
      <c r="T31" s="253"/>
      <c r="U31" s="253"/>
      <c r="V31" s="253"/>
      <c r="W31" s="253"/>
      <c r="X31" s="253"/>
      <c r="Y31" s="253"/>
      <c r="Z31" s="253"/>
      <c r="AA31" s="253"/>
      <c r="AB31" s="253"/>
      <c r="AC31" s="253"/>
      <c r="AD31" s="253">
        <v>1</v>
      </c>
      <c r="AE31" s="253"/>
      <c r="AF31" s="253"/>
      <c r="AG31" s="253"/>
      <c r="AH31" s="253"/>
      <c r="AI31" s="253"/>
      <c r="AJ31" s="253"/>
      <c r="AK31" s="253">
        <v>1</v>
      </c>
      <c r="AL31" s="253"/>
      <c r="AM31" s="253"/>
      <c r="AN31" s="253">
        <v>1</v>
      </c>
      <c r="AO31" s="253"/>
      <c r="AP31" s="253"/>
      <c r="AQ31" s="253"/>
      <c r="AR31" s="253"/>
      <c r="AS31" s="253">
        <v>1</v>
      </c>
      <c r="AT31" s="253">
        <v>2</v>
      </c>
      <c r="AU31" s="253"/>
      <c r="AV31" s="253"/>
      <c r="AW31" s="253"/>
      <c r="AX31" s="254"/>
      <c r="AY31" s="231"/>
      <c r="AZ31" s="88">
        <f t="shared" si="2"/>
        <v>6</v>
      </c>
      <c r="BB31" s="88">
        <f t="shared" si="3"/>
        <v>0</v>
      </c>
      <c r="BC31" s="93"/>
      <c r="BD31" s="94"/>
      <c r="BE31" s="104">
        <v>27</v>
      </c>
      <c r="BF31" s="91" t="s">
        <v>346</v>
      </c>
    </row>
    <row r="32" spans="1:58" ht="11.1" customHeight="1">
      <c r="A32" s="131"/>
      <c r="B32" s="131"/>
      <c r="C32" s="131"/>
      <c r="D32" s="251">
        <v>28</v>
      </c>
      <c r="E32" s="262" t="s">
        <v>347</v>
      </c>
      <c r="F32" s="255"/>
      <c r="G32" s="255"/>
      <c r="H32" s="255"/>
      <c r="I32" s="255"/>
      <c r="J32" s="255"/>
      <c r="K32" s="255"/>
      <c r="L32" s="255"/>
      <c r="M32" s="255"/>
      <c r="N32" s="255"/>
      <c r="O32" s="255"/>
      <c r="P32" s="256"/>
      <c r="Q32" s="256"/>
      <c r="R32" s="256"/>
      <c r="S32" s="256"/>
      <c r="T32" s="256"/>
      <c r="U32" s="256"/>
      <c r="V32" s="256"/>
      <c r="W32" s="256"/>
      <c r="X32" s="256"/>
      <c r="Y32" s="256"/>
      <c r="Z32" s="256"/>
      <c r="AA32" s="256"/>
      <c r="AB32" s="256">
        <v>1</v>
      </c>
      <c r="AC32" s="256"/>
      <c r="AD32" s="256">
        <v>1</v>
      </c>
      <c r="AE32" s="253"/>
      <c r="AF32" s="253"/>
      <c r="AG32" s="253">
        <v>1</v>
      </c>
      <c r="AH32" s="253"/>
      <c r="AI32" s="253"/>
      <c r="AJ32" s="253">
        <v>1</v>
      </c>
      <c r="AK32" s="253">
        <v>1</v>
      </c>
      <c r="AL32" s="253">
        <v>1</v>
      </c>
      <c r="AM32" s="253"/>
      <c r="AN32" s="253"/>
      <c r="AO32" s="253"/>
      <c r="AP32" s="253"/>
      <c r="AQ32" s="253"/>
      <c r="AR32" s="253">
        <v>1</v>
      </c>
      <c r="AS32" s="253"/>
      <c r="AT32" s="253">
        <v>1</v>
      </c>
      <c r="AU32" s="253"/>
      <c r="AV32" s="253">
        <v>6</v>
      </c>
      <c r="AW32" s="253"/>
      <c r="AX32" s="254"/>
      <c r="AY32" s="231"/>
      <c r="AZ32" s="88">
        <f t="shared" si="2"/>
        <v>14</v>
      </c>
      <c r="BB32" s="88">
        <f t="shared" si="3"/>
        <v>1</v>
      </c>
      <c r="BC32" s="93"/>
      <c r="BD32" s="94"/>
      <c r="BE32" s="104">
        <v>28</v>
      </c>
      <c r="BF32" s="91" t="s">
        <v>347</v>
      </c>
    </row>
    <row r="33" spans="1:58" ht="11.1" customHeight="1">
      <c r="A33" s="131"/>
      <c r="B33" s="131"/>
      <c r="C33" s="131"/>
      <c r="D33" s="251">
        <v>29</v>
      </c>
      <c r="E33" s="262" t="s">
        <v>348</v>
      </c>
      <c r="F33" s="253"/>
      <c r="G33" s="253"/>
      <c r="H33" s="253"/>
      <c r="I33" s="253"/>
      <c r="J33" s="253"/>
      <c r="K33" s="253"/>
      <c r="L33" s="253"/>
      <c r="M33" s="253"/>
      <c r="N33" s="253"/>
      <c r="O33" s="253"/>
      <c r="P33" s="253"/>
      <c r="Q33" s="253"/>
      <c r="R33" s="253"/>
      <c r="S33" s="253"/>
      <c r="T33" s="253"/>
      <c r="U33" s="253"/>
      <c r="V33" s="253"/>
      <c r="W33" s="253"/>
      <c r="X33" s="253"/>
      <c r="Y33" s="253"/>
      <c r="Z33" s="253"/>
      <c r="AA33" s="253">
        <v>5</v>
      </c>
      <c r="AB33" s="253">
        <v>5</v>
      </c>
      <c r="AC33" s="253">
        <v>6</v>
      </c>
      <c r="AD33" s="253">
        <v>2</v>
      </c>
      <c r="AE33" s="253">
        <v>7</v>
      </c>
      <c r="AF33" s="253">
        <v>9</v>
      </c>
      <c r="AG33" s="253">
        <v>3</v>
      </c>
      <c r="AH33" s="253">
        <v>3</v>
      </c>
      <c r="AI33" s="253">
        <v>3</v>
      </c>
      <c r="AJ33" s="253">
        <v>5</v>
      </c>
      <c r="AK33" s="253">
        <v>6</v>
      </c>
      <c r="AL33" s="253">
        <v>2</v>
      </c>
      <c r="AM33" s="253">
        <v>5</v>
      </c>
      <c r="AN33" s="253">
        <v>6</v>
      </c>
      <c r="AO33" s="253">
        <v>4</v>
      </c>
      <c r="AP33" s="253">
        <v>2</v>
      </c>
      <c r="AQ33" s="253">
        <v>8</v>
      </c>
      <c r="AR33" s="253">
        <v>2</v>
      </c>
      <c r="AS33" s="253">
        <v>5</v>
      </c>
      <c r="AT33" s="253">
        <v>2</v>
      </c>
      <c r="AU33" s="253">
        <v>5</v>
      </c>
      <c r="AV33" s="253"/>
      <c r="AW33" s="253">
        <v>5</v>
      </c>
      <c r="AX33" s="254">
        <v>3</v>
      </c>
      <c r="AY33" s="231">
        <v>4</v>
      </c>
      <c r="AZ33" s="88">
        <f t="shared" si="2"/>
        <v>107</v>
      </c>
      <c r="BB33" s="88">
        <f>SUM(AA33:AB33)</f>
        <v>10</v>
      </c>
      <c r="BC33" s="93"/>
      <c r="BD33" s="94"/>
      <c r="BE33" s="104">
        <v>29</v>
      </c>
      <c r="BF33" s="91" t="s">
        <v>348</v>
      </c>
    </row>
    <row r="34" spans="1:58" ht="11.1" customHeight="1">
      <c r="A34" s="131"/>
      <c r="B34" s="131"/>
      <c r="C34" s="131"/>
      <c r="D34" s="251">
        <v>30</v>
      </c>
      <c r="E34" s="262" t="s">
        <v>349</v>
      </c>
      <c r="F34" s="253"/>
      <c r="G34" s="253"/>
      <c r="H34" s="253"/>
      <c r="I34" s="253"/>
      <c r="J34" s="253"/>
      <c r="K34" s="253"/>
      <c r="L34" s="253"/>
      <c r="M34" s="253"/>
      <c r="N34" s="253"/>
      <c r="O34" s="253"/>
      <c r="P34" s="253"/>
      <c r="Q34" s="253"/>
      <c r="R34" s="253"/>
      <c r="S34" s="253"/>
      <c r="T34" s="253"/>
      <c r="U34" s="253"/>
      <c r="V34" s="253"/>
      <c r="W34" s="253"/>
      <c r="X34" s="253"/>
      <c r="Y34" s="253"/>
      <c r="Z34" s="253"/>
      <c r="AA34" s="253"/>
      <c r="AB34" s="253">
        <v>4</v>
      </c>
      <c r="AC34" s="253"/>
      <c r="AD34" s="253"/>
      <c r="AE34" s="253"/>
      <c r="AF34" s="253"/>
      <c r="AG34" s="253">
        <v>2</v>
      </c>
      <c r="AH34" s="253"/>
      <c r="AI34" s="253"/>
      <c r="AJ34" s="253">
        <v>1</v>
      </c>
      <c r="AK34" s="253"/>
      <c r="AL34" s="253"/>
      <c r="AM34" s="253"/>
      <c r="AN34" s="253">
        <v>1</v>
      </c>
      <c r="AO34" s="253"/>
      <c r="AP34" s="253"/>
      <c r="AQ34" s="253">
        <v>1</v>
      </c>
      <c r="AR34" s="253"/>
      <c r="AS34" s="253"/>
      <c r="AT34" s="253"/>
      <c r="AU34" s="253"/>
      <c r="AV34" s="253"/>
      <c r="AW34" s="253"/>
      <c r="AX34" s="254"/>
      <c r="AY34" s="231"/>
      <c r="AZ34" s="88">
        <f t="shared" si="2"/>
        <v>9</v>
      </c>
      <c r="BB34" s="88">
        <f>SUM(AA34:AB34)</f>
        <v>4</v>
      </c>
      <c r="BC34" s="93"/>
      <c r="BD34" s="94"/>
      <c r="BE34" s="104">
        <v>30</v>
      </c>
      <c r="BF34" s="91" t="s">
        <v>349</v>
      </c>
    </row>
    <row r="35" spans="1:58" ht="11.1" customHeight="1">
      <c r="A35" s="131"/>
      <c r="B35" s="131"/>
      <c r="C35" s="131"/>
      <c r="D35" s="251">
        <v>31</v>
      </c>
      <c r="E35" s="262" t="s">
        <v>350</v>
      </c>
      <c r="F35" s="253"/>
      <c r="G35" s="253"/>
      <c r="H35" s="253"/>
      <c r="I35" s="253"/>
      <c r="J35" s="253"/>
      <c r="K35" s="253"/>
      <c r="L35" s="253"/>
      <c r="M35" s="253"/>
      <c r="N35" s="253"/>
      <c r="O35" s="253"/>
      <c r="P35" s="253"/>
      <c r="Q35" s="253"/>
      <c r="R35" s="253"/>
      <c r="S35" s="253"/>
      <c r="T35" s="253"/>
      <c r="U35" s="253"/>
      <c r="V35" s="253"/>
      <c r="W35" s="253"/>
      <c r="X35" s="253"/>
      <c r="Y35" s="253"/>
      <c r="Z35" s="253"/>
      <c r="AA35" s="253">
        <v>2</v>
      </c>
      <c r="AB35" s="253"/>
      <c r="AC35" s="253">
        <v>3</v>
      </c>
      <c r="AD35" s="253"/>
      <c r="AE35" s="253"/>
      <c r="AF35" s="253"/>
      <c r="AG35" s="253">
        <v>3</v>
      </c>
      <c r="AH35" s="253"/>
      <c r="AI35" s="253"/>
      <c r="AJ35" s="253"/>
      <c r="AK35" s="253">
        <v>2</v>
      </c>
      <c r="AL35" s="253">
        <v>1</v>
      </c>
      <c r="AM35" s="253">
        <v>3</v>
      </c>
      <c r="AN35" s="253"/>
      <c r="AO35" s="253">
        <v>1</v>
      </c>
      <c r="AP35" s="253"/>
      <c r="AQ35" s="253">
        <v>1</v>
      </c>
      <c r="AR35" s="253"/>
      <c r="AS35" s="253"/>
      <c r="AT35" s="253"/>
      <c r="AU35" s="253"/>
      <c r="AV35" s="253">
        <v>1</v>
      </c>
      <c r="AW35" s="253">
        <v>2</v>
      </c>
      <c r="AX35" s="254"/>
      <c r="AY35" s="231">
        <v>1</v>
      </c>
      <c r="AZ35" s="88">
        <f t="shared" si="2"/>
        <v>20</v>
      </c>
      <c r="BB35" s="88">
        <f>SUM(AA35:AB35)</f>
        <v>2</v>
      </c>
      <c r="BC35" s="93"/>
      <c r="BD35" s="94"/>
      <c r="BE35" s="104">
        <v>31</v>
      </c>
      <c r="BF35" s="91" t="s">
        <v>350</v>
      </c>
    </row>
    <row r="36" spans="1:58" ht="11.1" customHeight="1">
      <c r="A36" s="131"/>
      <c r="B36" s="131"/>
      <c r="C36" s="131"/>
      <c r="D36" s="251">
        <v>32</v>
      </c>
      <c r="E36" s="262" t="s">
        <v>351</v>
      </c>
      <c r="F36" s="253"/>
      <c r="G36" s="253"/>
      <c r="H36" s="253"/>
      <c r="I36" s="253"/>
      <c r="J36" s="253"/>
      <c r="K36" s="253"/>
      <c r="L36" s="253"/>
      <c r="M36" s="253"/>
      <c r="N36" s="253"/>
      <c r="O36" s="253"/>
      <c r="P36" s="253"/>
      <c r="Q36" s="253"/>
      <c r="R36" s="253"/>
      <c r="S36" s="253"/>
      <c r="T36" s="253"/>
      <c r="U36" s="253"/>
      <c r="V36" s="253"/>
      <c r="W36" s="253"/>
      <c r="X36" s="253"/>
      <c r="Y36" s="253"/>
      <c r="Z36" s="253"/>
      <c r="AA36" s="253"/>
      <c r="AB36" s="253"/>
      <c r="AC36" s="253"/>
      <c r="AD36" s="253"/>
      <c r="AE36" s="253"/>
      <c r="AF36" s="253"/>
      <c r="AG36" s="253"/>
      <c r="AH36" s="253"/>
      <c r="AI36" s="253"/>
      <c r="AJ36" s="253"/>
      <c r="AK36" s="253"/>
      <c r="AL36" s="253"/>
      <c r="AM36" s="253"/>
      <c r="AN36" s="253"/>
      <c r="AO36" s="253"/>
      <c r="AP36" s="253"/>
      <c r="AQ36" s="253"/>
      <c r="AR36" s="253"/>
      <c r="AS36" s="253"/>
      <c r="AT36" s="253"/>
      <c r="AU36" s="253"/>
      <c r="AV36" s="253"/>
      <c r="AW36" s="253"/>
      <c r="AX36" s="254"/>
      <c r="AY36" s="231"/>
      <c r="AZ36" s="88">
        <f t="shared" si="2"/>
        <v>0</v>
      </c>
      <c r="BB36" s="88">
        <f>SUM(AA36:AB36)</f>
        <v>0</v>
      </c>
      <c r="BC36" s="93"/>
      <c r="BD36" s="94"/>
      <c r="BE36" s="104">
        <v>32</v>
      </c>
      <c r="BF36" s="91" t="s">
        <v>351</v>
      </c>
    </row>
    <row r="37" spans="1:58" ht="11.1" customHeight="1">
      <c r="A37" s="131"/>
      <c r="B37" s="131"/>
      <c r="C37" s="131"/>
      <c r="D37" s="251">
        <v>33</v>
      </c>
      <c r="E37" s="262" t="s">
        <v>352</v>
      </c>
      <c r="F37" s="253"/>
      <c r="G37" s="253"/>
      <c r="H37" s="253"/>
      <c r="I37" s="253"/>
      <c r="J37" s="253"/>
      <c r="K37" s="253"/>
      <c r="L37" s="253"/>
      <c r="M37" s="253"/>
      <c r="N37" s="253"/>
      <c r="O37" s="253"/>
      <c r="P37" s="253"/>
      <c r="Q37" s="253"/>
      <c r="R37" s="253"/>
      <c r="S37" s="253"/>
      <c r="T37" s="253"/>
      <c r="U37" s="253"/>
      <c r="V37" s="253"/>
      <c r="W37" s="253"/>
      <c r="X37" s="253"/>
      <c r="Y37" s="253"/>
      <c r="Z37" s="253"/>
      <c r="AA37" s="253">
        <v>7</v>
      </c>
      <c r="AB37" s="253">
        <v>24</v>
      </c>
      <c r="AC37" s="253">
        <v>20</v>
      </c>
      <c r="AD37" s="253">
        <v>25</v>
      </c>
      <c r="AE37" s="253">
        <v>28</v>
      </c>
      <c r="AF37" s="253">
        <v>16</v>
      </c>
      <c r="AG37" s="253">
        <v>15</v>
      </c>
      <c r="AH37" s="253">
        <v>32</v>
      </c>
      <c r="AI37" s="253">
        <v>32</v>
      </c>
      <c r="AJ37" s="253">
        <v>21</v>
      </c>
      <c r="AK37" s="253">
        <v>25</v>
      </c>
      <c r="AL37" s="253">
        <v>13</v>
      </c>
      <c r="AM37" s="253">
        <v>19</v>
      </c>
      <c r="AN37" s="253">
        <v>16</v>
      </c>
      <c r="AO37" s="253">
        <v>19</v>
      </c>
      <c r="AP37" s="253">
        <v>21</v>
      </c>
      <c r="AQ37" s="253">
        <v>24</v>
      </c>
      <c r="AR37" s="253">
        <v>22</v>
      </c>
      <c r="AS37" s="253">
        <v>28</v>
      </c>
      <c r="AT37" s="253">
        <v>24</v>
      </c>
      <c r="AU37" s="253">
        <v>27</v>
      </c>
      <c r="AV37" s="253">
        <v>24</v>
      </c>
      <c r="AW37" s="253">
        <v>22</v>
      </c>
      <c r="AX37" s="254">
        <v>16</v>
      </c>
      <c r="AY37" s="231">
        <v>20</v>
      </c>
      <c r="AZ37" s="88">
        <f t="shared" si="2"/>
        <v>540</v>
      </c>
      <c r="BB37" s="88">
        <f t="shared" ref="BB37:BB100" si="4">SUM(AA37:AB37)</f>
        <v>31</v>
      </c>
      <c r="BC37" s="93"/>
      <c r="BD37" s="94"/>
      <c r="BE37" s="104">
        <v>33</v>
      </c>
      <c r="BF37" s="91" t="s">
        <v>352</v>
      </c>
    </row>
    <row r="38" spans="1:58" ht="11.1" customHeight="1">
      <c r="A38" s="131"/>
      <c r="B38" s="131"/>
      <c r="C38" s="131"/>
      <c r="D38" s="251">
        <v>34</v>
      </c>
      <c r="E38" s="262" t="s">
        <v>353</v>
      </c>
      <c r="F38" s="253"/>
      <c r="G38" s="253"/>
      <c r="H38" s="253"/>
      <c r="I38" s="253"/>
      <c r="J38" s="253"/>
      <c r="K38" s="253"/>
      <c r="L38" s="253"/>
      <c r="M38" s="253"/>
      <c r="N38" s="253"/>
      <c r="O38" s="253"/>
      <c r="P38" s="253"/>
      <c r="Q38" s="253"/>
      <c r="R38" s="253"/>
      <c r="S38" s="253"/>
      <c r="T38" s="253"/>
      <c r="U38" s="253"/>
      <c r="V38" s="253"/>
      <c r="W38" s="253"/>
      <c r="X38" s="253"/>
      <c r="Y38" s="253"/>
      <c r="Z38" s="253"/>
      <c r="AA38" s="253"/>
      <c r="AB38" s="253"/>
      <c r="AC38" s="253"/>
      <c r="AD38" s="253"/>
      <c r="AE38" s="253"/>
      <c r="AF38" s="253"/>
      <c r="AG38" s="253"/>
      <c r="AH38" s="253"/>
      <c r="AI38" s="253"/>
      <c r="AJ38" s="253"/>
      <c r="AK38" s="253"/>
      <c r="AL38" s="253"/>
      <c r="AM38" s="253"/>
      <c r="AN38" s="253"/>
      <c r="AO38" s="253"/>
      <c r="AP38" s="253"/>
      <c r="AQ38" s="253"/>
      <c r="AR38" s="253"/>
      <c r="AS38" s="253"/>
      <c r="AT38" s="253"/>
      <c r="AU38" s="253"/>
      <c r="AV38" s="253">
        <v>1</v>
      </c>
      <c r="AW38" s="253"/>
      <c r="AX38" s="254"/>
      <c r="AY38" s="231"/>
      <c r="AZ38" s="88">
        <f t="shared" si="2"/>
        <v>1</v>
      </c>
      <c r="BB38" s="88">
        <f t="shared" si="4"/>
        <v>0</v>
      </c>
      <c r="BC38" s="93"/>
      <c r="BD38" s="94"/>
      <c r="BE38" s="104">
        <v>34</v>
      </c>
      <c r="BF38" s="91" t="s">
        <v>353</v>
      </c>
    </row>
    <row r="39" spans="1:58" ht="11.1" customHeight="1">
      <c r="A39" s="131"/>
      <c r="B39" s="131"/>
      <c r="C39" s="131"/>
      <c r="D39" s="251">
        <v>35</v>
      </c>
      <c r="E39" s="262" t="s">
        <v>354</v>
      </c>
      <c r="F39" s="253"/>
      <c r="G39" s="253"/>
      <c r="H39" s="253"/>
      <c r="I39" s="253"/>
      <c r="J39" s="253"/>
      <c r="K39" s="253"/>
      <c r="L39" s="253"/>
      <c r="M39" s="253"/>
      <c r="N39" s="253"/>
      <c r="O39" s="253"/>
      <c r="P39" s="253"/>
      <c r="Q39" s="253"/>
      <c r="R39" s="253"/>
      <c r="S39" s="253"/>
      <c r="T39" s="253"/>
      <c r="U39" s="253"/>
      <c r="V39" s="253"/>
      <c r="W39" s="253"/>
      <c r="X39" s="253"/>
      <c r="Y39" s="253"/>
      <c r="Z39" s="253"/>
      <c r="AA39" s="253"/>
      <c r="AB39" s="253"/>
      <c r="AC39" s="253">
        <v>1</v>
      </c>
      <c r="AD39" s="253"/>
      <c r="AE39" s="253"/>
      <c r="AF39" s="253"/>
      <c r="AG39" s="253"/>
      <c r="AH39" s="253"/>
      <c r="AI39" s="253"/>
      <c r="AJ39" s="253"/>
      <c r="AK39" s="253"/>
      <c r="AL39" s="253"/>
      <c r="AM39" s="253"/>
      <c r="AN39" s="253"/>
      <c r="AO39" s="253"/>
      <c r="AP39" s="253"/>
      <c r="AQ39" s="253"/>
      <c r="AR39" s="253"/>
      <c r="AS39" s="253"/>
      <c r="AT39" s="253"/>
      <c r="AU39" s="253"/>
      <c r="AV39" s="253"/>
      <c r="AW39" s="253"/>
      <c r="AX39" s="254"/>
      <c r="AY39" s="231"/>
      <c r="AZ39" s="88">
        <f t="shared" si="2"/>
        <v>1</v>
      </c>
      <c r="BB39" s="88">
        <f t="shared" si="4"/>
        <v>0</v>
      </c>
      <c r="BC39" s="93"/>
      <c r="BD39" s="94"/>
      <c r="BE39" s="104">
        <v>35</v>
      </c>
      <c r="BF39" s="91" t="s">
        <v>354</v>
      </c>
    </row>
    <row r="40" spans="1:58" ht="11.1" customHeight="1">
      <c r="A40" s="131"/>
      <c r="B40" s="131"/>
      <c r="C40" s="131"/>
      <c r="D40" s="251">
        <v>36</v>
      </c>
      <c r="E40" s="262" t="s">
        <v>355</v>
      </c>
      <c r="F40" s="253"/>
      <c r="G40" s="253"/>
      <c r="H40" s="253"/>
      <c r="I40" s="253"/>
      <c r="J40" s="253"/>
      <c r="K40" s="253"/>
      <c r="L40" s="253"/>
      <c r="M40" s="253"/>
      <c r="N40" s="253"/>
      <c r="O40" s="253"/>
      <c r="P40" s="253"/>
      <c r="Q40" s="253"/>
      <c r="R40" s="253"/>
      <c r="S40" s="253"/>
      <c r="T40" s="253"/>
      <c r="U40" s="253"/>
      <c r="V40" s="253"/>
      <c r="W40" s="253"/>
      <c r="X40" s="253"/>
      <c r="Y40" s="253"/>
      <c r="Z40" s="253"/>
      <c r="AA40" s="253">
        <v>1</v>
      </c>
      <c r="AB40" s="253"/>
      <c r="AC40" s="253">
        <v>3</v>
      </c>
      <c r="AD40" s="253">
        <v>1</v>
      </c>
      <c r="AE40" s="253">
        <v>1</v>
      </c>
      <c r="AF40" s="253"/>
      <c r="AG40" s="253"/>
      <c r="AH40" s="253"/>
      <c r="AI40" s="253"/>
      <c r="AJ40" s="253"/>
      <c r="AK40" s="253"/>
      <c r="AL40" s="253"/>
      <c r="AM40" s="253"/>
      <c r="AN40" s="253"/>
      <c r="AO40" s="253">
        <v>1</v>
      </c>
      <c r="AP40" s="253"/>
      <c r="AQ40" s="253"/>
      <c r="AR40" s="253"/>
      <c r="AS40" s="253">
        <v>1</v>
      </c>
      <c r="AT40" s="253"/>
      <c r="AU40" s="253"/>
      <c r="AV40" s="253"/>
      <c r="AW40" s="253">
        <v>1</v>
      </c>
      <c r="AX40" s="254"/>
      <c r="AY40" s="231"/>
      <c r="AZ40" s="88">
        <f t="shared" si="2"/>
        <v>9</v>
      </c>
      <c r="BB40" s="88">
        <f t="shared" si="4"/>
        <v>1</v>
      </c>
      <c r="BC40" s="93"/>
      <c r="BD40" s="94"/>
      <c r="BE40" s="104">
        <v>36</v>
      </c>
      <c r="BF40" s="91" t="s">
        <v>355</v>
      </c>
    </row>
    <row r="41" spans="1:58" ht="11.1" customHeight="1">
      <c r="A41" s="131"/>
      <c r="B41" s="131"/>
      <c r="C41" s="131" t="s">
        <v>565</v>
      </c>
      <c r="D41" s="252" t="s">
        <v>660</v>
      </c>
      <c r="E41" s="262" t="s">
        <v>357</v>
      </c>
      <c r="F41" s="255"/>
      <c r="G41" s="255"/>
      <c r="H41" s="255"/>
      <c r="I41" s="255"/>
      <c r="J41" s="255"/>
      <c r="K41" s="255"/>
      <c r="L41" s="255"/>
      <c r="M41" s="255"/>
      <c r="N41" s="255"/>
      <c r="O41" s="255"/>
      <c r="P41" s="256"/>
      <c r="Q41" s="256"/>
      <c r="R41" s="256"/>
      <c r="S41" s="256"/>
      <c r="T41" s="256"/>
      <c r="U41" s="256"/>
      <c r="V41" s="256"/>
      <c r="W41" s="256"/>
      <c r="X41" s="256"/>
      <c r="Y41" s="256"/>
      <c r="Z41" s="256"/>
      <c r="AA41" s="256"/>
      <c r="AB41" s="256"/>
      <c r="AC41" s="256"/>
      <c r="AD41" s="256">
        <v>1</v>
      </c>
      <c r="AE41" s="253">
        <v>2</v>
      </c>
      <c r="AF41" s="253">
        <v>1</v>
      </c>
      <c r="AG41" s="253"/>
      <c r="AH41" s="253"/>
      <c r="AI41" s="253"/>
      <c r="AJ41" s="253"/>
      <c r="AK41" s="253"/>
      <c r="AL41" s="253"/>
      <c r="AM41" s="253">
        <v>2</v>
      </c>
      <c r="AN41" s="253"/>
      <c r="AO41" s="253"/>
      <c r="AP41" s="253"/>
      <c r="AQ41" s="253"/>
      <c r="AR41" s="253">
        <v>1</v>
      </c>
      <c r="AS41" s="253"/>
      <c r="AT41" s="253"/>
      <c r="AU41" s="253"/>
      <c r="AV41" s="253"/>
      <c r="AW41" s="253"/>
      <c r="AX41" s="254">
        <v>1</v>
      </c>
      <c r="AY41" s="231"/>
      <c r="AZ41" s="88">
        <f t="shared" si="2"/>
        <v>8</v>
      </c>
      <c r="BB41" s="88">
        <f t="shared" si="4"/>
        <v>0</v>
      </c>
      <c r="BC41" s="93"/>
      <c r="BD41" s="94"/>
      <c r="BE41" s="104" t="s">
        <v>356</v>
      </c>
      <c r="BF41" s="91" t="s">
        <v>357</v>
      </c>
    </row>
    <row r="42" spans="1:58" ht="11.1" customHeight="1">
      <c r="A42" s="131"/>
      <c r="B42" s="131"/>
      <c r="C42" s="93"/>
      <c r="D42" s="252">
        <v>38</v>
      </c>
      <c r="E42" s="262" t="s">
        <v>358</v>
      </c>
      <c r="F42" s="255"/>
      <c r="G42" s="255"/>
      <c r="H42" s="255"/>
      <c r="I42" s="255"/>
      <c r="J42" s="255"/>
      <c r="K42" s="255"/>
      <c r="L42" s="255"/>
      <c r="M42" s="255"/>
      <c r="N42" s="255"/>
      <c r="O42" s="255"/>
      <c r="P42" s="256"/>
      <c r="Q42" s="256"/>
      <c r="R42" s="256"/>
      <c r="S42" s="256"/>
      <c r="T42" s="256"/>
      <c r="U42" s="256"/>
      <c r="V42" s="256"/>
      <c r="W42" s="256"/>
      <c r="X42" s="256"/>
      <c r="Y42" s="256"/>
      <c r="Z42" s="256"/>
      <c r="AA42" s="256"/>
      <c r="AB42" s="256">
        <v>1</v>
      </c>
      <c r="AC42" s="256"/>
      <c r="AD42" s="256"/>
      <c r="AE42" s="253">
        <v>1</v>
      </c>
      <c r="AF42" s="253"/>
      <c r="AG42" s="253">
        <v>1</v>
      </c>
      <c r="AH42" s="253">
        <v>6</v>
      </c>
      <c r="AI42" s="253">
        <v>6</v>
      </c>
      <c r="AJ42" s="253">
        <v>2</v>
      </c>
      <c r="AK42" s="253">
        <v>2</v>
      </c>
      <c r="AL42" s="253">
        <v>1</v>
      </c>
      <c r="AM42" s="253"/>
      <c r="AN42" s="253"/>
      <c r="AO42" s="253">
        <v>1</v>
      </c>
      <c r="AP42" s="253">
        <v>1</v>
      </c>
      <c r="AQ42" s="253"/>
      <c r="AR42" s="253"/>
      <c r="AS42" s="253">
        <v>1</v>
      </c>
      <c r="AT42" s="253">
        <v>2</v>
      </c>
      <c r="AU42" s="253">
        <v>1</v>
      </c>
      <c r="AV42" s="253"/>
      <c r="AW42" s="253">
        <v>1</v>
      </c>
      <c r="AX42" s="254">
        <v>1</v>
      </c>
      <c r="AY42" s="231"/>
      <c r="AZ42" s="88">
        <f t="shared" si="2"/>
        <v>28</v>
      </c>
      <c r="BB42" s="88">
        <f t="shared" si="4"/>
        <v>1</v>
      </c>
      <c r="BC42" s="93"/>
      <c r="BE42" s="104">
        <v>38</v>
      </c>
      <c r="BF42" s="91" t="s">
        <v>358</v>
      </c>
    </row>
    <row r="43" spans="1:58" ht="11.1" customHeight="1">
      <c r="A43" s="131"/>
      <c r="B43" s="131"/>
      <c r="C43" s="131"/>
      <c r="D43" s="252">
        <v>39</v>
      </c>
      <c r="E43" s="262" t="s">
        <v>359</v>
      </c>
      <c r="F43" s="253"/>
      <c r="G43" s="253"/>
      <c r="H43" s="253"/>
      <c r="I43" s="253"/>
      <c r="J43" s="253"/>
      <c r="K43" s="253"/>
      <c r="L43" s="253"/>
      <c r="M43" s="253"/>
      <c r="N43" s="253"/>
      <c r="O43" s="253"/>
      <c r="P43" s="253"/>
      <c r="Q43" s="253"/>
      <c r="R43" s="253"/>
      <c r="S43" s="253">
        <v>1</v>
      </c>
      <c r="T43" s="253"/>
      <c r="U43" s="253"/>
      <c r="V43" s="253">
        <v>1</v>
      </c>
      <c r="W43" s="253">
        <v>4</v>
      </c>
      <c r="X43" s="253">
        <v>2</v>
      </c>
      <c r="Y43" s="253">
        <v>6</v>
      </c>
      <c r="Z43" s="253">
        <v>3</v>
      </c>
      <c r="AA43" s="253"/>
      <c r="AB43" s="253">
        <v>1</v>
      </c>
      <c r="AC43" s="253">
        <v>1</v>
      </c>
      <c r="AD43" s="253"/>
      <c r="AE43" s="253"/>
      <c r="AF43" s="253"/>
      <c r="AG43" s="253"/>
      <c r="AH43" s="253">
        <v>1</v>
      </c>
      <c r="AI43" s="253">
        <v>1</v>
      </c>
      <c r="AJ43" s="253"/>
      <c r="AK43" s="253"/>
      <c r="AL43" s="253">
        <v>3</v>
      </c>
      <c r="AM43" s="253"/>
      <c r="AN43" s="253"/>
      <c r="AO43" s="253"/>
      <c r="AP43" s="253">
        <v>1</v>
      </c>
      <c r="AQ43" s="253"/>
      <c r="AR43" s="253"/>
      <c r="AS43" s="253"/>
      <c r="AT43" s="253"/>
      <c r="AU43" s="253"/>
      <c r="AV43" s="253"/>
      <c r="AW43" s="253"/>
      <c r="AX43" s="254"/>
      <c r="AY43" s="231"/>
      <c r="AZ43" s="88">
        <f t="shared" si="2"/>
        <v>8</v>
      </c>
      <c r="BB43" s="88">
        <f t="shared" si="4"/>
        <v>1</v>
      </c>
      <c r="BC43" s="93"/>
      <c r="BD43" s="94"/>
      <c r="BE43" s="104">
        <v>39</v>
      </c>
      <c r="BF43" s="91" t="s">
        <v>359</v>
      </c>
    </row>
    <row r="44" spans="1:58" ht="11.1" customHeight="1">
      <c r="A44" s="131"/>
      <c r="B44" s="131"/>
      <c r="C44" s="131"/>
      <c r="D44" s="252">
        <v>40</v>
      </c>
      <c r="E44" s="262" t="s">
        <v>360</v>
      </c>
      <c r="F44" s="253"/>
      <c r="G44" s="253"/>
      <c r="H44" s="253"/>
      <c r="I44" s="253"/>
      <c r="J44" s="253"/>
      <c r="K44" s="253"/>
      <c r="L44" s="253"/>
      <c r="M44" s="253"/>
      <c r="N44" s="253"/>
      <c r="O44" s="253"/>
      <c r="P44" s="253"/>
      <c r="Q44" s="253"/>
      <c r="R44" s="253"/>
      <c r="S44" s="253"/>
      <c r="T44" s="253"/>
      <c r="U44" s="253"/>
      <c r="V44" s="253"/>
      <c r="W44" s="253"/>
      <c r="X44" s="253"/>
      <c r="Y44" s="253"/>
      <c r="Z44" s="253"/>
      <c r="AA44" s="253">
        <v>1</v>
      </c>
      <c r="AB44" s="253">
        <v>1</v>
      </c>
      <c r="AC44" s="253"/>
      <c r="AD44" s="253">
        <v>2</v>
      </c>
      <c r="AE44" s="253">
        <v>1</v>
      </c>
      <c r="AF44" s="253"/>
      <c r="AG44" s="253"/>
      <c r="AH44" s="253"/>
      <c r="AI44" s="253"/>
      <c r="AJ44" s="253"/>
      <c r="AK44" s="253"/>
      <c r="AL44" s="253"/>
      <c r="AM44" s="253"/>
      <c r="AN44" s="253"/>
      <c r="AO44" s="253"/>
      <c r="AP44" s="253">
        <v>1</v>
      </c>
      <c r="AQ44" s="253"/>
      <c r="AR44" s="253"/>
      <c r="AS44" s="253"/>
      <c r="AT44" s="253"/>
      <c r="AU44" s="253"/>
      <c r="AV44" s="253"/>
      <c r="AW44" s="253"/>
      <c r="AX44" s="254"/>
      <c r="AY44" s="231"/>
      <c r="AZ44" s="88">
        <f t="shared" si="2"/>
        <v>6</v>
      </c>
      <c r="BB44" s="88">
        <f t="shared" si="4"/>
        <v>2</v>
      </c>
      <c r="BC44" s="93"/>
      <c r="BD44" s="94"/>
      <c r="BE44" s="104">
        <v>40</v>
      </c>
      <c r="BF44" s="91" t="s">
        <v>360</v>
      </c>
    </row>
    <row r="45" spans="1:58" ht="11.1" customHeight="1">
      <c r="A45" s="131"/>
      <c r="B45" s="131"/>
      <c r="C45" s="131"/>
      <c r="D45" s="252">
        <v>41</v>
      </c>
      <c r="E45" s="262" t="s">
        <v>361</v>
      </c>
      <c r="F45" s="253"/>
      <c r="G45" s="253"/>
      <c r="H45" s="253"/>
      <c r="I45" s="253"/>
      <c r="J45" s="253"/>
      <c r="K45" s="253"/>
      <c r="L45" s="253"/>
      <c r="M45" s="253"/>
      <c r="N45" s="253"/>
      <c r="O45" s="253"/>
      <c r="P45" s="253"/>
      <c r="Q45" s="253"/>
      <c r="R45" s="253"/>
      <c r="S45" s="253"/>
      <c r="T45" s="253"/>
      <c r="U45" s="253"/>
      <c r="V45" s="253"/>
      <c r="W45" s="253"/>
      <c r="X45" s="253"/>
      <c r="Y45" s="253"/>
      <c r="Z45" s="253"/>
      <c r="AA45" s="253"/>
      <c r="AB45" s="253"/>
      <c r="AC45" s="253"/>
      <c r="AD45" s="253">
        <v>2</v>
      </c>
      <c r="AE45" s="253"/>
      <c r="AF45" s="253"/>
      <c r="AG45" s="253"/>
      <c r="AH45" s="253"/>
      <c r="AI45" s="253"/>
      <c r="AJ45" s="253"/>
      <c r="AK45" s="253"/>
      <c r="AL45" s="253"/>
      <c r="AM45" s="253">
        <v>2</v>
      </c>
      <c r="AN45" s="253"/>
      <c r="AO45" s="253"/>
      <c r="AP45" s="253">
        <v>1</v>
      </c>
      <c r="AQ45" s="253"/>
      <c r="AR45" s="253"/>
      <c r="AS45" s="253"/>
      <c r="AT45" s="253"/>
      <c r="AU45" s="253">
        <v>1</v>
      </c>
      <c r="AV45" s="253"/>
      <c r="AW45" s="253"/>
      <c r="AX45" s="254"/>
      <c r="AY45" s="231"/>
      <c r="AZ45" s="88">
        <f t="shared" si="2"/>
        <v>6</v>
      </c>
      <c r="BB45" s="88">
        <f t="shared" si="4"/>
        <v>0</v>
      </c>
      <c r="BC45" s="93"/>
      <c r="BD45" s="94"/>
      <c r="BE45" s="104">
        <v>41</v>
      </c>
      <c r="BF45" s="91" t="s">
        <v>361</v>
      </c>
    </row>
    <row r="46" spans="1:58" ht="11.1" customHeight="1">
      <c r="A46" s="131"/>
      <c r="B46" s="131"/>
      <c r="C46" s="131"/>
      <c r="D46" s="252">
        <v>42</v>
      </c>
      <c r="E46" s="262" t="s">
        <v>362</v>
      </c>
      <c r="F46" s="253"/>
      <c r="G46" s="253"/>
      <c r="H46" s="253"/>
      <c r="I46" s="253"/>
      <c r="J46" s="253"/>
      <c r="K46" s="253"/>
      <c r="L46" s="253"/>
      <c r="M46" s="253"/>
      <c r="N46" s="253"/>
      <c r="O46" s="253"/>
      <c r="P46" s="253"/>
      <c r="Q46" s="253"/>
      <c r="R46" s="253"/>
      <c r="S46" s="253"/>
      <c r="T46" s="253"/>
      <c r="U46" s="253"/>
      <c r="V46" s="253"/>
      <c r="W46" s="253"/>
      <c r="X46" s="253"/>
      <c r="Y46" s="253"/>
      <c r="Z46" s="253"/>
      <c r="AA46" s="253"/>
      <c r="AB46" s="253"/>
      <c r="AC46" s="253"/>
      <c r="AD46" s="253">
        <v>1</v>
      </c>
      <c r="AE46" s="253"/>
      <c r="AF46" s="253"/>
      <c r="AG46" s="253"/>
      <c r="AH46" s="253"/>
      <c r="AI46" s="253"/>
      <c r="AJ46" s="253"/>
      <c r="AK46" s="253"/>
      <c r="AL46" s="253"/>
      <c r="AM46" s="253"/>
      <c r="AN46" s="253"/>
      <c r="AO46" s="253"/>
      <c r="AP46" s="253"/>
      <c r="AQ46" s="253"/>
      <c r="AR46" s="253"/>
      <c r="AS46" s="253"/>
      <c r="AT46" s="253"/>
      <c r="AU46" s="253"/>
      <c r="AV46" s="253"/>
      <c r="AW46" s="253"/>
      <c r="AX46" s="254"/>
      <c r="AY46" s="231"/>
      <c r="AZ46" s="88">
        <f t="shared" si="2"/>
        <v>1</v>
      </c>
      <c r="BB46" s="88">
        <f t="shared" si="4"/>
        <v>0</v>
      </c>
      <c r="BC46" s="93"/>
      <c r="BD46" s="94"/>
      <c r="BE46" s="104">
        <v>42</v>
      </c>
      <c r="BF46" s="91" t="s">
        <v>362</v>
      </c>
    </row>
    <row r="47" spans="1:58" ht="11.1" customHeight="1">
      <c r="A47" s="131"/>
      <c r="B47" s="131"/>
      <c r="C47" s="131"/>
      <c r="D47" s="252">
        <v>43</v>
      </c>
      <c r="E47" s="262" t="s">
        <v>363</v>
      </c>
      <c r="F47" s="253"/>
      <c r="G47" s="253"/>
      <c r="H47" s="253"/>
      <c r="I47" s="253"/>
      <c r="J47" s="253"/>
      <c r="K47" s="253"/>
      <c r="L47" s="253"/>
      <c r="M47" s="253"/>
      <c r="N47" s="253"/>
      <c r="O47" s="253"/>
      <c r="P47" s="253"/>
      <c r="Q47" s="253"/>
      <c r="R47" s="253"/>
      <c r="S47" s="253"/>
      <c r="T47" s="253"/>
      <c r="U47" s="253"/>
      <c r="V47" s="253"/>
      <c r="W47" s="253"/>
      <c r="X47" s="253"/>
      <c r="Y47" s="253"/>
      <c r="Z47" s="253"/>
      <c r="AA47" s="253">
        <v>2</v>
      </c>
      <c r="AB47" s="253">
        <v>2</v>
      </c>
      <c r="AC47" s="253">
        <v>2</v>
      </c>
      <c r="AD47" s="253">
        <v>6</v>
      </c>
      <c r="AE47" s="253">
        <v>10</v>
      </c>
      <c r="AF47" s="253">
        <v>5</v>
      </c>
      <c r="AG47" s="253">
        <v>3</v>
      </c>
      <c r="AH47" s="253">
        <v>3</v>
      </c>
      <c r="AI47" s="253">
        <v>3</v>
      </c>
      <c r="AJ47" s="253">
        <v>2</v>
      </c>
      <c r="AK47" s="253">
        <v>3</v>
      </c>
      <c r="AL47" s="253">
        <v>1</v>
      </c>
      <c r="AM47" s="253">
        <v>1</v>
      </c>
      <c r="AN47" s="253"/>
      <c r="AO47" s="253">
        <v>2</v>
      </c>
      <c r="AP47" s="253">
        <v>4</v>
      </c>
      <c r="AQ47" s="253">
        <v>1</v>
      </c>
      <c r="AR47" s="253">
        <v>7</v>
      </c>
      <c r="AS47" s="253">
        <v>8</v>
      </c>
      <c r="AT47" s="253">
        <v>3</v>
      </c>
      <c r="AU47" s="253">
        <v>3</v>
      </c>
      <c r="AV47" s="253">
        <v>2</v>
      </c>
      <c r="AW47" s="253">
        <v>2</v>
      </c>
      <c r="AX47" s="254">
        <v>2</v>
      </c>
      <c r="AY47" s="231">
        <v>1</v>
      </c>
      <c r="AZ47" s="88">
        <f t="shared" si="2"/>
        <v>78</v>
      </c>
      <c r="BB47" s="88">
        <f t="shared" si="4"/>
        <v>4</v>
      </c>
      <c r="BC47" s="93"/>
      <c r="BD47" s="94"/>
      <c r="BE47" s="104">
        <v>43</v>
      </c>
      <c r="BF47" s="91" t="s">
        <v>363</v>
      </c>
    </row>
    <row r="48" spans="1:58" ht="11.1" customHeight="1">
      <c r="A48" s="131"/>
      <c r="B48" s="131"/>
      <c r="C48" s="131"/>
      <c r="D48" s="252">
        <v>44</v>
      </c>
      <c r="E48" s="262" t="s">
        <v>364</v>
      </c>
      <c r="F48" s="253"/>
      <c r="G48" s="253"/>
      <c r="H48" s="253"/>
      <c r="I48" s="253"/>
      <c r="J48" s="253"/>
      <c r="K48" s="253"/>
      <c r="L48" s="253"/>
      <c r="M48" s="253"/>
      <c r="N48" s="253"/>
      <c r="O48" s="253"/>
      <c r="P48" s="253"/>
      <c r="Q48" s="253"/>
      <c r="R48" s="253"/>
      <c r="S48" s="253"/>
      <c r="T48" s="253"/>
      <c r="U48" s="253"/>
      <c r="V48" s="253"/>
      <c r="W48" s="253"/>
      <c r="X48" s="253"/>
      <c r="Y48" s="253"/>
      <c r="Z48" s="253"/>
      <c r="AA48" s="253"/>
      <c r="AB48" s="253"/>
      <c r="AC48" s="253"/>
      <c r="AD48" s="253"/>
      <c r="AE48" s="253"/>
      <c r="AF48" s="253"/>
      <c r="AG48" s="253"/>
      <c r="AH48" s="253"/>
      <c r="AI48" s="253"/>
      <c r="AJ48" s="253"/>
      <c r="AK48" s="253"/>
      <c r="AL48" s="253"/>
      <c r="AM48" s="253"/>
      <c r="AN48" s="253"/>
      <c r="AO48" s="253"/>
      <c r="AP48" s="253"/>
      <c r="AQ48" s="253"/>
      <c r="AR48" s="253"/>
      <c r="AS48" s="253">
        <v>1</v>
      </c>
      <c r="AT48" s="253"/>
      <c r="AU48" s="253"/>
      <c r="AV48" s="253"/>
      <c r="AW48" s="253"/>
      <c r="AX48" s="254"/>
      <c r="AY48" s="231"/>
      <c r="AZ48" s="88">
        <f t="shared" si="2"/>
        <v>1</v>
      </c>
      <c r="BB48" s="88">
        <f t="shared" si="4"/>
        <v>0</v>
      </c>
      <c r="BC48" s="93"/>
      <c r="BD48" s="94"/>
      <c r="BE48" s="104">
        <v>44</v>
      </c>
      <c r="BF48" s="91" t="s">
        <v>364</v>
      </c>
    </row>
    <row r="49" spans="1:58" ht="11.1" customHeight="1">
      <c r="A49" s="131"/>
      <c r="B49" s="131"/>
      <c r="C49" s="131"/>
      <c r="D49" s="252">
        <v>45</v>
      </c>
      <c r="E49" s="262" t="s">
        <v>365</v>
      </c>
      <c r="F49" s="255"/>
      <c r="G49" s="255"/>
      <c r="H49" s="255"/>
      <c r="I49" s="255"/>
      <c r="J49" s="255"/>
      <c r="K49" s="255"/>
      <c r="L49" s="255"/>
      <c r="M49" s="255"/>
      <c r="N49" s="255"/>
      <c r="O49" s="255"/>
      <c r="P49" s="256"/>
      <c r="Q49" s="256"/>
      <c r="R49" s="256"/>
      <c r="S49" s="256"/>
      <c r="T49" s="256"/>
      <c r="U49" s="256"/>
      <c r="V49" s="256"/>
      <c r="W49" s="256"/>
      <c r="X49" s="256"/>
      <c r="Y49" s="256"/>
      <c r="Z49" s="256"/>
      <c r="AA49" s="256"/>
      <c r="AB49" s="256"/>
      <c r="AC49" s="256"/>
      <c r="AD49" s="256"/>
      <c r="AE49" s="253"/>
      <c r="AF49" s="253"/>
      <c r="AG49" s="253"/>
      <c r="AH49" s="253"/>
      <c r="AI49" s="253"/>
      <c r="AJ49" s="253"/>
      <c r="AK49" s="253"/>
      <c r="AL49" s="253"/>
      <c r="AM49" s="253"/>
      <c r="AN49" s="253"/>
      <c r="AO49" s="253"/>
      <c r="AP49" s="253"/>
      <c r="AQ49" s="253"/>
      <c r="AR49" s="253"/>
      <c r="AS49" s="253"/>
      <c r="AT49" s="253"/>
      <c r="AU49" s="253"/>
      <c r="AV49" s="253"/>
      <c r="AW49" s="253"/>
      <c r="AX49" s="254"/>
      <c r="AY49" s="231"/>
      <c r="AZ49" s="88">
        <f t="shared" si="2"/>
        <v>0</v>
      </c>
      <c r="BB49" s="88">
        <f t="shared" si="4"/>
        <v>0</v>
      </c>
      <c r="BC49" s="93"/>
      <c r="BD49" s="94"/>
      <c r="BE49" s="104">
        <v>45</v>
      </c>
      <c r="BF49" s="91" t="s">
        <v>365</v>
      </c>
    </row>
    <row r="50" spans="1:58" ht="11.1" customHeight="1">
      <c r="A50" s="131"/>
      <c r="B50" s="131"/>
      <c r="C50" s="93"/>
      <c r="D50" s="252">
        <v>46</v>
      </c>
      <c r="E50" s="262" t="s">
        <v>366</v>
      </c>
      <c r="F50" s="255"/>
      <c r="G50" s="255"/>
      <c r="H50" s="255"/>
      <c r="I50" s="255"/>
      <c r="J50" s="255"/>
      <c r="K50" s="255"/>
      <c r="L50" s="255"/>
      <c r="M50" s="255"/>
      <c r="N50" s="255"/>
      <c r="O50" s="255"/>
      <c r="P50" s="256"/>
      <c r="Q50" s="256"/>
      <c r="R50" s="256"/>
      <c r="S50" s="256"/>
      <c r="T50" s="256"/>
      <c r="U50" s="256"/>
      <c r="V50" s="256"/>
      <c r="W50" s="256"/>
      <c r="X50" s="256"/>
      <c r="Y50" s="256"/>
      <c r="Z50" s="256"/>
      <c r="AA50" s="256"/>
      <c r="AB50" s="256"/>
      <c r="AC50" s="256"/>
      <c r="AD50" s="256"/>
      <c r="AE50" s="253"/>
      <c r="AF50" s="253"/>
      <c r="AG50" s="253"/>
      <c r="AH50" s="253"/>
      <c r="AI50" s="253"/>
      <c r="AJ50" s="253"/>
      <c r="AK50" s="253"/>
      <c r="AL50" s="253">
        <v>1</v>
      </c>
      <c r="AM50" s="253"/>
      <c r="AN50" s="253"/>
      <c r="AO50" s="253"/>
      <c r="AP50" s="253"/>
      <c r="AQ50" s="253"/>
      <c r="AR50" s="253"/>
      <c r="AS50" s="253"/>
      <c r="AT50" s="253"/>
      <c r="AU50" s="253"/>
      <c r="AV50" s="253"/>
      <c r="AW50" s="253"/>
      <c r="AX50" s="254"/>
      <c r="AY50" s="231"/>
      <c r="AZ50" s="88">
        <f t="shared" si="2"/>
        <v>1</v>
      </c>
      <c r="BB50" s="88">
        <f t="shared" si="4"/>
        <v>0</v>
      </c>
      <c r="BC50" s="93"/>
      <c r="BE50" s="104">
        <v>46</v>
      </c>
      <c r="BF50" s="91" t="s">
        <v>366</v>
      </c>
    </row>
    <row r="51" spans="1:58" ht="11.1" customHeight="1">
      <c r="A51" s="131"/>
      <c r="B51" s="131"/>
      <c r="C51" s="131" t="s">
        <v>565</v>
      </c>
      <c r="D51" s="252">
        <v>47</v>
      </c>
      <c r="E51" s="262" t="s">
        <v>368</v>
      </c>
      <c r="F51" s="253"/>
      <c r="G51" s="253"/>
      <c r="H51" s="253"/>
      <c r="I51" s="253"/>
      <c r="J51" s="253"/>
      <c r="K51" s="253"/>
      <c r="L51" s="253"/>
      <c r="M51" s="253"/>
      <c r="N51" s="253"/>
      <c r="O51" s="253"/>
      <c r="P51" s="253"/>
      <c r="Q51" s="253"/>
      <c r="R51" s="253"/>
      <c r="S51" s="253"/>
      <c r="T51" s="253"/>
      <c r="U51" s="253"/>
      <c r="V51" s="253"/>
      <c r="W51" s="253"/>
      <c r="X51" s="253"/>
      <c r="Y51" s="253"/>
      <c r="Z51" s="253"/>
      <c r="AA51" s="253"/>
      <c r="AB51" s="253"/>
      <c r="AC51" s="253"/>
      <c r="AD51" s="253"/>
      <c r="AE51" s="253"/>
      <c r="AF51" s="253">
        <v>1</v>
      </c>
      <c r="AG51" s="253"/>
      <c r="AH51" s="253"/>
      <c r="AI51" s="253"/>
      <c r="AJ51" s="253"/>
      <c r="AK51" s="253">
        <v>4</v>
      </c>
      <c r="AL51" s="253"/>
      <c r="AM51" s="253"/>
      <c r="AN51" s="253"/>
      <c r="AO51" s="253"/>
      <c r="AP51" s="253"/>
      <c r="AQ51" s="253"/>
      <c r="AR51" s="253"/>
      <c r="AS51" s="253"/>
      <c r="AT51" s="253"/>
      <c r="AU51" s="253"/>
      <c r="AV51" s="253"/>
      <c r="AW51" s="253"/>
      <c r="AX51" s="254"/>
      <c r="AY51" s="231"/>
      <c r="AZ51" s="88">
        <f t="shared" si="2"/>
        <v>5</v>
      </c>
      <c r="BB51" s="88">
        <f t="shared" si="4"/>
        <v>0</v>
      </c>
      <c r="BC51" s="93"/>
      <c r="BD51" s="94"/>
      <c r="BE51" s="104" t="s">
        <v>367</v>
      </c>
      <c r="BF51" s="91" t="s">
        <v>368</v>
      </c>
    </row>
    <row r="52" spans="1:58" ht="11.1" customHeight="1">
      <c r="A52" s="131"/>
      <c r="B52" s="131"/>
      <c r="C52" s="131" t="s">
        <v>565</v>
      </c>
      <c r="D52" s="252">
        <v>48</v>
      </c>
      <c r="E52" s="262" t="s">
        <v>370</v>
      </c>
      <c r="F52" s="253"/>
      <c r="G52" s="253"/>
      <c r="H52" s="253"/>
      <c r="I52" s="253"/>
      <c r="J52" s="253"/>
      <c r="K52" s="253"/>
      <c r="L52" s="253"/>
      <c r="M52" s="253"/>
      <c r="N52" s="253"/>
      <c r="O52" s="253"/>
      <c r="P52" s="253"/>
      <c r="Q52" s="253"/>
      <c r="R52" s="253"/>
      <c r="S52" s="253"/>
      <c r="T52" s="253"/>
      <c r="U52" s="253"/>
      <c r="V52" s="253"/>
      <c r="W52" s="253"/>
      <c r="X52" s="253"/>
      <c r="Y52" s="253"/>
      <c r="Z52" s="253"/>
      <c r="AA52" s="253"/>
      <c r="AB52" s="253">
        <v>1</v>
      </c>
      <c r="AC52" s="253">
        <v>1</v>
      </c>
      <c r="AD52" s="253"/>
      <c r="AE52" s="253"/>
      <c r="AF52" s="253"/>
      <c r="AG52" s="253"/>
      <c r="AH52" s="253"/>
      <c r="AI52" s="253"/>
      <c r="AJ52" s="253"/>
      <c r="AK52" s="253"/>
      <c r="AL52" s="253"/>
      <c r="AM52" s="253"/>
      <c r="AN52" s="253"/>
      <c r="AO52" s="253"/>
      <c r="AP52" s="253"/>
      <c r="AQ52" s="253"/>
      <c r="AR52" s="253"/>
      <c r="AS52" s="253"/>
      <c r="AT52" s="253"/>
      <c r="AU52" s="253"/>
      <c r="AV52" s="253"/>
      <c r="AW52" s="253"/>
      <c r="AX52" s="254"/>
      <c r="AY52" s="231"/>
      <c r="AZ52" s="88">
        <f t="shared" si="2"/>
        <v>2</v>
      </c>
      <c r="BB52" s="88">
        <f t="shared" si="4"/>
        <v>1</v>
      </c>
      <c r="BC52" s="93"/>
      <c r="BD52" s="94"/>
      <c r="BE52" s="104" t="s">
        <v>369</v>
      </c>
      <c r="BF52" s="91" t="s">
        <v>370</v>
      </c>
    </row>
    <row r="53" spans="1:58" ht="11.1" customHeight="1">
      <c r="A53" s="131"/>
      <c r="B53" s="131"/>
      <c r="C53" s="131" t="s">
        <v>565</v>
      </c>
      <c r="D53" s="252">
        <v>49</v>
      </c>
      <c r="E53" s="262" t="s">
        <v>372</v>
      </c>
      <c r="F53" s="253"/>
      <c r="G53" s="253"/>
      <c r="H53" s="253"/>
      <c r="I53" s="253"/>
      <c r="J53" s="253"/>
      <c r="K53" s="253"/>
      <c r="L53" s="253"/>
      <c r="M53" s="253"/>
      <c r="N53" s="253"/>
      <c r="O53" s="253"/>
      <c r="P53" s="253"/>
      <c r="Q53" s="253"/>
      <c r="R53" s="253"/>
      <c r="S53" s="253"/>
      <c r="T53" s="253"/>
      <c r="U53" s="253"/>
      <c r="V53" s="253"/>
      <c r="W53" s="253"/>
      <c r="X53" s="253"/>
      <c r="Y53" s="253"/>
      <c r="Z53" s="253"/>
      <c r="AA53" s="253"/>
      <c r="AB53" s="253"/>
      <c r="AC53" s="253"/>
      <c r="AD53" s="253"/>
      <c r="AE53" s="253"/>
      <c r="AF53" s="253"/>
      <c r="AG53" s="253"/>
      <c r="AH53" s="253"/>
      <c r="AI53" s="253"/>
      <c r="AJ53" s="253"/>
      <c r="AK53" s="253"/>
      <c r="AL53" s="253"/>
      <c r="AM53" s="253"/>
      <c r="AN53" s="253"/>
      <c r="AO53" s="253"/>
      <c r="AP53" s="253"/>
      <c r="AQ53" s="253"/>
      <c r="AR53" s="253"/>
      <c r="AS53" s="253"/>
      <c r="AT53" s="253"/>
      <c r="AU53" s="253"/>
      <c r="AV53" s="253"/>
      <c r="AW53" s="253"/>
      <c r="AX53" s="254"/>
      <c r="AY53" s="231"/>
      <c r="AZ53" s="88">
        <f t="shared" si="2"/>
        <v>0</v>
      </c>
      <c r="BB53" s="88">
        <f t="shared" si="4"/>
        <v>0</v>
      </c>
      <c r="BC53" s="93"/>
      <c r="BD53" s="94"/>
      <c r="BE53" s="104" t="s">
        <v>371</v>
      </c>
      <c r="BF53" s="91" t="s">
        <v>372</v>
      </c>
    </row>
    <row r="54" spans="1:58" ht="11.1" customHeight="1">
      <c r="A54" s="131"/>
      <c r="B54" s="131"/>
      <c r="C54" s="131" t="s">
        <v>565</v>
      </c>
      <c r="D54" s="252">
        <v>50</v>
      </c>
      <c r="E54" s="262" t="s">
        <v>374</v>
      </c>
      <c r="F54" s="253"/>
      <c r="G54" s="253"/>
      <c r="H54" s="253"/>
      <c r="I54" s="253"/>
      <c r="J54" s="253"/>
      <c r="K54" s="253"/>
      <c r="L54" s="253"/>
      <c r="M54" s="253"/>
      <c r="N54" s="253"/>
      <c r="O54" s="253"/>
      <c r="P54" s="253"/>
      <c r="Q54" s="253"/>
      <c r="R54" s="253"/>
      <c r="S54" s="253"/>
      <c r="T54" s="253"/>
      <c r="U54" s="253"/>
      <c r="V54" s="253"/>
      <c r="W54" s="253"/>
      <c r="X54" s="253"/>
      <c r="Y54" s="253"/>
      <c r="Z54" s="253"/>
      <c r="AA54" s="253">
        <v>1</v>
      </c>
      <c r="AB54" s="253"/>
      <c r="AC54" s="253"/>
      <c r="AD54" s="253"/>
      <c r="AE54" s="253"/>
      <c r="AF54" s="253"/>
      <c r="AG54" s="253"/>
      <c r="AH54" s="253"/>
      <c r="AI54" s="253"/>
      <c r="AJ54" s="253"/>
      <c r="AK54" s="253"/>
      <c r="AL54" s="253"/>
      <c r="AM54" s="253"/>
      <c r="AN54" s="253"/>
      <c r="AO54" s="253"/>
      <c r="AP54" s="253"/>
      <c r="AQ54" s="253"/>
      <c r="AR54" s="253"/>
      <c r="AS54" s="253"/>
      <c r="AT54" s="253"/>
      <c r="AU54" s="253"/>
      <c r="AV54" s="253"/>
      <c r="AW54" s="253"/>
      <c r="AX54" s="254"/>
      <c r="AY54" s="231"/>
      <c r="AZ54" s="88">
        <f t="shared" si="2"/>
        <v>1</v>
      </c>
      <c r="BB54" s="88">
        <f t="shared" si="4"/>
        <v>1</v>
      </c>
      <c r="BC54" s="93"/>
      <c r="BD54" s="94"/>
      <c r="BE54" s="104" t="s">
        <v>373</v>
      </c>
      <c r="BF54" s="91" t="s">
        <v>374</v>
      </c>
    </row>
    <row r="55" spans="1:58" ht="11.1" customHeight="1">
      <c r="A55" s="131"/>
      <c r="B55" s="131"/>
      <c r="C55" s="131" t="s">
        <v>565</v>
      </c>
      <c r="D55" s="252">
        <v>51</v>
      </c>
      <c r="E55" s="262" t="s">
        <v>376</v>
      </c>
      <c r="F55" s="253"/>
      <c r="G55" s="253"/>
      <c r="H55" s="253"/>
      <c r="I55" s="253"/>
      <c r="J55" s="253"/>
      <c r="K55" s="253"/>
      <c r="L55" s="253"/>
      <c r="M55" s="253"/>
      <c r="N55" s="253"/>
      <c r="O55" s="253"/>
      <c r="P55" s="253"/>
      <c r="Q55" s="253"/>
      <c r="R55" s="253"/>
      <c r="S55" s="253"/>
      <c r="T55" s="253"/>
      <c r="U55" s="253"/>
      <c r="V55" s="253"/>
      <c r="W55" s="253"/>
      <c r="X55" s="253"/>
      <c r="Y55" s="253"/>
      <c r="Z55" s="253"/>
      <c r="AA55" s="253"/>
      <c r="AB55" s="253">
        <v>1</v>
      </c>
      <c r="AC55" s="253">
        <v>1</v>
      </c>
      <c r="AD55" s="253">
        <v>5</v>
      </c>
      <c r="AE55" s="253"/>
      <c r="AF55" s="253">
        <v>2</v>
      </c>
      <c r="AG55" s="253">
        <v>1</v>
      </c>
      <c r="AH55" s="253">
        <v>1</v>
      </c>
      <c r="AI55" s="253">
        <v>1</v>
      </c>
      <c r="AJ55" s="253"/>
      <c r="AK55" s="253">
        <v>2</v>
      </c>
      <c r="AL55" s="253"/>
      <c r="AM55" s="253">
        <v>2</v>
      </c>
      <c r="AN55" s="253">
        <v>2</v>
      </c>
      <c r="AO55" s="253"/>
      <c r="AP55" s="253">
        <v>2</v>
      </c>
      <c r="AQ55" s="253">
        <v>1</v>
      </c>
      <c r="AR55" s="253">
        <v>1</v>
      </c>
      <c r="AS55" s="253"/>
      <c r="AT55" s="253"/>
      <c r="AU55" s="253"/>
      <c r="AV55" s="253"/>
      <c r="AW55" s="253"/>
      <c r="AX55" s="254">
        <v>2</v>
      </c>
      <c r="AY55" s="231"/>
      <c r="AZ55" s="88">
        <f t="shared" si="2"/>
        <v>24</v>
      </c>
      <c r="BB55" s="88">
        <f t="shared" si="4"/>
        <v>1</v>
      </c>
      <c r="BC55" s="93"/>
      <c r="BD55" s="94"/>
      <c r="BE55" s="104" t="s">
        <v>375</v>
      </c>
      <c r="BF55" s="91" t="s">
        <v>376</v>
      </c>
    </row>
    <row r="56" spans="1:58" ht="11.1" customHeight="1">
      <c r="A56" s="131"/>
      <c r="B56" s="131"/>
      <c r="C56" s="131"/>
      <c r="D56" s="252">
        <v>52</v>
      </c>
      <c r="E56" s="262" t="s">
        <v>377</v>
      </c>
      <c r="F56" s="253"/>
      <c r="G56" s="253"/>
      <c r="H56" s="253"/>
      <c r="I56" s="253"/>
      <c r="J56" s="253"/>
      <c r="K56" s="253"/>
      <c r="L56" s="253"/>
      <c r="M56" s="253"/>
      <c r="N56" s="253"/>
      <c r="O56" s="253"/>
      <c r="P56" s="253"/>
      <c r="Q56" s="253"/>
      <c r="R56" s="253"/>
      <c r="S56" s="253"/>
      <c r="T56" s="253"/>
      <c r="U56" s="253"/>
      <c r="V56" s="253"/>
      <c r="W56" s="253"/>
      <c r="X56" s="253"/>
      <c r="Y56" s="253"/>
      <c r="Z56" s="253"/>
      <c r="AA56" s="253"/>
      <c r="AB56" s="253">
        <v>1</v>
      </c>
      <c r="AC56" s="253"/>
      <c r="AD56" s="253"/>
      <c r="AE56" s="253"/>
      <c r="AF56" s="253"/>
      <c r="AG56" s="253"/>
      <c r="AH56" s="253"/>
      <c r="AI56" s="253"/>
      <c r="AJ56" s="253"/>
      <c r="AK56" s="253"/>
      <c r="AL56" s="253"/>
      <c r="AM56" s="253"/>
      <c r="AN56" s="253"/>
      <c r="AO56" s="253"/>
      <c r="AP56" s="253"/>
      <c r="AQ56" s="253"/>
      <c r="AR56" s="253"/>
      <c r="AS56" s="253"/>
      <c r="AT56" s="253"/>
      <c r="AU56" s="253"/>
      <c r="AV56" s="253"/>
      <c r="AW56" s="253"/>
      <c r="AX56" s="254"/>
      <c r="AY56" s="231"/>
      <c r="AZ56" s="88">
        <f t="shared" si="2"/>
        <v>1</v>
      </c>
      <c r="BB56" s="88">
        <f t="shared" si="4"/>
        <v>1</v>
      </c>
      <c r="BC56" s="93"/>
      <c r="BD56" s="94"/>
      <c r="BE56" s="104">
        <v>52</v>
      </c>
      <c r="BF56" s="91" t="s">
        <v>377</v>
      </c>
    </row>
    <row r="57" spans="1:58" ht="11.1" customHeight="1">
      <c r="A57" s="131"/>
      <c r="B57" s="131"/>
      <c r="C57" s="131"/>
      <c r="D57" s="252">
        <v>53</v>
      </c>
      <c r="E57" s="262" t="s">
        <v>378</v>
      </c>
      <c r="F57" s="253"/>
      <c r="G57" s="253"/>
      <c r="H57" s="253"/>
      <c r="I57" s="253"/>
      <c r="J57" s="253"/>
      <c r="K57" s="253"/>
      <c r="L57" s="253"/>
      <c r="M57" s="253"/>
      <c r="N57" s="253"/>
      <c r="O57" s="253"/>
      <c r="P57" s="253"/>
      <c r="Q57" s="253"/>
      <c r="R57" s="253"/>
      <c r="S57" s="253"/>
      <c r="T57" s="253"/>
      <c r="U57" s="253"/>
      <c r="V57" s="253"/>
      <c r="W57" s="253"/>
      <c r="X57" s="253"/>
      <c r="Y57" s="253"/>
      <c r="Z57" s="253"/>
      <c r="AA57" s="253">
        <v>3</v>
      </c>
      <c r="AB57" s="253">
        <v>2</v>
      </c>
      <c r="AC57" s="253">
        <v>1</v>
      </c>
      <c r="AD57" s="253">
        <v>1</v>
      </c>
      <c r="AE57" s="253">
        <v>1</v>
      </c>
      <c r="AF57" s="253">
        <v>2</v>
      </c>
      <c r="AG57" s="253"/>
      <c r="AH57" s="253">
        <v>3</v>
      </c>
      <c r="AI57" s="253">
        <v>3</v>
      </c>
      <c r="AJ57" s="253"/>
      <c r="AK57" s="253"/>
      <c r="AL57" s="253"/>
      <c r="AM57" s="253"/>
      <c r="AN57" s="253"/>
      <c r="AO57" s="253"/>
      <c r="AP57" s="253">
        <v>1</v>
      </c>
      <c r="AQ57" s="253">
        <v>2</v>
      </c>
      <c r="AR57" s="253"/>
      <c r="AS57" s="253"/>
      <c r="AT57" s="253"/>
      <c r="AU57" s="253"/>
      <c r="AV57" s="253"/>
      <c r="AW57" s="253"/>
      <c r="AX57" s="254"/>
      <c r="AY57" s="231"/>
      <c r="AZ57" s="88">
        <f t="shared" si="2"/>
        <v>19</v>
      </c>
      <c r="BB57" s="88">
        <f t="shared" si="4"/>
        <v>5</v>
      </c>
      <c r="BC57" s="93"/>
      <c r="BD57" s="94"/>
      <c r="BE57" s="104">
        <v>53</v>
      </c>
      <c r="BF57" s="91" t="s">
        <v>378</v>
      </c>
    </row>
    <row r="58" spans="1:58" ht="11.1" customHeight="1">
      <c r="A58" s="131"/>
      <c r="B58" s="131"/>
      <c r="C58" s="131" t="s">
        <v>565</v>
      </c>
      <c r="D58" s="252">
        <v>54</v>
      </c>
      <c r="E58" s="262" t="s">
        <v>380</v>
      </c>
      <c r="F58" s="255"/>
      <c r="G58" s="255"/>
      <c r="H58" s="255"/>
      <c r="I58" s="255"/>
      <c r="J58" s="255"/>
      <c r="K58" s="255"/>
      <c r="L58" s="255"/>
      <c r="M58" s="255"/>
      <c r="N58" s="255"/>
      <c r="O58" s="255"/>
      <c r="P58" s="256"/>
      <c r="Q58" s="256"/>
      <c r="R58" s="256"/>
      <c r="S58" s="256"/>
      <c r="T58" s="256"/>
      <c r="U58" s="256"/>
      <c r="V58" s="256"/>
      <c r="W58" s="256"/>
      <c r="X58" s="256"/>
      <c r="Y58" s="256"/>
      <c r="Z58" s="256"/>
      <c r="AA58" s="256"/>
      <c r="AB58" s="256"/>
      <c r="AC58" s="256"/>
      <c r="AD58" s="256"/>
      <c r="AE58" s="253"/>
      <c r="AF58" s="253"/>
      <c r="AG58" s="253"/>
      <c r="AH58" s="253"/>
      <c r="AI58" s="253"/>
      <c r="AJ58" s="253"/>
      <c r="AK58" s="253"/>
      <c r="AL58" s="253"/>
      <c r="AM58" s="253"/>
      <c r="AN58" s="253"/>
      <c r="AO58" s="253"/>
      <c r="AP58" s="253"/>
      <c r="AQ58" s="253"/>
      <c r="AR58" s="253"/>
      <c r="AS58" s="253"/>
      <c r="AT58" s="253"/>
      <c r="AU58" s="253"/>
      <c r="AV58" s="253"/>
      <c r="AW58" s="253"/>
      <c r="AX58" s="254"/>
      <c r="AY58" s="231"/>
      <c r="AZ58" s="88">
        <f t="shared" si="2"/>
        <v>0</v>
      </c>
      <c r="BB58" s="88">
        <f t="shared" si="4"/>
        <v>0</v>
      </c>
      <c r="BC58" s="93"/>
      <c r="BD58" s="94"/>
      <c r="BE58" s="104" t="s">
        <v>379</v>
      </c>
      <c r="BF58" s="91" t="s">
        <v>380</v>
      </c>
    </row>
    <row r="59" spans="1:58" ht="11.1" customHeight="1">
      <c r="A59" s="131"/>
      <c r="B59" s="131"/>
      <c r="C59" s="131" t="s">
        <v>565</v>
      </c>
      <c r="D59" s="252">
        <v>55</v>
      </c>
      <c r="E59" s="262" t="s">
        <v>382</v>
      </c>
      <c r="F59" s="255"/>
      <c r="G59" s="255"/>
      <c r="H59" s="255"/>
      <c r="I59" s="255"/>
      <c r="J59" s="255"/>
      <c r="K59" s="255"/>
      <c r="L59" s="255"/>
      <c r="M59" s="255"/>
      <c r="N59" s="255"/>
      <c r="O59" s="255"/>
      <c r="P59" s="256"/>
      <c r="Q59" s="256"/>
      <c r="R59" s="256"/>
      <c r="S59" s="256"/>
      <c r="T59" s="256"/>
      <c r="U59" s="256"/>
      <c r="V59" s="256"/>
      <c r="W59" s="256"/>
      <c r="X59" s="256"/>
      <c r="Y59" s="256"/>
      <c r="Z59" s="256"/>
      <c r="AA59" s="256"/>
      <c r="AB59" s="256"/>
      <c r="AC59" s="256"/>
      <c r="AD59" s="256">
        <v>2</v>
      </c>
      <c r="AE59" s="253"/>
      <c r="AF59" s="253"/>
      <c r="AG59" s="253"/>
      <c r="AH59" s="253"/>
      <c r="AI59" s="253"/>
      <c r="AJ59" s="253"/>
      <c r="AK59" s="253"/>
      <c r="AL59" s="253">
        <v>1</v>
      </c>
      <c r="AM59" s="253"/>
      <c r="AN59" s="253"/>
      <c r="AO59" s="253"/>
      <c r="AP59" s="253"/>
      <c r="AQ59" s="253"/>
      <c r="AR59" s="253"/>
      <c r="AS59" s="253"/>
      <c r="AT59" s="253"/>
      <c r="AU59" s="253"/>
      <c r="AV59" s="253"/>
      <c r="AW59" s="253"/>
      <c r="AX59" s="254"/>
      <c r="AY59" s="231"/>
      <c r="AZ59" s="88">
        <f t="shared" si="2"/>
        <v>3</v>
      </c>
      <c r="BB59" s="88">
        <f t="shared" si="4"/>
        <v>0</v>
      </c>
      <c r="BC59" s="93"/>
      <c r="BE59" s="104" t="s">
        <v>381</v>
      </c>
      <c r="BF59" s="91" t="s">
        <v>382</v>
      </c>
    </row>
    <row r="60" spans="1:58" ht="11.1" customHeight="1">
      <c r="A60" s="131"/>
      <c r="B60" s="131"/>
      <c r="C60" s="131" t="s">
        <v>565</v>
      </c>
      <c r="D60" s="252">
        <v>56</v>
      </c>
      <c r="E60" s="262" t="s">
        <v>384</v>
      </c>
      <c r="F60" s="253"/>
      <c r="G60" s="253"/>
      <c r="H60" s="253"/>
      <c r="I60" s="253"/>
      <c r="J60" s="253"/>
      <c r="K60" s="253"/>
      <c r="L60" s="253"/>
      <c r="M60" s="253"/>
      <c r="N60" s="253"/>
      <c r="O60" s="253"/>
      <c r="P60" s="253"/>
      <c r="Q60" s="253"/>
      <c r="R60" s="253"/>
      <c r="S60" s="253"/>
      <c r="T60" s="253"/>
      <c r="U60" s="253"/>
      <c r="V60" s="253"/>
      <c r="W60" s="253"/>
      <c r="X60" s="253"/>
      <c r="Y60" s="253"/>
      <c r="Z60" s="253"/>
      <c r="AA60" s="253">
        <v>1</v>
      </c>
      <c r="AB60" s="253"/>
      <c r="AC60" s="253">
        <v>1</v>
      </c>
      <c r="AD60" s="253">
        <v>3</v>
      </c>
      <c r="AE60" s="253"/>
      <c r="AF60" s="253"/>
      <c r="AG60" s="253"/>
      <c r="AH60" s="253"/>
      <c r="AI60" s="253"/>
      <c r="AJ60" s="253"/>
      <c r="AK60" s="253"/>
      <c r="AL60" s="253"/>
      <c r="AM60" s="253"/>
      <c r="AN60" s="253"/>
      <c r="AO60" s="253"/>
      <c r="AP60" s="253"/>
      <c r="AQ60" s="253"/>
      <c r="AR60" s="253"/>
      <c r="AS60" s="253"/>
      <c r="AT60" s="253"/>
      <c r="AU60" s="253"/>
      <c r="AV60" s="253"/>
      <c r="AW60" s="253"/>
      <c r="AX60" s="254"/>
      <c r="AY60" s="231"/>
      <c r="AZ60" s="88">
        <f t="shared" si="2"/>
        <v>5</v>
      </c>
      <c r="BB60" s="88">
        <f t="shared" si="4"/>
        <v>1</v>
      </c>
      <c r="BC60" s="93"/>
      <c r="BD60" s="94"/>
      <c r="BE60" s="104" t="s">
        <v>383</v>
      </c>
      <c r="BF60" s="91" t="s">
        <v>384</v>
      </c>
    </row>
    <row r="61" spans="1:58" ht="11.1" customHeight="1">
      <c r="A61" s="131"/>
      <c r="B61" s="131"/>
      <c r="C61" s="131" t="s">
        <v>565</v>
      </c>
      <c r="D61" s="252">
        <v>57</v>
      </c>
      <c r="E61" s="262" t="s">
        <v>386</v>
      </c>
      <c r="F61" s="253"/>
      <c r="G61" s="253"/>
      <c r="H61" s="253"/>
      <c r="I61" s="253"/>
      <c r="J61" s="253"/>
      <c r="K61" s="253"/>
      <c r="L61" s="253"/>
      <c r="M61" s="253"/>
      <c r="N61" s="253"/>
      <c r="O61" s="253"/>
      <c r="P61" s="253"/>
      <c r="Q61" s="253"/>
      <c r="R61" s="253"/>
      <c r="S61" s="253"/>
      <c r="T61" s="253"/>
      <c r="U61" s="253"/>
      <c r="V61" s="253"/>
      <c r="W61" s="253"/>
      <c r="X61" s="253"/>
      <c r="Y61" s="253"/>
      <c r="Z61" s="253"/>
      <c r="AA61" s="253"/>
      <c r="AB61" s="253"/>
      <c r="AC61" s="253"/>
      <c r="AD61" s="253"/>
      <c r="AE61" s="253"/>
      <c r="AF61" s="253"/>
      <c r="AG61" s="253"/>
      <c r="AH61" s="253"/>
      <c r="AI61" s="253"/>
      <c r="AJ61" s="253"/>
      <c r="AK61" s="253"/>
      <c r="AL61" s="253"/>
      <c r="AM61" s="253"/>
      <c r="AN61" s="253"/>
      <c r="AO61" s="253"/>
      <c r="AP61" s="253"/>
      <c r="AQ61" s="253"/>
      <c r="AR61" s="253"/>
      <c r="AS61" s="253"/>
      <c r="AT61" s="253"/>
      <c r="AU61" s="253"/>
      <c r="AV61" s="253"/>
      <c r="AW61" s="253"/>
      <c r="AX61" s="254"/>
      <c r="AY61" s="231"/>
      <c r="AZ61" s="88">
        <f t="shared" si="2"/>
        <v>0</v>
      </c>
      <c r="BB61" s="88">
        <f t="shared" si="4"/>
        <v>0</v>
      </c>
      <c r="BC61" s="93"/>
      <c r="BD61" s="94"/>
      <c r="BE61" s="104" t="s">
        <v>385</v>
      </c>
      <c r="BF61" s="91" t="s">
        <v>386</v>
      </c>
    </row>
    <row r="62" spans="1:58" ht="11.1" customHeight="1">
      <c r="A62" s="131"/>
      <c r="B62" s="131"/>
      <c r="C62" s="131" t="s">
        <v>565</v>
      </c>
      <c r="D62" s="252">
        <v>58</v>
      </c>
      <c r="E62" s="262" t="s">
        <v>388</v>
      </c>
      <c r="F62" s="253"/>
      <c r="G62" s="253"/>
      <c r="H62" s="253"/>
      <c r="I62" s="253"/>
      <c r="J62" s="253"/>
      <c r="K62" s="253"/>
      <c r="L62" s="253"/>
      <c r="M62" s="253"/>
      <c r="N62" s="253"/>
      <c r="O62" s="253"/>
      <c r="P62" s="253"/>
      <c r="Q62" s="253"/>
      <c r="R62" s="253"/>
      <c r="S62" s="253"/>
      <c r="T62" s="253"/>
      <c r="U62" s="253"/>
      <c r="V62" s="253"/>
      <c r="W62" s="253"/>
      <c r="X62" s="253"/>
      <c r="Y62" s="253"/>
      <c r="Z62" s="253"/>
      <c r="AA62" s="253"/>
      <c r="AB62" s="253"/>
      <c r="AC62" s="253">
        <v>2</v>
      </c>
      <c r="AD62" s="253"/>
      <c r="AE62" s="253">
        <v>1</v>
      </c>
      <c r="AF62" s="253"/>
      <c r="AG62" s="253">
        <v>2</v>
      </c>
      <c r="AH62" s="253"/>
      <c r="AI62" s="253"/>
      <c r="AJ62" s="253">
        <v>1</v>
      </c>
      <c r="AK62" s="253">
        <v>1</v>
      </c>
      <c r="AL62" s="253"/>
      <c r="AM62" s="253">
        <v>1</v>
      </c>
      <c r="AN62" s="253"/>
      <c r="AO62" s="253"/>
      <c r="AP62" s="253">
        <v>1</v>
      </c>
      <c r="AQ62" s="253">
        <v>1</v>
      </c>
      <c r="AR62" s="253">
        <v>2</v>
      </c>
      <c r="AS62" s="253">
        <v>1</v>
      </c>
      <c r="AT62" s="253">
        <v>1</v>
      </c>
      <c r="AU62" s="253"/>
      <c r="AV62" s="253"/>
      <c r="AW62" s="253">
        <v>1</v>
      </c>
      <c r="AX62" s="254"/>
      <c r="AY62" s="231">
        <v>2</v>
      </c>
      <c r="AZ62" s="88">
        <f t="shared" si="2"/>
        <v>17</v>
      </c>
      <c r="BB62" s="88">
        <f t="shared" si="4"/>
        <v>0</v>
      </c>
      <c r="BC62" s="93"/>
      <c r="BD62" s="94"/>
      <c r="BE62" s="104" t="s">
        <v>387</v>
      </c>
      <c r="BF62" s="91" t="s">
        <v>388</v>
      </c>
    </row>
    <row r="63" spans="1:58" ht="11.1" customHeight="1">
      <c r="A63" s="131"/>
      <c r="B63" s="131"/>
      <c r="C63" s="131" t="s">
        <v>565</v>
      </c>
      <c r="D63" s="252">
        <v>59</v>
      </c>
      <c r="E63" s="262" t="s">
        <v>390</v>
      </c>
      <c r="F63" s="253"/>
      <c r="G63" s="253"/>
      <c r="H63" s="253"/>
      <c r="I63" s="253"/>
      <c r="J63" s="253"/>
      <c r="K63" s="253"/>
      <c r="L63" s="253"/>
      <c r="M63" s="253"/>
      <c r="N63" s="253"/>
      <c r="O63" s="253"/>
      <c r="P63" s="253"/>
      <c r="Q63" s="253"/>
      <c r="R63" s="253"/>
      <c r="S63" s="253"/>
      <c r="T63" s="253"/>
      <c r="U63" s="253"/>
      <c r="V63" s="253"/>
      <c r="W63" s="253"/>
      <c r="X63" s="253"/>
      <c r="Y63" s="253"/>
      <c r="Z63" s="253"/>
      <c r="AA63" s="253"/>
      <c r="AB63" s="253">
        <v>1</v>
      </c>
      <c r="AC63" s="253">
        <v>1</v>
      </c>
      <c r="AD63" s="253"/>
      <c r="AE63" s="253">
        <v>1</v>
      </c>
      <c r="AF63" s="253"/>
      <c r="AG63" s="253">
        <v>4</v>
      </c>
      <c r="AH63" s="253"/>
      <c r="AI63" s="253"/>
      <c r="AJ63" s="253"/>
      <c r="AK63" s="253"/>
      <c r="AL63" s="253">
        <v>2</v>
      </c>
      <c r="AM63" s="253">
        <v>1</v>
      </c>
      <c r="AN63" s="253"/>
      <c r="AO63" s="253"/>
      <c r="AP63" s="253">
        <v>1</v>
      </c>
      <c r="AQ63" s="253"/>
      <c r="AR63" s="253"/>
      <c r="AS63" s="253"/>
      <c r="AT63" s="253"/>
      <c r="AU63" s="253"/>
      <c r="AV63" s="253"/>
      <c r="AW63" s="253"/>
      <c r="AX63" s="254">
        <v>1</v>
      </c>
      <c r="AY63" s="231"/>
      <c r="AZ63" s="88">
        <f t="shared" si="2"/>
        <v>12</v>
      </c>
      <c r="BB63" s="88">
        <f t="shared" si="4"/>
        <v>1</v>
      </c>
      <c r="BC63" s="93"/>
      <c r="BD63" s="94"/>
      <c r="BE63" s="104" t="s">
        <v>389</v>
      </c>
      <c r="BF63" s="91" t="s">
        <v>390</v>
      </c>
    </row>
    <row r="64" spans="1:58" ht="11.1" customHeight="1">
      <c r="A64" s="131"/>
      <c r="B64" s="131"/>
      <c r="C64" s="131"/>
      <c r="D64" s="252">
        <v>60</v>
      </c>
      <c r="E64" s="262" t="s">
        <v>391</v>
      </c>
      <c r="F64" s="253"/>
      <c r="G64" s="253"/>
      <c r="H64" s="253"/>
      <c r="I64" s="253"/>
      <c r="J64" s="253"/>
      <c r="K64" s="253"/>
      <c r="L64" s="253"/>
      <c r="M64" s="253"/>
      <c r="N64" s="253"/>
      <c r="O64" s="253"/>
      <c r="P64" s="253"/>
      <c r="Q64" s="253"/>
      <c r="R64" s="253"/>
      <c r="S64" s="253"/>
      <c r="T64" s="253"/>
      <c r="U64" s="253"/>
      <c r="V64" s="253"/>
      <c r="W64" s="253"/>
      <c r="X64" s="253"/>
      <c r="Y64" s="253"/>
      <c r="Z64" s="253"/>
      <c r="AA64" s="253"/>
      <c r="AB64" s="253"/>
      <c r="AC64" s="253"/>
      <c r="AD64" s="253"/>
      <c r="AE64" s="253"/>
      <c r="AF64" s="253"/>
      <c r="AG64" s="253"/>
      <c r="AH64" s="253"/>
      <c r="AI64" s="253"/>
      <c r="AJ64" s="253"/>
      <c r="AK64" s="253"/>
      <c r="AL64" s="253"/>
      <c r="AM64" s="253"/>
      <c r="AN64" s="253">
        <v>1</v>
      </c>
      <c r="AO64" s="253"/>
      <c r="AP64" s="253"/>
      <c r="AQ64" s="253"/>
      <c r="AR64" s="253"/>
      <c r="AS64" s="253"/>
      <c r="AT64" s="253"/>
      <c r="AU64" s="253"/>
      <c r="AV64" s="253"/>
      <c r="AW64" s="253"/>
      <c r="AX64" s="254"/>
      <c r="AY64" s="231"/>
      <c r="AZ64" s="88">
        <f t="shared" si="2"/>
        <v>1</v>
      </c>
      <c r="BB64" s="88">
        <f t="shared" si="4"/>
        <v>0</v>
      </c>
      <c r="BC64" s="93"/>
      <c r="BD64" s="94"/>
      <c r="BE64" s="104">
        <v>60</v>
      </c>
      <c r="BF64" s="91" t="s">
        <v>391</v>
      </c>
    </row>
    <row r="65" spans="1:58" ht="11.1" customHeight="1">
      <c r="A65" s="131"/>
      <c r="B65" s="131"/>
      <c r="C65" s="131"/>
      <c r="D65" s="252">
        <v>61</v>
      </c>
      <c r="E65" s="262" t="s">
        <v>392</v>
      </c>
      <c r="F65" s="253"/>
      <c r="G65" s="253"/>
      <c r="H65" s="253"/>
      <c r="I65" s="253"/>
      <c r="J65" s="253"/>
      <c r="K65" s="253"/>
      <c r="L65" s="253"/>
      <c r="M65" s="253"/>
      <c r="N65" s="253"/>
      <c r="O65" s="253"/>
      <c r="P65" s="253"/>
      <c r="Q65" s="253"/>
      <c r="R65" s="253"/>
      <c r="S65" s="253"/>
      <c r="T65" s="253"/>
      <c r="U65" s="253"/>
      <c r="V65" s="253"/>
      <c r="W65" s="253"/>
      <c r="X65" s="253"/>
      <c r="Y65" s="253"/>
      <c r="Z65" s="253"/>
      <c r="AA65" s="253"/>
      <c r="AB65" s="253"/>
      <c r="AC65" s="253"/>
      <c r="AD65" s="253"/>
      <c r="AE65" s="253"/>
      <c r="AF65" s="253"/>
      <c r="AG65" s="253"/>
      <c r="AH65" s="253"/>
      <c r="AI65" s="253"/>
      <c r="AJ65" s="253"/>
      <c r="AK65" s="253"/>
      <c r="AL65" s="253"/>
      <c r="AM65" s="253"/>
      <c r="AN65" s="253"/>
      <c r="AO65" s="253">
        <v>1</v>
      </c>
      <c r="AP65" s="253"/>
      <c r="AQ65" s="253"/>
      <c r="AR65" s="253"/>
      <c r="AS65" s="253"/>
      <c r="AT65" s="253"/>
      <c r="AU65" s="253"/>
      <c r="AV65" s="253"/>
      <c r="AW65" s="253"/>
      <c r="AX65" s="254"/>
      <c r="AY65" s="231">
        <v>1</v>
      </c>
      <c r="AZ65" s="88">
        <f t="shared" si="2"/>
        <v>2</v>
      </c>
      <c r="BB65" s="88">
        <f t="shared" si="4"/>
        <v>0</v>
      </c>
      <c r="BC65" s="93"/>
      <c r="BD65" s="94"/>
      <c r="BE65" s="104">
        <v>61</v>
      </c>
      <c r="BF65" s="91" t="s">
        <v>392</v>
      </c>
    </row>
    <row r="66" spans="1:58" ht="11.1" customHeight="1">
      <c r="A66" s="131"/>
      <c r="B66" s="131"/>
      <c r="C66" s="131"/>
      <c r="D66" s="252">
        <v>62</v>
      </c>
      <c r="E66" s="262" t="s">
        <v>393</v>
      </c>
      <c r="F66" s="255"/>
      <c r="G66" s="255"/>
      <c r="H66" s="255"/>
      <c r="I66" s="255"/>
      <c r="J66" s="255"/>
      <c r="K66" s="255"/>
      <c r="L66" s="255"/>
      <c r="M66" s="255"/>
      <c r="N66" s="255"/>
      <c r="O66" s="255"/>
      <c r="P66" s="256"/>
      <c r="Q66" s="256"/>
      <c r="R66" s="256"/>
      <c r="S66" s="256"/>
      <c r="T66" s="256"/>
      <c r="U66" s="256"/>
      <c r="V66" s="256"/>
      <c r="W66" s="256"/>
      <c r="X66" s="256"/>
      <c r="Y66" s="256"/>
      <c r="Z66" s="256"/>
      <c r="AA66" s="256"/>
      <c r="AB66" s="256"/>
      <c r="AC66" s="256"/>
      <c r="AD66" s="256"/>
      <c r="AE66" s="253"/>
      <c r="AF66" s="253"/>
      <c r="AG66" s="253"/>
      <c r="AH66" s="253"/>
      <c r="AI66" s="253"/>
      <c r="AJ66" s="253"/>
      <c r="AK66" s="253"/>
      <c r="AL66" s="253"/>
      <c r="AM66" s="253"/>
      <c r="AN66" s="253"/>
      <c r="AO66" s="253"/>
      <c r="AP66" s="253"/>
      <c r="AQ66" s="253"/>
      <c r="AR66" s="253"/>
      <c r="AS66" s="253"/>
      <c r="AT66" s="253"/>
      <c r="AU66" s="253"/>
      <c r="AV66" s="253"/>
      <c r="AW66" s="253">
        <v>1</v>
      </c>
      <c r="AX66" s="254"/>
      <c r="AY66" s="231"/>
      <c r="AZ66" s="88">
        <f t="shared" si="2"/>
        <v>1</v>
      </c>
      <c r="BB66" s="88">
        <f t="shared" si="4"/>
        <v>0</v>
      </c>
      <c r="BC66" s="93"/>
      <c r="BD66" s="94"/>
      <c r="BE66" s="104">
        <v>62</v>
      </c>
      <c r="BF66" s="91" t="s">
        <v>393</v>
      </c>
    </row>
    <row r="67" spans="1:58" ht="11.1" customHeight="1">
      <c r="A67" s="131"/>
      <c r="B67" s="131"/>
      <c r="C67" s="93"/>
      <c r="D67" s="252">
        <v>63</v>
      </c>
      <c r="E67" s="262" t="s">
        <v>394</v>
      </c>
      <c r="F67" s="255"/>
      <c r="G67" s="255"/>
      <c r="H67" s="255"/>
      <c r="I67" s="255"/>
      <c r="J67" s="255"/>
      <c r="K67" s="255"/>
      <c r="L67" s="255"/>
      <c r="M67" s="255"/>
      <c r="N67" s="255"/>
      <c r="O67" s="255"/>
      <c r="P67" s="256"/>
      <c r="Q67" s="256"/>
      <c r="R67" s="256"/>
      <c r="S67" s="256"/>
      <c r="T67" s="256"/>
      <c r="U67" s="256"/>
      <c r="V67" s="256"/>
      <c r="W67" s="256"/>
      <c r="X67" s="256"/>
      <c r="Y67" s="256"/>
      <c r="Z67" s="256"/>
      <c r="AA67" s="256"/>
      <c r="AB67" s="256"/>
      <c r="AC67" s="256"/>
      <c r="AD67" s="256"/>
      <c r="AE67" s="253"/>
      <c r="AF67" s="253"/>
      <c r="AG67" s="253"/>
      <c r="AH67" s="253"/>
      <c r="AI67" s="253"/>
      <c r="AJ67" s="253"/>
      <c r="AK67" s="253">
        <v>1</v>
      </c>
      <c r="AL67" s="253"/>
      <c r="AM67" s="253"/>
      <c r="AN67" s="253"/>
      <c r="AO67" s="253"/>
      <c r="AP67" s="253"/>
      <c r="AQ67" s="253"/>
      <c r="AR67" s="253"/>
      <c r="AS67" s="253"/>
      <c r="AT67" s="253"/>
      <c r="AU67" s="253"/>
      <c r="AV67" s="253"/>
      <c r="AW67" s="253"/>
      <c r="AX67" s="254"/>
      <c r="AY67" s="231"/>
      <c r="AZ67" s="88">
        <f t="shared" si="2"/>
        <v>1</v>
      </c>
      <c r="BB67" s="88">
        <f t="shared" si="4"/>
        <v>0</v>
      </c>
      <c r="BC67" s="93"/>
      <c r="BE67" s="104">
        <v>63</v>
      </c>
      <c r="BF67" s="91" t="s">
        <v>394</v>
      </c>
    </row>
    <row r="68" spans="1:58" ht="11.1" customHeight="1">
      <c r="A68" s="131"/>
      <c r="B68" s="131"/>
      <c r="C68" s="131" t="s">
        <v>565</v>
      </c>
      <c r="D68" s="252">
        <v>64</v>
      </c>
      <c r="E68" s="262" t="s">
        <v>396</v>
      </c>
      <c r="F68" s="253"/>
      <c r="G68" s="253"/>
      <c r="H68" s="253"/>
      <c r="I68" s="253"/>
      <c r="J68" s="253"/>
      <c r="K68" s="253"/>
      <c r="L68" s="253"/>
      <c r="M68" s="253"/>
      <c r="N68" s="253"/>
      <c r="O68" s="253"/>
      <c r="P68" s="253"/>
      <c r="Q68" s="253"/>
      <c r="R68" s="253"/>
      <c r="S68" s="253"/>
      <c r="T68" s="253"/>
      <c r="U68" s="253"/>
      <c r="V68" s="253"/>
      <c r="W68" s="253"/>
      <c r="X68" s="253"/>
      <c r="Y68" s="253"/>
      <c r="Z68" s="253"/>
      <c r="AA68" s="253">
        <v>1</v>
      </c>
      <c r="AB68" s="253">
        <v>2</v>
      </c>
      <c r="AC68" s="253"/>
      <c r="AD68" s="253"/>
      <c r="AE68" s="253"/>
      <c r="AF68" s="253">
        <v>1</v>
      </c>
      <c r="AG68" s="253"/>
      <c r="AH68" s="253">
        <v>1</v>
      </c>
      <c r="AI68" s="253">
        <v>1</v>
      </c>
      <c r="AJ68" s="253">
        <v>4</v>
      </c>
      <c r="AK68" s="253">
        <v>2</v>
      </c>
      <c r="AL68" s="253">
        <v>1</v>
      </c>
      <c r="AM68" s="253">
        <v>1</v>
      </c>
      <c r="AN68" s="253">
        <v>1</v>
      </c>
      <c r="AO68" s="253">
        <v>1</v>
      </c>
      <c r="AP68" s="253">
        <v>2</v>
      </c>
      <c r="AQ68" s="253"/>
      <c r="AR68" s="253">
        <v>2</v>
      </c>
      <c r="AS68" s="253">
        <v>1</v>
      </c>
      <c r="AT68" s="253"/>
      <c r="AU68" s="253"/>
      <c r="AV68" s="253"/>
      <c r="AW68" s="253"/>
      <c r="AX68" s="254">
        <v>1</v>
      </c>
      <c r="AY68" s="231">
        <v>1</v>
      </c>
      <c r="AZ68" s="88">
        <f t="shared" si="2"/>
        <v>23</v>
      </c>
      <c r="BB68" s="88">
        <f t="shared" si="4"/>
        <v>3</v>
      </c>
      <c r="BC68" s="93"/>
      <c r="BD68" s="94"/>
      <c r="BE68" s="104" t="s">
        <v>395</v>
      </c>
      <c r="BF68" s="91" t="s">
        <v>396</v>
      </c>
    </row>
    <row r="69" spans="1:58" ht="11.1" customHeight="1">
      <c r="A69" s="131"/>
      <c r="B69" s="131"/>
      <c r="C69" s="131" t="s">
        <v>565</v>
      </c>
      <c r="D69" s="252">
        <v>65</v>
      </c>
      <c r="E69" s="262" t="s">
        <v>398</v>
      </c>
      <c r="F69" s="253"/>
      <c r="G69" s="253"/>
      <c r="H69" s="253"/>
      <c r="I69" s="253"/>
      <c r="J69" s="253"/>
      <c r="K69" s="253"/>
      <c r="L69" s="253"/>
      <c r="M69" s="253"/>
      <c r="N69" s="253"/>
      <c r="O69" s="253"/>
      <c r="P69" s="253"/>
      <c r="Q69" s="253"/>
      <c r="R69" s="253"/>
      <c r="S69" s="253"/>
      <c r="T69" s="253"/>
      <c r="U69" s="253"/>
      <c r="V69" s="253"/>
      <c r="W69" s="253"/>
      <c r="X69" s="253"/>
      <c r="Y69" s="253"/>
      <c r="Z69" s="253"/>
      <c r="AA69" s="253"/>
      <c r="AB69" s="253">
        <v>1</v>
      </c>
      <c r="AC69" s="253"/>
      <c r="AD69" s="253"/>
      <c r="AE69" s="253"/>
      <c r="AF69" s="253"/>
      <c r="AG69" s="253"/>
      <c r="AH69" s="253"/>
      <c r="AI69" s="253"/>
      <c r="AJ69" s="253"/>
      <c r="AK69" s="253">
        <v>1</v>
      </c>
      <c r="AL69" s="253"/>
      <c r="AM69" s="253"/>
      <c r="AN69" s="253"/>
      <c r="AO69" s="253"/>
      <c r="AP69" s="253"/>
      <c r="AQ69" s="253"/>
      <c r="AR69" s="253"/>
      <c r="AS69" s="253"/>
      <c r="AT69" s="253"/>
      <c r="AU69" s="253"/>
      <c r="AV69" s="253"/>
      <c r="AW69" s="253"/>
      <c r="AX69" s="254"/>
      <c r="AY69" s="231"/>
      <c r="AZ69" s="88">
        <f t="shared" ref="AZ69:AZ132" si="5">SUM(AA69:AY69)</f>
        <v>2</v>
      </c>
      <c r="BB69" s="88">
        <f t="shared" si="4"/>
        <v>1</v>
      </c>
      <c r="BC69" s="93"/>
      <c r="BD69" s="94"/>
      <c r="BE69" s="104" t="s">
        <v>397</v>
      </c>
      <c r="BF69" s="91" t="s">
        <v>398</v>
      </c>
    </row>
    <row r="70" spans="1:58" ht="11.1" customHeight="1">
      <c r="A70" s="131"/>
      <c r="B70" s="131"/>
      <c r="C70" s="131" t="s">
        <v>565</v>
      </c>
      <c r="D70" s="252">
        <v>66</v>
      </c>
      <c r="E70" s="262" t="s">
        <v>400</v>
      </c>
      <c r="F70" s="253"/>
      <c r="G70" s="253"/>
      <c r="H70" s="253"/>
      <c r="I70" s="253"/>
      <c r="J70" s="253"/>
      <c r="K70" s="253"/>
      <c r="L70" s="253"/>
      <c r="M70" s="253"/>
      <c r="N70" s="253"/>
      <c r="O70" s="253"/>
      <c r="P70" s="253"/>
      <c r="Q70" s="253"/>
      <c r="R70" s="253"/>
      <c r="S70" s="253"/>
      <c r="T70" s="253"/>
      <c r="U70" s="253"/>
      <c r="V70" s="253"/>
      <c r="W70" s="253"/>
      <c r="X70" s="253"/>
      <c r="Y70" s="253"/>
      <c r="Z70" s="253"/>
      <c r="AA70" s="253"/>
      <c r="AB70" s="253"/>
      <c r="AC70" s="253"/>
      <c r="AD70" s="253"/>
      <c r="AE70" s="253"/>
      <c r="AF70" s="253"/>
      <c r="AG70" s="253"/>
      <c r="AH70" s="253"/>
      <c r="AI70" s="253"/>
      <c r="AJ70" s="253"/>
      <c r="AK70" s="253">
        <v>1</v>
      </c>
      <c r="AL70" s="253"/>
      <c r="AM70" s="253"/>
      <c r="AN70" s="253"/>
      <c r="AO70" s="253"/>
      <c r="AP70" s="253"/>
      <c r="AQ70" s="253"/>
      <c r="AR70" s="253"/>
      <c r="AS70" s="253"/>
      <c r="AT70" s="253"/>
      <c r="AU70" s="253"/>
      <c r="AV70" s="253"/>
      <c r="AW70" s="253"/>
      <c r="AX70" s="254"/>
      <c r="AY70" s="231"/>
      <c r="AZ70" s="88">
        <f t="shared" si="5"/>
        <v>1</v>
      </c>
      <c r="BB70" s="88">
        <f t="shared" si="4"/>
        <v>0</v>
      </c>
      <c r="BC70" s="93"/>
      <c r="BD70" s="94"/>
      <c r="BE70" s="104" t="s">
        <v>399</v>
      </c>
      <c r="BF70" s="91" t="s">
        <v>400</v>
      </c>
    </row>
    <row r="71" spans="1:58" ht="11.1" customHeight="1">
      <c r="A71" s="131"/>
      <c r="B71" s="131"/>
      <c r="C71" s="131"/>
      <c r="D71" s="252">
        <v>67</v>
      </c>
      <c r="E71" s="262" t="s">
        <v>401</v>
      </c>
      <c r="F71" s="253"/>
      <c r="G71" s="253"/>
      <c r="H71" s="253"/>
      <c r="I71" s="253"/>
      <c r="J71" s="253"/>
      <c r="K71" s="253"/>
      <c r="L71" s="253"/>
      <c r="M71" s="253"/>
      <c r="N71" s="253"/>
      <c r="O71" s="253"/>
      <c r="P71" s="253"/>
      <c r="Q71" s="253"/>
      <c r="R71" s="253"/>
      <c r="S71" s="253"/>
      <c r="T71" s="253"/>
      <c r="U71" s="253"/>
      <c r="V71" s="253"/>
      <c r="W71" s="253"/>
      <c r="X71" s="253"/>
      <c r="Y71" s="253"/>
      <c r="Z71" s="253"/>
      <c r="AA71" s="253"/>
      <c r="AB71" s="253"/>
      <c r="AC71" s="253"/>
      <c r="AD71" s="253"/>
      <c r="AE71" s="253"/>
      <c r="AF71" s="253"/>
      <c r="AG71" s="253"/>
      <c r="AH71" s="253"/>
      <c r="AI71" s="253"/>
      <c r="AJ71" s="253"/>
      <c r="AK71" s="253"/>
      <c r="AL71" s="253"/>
      <c r="AM71" s="253"/>
      <c r="AN71" s="253"/>
      <c r="AO71" s="253"/>
      <c r="AP71" s="253"/>
      <c r="AQ71" s="253"/>
      <c r="AR71" s="253"/>
      <c r="AS71" s="253"/>
      <c r="AT71" s="253"/>
      <c r="AU71" s="253"/>
      <c r="AV71" s="253"/>
      <c r="AW71" s="253"/>
      <c r="AX71" s="254"/>
      <c r="AY71" s="231"/>
      <c r="AZ71" s="88">
        <f t="shared" si="5"/>
        <v>0</v>
      </c>
      <c r="BB71" s="88">
        <f t="shared" si="4"/>
        <v>0</v>
      </c>
      <c r="BC71" s="93"/>
      <c r="BD71" s="94"/>
      <c r="BE71" s="104">
        <v>67</v>
      </c>
      <c r="BF71" s="91" t="s">
        <v>401</v>
      </c>
    </row>
    <row r="72" spans="1:58" ht="11.1" customHeight="1">
      <c r="A72" s="131"/>
      <c r="B72" s="131"/>
      <c r="C72" s="131" t="s">
        <v>565</v>
      </c>
      <c r="D72" s="252">
        <v>68</v>
      </c>
      <c r="E72" s="262" t="s">
        <v>403</v>
      </c>
      <c r="F72" s="253"/>
      <c r="G72" s="253"/>
      <c r="H72" s="253"/>
      <c r="I72" s="253"/>
      <c r="J72" s="253"/>
      <c r="K72" s="253"/>
      <c r="L72" s="253"/>
      <c r="M72" s="253"/>
      <c r="N72" s="253"/>
      <c r="O72" s="253"/>
      <c r="P72" s="253"/>
      <c r="Q72" s="253"/>
      <c r="R72" s="253"/>
      <c r="S72" s="253"/>
      <c r="T72" s="253"/>
      <c r="U72" s="253"/>
      <c r="V72" s="253"/>
      <c r="W72" s="253"/>
      <c r="X72" s="253"/>
      <c r="Y72" s="253"/>
      <c r="Z72" s="253"/>
      <c r="AA72" s="253"/>
      <c r="AB72" s="253"/>
      <c r="AC72" s="253"/>
      <c r="AD72" s="253"/>
      <c r="AE72" s="253"/>
      <c r="AF72" s="253"/>
      <c r="AG72" s="253"/>
      <c r="AH72" s="253"/>
      <c r="AI72" s="253"/>
      <c r="AJ72" s="253"/>
      <c r="AK72" s="253">
        <v>1</v>
      </c>
      <c r="AL72" s="253"/>
      <c r="AM72" s="253"/>
      <c r="AN72" s="253"/>
      <c r="AO72" s="253"/>
      <c r="AP72" s="253"/>
      <c r="AQ72" s="253"/>
      <c r="AR72" s="253"/>
      <c r="AS72" s="253"/>
      <c r="AT72" s="253"/>
      <c r="AU72" s="253"/>
      <c r="AV72" s="253"/>
      <c r="AW72" s="253"/>
      <c r="AX72" s="254"/>
      <c r="AY72" s="231"/>
      <c r="AZ72" s="88">
        <f t="shared" si="5"/>
        <v>1</v>
      </c>
      <c r="BB72" s="88">
        <f t="shared" si="4"/>
        <v>0</v>
      </c>
      <c r="BC72" s="93"/>
      <c r="BD72" s="94"/>
      <c r="BE72" s="104" t="s">
        <v>402</v>
      </c>
      <c r="BF72" s="91" t="s">
        <v>403</v>
      </c>
    </row>
    <row r="73" spans="1:58" ht="11.1" customHeight="1">
      <c r="A73" s="131"/>
      <c r="B73" s="131"/>
      <c r="C73" s="131" t="s">
        <v>565</v>
      </c>
      <c r="D73" s="252">
        <v>69</v>
      </c>
      <c r="E73" s="262" t="s">
        <v>405</v>
      </c>
      <c r="F73" s="253"/>
      <c r="G73" s="253"/>
      <c r="H73" s="253"/>
      <c r="I73" s="253"/>
      <c r="J73" s="253"/>
      <c r="K73" s="253"/>
      <c r="L73" s="253"/>
      <c r="M73" s="253"/>
      <c r="N73" s="253"/>
      <c r="O73" s="253"/>
      <c r="P73" s="253"/>
      <c r="Q73" s="253"/>
      <c r="R73" s="253"/>
      <c r="S73" s="253"/>
      <c r="T73" s="253"/>
      <c r="U73" s="253"/>
      <c r="V73" s="253"/>
      <c r="W73" s="253"/>
      <c r="X73" s="253"/>
      <c r="Y73" s="253"/>
      <c r="Z73" s="253"/>
      <c r="AA73" s="253"/>
      <c r="AB73" s="253"/>
      <c r="AC73" s="253"/>
      <c r="AD73" s="253"/>
      <c r="AE73" s="253"/>
      <c r="AF73" s="253"/>
      <c r="AG73" s="253"/>
      <c r="AH73" s="253"/>
      <c r="AI73" s="253"/>
      <c r="AJ73" s="253"/>
      <c r="AK73" s="253"/>
      <c r="AL73" s="253"/>
      <c r="AM73" s="253"/>
      <c r="AN73" s="253"/>
      <c r="AO73" s="253"/>
      <c r="AP73" s="253"/>
      <c r="AQ73" s="253"/>
      <c r="AR73" s="253"/>
      <c r="AS73" s="253"/>
      <c r="AT73" s="253"/>
      <c r="AU73" s="253"/>
      <c r="AV73" s="253"/>
      <c r="AW73" s="253"/>
      <c r="AX73" s="254"/>
      <c r="AY73" s="231"/>
      <c r="AZ73" s="88">
        <f t="shared" si="5"/>
        <v>0</v>
      </c>
      <c r="BB73" s="88">
        <f t="shared" si="4"/>
        <v>0</v>
      </c>
      <c r="BC73" s="93"/>
      <c r="BD73" s="94"/>
      <c r="BE73" s="104" t="s">
        <v>404</v>
      </c>
      <c r="BF73" s="91" t="s">
        <v>405</v>
      </c>
    </row>
    <row r="74" spans="1:58" ht="11.1" customHeight="1">
      <c r="A74" s="131"/>
      <c r="B74" s="131"/>
      <c r="C74" s="131" t="s">
        <v>565</v>
      </c>
      <c r="D74" s="252">
        <v>70</v>
      </c>
      <c r="E74" s="262" t="s">
        <v>407</v>
      </c>
      <c r="F74" s="253"/>
      <c r="G74" s="253"/>
      <c r="H74" s="253"/>
      <c r="I74" s="253"/>
      <c r="J74" s="253"/>
      <c r="K74" s="253"/>
      <c r="L74" s="253"/>
      <c r="M74" s="253"/>
      <c r="N74" s="253"/>
      <c r="O74" s="253"/>
      <c r="P74" s="253"/>
      <c r="Q74" s="253"/>
      <c r="R74" s="253"/>
      <c r="S74" s="253"/>
      <c r="T74" s="253"/>
      <c r="U74" s="253"/>
      <c r="V74" s="253"/>
      <c r="W74" s="253"/>
      <c r="X74" s="253"/>
      <c r="Y74" s="253"/>
      <c r="Z74" s="253"/>
      <c r="AA74" s="253"/>
      <c r="AB74" s="253"/>
      <c r="AC74" s="253">
        <v>1</v>
      </c>
      <c r="AD74" s="253"/>
      <c r="AE74" s="253"/>
      <c r="AF74" s="253"/>
      <c r="AG74" s="253"/>
      <c r="AH74" s="253">
        <v>1</v>
      </c>
      <c r="AI74" s="253">
        <v>1</v>
      </c>
      <c r="AJ74" s="253"/>
      <c r="AK74" s="253"/>
      <c r="AL74" s="253">
        <v>2</v>
      </c>
      <c r="AM74" s="253"/>
      <c r="AN74" s="253"/>
      <c r="AO74" s="253">
        <v>1</v>
      </c>
      <c r="AP74" s="253"/>
      <c r="AQ74" s="253"/>
      <c r="AR74" s="253">
        <v>1</v>
      </c>
      <c r="AS74" s="253"/>
      <c r="AT74" s="253"/>
      <c r="AU74" s="253"/>
      <c r="AV74" s="253">
        <v>1</v>
      </c>
      <c r="AW74" s="253">
        <v>1</v>
      </c>
      <c r="AX74" s="254"/>
      <c r="AY74" s="231">
        <v>1</v>
      </c>
      <c r="AZ74" s="88">
        <f t="shared" si="5"/>
        <v>10</v>
      </c>
      <c r="BB74" s="88">
        <f t="shared" si="4"/>
        <v>0</v>
      </c>
      <c r="BC74" s="93"/>
      <c r="BD74" s="94"/>
      <c r="BE74" s="104" t="s">
        <v>406</v>
      </c>
      <c r="BF74" s="91" t="s">
        <v>407</v>
      </c>
    </row>
    <row r="75" spans="1:58" ht="11.1" customHeight="1">
      <c r="A75" s="131"/>
      <c r="B75" s="131"/>
      <c r="C75" s="131" t="s">
        <v>565</v>
      </c>
      <c r="D75" s="252">
        <v>71</v>
      </c>
      <c r="E75" s="262" t="s">
        <v>409</v>
      </c>
      <c r="F75" s="255"/>
      <c r="G75" s="255"/>
      <c r="H75" s="255"/>
      <c r="I75" s="255"/>
      <c r="J75" s="255"/>
      <c r="K75" s="255"/>
      <c r="L75" s="255"/>
      <c r="M75" s="255"/>
      <c r="N75" s="255"/>
      <c r="O75" s="255"/>
      <c r="P75" s="256"/>
      <c r="Q75" s="256"/>
      <c r="R75" s="256"/>
      <c r="S75" s="256"/>
      <c r="T75" s="256"/>
      <c r="U75" s="256"/>
      <c r="V75" s="256"/>
      <c r="W75" s="256"/>
      <c r="X75" s="256"/>
      <c r="Y75" s="256"/>
      <c r="Z75" s="256"/>
      <c r="AA75" s="256">
        <v>1</v>
      </c>
      <c r="AB75" s="256"/>
      <c r="AC75" s="256"/>
      <c r="AD75" s="256">
        <v>1</v>
      </c>
      <c r="AE75" s="253"/>
      <c r="AF75" s="253">
        <v>1</v>
      </c>
      <c r="AG75" s="253"/>
      <c r="AH75" s="253"/>
      <c r="AI75" s="253"/>
      <c r="AJ75" s="253"/>
      <c r="AK75" s="253"/>
      <c r="AL75" s="253"/>
      <c r="AM75" s="253"/>
      <c r="AN75" s="253"/>
      <c r="AO75" s="253"/>
      <c r="AP75" s="253"/>
      <c r="AQ75" s="253"/>
      <c r="AR75" s="253"/>
      <c r="AS75" s="253"/>
      <c r="AT75" s="253"/>
      <c r="AU75" s="253"/>
      <c r="AV75" s="253"/>
      <c r="AW75" s="253"/>
      <c r="AX75" s="254"/>
      <c r="AY75" s="231"/>
      <c r="AZ75" s="88">
        <f t="shared" si="5"/>
        <v>3</v>
      </c>
      <c r="BB75" s="88">
        <f t="shared" si="4"/>
        <v>1</v>
      </c>
      <c r="BC75" s="93"/>
      <c r="BD75" s="94"/>
      <c r="BE75" s="104" t="s">
        <v>408</v>
      </c>
      <c r="BF75" s="91" t="s">
        <v>409</v>
      </c>
    </row>
    <row r="76" spans="1:58" ht="11.1" customHeight="1">
      <c r="A76" s="131"/>
      <c r="B76" s="131"/>
      <c r="C76" s="131" t="s">
        <v>565</v>
      </c>
      <c r="D76" s="252">
        <v>72</v>
      </c>
      <c r="E76" s="262" t="s">
        <v>411</v>
      </c>
      <c r="F76" s="255"/>
      <c r="G76" s="255"/>
      <c r="H76" s="255"/>
      <c r="I76" s="255"/>
      <c r="J76" s="255"/>
      <c r="K76" s="255"/>
      <c r="L76" s="255"/>
      <c r="M76" s="255"/>
      <c r="N76" s="255"/>
      <c r="O76" s="255"/>
      <c r="P76" s="256"/>
      <c r="Q76" s="256"/>
      <c r="R76" s="256"/>
      <c r="S76" s="256"/>
      <c r="T76" s="256"/>
      <c r="U76" s="256"/>
      <c r="V76" s="256"/>
      <c r="W76" s="256"/>
      <c r="X76" s="256"/>
      <c r="Y76" s="256"/>
      <c r="Z76" s="256"/>
      <c r="AA76" s="256"/>
      <c r="AB76" s="256"/>
      <c r="AC76" s="256"/>
      <c r="AD76" s="256"/>
      <c r="AE76" s="253"/>
      <c r="AF76" s="253"/>
      <c r="AG76" s="253"/>
      <c r="AH76" s="253">
        <v>1</v>
      </c>
      <c r="AI76" s="253">
        <v>1</v>
      </c>
      <c r="AJ76" s="253"/>
      <c r="AK76" s="253"/>
      <c r="AL76" s="253"/>
      <c r="AM76" s="253"/>
      <c r="AN76" s="253"/>
      <c r="AO76" s="253"/>
      <c r="AP76" s="253"/>
      <c r="AQ76" s="253"/>
      <c r="AR76" s="253"/>
      <c r="AS76" s="253"/>
      <c r="AT76" s="253"/>
      <c r="AU76" s="253"/>
      <c r="AV76" s="253"/>
      <c r="AW76" s="253"/>
      <c r="AX76" s="254"/>
      <c r="AY76" s="231"/>
      <c r="AZ76" s="88">
        <f t="shared" si="5"/>
        <v>2</v>
      </c>
      <c r="BB76" s="88">
        <f t="shared" si="4"/>
        <v>0</v>
      </c>
      <c r="BC76" s="93"/>
      <c r="BE76" s="104" t="s">
        <v>410</v>
      </c>
      <c r="BF76" s="91" t="s">
        <v>411</v>
      </c>
    </row>
    <row r="77" spans="1:58" ht="11.1" customHeight="1">
      <c r="A77" s="131"/>
      <c r="B77" s="131"/>
      <c r="C77" s="131" t="s">
        <v>565</v>
      </c>
      <c r="D77" s="252">
        <v>73</v>
      </c>
      <c r="E77" s="262" t="s">
        <v>413</v>
      </c>
      <c r="F77" s="253"/>
      <c r="G77" s="253"/>
      <c r="H77" s="253"/>
      <c r="I77" s="253"/>
      <c r="J77" s="253"/>
      <c r="K77" s="253"/>
      <c r="L77" s="253"/>
      <c r="M77" s="253"/>
      <c r="N77" s="253"/>
      <c r="O77" s="253"/>
      <c r="P77" s="253"/>
      <c r="Q77" s="253"/>
      <c r="R77" s="253"/>
      <c r="S77" s="253"/>
      <c r="T77" s="253"/>
      <c r="U77" s="253"/>
      <c r="V77" s="253"/>
      <c r="W77" s="253"/>
      <c r="X77" s="253"/>
      <c r="Y77" s="253"/>
      <c r="Z77" s="253"/>
      <c r="AA77" s="253"/>
      <c r="AB77" s="253"/>
      <c r="AC77" s="253"/>
      <c r="AD77" s="253"/>
      <c r="AE77" s="253"/>
      <c r="AF77" s="253"/>
      <c r="AG77" s="253"/>
      <c r="AH77" s="253"/>
      <c r="AI77" s="253"/>
      <c r="AJ77" s="253"/>
      <c r="AK77" s="253"/>
      <c r="AL77" s="253"/>
      <c r="AM77" s="253"/>
      <c r="AN77" s="253"/>
      <c r="AO77" s="253"/>
      <c r="AP77" s="253"/>
      <c r="AQ77" s="253"/>
      <c r="AR77" s="253"/>
      <c r="AS77" s="253"/>
      <c r="AT77" s="253"/>
      <c r="AU77" s="253"/>
      <c r="AV77" s="253"/>
      <c r="AW77" s="253"/>
      <c r="AX77" s="254"/>
      <c r="AY77" s="231"/>
      <c r="AZ77" s="88">
        <f t="shared" si="5"/>
        <v>0</v>
      </c>
      <c r="BB77" s="88">
        <f t="shared" si="4"/>
        <v>0</v>
      </c>
      <c r="BC77" s="93"/>
      <c r="BD77" s="94"/>
      <c r="BE77" s="104" t="s">
        <v>412</v>
      </c>
      <c r="BF77" s="91" t="s">
        <v>413</v>
      </c>
    </row>
    <row r="78" spans="1:58" ht="11.1" customHeight="1">
      <c r="A78" s="131"/>
      <c r="B78" s="131"/>
      <c r="C78" s="131"/>
      <c r="D78" s="252">
        <v>74</v>
      </c>
      <c r="E78" s="262" t="s">
        <v>414</v>
      </c>
      <c r="F78" s="253"/>
      <c r="G78" s="253"/>
      <c r="H78" s="253"/>
      <c r="I78" s="253"/>
      <c r="J78" s="253"/>
      <c r="K78" s="253"/>
      <c r="L78" s="253"/>
      <c r="M78" s="253"/>
      <c r="N78" s="253"/>
      <c r="O78" s="253"/>
      <c r="P78" s="253"/>
      <c r="Q78" s="253"/>
      <c r="R78" s="253"/>
      <c r="S78" s="253"/>
      <c r="T78" s="253"/>
      <c r="U78" s="253"/>
      <c r="V78" s="253"/>
      <c r="W78" s="253"/>
      <c r="X78" s="253"/>
      <c r="Y78" s="253"/>
      <c r="Z78" s="253"/>
      <c r="AA78" s="253"/>
      <c r="AB78" s="253"/>
      <c r="AC78" s="253"/>
      <c r="AD78" s="253"/>
      <c r="AE78" s="253"/>
      <c r="AF78" s="253"/>
      <c r="AG78" s="253"/>
      <c r="AH78" s="253"/>
      <c r="AI78" s="253"/>
      <c r="AJ78" s="253"/>
      <c r="AK78" s="253"/>
      <c r="AL78" s="253"/>
      <c r="AM78" s="253"/>
      <c r="AN78" s="253"/>
      <c r="AO78" s="253"/>
      <c r="AP78" s="253"/>
      <c r="AQ78" s="253"/>
      <c r="AR78" s="253"/>
      <c r="AS78" s="253"/>
      <c r="AT78" s="253"/>
      <c r="AU78" s="253"/>
      <c r="AV78" s="253"/>
      <c r="AW78" s="253"/>
      <c r="AX78" s="254"/>
      <c r="AY78" s="231"/>
      <c r="AZ78" s="88">
        <f t="shared" si="5"/>
        <v>0</v>
      </c>
      <c r="BB78" s="88">
        <f t="shared" si="4"/>
        <v>0</v>
      </c>
      <c r="BC78" s="93"/>
      <c r="BD78" s="94"/>
      <c r="BE78" s="104">
        <v>74</v>
      </c>
      <c r="BF78" s="91" t="s">
        <v>414</v>
      </c>
    </row>
    <row r="79" spans="1:58" ht="11.1" customHeight="1">
      <c r="A79" s="131"/>
      <c r="B79" s="131"/>
      <c r="C79" s="131"/>
      <c r="D79" s="252">
        <v>75</v>
      </c>
      <c r="E79" s="262" t="s">
        <v>415</v>
      </c>
      <c r="F79" s="253"/>
      <c r="G79" s="253"/>
      <c r="H79" s="253"/>
      <c r="I79" s="253"/>
      <c r="J79" s="253"/>
      <c r="K79" s="253"/>
      <c r="L79" s="253"/>
      <c r="M79" s="253"/>
      <c r="N79" s="253"/>
      <c r="O79" s="253"/>
      <c r="P79" s="253"/>
      <c r="Q79" s="253"/>
      <c r="R79" s="253"/>
      <c r="S79" s="253"/>
      <c r="T79" s="253"/>
      <c r="U79" s="253"/>
      <c r="V79" s="253"/>
      <c r="W79" s="253"/>
      <c r="X79" s="253"/>
      <c r="Y79" s="253"/>
      <c r="Z79" s="253"/>
      <c r="AA79" s="253"/>
      <c r="AB79" s="253"/>
      <c r="AC79" s="253"/>
      <c r="AD79" s="253"/>
      <c r="AE79" s="253"/>
      <c r="AF79" s="253"/>
      <c r="AG79" s="253"/>
      <c r="AH79" s="253">
        <v>1</v>
      </c>
      <c r="AI79" s="253">
        <v>1</v>
      </c>
      <c r="AJ79" s="253"/>
      <c r="AK79" s="253"/>
      <c r="AL79" s="253"/>
      <c r="AM79" s="253"/>
      <c r="AN79" s="253"/>
      <c r="AO79" s="253"/>
      <c r="AP79" s="253"/>
      <c r="AQ79" s="253"/>
      <c r="AR79" s="253"/>
      <c r="AS79" s="253"/>
      <c r="AT79" s="253"/>
      <c r="AU79" s="253"/>
      <c r="AV79" s="253"/>
      <c r="AW79" s="253"/>
      <c r="AX79" s="254"/>
      <c r="AY79" s="231"/>
      <c r="AZ79" s="88">
        <f t="shared" si="5"/>
        <v>2</v>
      </c>
      <c r="BB79" s="88">
        <f t="shared" si="4"/>
        <v>0</v>
      </c>
      <c r="BC79" s="93"/>
      <c r="BD79" s="94"/>
      <c r="BE79" s="104">
        <v>75</v>
      </c>
      <c r="BF79" s="91" t="s">
        <v>415</v>
      </c>
    </row>
    <row r="80" spans="1:58" ht="11.1" customHeight="1">
      <c r="A80" s="131"/>
      <c r="B80" s="131"/>
      <c r="C80" s="131"/>
      <c r="D80" s="252">
        <v>76</v>
      </c>
      <c r="E80" s="262" t="s">
        <v>416</v>
      </c>
      <c r="F80" s="253"/>
      <c r="G80" s="253"/>
      <c r="H80" s="253"/>
      <c r="I80" s="253"/>
      <c r="J80" s="253"/>
      <c r="K80" s="253"/>
      <c r="L80" s="253"/>
      <c r="M80" s="253"/>
      <c r="N80" s="253"/>
      <c r="O80" s="253"/>
      <c r="P80" s="253"/>
      <c r="Q80" s="253"/>
      <c r="R80" s="253"/>
      <c r="S80" s="253"/>
      <c r="T80" s="253"/>
      <c r="U80" s="253"/>
      <c r="V80" s="253"/>
      <c r="W80" s="253"/>
      <c r="X80" s="253"/>
      <c r="Y80" s="253"/>
      <c r="Z80" s="253"/>
      <c r="AA80" s="253"/>
      <c r="AB80" s="253"/>
      <c r="AC80" s="253"/>
      <c r="AD80" s="253"/>
      <c r="AE80" s="253"/>
      <c r="AF80" s="253"/>
      <c r="AG80" s="253"/>
      <c r="AH80" s="253"/>
      <c r="AI80" s="253"/>
      <c r="AJ80" s="253"/>
      <c r="AK80" s="253"/>
      <c r="AL80" s="253"/>
      <c r="AM80" s="253"/>
      <c r="AN80" s="253"/>
      <c r="AO80" s="253"/>
      <c r="AP80" s="253"/>
      <c r="AQ80" s="253"/>
      <c r="AR80" s="253"/>
      <c r="AS80" s="253"/>
      <c r="AT80" s="253"/>
      <c r="AU80" s="253"/>
      <c r="AV80" s="253"/>
      <c r="AW80" s="253"/>
      <c r="AX80" s="254"/>
      <c r="AY80" s="231"/>
      <c r="AZ80" s="88">
        <f t="shared" si="5"/>
        <v>0</v>
      </c>
      <c r="BB80" s="88">
        <f t="shared" si="4"/>
        <v>0</v>
      </c>
      <c r="BC80" s="93"/>
      <c r="BD80" s="94"/>
      <c r="BE80" s="104">
        <v>76</v>
      </c>
      <c r="BF80" s="91" t="s">
        <v>416</v>
      </c>
    </row>
    <row r="81" spans="1:58" ht="11.1" customHeight="1">
      <c r="A81" s="131"/>
      <c r="B81" s="131"/>
      <c r="C81" s="131"/>
      <c r="D81" s="252">
        <v>77</v>
      </c>
      <c r="E81" s="262" t="s">
        <v>417</v>
      </c>
      <c r="F81" s="253"/>
      <c r="G81" s="253"/>
      <c r="H81" s="253"/>
      <c r="I81" s="253"/>
      <c r="J81" s="253"/>
      <c r="K81" s="253"/>
      <c r="L81" s="253"/>
      <c r="M81" s="253"/>
      <c r="N81" s="253"/>
      <c r="O81" s="253"/>
      <c r="P81" s="253"/>
      <c r="Q81" s="253"/>
      <c r="R81" s="253"/>
      <c r="S81" s="253"/>
      <c r="T81" s="253"/>
      <c r="U81" s="253"/>
      <c r="V81" s="253"/>
      <c r="W81" s="253"/>
      <c r="X81" s="253"/>
      <c r="Y81" s="253"/>
      <c r="Z81" s="253"/>
      <c r="AA81" s="253"/>
      <c r="AB81" s="253"/>
      <c r="AC81" s="253"/>
      <c r="AD81" s="253"/>
      <c r="AE81" s="253"/>
      <c r="AF81" s="253"/>
      <c r="AG81" s="253"/>
      <c r="AH81" s="253"/>
      <c r="AI81" s="253"/>
      <c r="AJ81" s="253"/>
      <c r="AK81" s="253">
        <v>1</v>
      </c>
      <c r="AL81" s="253"/>
      <c r="AM81" s="253"/>
      <c r="AN81" s="253">
        <v>1</v>
      </c>
      <c r="AO81" s="253"/>
      <c r="AP81" s="253"/>
      <c r="AQ81" s="253"/>
      <c r="AR81" s="253"/>
      <c r="AS81" s="253"/>
      <c r="AT81" s="253"/>
      <c r="AU81" s="253"/>
      <c r="AV81" s="253"/>
      <c r="AW81" s="253"/>
      <c r="AX81" s="254"/>
      <c r="AY81" s="231"/>
      <c r="AZ81" s="88">
        <f t="shared" si="5"/>
        <v>2</v>
      </c>
      <c r="BB81" s="88">
        <f t="shared" si="4"/>
        <v>0</v>
      </c>
      <c r="BC81" s="93"/>
      <c r="BD81" s="94"/>
      <c r="BE81" s="104">
        <v>77</v>
      </c>
      <c r="BF81" s="91" t="s">
        <v>417</v>
      </c>
    </row>
    <row r="82" spans="1:58" ht="11.1" customHeight="1">
      <c r="A82" s="131"/>
      <c r="B82" s="131"/>
      <c r="C82" s="131"/>
      <c r="D82" s="252">
        <v>78</v>
      </c>
      <c r="E82" s="262" t="s">
        <v>418</v>
      </c>
      <c r="F82" s="253"/>
      <c r="G82" s="253"/>
      <c r="H82" s="253"/>
      <c r="I82" s="253"/>
      <c r="J82" s="253"/>
      <c r="K82" s="253"/>
      <c r="L82" s="253"/>
      <c r="M82" s="253"/>
      <c r="N82" s="253"/>
      <c r="O82" s="253"/>
      <c r="P82" s="253"/>
      <c r="Q82" s="253"/>
      <c r="R82" s="253"/>
      <c r="S82" s="253"/>
      <c r="T82" s="253"/>
      <c r="U82" s="253"/>
      <c r="V82" s="253"/>
      <c r="W82" s="253"/>
      <c r="X82" s="253"/>
      <c r="Y82" s="253"/>
      <c r="Z82" s="253"/>
      <c r="AA82" s="253"/>
      <c r="AB82" s="253">
        <v>1</v>
      </c>
      <c r="AC82" s="253">
        <v>2</v>
      </c>
      <c r="AD82" s="253"/>
      <c r="AE82" s="253"/>
      <c r="AF82" s="253"/>
      <c r="AG82" s="253">
        <v>6</v>
      </c>
      <c r="AH82" s="253"/>
      <c r="AI82" s="253"/>
      <c r="AJ82" s="253">
        <v>2</v>
      </c>
      <c r="AK82" s="253">
        <v>1</v>
      </c>
      <c r="AL82" s="253"/>
      <c r="AM82" s="253"/>
      <c r="AN82" s="253"/>
      <c r="AO82" s="253"/>
      <c r="AP82" s="253">
        <v>1</v>
      </c>
      <c r="AQ82" s="253"/>
      <c r="AR82" s="253">
        <v>1</v>
      </c>
      <c r="AS82" s="253">
        <v>2</v>
      </c>
      <c r="AT82" s="253">
        <v>1</v>
      </c>
      <c r="AU82" s="253">
        <v>1</v>
      </c>
      <c r="AV82" s="253">
        <v>2</v>
      </c>
      <c r="AW82" s="253">
        <v>1</v>
      </c>
      <c r="AX82" s="254"/>
      <c r="AY82" s="231"/>
      <c r="AZ82" s="88">
        <f t="shared" si="5"/>
        <v>21</v>
      </c>
      <c r="BB82" s="88">
        <f t="shared" si="4"/>
        <v>1</v>
      </c>
      <c r="BC82" s="93"/>
      <c r="BD82" s="94"/>
      <c r="BE82" s="104">
        <v>78</v>
      </c>
      <c r="BF82" s="91" t="s">
        <v>418</v>
      </c>
    </row>
    <row r="83" spans="1:58" ht="11.1" customHeight="1">
      <c r="A83" s="131"/>
      <c r="B83" s="131"/>
      <c r="C83" s="131"/>
      <c r="D83" s="252">
        <v>79</v>
      </c>
      <c r="E83" s="262" t="s">
        <v>419</v>
      </c>
      <c r="F83" s="253"/>
      <c r="G83" s="253"/>
      <c r="H83" s="253"/>
      <c r="I83" s="253"/>
      <c r="J83" s="253"/>
      <c r="K83" s="253"/>
      <c r="L83" s="253"/>
      <c r="M83" s="253"/>
      <c r="N83" s="253"/>
      <c r="O83" s="253"/>
      <c r="P83" s="253"/>
      <c r="Q83" s="253"/>
      <c r="R83" s="253"/>
      <c r="S83" s="253"/>
      <c r="T83" s="253"/>
      <c r="U83" s="253"/>
      <c r="V83" s="253"/>
      <c r="W83" s="253"/>
      <c r="X83" s="253"/>
      <c r="Y83" s="253"/>
      <c r="Z83" s="253"/>
      <c r="AA83" s="253"/>
      <c r="AB83" s="253"/>
      <c r="AC83" s="253"/>
      <c r="AD83" s="253"/>
      <c r="AE83" s="253"/>
      <c r="AF83" s="253"/>
      <c r="AG83" s="253">
        <v>1</v>
      </c>
      <c r="AH83" s="253"/>
      <c r="AI83" s="253"/>
      <c r="AJ83" s="253"/>
      <c r="AK83" s="253"/>
      <c r="AL83" s="253"/>
      <c r="AM83" s="253"/>
      <c r="AN83" s="253"/>
      <c r="AO83" s="253"/>
      <c r="AP83" s="253"/>
      <c r="AQ83" s="253"/>
      <c r="AR83" s="253"/>
      <c r="AS83" s="253"/>
      <c r="AT83" s="253"/>
      <c r="AU83" s="253"/>
      <c r="AV83" s="253"/>
      <c r="AW83" s="253"/>
      <c r="AX83" s="254"/>
      <c r="AY83" s="231"/>
      <c r="AZ83" s="88">
        <f t="shared" si="5"/>
        <v>1</v>
      </c>
      <c r="BB83" s="88">
        <f t="shared" si="4"/>
        <v>0</v>
      </c>
      <c r="BC83" s="93"/>
      <c r="BD83" s="94"/>
      <c r="BE83" s="104">
        <v>79</v>
      </c>
      <c r="BF83" s="91" t="s">
        <v>419</v>
      </c>
    </row>
    <row r="84" spans="1:58" ht="11.1" customHeight="1">
      <c r="A84" s="131"/>
      <c r="B84" s="131"/>
      <c r="C84" s="131" t="s">
        <v>565</v>
      </c>
      <c r="D84" s="252">
        <v>80</v>
      </c>
      <c r="E84" s="262" t="s">
        <v>421</v>
      </c>
      <c r="F84" s="255"/>
      <c r="G84" s="255"/>
      <c r="H84" s="255"/>
      <c r="I84" s="255"/>
      <c r="J84" s="255"/>
      <c r="K84" s="255"/>
      <c r="L84" s="255"/>
      <c r="M84" s="255"/>
      <c r="N84" s="255"/>
      <c r="O84" s="255"/>
      <c r="P84" s="256"/>
      <c r="Q84" s="256"/>
      <c r="R84" s="256"/>
      <c r="S84" s="256"/>
      <c r="T84" s="256"/>
      <c r="U84" s="256"/>
      <c r="V84" s="256"/>
      <c r="W84" s="256"/>
      <c r="X84" s="256"/>
      <c r="Y84" s="256"/>
      <c r="Z84" s="256"/>
      <c r="AA84" s="256"/>
      <c r="AB84" s="256">
        <v>2</v>
      </c>
      <c r="AC84" s="256">
        <v>1</v>
      </c>
      <c r="AD84" s="256"/>
      <c r="AE84" s="253"/>
      <c r="AF84" s="253"/>
      <c r="AG84" s="253">
        <v>1</v>
      </c>
      <c r="AH84" s="253">
        <v>2</v>
      </c>
      <c r="AI84" s="253">
        <v>2</v>
      </c>
      <c r="AJ84" s="253">
        <v>1</v>
      </c>
      <c r="AK84" s="253">
        <v>3</v>
      </c>
      <c r="AL84" s="253"/>
      <c r="AM84" s="253"/>
      <c r="AN84" s="253">
        <v>1</v>
      </c>
      <c r="AO84" s="253"/>
      <c r="AP84" s="253">
        <v>1</v>
      </c>
      <c r="AQ84" s="253">
        <v>1</v>
      </c>
      <c r="AR84" s="253"/>
      <c r="AS84" s="253"/>
      <c r="AT84" s="253"/>
      <c r="AU84" s="253"/>
      <c r="AV84" s="253">
        <v>1</v>
      </c>
      <c r="AW84" s="253">
        <v>1</v>
      </c>
      <c r="AX84" s="254">
        <v>1</v>
      </c>
      <c r="AY84" s="231">
        <v>1</v>
      </c>
      <c r="AZ84" s="88">
        <f t="shared" si="5"/>
        <v>19</v>
      </c>
      <c r="BB84" s="88">
        <f t="shared" si="4"/>
        <v>2</v>
      </c>
      <c r="BC84" s="93"/>
      <c r="BD84" s="94"/>
      <c r="BE84" s="104" t="s">
        <v>420</v>
      </c>
      <c r="BF84" s="91" t="s">
        <v>421</v>
      </c>
    </row>
    <row r="85" spans="1:58" ht="11.1" customHeight="1">
      <c r="A85" s="131"/>
      <c r="B85" s="131"/>
      <c r="C85" s="93"/>
      <c r="D85" s="252">
        <v>81</v>
      </c>
      <c r="E85" s="262" t="s">
        <v>422</v>
      </c>
      <c r="F85" s="255"/>
      <c r="G85" s="255"/>
      <c r="H85" s="255"/>
      <c r="I85" s="255"/>
      <c r="J85" s="255"/>
      <c r="K85" s="255"/>
      <c r="L85" s="255"/>
      <c r="M85" s="255"/>
      <c r="N85" s="255"/>
      <c r="O85" s="255"/>
      <c r="P85" s="256"/>
      <c r="Q85" s="256"/>
      <c r="R85" s="256"/>
      <c r="S85" s="256"/>
      <c r="T85" s="256"/>
      <c r="U85" s="256"/>
      <c r="V85" s="256"/>
      <c r="W85" s="256"/>
      <c r="X85" s="256"/>
      <c r="Y85" s="256"/>
      <c r="Z85" s="256"/>
      <c r="AA85" s="256"/>
      <c r="AB85" s="256"/>
      <c r="AC85" s="256"/>
      <c r="AD85" s="256"/>
      <c r="AE85" s="253"/>
      <c r="AF85" s="253">
        <v>1</v>
      </c>
      <c r="AG85" s="253"/>
      <c r="AH85" s="253"/>
      <c r="AI85" s="253"/>
      <c r="AJ85" s="253"/>
      <c r="AK85" s="253">
        <v>1</v>
      </c>
      <c r="AL85" s="253"/>
      <c r="AM85" s="253"/>
      <c r="AN85" s="253"/>
      <c r="AO85" s="253"/>
      <c r="AP85" s="253"/>
      <c r="AQ85" s="253"/>
      <c r="AR85" s="253"/>
      <c r="AS85" s="253"/>
      <c r="AT85" s="253"/>
      <c r="AU85" s="253"/>
      <c r="AV85" s="253"/>
      <c r="AW85" s="253"/>
      <c r="AX85" s="254"/>
      <c r="AY85" s="231"/>
      <c r="AZ85" s="88">
        <f t="shared" si="5"/>
        <v>2</v>
      </c>
      <c r="BB85" s="88">
        <f t="shared" si="4"/>
        <v>0</v>
      </c>
      <c r="BC85" s="93"/>
      <c r="BE85" s="104">
        <v>81</v>
      </c>
      <c r="BF85" s="91" t="s">
        <v>422</v>
      </c>
    </row>
    <row r="86" spans="1:58" ht="11.1" customHeight="1">
      <c r="A86" s="131"/>
      <c r="B86" s="131"/>
      <c r="C86" s="131" t="s">
        <v>565</v>
      </c>
      <c r="D86" s="252">
        <v>82</v>
      </c>
      <c r="E86" s="262" t="s">
        <v>424</v>
      </c>
      <c r="F86" s="253"/>
      <c r="G86" s="253"/>
      <c r="H86" s="253"/>
      <c r="I86" s="253"/>
      <c r="J86" s="253"/>
      <c r="K86" s="253"/>
      <c r="L86" s="253"/>
      <c r="M86" s="253"/>
      <c r="N86" s="253"/>
      <c r="O86" s="253"/>
      <c r="P86" s="253"/>
      <c r="Q86" s="253"/>
      <c r="R86" s="253"/>
      <c r="S86" s="253"/>
      <c r="T86" s="253"/>
      <c r="U86" s="253"/>
      <c r="V86" s="253"/>
      <c r="W86" s="253"/>
      <c r="X86" s="253"/>
      <c r="Y86" s="253"/>
      <c r="Z86" s="253"/>
      <c r="AA86" s="253"/>
      <c r="AB86" s="253"/>
      <c r="AC86" s="253"/>
      <c r="AD86" s="253"/>
      <c r="AE86" s="253"/>
      <c r="AF86" s="253"/>
      <c r="AG86" s="253"/>
      <c r="AH86" s="253">
        <v>1</v>
      </c>
      <c r="AI86" s="253">
        <v>1</v>
      </c>
      <c r="AJ86" s="253">
        <v>1</v>
      </c>
      <c r="AK86" s="253"/>
      <c r="AL86" s="253">
        <v>1</v>
      </c>
      <c r="AM86" s="253"/>
      <c r="AN86" s="253"/>
      <c r="AO86" s="253"/>
      <c r="AP86" s="253"/>
      <c r="AQ86" s="253"/>
      <c r="AR86" s="253"/>
      <c r="AS86" s="253"/>
      <c r="AT86" s="253"/>
      <c r="AU86" s="253"/>
      <c r="AV86" s="253"/>
      <c r="AW86" s="253"/>
      <c r="AX86" s="254"/>
      <c r="AY86" s="231"/>
      <c r="AZ86" s="88">
        <f t="shared" si="5"/>
        <v>4</v>
      </c>
      <c r="BB86" s="88">
        <f t="shared" si="4"/>
        <v>0</v>
      </c>
      <c r="BC86" s="93"/>
      <c r="BD86" s="94"/>
      <c r="BE86" s="104" t="s">
        <v>423</v>
      </c>
      <c r="BF86" s="91" t="s">
        <v>424</v>
      </c>
    </row>
    <row r="87" spans="1:58" ht="11.1" customHeight="1">
      <c r="A87" s="131"/>
      <c r="B87" s="131"/>
      <c r="C87" s="131"/>
      <c r="D87" s="252">
        <v>83</v>
      </c>
      <c r="E87" s="262" t="s">
        <v>425</v>
      </c>
      <c r="F87" s="253"/>
      <c r="G87" s="253"/>
      <c r="H87" s="253"/>
      <c r="I87" s="253"/>
      <c r="J87" s="253"/>
      <c r="K87" s="253"/>
      <c r="L87" s="253"/>
      <c r="M87" s="253"/>
      <c r="N87" s="253"/>
      <c r="O87" s="253"/>
      <c r="P87" s="253"/>
      <c r="Q87" s="253"/>
      <c r="R87" s="253"/>
      <c r="S87" s="253"/>
      <c r="T87" s="253"/>
      <c r="U87" s="253"/>
      <c r="V87" s="253"/>
      <c r="W87" s="253"/>
      <c r="X87" s="253"/>
      <c r="Y87" s="253"/>
      <c r="Z87" s="253"/>
      <c r="AA87" s="253"/>
      <c r="AB87" s="253"/>
      <c r="AC87" s="253"/>
      <c r="AD87" s="253"/>
      <c r="AE87" s="253"/>
      <c r="AF87" s="253"/>
      <c r="AG87" s="253">
        <v>1</v>
      </c>
      <c r="AH87" s="253"/>
      <c r="AI87" s="253"/>
      <c r="AJ87" s="253"/>
      <c r="AK87" s="253"/>
      <c r="AL87" s="253"/>
      <c r="AM87" s="253"/>
      <c r="AN87" s="253"/>
      <c r="AO87" s="253">
        <v>1</v>
      </c>
      <c r="AP87" s="253"/>
      <c r="AQ87" s="253"/>
      <c r="AR87" s="253"/>
      <c r="AS87" s="253"/>
      <c r="AT87" s="253"/>
      <c r="AU87" s="253"/>
      <c r="AV87" s="253"/>
      <c r="AW87" s="253"/>
      <c r="AX87" s="254"/>
      <c r="AY87" s="231"/>
      <c r="AZ87" s="88">
        <f t="shared" si="5"/>
        <v>2</v>
      </c>
      <c r="BB87" s="88">
        <f t="shared" si="4"/>
        <v>0</v>
      </c>
      <c r="BC87" s="93"/>
      <c r="BD87" s="94"/>
      <c r="BE87" s="104">
        <v>83</v>
      </c>
      <c r="BF87" s="91" t="s">
        <v>425</v>
      </c>
    </row>
    <row r="88" spans="1:58" ht="11.1" customHeight="1">
      <c r="A88" s="131"/>
      <c r="B88" s="131"/>
      <c r="C88" s="131"/>
      <c r="D88" s="252">
        <v>84</v>
      </c>
      <c r="E88" s="262" t="s">
        <v>426</v>
      </c>
      <c r="F88" s="253"/>
      <c r="G88" s="253"/>
      <c r="H88" s="253"/>
      <c r="I88" s="253"/>
      <c r="J88" s="253"/>
      <c r="K88" s="253"/>
      <c r="L88" s="253"/>
      <c r="M88" s="253"/>
      <c r="N88" s="253"/>
      <c r="O88" s="253"/>
      <c r="P88" s="253"/>
      <c r="Q88" s="253"/>
      <c r="R88" s="253"/>
      <c r="S88" s="253"/>
      <c r="T88" s="253"/>
      <c r="U88" s="253"/>
      <c r="V88" s="253"/>
      <c r="W88" s="253"/>
      <c r="X88" s="253"/>
      <c r="Y88" s="253"/>
      <c r="Z88" s="253"/>
      <c r="AA88" s="253"/>
      <c r="AB88" s="253"/>
      <c r="AC88" s="253"/>
      <c r="AD88" s="253"/>
      <c r="AE88" s="253">
        <v>1</v>
      </c>
      <c r="AF88" s="253"/>
      <c r="AG88" s="253"/>
      <c r="AH88" s="253"/>
      <c r="AI88" s="253"/>
      <c r="AJ88" s="253"/>
      <c r="AK88" s="253"/>
      <c r="AL88" s="253"/>
      <c r="AM88" s="253"/>
      <c r="AN88" s="253"/>
      <c r="AO88" s="253">
        <v>1</v>
      </c>
      <c r="AP88" s="253">
        <v>1</v>
      </c>
      <c r="AQ88" s="253"/>
      <c r="AR88" s="253"/>
      <c r="AS88" s="253"/>
      <c r="AT88" s="253">
        <v>1</v>
      </c>
      <c r="AU88" s="253"/>
      <c r="AV88" s="253"/>
      <c r="AW88" s="253"/>
      <c r="AX88" s="254"/>
      <c r="AY88" s="231">
        <v>1</v>
      </c>
      <c r="AZ88" s="88">
        <f t="shared" si="5"/>
        <v>5</v>
      </c>
      <c r="BB88" s="88">
        <f t="shared" si="4"/>
        <v>0</v>
      </c>
      <c r="BC88" s="93"/>
      <c r="BD88" s="94"/>
      <c r="BE88" s="104">
        <v>84</v>
      </c>
      <c r="BF88" s="91" t="s">
        <v>426</v>
      </c>
    </row>
    <row r="89" spans="1:58" ht="11.1" customHeight="1">
      <c r="A89" s="131"/>
      <c r="B89" s="131"/>
      <c r="C89" s="131"/>
      <c r="D89" s="252">
        <v>85</v>
      </c>
      <c r="E89" s="262" t="s">
        <v>427</v>
      </c>
      <c r="F89" s="253"/>
      <c r="G89" s="253"/>
      <c r="H89" s="253"/>
      <c r="I89" s="253"/>
      <c r="J89" s="253"/>
      <c r="K89" s="253"/>
      <c r="L89" s="253"/>
      <c r="M89" s="253"/>
      <c r="N89" s="253"/>
      <c r="O89" s="253"/>
      <c r="P89" s="253"/>
      <c r="Q89" s="253"/>
      <c r="R89" s="253"/>
      <c r="S89" s="253"/>
      <c r="T89" s="253"/>
      <c r="U89" s="253"/>
      <c r="V89" s="253"/>
      <c r="W89" s="253"/>
      <c r="X89" s="253"/>
      <c r="Y89" s="253"/>
      <c r="Z89" s="253"/>
      <c r="AA89" s="253">
        <v>1</v>
      </c>
      <c r="AB89" s="253"/>
      <c r="AC89" s="253"/>
      <c r="AD89" s="253"/>
      <c r="AE89" s="253"/>
      <c r="AF89" s="253"/>
      <c r="AG89" s="253"/>
      <c r="AH89" s="253">
        <v>1</v>
      </c>
      <c r="AI89" s="253">
        <v>1</v>
      </c>
      <c r="AJ89" s="253"/>
      <c r="AK89" s="253">
        <v>1</v>
      </c>
      <c r="AL89" s="253"/>
      <c r="AM89" s="253"/>
      <c r="AN89" s="253">
        <v>1</v>
      </c>
      <c r="AO89" s="253"/>
      <c r="AP89" s="253"/>
      <c r="AQ89" s="253"/>
      <c r="AR89" s="253"/>
      <c r="AS89" s="253"/>
      <c r="AT89" s="253"/>
      <c r="AU89" s="253"/>
      <c r="AV89" s="253"/>
      <c r="AW89" s="253"/>
      <c r="AX89" s="254"/>
      <c r="AY89" s="231"/>
      <c r="AZ89" s="88">
        <f t="shared" si="5"/>
        <v>5</v>
      </c>
      <c r="BB89" s="88">
        <f t="shared" si="4"/>
        <v>1</v>
      </c>
      <c r="BC89" s="93"/>
      <c r="BD89" s="94"/>
      <c r="BE89" s="104">
        <v>85</v>
      </c>
      <c r="BF89" s="91" t="s">
        <v>427</v>
      </c>
    </row>
    <row r="90" spans="1:58" ht="11.1" customHeight="1">
      <c r="A90" s="131"/>
      <c r="B90" s="131"/>
      <c r="C90" s="131"/>
      <c r="D90" s="252">
        <v>86</v>
      </c>
      <c r="E90" s="262" t="s">
        <v>428</v>
      </c>
      <c r="F90" s="253"/>
      <c r="G90" s="253"/>
      <c r="H90" s="253"/>
      <c r="I90" s="253"/>
      <c r="J90" s="253"/>
      <c r="K90" s="253"/>
      <c r="L90" s="253"/>
      <c r="M90" s="253"/>
      <c r="N90" s="253"/>
      <c r="O90" s="253"/>
      <c r="P90" s="253"/>
      <c r="Q90" s="253"/>
      <c r="R90" s="253"/>
      <c r="S90" s="253"/>
      <c r="T90" s="253"/>
      <c r="U90" s="253"/>
      <c r="V90" s="253"/>
      <c r="W90" s="253"/>
      <c r="X90" s="253"/>
      <c r="Y90" s="253"/>
      <c r="Z90" s="253"/>
      <c r="AA90" s="253"/>
      <c r="AB90" s="253">
        <v>1</v>
      </c>
      <c r="AC90" s="253"/>
      <c r="AD90" s="253"/>
      <c r="AE90" s="253"/>
      <c r="AF90" s="253"/>
      <c r="AG90" s="253"/>
      <c r="AH90" s="253">
        <v>1</v>
      </c>
      <c r="AI90" s="253">
        <v>1</v>
      </c>
      <c r="AJ90" s="253">
        <v>1</v>
      </c>
      <c r="AK90" s="253"/>
      <c r="AL90" s="253"/>
      <c r="AM90" s="253"/>
      <c r="AN90" s="253"/>
      <c r="AO90" s="253"/>
      <c r="AP90" s="253"/>
      <c r="AQ90" s="253"/>
      <c r="AR90" s="253"/>
      <c r="AS90" s="253"/>
      <c r="AT90" s="253"/>
      <c r="AU90" s="253"/>
      <c r="AV90" s="253"/>
      <c r="AW90" s="253"/>
      <c r="AX90" s="254"/>
      <c r="AY90" s="231"/>
      <c r="AZ90" s="88">
        <f t="shared" si="5"/>
        <v>4</v>
      </c>
      <c r="BB90" s="88">
        <f t="shared" si="4"/>
        <v>1</v>
      </c>
      <c r="BC90" s="93"/>
      <c r="BD90" s="94"/>
      <c r="BE90" s="104">
        <v>86</v>
      </c>
      <c r="BF90" s="91" t="s">
        <v>428</v>
      </c>
    </row>
    <row r="91" spans="1:58" ht="11.1" customHeight="1">
      <c r="A91" s="131"/>
      <c r="B91" s="131"/>
      <c r="C91" s="131"/>
      <c r="D91" s="252">
        <v>87</v>
      </c>
      <c r="E91" s="262" t="s">
        <v>429</v>
      </c>
      <c r="F91" s="253"/>
      <c r="G91" s="253"/>
      <c r="H91" s="253"/>
      <c r="I91" s="253"/>
      <c r="J91" s="253"/>
      <c r="K91" s="253"/>
      <c r="L91" s="253"/>
      <c r="M91" s="253"/>
      <c r="N91" s="253"/>
      <c r="O91" s="253"/>
      <c r="P91" s="253"/>
      <c r="Q91" s="253"/>
      <c r="R91" s="253"/>
      <c r="S91" s="253"/>
      <c r="T91" s="253"/>
      <c r="U91" s="253"/>
      <c r="V91" s="253"/>
      <c r="W91" s="253"/>
      <c r="X91" s="253"/>
      <c r="Y91" s="253"/>
      <c r="Z91" s="253"/>
      <c r="AA91" s="253">
        <v>2</v>
      </c>
      <c r="AB91" s="253">
        <v>1</v>
      </c>
      <c r="AC91" s="253">
        <v>1</v>
      </c>
      <c r="AD91" s="253">
        <v>1</v>
      </c>
      <c r="AE91" s="253">
        <v>1</v>
      </c>
      <c r="AF91" s="253"/>
      <c r="AG91" s="253"/>
      <c r="AH91" s="253"/>
      <c r="AI91" s="253"/>
      <c r="AJ91" s="253">
        <v>1</v>
      </c>
      <c r="AK91" s="253">
        <v>1</v>
      </c>
      <c r="AL91" s="253">
        <v>1</v>
      </c>
      <c r="AM91" s="253"/>
      <c r="AN91" s="253"/>
      <c r="AO91" s="253"/>
      <c r="AP91" s="253"/>
      <c r="AQ91" s="253"/>
      <c r="AR91" s="253"/>
      <c r="AS91" s="253"/>
      <c r="AT91" s="253"/>
      <c r="AU91" s="253"/>
      <c r="AV91" s="253"/>
      <c r="AW91" s="253"/>
      <c r="AX91" s="254"/>
      <c r="AY91" s="231"/>
      <c r="AZ91" s="88">
        <f t="shared" si="5"/>
        <v>9</v>
      </c>
      <c r="BB91" s="88">
        <f t="shared" si="4"/>
        <v>3</v>
      </c>
      <c r="BC91" s="93"/>
      <c r="BD91" s="94"/>
      <c r="BE91" s="104">
        <v>87</v>
      </c>
      <c r="BF91" s="91" t="s">
        <v>429</v>
      </c>
    </row>
    <row r="92" spans="1:58" ht="11.1" customHeight="1">
      <c r="A92" s="131"/>
      <c r="B92" s="131"/>
      <c r="C92" s="131"/>
      <c r="D92" s="252">
        <v>88</v>
      </c>
      <c r="E92" s="262" t="s">
        <v>430</v>
      </c>
      <c r="F92" s="255"/>
      <c r="G92" s="255"/>
      <c r="H92" s="255"/>
      <c r="I92" s="255"/>
      <c r="J92" s="255"/>
      <c r="K92" s="255"/>
      <c r="L92" s="255"/>
      <c r="M92" s="255"/>
      <c r="N92" s="255"/>
      <c r="O92" s="255"/>
      <c r="P92" s="256"/>
      <c r="Q92" s="256"/>
      <c r="R92" s="256"/>
      <c r="S92" s="256"/>
      <c r="T92" s="256"/>
      <c r="U92" s="256"/>
      <c r="V92" s="256"/>
      <c r="W92" s="256"/>
      <c r="X92" s="256"/>
      <c r="Y92" s="256"/>
      <c r="Z92" s="256"/>
      <c r="AA92" s="256">
        <v>2</v>
      </c>
      <c r="AB92" s="256">
        <v>2</v>
      </c>
      <c r="AC92" s="256">
        <v>1</v>
      </c>
      <c r="AD92" s="256">
        <v>1</v>
      </c>
      <c r="AE92" s="253"/>
      <c r="AF92" s="253"/>
      <c r="AG92" s="253">
        <v>3</v>
      </c>
      <c r="AH92" s="253"/>
      <c r="AI92" s="253"/>
      <c r="AJ92" s="253"/>
      <c r="AK92" s="253"/>
      <c r="AL92" s="253"/>
      <c r="AM92" s="253"/>
      <c r="AN92" s="253">
        <v>1</v>
      </c>
      <c r="AO92" s="253"/>
      <c r="AP92" s="253">
        <v>1</v>
      </c>
      <c r="AQ92" s="253"/>
      <c r="AR92" s="253"/>
      <c r="AS92" s="253"/>
      <c r="AT92" s="253">
        <v>1</v>
      </c>
      <c r="AU92" s="253"/>
      <c r="AV92" s="253">
        <v>1</v>
      </c>
      <c r="AW92" s="253"/>
      <c r="AX92" s="254">
        <v>1</v>
      </c>
      <c r="AY92" s="231"/>
      <c r="AZ92" s="88">
        <f t="shared" si="5"/>
        <v>14</v>
      </c>
      <c r="BB92" s="88">
        <f t="shared" si="4"/>
        <v>4</v>
      </c>
      <c r="BC92" s="93"/>
      <c r="BD92" s="94"/>
      <c r="BE92" s="104">
        <v>88</v>
      </c>
      <c r="BF92" s="91" t="s">
        <v>430</v>
      </c>
    </row>
    <row r="93" spans="1:58" ht="11.1" customHeight="1">
      <c r="A93" s="131"/>
      <c r="B93" s="131"/>
      <c r="C93" s="93"/>
      <c r="D93" s="252">
        <v>89</v>
      </c>
      <c r="E93" s="262" t="s">
        <v>431</v>
      </c>
      <c r="F93" s="255"/>
      <c r="G93" s="255"/>
      <c r="H93" s="255"/>
      <c r="I93" s="255"/>
      <c r="J93" s="255"/>
      <c r="K93" s="255"/>
      <c r="L93" s="255"/>
      <c r="M93" s="255"/>
      <c r="N93" s="255"/>
      <c r="O93" s="255"/>
      <c r="P93" s="256"/>
      <c r="Q93" s="256"/>
      <c r="R93" s="256"/>
      <c r="S93" s="256"/>
      <c r="T93" s="256"/>
      <c r="U93" s="256"/>
      <c r="V93" s="256"/>
      <c r="W93" s="256"/>
      <c r="X93" s="256"/>
      <c r="Y93" s="256"/>
      <c r="Z93" s="256"/>
      <c r="AA93" s="256"/>
      <c r="AB93" s="256"/>
      <c r="AC93" s="256"/>
      <c r="AD93" s="256"/>
      <c r="AE93" s="253"/>
      <c r="AF93" s="253"/>
      <c r="AG93" s="253"/>
      <c r="AH93" s="253"/>
      <c r="AI93" s="253"/>
      <c r="AJ93" s="253"/>
      <c r="AK93" s="253"/>
      <c r="AL93" s="253"/>
      <c r="AM93" s="253"/>
      <c r="AN93" s="253"/>
      <c r="AO93" s="253"/>
      <c r="AP93" s="253"/>
      <c r="AQ93" s="253"/>
      <c r="AR93" s="253"/>
      <c r="AS93" s="253"/>
      <c r="AT93" s="253"/>
      <c r="AU93" s="253"/>
      <c r="AV93" s="253"/>
      <c r="AW93" s="253"/>
      <c r="AX93" s="254"/>
      <c r="AY93" s="231"/>
      <c r="AZ93" s="88">
        <f t="shared" si="5"/>
        <v>0</v>
      </c>
      <c r="BB93" s="88">
        <f t="shared" si="4"/>
        <v>0</v>
      </c>
      <c r="BC93" s="93"/>
      <c r="BE93" s="104">
        <v>89</v>
      </c>
      <c r="BF93" s="91" t="s">
        <v>431</v>
      </c>
    </row>
    <row r="94" spans="1:58" ht="11.1" customHeight="1">
      <c r="A94" s="131"/>
      <c r="B94" s="131"/>
      <c r="C94" s="131"/>
      <c r="D94" s="252">
        <v>90</v>
      </c>
      <c r="E94" s="262" t="s">
        <v>432</v>
      </c>
      <c r="F94" s="253"/>
      <c r="G94" s="253"/>
      <c r="H94" s="253"/>
      <c r="I94" s="253"/>
      <c r="J94" s="253"/>
      <c r="K94" s="253"/>
      <c r="L94" s="253"/>
      <c r="M94" s="253"/>
      <c r="N94" s="253"/>
      <c r="O94" s="253"/>
      <c r="P94" s="253"/>
      <c r="Q94" s="253"/>
      <c r="R94" s="253"/>
      <c r="S94" s="253"/>
      <c r="T94" s="253"/>
      <c r="U94" s="253"/>
      <c r="V94" s="253"/>
      <c r="W94" s="253"/>
      <c r="X94" s="253"/>
      <c r="Y94" s="253"/>
      <c r="Z94" s="253"/>
      <c r="AA94" s="253"/>
      <c r="AB94" s="253"/>
      <c r="AC94" s="253"/>
      <c r="AD94" s="253"/>
      <c r="AE94" s="253"/>
      <c r="AF94" s="253"/>
      <c r="AG94" s="253">
        <v>1</v>
      </c>
      <c r="AH94" s="253"/>
      <c r="AI94" s="253"/>
      <c r="AJ94" s="253">
        <v>1</v>
      </c>
      <c r="AK94" s="253">
        <v>1</v>
      </c>
      <c r="AL94" s="253"/>
      <c r="AM94" s="253"/>
      <c r="AN94" s="253"/>
      <c r="AO94" s="253"/>
      <c r="AP94" s="253"/>
      <c r="AQ94" s="253">
        <v>1</v>
      </c>
      <c r="AR94" s="253"/>
      <c r="AS94" s="253"/>
      <c r="AT94" s="253"/>
      <c r="AU94" s="253"/>
      <c r="AV94" s="253"/>
      <c r="AW94" s="253"/>
      <c r="AX94" s="254"/>
      <c r="AY94" s="231"/>
      <c r="AZ94" s="88">
        <f t="shared" si="5"/>
        <v>4</v>
      </c>
      <c r="BB94" s="88">
        <f t="shared" si="4"/>
        <v>0</v>
      </c>
      <c r="BC94" s="93"/>
      <c r="BD94" s="94"/>
      <c r="BE94" s="104">
        <v>90</v>
      </c>
      <c r="BF94" s="91" t="s">
        <v>432</v>
      </c>
    </row>
    <row r="95" spans="1:58" ht="11.1" customHeight="1">
      <c r="A95" s="131"/>
      <c r="B95" s="131"/>
      <c r="C95" s="131" t="s">
        <v>565</v>
      </c>
      <c r="D95" s="252">
        <v>91</v>
      </c>
      <c r="E95" s="262" t="s">
        <v>434</v>
      </c>
      <c r="F95" s="253"/>
      <c r="G95" s="253"/>
      <c r="H95" s="253"/>
      <c r="I95" s="253"/>
      <c r="J95" s="253"/>
      <c r="K95" s="253"/>
      <c r="L95" s="253"/>
      <c r="M95" s="253"/>
      <c r="N95" s="253"/>
      <c r="O95" s="253"/>
      <c r="P95" s="253"/>
      <c r="Q95" s="253"/>
      <c r="R95" s="253"/>
      <c r="S95" s="253"/>
      <c r="T95" s="253"/>
      <c r="U95" s="253"/>
      <c r="V95" s="253"/>
      <c r="W95" s="253"/>
      <c r="X95" s="253"/>
      <c r="Y95" s="253"/>
      <c r="Z95" s="253"/>
      <c r="AA95" s="253"/>
      <c r="AB95" s="253"/>
      <c r="AC95" s="253"/>
      <c r="AD95" s="253">
        <v>1</v>
      </c>
      <c r="AE95" s="253"/>
      <c r="AF95" s="253"/>
      <c r="AG95" s="253"/>
      <c r="AH95" s="253">
        <v>7</v>
      </c>
      <c r="AI95" s="253">
        <v>7</v>
      </c>
      <c r="AJ95" s="253"/>
      <c r="AK95" s="253"/>
      <c r="AL95" s="253">
        <v>4</v>
      </c>
      <c r="AM95" s="253"/>
      <c r="AN95" s="253">
        <v>1</v>
      </c>
      <c r="AO95" s="253"/>
      <c r="AP95" s="253"/>
      <c r="AQ95" s="253">
        <v>1</v>
      </c>
      <c r="AR95" s="253">
        <v>1</v>
      </c>
      <c r="AS95" s="253"/>
      <c r="AT95" s="253">
        <v>1</v>
      </c>
      <c r="AU95" s="253"/>
      <c r="AV95" s="253"/>
      <c r="AW95" s="253"/>
      <c r="AX95" s="254"/>
      <c r="AY95" s="231"/>
      <c r="AZ95" s="88">
        <f t="shared" si="5"/>
        <v>23</v>
      </c>
      <c r="BB95" s="88">
        <f t="shared" si="4"/>
        <v>0</v>
      </c>
      <c r="BC95" s="93"/>
      <c r="BD95" s="94"/>
      <c r="BE95" s="104" t="s">
        <v>433</v>
      </c>
      <c r="BF95" s="91" t="s">
        <v>434</v>
      </c>
    </row>
    <row r="96" spans="1:58" ht="11.1" customHeight="1">
      <c r="A96" s="131"/>
      <c r="B96" s="131"/>
      <c r="C96" s="131"/>
      <c r="D96" s="252">
        <v>92</v>
      </c>
      <c r="E96" s="262" t="s">
        <v>435</v>
      </c>
      <c r="F96" s="253"/>
      <c r="G96" s="253"/>
      <c r="H96" s="253"/>
      <c r="I96" s="253"/>
      <c r="J96" s="253"/>
      <c r="K96" s="253"/>
      <c r="L96" s="253"/>
      <c r="M96" s="253"/>
      <c r="N96" s="253"/>
      <c r="O96" s="253"/>
      <c r="P96" s="253"/>
      <c r="Q96" s="253"/>
      <c r="R96" s="253"/>
      <c r="S96" s="253"/>
      <c r="T96" s="253"/>
      <c r="U96" s="253"/>
      <c r="V96" s="253"/>
      <c r="W96" s="253"/>
      <c r="X96" s="253"/>
      <c r="Y96" s="253"/>
      <c r="Z96" s="253"/>
      <c r="AA96" s="253"/>
      <c r="AB96" s="253"/>
      <c r="AC96" s="253"/>
      <c r="AD96" s="253">
        <v>1</v>
      </c>
      <c r="AE96" s="253"/>
      <c r="AF96" s="253"/>
      <c r="AG96" s="253"/>
      <c r="AH96" s="253"/>
      <c r="AI96" s="253"/>
      <c r="AJ96" s="253"/>
      <c r="AK96" s="253"/>
      <c r="AL96" s="253"/>
      <c r="AM96" s="253"/>
      <c r="AN96" s="253">
        <v>1</v>
      </c>
      <c r="AO96" s="253"/>
      <c r="AP96" s="253"/>
      <c r="AQ96" s="253"/>
      <c r="AR96" s="253">
        <v>1</v>
      </c>
      <c r="AS96" s="253">
        <v>2</v>
      </c>
      <c r="AT96" s="253"/>
      <c r="AU96" s="253"/>
      <c r="AV96" s="253"/>
      <c r="AW96" s="253"/>
      <c r="AX96" s="254"/>
      <c r="AY96" s="231"/>
      <c r="AZ96" s="88">
        <f t="shared" si="5"/>
        <v>5</v>
      </c>
      <c r="BB96" s="88">
        <f t="shared" si="4"/>
        <v>0</v>
      </c>
      <c r="BC96" s="93"/>
      <c r="BD96" s="94"/>
      <c r="BE96" s="104">
        <v>92</v>
      </c>
      <c r="BF96" s="91" t="s">
        <v>435</v>
      </c>
    </row>
    <row r="97" spans="1:58" ht="11.1" customHeight="1">
      <c r="A97" s="131"/>
      <c r="B97" s="131"/>
      <c r="C97" s="131"/>
      <c r="D97" s="252">
        <v>93</v>
      </c>
      <c r="E97" s="262" t="s">
        <v>436</v>
      </c>
      <c r="F97" s="253"/>
      <c r="G97" s="253"/>
      <c r="H97" s="253"/>
      <c r="I97" s="253"/>
      <c r="J97" s="253"/>
      <c r="K97" s="253"/>
      <c r="L97" s="253"/>
      <c r="M97" s="253"/>
      <c r="N97" s="253"/>
      <c r="O97" s="253"/>
      <c r="P97" s="253"/>
      <c r="Q97" s="253"/>
      <c r="R97" s="253"/>
      <c r="S97" s="253"/>
      <c r="T97" s="253"/>
      <c r="U97" s="253"/>
      <c r="V97" s="253"/>
      <c r="W97" s="253"/>
      <c r="X97" s="253"/>
      <c r="Y97" s="253"/>
      <c r="Z97" s="253"/>
      <c r="AA97" s="253">
        <v>1</v>
      </c>
      <c r="AB97" s="253"/>
      <c r="AC97" s="253">
        <v>1</v>
      </c>
      <c r="AD97" s="253"/>
      <c r="AE97" s="253"/>
      <c r="AF97" s="253"/>
      <c r="AG97" s="253"/>
      <c r="AH97" s="253"/>
      <c r="AI97" s="253"/>
      <c r="AJ97" s="253"/>
      <c r="AK97" s="253"/>
      <c r="AL97" s="253"/>
      <c r="AM97" s="253"/>
      <c r="AN97" s="253"/>
      <c r="AO97" s="253"/>
      <c r="AP97" s="253"/>
      <c r="AQ97" s="253"/>
      <c r="AR97" s="253"/>
      <c r="AS97" s="253"/>
      <c r="AT97" s="253"/>
      <c r="AU97" s="253"/>
      <c r="AV97" s="253"/>
      <c r="AW97" s="253"/>
      <c r="AX97" s="254"/>
      <c r="AY97" s="231"/>
      <c r="AZ97" s="88">
        <f t="shared" si="5"/>
        <v>2</v>
      </c>
      <c r="BB97" s="88">
        <f t="shared" si="4"/>
        <v>1</v>
      </c>
      <c r="BC97" s="93"/>
      <c r="BD97" s="94"/>
      <c r="BE97" s="104">
        <v>93</v>
      </c>
      <c r="BF97" s="91" t="s">
        <v>436</v>
      </c>
    </row>
    <row r="98" spans="1:58" ht="11.1" customHeight="1">
      <c r="A98" s="131"/>
      <c r="B98" s="131"/>
      <c r="C98" s="131"/>
      <c r="D98" s="252">
        <v>94</v>
      </c>
      <c r="E98" s="262" t="s">
        <v>437</v>
      </c>
      <c r="F98" s="253"/>
      <c r="G98" s="253"/>
      <c r="H98" s="253"/>
      <c r="I98" s="253"/>
      <c r="J98" s="253"/>
      <c r="K98" s="253"/>
      <c r="L98" s="253"/>
      <c r="M98" s="253"/>
      <c r="N98" s="253"/>
      <c r="O98" s="253"/>
      <c r="P98" s="253"/>
      <c r="Q98" s="253"/>
      <c r="R98" s="253"/>
      <c r="S98" s="253"/>
      <c r="T98" s="253"/>
      <c r="U98" s="253"/>
      <c r="V98" s="253"/>
      <c r="W98" s="253"/>
      <c r="X98" s="253"/>
      <c r="Y98" s="253"/>
      <c r="Z98" s="253"/>
      <c r="AA98" s="253"/>
      <c r="AB98" s="253"/>
      <c r="AC98" s="253"/>
      <c r="AD98" s="253"/>
      <c r="AE98" s="253"/>
      <c r="AF98" s="253"/>
      <c r="AG98" s="253"/>
      <c r="AH98" s="253">
        <v>1</v>
      </c>
      <c r="AI98" s="253">
        <v>1</v>
      </c>
      <c r="AJ98" s="253"/>
      <c r="AK98" s="253"/>
      <c r="AL98" s="253"/>
      <c r="AM98" s="253"/>
      <c r="AN98" s="253"/>
      <c r="AO98" s="253"/>
      <c r="AP98" s="253"/>
      <c r="AQ98" s="253"/>
      <c r="AR98" s="253"/>
      <c r="AS98" s="253"/>
      <c r="AT98" s="253"/>
      <c r="AU98" s="253"/>
      <c r="AV98" s="253"/>
      <c r="AW98" s="253"/>
      <c r="AX98" s="254"/>
      <c r="AY98" s="231">
        <v>1</v>
      </c>
      <c r="AZ98" s="88">
        <f t="shared" si="5"/>
        <v>3</v>
      </c>
      <c r="BB98" s="88">
        <f t="shared" si="4"/>
        <v>0</v>
      </c>
      <c r="BC98" s="93"/>
      <c r="BD98" s="94"/>
      <c r="BE98" s="104">
        <v>94</v>
      </c>
      <c r="BF98" s="91" t="s">
        <v>437</v>
      </c>
    </row>
    <row r="99" spans="1:58" ht="11.1" customHeight="1">
      <c r="A99" s="131"/>
      <c r="B99" s="131"/>
      <c r="C99" s="131" t="s">
        <v>565</v>
      </c>
      <c r="D99" s="252">
        <v>95</v>
      </c>
      <c r="E99" s="262" t="s">
        <v>439</v>
      </c>
      <c r="F99" s="253"/>
      <c r="G99" s="253"/>
      <c r="H99" s="253"/>
      <c r="I99" s="253"/>
      <c r="J99" s="253"/>
      <c r="K99" s="253"/>
      <c r="L99" s="253"/>
      <c r="M99" s="253"/>
      <c r="N99" s="253"/>
      <c r="O99" s="253"/>
      <c r="P99" s="253"/>
      <c r="Q99" s="253"/>
      <c r="R99" s="253"/>
      <c r="S99" s="253"/>
      <c r="T99" s="253"/>
      <c r="U99" s="253"/>
      <c r="V99" s="253"/>
      <c r="W99" s="253"/>
      <c r="X99" s="253"/>
      <c r="Y99" s="253"/>
      <c r="Z99" s="253"/>
      <c r="AA99" s="253"/>
      <c r="AB99" s="253"/>
      <c r="AC99" s="253"/>
      <c r="AD99" s="253"/>
      <c r="AE99" s="253"/>
      <c r="AF99" s="253"/>
      <c r="AG99" s="253"/>
      <c r="AH99" s="253"/>
      <c r="AI99" s="253"/>
      <c r="AJ99" s="253"/>
      <c r="AK99" s="253">
        <v>1</v>
      </c>
      <c r="AL99" s="253"/>
      <c r="AM99" s="253"/>
      <c r="AN99" s="253"/>
      <c r="AO99" s="253"/>
      <c r="AP99" s="253"/>
      <c r="AQ99" s="253"/>
      <c r="AR99" s="253"/>
      <c r="AS99" s="253"/>
      <c r="AT99" s="253"/>
      <c r="AU99" s="253"/>
      <c r="AV99" s="253"/>
      <c r="AW99" s="253"/>
      <c r="AX99" s="254"/>
      <c r="AY99" s="231"/>
      <c r="AZ99" s="88">
        <f t="shared" si="5"/>
        <v>1</v>
      </c>
      <c r="BB99" s="88">
        <f t="shared" si="4"/>
        <v>0</v>
      </c>
      <c r="BC99" s="93"/>
      <c r="BD99" s="94"/>
      <c r="BE99" s="104" t="s">
        <v>438</v>
      </c>
      <c r="BF99" s="91" t="s">
        <v>439</v>
      </c>
    </row>
    <row r="100" spans="1:58" ht="11.1" customHeight="1">
      <c r="A100" s="131"/>
      <c r="B100" s="131"/>
      <c r="C100" s="131" t="s">
        <v>565</v>
      </c>
      <c r="D100" s="252">
        <v>96</v>
      </c>
      <c r="E100" s="262" t="s">
        <v>441</v>
      </c>
      <c r="F100" s="255"/>
      <c r="G100" s="255"/>
      <c r="H100" s="255"/>
      <c r="I100" s="255"/>
      <c r="J100" s="255"/>
      <c r="K100" s="255"/>
      <c r="L100" s="255"/>
      <c r="M100" s="255"/>
      <c r="N100" s="255"/>
      <c r="O100" s="255"/>
      <c r="P100" s="256"/>
      <c r="Q100" s="256"/>
      <c r="R100" s="256"/>
      <c r="S100" s="256"/>
      <c r="T100" s="256"/>
      <c r="U100" s="256"/>
      <c r="V100" s="256"/>
      <c r="W100" s="256"/>
      <c r="X100" s="256"/>
      <c r="Y100" s="256"/>
      <c r="Z100" s="256"/>
      <c r="AA100" s="256"/>
      <c r="AB100" s="256"/>
      <c r="AC100" s="256"/>
      <c r="AD100" s="256">
        <v>1</v>
      </c>
      <c r="AE100" s="253"/>
      <c r="AF100" s="253"/>
      <c r="AG100" s="253"/>
      <c r="AH100" s="253"/>
      <c r="AI100" s="253"/>
      <c r="AJ100" s="253">
        <v>1</v>
      </c>
      <c r="AK100" s="253"/>
      <c r="AL100" s="253"/>
      <c r="AM100" s="253"/>
      <c r="AN100" s="253"/>
      <c r="AO100" s="253"/>
      <c r="AP100" s="253"/>
      <c r="AQ100" s="253"/>
      <c r="AR100" s="253"/>
      <c r="AS100" s="253"/>
      <c r="AT100" s="253"/>
      <c r="AU100" s="253"/>
      <c r="AV100" s="253"/>
      <c r="AW100" s="253"/>
      <c r="AX100" s="254"/>
      <c r="AY100" s="231">
        <v>1</v>
      </c>
      <c r="AZ100" s="88">
        <f t="shared" si="5"/>
        <v>3</v>
      </c>
      <c r="BB100" s="88">
        <f t="shared" si="4"/>
        <v>0</v>
      </c>
      <c r="BC100" s="93"/>
      <c r="BD100" s="94"/>
      <c r="BE100" s="104" t="s">
        <v>440</v>
      </c>
      <c r="BF100" s="91" t="s">
        <v>441</v>
      </c>
    </row>
    <row r="101" spans="1:58" ht="11.1" customHeight="1">
      <c r="A101" s="131"/>
      <c r="B101" s="131"/>
      <c r="C101" s="93"/>
      <c r="D101" s="252">
        <v>97</v>
      </c>
      <c r="E101" s="262" t="s">
        <v>442</v>
      </c>
      <c r="F101" s="255"/>
      <c r="G101" s="255"/>
      <c r="H101" s="255"/>
      <c r="I101" s="255"/>
      <c r="J101" s="255"/>
      <c r="K101" s="255"/>
      <c r="L101" s="255"/>
      <c r="M101" s="255"/>
      <c r="N101" s="255"/>
      <c r="O101" s="255"/>
      <c r="P101" s="256"/>
      <c r="Q101" s="256"/>
      <c r="R101" s="256"/>
      <c r="S101" s="256"/>
      <c r="T101" s="256"/>
      <c r="U101" s="256"/>
      <c r="V101" s="256"/>
      <c r="W101" s="256"/>
      <c r="X101" s="256"/>
      <c r="Y101" s="256"/>
      <c r="Z101" s="256"/>
      <c r="AA101" s="256"/>
      <c r="AB101" s="256"/>
      <c r="AC101" s="256"/>
      <c r="AD101" s="256">
        <v>1</v>
      </c>
      <c r="AE101" s="253"/>
      <c r="AF101" s="253"/>
      <c r="AG101" s="253">
        <v>3</v>
      </c>
      <c r="AH101" s="253"/>
      <c r="AI101" s="253"/>
      <c r="AJ101" s="253"/>
      <c r="AK101" s="253"/>
      <c r="AL101" s="253"/>
      <c r="AM101" s="253">
        <v>1</v>
      </c>
      <c r="AN101" s="253"/>
      <c r="AO101" s="253"/>
      <c r="AP101" s="253"/>
      <c r="AQ101" s="253"/>
      <c r="AR101" s="253"/>
      <c r="AS101" s="253"/>
      <c r="AT101" s="253"/>
      <c r="AU101" s="253"/>
      <c r="AV101" s="253"/>
      <c r="AW101" s="253"/>
      <c r="AX101" s="254"/>
      <c r="AY101" s="231">
        <v>1</v>
      </c>
      <c r="AZ101" s="88">
        <f t="shared" si="5"/>
        <v>6</v>
      </c>
      <c r="BB101" s="88">
        <f t="shared" ref="BB101:BB164" si="6">SUM(AA101:AB101)</f>
        <v>0</v>
      </c>
      <c r="BC101" s="93"/>
      <c r="BE101" s="104">
        <v>97</v>
      </c>
      <c r="BF101" s="91" t="s">
        <v>442</v>
      </c>
    </row>
    <row r="102" spans="1:58" ht="11.1" customHeight="1">
      <c r="A102" s="131"/>
      <c r="B102" s="131"/>
      <c r="C102" s="131" t="s">
        <v>565</v>
      </c>
      <c r="D102" s="252">
        <v>98</v>
      </c>
      <c r="E102" s="262" t="s">
        <v>444</v>
      </c>
      <c r="F102" s="253"/>
      <c r="G102" s="253"/>
      <c r="H102" s="253"/>
      <c r="I102" s="253"/>
      <c r="J102" s="253"/>
      <c r="K102" s="253"/>
      <c r="L102" s="253"/>
      <c r="M102" s="253"/>
      <c r="N102" s="253"/>
      <c r="O102" s="253"/>
      <c r="P102" s="253"/>
      <c r="Q102" s="253"/>
      <c r="R102" s="253"/>
      <c r="S102" s="253"/>
      <c r="T102" s="253"/>
      <c r="U102" s="253"/>
      <c r="V102" s="253"/>
      <c r="W102" s="253"/>
      <c r="X102" s="253"/>
      <c r="Y102" s="253"/>
      <c r="Z102" s="253"/>
      <c r="AA102" s="253"/>
      <c r="AB102" s="253">
        <v>4</v>
      </c>
      <c r="AC102" s="253">
        <v>2</v>
      </c>
      <c r="AD102" s="253">
        <v>7</v>
      </c>
      <c r="AE102" s="253">
        <v>7</v>
      </c>
      <c r="AF102" s="253">
        <v>1</v>
      </c>
      <c r="AG102" s="253">
        <v>1</v>
      </c>
      <c r="AH102" s="253">
        <v>1</v>
      </c>
      <c r="AI102" s="253">
        <v>1</v>
      </c>
      <c r="AJ102" s="253">
        <v>1</v>
      </c>
      <c r="AK102" s="253">
        <v>4</v>
      </c>
      <c r="AL102" s="253">
        <v>5</v>
      </c>
      <c r="AM102" s="253">
        <v>1</v>
      </c>
      <c r="AN102" s="253"/>
      <c r="AO102" s="253">
        <v>1</v>
      </c>
      <c r="AP102" s="253">
        <v>3</v>
      </c>
      <c r="AQ102" s="253">
        <v>3</v>
      </c>
      <c r="AR102" s="253">
        <v>3</v>
      </c>
      <c r="AS102" s="253"/>
      <c r="AT102" s="253">
        <v>2</v>
      </c>
      <c r="AU102" s="253"/>
      <c r="AV102" s="253">
        <v>1</v>
      </c>
      <c r="AW102" s="253">
        <v>1</v>
      </c>
      <c r="AX102" s="254">
        <v>2</v>
      </c>
      <c r="AY102" s="231">
        <v>1</v>
      </c>
      <c r="AZ102" s="88">
        <f t="shared" si="5"/>
        <v>52</v>
      </c>
      <c r="BB102" s="88">
        <f t="shared" si="6"/>
        <v>4</v>
      </c>
      <c r="BC102" s="93"/>
      <c r="BD102" s="94"/>
      <c r="BE102" s="104" t="s">
        <v>443</v>
      </c>
      <c r="BF102" s="91" t="s">
        <v>444</v>
      </c>
    </row>
    <row r="103" spans="1:58" ht="11.1" customHeight="1">
      <c r="A103" s="131"/>
      <c r="B103" s="131"/>
      <c r="C103" s="131" t="s">
        <v>565</v>
      </c>
      <c r="D103" s="252">
        <v>99</v>
      </c>
      <c r="E103" s="262" t="s">
        <v>446</v>
      </c>
      <c r="F103" s="253"/>
      <c r="G103" s="253"/>
      <c r="H103" s="253"/>
      <c r="I103" s="253"/>
      <c r="J103" s="253"/>
      <c r="K103" s="253"/>
      <c r="L103" s="253"/>
      <c r="M103" s="253"/>
      <c r="N103" s="253"/>
      <c r="O103" s="253"/>
      <c r="P103" s="253"/>
      <c r="Q103" s="253"/>
      <c r="R103" s="253"/>
      <c r="S103" s="253"/>
      <c r="T103" s="253"/>
      <c r="U103" s="253"/>
      <c r="V103" s="253"/>
      <c r="W103" s="253"/>
      <c r="X103" s="253"/>
      <c r="Y103" s="253"/>
      <c r="Z103" s="253"/>
      <c r="AA103" s="253"/>
      <c r="AB103" s="253"/>
      <c r="AC103" s="253">
        <v>1</v>
      </c>
      <c r="AD103" s="253"/>
      <c r="AE103" s="253"/>
      <c r="AF103" s="253">
        <v>2</v>
      </c>
      <c r="AG103" s="253">
        <v>1</v>
      </c>
      <c r="AH103" s="253"/>
      <c r="AI103" s="253"/>
      <c r="AJ103" s="253"/>
      <c r="AK103" s="253"/>
      <c r="AL103" s="253">
        <v>1</v>
      </c>
      <c r="AM103" s="253"/>
      <c r="AN103" s="253"/>
      <c r="AO103" s="253"/>
      <c r="AP103" s="253"/>
      <c r="AQ103" s="253"/>
      <c r="AR103" s="253"/>
      <c r="AS103" s="253"/>
      <c r="AT103" s="253">
        <v>1</v>
      </c>
      <c r="AU103" s="253"/>
      <c r="AV103" s="253"/>
      <c r="AW103" s="253"/>
      <c r="AX103" s="254"/>
      <c r="AY103" s="231"/>
      <c r="AZ103" s="88">
        <f t="shared" si="5"/>
        <v>6</v>
      </c>
      <c r="BB103" s="88">
        <f t="shared" si="6"/>
        <v>0</v>
      </c>
      <c r="BC103" s="93"/>
      <c r="BD103" s="94"/>
      <c r="BE103" s="104" t="s">
        <v>445</v>
      </c>
      <c r="BF103" s="91" t="s">
        <v>446</v>
      </c>
    </row>
    <row r="104" spans="1:58" ht="11.1" customHeight="1">
      <c r="A104" s="131"/>
      <c r="B104" s="131"/>
      <c r="C104" s="131" t="s">
        <v>565</v>
      </c>
      <c r="D104" s="252">
        <v>100</v>
      </c>
      <c r="E104" s="262" t="s">
        <v>448</v>
      </c>
      <c r="F104" s="253"/>
      <c r="G104" s="253"/>
      <c r="H104" s="253"/>
      <c r="I104" s="253"/>
      <c r="J104" s="253"/>
      <c r="K104" s="253"/>
      <c r="L104" s="253"/>
      <c r="M104" s="253"/>
      <c r="N104" s="253"/>
      <c r="O104" s="253"/>
      <c r="P104" s="253"/>
      <c r="Q104" s="253"/>
      <c r="R104" s="253"/>
      <c r="S104" s="253"/>
      <c r="T104" s="253"/>
      <c r="U104" s="253"/>
      <c r="V104" s="253"/>
      <c r="W104" s="253"/>
      <c r="X104" s="253"/>
      <c r="Y104" s="253"/>
      <c r="Z104" s="253"/>
      <c r="AA104" s="253">
        <v>10</v>
      </c>
      <c r="AB104" s="253">
        <v>6</v>
      </c>
      <c r="AC104" s="253">
        <v>7</v>
      </c>
      <c r="AD104" s="253">
        <v>10</v>
      </c>
      <c r="AE104" s="253">
        <v>6</v>
      </c>
      <c r="AF104" s="253">
        <v>5</v>
      </c>
      <c r="AG104" s="253">
        <v>18</v>
      </c>
      <c r="AH104" s="253">
        <v>2</v>
      </c>
      <c r="AI104" s="253">
        <v>2</v>
      </c>
      <c r="AJ104" s="253">
        <v>6</v>
      </c>
      <c r="AK104" s="253">
        <v>4</v>
      </c>
      <c r="AL104" s="253">
        <v>6</v>
      </c>
      <c r="AM104" s="253">
        <v>3</v>
      </c>
      <c r="AN104" s="253">
        <v>5</v>
      </c>
      <c r="AO104" s="253">
        <v>6</v>
      </c>
      <c r="AP104" s="253">
        <v>2</v>
      </c>
      <c r="AQ104" s="253">
        <v>4</v>
      </c>
      <c r="AR104" s="253">
        <v>4</v>
      </c>
      <c r="AS104" s="253">
        <v>3</v>
      </c>
      <c r="AT104" s="253">
        <v>7</v>
      </c>
      <c r="AU104" s="253">
        <v>6</v>
      </c>
      <c r="AV104" s="253">
        <v>4</v>
      </c>
      <c r="AW104" s="253">
        <v>1</v>
      </c>
      <c r="AX104" s="254">
        <v>2</v>
      </c>
      <c r="AY104" s="231">
        <v>6</v>
      </c>
      <c r="AZ104" s="88">
        <f t="shared" si="5"/>
        <v>135</v>
      </c>
      <c r="BB104" s="88">
        <f t="shared" si="6"/>
        <v>16</v>
      </c>
      <c r="BC104" s="93"/>
      <c r="BD104" s="94"/>
      <c r="BE104" s="104" t="s">
        <v>447</v>
      </c>
      <c r="BF104" s="91" t="s">
        <v>448</v>
      </c>
    </row>
    <row r="105" spans="1:58" ht="11.1" customHeight="1">
      <c r="A105" s="131"/>
      <c r="B105" s="131"/>
      <c r="C105" s="131"/>
      <c r="D105" s="252">
        <v>101</v>
      </c>
      <c r="E105" s="262" t="s">
        <v>449</v>
      </c>
      <c r="F105" s="253"/>
      <c r="G105" s="253"/>
      <c r="H105" s="253"/>
      <c r="I105" s="253"/>
      <c r="J105" s="253"/>
      <c r="K105" s="253"/>
      <c r="L105" s="253"/>
      <c r="M105" s="253"/>
      <c r="N105" s="253"/>
      <c r="O105" s="253"/>
      <c r="P105" s="253"/>
      <c r="Q105" s="253"/>
      <c r="R105" s="253"/>
      <c r="S105" s="253"/>
      <c r="T105" s="253"/>
      <c r="U105" s="253"/>
      <c r="V105" s="253"/>
      <c r="W105" s="253"/>
      <c r="X105" s="253"/>
      <c r="Y105" s="253"/>
      <c r="Z105" s="253"/>
      <c r="AA105" s="253"/>
      <c r="AB105" s="253"/>
      <c r="AC105" s="253"/>
      <c r="AD105" s="253"/>
      <c r="AE105" s="253"/>
      <c r="AF105" s="253"/>
      <c r="AG105" s="253"/>
      <c r="AH105" s="253"/>
      <c r="AI105" s="253"/>
      <c r="AJ105" s="253"/>
      <c r="AK105" s="253"/>
      <c r="AL105" s="253"/>
      <c r="AM105" s="253"/>
      <c r="AN105" s="253"/>
      <c r="AO105" s="253"/>
      <c r="AP105" s="253"/>
      <c r="AQ105" s="253"/>
      <c r="AR105" s="253"/>
      <c r="AS105" s="253"/>
      <c r="AT105" s="253"/>
      <c r="AU105" s="253"/>
      <c r="AV105" s="253"/>
      <c r="AW105" s="253"/>
      <c r="AX105" s="254"/>
      <c r="AY105" s="231"/>
      <c r="AZ105" s="88">
        <f t="shared" si="5"/>
        <v>0</v>
      </c>
      <c r="BB105" s="88">
        <f t="shared" si="6"/>
        <v>0</v>
      </c>
      <c r="BC105" s="93"/>
      <c r="BD105" s="94"/>
      <c r="BE105" s="104">
        <v>101</v>
      </c>
      <c r="BF105" s="91" t="s">
        <v>449</v>
      </c>
    </row>
    <row r="106" spans="1:58" ht="11.1" customHeight="1">
      <c r="A106" s="131"/>
      <c r="B106" s="131"/>
      <c r="C106" s="131"/>
      <c r="D106" s="252">
        <v>102</v>
      </c>
      <c r="E106" s="262" t="s">
        <v>450</v>
      </c>
      <c r="F106" s="253"/>
      <c r="G106" s="253"/>
      <c r="H106" s="253"/>
      <c r="I106" s="253"/>
      <c r="J106" s="253"/>
      <c r="K106" s="253"/>
      <c r="L106" s="253"/>
      <c r="M106" s="253"/>
      <c r="N106" s="253"/>
      <c r="O106" s="253"/>
      <c r="P106" s="253"/>
      <c r="Q106" s="253"/>
      <c r="R106" s="253"/>
      <c r="S106" s="253"/>
      <c r="T106" s="253"/>
      <c r="U106" s="253"/>
      <c r="V106" s="253"/>
      <c r="W106" s="253"/>
      <c r="X106" s="253"/>
      <c r="Y106" s="253"/>
      <c r="Z106" s="253"/>
      <c r="AA106" s="253"/>
      <c r="AB106" s="253"/>
      <c r="AC106" s="253"/>
      <c r="AD106" s="253"/>
      <c r="AE106" s="253"/>
      <c r="AF106" s="253"/>
      <c r="AG106" s="253"/>
      <c r="AH106" s="253"/>
      <c r="AI106" s="253"/>
      <c r="AJ106" s="253"/>
      <c r="AK106" s="253"/>
      <c r="AL106" s="253"/>
      <c r="AM106" s="253"/>
      <c r="AN106" s="253">
        <v>2</v>
      </c>
      <c r="AO106" s="253"/>
      <c r="AP106" s="253">
        <v>1</v>
      </c>
      <c r="AQ106" s="253"/>
      <c r="AR106" s="253"/>
      <c r="AS106" s="253"/>
      <c r="AT106" s="253"/>
      <c r="AU106" s="253"/>
      <c r="AV106" s="253"/>
      <c r="AW106" s="253">
        <v>1</v>
      </c>
      <c r="AX106" s="254">
        <v>1</v>
      </c>
      <c r="AY106" s="231"/>
      <c r="AZ106" s="88">
        <f t="shared" si="5"/>
        <v>5</v>
      </c>
      <c r="BB106" s="88">
        <f t="shared" si="6"/>
        <v>0</v>
      </c>
      <c r="BC106" s="93"/>
      <c r="BD106" s="94"/>
      <c r="BE106" s="104">
        <v>102</v>
      </c>
      <c r="BF106" s="91" t="s">
        <v>450</v>
      </c>
    </row>
    <row r="107" spans="1:58" ht="11.1" customHeight="1">
      <c r="A107" s="131"/>
      <c r="B107" s="131"/>
      <c r="C107" s="131"/>
      <c r="D107" s="252">
        <v>103</v>
      </c>
      <c r="E107" s="262" t="s">
        <v>451</v>
      </c>
      <c r="F107" s="255"/>
      <c r="G107" s="255"/>
      <c r="H107" s="255"/>
      <c r="I107" s="255"/>
      <c r="J107" s="255"/>
      <c r="K107" s="255"/>
      <c r="L107" s="255"/>
      <c r="M107" s="255"/>
      <c r="N107" s="255"/>
      <c r="O107" s="255"/>
      <c r="P107" s="256"/>
      <c r="Q107" s="256"/>
      <c r="R107" s="256"/>
      <c r="S107" s="256"/>
      <c r="T107" s="256"/>
      <c r="U107" s="256"/>
      <c r="V107" s="256"/>
      <c r="W107" s="256"/>
      <c r="X107" s="256"/>
      <c r="Y107" s="256"/>
      <c r="Z107" s="256"/>
      <c r="AA107" s="256"/>
      <c r="AB107" s="256"/>
      <c r="AC107" s="256"/>
      <c r="AD107" s="256"/>
      <c r="AE107" s="253"/>
      <c r="AF107" s="253"/>
      <c r="AG107" s="253"/>
      <c r="AH107" s="253"/>
      <c r="AI107" s="253"/>
      <c r="AJ107" s="253"/>
      <c r="AK107" s="253"/>
      <c r="AL107" s="253"/>
      <c r="AM107" s="253"/>
      <c r="AN107" s="253"/>
      <c r="AO107" s="253"/>
      <c r="AP107" s="253"/>
      <c r="AQ107" s="253"/>
      <c r="AR107" s="253"/>
      <c r="AS107" s="253"/>
      <c r="AT107" s="253"/>
      <c r="AU107" s="253"/>
      <c r="AV107" s="253">
        <v>1</v>
      </c>
      <c r="AW107" s="253"/>
      <c r="AX107" s="254"/>
      <c r="AY107" s="231"/>
      <c r="AZ107" s="88">
        <f t="shared" si="5"/>
        <v>1</v>
      </c>
      <c r="BB107" s="88">
        <f t="shared" si="6"/>
        <v>0</v>
      </c>
      <c r="BC107" s="93"/>
      <c r="BD107" s="94"/>
      <c r="BE107" s="104">
        <v>103</v>
      </c>
      <c r="BF107" s="91" t="s">
        <v>451</v>
      </c>
    </row>
    <row r="108" spans="1:58" ht="11.1" customHeight="1">
      <c r="A108" s="131"/>
      <c r="B108" s="131"/>
      <c r="C108" s="93"/>
      <c r="D108" s="252">
        <v>104</v>
      </c>
      <c r="E108" s="262" t="s">
        <v>452</v>
      </c>
      <c r="F108" s="255"/>
      <c r="G108" s="255"/>
      <c r="H108" s="255"/>
      <c r="I108" s="255"/>
      <c r="J108" s="255"/>
      <c r="K108" s="255"/>
      <c r="L108" s="255"/>
      <c r="M108" s="255"/>
      <c r="N108" s="255"/>
      <c r="O108" s="255"/>
      <c r="P108" s="256"/>
      <c r="Q108" s="256"/>
      <c r="R108" s="256"/>
      <c r="S108" s="256"/>
      <c r="T108" s="256"/>
      <c r="U108" s="256"/>
      <c r="V108" s="256"/>
      <c r="W108" s="256"/>
      <c r="X108" s="256"/>
      <c r="Y108" s="256"/>
      <c r="Z108" s="256"/>
      <c r="AA108" s="256"/>
      <c r="AB108" s="256"/>
      <c r="AC108" s="256"/>
      <c r="AD108" s="256"/>
      <c r="AE108" s="253"/>
      <c r="AF108" s="253"/>
      <c r="AG108" s="253"/>
      <c r="AH108" s="253"/>
      <c r="AI108" s="253"/>
      <c r="AJ108" s="253"/>
      <c r="AK108" s="253"/>
      <c r="AL108" s="253"/>
      <c r="AM108" s="253"/>
      <c r="AN108" s="253"/>
      <c r="AO108" s="253"/>
      <c r="AP108" s="253"/>
      <c r="AQ108" s="253"/>
      <c r="AR108" s="253"/>
      <c r="AS108" s="253"/>
      <c r="AT108" s="253"/>
      <c r="AU108" s="253"/>
      <c r="AV108" s="253"/>
      <c r="AW108" s="253"/>
      <c r="AX108" s="254"/>
      <c r="AY108" s="231"/>
      <c r="AZ108" s="88">
        <f t="shared" si="5"/>
        <v>0</v>
      </c>
      <c r="BB108" s="88">
        <f t="shared" si="6"/>
        <v>0</v>
      </c>
      <c r="BC108" s="93"/>
      <c r="BE108" s="104">
        <v>104</v>
      </c>
      <c r="BF108" s="91" t="s">
        <v>452</v>
      </c>
    </row>
    <row r="109" spans="1:58" ht="11.1" customHeight="1">
      <c r="A109" s="131"/>
      <c r="B109" s="131"/>
      <c r="C109" s="131" t="s">
        <v>565</v>
      </c>
      <c r="D109" s="252">
        <v>105</v>
      </c>
      <c r="E109" s="262" t="s">
        <v>454</v>
      </c>
      <c r="F109" s="253"/>
      <c r="G109" s="253"/>
      <c r="H109" s="253"/>
      <c r="I109" s="253"/>
      <c r="J109" s="253"/>
      <c r="K109" s="253"/>
      <c r="L109" s="253"/>
      <c r="M109" s="253"/>
      <c r="N109" s="253"/>
      <c r="O109" s="253"/>
      <c r="P109" s="253"/>
      <c r="Q109" s="253"/>
      <c r="R109" s="253"/>
      <c r="S109" s="253"/>
      <c r="T109" s="253"/>
      <c r="U109" s="253"/>
      <c r="V109" s="253"/>
      <c r="W109" s="253"/>
      <c r="X109" s="253"/>
      <c r="Y109" s="253"/>
      <c r="Z109" s="253"/>
      <c r="AA109" s="253">
        <v>1</v>
      </c>
      <c r="AB109" s="253">
        <v>1</v>
      </c>
      <c r="AC109" s="253"/>
      <c r="AD109" s="253"/>
      <c r="AE109" s="253"/>
      <c r="AF109" s="253"/>
      <c r="AG109" s="253"/>
      <c r="AH109" s="253"/>
      <c r="AI109" s="253"/>
      <c r="AJ109" s="253"/>
      <c r="AK109" s="253"/>
      <c r="AL109" s="253"/>
      <c r="AM109" s="253"/>
      <c r="AN109" s="253"/>
      <c r="AO109" s="253">
        <v>2</v>
      </c>
      <c r="AP109" s="253"/>
      <c r="AQ109" s="253"/>
      <c r="AR109" s="253"/>
      <c r="AS109" s="253">
        <v>1</v>
      </c>
      <c r="AT109" s="253">
        <v>1</v>
      </c>
      <c r="AU109" s="253"/>
      <c r="AV109" s="253"/>
      <c r="AW109" s="253"/>
      <c r="AX109" s="254"/>
      <c r="AY109" s="231"/>
      <c r="AZ109" s="88">
        <f t="shared" si="5"/>
        <v>6</v>
      </c>
      <c r="BB109" s="88">
        <f t="shared" si="6"/>
        <v>2</v>
      </c>
      <c r="BC109" s="93"/>
      <c r="BD109" s="94"/>
      <c r="BE109" s="104" t="s">
        <v>453</v>
      </c>
      <c r="BF109" s="91" t="s">
        <v>454</v>
      </c>
    </row>
    <row r="110" spans="1:58" ht="11.1" customHeight="1">
      <c r="A110" s="131"/>
      <c r="B110" s="131"/>
      <c r="C110" s="131"/>
      <c r="D110" s="252">
        <v>106</v>
      </c>
      <c r="E110" s="262" t="s">
        <v>455</v>
      </c>
      <c r="F110" s="253"/>
      <c r="G110" s="253"/>
      <c r="H110" s="253"/>
      <c r="I110" s="253"/>
      <c r="J110" s="253"/>
      <c r="K110" s="253"/>
      <c r="L110" s="253"/>
      <c r="M110" s="253"/>
      <c r="N110" s="253"/>
      <c r="O110" s="253"/>
      <c r="P110" s="253"/>
      <c r="Q110" s="253"/>
      <c r="R110" s="253"/>
      <c r="S110" s="253"/>
      <c r="T110" s="253"/>
      <c r="U110" s="253"/>
      <c r="V110" s="253"/>
      <c r="W110" s="253"/>
      <c r="X110" s="253"/>
      <c r="Y110" s="253"/>
      <c r="Z110" s="253"/>
      <c r="AA110" s="253"/>
      <c r="AB110" s="253">
        <v>1</v>
      </c>
      <c r="AC110" s="253"/>
      <c r="AD110" s="253">
        <v>1</v>
      </c>
      <c r="AE110" s="253"/>
      <c r="AF110" s="253"/>
      <c r="AG110" s="253">
        <v>1</v>
      </c>
      <c r="AH110" s="253"/>
      <c r="AI110" s="253"/>
      <c r="AJ110" s="253"/>
      <c r="AK110" s="253"/>
      <c r="AL110" s="253"/>
      <c r="AM110" s="253"/>
      <c r="AN110" s="253"/>
      <c r="AO110" s="253"/>
      <c r="AP110" s="253"/>
      <c r="AQ110" s="253"/>
      <c r="AR110" s="253"/>
      <c r="AS110" s="253"/>
      <c r="AT110" s="253"/>
      <c r="AU110" s="253"/>
      <c r="AV110" s="253"/>
      <c r="AW110" s="253"/>
      <c r="AX110" s="254"/>
      <c r="AY110" s="231"/>
      <c r="AZ110" s="88">
        <f t="shared" si="5"/>
        <v>3</v>
      </c>
      <c r="BB110" s="88">
        <f t="shared" si="6"/>
        <v>1</v>
      </c>
      <c r="BC110" s="93"/>
      <c r="BD110" s="94"/>
      <c r="BE110" s="104">
        <v>106</v>
      </c>
      <c r="BF110" s="91" t="s">
        <v>455</v>
      </c>
    </row>
    <row r="111" spans="1:58" ht="11.1" customHeight="1">
      <c r="A111" s="131"/>
      <c r="B111" s="131"/>
      <c r="C111" s="131"/>
      <c r="D111" s="252">
        <v>107</v>
      </c>
      <c r="E111" s="262" t="s">
        <v>456</v>
      </c>
      <c r="F111" s="253"/>
      <c r="G111" s="253"/>
      <c r="H111" s="253"/>
      <c r="I111" s="253"/>
      <c r="J111" s="253"/>
      <c r="K111" s="253"/>
      <c r="L111" s="253"/>
      <c r="M111" s="253"/>
      <c r="N111" s="253"/>
      <c r="O111" s="253"/>
      <c r="P111" s="253"/>
      <c r="Q111" s="253"/>
      <c r="R111" s="253"/>
      <c r="S111" s="253"/>
      <c r="T111" s="253"/>
      <c r="U111" s="253"/>
      <c r="V111" s="253"/>
      <c r="W111" s="253"/>
      <c r="X111" s="253"/>
      <c r="Y111" s="253"/>
      <c r="Z111" s="253"/>
      <c r="AA111" s="253">
        <v>1</v>
      </c>
      <c r="AB111" s="253"/>
      <c r="AC111" s="253">
        <v>1</v>
      </c>
      <c r="AD111" s="253"/>
      <c r="AE111" s="253"/>
      <c r="AF111" s="253"/>
      <c r="AG111" s="253"/>
      <c r="AH111" s="253"/>
      <c r="AI111" s="253"/>
      <c r="AJ111" s="253">
        <v>1</v>
      </c>
      <c r="AK111" s="253"/>
      <c r="AL111" s="253">
        <v>1</v>
      </c>
      <c r="AM111" s="253">
        <v>1</v>
      </c>
      <c r="AN111" s="253"/>
      <c r="AO111" s="253"/>
      <c r="AP111" s="253">
        <v>1</v>
      </c>
      <c r="AQ111" s="253"/>
      <c r="AR111" s="253"/>
      <c r="AS111" s="253"/>
      <c r="AT111" s="253">
        <v>1</v>
      </c>
      <c r="AU111" s="253"/>
      <c r="AV111" s="253"/>
      <c r="AW111" s="253"/>
      <c r="AX111" s="254"/>
      <c r="AY111" s="231"/>
      <c r="AZ111" s="88">
        <f t="shared" si="5"/>
        <v>7</v>
      </c>
      <c r="BB111" s="88">
        <f t="shared" si="6"/>
        <v>1</v>
      </c>
      <c r="BC111" s="93"/>
      <c r="BD111" s="94"/>
      <c r="BE111" s="104">
        <v>107</v>
      </c>
      <c r="BF111" s="91" t="s">
        <v>456</v>
      </c>
    </row>
    <row r="112" spans="1:58" ht="11.1" customHeight="1">
      <c r="A112" s="131"/>
      <c r="B112" s="131"/>
      <c r="C112" s="131"/>
      <c r="D112" s="252">
        <v>108</v>
      </c>
      <c r="E112" s="262" t="s">
        <v>457</v>
      </c>
      <c r="F112" s="253"/>
      <c r="G112" s="253"/>
      <c r="H112" s="253"/>
      <c r="I112" s="253"/>
      <c r="J112" s="253"/>
      <c r="K112" s="253"/>
      <c r="L112" s="253"/>
      <c r="M112" s="253"/>
      <c r="N112" s="253"/>
      <c r="O112" s="253"/>
      <c r="P112" s="253"/>
      <c r="Q112" s="253"/>
      <c r="R112" s="253"/>
      <c r="S112" s="253"/>
      <c r="T112" s="253"/>
      <c r="U112" s="253"/>
      <c r="V112" s="253"/>
      <c r="W112" s="253"/>
      <c r="X112" s="253"/>
      <c r="Y112" s="253"/>
      <c r="Z112" s="253"/>
      <c r="AA112" s="253"/>
      <c r="AB112" s="253"/>
      <c r="AC112" s="253"/>
      <c r="AD112" s="253"/>
      <c r="AE112" s="253"/>
      <c r="AF112" s="253"/>
      <c r="AG112" s="253"/>
      <c r="AH112" s="253"/>
      <c r="AI112" s="253"/>
      <c r="AJ112" s="253"/>
      <c r="AK112" s="253"/>
      <c r="AL112" s="253"/>
      <c r="AM112" s="253"/>
      <c r="AN112" s="253"/>
      <c r="AO112" s="253"/>
      <c r="AP112" s="253"/>
      <c r="AQ112" s="253"/>
      <c r="AR112" s="253"/>
      <c r="AS112" s="253"/>
      <c r="AT112" s="253"/>
      <c r="AU112" s="253"/>
      <c r="AV112" s="253"/>
      <c r="AW112" s="253"/>
      <c r="AX112" s="254"/>
      <c r="AY112" s="231"/>
      <c r="AZ112" s="88">
        <f t="shared" si="5"/>
        <v>0</v>
      </c>
      <c r="BB112" s="88">
        <f t="shared" si="6"/>
        <v>0</v>
      </c>
      <c r="BC112" s="93"/>
      <c r="BD112" s="94"/>
      <c r="BE112" s="104">
        <v>108</v>
      </c>
      <c r="BF112" s="91" t="s">
        <v>457</v>
      </c>
    </row>
    <row r="113" spans="1:58" ht="11.1" customHeight="1">
      <c r="A113" s="131"/>
      <c r="B113" s="131"/>
      <c r="C113" s="131"/>
      <c r="D113" s="252">
        <v>109</v>
      </c>
      <c r="E113" s="262" t="s">
        <v>458</v>
      </c>
      <c r="F113" s="253"/>
      <c r="G113" s="253"/>
      <c r="H113" s="253"/>
      <c r="I113" s="253"/>
      <c r="J113" s="253"/>
      <c r="K113" s="253"/>
      <c r="L113" s="253"/>
      <c r="M113" s="253"/>
      <c r="N113" s="253"/>
      <c r="O113" s="253"/>
      <c r="P113" s="253"/>
      <c r="Q113" s="253"/>
      <c r="R113" s="253"/>
      <c r="S113" s="253"/>
      <c r="T113" s="253"/>
      <c r="U113" s="253"/>
      <c r="V113" s="253"/>
      <c r="W113" s="253"/>
      <c r="X113" s="253"/>
      <c r="Y113" s="253"/>
      <c r="Z113" s="253"/>
      <c r="AA113" s="253"/>
      <c r="AB113" s="253"/>
      <c r="AC113" s="253"/>
      <c r="AD113" s="253"/>
      <c r="AE113" s="253"/>
      <c r="AF113" s="253"/>
      <c r="AG113" s="253"/>
      <c r="AH113" s="253"/>
      <c r="AI113" s="253"/>
      <c r="AJ113" s="253"/>
      <c r="AK113" s="253"/>
      <c r="AL113" s="253"/>
      <c r="AM113" s="253"/>
      <c r="AN113" s="253"/>
      <c r="AO113" s="253"/>
      <c r="AP113" s="253"/>
      <c r="AQ113" s="253"/>
      <c r="AR113" s="253"/>
      <c r="AS113" s="253"/>
      <c r="AT113" s="253"/>
      <c r="AU113" s="253"/>
      <c r="AV113" s="253"/>
      <c r="AW113" s="253"/>
      <c r="AX113" s="254"/>
      <c r="AY113" s="231"/>
      <c r="AZ113" s="88">
        <f t="shared" si="5"/>
        <v>0</v>
      </c>
      <c r="BB113" s="88">
        <f t="shared" si="6"/>
        <v>0</v>
      </c>
      <c r="BC113" s="93"/>
      <c r="BD113" s="94"/>
      <c r="BE113" s="104">
        <v>109</v>
      </c>
      <c r="BF113" s="91" t="s">
        <v>458</v>
      </c>
    </row>
    <row r="114" spans="1:58" ht="11.1" customHeight="1">
      <c r="A114" s="131"/>
      <c r="B114" s="131"/>
      <c r="C114" s="131"/>
      <c r="D114" s="252">
        <v>110</v>
      </c>
      <c r="E114" s="262" t="s">
        <v>459</v>
      </c>
      <c r="F114" s="253"/>
      <c r="G114" s="253"/>
      <c r="H114" s="253"/>
      <c r="I114" s="253"/>
      <c r="J114" s="253"/>
      <c r="K114" s="253"/>
      <c r="L114" s="253"/>
      <c r="M114" s="253"/>
      <c r="N114" s="253"/>
      <c r="O114" s="253"/>
      <c r="P114" s="253"/>
      <c r="Q114" s="253"/>
      <c r="R114" s="253"/>
      <c r="S114" s="253"/>
      <c r="T114" s="253"/>
      <c r="U114" s="253"/>
      <c r="V114" s="253"/>
      <c r="W114" s="253"/>
      <c r="X114" s="253"/>
      <c r="Y114" s="253"/>
      <c r="Z114" s="253"/>
      <c r="AA114" s="253"/>
      <c r="AB114" s="253"/>
      <c r="AC114" s="253"/>
      <c r="AD114" s="253"/>
      <c r="AE114" s="253"/>
      <c r="AF114" s="253">
        <v>1</v>
      </c>
      <c r="AG114" s="253"/>
      <c r="AH114" s="253"/>
      <c r="AI114" s="253"/>
      <c r="AJ114" s="253"/>
      <c r="AK114" s="253"/>
      <c r="AL114" s="253"/>
      <c r="AM114" s="253"/>
      <c r="AN114" s="253"/>
      <c r="AO114" s="253"/>
      <c r="AP114" s="253"/>
      <c r="AQ114" s="253"/>
      <c r="AR114" s="253"/>
      <c r="AS114" s="253"/>
      <c r="AT114" s="253"/>
      <c r="AU114" s="253"/>
      <c r="AV114" s="253"/>
      <c r="AW114" s="253"/>
      <c r="AX114" s="254"/>
      <c r="AY114" s="231"/>
      <c r="AZ114" s="88">
        <f t="shared" si="5"/>
        <v>1</v>
      </c>
      <c r="BB114" s="88">
        <f t="shared" si="6"/>
        <v>0</v>
      </c>
      <c r="BC114" s="93"/>
      <c r="BD114" s="94"/>
      <c r="BE114" s="104">
        <v>110</v>
      </c>
      <c r="BF114" s="91" t="s">
        <v>459</v>
      </c>
    </row>
    <row r="115" spans="1:58" ht="11.1" customHeight="1">
      <c r="A115" s="131"/>
      <c r="B115" s="131"/>
      <c r="C115" s="131"/>
      <c r="D115" s="252">
        <v>111</v>
      </c>
      <c r="E115" s="262" t="s">
        <v>460</v>
      </c>
      <c r="F115" s="255"/>
      <c r="G115" s="255"/>
      <c r="H115" s="255"/>
      <c r="I115" s="255"/>
      <c r="J115" s="255"/>
      <c r="K115" s="255"/>
      <c r="L115" s="255"/>
      <c r="M115" s="255"/>
      <c r="N115" s="255"/>
      <c r="O115" s="255"/>
      <c r="P115" s="256"/>
      <c r="Q115" s="256"/>
      <c r="R115" s="256"/>
      <c r="S115" s="256"/>
      <c r="T115" s="256"/>
      <c r="U115" s="256"/>
      <c r="V115" s="256"/>
      <c r="W115" s="256"/>
      <c r="X115" s="256"/>
      <c r="Y115" s="256"/>
      <c r="Z115" s="256"/>
      <c r="AA115" s="256"/>
      <c r="AB115" s="256"/>
      <c r="AC115" s="256"/>
      <c r="AD115" s="256"/>
      <c r="AE115" s="253"/>
      <c r="AF115" s="253"/>
      <c r="AG115" s="253"/>
      <c r="AH115" s="253"/>
      <c r="AI115" s="253"/>
      <c r="AJ115" s="253"/>
      <c r="AK115" s="253"/>
      <c r="AL115" s="253"/>
      <c r="AM115" s="253"/>
      <c r="AN115" s="253"/>
      <c r="AO115" s="253"/>
      <c r="AP115" s="253"/>
      <c r="AQ115" s="253"/>
      <c r="AR115" s="253"/>
      <c r="AS115" s="253"/>
      <c r="AT115" s="253"/>
      <c r="AU115" s="253"/>
      <c r="AV115" s="253"/>
      <c r="AW115" s="253"/>
      <c r="AX115" s="254"/>
      <c r="AY115" s="231"/>
      <c r="AZ115" s="88">
        <f t="shared" si="5"/>
        <v>0</v>
      </c>
      <c r="BB115" s="88">
        <f t="shared" si="6"/>
        <v>0</v>
      </c>
      <c r="BC115" s="93"/>
      <c r="BD115" s="94"/>
      <c r="BE115" s="104">
        <v>111</v>
      </c>
      <c r="BF115" s="91" t="s">
        <v>460</v>
      </c>
    </row>
    <row r="116" spans="1:58" ht="11.1" customHeight="1">
      <c r="A116" s="131"/>
      <c r="B116" s="131"/>
      <c r="C116" s="93"/>
      <c r="D116" s="252">
        <v>112</v>
      </c>
      <c r="E116" s="262" t="s">
        <v>461</v>
      </c>
      <c r="F116" s="255"/>
      <c r="G116" s="255"/>
      <c r="H116" s="255"/>
      <c r="I116" s="255"/>
      <c r="J116" s="255"/>
      <c r="K116" s="255"/>
      <c r="L116" s="255"/>
      <c r="M116" s="255"/>
      <c r="N116" s="255"/>
      <c r="O116" s="255"/>
      <c r="P116" s="256"/>
      <c r="Q116" s="256"/>
      <c r="R116" s="256"/>
      <c r="S116" s="256"/>
      <c r="T116" s="256"/>
      <c r="U116" s="256"/>
      <c r="V116" s="256"/>
      <c r="W116" s="256"/>
      <c r="X116" s="256"/>
      <c r="Y116" s="256"/>
      <c r="Z116" s="256"/>
      <c r="AA116" s="256"/>
      <c r="AB116" s="256"/>
      <c r="AC116" s="256"/>
      <c r="AD116" s="256"/>
      <c r="AE116" s="253"/>
      <c r="AF116" s="253">
        <v>1</v>
      </c>
      <c r="AG116" s="253"/>
      <c r="AH116" s="253"/>
      <c r="AI116" s="253"/>
      <c r="AJ116" s="253"/>
      <c r="AK116" s="253"/>
      <c r="AL116" s="253"/>
      <c r="AM116" s="253"/>
      <c r="AN116" s="253"/>
      <c r="AO116" s="253"/>
      <c r="AP116" s="253"/>
      <c r="AQ116" s="253"/>
      <c r="AR116" s="253"/>
      <c r="AS116" s="253"/>
      <c r="AT116" s="253"/>
      <c r="AU116" s="253"/>
      <c r="AV116" s="253"/>
      <c r="AW116" s="253"/>
      <c r="AX116" s="254"/>
      <c r="AY116" s="231"/>
      <c r="AZ116" s="88">
        <f t="shared" si="5"/>
        <v>1</v>
      </c>
      <c r="BB116" s="88">
        <f t="shared" si="6"/>
        <v>0</v>
      </c>
      <c r="BC116" s="93"/>
      <c r="BE116" s="104">
        <v>112</v>
      </c>
      <c r="BF116" s="91" t="s">
        <v>461</v>
      </c>
    </row>
    <row r="117" spans="1:58" ht="11.1" customHeight="1">
      <c r="A117" s="131"/>
      <c r="B117" s="131"/>
      <c r="C117" s="131"/>
      <c r="D117" s="252">
        <v>113</v>
      </c>
      <c r="E117" s="262" t="s">
        <v>462</v>
      </c>
      <c r="F117" s="253"/>
      <c r="G117" s="253"/>
      <c r="H117" s="253"/>
      <c r="I117" s="253"/>
      <c r="J117" s="253"/>
      <c r="K117" s="253"/>
      <c r="L117" s="253"/>
      <c r="M117" s="253"/>
      <c r="N117" s="253"/>
      <c r="O117" s="253"/>
      <c r="P117" s="253"/>
      <c r="Q117" s="253"/>
      <c r="R117" s="253"/>
      <c r="S117" s="253"/>
      <c r="T117" s="253"/>
      <c r="U117" s="253"/>
      <c r="V117" s="253"/>
      <c r="W117" s="253"/>
      <c r="X117" s="253"/>
      <c r="Y117" s="253"/>
      <c r="Z117" s="253"/>
      <c r="AA117" s="253"/>
      <c r="AB117" s="253"/>
      <c r="AC117" s="253"/>
      <c r="AD117" s="253"/>
      <c r="AE117" s="253"/>
      <c r="AF117" s="253"/>
      <c r="AG117" s="253"/>
      <c r="AH117" s="253"/>
      <c r="AI117" s="253"/>
      <c r="AJ117" s="253"/>
      <c r="AK117" s="253"/>
      <c r="AL117" s="253"/>
      <c r="AM117" s="253"/>
      <c r="AN117" s="253">
        <v>1</v>
      </c>
      <c r="AO117" s="253"/>
      <c r="AP117" s="253"/>
      <c r="AQ117" s="253"/>
      <c r="AR117" s="253"/>
      <c r="AS117" s="253"/>
      <c r="AT117" s="253"/>
      <c r="AU117" s="253"/>
      <c r="AV117" s="253"/>
      <c r="AW117" s="253"/>
      <c r="AX117" s="254">
        <v>1</v>
      </c>
      <c r="AY117" s="231"/>
      <c r="AZ117" s="88">
        <f t="shared" si="5"/>
        <v>2</v>
      </c>
      <c r="BB117" s="88">
        <f t="shared" si="6"/>
        <v>0</v>
      </c>
      <c r="BC117" s="93"/>
      <c r="BD117" s="94"/>
      <c r="BE117" s="104">
        <v>113</v>
      </c>
      <c r="BF117" s="91" t="s">
        <v>462</v>
      </c>
    </row>
    <row r="118" spans="1:58" ht="11.1" customHeight="1">
      <c r="A118" s="131"/>
      <c r="B118" s="131"/>
      <c r="C118" s="131"/>
      <c r="D118" s="252">
        <v>114</v>
      </c>
      <c r="E118" s="262" t="s">
        <v>463</v>
      </c>
      <c r="F118" s="253"/>
      <c r="G118" s="253"/>
      <c r="H118" s="253"/>
      <c r="I118" s="253"/>
      <c r="J118" s="253"/>
      <c r="K118" s="253"/>
      <c r="L118" s="253"/>
      <c r="M118" s="253"/>
      <c r="N118" s="253"/>
      <c r="O118" s="253"/>
      <c r="P118" s="253"/>
      <c r="Q118" s="253"/>
      <c r="R118" s="253"/>
      <c r="S118" s="253"/>
      <c r="T118" s="253"/>
      <c r="U118" s="253"/>
      <c r="V118" s="253"/>
      <c r="W118" s="253"/>
      <c r="X118" s="253"/>
      <c r="Y118" s="253"/>
      <c r="Z118" s="253"/>
      <c r="AA118" s="253"/>
      <c r="AB118" s="253"/>
      <c r="AC118" s="253"/>
      <c r="AD118" s="253"/>
      <c r="AE118" s="253"/>
      <c r="AF118" s="253"/>
      <c r="AG118" s="253"/>
      <c r="AH118" s="253"/>
      <c r="AI118" s="253"/>
      <c r="AJ118" s="253"/>
      <c r="AK118" s="253"/>
      <c r="AL118" s="253"/>
      <c r="AM118" s="253"/>
      <c r="AN118" s="253"/>
      <c r="AO118" s="253"/>
      <c r="AP118" s="253"/>
      <c r="AQ118" s="253"/>
      <c r="AR118" s="253"/>
      <c r="AS118" s="253"/>
      <c r="AT118" s="253"/>
      <c r="AU118" s="253"/>
      <c r="AV118" s="253"/>
      <c r="AW118" s="253"/>
      <c r="AX118" s="254"/>
      <c r="AY118" s="231"/>
      <c r="AZ118" s="88">
        <f t="shared" si="5"/>
        <v>0</v>
      </c>
      <c r="BB118" s="88">
        <f t="shared" si="6"/>
        <v>0</v>
      </c>
      <c r="BC118" s="93"/>
      <c r="BD118" s="94"/>
      <c r="BE118" s="104">
        <v>114</v>
      </c>
      <c r="BF118" s="91" t="s">
        <v>463</v>
      </c>
    </row>
    <row r="119" spans="1:58" ht="11.1" customHeight="1">
      <c r="A119" s="131"/>
      <c r="B119" s="131"/>
      <c r="C119" s="131"/>
      <c r="D119" s="252">
        <v>115</v>
      </c>
      <c r="E119" s="262" t="s">
        <v>464</v>
      </c>
      <c r="F119" s="253"/>
      <c r="G119" s="253"/>
      <c r="H119" s="253"/>
      <c r="I119" s="253"/>
      <c r="J119" s="253"/>
      <c r="K119" s="253"/>
      <c r="L119" s="253"/>
      <c r="M119" s="253"/>
      <c r="N119" s="253"/>
      <c r="O119" s="253"/>
      <c r="P119" s="253"/>
      <c r="Q119" s="253"/>
      <c r="R119" s="253"/>
      <c r="S119" s="253"/>
      <c r="T119" s="253"/>
      <c r="U119" s="253"/>
      <c r="V119" s="253"/>
      <c r="W119" s="253"/>
      <c r="X119" s="253"/>
      <c r="Y119" s="253"/>
      <c r="Z119" s="253"/>
      <c r="AA119" s="253"/>
      <c r="AB119" s="253"/>
      <c r="AC119" s="253"/>
      <c r="AD119" s="253"/>
      <c r="AE119" s="253"/>
      <c r="AF119" s="253"/>
      <c r="AG119" s="253"/>
      <c r="AH119" s="253"/>
      <c r="AI119" s="253"/>
      <c r="AJ119" s="253"/>
      <c r="AK119" s="253"/>
      <c r="AL119" s="253"/>
      <c r="AM119" s="253"/>
      <c r="AN119" s="253"/>
      <c r="AO119" s="253"/>
      <c r="AP119" s="253"/>
      <c r="AQ119" s="253"/>
      <c r="AR119" s="253"/>
      <c r="AS119" s="253"/>
      <c r="AT119" s="253"/>
      <c r="AU119" s="253"/>
      <c r="AV119" s="253"/>
      <c r="AW119" s="253"/>
      <c r="AX119" s="254"/>
      <c r="AY119" s="231"/>
      <c r="AZ119" s="88">
        <f t="shared" si="5"/>
        <v>0</v>
      </c>
      <c r="BB119" s="88">
        <f t="shared" si="6"/>
        <v>0</v>
      </c>
      <c r="BC119" s="93"/>
      <c r="BD119" s="94"/>
      <c r="BE119" s="104">
        <v>115</v>
      </c>
      <c r="BF119" s="91" t="s">
        <v>464</v>
      </c>
    </row>
    <row r="120" spans="1:58" ht="11.1" customHeight="1">
      <c r="A120" s="131"/>
      <c r="B120" s="131"/>
      <c r="C120" s="131"/>
      <c r="D120" s="252">
        <v>116</v>
      </c>
      <c r="E120" s="262" t="s">
        <v>465</v>
      </c>
      <c r="F120" s="253"/>
      <c r="G120" s="253"/>
      <c r="H120" s="253"/>
      <c r="I120" s="253"/>
      <c r="J120" s="253"/>
      <c r="K120" s="253"/>
      <c r="L120" s="253"/>
      <c r="M120" s="253"/>
      <c r="N120" s="253"/>
      <c r="O120" s="253"/>
      <c r="P120" s="253"/>
      <c r="Q120" s="253"/>
      <c r="R120" s="253"/>
      <c r="S120" s="253"/>
      <c r="T120" s="253"/>
      <c r="U120" s="253"/>
      <c r="V120" s="253"/>
      <c r="W120" s="253"/>
      <c r="X120" s="253"/>
      <c r="Y120" s="253"/>
      <c r="Z120" s="253"/>
      <c r="AA120" s="253"/>
      <c r="AB120" s="253"/>
      <c r="AC120" s="253"/>
      <c r="AD120" s="253"/>
      <c r="AE120" s="253"/>
      <c r="AF120" s="253"/>
      <c r="AG120" s="253"/>
      <c r="AH120" s="253"/>
      <c r="AI120" s="253"/>
      <c r="AJ120" s="253"/>
      <c r="AK120" s="253"/>
      <c r="AL120" s="253">
        <v>4</v>
      </c>
      <c r="AM120" s="253"/>
      <c r="AN120" s="253"/>
      <c r="AO120" s="253"/>
      <c r="AP120" s="253"/>
      <c r="AQ120" s="253"/>
      <c r="AR120" s="253"/>
      <c r="AS120" s="253"/>
      <c r="AT120" s="253"/>
      <c r="AU120" s="253"/>
      <c r="AV120" s="253"/>
      <c r="AW120" s="253"/>
      <c r="AX120" s="254"/>
      <c r="AY120" s="231"/>
      <c r="AZ120" s="88">
        <f t="shared" si="5"/>
        <v>4</v>
      </c>
      <c r="BB120" s="88">
        <f t="shared" si="6"/>
        <v>0</v>
      </c>
      <c r="BC120" s="93"/>
      <c r="BD120" s="94"/>
      <c r="BE120" s="104">
        <v>116</v>
      </c>
      <c r="BF120" s="91" t="s">
        <v>465</v>
      </c>
    </row>
    <row r="121" spans="1:58" ht="11.1" customHeight="1">
      <c r="A121" s="131"/>
      <c r="B121" s="131"/>
      <c r="C121" s="131"/>
      <c r="D121" s="252">
        <v>117</v>
      </c>
      <c r="E121" s="262" t="s">
        <v>466</v>
      </c>
      <c r="F121" s="253"/>
      <c r="G121" s="253"/>
      <c r="H121" s="253"/>
      <c r="I121" s="253"/>
      <c r="J121" s="253"/>
      <c r="K121" s="253"/>
      <c r="L121" s="253"/>
      <c r="M121" s="253"/>
      <c r="N121" s="253"/>
      <c r="O121" s="253"/>
      <c r="P121" s="253"/>
      <c r="Q121" s="253"/>
      <c r="R121" s="253"/>
      <c r="S121" s="253"/>
      <c r="T121" s="253"/>
      <c r="U121" s="253"/>
      <c r="V121" s="253"/>
      <c r="W121" s="253"/>
      <c r="X121" s="253"/>
      <c r="Y121" s="253"/>
      <c r="Z121" s="253"/>
      <c r="AA121" s="253">
        <v>1</v>
      </c>
      <c r="AB121" s="253">
        <v>1</v>
      </c>
      <c r="AC121" s="253"/>
      <c r="AD121" s="253"/>
      <c r="AE121" s="253"/>
      <c r="AF121" s="253"/>
      <c r="AG121" s="253"/>
      <c r="AH121" s="253"/>
      <c r="AI121" s="253"/>
      <c r="AJ121" s="253"/>
      <c r="AK121" s="253"/>
      <c r="AL121" s="253"/>
      <c r="AM121" s="253"/>
      <c r="AN121" s="253"/>
      <c r="AO121" s="253">
        <v>1</v>
      </c>
      <c r="AP121" s="253"/>
      <c r="AQ121" s="253"/>
      <c r="AR121" s="253"/>
      <c r="AS121" s="253"/>
      <c r="AT121" s="253"/>
      <c r="AU121" s="253"/>
      <c r="AV121" s="253"/>
      <c r="AW121" s="253"/>
      <c r="AX121" s="254"/>
      <c r="AY121" s="231"/>
      <c r="AZ121" s="88">
        <f t="shared" si="5"/>
        <v>3</v>
      </c>
      <c r="BB121" s="88">
        <f t="shared" si="6"/>
        <v>2</v>
      </c>
      <c r="BC121" s="93"/>
      <c r="BD121" s="94"/>
      <c r="BE121" s="104">
        <v>117</v>
      </c>
      <c r="BF121" s="91" t="s">
        <v>466</v>
      </c>
    </row>
    <row r="122" spans="1:58" ht="11.1" customHeight="1">
      <c r="A122" s="131"/>
      <c r="B122" s="131"/>
      <c r="C122" s="131"/>
      <c r="D122" s="252">
        <v>118</v>
      </c>
      <c r="E122" s="262" t="s">
        <v>467</v>
      </c>
      <c r="F122" s="253"/>
      <c r="G122" s="253"/>
      <c r="H122" s="253"/>
      <c r="I122" s="253"/>
      <c r="J122" s="253"/>
      <c r="K122" s="253"/>
      <c r="L122" s="253"/>
      <c r="M122" s="253"/>
      <c r="N122" s="253"/>
      <c r="O122" s="253"/>
      <c r="P122" s="253"/>
      <c r="Q122" s="253"/>
      <c r="R122" s="253"/>
      <c r="S122" s="253"/>
      <c r="T122" s="253"/>
      <c r="U122" s="253"/>
      <c r="V122" s="253"/>
      <c r="W122" s="253"/>
      <c r="X122" s="253"/>
      <c r="Y122" s="253"/>
      <c r="Z122" s="253"/>
      <c r="AA122" s="253"/>
      <c r="AB122" s="253"/>
      <c r="AC122" s="253"/>
      <c r="AD122" s="253"/>
      <c r="AE122" s="253"/>
      <c r="AF122" s="253"/>
      <c r="AG122" s="253"/>
      <c r="AH122" s="253"/>
      <c r="AI122" s="253"/>
      <c r="AJ122" s="253"/>
      <c r="AK122" s="253"/>
      <c r="AL122" s="253">
        <v>1</v>
      </c>
      <c r="AM122" s="253"/>
      <c r="AN122" s="253"/>
      <c r="AO122" s="253"/>
      <c r="AP122" s="253"/>
      <c r="AQ122" s="253"/>
      <c r="AR122" s="253">
        <v>1</v>
      </c>
      <c r="AS122" s="253"/>
      <c r="AT122" s="253"/>
      <c r="AU122" s="253"/>
      <c r="AV122" s="253"/>
      <c r="AW122" s="253"/>
      <c r="AX122" s="254"/>
      <c r="AY122" s="231"/>
      <c r="AZ122" s="88">
        <f t="shared" si="5"/>
        <v>2</v>
      </c>
      <c r="BB122" s="88">
        <f t="shared" si="6"/>
        <v>0</v>
      </c>
      <c r="BC122" s="93"/>
      <c r="BD122" s="94"/>
      <c r="BE122" s="104">
        <v>118</v>
      </c>
      <c r="BF122" s="91" t="s">
        <v>467</v>
      </c>
    </row>
    <row r="123" spans="1:58" ht="11.1" customHeight="1">
      <c r="A123" s="131"/>
      <c r="B123" s="131"/>
      <c r="C123" s="131"/>
      <c r="D123" s="252">
        <v>119</v>
      </c>
      <c r="E123" s="262" t="s">
        <v>468</v>
      </c>
      <c r="F123" s="253"/>
      <c r="G123" s="253"/>
      <c r="H123" s="253"/>
      <c r="I123" s="253"/>
      <c r="J123" s="253"/>
      <c r="K123" s="253"/>
      <c r="L123" s="253"/>
      <c r="M123" s="253"/>
      <c r="N123" s="253"/>
      <c r="O123" s="253"/>
      <c r="P123" s="253"/>
      <c r="Q123" s="253"/>
      <c r="R123" s="253"/>
      <c r="S123" s="253"/>
      <c r="T123" s="253"/>
      <c r="U123" s="253"/>
      <c r="V123" s="253"/>
      <c r="W123" s="253"/>
      <c r="X123" s="253"/>
      <c r="Y123" s="253"/>
      <c r="Z123" s="253"/>
      <c r="AA123" s="253"/>
      <c r="AB123" s="253"/>
      <c r="AC123" s="253">
        <v>3</v>
      </c>
      <c r="AD123" s="253"/>
      <c r="AE123" s="253"/>
      <c r="AF123" s="253">
        <v>1</v>
      </c>
      <c r="AG123" s="253"/>
      <c r="AH123" s="253">
        <v>2</v>
      </c>
      <c r="AI123" s="253">
        <v>2</v>
      </c>
      <c r="AJ123" s="253">
        <v>2</v>
      </c>
      <c r="AK123" s="253">
        <v>1</v>
      </c>
      <c r="AL123" s="253"/>
      <c r="AM123" s="253">
        <v>2</v>
      </c>
      <c r="AN123" s="253"/>
      <c r="AO123" s="253">
        <v>1</v>
      </c>
      <c r="AP123" s="253">
        <v>1</v>
      </c>
      <c r="AQ123" s="253"/>
      <c r="AR123" s="253"/>
      <c r="AS123" s="253">
        <v>2</v>
      </c>
      <c r="AT123" s="253">
        <v>3</v>
      </c>
      <c r="AU123" s="253">
        <v>1</v>
      </c>
      <c r="AV123" s="253"/>
      <c r="AW123" s="253">
        <v>4</v>
      </c>
      <c r="AX123" s="254"/>
      <c r="AY123" s="231">
        <v>1</v>
      </c>
      <c r="AZ123" s="88">
        <f t="shared" si="5"/>
        <v>26</v>
      </c>
      <c r="BB123" s="88">
        <f t="shared" si="6"/>
        <v>0</v>
      </c>
      <c r="BC123" s="93"/>
      <c r="BD123" s="94"/>
      <c r="BE123" s="104">
        <v>119</v>
      </c>
      <c r="BF123" s="91" t="s">
        <v>468</v>
      </c>
    </row>
    <row r="124" spans="1:58" ht="11.1" customHeight="1">
      <c r="A124" s="131"/>
      <c r="B124" s="131"/>
      <c r="C124" s="131"/>
      <c r="D124" s="252">
        <v>120</v>
      </c>
      <c r="E124" s="262" t="s">
        <v>469</v>
      </c>
      <c r="F124" s="255"/>
      <c r="G124" s="255"/>
      <c r="H124" s="255"/>
      <c r="I124" s="255"/>
      <c r="J124" s="255"/>
      <c r="K124" s="255"/>
      <c r="L124" s="255"/>
      <c r="M124" s="255"/>
      <c r="N124" s="255"/>
      <c r="O124" s="255"/>
      <c r="P124" s="256"/>
      <c r="Q124" s="256"/>
      <c r="R124" s="256"/>
      <c r="S124" s="256"/>
      <c r="T124" s="256"/>
      <c r="U124" s="256"/>
      <c r="V124" s="256"/>
      <c r="W124" s="256"/>
      <c r="X124" s="256"/>
      <c r="Y124" s="256"/>
      <c r="Z124" s="256"/>
      <c r="AA124" s="256"/>
      <c r="AB124" s="256"/>
      <c r="AC124" s="256"/>
      <c r="AD124" s="256"/>
      <c r="AE124" s="253"/>
      <c r="AF124" s="253"/>
      <c r="AG124" s="253"/>
      <c r="AH124" s="253"/>
      <c r="AI124" s="253"/>
      <c r="AJ124" s="253"/>
      <c r="AK124" s="253"/>
      <c r="AL124" s="253"/>
      <c r="AM124" s="253"/>
      <c r="AN124" s="253"/>
      <c r="AO124" s="253"/>
      <c r="AP124" s="253"/>
      <c r="AQ124" s="253"/>
      <c r="AR124" s="253"/>
      <c r="AS124" s="253"/>
      <c r="AT124" s="253"/>
      <c r="AU124" s="253"/>
      <c r="AV124" s="253"/>
      <c r="AW124" s="253"/>
      <c r="AX124" s="254"/>
      <c r="AY124" s="231"/>
      <c r="AZ124" s="88">
        <f t="shared" si="5"/>
        <v>0</v>
      </c>
      <c r="BB124" s="88">
        <f t="shared" si="6"/>
        <v>0</v>
      </c>
      <c r="BC124" s="93"/>
      <c r="BD124" s="94"/>
      <c r="BE124" s="104">
        <v>120</v>
      </c>
      <c r="BF124" s="91" t="s">
        <v>469</v>
      </c>
    </row>
    <row r="125" spans="1:58" ht="11.1" customHeight="1">
      <c r="A125" s="131"/>
      <c r="B125" s="131"/>
      <c r="C125" s="131" t="s">
        <v>565</v>
      </c>
      <c r="D125" s="252">
        <v>121</v>
      </c>
      <c r="E125" s="262" t="s">
        <v>471</v>
      </c>
      <c r="F125" s="253"/>
      <c r="G125" s="253"/>
      <c r="H125" s="253"/>
      <c r="I125" s="253"/>
      <c r="J125" s="253"/>
      <c r="K125" s="253"/>
      <c r="L125" s="253"/>
      <c r="M125" s="253"/>
      <c r="N125" s="253"/>
      <c r="O125" s="253"/>
      <c r="P125" s="253"/>
      <c r="Q125" s="253"/>
      <c r="R125" s="253"/>
      <c r="S125" s="253"/>
      <c r="T125" s="253"/>
      <c r="U125" s="253"/>
      <c r="V125" s="253"/>
      <c r="W125" s="253"/>
      <c r="X125" s="253"/>
      <c r="Y125" s="253"/>
      <c r="Z125" s="253"/>
      <c r="AA125" s="253"/>
      <c r="AB125" s="253">
        <v>1</v>
      </c>
      <c r="AC125" s="253"/>
      <c r="AD125" s="253"/>
      <c r="AE125" s="253"/>
      <c r="AF125" s="253"/>
      <c r="AG125" s="253">
        <v>1</v>
      </c>
      <c r="AH125" s="253"/>
      <c r="AI125" s="253"/>
      <c r="AJ125" s="253"/>
      <c r="AK125" s="253"/>
      <c r="AL125" s="253"/>
      <c r="AM125" s="253"/>
      <c r="AN125" s="253"/>
      <c r="AO125" s="253"/>
      <c r="AP125" s="253"/>
      <c r="AQ125" s="253"/>
      <c r="AR125" s="253"/>
      <c r="AS125" s="253"/>
      <c r="AT125" s="253"/>
      <c r="AU125" s="253"/>
      <c r="AV125" s="253"/>
      <c r="AW125" s="253"/>
      <c r="AX125" s="254"/>
      <c r="AY125" s="231"/>
      <c r="AZ125" s="88">
        <f t="shared" si="5"/>
        <v>2</v>
      </c>
      <c r="BB125" s="88">
        <f t="shared" si="6"/>
        <v>1</v>
      </c>
      <c r="BC125" s="93"/>
      <c r="BD125" s="94"/>
      <c r="BE125" s="104" t="s">
        <v>470</v>
      </c>
      <c r="BF125" s="91" t="s">
        <v>471</v>
      </c>
    </row>
    <row r="126" spans="1:58" ht="11.1" customHeight="1">
      <c r="A126" s="131"/>
      <c r="B126" s="131"/>
      <c r="C126" s="131"/>
      <c r="D126" s="252">
        <v>122</v>
      </c>
      <c r="E126" s="262" t="s">
        <v>472</v>
      </c>
      <c r="F126" s="253"/>
      <c r="G126" s="253"/>
      <c r="H126" s="253"/>
      <c r="I126" s="253"/>
      <c r="J126" s="253"/>
      <c r="K126" s="253"/>
      <c r="L126" s="253"/>
      <c r="M126" s="253"/>
      <c r="N126" s="253"/>
      <c r="O126" s="253"/>
      <c r="P126" s="253"/>
      <c r="Q126" s="253"/>
      <c r="R126" s="253"/>
      <c r="S126" s="253"/>
      <c r="T126" s="253"/>
      <c r="U126" s="253"/>
      <c r="V126" s="253"/>
      <c r="W126" s="253"/>
      <c r="X126" s="253"/>
      <c r="Y126" s="253"/>
      <c r="Z126" s="253"/>
      <c r="AA126" s="253"/>
      <c r="AB126" s="253"/>
      <c r="AC126" s="253"/>
      <c r="AD126" s="253"/>
      <c r="AE126" s="253"/>
      <c r="AF126" s="253"/>
      <c r="AG126" s="253"/>
      <c r="AH126" s="253"/>
      <c r="AI126" s="253"/>
      <c r="AJ126" s="253"/>
      <c r="AK126" s="253"/>
      <c r="AL126" s="253"/>
      <c r="AM126" s="253"/>
      <c r="AN126" s="253"/>
      <c r="AO126" s="253"/>
      <c r="AP126" s="253"/>
      <c r="AQ126" s="253"/>
      <c r="AR126" s="253"/>
      <c r="AS126" s="253"/>
      <c r="AT126" s="253"/>
      <c r="AU126" s="253"/>
      <c r="AV126" s="253"/>
      <c r="AW126" s="253"/>
      <c r="AX126" s="254"/>
      <c r="AY126" s="231"/>
      <c r="AZ126" s="88">
        <f t="shared" si="5"/>
        <v>0</v>
      </c>
      <c r="BB126" s="88">
        <f t="shared" si="6"/>
        <v>0</v>
      </c>
      <c r="BC126" s="93"/>
      <c r="BD126" s="94"/>
      <c r="BE126" s="104">
        <v>122</v>
      </c>
      <c r="BF126" s="91" t="s">
        <v>472</v>
      </c>
    </row>
    <row r="127" spans="1:58" ht="11.1" customHeight="1">
      <c r="A127" s="131"/>
      <c r="B127" s="131"/>
      <c r="C127" s="131"/>
      <c r="D127" s="252">
        <v>123</v>
      </c>
      <c r="E127" s="262" t="s">
        <v>473</v>
      </c>
      <c r="F127" s="253"/>
      <c r="G127" s="253"/>
      <c r="H127" s="253"/>
      <c r="I127" s="253"/>
      <c r="J127" s="253"/>
      <c r="K127" s="253"/>
      <c r="L127" s="253"/>
      <c r="M127" s="253"/>
      <c r="N127" s="253"/>
      <c r="O127" s="253"/>
      <c r="P127" s="253"/>
      <c r="Q127" s="253"/>
      <c r="R127" s="253"/>
      <c r="S127" s="253"/>
      <c r="T127" s="253"/>
      <c r="U127" s="253"/>
      <c r="V127" s="253"/>
      <c r="W127" s="253"/>
      <c r="X127" s="253"/>
      <c r="Y127" s="253"/>
      <c r="Z127" s="253"/>
      <c r="AA127" s="253">
        <v>1</v>
      </c>
      <c r="AB127" s="253"/>
      <c r="AC127" s="253"/>
      <c r="AD127" s="253"/>
      <c r="AE127" s="253">
        <v>3</v>
      </c>
      <c r="AF127" s="253"/>
      <c r="AG127" s="253">
        <v>1</v>
      </c>
      <c r="AH127" s="253">
        <v>1</v>
      </c>
      <c r="AI127" s="253">
        <v>1</v>
      </c>
      <c r="AJ127" s="253">
        <v>3</v>
      </c>
      <c r="AK127" s="253"/>
      <c r="AL127" s="253">
        <v>2</v>
      </c>
      <c r="AM127" s="253"/>
      <c r="AN127" s="253"/>
      <c r="AO127" s="253">
        <v>1</v>
      </c>
      <c r="AP127" s="253"/>
      <c r="AQ127" s="253"/>
      <c r="AR127" s="253"/>
      <c r="AS127" s="253"/>
      <c r="AT127" s="253">
        <v>1</v>
      </c>
      <c r="AU127" s="253"/>
      <c r="AV127" s="253"/>
      <c r="AW127" s="253"/>
      <c r="AX127" s="254"/>
      <c r="AY127" s="231">
        <v>2</v>
      </c>
      <c r="AZ127" s="88">
        <f t="shared" si="5"/>
        <v>16</v>
      </c>
      <c r="BB127" s="88">
        <f t="shared" si="6"/>
        <v>1</v>
      </c>
      <c r="BC127" s="93"/>
      <c r="BD127" s="94"/>
      <c r="BE127" s="104">
        <v>123</v>
      </c>
      <c r="BF127" s="91" t="s">
        <v>473</v>
      </c>
    </row>
    <row r="128" spans="1:58" ht="11.1" customHeight="1">
      <c r="A128" s="131"/>
      <c r="B128" s="131"/>
      <c r="C128" s="131"/>
      <c r="D128" s="252">
        <v>124</v>
      </c>
      <c r="E128" s="262" t="s">
        <v>474</v>
      </c>
      <c r="F128" s="253"/>
      <c r="G128" s="253"/>
      <c r="H128" s="253"/>
      <c r="I128" s="253"/>
      <c r="J128" s="253"/>
      <c r="K128" s="253"/>
      <c r="L128" s="253"/>
      <c r="M128" s="253"/>
      <c r="N128" s="253"/>
      <c r="O128" s="253"/>
      <c r="P128" s="253"/>
      <c r="Q128" s="253"/>
      <c r="R128" s="253"/>
      <c r="S128" s="253"/>
      <c r="T128" s="253"/>
      <c r="U128" s="253"/>
      <c r="V128" s="253"/>
      <c r="W128" s="253"/>
      <c r="X128" s="253"/>
      <c r="Y128" s="253"/>
      <c r="Z128" s="253"/>
      <c r="AA128" s="253"/>
      <c r="AB128" s="253"/>
      <c r="AC128" s="253"/>
      <c r="AD128" s="253"/>
      <c r="AE128" s="253"/>
      <c r="AF128" s="253"/>
      <c r="AG128" s="253"/>
      <c r="AH128" s="253"/>
      <c r="AI128" s="253"/>
      <c r="AJ128" s="253"/>
      <c r="AK128" s="253"/>
      <c r="AL128" s="253"/>
      <c r="AM128" s="253"/>
      <c r="AN128" s="253"/>
      <c r="AO128" s="253"/>
      <c r="AP128" s="253"/>
      <c r="AQ128" s="253"/>
      <c r="AR128" s="253"/>
      <c r="AS128" s="253"/>
      <c r="AT128" s="253"/>
      <c r="AU128" s="253">
        <v>1</v>
      </c>
      <c r="AV128" s="253"/>
      <c r="AW128" s="253"/>
      <c r="AX128" s="254"/>
      <c r="AY128" s="231"/>
      <c r="AZ128" s="88">
        <f t="shared" si="5"/>
        <v>1</v>
      </c>
      <c r="BB128" s="88">
        <f t="shared" si="6"/>
        <v>0</v>
      </c>
      <c r="BC128" s="93"/>
      <c r="BD128" s="94"/>
      <c r="BE128" s="104">
        <v>124</v>
      </c>
      <c r="BF128" s="91" t="s">
        <v>474</v>
      </c>
    </row>
    <row r="129" spans="1:58" ht="11.1" customHeight="1">
      <c r="A129" s="131"/>
      <c r="B129" s="131"/>
      <c r="C129" s="131"/>
      <c r="D129" s="252">
        <v>125</v>
      </c>
      <c r="E129" s="262" t="s">
        <v>475</v>
      </c>
      <c r="F129" s="253"/>
      <c r="G129" s="253"/>
      <c r="H129" s="253"/>
      <c r="I129" s="253"/>
      <c r="J129" s="253"/>
      <c r="K129" s="253"/>
      <c r="L129" s="253"/>
      <c r="M129" s="253"/>
      <c r="N129" s="253"/>
      <c r="O129" s="253"/>
      <c r="P129" s="253"/>
      <c r="Q129" s="253"/>
      <c r="R129" s="253"/>
      <c r="S129" s="253"/>
      <c r="T129" s="253"/>
      <c r="U129" s="253"/>
      <c r="V129" s="253"/>
      <c r="W129" s="253"/>
      <c r="X129" s="253"/>
      <c r="Y129" s="253"/>
      <c r="Z129" s="253"/>
      <c r="AA129" s="253"/>
      <c r="AB129" s="253"/>
      <c r="AC129" s="253">
        <v>1</v>
      </c>
      <c r="AD129" s="253"/>
      <c r="AE129" s="253"/>
      <c r="AF129" s="253">
        <v>2</v>
      </c>
      <c r="AG129" s="253"/>
      <c r="AH129" s="253">
        <v>1</v>
      </c>
      <c r="AI129" s="253">
        <v>1</v>
      </c>
      <c r="AJ129" s="253">
        <v>1</v>
      </c>
      <c r="AK129" s="253">
        <v>2</v>
      </c>
      <c r="AL129" s="253"/>
      <c r="AM129" s="253">
        <v>2</v>
      </c>
      <c r="AN129" s="253"/>
      <c r="AO129" s="253">
        <v>1</v>
      </c>
      <c r="AP129" s="253"/>
      <c r="AQ129" s="253"/>
      <c r="AR129" s="253"/>
      <c r="AS129" s="253">
        <v>1</v>
      </c>
      <c r="AT129" s="253">
        <v>1</v>
      </c>
      <c r="AU129" s="253"/>
      <c r="AV129" s="253">
        <v>2</v>
      </c>
      <c r="AW129" s="253"/>
      <c r="AX129" s="254"/>
      <c r="AY129" s="231">
        <v>1</v>
      </c>
      <c r="AZ129" s="88">
        <f t="shared" si="5"/>
        <v>16</v>
      </c>
      <c r="BB129" s="88">
        <f t="shared" si="6"/>
        <v>0</v>
      </c>
      <c r="BC129" s="93"/>
      <c r="BD129" s="94"/>
      <c r="BE129" s="104">
        <v>125</v>
      </c>
      <c r="BF129" s="91" t="s">
        <v>475</v>
      </c>
    </row>
    <row r="130" spans="1:58" ht="11.1" customHeight="1">
      <c r="A130" s="131"/>
      <c r="B130" s="131"/>
      <c r="C130" s="131"/>
      <c r="D130" s="252">
        <v>126</v>
      </c>
      <c r="E130" s="262" t="s">
        <v>476</v>
      </c>
      <c r="F130" s="253"/>
      <c r="G130" s="253"/>
      <c r="H130" s="253"/>
      <c r="I130" s="253"/>
      <c r="J130" s="253"/>
      <c r="K130" s="253"/>
      <c r="L130" s="253"/>
      <c r="M130" s="253"/>
      <c r="N130" s="253"/>
      <c r="O130" s="253"/>
      <c r="P130" s="253"/>
      <c r="Q130" s="253"/>
      <c r="R130" s="253"/>
      <c r="S130" s="253"/>
      <c r="T130" s="253"/>
      <c r="U130" s="253"/>
      <c r="V130" s="253"/>
      <c r="W130" s="253"/>
      <c r="X130" s="253"/>
      <c r="Y130" s="253"/>
      <c r="Z130" s="253"/>
      <c r="AA130" s="253"/>
      <c r="AB130" s="253"/>
      <c r="AC130" s="253"/>
      <c r="AD130" s="253"/>
      <c r="AE130" s="253"/>
      <c r="AF130" s="253"/>
      <c r="AG130" s="253"/>
      <c r="AH130" s="253"/>
      <c r="AI130" s="253"/>
      <c r="AJ130" s="253"/>
      <c r="AK130" s="253"/>
      <c r="AL130" s="253"/>
      <c r="AM130" s="253"/>
      <c r="AN130" s="253"/>
      <c r="AO130" s="253"/>
      <c r="AP130" s="253"/>
      <c r="AQ130" s="253"/>
      <c r="AR130" s="253"/>
      <c r="AS130" s="253"/>
      <c r="AT130" s="253"/>
      <c r="AU130" s="253"/>
      <c r="AV130" s="253"/>
      <c r="AW130" s="253"/>
      <c r="AX130" s="254"/>
      <c r="AY130" s="231"/>
      <c r="AZ130" s="88">
        <f t="shared" si="5"/>
        <v>0</v>
      </c>
      <c r="BB130" s="88">
        <f t="shared" si="6"/>
        <v>0</v>
      </c>
      <c r="BC130" s="93"/>
      <c r="BD130" s="94"/>
      <c r="BE130" s="104">
        <v>126</v>
      </c>
      <c r="BF130" s="91" t="s">
        <v>476</v>
      </c>
    </row>
    <row r="131" spans="1:58" ht="11.1" customHeight="1">
      <c r="A131" s="131"/>
      <c r="B131" s="131"/>
      <c r="C131" s="131"/>
      <c r="D131" s="252">
        <v>127</v>
      </c>
      <c r="E131" s="262" t="s">
        <v>477</v>
      </c>
      <c r="F131" s="253"/>
      <c r="G131" s="253"/>
      <c r="H131" s="253"/>
      <c r="I131" s="253"/>
      <c r="J131" s="253"/>
      <c r="K131" s="253"/>
      <c r="L131" s="253"/>
      <c r="M131" s="253"/>
      <c r="N131" s="253"/>
      <c r="O131" s="253"/>
      <c r="P131" s="253"/>
      <c r="Q131" s="253"/>
      <c r="R131" s="253"/>
      <c r="S131" s="253"/>
      <c r="T131" s="253"/>
      <c r="U131" s="253"/>
      <c r="V131" s="253"/>
      <c r="W131" s="253"/>
      <c r="X131" s="253"/>
      <c r="Y131" s="253"/>
      <c r="Z131" s="253"/>
      <c r="AA131" s="253">
        <v>6</v>
      </c>
      <c r="AB131" s="253"/>
      <c r="AC131" s="253"/>
      <c r="AD131" s="253"/>
      <c r="AE131" s="253"/>
      <c r="AF131" s="253"/>
      <c r="AG131" s="253"/>
      <c r="AH131" s="253"/>
      <c r="AI131" s="253"/>
      <c r="AJ131" s="253"/>
      <c r="AK131" s="253">
        <v>1</v>
      </c>
      <c r="AL131" s="253"/>
      <c r="AM131" s="253"/>
      <c r="AN131" s="253">
        <v>1</v>
      </c>
      <c r="AO131" s="253"/>
      <c r="AP131" s="253"/>
      <c r="AQ131" s="253"/>
      <c r="AR131" s="253"/>
      <c r="AS131" s="253">
        <v>1</v>
      </c>
      <c r="AT131" s="253"/>
      <c r="AU131" s="253"/>
      <c r="AV131" s="253"/>
      <c r="AW131" s="253"/>
      <c r="AX131" s="254">
        <v>1</v>
      </c>
      <c r="AY131" s="231"/>
      <c r="AZ131" s="88">
        <f t="shared" si="5"/>
        <v>10</v>
      </c>
      <c r="BB131" s="88">
        <f t="shared" si="6"/>
        <v>6</v>
      </c>
      <c r="BC131" s="93"/>
      <c r="BD131" s="94"/>
      <c r="BE131" s="104">
        <v>127</v>
      </c>
      <c r="BF131" s="91" t="s">
        <v>477</v>
      </c>
    </row>
    <row r="132" spans="1:58" ht="11.1" customHeight="1">
      <c r="A132" s="131"/>
      <c r="B132" s="131"/>
      <c r="C132" s="131"/>
      <c r="D132" s="252">
        <v>128</v>
      </c>
      <c r="E132" s="262" t="s">
        <v>478</v>
      </c>
      <c r="F132" s="255"/>
      <c r="G132" s="255"/>
      <c r="H132" s="255"/>
      <c r="I132" s="255"/>
      <c r="J132" s="255"/>
      <c r="K132" s="255"/>
      <c r="L132" s="255"/>
      <c r="M132" s="255"/>
      <c r="N132" s="255"/>
      <c r="O132" s="255"/>
      <c r="P132" s="256"/>
      <c r="Q132" s="256"/>
      <c r="R132" s="256"/>
      <c r="S132" s="256"/>
      <c r="T132" s="256"/>
      <c r="U132" s="256"/>
      <c r="V132" s="256"/>
      <c r="W132" s="256"/>
      <c r="X132" s="256"/>
      <c r="Y132" s="256"/>
      <c r="Z132" s="256"/>
      <c r="AA132" s="256"/>
      <c r="AB132" s="256"/>
      <c r="AC132" s="256"/>
      <c r="AD132" s="256"/>
      <c r="AE132" s="253"/>
      <c r="AF132" s="253"/>
      <c r="AG132" s="253"/>
      <c r="AH132" s="253"/>
      <c r="AI132" s="253"/>
      <c r="AJ132" s="253"/>
      <c r="AK132" s="253"/>
      <c r="AL132" s="253"/>
      <c r="AM132" s="253"/>
      <c r="AN132" s="253"/>
      <c r="AO132" s="253"/>
      <c r="AP132" s="253"/>
      <c r="AQ132" s="253"/>
      <c r="AR132" s="253"/>
      <c r="AS132" s="253"/>
      <c r="AT132" s="253"/>
      <c r="AU132" s="253"/>
      <c r="AV132" s="253"/>
      <c r="AW132" s="253"/>
      <c r="AX132" s="254"/>
      <c r="AY132" s="231"/>
      <c r="AZ132" s="88">
        <f t="shared" si="5"/>
        <v>0</v>
      </c>
      <c r="BB132" s="88">
        <f t="shared" si="6"/>
        <v>0</v>
      </c>
      <c r="BC132" s="93"/>
      <c r="BD132" s="94"/>
      <c r="BE132" s="104">
        <v>128</v>
      </c>
      <c r="BF132" s="91" t="s">
        <v>478</v>
      </c>
    </row>
    <row r="133" spans="1:58" ht="11.1" customHeight="1">
      <c r="A133" s="131"/>
      <c r="B133" s="131"/>
      <c r="C133" s="93"/>
      <c r="D133" s="252">
        <v>129</v>
      </c>
      <c r="E133" s="262" t="s">
        <v>479</v>
      </c>
      <c r="F133" s="255"/>
      <c r="G133" s="255"/>
      <c r="H133" s="255"/>
      <c r="I133" s="255"/>
      <c r="J133" s="255"/>
      <c r="K133" s="255"/>
      <c r="L133" s="255"/>
      <c r="M133" s="255"/>
      <c r="N133" s="255"/>
      <c r="O133" s="255"/>
      <c r="P133" s="256"/>
      <c r="Q133" s="256"/>
      <c r="R133" s="256"/>
      <c r="S133" s="256"/>
      <c r="T133" s="256"/>
      <c r="U133" s="256"/>
      <c r="V133" s="256"/>
      <c r="W133" s="256"/>
      <c r="X133" s="256"/>
      <c r="Y133" s="256"/>
      <c r="Z133" s="256"/>
      <c r="AA133" s="256"/>
      <c r="AB133" s="256"/>
      <c r="AC133" s="256"/>
      <c r="AD133" s="256"/>
      <c r="AE133" s="253"/>
      <c r="AF133" s="253"/>
      <c r="AG133" s="253"/>
      <c r="AH133" s="253"/>
      <c r="AI133" s="253"/>
      <c r="AJ133" s="253"/>
      <c r="AK133" s="253"/>
      <c r="AL133" s="253"/>
      <c r="AM133" s="253"/>
      <c r="AN133" s="253"/>
      <c r="AO133" s="253"/>
      <c r="AP133" s="253"/>
      <c r="AQ133" s="253"/>
      <c r="AR133" s="253"/>
      <c r="AS133" s="253"/>
      <c r="AT133" s="253"/>
      <c r="AU133" s="253">
        <v>1</v>
      </c>
      <c r="AV133" s="253"/>
      <c r="AW133" s="253"/>
      <c r="AX133" s="254"/>
      <c r="AY133" s="231"/>
      <c r="AZ133" s="88">
        <f t="shared" ref="AZ133:AZ172" si="7">SUM(AA133:AY133)</f>
        <v>1</v>
      </c>
      <c r="BB133" s="88">
        <f t="shared" si="6"/>
        <v>0</v>
      </c>
      <c r="BC133" s="93"/>
      <c r="BE133" s="104">
        <v>129</v>
      </c>
      <c r="BF133" s="91" t="s">
        <v>479</v>
      </c>
    </row>
    <row r="134" spans="1:58" ht="11.1" customHeight="1">
      <c r="A134" s="131"/>
      <c r="B134" s="131"/>
      <c r="C134" s="131"/>
      <c r="D134" s="252">
        <v>130</v>
      </c>
      <c r="E134" s="262" t="s">
        <v>480</v>
      </c>
      <c r="F134" s="253"/>
      <c r="G134" s="253"/>
      <c r="H134" s="253"/>
      <c r="I134" s="253"/>
      <c r="J134" s="253"/>
      <c r="K134" s="253"/>
      <c r="L134" s="253"/>
      <c r="M134" s="253"/>
      <c r="N134" s="253"/>
      <c r="O134" s="253"/>
      <c r="P134" s="253"/>
      <c r="Q134" s="253"/>
      <c r="R134" s="253"/>
      <c r="S134" s="253"/>
      <c r="T134" s="253"/>
      <c r="U134" s="253"/>
      <c r="V134" s="253"/>
      <c r="W134" s="253"/>
      <c r="X134" s="253"/>
      <c r="Y134" s="253"/>
      <c r="Z134" s="253"/>
      <c r="AA134" s="253"/>
      <c r="AB134" s="253"/>
      <c r="AC134" s="253"/>
      <c r="AD134" s="253"/>
      <c r="AE134" s="253"/>
      <c r="AF134" s="253"/>
      <c r="AG134" s="253"/>
      <c r="AH134" s="253"/>
      <c r="AI134" s="253"/>
      <c r="AJ134" s="253"/>
      <c r="AK134" s="253"/>
      <c r="AL134" s="253"/>
      <c r="AM134" s="253"/>
      <c r="AN134" s="253"/>
      <c r="AO134" s="253"/>
      <c r="AP134" s="253"/>
      <c r="AQ134" s="253"/>
      <c r="AR134" s="253"/>
      <c r="AS134" s="253"/>
      <c r="AT134" s="253"/>
      <c r="AU134" s="253"/>
      <c r="AV134" s="253"/>
      <c r="AW134" s="253"/>
      <c r="AX134" s="254"/>
      <c r="AY134" s="231"/>
      <c r="AZ134" s="88">
        <f t="shared" si="7"/>
        <v>0</v>
      </c>
      <c r="BB134" s="88">
        <f t="shared" si="6"/>
        <v>0</v>
      </c>
      <c r="BC134" s="93"/>
      <c r="BD134" s="94"/>
      <c r="BE134" s="104">
        <v>130</v>
      </c>
      <c r="BF134" s="91" t="s">
        <v>480</v>
      </c>
    </row>
    <row r="135" spans="1:58" ht="11.1" customHeight="1">
      <c r="A135" s="131"/>
      <c r="B135" s="131"/>
      <c r="C135" s="131"/>
      <c r="D135" s="252">
        <v>131</v>
      </c>
      <c r="E135" s="262" t="s">
        <v>481</v>
      </c>
      <c r="F135" s="253"/>
      <c r="G135" s="253"/>
      <c r="H135" s="253"/>
      <c r="I135" s="253"/>
      <c r="J135" s="253"/>
      <c r="K135" s="253"/>
      <c r="L135" s="253"/>
      <c r="M135" s="253"/>
      <c r="N135" s="253"/>
      <c r="O135" s="253"/>
      <c r="P135" s="253"/>
      <c r="Q135" s="253"/>
      <c r="R135" s="253"/>
      <c r="S135" s="253"/>
      <c r="T135" s="253"/>
      <c r="U135" s="253"/>
      <c r="V135" s="253"/>
      <c r="W135" s="253"/>
      <c r="X135" s="253"/>
      <c r="Y135" s="253"/>
      <c r="Z135" s="253"/>
      <c r="AA135" s="253"/>
      <c r="AB135" s="253"/>
      <c r="AC135" s="253"/>
      <c r="AD135" s="253"/>
      <c r="AE135" s="253"/>
      <c r="AF135" s="253"/>
      <c r="AG135" s="253"/>
      <c r="AH135" s="253"/>
      <c r="AI135" s="253"/>
      <c r="AJ135" s="253"/>
      <c r="AK135" s="253"/>
      <c r="AL135" s="253"/>
      <c r="AM135" s="253"/>
      <c r="AN135" s="253"/>
      <c r="AO135" s="253"/>
      <c r="AP135" s="253"/>
      <c r="AQ135" s="253"/>
      <c r="AR135" s="253"/>
      <c r="AS135" s="253"/>
      <c r="AT135" s="253"/>
      <c r="AU135" s="253"/>
      <c r="AV135" s="253"/>
      <c r="AW135" s="253"/>
      <c r="AX135" s="254"/>
      <c r="AY135" s="231"/>
      <c r="AZ135" s="88">
        <f t="shared" si="7"/>
        <v>0</v>
      </c>
      <c r="BB135" s="88">
        <f t="shared" si="6"/>
        <v>0</v>
      </c>
      <c r="BC135" s="93"/>
      <c r="BD135" s="94"/>
      <c r="BE135" s="104">
        <v>131</v>
      </c>
      <c r="BF135" s="91" t="s">
        <v>481</v>
      </c>
    </row>
    <row r="136" spans="1:58" ht="11.1" customHeight="1">
      <c r="A136" s="131"/>
      <c r="B136" s="131"/>
      <c r="C136" s="131"/>
      <c r="D136" s="252">
        <v>132</v>
      </c>
      <c r="E136" s="262" t="s">
        <v>482</v>
      </c>
      <c r="F136" s="253"/>
      <c r="G136" s="253"/>
      <c r="H136" s="253"/>
      <c r="I136" s="253"/>
      <c r="J136" s="253"/>
      <c r="K136" s="253"/>
      <c r="L136" s="253"/>
      <c r="M136" s="253"/>
      <c r="N136" s="253"/>
      <c r="O136" s="253"/>
      <c r="P136" s="253"/>
      <c r="Q136" s="253"/>
      <c r="R136" s="253"/>
      <c r="S136" s="253"/>
      <c r="T136" s="253"/>
      <c r="U136" s="253"/>
      <c r="V136" s="253"/>
      <c r="W136" s="253"/>
      <c r="X136" s="253"/>
      <c r="Y136" s="253"/>
      <c r="Z136" s="253"/>
      <c r="AA136" s="253"/>
      <c r="AB136" s="253">
        <v>3</v>
      </c>
      <c r="AC136" s="253"/>
      <c r="AD136" s="253"/>
      <c r="AE136" s="253">
        <v>1</v>
      </c>
      <c r="AF136" s="253">
        <v>1</v>
      </c>
      <c r="AG136" s="253"/>
      <c r="AH136" s="253">
        <v>1</v>
      </c>
      <c r="AI136" s="253">
        <v>1</v>
      </c>
      <c r="AJ136" s="253"/>
      <c r="AK136" s="253">
        <v>1</v>
      </c>
      <c r="AL136" s="253">
        <v>1</v>
      </c>
      <c r="AM136" s="253">
        <v>1</v>
      </c>
      <c r="AN136" s="253"/>
      <c r="AO136" s="253"/>
      <c r="AP136" s="253"/>
      <c r="AQ136" s="253">
        <v>1</v>
      </c>
      <c r="AR136" s="253"/>
      <c r="AS136" s="253"/>
      <c r="AT136" s="253"/>
      <c r="AU136" s="253">
        <v>2</v>
      </c>
      <c r="AV136" s="253">
        <v>1</v>
      </c>
      <c r="AW136" s="253">
        <v>1</v>
      </c>
      <c r="AX136" s="254"/>
      <c r="AY136" s="231"/>
      <c r="AZ136" s="88">
        <f t="shared" si="7"/>
        <v>15</v>
      </c>
      <c r="BB136" s="88">
        <f t="shared" si="6"/>
        <v>3</v>
      </c>
      <c r="BC136" s="93"/>
      <c r="BD136" s="94"/>
      <c r="BE136" s="104">
        <v>132</v>
      </c>
      <c r="BF136" s="91" t="s">
        <v>482</v>
      </c>
    </row>
    <row r="137" spans="1:58" ht="11.1" customHeight="1">
      <c r="A137" s="131"/>
      <c r="B137" s="131"/>
      <c r="C137" s="131"/>
      <c r="D137" s="252">
        <v>133</v>
      </c>
      <c r="E137" s="262" t="s">
        <v>483</v>
      </c>
      <c r="F137" s="253"/>
      <c r="G137" s="253"/>
      <c r="H137" s="253"/>
      <c r="I137" s="253"/>
      <c r="J137" s="253"/>
      <c r="K137" s="253"/>
      <c r="L137" s="253"/>
      <c r="M137" s="253"/>
      <c r="N137" s="253"/>
      <c r="O137" s="253"/>
      <c r="P137" s="253"/>
      <c r="Q137" s="253"/>
      <c r="R137" s="253"/>
      <c r="S137" s="253"/>
      <c r="T137" s="253"/>
      <c r="U137" s="253"/>
      <c r="V137" s="253"/>
      <c r="W137" s="253"/>
      <c r="X137" s="253"/>
      <c r="Y137" s="253"/>
      <c r="Z137" s="253"/>
      <c r="AA137" s="253"/>
      <c r="AB137" s="253"/>
      <c r="AC137" s="253"/>
      <c r="AD137" s="253"/>
      <c r="AE137" s="253"/>
      <c r="AF137" s="253"/>
      <c r="AG137" s="253"/>
      <c r="AH137" s="253"/>
      <c r="AI137" s="253"/>
      <c r="AJ137" s="253"/>
      <c r="AK137" s="253"/>
      <c r="AL137" s="253"/>
      <c r="AM137" s="253"/>
      <c r="AN137" s="253"/>
      <c r="AO137" s="253"/>
      <c r="AP137" s="253"/>
      <c r="AQ137" s="253"/>
      <c r="AR137" s="253"/>
      <c r="AS137" s="253"/>
      <c r="AT137" s="253"/>
      <c r="AU137" s="253">
        <v>1</v>
      </c>
      <c r="AV137" s="253"/>
      <c r="AW137" s="253"/>
      <c r="AX137" s="254"/>
      <c r="AY137" s="231"/>
      <c r="AZ137" s="88">
        <f t="shared" si="7"/>
        <v>1</v>
      </c>
      <c r="BB137" s="88">
        <f t="shared" si="6"/>
        <v>0</v>
      </c>
      <c r="BC137" s="93"/>
      <c r="BD137" s="94"/>
      <c r="BE137" s="104">
        <v>133</v>
      </c>
      <c r="BF137" s="91" t="s">
        <v>483</v>
      </c>
    </row>
    <row r="138" spans="1:58" ht="11.1" customHeight="1">
      <c r="A138" s="131"/>
      <c r="B138" s="131"/>
      <c r="C138" s="131"/>
      <c r="D138" s="252">
        <v>134</v>
      </c>
      <c r="E138" s="262" t="s">
        <v>484</v>
      </c>
      <c r="F138" s="253"/>
      <c r="G138" s="253"/>
      <c r="H138" s="253"/>
      <c r="I138" s="253"/>
      <c r="J138" s="253"/>
      <c r="K138" s="253"/>
      <c r="L138" s="253"/>
      <c r="M138" s="253"/>
      <c r="N138" s="253"/>
      <c r="O138" s="253"/>
      <c r="P138" s="253"/>
      <c r="Q138" s="253"/>
      <c r="R138" s="253"/>
      <c r="S138" s="253"/>
      <c r="T138" s="253"/>
      <c r="U138" s="253"/>
      <c r="V138" s="253"/>
      <c r="W138" s="253"/>
      <c r="X138" s="253"/>
      <c r="Y138" s="253"/>
      <c r="Z138" s="253"/>
      <c r="AA138" s="253"/>
      <c r="AB138" s="253"/>
      <c r="AC138" s="253">
        <v>1</v>
      </c>
      <c r="AD138" s="253"/>
      <c r="AE138" s="253"/>
      <c r="AF138" s="253"/>
      <c r="AG138" s="253"/>
      <c r="AH138" s="253"/>
      <c r="AI138" s="253"/>
      <c r="AJ138" s="253"/>
      <c r="AK138" s="253"/>
      <c r="AL138" s="253"/>
      <c r="AM138" s="253"/>
      <c r="AN138" s="253"/>
      <c r="AO138" s="253"/>
      <c r="AP138" s="253">
        <v>1</v>
      </c>
      <c r="AQ138" s="253"/>
      <c r="AR138" s="253"/>
      <c r="AS138" s="253"/>
      <c r="AT138" s="253"/>
      <c r="AU138" s="253"/>
      <c r="AV138" s="253"/>
      <c r="AW138" s="253"/>
      <c r="AX138" s="254"/>
      <c r="AY138" s="231"/>
      <c r="AZ138" s="88">
        <f t="shared" si="7"/>
        <v>2</v>
      </c>
      <c r="BB138" s="88">
        <f t="shared" si="6"/>
        <v>0</v>
      </c>
      <c r="BC138" s="93"/>
      <c r="BD138" s="94"/>
      <c r="BE138" s="104">
        <v>134</v>
      </c>
      <c r="BF138" s="91" t="s">
        <v>484</v>
      </c>
    </row>
    <row r="139" spans="1:58" ht="11.1" customHeight="1">
      <c r="A139" s="131"/>
      <c r="B139" s="131"/>
      <c r="C139" s="131"/>
      <c r="D139" s="252">
        <v>135</v>
      </c>
      <c r="E139" s="262" t="s">
        <v>485</v>
      </c>
      <c r="F139" s="253"/>
      <c r="G139" s="253"/>
      <c r="H139" s="253"/>
      <c r="I139" s="253"/>
      <c r="J139" s="253"/>
      <c r="K139" s="253"/>
      <c r="L139" s="253"/>
      <c r="M139" s="253"/>
      <c r="N139" s="253"/>
      <c r="O139" s="253"/>
      <c r="P139" s="253"/>
      <c r="Q139" s="253"/>
      <c r="R139" s="253"/>
      <c r="S139" s="253"/>
      <c r="T139" s="253"/>
      <c r="U139" s="253"/>
      <c r="V139" s="253"/>
      <c r="W139" s="253"/>
      <c r="X139" s="253"/>
      <c r="Y139" s="253"/>
      <c r="Z139" s="253"/>
      <c r="AA139" s="253"/>
      <c r="AB139" s="253"/>
      <c r="AC139" s="253"/>
      <c r="AD139" s="253">
        <v>2</v>
      </c>
      <c r="AE139" s="253"/>
      <c r="AF139" s="253">
        <v>1</v>
      </c>
      <c r="AG139" s="253"/>
      <c r="AH139" s="253"/>
      <c r="AI139" s="253"/>
      <c r="AJ139" s="253"/>
      <c r="AK139" s="253"/>
      <c r="AL139" s="253"/>
      <c r="AM139" s="253"/>
      <c r="AN139" s="253"/>
      <c r="AO139" s="253"/>
      <c r="AP139" s="253"/>
      <c r="AQ139" s="253"/>
      <c r="AR139" s="253"/>
      <c r="AS139" s="253"/>
      <c r="AT139" s="253"/>
      <c r="AU139" s="253"/>
      <c r="AV139" s="253"/>
      <c r="AW139" s="253"/>
      <c r="AX139" s="254"/>
      <c r="AY139" s="231"/>
      <c r="AZ139" s="88">
        <f t="shared" si="7"/>
        <v>3</v>
      </c>
      <c r="BB139" s="88">
        <f t="shared" si="6"/>
        <v>0</v>
      </c>
      <c r="BC139" s="93"/>
      <c r="BD139" s="94"/>
      <c r="BE139" s="104">
        <v>135</v>
      </c>
      <c r="BF139" s="91" t="s">
        <v>485</v>
      </c>
    </row>
    <row r="140" spans="1:58" ht="11.1" customHeight="1">
      <c r="A140" s="131"/>
      <c r="B140" s="131"/>
      <c r="C140" s="131" t="s">
        <v>565</v>
      </c>
      <c r="D140" s="252">
        <v>136</v>
      </c>
      <c r="E140" s="262" t="s">
        <v>487</v>
      </c>
      <c r="F140" s="253"/>
      <c r="G140" s="253"/>
      <c r="H140" s="253"/>
      <c r="I140" s="253"/>
      <c r="J140" s="253"/>
      <c r="K140" s="253"/>
      <c r="L140" s="253"/>
      <c r="M140" s="253"/>
      <c r="N140" s="253"/>
      <c r="O140" s="253"/>
      <c r="P140" s="253"/>
      <c r="Q140" s="253"/>
      <c r="R140" s="253"/>
      <c r="S140" s="253"/>
      <c r="T140" s="253"/>
      <c r="U140" s="253"/>
      <c r="V140" s="253"/>
      <c r="W140" s="253"/>
      <c r="X140" s="253"/>
      <c r="Y140" s="253"/>
      <c r="Z140" s="253"/>
      <c r="AA140" s="253"/>
      <c r="AB140" s="253"/>
      <c r="AC140" s="253"/>
      <c r="AD140" s="253"/>
      <c r="AE140" s="253"/>
      <c r="AF140" s="253"/>
      <c r="AG140" s="253"/>
      <c r="AH140" s="253"/>
      <c r="AI140" s="253"/>
      <c r="AJ140" s="253"/>
      <c r="AK140" s="253"/>
      <c r="AL140" s="253"/>
      <c r="AM140" s="253"/>
      <c r="AN140" s="253"/>
      <c r="AO140" s="253"/>
      <c r="AP140" s="253"/>
      <c r="AQ140" s="253"/>
      <c r="AR140" s="253"/>
      <c r="AS140" s="253"/>
      <c r="AT140" s="253"/>
      <c r="AU140" s="253"/>
      <c r="AV140" s="253"/>
      <c r="AW140" s="253"/>
      <c r="AX140" s="254"/>
      <c r="AY140" s="231"/>
      <c r="AZ140" s="88">
        <f t="shared" si="7"/>
        <v>0</v>
      </c>
      <c r="BB140" s="88">
        <f t="shared" si="6"/>
        <v>0</v>
      </c>
      <c r="BC140" s="93"/>
      <c r="BD140" s="94"/>
      <c r="BE140" s="104" t="s">
        <v>486</v>
      </c>
      <c r="BF140" s="91" t="s">
        <v>487</v>
      </c>
    </row>
    <row r="141" spans="1:58" ht="11.1" customHeight="1">
      <c r="A141" s="131"/>
      <c r="B141" s="131"/>
      <c r="C141" s="131" t="s">
        <v>565</v>
      </c>
      <c r="D141" s="252">
        <v>137</v>
      </c>
      <c r="E141" s="262" t="s">
        <v>489</v>
      </c>
      <c r="F141" s="253"/>
      <c r="G141" s="253"/>
      <c r="H141" s="253"/>
      <c r="I141" s="253"/>
      <c r="J141" s="253"/>
      <c r="K141" s="253"/>
      <c r="L141" s="253"/>
      <c r="M141" s="253"/>
      <c r="N141" s="253"/>
      <c r="O141" s="253"/>
      <c r="P141" s="253"/>
      <c r="Q141" s="253"/>
      <c r="R141" s="253"/>
      <c r="S141" s="253"/>
      <c r="T141" s="253"/>
      <c r="U141" s="253"/>
      <c r="V141" s="253"/>
      <c r="W141" s="253"/>
      <c r="X141" s="253"/>
      <c r="Y141" s="253"/>
      <c r="Z141" s="253"/>
      <c r="AA141" s="253"/>
      <c r="AB141" s="253"/>
      <c r="AC141" s="253"/>
      <c r="AD141" s="253"/>
      <c r="AE141" s="253"/>
      <c r="AF141" s="253"/>
      <c r="AG141" s="253"/>
      <c r="AH141" s="253">
        <v>1</v>
      </c>
      <c r="AI141" s="253">
        <v>1</v>
      </c>
      <c r="AJ141" s="253"/>
      <c r="AK141" s="253"/>
      <c r="AL141" s="253"/>
      <c r="AM141" s="253"/>
      <c r="AN141" s="253">
        <v>1</v>
      </c>
      <c r="AO141" s="253"/>
      <c r="AP141" s="253"/>
      <c r="AQ141" s="253"/>
      <c r="AR141" s="253"/>
      <c r="AS141" s="253"/>
      <c r="AT141" s="253"/>
      <c r="AU141" s="253"/>
      <c r="AV141" s="253"/>
      <c r="AW141" s="253"/>
      <c r="AX141" s="254"/>
      <c r="AY141" s="231">
        <v>1</v>
      </c>
      <c r="AZ141" s="88">
        <f t="shared" si="7"/>
        <v>4</v>
      </c>
      <c r="BB141" s="88">
        <f t="shared" si="6"/>
        <v>0</v>
      </c>
      <c r="BC141" s="93"/>
      <c r="BD141" s="94"/>
      <c r="BE141" s="104" t="s">
        <v>488</v>
      </c>
      <c r="BF141" s="91" t="s">
        <v>489</v>
      </c>
    </row>
    <row r="142" spans="1:58" ht="11.1" customHeight="1">
      <c r="A142" s="131"/>
      <c r="B142" s="131"/>
      <c r="C142" s="131"/>
      <c r="D142" s="252">
        <v>138</v>
      </c>
      <c r="E142" s="262" t="s">
        <v>490</v>
      </c>
      <c r="F142" s="253"/>
      <c r="G142" s="253"/>
      <c r="H142" s="253"/>
      <c r="I142" s="253"/>
      <c r="J142" s="253"/>
      <c r="K142" s="253"/>
      <c r="L142" s="253"/>
      <c r="M142" s="253"/>
      <c r="N142" s="253"/>
      <c r="O142" s="253"/>
      <c r="P142" s="253"/>
      <c r="Q142" s="253"/>
      <c r="R142" s="253"/>
      <c r="S142" s="253"/>
      <c r="T142" s="253"/>
      <c r="U142" s="253"/>
      <c r="V142" s="253"/>
      <c r="W142" s="253"/>
      <c r="X142" s="253"/>
      <c r="Y142" s="253"/>
      <c r="Z142" s="253"/>
      <c r="AA142" s="253"/>
      <c r="AB142" s="253"/>
      <c r="AC142" s="253"/>
      <c r="AD142" s="253">
        <v>1</v>
      </c>
      <c r="AE142" s="253"/>
      <c r="AF142" s="253"/>
      <c r="AG142" s="253"/>
      <c r="AH142" s="253"/>
      <c r="AI142" s="253"/>
      <c r="AJ142" s="253"/>
      <c r="AK142" s="253"/>
      <c r="AL142" s="253"/>
      <c r="AM142" s="253"/>
      <c r="AN142" s="253"/>
      <c r="AO142" s="253"/>
      <c r="AP142" s="253"/>
      <c r="AQ142" s="253"/>
      <c r="AR142" s="253"/>
      <c r="AS142" s="253"/>
      <c r="AT142" s="253"/>
      <c r="AU142" s="253"/>
      <c r="AV142" s="253"/>
      <c r="AW142" s="253"/>
      <c r="AX142" s="254"/>
      <c r="AY142" s="231"/>
      <c r="AZ142" s="88">
        <f t="shared" si="7"/>
        <v>1</v>
      </c>
      <c r="BB142" s="88">
        <f t="shared" si="6"/>
        <v>0</v>
      </c>
      <c r="BC142" s="93"/>
      <c r="BD142" s="94"/>
      <c r="BE142" s="104">
        <v>138</v>
      </c>
      <c r="BF142" s="91" t="s">
        <v>490</v>
      </c>
    </row>
    <row r="143" spans="1:58" ht="89.45" customHeight="1">
      <c r="A143" s="131"/>
      <c r="B143" s="131"/>
      <c r="C143" s="131"/>
      <c r="D143" s="252">
        <v>139</v>
      </c>
      <c r="E143" s="262" t="s">
        <v>491</v>
      </c>
      <c r="F143" s="253"/>
      <c r="G143" s="253"/>
      <c r="H143" s="253"/>
      <c r="I143" s="253"/>
      <c r="J143" s="253"/>
      <c r="K143" s="253"/>
      <c r="L143" s="253"/>
      <c r="M143" s="253"/>
      <c r="N143" s="253"/>
      <c r="O143" s="253"/>
      <c r="P143" s="253"/>
      <c r="Q143" s="253"/>
      <c r="R143" s="253"/>
      <c r="S143" s="253"/>
      <c r="T143" s="253"/>
      <c r="U143" s="253"/>
      <c r="V143" s="253"/>
      <c r="W143" s="253"/>
      <c r="X143" s="253"/>
      <c r="Y143" s="253"/>
      <c r="Z143" s="253"/>
      <c r="AA143" s="253">
        <v>3</v>
      </c>
      <c r="AB143" s="253"/>
      <c r="AC143" s="253">
        <v>1</v>
      </c>
      <c r="AD143" s="253">
        <v>3</v>
      </c>
      <c r="AE143" s="253"/>
      <c r="AF143" s="253">
        <v>2</v>
      </c>
      <c r="AG143" s="253">
        <v>1</v>
      </c>
      <c r="AH143" s="253">
        <v>2</v>
      </c>
      <c r="AI143" s="253">
        <v>2</v>
      </c>
      <c r="AJ143" s="253"/>
      <c r="AK143" s="253">
        <v>5</v>
      </c>
      <c r="AL143" s="253"/>
      <c r="AM143" s="253">
        <v>1</v>
      </c>
      <c r="AN143" s="253"/>
      <c r="AO143" s="253">
        <v>1</v>
      </c>
      <c r="AP143" s="253">
        <v>2</v>
      </c>
      <c r="AQ143" s="253">
        <v>1</v>
      </c>
      <c r="AR143" s="253"/>
      <c r="AS143" s="253"/>
      <c r="AT143" s="253">
        <v>1</v>
      </c>
      <c r="AU143" s="253">
        <v>1</v>
      </c>
      <c r="AV143" s="253"/>
      <c r="AW143" s="253">
        <v>2</v>
      </c>
      <c r="AX143" s="254"/>
      <c r="AY143" s="231">
        <v>1</v>
      </c>
      <c r="AZ143" s="88">
        <f t="shared" si="7"/>
        <v>29</v>
      </c>
      <c r="BB143" s="88">
        <f t="shared" si="6"/>
        <v>3</v>
      </c>
      <c r="BC143" s="93"/>
      <c r="BD143" s="94"/>
      <c r="BE143" s="104">
        <v>139</v>
      </c>
      <c r="BF143" s="91" t="s">
        <v>491</v>
      </c>
    </row>
    <row r="144" spans="1:58" ht="44.45" customHeight="1">
      <c r="A144" s="131"/>
      <c r="B144" s="131"/>
      <c r="C144" s="131"/>
      <c r="D144" s="252">
        <v>140</v>
      </c>
      <c r="E144" s="262" t="s">
        <v>492</v>
      </c>
      <c r="F144" s="253"/>
      <c r="G144" s="253"/>
      <c r="H144" s="253"/>
      <c r="I144" s="253"/>
      <c r="J144" s="253"/>
      <c r="K144" s="253"/>
      <c r="L144" s="253"/>
      <c r="M144" s="253"/>
      <c r="N144" s="253"/>
      <c r="O144" s="253"/>
      <c r="P144" s="253"/>
      <c r="Q144" s="253"/>
      <c r="R144" s="253"/>
      <c r="S144" s="253"/>
      <c r="T144" s="253"/>
      <c r="U144" s="253"/>
      <c r="V144" s="253"/>
      <c r="W144" s="253"/>
      <c r="X144" s="253"/>
      <c r="Y144" s="253"/>
      <c r="Z144" s="253"/>
      <c r="AA144" s="253"/>
      <c r="AB144" s="253"/>
      <c r="AC144" s="253"/>
      <c r="AD144" s="253">
        <v>1</v>
      </c>
      <c r="AE144" s="253"/>
      <c r="AF144" s="253"/>
      <c r="AG144" s="253"/>
      <c r="AH144" s="253"/>
      <c r="AI144" s="253"/>
      <c r="AJ144" s="253"/>
      <c r="AK144" s="253"/>
      <c r="AL144" s="253">
        <v>1</v>
      </c>
      <c r="AM144" s="253"/>
      <c r="AN144" s="253"/>
      <c r="AO144" s="253"/>
      <c r="AP144" s="253"/>
      <c r="AQ144" s="253">
        <v>1</v>
      </c>
      <c r="AR144" s="253"/>
      <c r="AS144" s="253"/>
      <c r="AT144" s="253"/>
      <c r="AU144" s="253"/>
      <c r="AV144" s="253"/>
      <c r="AW144" s="253"/>
      <c r="AX144" s="254"/>
      <c r="AY144" s="231"/>
      <c r="AZ144" s="88">
        <f t="shared" si="7"/>
        <v>3</v>
      </c>
      <c r="BB144" s="88">
        <f t="shared" si="6"/>
        <v>0</v>
      </c>
      <c r="BC144" s="93"/>
      <c r="BD144" s="94"/>
      <c r="BE144" s="104">
        <v>140</v>
      </c>
      <c r="BF144" s="91" t="s">
        <v>492</v>
      </c>
    </row>
    <row r="145" spans="1:58" ht="11.1" customHeight="1">
      <c r="A145" s="131"/>
      <c r="B145" s="131"/>
      <c r="C145" s="131"/>
      <c r="D145" s="252">
        <v>141</v>
      </c>
      <c r="E145" s="262" t="s">
        <v>493</v>
      </c>
      <c r="F145" s="253"/>
      <c r="G145" s="253"/>
      <c r="H145" s="253"/>
      <c r="I145" s="253"/>
      <c r="J145" s="253"/>
      <c r="K145" s="253"/>
      <c r="L145" s="253"/>
      <c r="M145" s="253"/>
      <c r="N145" s="253"/>
      <c r="O145" s="253"/>
      <c r="P145" s="253"/>
      <c r="Q145" s="253"/>
      <c r="R145" s="253"/>
      <c r="S145" s="253"/>
      <c r="T145" s="253"/>
      <c r="U145" s="253"/>
      <c r="V145" s="253"/>
      <c r="W145" s="253"/>
      <c r="X145" s="253"/>
      <c r="Y145" s="253"/>
      <c r="Z145" s="253"/>
      <c r="AA145" s="253"/>
      <c r="AB145" s="253"/>
      <c r="AC145" s="253"/>
      <c r="AD145" s="253"/>
      <c r="AE145" s="253"/>
      <c r="AF145" s="253"/>
      <c r="AG145" s="253"/>
      <c r="AH145" s="253"/>
      <c r="AI145" s="253"/>
      <c r="AJ145" s="253"/>
      <c r="AK145" s="253"/>
      <c r="AL145" s="253"/>
      <c r="AM145" s="253"/>
      <c r="AN145" s="253"/>
      <c r="AO145" s="253"/>
      <c r="AP145" s="253"/>
      <c r="AQ145" s="253"/>
      <c r="AR145" s="253"/>
      <c r="AS145" s="253"/>
      <c r="AT145" s="253"/>
      <c r="AU145" s="253"/>
      <c r="AV145" s="253"/>
      <c r="AW145" s="253"/>
      <c r="AX145" s="254"/>
      <c r="AY145" s="231"/>
      <c r="AZ145" s="88">
        <f t="shared" si="7"/>
        <v>0</v>
      </c>
      <c r="BB145" s="88">
        <f t="shared" si="6"/>
        <v>0</v>
      </c>
      <c r="BC145" s="93"/>
      <c r="BD145" s="94"/>
      <c r="BE145" s="104">
        <v>141</v>
      </c>
      <c r="BF145" s="91" t="s">
        <v>493</v>
      </c>
    </row>
    <row r="146" spans="1:58" ht="30.95" customHeight="1">
      <c r="A146" s="131"/>
      <c r="B146" s="131"/>
      <c r="C146" s="131"/>
      <c r="D146" s="252">
        <v>142</v>
      </c>
      <c r="E146" s="262" t="s">
        <v>494</v>
      </c>
      <c r="F146" s="255"/>
      <c r="G146" s="255"/>
      <c r="H146" s="255"/>
      <c r="I146" s="255"/>
      <c r="J146" s="255"/>
      <c r="K146" s="255"/>
      <c r="L146" s="255"/>
      <c r="M146" s="255"/>
      <c r="N146" s="255"/>
      <c r="O146" s="255"/>
      <c r="P146" s="256"/>
      <c r="Q146" s="256"/>
      <c r="R146" s="256"/>
      <c r="S146" s="256"/>
      <c r="T146" s="256"/>
      <c r="U146" s="256"/>
      <c r="V146" s="256"/>
      <c r="W146" s="256"/>
      <c r="X146" s="256"/>
      <c r="Y146" s="256"/>
      <c r="Z146" s="256"/>
      <c r="AA146" s="256"/>
      <c r="AB146" s="256"/>
      <c r="AC146" s="256"/>
      <c r="AD146" s="256"/>
      <c r="AE146" s="253"/>
      <c r="AF146" s="253"/>
      <c r="AG146" s="253"/>
      <c r="AH146" s="253"/>
      <c r="AI146" s="253"/>
      <c r="AJ146" s="253"/>
      <c r="AK146" s="253"/>
      <c r="AL146" s="253"/>
      <c r="AM146" s="253"/>
      <c r="AN146" s="253"/>
      <c r="AO146" s="253"/>
      <c r="AP146" s="253"/>
      <c r="AQ146" s="253"/>
      <c r="AR146" s="253"/>
      <c r="AS146" s="253"/>
      <c r="AT146" s="253"/>
      <c r="AU146" s="253">
        <v>1</v>
      </c>
      <c r="AV146" s="253"/>
      <c r="AW146" s="253">
        <v>1</v>
      </c>
      <c r="AX146" s="254"/>
      <c r="AY146" s="231"/>
      <c r="AZ146" s="88">
        <f t="shared" si="7"/>
        <v>2</v>
      </c>
      <c r="BB146" s="88">
        <f t="shared" si="6"/>
        <v>0</v>
      </c>
      <c r="BC146" s="93"/>
      <c r="BD146" s="94"/>
      <c r="BE146" s="104">
        <v>142</v>
      </c>
      <c r="BF146" s="91" t="s">
        <v>494</v>
      </c>
    </row>
    <row r="147" spans="1:58" ht="21.95" customHeight="1">
      <c r="A147" s="131"/>
      <c r="B147" s="131"/>
      <c r="C147" s="93"/>
      <c r="D147" s="252">
        <v>143</v>
      </c>
      <c r="E147" s="262" t="s">
        <v>495</v>
      </c>
      <c r="F147" s="255"/>
      <c r="G147" s="255"/>
      <c r="H147" s="255"/>
      <c r="I147" s="255"/>
      <c r="J147" s="255"/>
      <c r="K147" s="255"/>
      <c r="L147" s="255"/>
      <c r="M147" s="255"/>
      <c r="N147" s="255"/>
      <c r="O147" s="255"/>
      <c r="P147" s="256"/>
      <c r="Q147" s="256"/>
      <c r="R147" s="256"/>
      <c r="S147" s="256"/>
      <c r="T147" s="256"/>
      <c r="U147" s="256"/>
      <c r="V147" s="256"/>
      <c r="W147" s="256"/>
      <c r="X147" s="256"/>
      <c r="Y147" s="256"/>
      <c r="Z147" s="256"/>
      <c r="AA147" s="256"/>
      <c r="AB147" s="256"/>
      <c r="AC147" s="256"/>
      <c r="AD147" s="256"/>
      <c r="AE147" s="253"/>
      <c r="AF147" s="253"/>
      <c r="AG147" s="253"/>
      <c r="AH147" s="253"/>
      <c r="AI147" s="253"/>
      <c r="AJ147" s="253"/>
      <c r="AK147" s="253"/>
      <c r="AL147" s="253"/>
      <c r="AM147" s="253"/>
      <c r="AN147" s="253"/>
      <c r="AO147" s="253"/>
      <c r="AP147" s="253"/>
      <c r="AQ147" s="253"/>
      <c r="AR147" s="253"/>
      <c r="AS147" s="253"/>
      <c r="AT147" s="253"/>
      <c r="AU147" s="253"/>
      <c r="AV147" s="253"/>
      <c r="AW147" s="253"/>
      <c r="AX147" s="254"/>
      <c r="AY147" s="231"/>
      <c r="AZ147" s="88">
        <f t="shared" si="7"/>
        <v>0</v>
      </c>
      <c r="BB147" s="88">
        <f t="shared" si="6"/>
        <v>0</v>
      </c>
      <c r="BC147" s="93"/>
      <c r="BE147" s="104">
        <v>143</v>
      </c>
      <c r="BF147" s="91" t="s">
        <v>495</v>
      </c>
    </row>
    <row r="148" spans="1:58" ht="11.1" customHeight="1">
      <c r="A148" s="131"/>
      <c r="B148" s="131"/>
      <c r="C148" s="131"/>
      <c r="D148" s="252">
        <v>144</v>
      </c>
      <c r="E148" s="262" t="s">
        <v>496</v>
      </c>
      <c r="F148" s="253"/>
      <c r="G148" s="253"/>
      <c r="H148" s="253"/>
      <c r="I148" s="253"/>
      <c r="J148" s="253"/>
      <c r="K148" s="253"/>
      <c r="L148" s="253"/>
      <c r="M148" s="253"/>
      <c r="N148" s="253"/>
      <c r="O148" s="253"/>
      <c r="P148" s="253"/>
      <c r="Q148" s="253"/>
      <c r="R148" s="253"/>
      <c r="S148" s="253"/>
      <c r="T148" s="253"/>
      <c r="U148" s="253"/>
      <c r="V148" s="253"/>
      <c r="W148" s="253"/>
      <c r="X148" s="253"/>
      <c r="Y148" s="253"/>
      <c r="Z148" s="253"/>
      <c r="AA148" s="253"/>
      <c r="AB148" s="253"/>
      <c r="AC148" s="253"/>
      <c r="AD148" s="253"/>
      <c r="AE148" s="253"/>
      <c r="AF148" s="253"/>
      <c r="AG148" s="253"/>
      <c r="AH148" s="253"/>
      <c r="AI148" s="253"/>
      <c r="AJ148" s="253"/>
      <c r="AK148" s="253"/>
      <c r="AL148" s="253"/>
      <c r="AM148" s="253"/>
      <c r="AN148" s="253"/>
      <c r="AO148" s="253"/>
      <c r="AP148" s="253"/>
      <c r="AQ148" s="253"/>
      <c r="AR148" s="253"/>
      <c r="AS148" s="253"/>
      <c r="AT148" s="253"/>
      <c r="AU148" s="253">
        <v>1</v>
      </c>
      <c r="AV148" s="253"/>
      <c r="AW148" s="253"/>
      <c r="AX148" s="254"/>
      <c r="AY148" s="231"/>
      <c r="AZ148" s="88">
        <f t="shared" si="7"/>
        <v>1</v>
      </c>
      <c r="BB148" s="88">
        <f t="shared" si="6"/>
        <v>0</v>
      </c>
      <c r="BC148" s="93"/>
      <c r="BD148" s="94"/>
      <c r="BE148" s="104">
        <v>144</v>
      </c>
      <c r="BF148" s="91" t="s">
        <v>496</v>
      </c>
    </row>
    <row r="149" spans="1:58" ht="11.1" customHeight="1">
      <c r="A149" s="131"/>
      <c r="B149" s="131"/>
      <c r="C149" s="131"/>
      <c r="D149" s="252">
        <v>145</v>
      </c>
      <c r="E149" s="262" t="s">
        <v>497</v>
      </c>
      <c r="F149" s="253"/>
      <c r="G149" s="253"/>
      <c r="H149" s="253"/>
      <c r="I149" s="253"/>
      <c r="J149" s="253"/>
      <c r="K149" s="253"/>
      <c r="L149" s="253"/>
      <c r="M149" s="253"/>
      <c r="N149" s="253"/>
      <c r="O149" s="253"/>
      <c r="P149" s="253"/>
      <c r="Q149" s="253"/>
      <c r="R149" s="253"/>
      <c r="S149" s="253"/>
      <c r="T149" s="253"/>
      <c r="U149" s="253"/>
      <c r="V149" s="253"/>
      <c r="W149" s="253"/>
      <c r="X149" s="253"/>
      <c r="Y149" s="253"/>
      <c r="Z149" s="253"/>
      <c r="AA149" s="253">
        <v>2</v>
      </c>
      <c r="AB149" s="253">
        <v>1</v>
      </c>
      <c r="AC149" s="253"/>
      <c r="AD149" s="253"/>
      <c r="AE149" s="253"/>
      <c r="AF149" s="253"/>
      <c r="AG149" s="253"/>
      <c r="AH149" s="253"/>
      <c r="AI149" s="253"/>
      <c r="AJ149" s="253"/>
      <c r="AK149" s="253"/>
      <c r="AL149" s="253"/>
      <c r="AM149" s="253"/>
      <c r="AN149" s="253"/>
      <c r="AO149" s="253"/>
      <c r="AP149" s="253">
        <v>1</v>
      </c>
      <c r="AQ149" s="253"/>
      <c r="AR149" s="253"/>
      <c r="AS149" s="253"/>
      <c r="AT149" s="253"/>
      <c r="AU149" s="253"/>
      <c r="AV149" s="253"/>
      <c r="AW149" s="253"/>
      <c r="AX149" s="254"/>
      <c r="AY149" s="231"/>
      <c r="AZ149" s="88">
        <f t="shared" si="7"/>
        <v>4</v>
      </c>
      <c r="BB149" s="88">
        <f t="shared" si="6"/>
        <v>3</v>
      </c>
      <c r="BC149" s="93"/>
      <c r="BD149" s="94"/>
      <c r="BE149" s="104">
        <v>145</v>
      </c>
      <c r="BF149" s="91" t="s">
        <v>497</v>
      </c>
    </row>
    <row r="150" spans="1:58" ht="23.45" customHeight="1">
      <c r="A150" s="131"/>
      <c r="B150" s="131"/>
      <c r="C150" s="131"/>
      <c r="D150" s="252">
        <v>146</v>
      </c>
      <c r="E150" s="262" t="s">
        <v>498</v>
      </c>
      <c r="F150" s="253"/>
      <c r="G150" s="253"/>
      <c r="H150" s="253"/>
      <c r="I150" s="253"/>
      <c r="J150" s="253"/>
      <c r="K150" s="253"/>
      <c r="L150" s="253"/>
      <c r="M150" s="253"/>
      <c r="N150" s="253"/>
      <c r="O150" s="253"/>
      <c r="P150" s="253"/>
      <c r="Q150" s="253"/>
      <c r="R150" s="253"/>
      <c r="S150" s="253"/>
      <c r="T150" s="253"/>
      <c r="U150" s="253"/>
      <c r="V150" s="253"/>
      <c r="W150" s="253"/>
      <c r="X150" s="253"/>
      <c r="Y150" s="253"/>
      <c r="Z150" s="253"/>
      <c r="AA150" s="253"/>
      <c r="AB150" s="253"/>
      <c r="AC150" s="253"/>
      <c r="AD150" s="253"/>
      <c r="AE150" s="253"/>
      <c r="AF150" s="253"/>
      <c r="AG150" s="253"/>
      <c r="AH150" s="253"/>
      <c r="AI150" s="253"/>
      <c r="AJ150" s="253"/>
      <c r="AK150" s="253"/>
      <c r="AL150" s="253"/>
      <c r="AM150" s="253"/>
      <c r="AN150" s="253"/>
      <c r="AO150" s="253"/>
      <c r="AP150" s="253"/>
      <c r="AQ150" s="253"/>
      <c r="AR150" s="253"/>
      <c r="AS150" s="253"/>
      <c r="AT150" s="253"/>
      <c r="AU150" s="253"/>
      <c r="AV150" s="253"/>
      <c r="AW150" s="253"/>
      <c r="AX150" s="254"/>
      <c r="AY150" s="231"/>
      <c r="AZ150" s="88">
        <f t="shared" si="7"/>
        <v>0</v>
      </c>
      <c r="BB150" s="88">
        <f t="shared" si="6"/>
        <v>0</v>
      </c>
      <c r="BC150" s="93"/>
      <c r="BD150" s="94"/>
      <c r="BE150" s="104">
        <v>146</v>
      </c>
      <c r="BF150" s="91" t="s">
        <v>498</v>
      </c>
    </row>
    <row r="151" spans="1:58" ht="11.1" customHeight="1">
      <c r="A151" s="131"/>
      <c r="B151" s="131"/>
      <c r="C151" s="131"/>
      <c r="D151" s="252">
        <v>147</v>
      </c>
      <c r="E151" s="262" t="s">
        <v>499</v>
      </c>
      <c r="F151" s="253"/>
      <c r="G151" s="253"/>
      <c r="H151" s="253"/>
      <c r="I151" s="253"/>
      <c r="J151" s="253"/>
      <c r="K151" s="253"/>
      <c r="L151" s="253"/>
      <c r="M151" s="253"/>
      <c r="N151" s="253"/>
      <c r="O151" s="253"/>
      <c r="P151" s="253"/>
      <c r="Q151" s="253"/>
      <c r="R151" s="253"/>
      <c r="S151" s="253"/>
      <c r="T151" s="253"/>
      <c r="U151" s="253"/>
      <c r="V151" s="253"/>
      <c r="W151" s="253"/>
      <c r="X151" s="253"/>
      <c r="Y151" s="253"/>
      <c r="Z151" s="253"/>
      <c r="AA151" s="253"/>
      <c r="AB151" s="253"/>
      <c r="AC151" s="253"/>
      <c r="AD151" s="253"/>
      <c r="AE151" s="253"/>
      <c r="AF151" s="253"/>
      <c r="AG151" s="253"/>
      <c r="AH151" s="253"/>
      <c r="AI151" s="253"/>
      <c r="AJ151" s="253"/>
      <c r="AK151" s="253"/>
      <c r="AL151" s="253"/>
      <c r="AM151" s="253"/>
      <c r="AN151" s="253"/>
      <c r="AO151" s="253"/>
      <c r="AP151" s="253"/>
      <c r="AQ151" s="253"/>
      <c r="AR151" s="253"/>
      <c r="AS151" s="253"/>
      <c r="AT151" s="253"/>
      <c r="AU151" s="253"/>
      <c r="AV151" s="253"/>
      <c r="AW151" s="253"/>
      <c r="AX151" s="254"/>
      <c r="AY151" s="231"/>
      <c r="AZ151" s="88">
        <f t="shared" si="7"/>
        <v>0</v>
      </c>
      <c r="BB151" s="88">
        <f t="shared" si="6"/>
        <v>0</v>
      </c>
      <c r="BC151" s="93"/>
      <c r="BD151" s="94"/>
      <c r="BE151" s="104">
        <v>147</v>
      </c>
      <c r="BF151" s="91" t="s">
        <v>499</v>
      </c>
    </row>
    <row r="152" spans="1:58" ht="31.5">
      <c r="A152" s="131"/>
      <c r="B152" s="131"/>
      <c r="C152" s="131"/>
      <c r="D152" s="252">
        <v>148</v>
      </c>
      <c r="E152" s="262" t="s">
        <v>500</v>
      </c>
      <c r="F152" s="253"/>
      <c r="G152" s="253"/>
      <c r="H152" s="253"/>
      <c r="I152" s="253"/>
      <c r="J152" s="253"/>
      <c r="K152" s="253"/>
      <c r="L152" s="253"/>
      <c r="M152" s="253"/>
      <c r="N152" s="253"/>
      <c r="O152" s="253"/>
      <c r="P152" s="253"/>
      <c r="Q152" s="253"/>
      <c r="R152" s="253"/>
      <c r="S152" s="253"/>
      <c r="T152" s="253"/>
      <c r="U152" s="253"/>
      <c r="V152" s="253"/>
      <c r="W152" s="253"/>
      <c r="X152" s="253"/>
      <c r="Y152" s="253"/>
      <c r="Z152" s="253"/>
      <c r="AA152" s="253"/>
      <c r="AB152" s="253"/>
      <c r="AC152" s="253"/>
      <c r="AD152" s="253"/>
      <c r="AE152" s="253"/>
      <c r="AF152" s="253"/>
      <c r="AG152" s="253"/>
      <c r="AH152" s="253"/>
      <c r="AI152" s="253"/>
      <c r="AJ152" s="253"/>
      <c r="AK152" s="253"/>
      <c r="AL152" s="253"/>
      <c r="AM152" s="253"/>
      <c r="AN152" s="253"/>
      <c r="AO152" s="253"/>
      <c r="AP152" s="253"/>
      <c r="AQ152" s="253"/>
      <c r="AR152" s="253"/>
      <c r="AS152" s="253"/>
      <c r="AT152" s="253"/>
      <c r="AU152" s="253"/>
      <c r="AV152" s="253"/>
      <c r="AW152" s="253"/>
      <c r="AX152" s="254"/>
      <c r="AY152" s="231"/>
      <c r="AZ152" s="88">
        <f t="shared" si="7"/>
        <v>0</v>
      </c>
      <c r="BB152" s="88">
        <f t="shared" si="6"/>
        <v>0</v>
      </c>
      <c r="BC152" s="93"/>
      <c r="BD152" s="94"/>
      <c r="BE152" s="104">
        <v>148</v>
      </c>
      <c r="BF152" s="91" t="s">
        <v>500</v>
      </c>
    </row>
    <row r="153" spans="1:58" ht="11.1" customHeight="1">
      <c r="A153" s="131"/>
      <c r="B153" s="131"/>
      <c r="C153" s="131"/>
      <c r="D153" s="252">
        <v>149</v>
      </c>
      <c r="E153" s="262" t="s">
        <v>501</v>
      </c>
      <c r="F153" s="253"/>
      <c r="G153" s="253"/>
      <c r="H153" s="253"/>
      <c r="I153" s="253"/>
      <c r="J153" s="253"/>
      <c r="K153" s="253"/>
      <c r="L153" s="253"/>
      <c r="M153" s="253"/>
      <c r="N153" s="253"/>
      <c r="O153" s="253"/>
      <c r="P153" s="253"/>
      <c r="Q153" s="253"/>
      <c r="R153" s="253"/>
      <c r="S153" s="253"/>
      <c r="T153" s="253"/>
      <c r="U153" s="253"/>
      <c r="V153" s="253"/>
      <c r="W153" s="253"/>
      <c r="X153" s="253"/>
      <c r="Y153" s="253"/>
      <c r="Z153" s="253"/>
      <c r="AA153" s="253"/>
      <c r="AB153" s="253"/>
      <c r="AC153" s="253"/>
      <c r="AD153" s="253"/>
      <c r="AE153" s="253"/>
      <c r="AF153" s="253"/>
      <c r="AG153" s="253"/>
      <c r="AH153" s="253"/>
      <c r="AI153" s="253"/>
      <c r="AJ153" s="253"/>
      <c r="AK153" s="253"/>
      <c r="AL153" s="253"/>
      <c r="AM153" s="253"/>
      <c r="AN153" s="253"/>
      <c r="AO153" s="253"/>
      <c r="AP153" s="253"/>
      <c r="AQ153" s="253"/>
      <c r="AR153" s="253"/>
      <c r="AS153" s="253"/>
      <c r="AT153" s="253"/>
      <c r="AU153" s="253"/>
      <c r="AV153" s="253"/>
      <c r="AW153" s="253"/>
      <c r="AX153" s="254"/>
      <c r="AY153" s="231"/>
      <c r="AZ153" s="88">
        <f t="shared" si="7"/>
        <v>0</v>
      </c>
      <c r="BB153" s="88">
        <f t="shared" si="6"/>
        <v>0</v>
      </c>
      <c r="BC153" s="93"/>
      <c r="BD153" s="94"/>
      <c r="BE153" s="104">
        <v>149</v>
      </c>
      <c r="BF153" s="91" t="s">
        <v>501</v>
      </c>
    </row>
    <row r="154" spans="1:58" ht="11.1" customHeight="1">
      <c r="A154" s="131"/>
      <c r="B154" s="131"/>
      <c r="C154" s="131"/>
      <c r="D154" s="252">
        <v>150</v>
      </c>
      <c r="E154" s="262" t="s">
        <v>502</v>
      </c>
      <c r="F154" s="253"/>
      <c r="G154" s="253"/>
      <c r="H154" s="253"/>
      <c r="I154" s="253"/>
      <c r="J154" s="253"/>
      <c r="K154" s="253"/>
      <c r="L154" s="253"/>
      <c r="M154" s="253"/>
      <c r="N154" s="253"/>
      <c r="O154" s="253"/>
      <c r="P154" s="253"/>
      <c r="Q154" s="253"/>
      <c r="R154" s="253"/>
      <c r="S154" s="253"/>
      <c r="T154" s="253"/>
      <c r="U154" s="253"/>
      <c r="V154" s="253"/>
      <c r="W154" s="253"/>
      <c r="X154" s="253"/>
      <c r="Y154" s="253"/>
      <c r="Z154" s="253"/>
      <c r="AA154" s="253"/>
      <c r="AB154" s="253"/>
      <c r="AC154" s="253"/>
      <c r="AD154" s="253"/>
      <c r="AE154" s="253"/>
      <c r="AF154" s="253"/>
      <c r="AG154" s="253"/>
      <c r="AH154" s="253"/>
      <c r="AI154" s="253"/>
      <c r="AJ154" s="253"/>
      <c r="AK154" s="253"/>
      <c r="AL154" s="253"/>
      <c r="AM154" s="253"/>
      <c r="AN154" s="253"/>
      <c r="AO154" s="253"/>
      <c r="AP154" s="253"/>
      <c r="AQ154" s="253"/>
      <c r="AR154" s="253"/>
      <c r="AS154" s="253"/>
      <c r="AT154" s="253"/>
      <c r="AU154" s="253"/>
      <c r="AV154" s="253"/>
      <c r="AW154" s="253"/>
      <c r="AX154" s="254"/>
      <c r="AY154" s="231"/>
      <c r="AZ154" s="88">
        <f t="shared" si="7"/>
        <v>0</v>
      </c>
      <c r="BB154" s="88">
        <f t="shared" si="6"/>
        <v>0</v>
      </c>
      <c r="BC154" s="93"/>
      <c r="BD154" s="94"/>
      <c r="BE154" s="104">
        <v>150</v>
      </c>
      <c r="BF154" s="91" t="s">
        <v>502</v>
      </c>
    </row>
    <row r="155" spans="1:58" ht="11.1" customHeight="1">
      <c r="A155" s="131"/>
      <c r="B155" s="131"/>
      <c r="C155" s="131"/>
      <c r="D155" s="252">
        <v>151</v>
      </c>
      <c r="E155" s="262" t="s">
        <v>503</v>
      </c>
      <c r="F155" s="255"/>
      <c r="G155" s="255"/>
      <c r="H155" s="255"/>
      <c r="I155" s="255"/>
      <c r="J155" s="255"/>
      <c r="K155" s="255"/>
      <c r="L155" s="255"/>
      <c r="M155" s="255"/>
      <c r="N155" s="255"/>
      <c r="O155" s="255"/>
      <c r="P155" s="256"/>
      <c r="Q155" s="256"/>
      <c r="R155" s="256"/>
      <c r="S155" s="256"/>
      <c r="T155" s="256"/>
      <c r="U155" s="256"/>
      <c r="V155" s="256"/>
      <c r="W155" s="256"/>
      <c r="X155" s="256"/>
      <c r="Y155" s="256"/>
      <c r="Z155" s="256"/>
      <c r="AA155" s="256"/>
      <c r="AB155" s="256"/>
      <c r="AC155" s="256"/>
      <c r="AD155" s="256"/>
      <c r="AE155" s="253"/>
      <c r="AF155" s="253"/>
      <c r="AG155" s="253"/>
      <c r="AH155" s="253"/>
      <c r="AI155" s="253"/>
      <c r="AJ155" s="253"/>
      <c r="AK155" s="253"/>
      <c r="AL155" s="253"/>
      <c r="AM155" s="253"/>
      <c r="AN155" s="253"/>
      <c r="AO155" s="253"/>
      <c r="AP155" s="253"/>
      <c r="AQ155" s="253"/>
      <c r="AR155" s="253"/>
      <c r="AS155" s="253"/>
      <c r="AT155" s="253"/>
      <c r="AU155" s="253"/>
      <c r="AV155" s="253"/>
      <c r="AW155" s="253"/>
      <c r="AX155" s="254"/>
      <c r="AY155" s="231"/>
      <c r="AZ155" s="88">
        <f t="shared" si="7"/>
        <v>0</v>
      </c>
      <c r="BB155" s="88">
        <f t="shared" si="6"/>
        <v>0</v>
      </c>
      <c r="BC155" s="95"/>
      <c r="BD155" s="96"/>
      <c r="BE155" s="104">
        <v>151</v>
      </c>
      <c r="BF155" s="91" t="s">
        <v>503</v>
      </c>
    </row>
    <row r="156" spans="1:58" ht="11.1" customHeight="1">
      <c r="A156" s="131"/>
      <c r="B156" s="131"/>
      <c r="C156" s="131"/>
      <c r="D156" s="252" t="s">
        <v>504</v>
      </c>
      <c r="E156" s="262" t="s">
        <v>505</v>
      </c>
      <c r="F156" s="255"/>
      <c r="G156" s="255"/>
      <c r="H156" s="255"/>
      <c r="I156" s="255"/>
      <c r="J156" s="255"/>
      <c r="K156" s="255"/>
      <c r="L156" s="255"/>
      <c r="M156" s="255"/>
      <c r="N156" s="255"/>
      <c r="O156" s="255"/>
      <c r="P156" s="256"/>
      <c r="Q156" s="256"/>
      <c r="R156" s="256"/>
      <c r="S156" s="256"/>
      <c r="T156" s="256"/>
      <c r="U156" s="256"/>
      <c r="V156" s="256"/>
      <c r="W156" s="256"/>
      <c r="X156" s="256"/>
      <c r="Y156" s="256"/>
      <c r="Z156" s="256"/>
      <c r="AA156" s="256"/>
      <c r="AB156" s="256"/>
      <c r="AC156" s="256"/>
      <c r="AD156" s="256"/>
      <c r="AE156" s="253"/>
      <c r="AF156" s="253"/>
      <c r="AG156" s="253"/>
      <c r="AH156" s="253"/>
      <c r="AI156" s="253"/>
      <c r="AJ156" s="253"/>
      <c r="AK156" s="253"/>
      <c r="AL156" s="253"/>
      <c r="AM156" s="253"/>
      <c r="AN156" s="253"/>
      <c r="AO156" s="253"/>
      <c r="AP156" s="253"/>
      <c r="AQ156" s="253"/>
      <c r="AR156" s="253">
        <v>1</v>
      </c>
      <c r="AS156" s="253"/>
      <c r="AT156" s="253"/>
      <c r="AU156" s="253"/>
      <c r="AV156" s="253"/>
      <c r="AW156" s="253"/>
      <c r="AX156" s="254">
        <v>1</v>
      </c>
      <c r="AY156" s="231"/>
      <c r="AZ156" s="88">
        <f t="shared" si="7"/>
        <v>2</v>
      </c>
      <c r="BB156" s="88">
        <f t="shared" si="6"/>
        <v>0</v>
      </c>
      <c r="BC156" s="95"/>
      <c r="BD156" s="96"/>
      <c r="BE156" s="128" t="s">
        <v>504</v>
      </c>
      <c r="BF156" s="100" t="s">
        <v>505</v>
      </c>
    </row>
    <row r="157" spans="1:58" ht="11.1" customHeight="1">
      <c r="A157" s="131"/>
      <c r="B157" s="131"/>
      <c r="C157" s="131"/>
      <c r="D157" s="252" t="s">
        <v>506</v>
      </c>
      <c r="E157" s="262" t="s">
        <v>507</v>
      </c>
      <c r="F157" s="253"/>
      <c r="G157" s="253"/>
      <c r="H157" s="253"/>
      <c r="I157" s="253"/>
      <c r="J157" s="253"/>
      <c r="K157" s="253"/>
      <c r="L157" s="253"/>
      <c r="M157" s="253"/>
      <c r="N157" s="253"/>
      <c r="O157" s="253"/>
      <c r="P157" s="253"/>
      <c r="Q157" s="253"/>
      <c r="R157" s="253"/>
      <c r="S157" s="253"/>
      <c r="T157" s="253"/>
      <c r="U157" s="253"/>
      <c r="V157" s="253"/>
      <c r="W157" s="253"/>
      <c r="X157" s="253"/>
      <c r="Y157" s="253"/>
      <c r="Z157" s="253"/>
      <c r="AA157" s="253"/>
      <c r="AB157" s="253"/>
      <c r="AC157" s="253"/>
      <c r="AD157" s="253"/>
      <c r="AE157" s="253"/>
      <c r="AF157" s="253"/>
      <c r="AG157" s="253"/>
      <c r="AH157" s="253"/>
      <c r="AI157" s="253"/>
      <c r="AJ157" s="253"/>
      <c r="AK157" s="253"/>
      <c r="AL157" s="253"/>
      <c r="AM157" s="253"/>
      <c r="AN157" s="253"/>
      <c r="AO157" s="253"/>
      <c r="AP157" s="253"/>
      <c r="AQ157" s="253"/>
      <c r="AR157" s="253"/>
      <c r="AS157" s="253"/>
      <c r="AT157" s="253"/>
      <c r="AU157" s="253"/>
      <c r="AV157" s="253"/>
      <c r="AW157" s="253"/>
      <c r="AX157" s="254">
        <v>1</v>
      </c>
      <c r="AY157" s="231"/>
      <c r="AZ157" s="88">
        <f t="shared" si="7"/>
        <v>1</v>
      </c>
      <c r="BB157" s="88">
        <f t="shared" si="6"/>
        <v>0</v>
      </c>
      <c r="BC157" s="93"/>
      <c r="BD157" s="94"/>
      <c r="BE157" s="128" t="s">
        <v>506</v>
      </c>
      <c r="BF157" s="100" t="s">
        <v>507</v>
      </c>
    </row>
    <row r="158" spans="1:58" ht="11.1" customHeight="1">
      <c r="A158" s="131"/>
      <c r="B158" s="131"/>
      <c r="C158" s="131"/>
      <c r="D158" s="252" t="s">
        <v>508</v>
      </c>
      <c r="E158" s="262" t="s">
        <v>509</v>
      </c>
      <c r="F158" s="253"/>
      <c r="G158" s="253"/>
      <c r="H158" s="253"/>
      <c r="I158" s="253"/>
      <c r="J158" s="253"/>
      <c r="K158" s="253"/>
      <c r="L158" s="253"/>
      <c r="M158" s="253"/>
      <c r="N158" s="253"/>
      <c r="O158" s="253"/>
      <c r="P158" s="253"/>
      <c r="Q158" s="253"/>
      <c r="R158" s="253"/>
      <c r="S158" s="253"/>
      <c r="T158" s="253"/>
      <c r="U158" s="253"/>
      <c r="V158" s="253"/>
      <c r="W158" s="253"/>
      <c r="X158" s="253"/>
      <c r="Y158" s="253"/>
      <c r="Z158" s="253"/>
      <c r="AA158" s="253"/>
      <c r="AB158" s="253"/>
      <c r="AC158" s="253"/>
      <c r="AD158" s="253"/>
      <c r="AE158" s="253"/>
      <c r="AF158" s="253"/>
      <c r="AG158" s="253"/>
      <c r="AH158" s="253"/>
      <c r="AI158" s="253"/>
      <c r="AJ158" s="253"/>
      <c r="AK158" s="253"/>
      <c r="AL158" s="253"/>
      <c r="AM158" s="253"/>
      <c r="AN158" s="253"/>
      <c r="AO158" s="253"/>
      <c r="AP158" s="253"/>
      <c r="AQ158" s="253"/>
      <c r="AR158" s="253"/>
      <c r="AS158" s="253"/>
      <c r="AT158" s="253"/>
      <c r="AU158" s="253"/>
      <c r="AV158" s="253"/>
      <c r="AW158" s="253"/>
      <c r="AX158" s="254"/>
      <c r="AY158" s="231"/>
      <c r="AZ158" s="88">
        <f t="shared" si="7"/>
        <v>0</v>
      </c>
      <c r="BB158" s="88">
        <f t="shared" si="6"/>
        <v>0</v>
      </c>
      <c r="BC158" s="93"/>
      <c r="BD158" s="94"/>
      <c r="BE158" s="128" t="s">
        <v>508</v>
      </c>
      <c r="BF158" s="100" t="s">
        <v>509</v>
      </c>
    </row>
    <row r="159" spans="1:58" ht="11.1" customHeight="1">
      <c r="A159" s="131"/>
      <c r="B159" s="131"/>
      <c r="C159" s="131"/>
      <c r="D159" s="252" t="s">
        <v>510</v>
      </c>
      <c r="E159" s="262" t="s">
        <v>511</v>
      </c>
      <c r="F159" s="253"/>
      <c r="G159" s="253"/>
      <c r="H159" s="253"/>
      <c r="I159" s="253"/>
      <c r="J159" s="253"/>
      <c r="K159" s="253"/>
      <c r="L159" s="253"/>
      <c r="M159" s="253"/>
      <c r="N159" s="253"/>
      <c r="O159" s="253"/>
      <c r="P159" s="253"/>
      <c r="Q159" s="253"/>
      <c r="R159" s="253"/>
      <c r="S159" s="253"/>
      <c r="T159" s="253"/>
      <c r="U159" s="253"/>
      <c r="V159" s="253"/>
      <c r="W159" s="253"/>
      <c r="X159" s="253"/>
      <c r="Y159" s="253"/>
      <c r="Z159" s="253"/>
      <c r="AA159" s="253"/>
      <c r="AB159" s="253"/>
      <c r="AC159" s="253"/>
      <c r="AD159" s="253"/>
      <c r="AE159" s="253"/>
      <c r="AF159" s="253"/>
      <c r="AG159" s="253"/>
      <c r="AH159" s="253"/>
      <c r="AI159" s="253"/>
      <c r="AJ159" s="253"/>
      <c r="AK159" s="253"/>
      <c r="AL159" s="253"/>
      <c r="AM159" s="253"/>
      <c r="AN159" s="253"/>
      <c r="AO159" s="253"/>
      <c r="AP159" s="253"/>
      <c r="AQ159" s="253"/>
      <c r="AR159" s="253"/>
      <c r="AS159" s="253"/>
      <c r="AT159" s="253">
        <v>1</v>
      </c>
      <c r="AU159" s="253"/>
      <c r="AV159" s="253"/>
      <c r="AW159" s="253">
        <v>1</v>
      </c>
      <c r="AX159" s="254"/>
      <c r="AY159" s="231"/>
      <c r="AZ159" s="88">
        <f t="shared" si="7"/>
        <v>2</v>
      </c>
      <c r="BB159" s="88">
        <f t="shared" si="6"/>
        <v>0</v>
      </c>
      <c r="BC159" s="93"/>
      <c r="BD159" s="94"/>
      <c r="BE159" s="128" t="s">
        <v>510</v>
      </c>
      <c r="BF159" s="100" t="s">
        <v>511</v>
      </c>
    </row>
    <row r="160" spans="1:58" ht="11.1" customHeight="1">
      <c r="A160" s="131"/>
      <c r="B160" s="131"/>
      <c r="C160" s="131"/>
      <c r="D160" s="252" t="s">
        <v>512</v>
      </c>
      <c r="E160" s="262" t="s">
        <v>513</v>
      </c>
      <c r="F160" s="253"/>
      <c r="G160" s="253"/>
      <c r="H160" s="253"/>
      <c r="I160" s="253"/>
      <c r="J160" s="253"/>
      <c r="K160" s="253"/>
      <c r="L160" s="253"/>
      <c r="M160" s="253"/>
      <c r="N160" s="253"/>
      <c r="O160" s="253"/>
      <c r="P160" s="253"/>
      <c r="Q160" s="253"/>
      <c r="R160" s="253"/>
      <c r="S160" s="253"/>
      <c r="T160" s="253"/>
      <c r="U160" s="253"/>
      <c r="V160" s="253"/>
      <c r="W160" s="253"/>
      <c r="X160" s="253"/>
      <c r="Y160" s="253"/>
      <c r="Z160" s="253"/>
      <c r="AA160" s="253"/>
      <c r="AB160" s="253"/>
      <c r="AC160" s="253"/>
      <c r="AD160" s="253"/>
      <c r="AE160" s="253"/>
      <c r="AF160" s="253"/>
      <c r="AG160" s="253"/>
      <c r="AH160" s="253"/>
      <c r="AI160" s="253"/>
      <c r="AJ160" s="253"/>
      <c r="AK160" s="253"/>
      <c r="AL160" s="253"/>
      <c r="AM160" s="253"/>
      <c r="AN160" s="253"/>
      <c r="AO160" s="253"/>
      <c r="AP160" s="253"/>
      <c r="AQ160" s="253"/>
      <c r="AR160" s="253"/>
      <c r="AS160" s="253"/>
      <c r="AT160" s="253"/>
      <c r="AU160" s="253"/>
      <c r="AV160" s="253"/>
      <c r="AW160" s="253"/>
      <c r="AX160" s="254"/>
      <c r="AY160" s="231"/>
      <c r="AZ160" s="88">
        <f t="shared" si="7"/>
        <v>0</v>
      </c>
      <c r="BB160" s="88">
        <f t="shared" si="6"/>
        <v>0</v>
      </c>
      <c r="BC160" s="93"/>
      <c r="BD160" s="94"/>
      <c r="BE160" s="128" t="s">
        <v>512</v>
      </c>
      <c r="BF160" s="100" t="s">
        <v>513</v>
      </c>
    </row>
    <row r="161" spans="1:72" ht="11.1" customHeight="1">
      <c r="A161" s="131"/>
      <c r="B161" s="131"/>
      <c r="C161" s="131"/>
      <c r="D161" s="252" t="s">
        <v>514</v>
      </c>
      <c r="E161" s="262" t="s">
        <v>515</v>
      </c>
      <c r="F161" s="253"/>
      <c r="G161" s="253"/>
      <c r="H161" s="253"/>
      <c r="I161" s="253"/>
      <c r="J161" s="253"/>
      <c r="K161" s="253"/>
      <c r="L161" s="253"/>
      <c r="M161" s="253"/>
      <c r="N161" s="253"/>
      <c r="O161" s="253"/>
      <c r="P161" s="253"/>
      <c r="Q161" s="253"/>
      <c r="R161" s="253"/>
      <c r="S161" s="253"/>
      <c r="T161" s="253"/>
      <c r="U161" s="253"/>
      <c r="V161" s="253"/>
      <c r="W161" s="253"/>
      <c r="X161" s="253"/>
      <c r="Y161" s="253"/>
      <c r="Z161" s="253"/>
      <c r="AA161" s="253"/>
      <c r="AB161" s="253"/>
      <c r="AC161" s="253"/>
      <c r="AD161" s="253"/>
      <c r="AE161" s="253"/>
      <c r="AF161" s="253"/>
      <c r="AG161" s="253"/>
      <c r="AH161" s="253"/>
      <c r="AI161" s="253"/>
      <c r="AJ161" s="253"/>
      <c r="AK161" s="253"/>
      <c r="AL161" s="253"/>
      <c r="AM161" s="253"/>
      <c r="AN161" s="253"/>
      <c r="AO161" s="253"/>
      <c r="AP161" s="253"/>
      <c r="AQ161" s="253"/>
      <c r="AR161" s="253"/>
      <c r="AS161" s="253"/>
      <c r="AT161" s="253"/>
      <c r="AU161" s="253"/>
      <c r="AV161" s="253">
        <v>1</v>
      </c>
      <c r="AW161" s="253"/>
      <c r="AX161" s="254"/>
      <c r="AY161" s="231"/>
      <c r="AZ161" s="88">
        <f t="shared" si="7"/>
        <v>1</v>
      </c>
      <c r="BB161" s="88">
        <f t="shared" si="6"/>
        <v>0</v>
      </c>
      <c r="BC161" s="93"/>
      <c r="BD161" s="94"/>
      <c r="BE161" s="128" t="s">
        <v>514</v>
      </c>
      <c r="BF161" s="100" t="s">
        <v>515</v>
      </c>
    </row>
    <row r="162" spans="1:72" ht="11.1" customHeight="1">
      <c r="A162" s="131"/>
      <c r="B162" s="131"/>
      <c r="C162" s="131"/>
      <c r="D162" s="252" t="s">
        <v>516</v>
      </c>
      <c r="E162" s="262" t="s">
        <v>517</v>
      </c>
      <c r="F162" s="253"/>
      <c r="G162" s="253"/>
      <c r="H162" s="253"/>
      <c r="I162" s="253"/>
      <c r="J162" s="253"/>
      <c r="K162" s="253"/>
      <c r="L162" s="253"/>
      <c r="M162" s="253"/>
      <c r="N162" s="253"/>
      <c r="O162" s="253"/>
      <c r="P162" s="253"/>
      <c r="Q162" s="253"/>
      <c r="R162" s="253"/>
      <c r="S162" s="253"/>
      <c r="T162" s="253"/>
      <c r="U162" s="253"/>
      <c r="V162" s="253"/>
      <c r="W162" s="253"/>
      <c r="X162" s="253"/>
      <c r="Y162" s="253"/>
      <c r="Z162" s="253"/>
      <c r="AA162" s="253"/>
      <c r="AB162" s="253"/>
      <c r="AC162" s="253"/>
      <c r="AD162" s="253"/>
      <c r="AE162" s="253"/>
      <c r="AF162" s="253"/>
      <c r="AG162" s="253"/>
      <c r="AH162" s="253"/>
      <c r="AI162" s="253"/>
      <c r="AJ162" s="253"/>
      <c r="AK162" s="253"/>
      <c r="AL162" s="253"/>
      <c r="AM162" s="253"/>
      <c r="AN162" s="253"/>
      <c r="AO162" s="253"/>
      <c r="AP162" s="253"/>
      <c r="AQ162" s="253"/>
      <c r="AR162" s="253"/>
      <c r="AS162" s="253"/>
      <c r="AT162" s="253"/>
      <c r="AU162" s="253"/>
      <c r="AV162" s="253"/>
      <c r="AW162" s="253"/>
      <c r="AX162" s="254"/>
      <c r="AY162" s="231"/>
      <c r="AZ162" s="88">
        <f t="shared" si="7"/>
        <v>0</v>
      </c>
      <c r="BB162" s="88">
        <f t="shared" si="6"/>
        <v>0</v>
      </c>
      <c r="BC162" s="93"/>
      <c r="BD162" s="94"/>
      <c r="BE162" s="128" t="s">
        <v>516</v>
      </c>
      <c r="BF162" s="100" t="s">
        <v>517</v>
      </c>
    </row>
    <row r="163" spans="1:72" ht="11.1" customHeight="1">
      <c r="A163" s="131"/>
      <c r="B163" s="131"/>
      <c r="C163" s="131"/>
      <c r="D163" s="252" t="s">
        <v>518</v>
      </c>
      <c r="E163" s="262" t="s">
        <v>519</v>
      </c>
      <c r="F163" s="253"/>
      <c r="G163" s="253"/>
      <c r="H163" s="253"/>
      <c r="I163" s="253"/>
      <c r="J163" s="253"/>
      <c r="K163" s="253"/>
      <c r="L163" s="253"/>
      <c r="M163" s="253"/>
      <c r="N163" s="253"/>
      <c r="O163" s="253"/>
      <c r="P163" s="253"/>
      <c r="Q163" s="253"/>
      <c r="R163" s="253"/>
      <c r="S163" s="253"/>
      <c r="T163" s="253"/>
      <c r="U163" s="253"/>
      <c r="V163" s="253"/>
      <c r="W163" s="253"/>
      <c r="X163" s="253"/>
      <c r="Y163" s="253"/>
      <c r="Z163" s="253"/>
      <c r="AA163" s="253"/>
      <c r="AB163" s="253"/>
      <c r="AC163" s="253"/>
      <c r="AD163" s="253"/>
      <c r="AE163" s="253"/>
      <c r="AF163" s="253"/>
      <c r="AG163" s="253"/>
      <c r="AH163" s="253"/>
      <c r="AI163" s="253"/>
      <c r="AJ163" s="253"/>
      <c r="AK163" s="253"/>
      <c r="AL163" s="253"/>
      <c r="AM163" s="253"/>
      <c r="AN163" s="253"/>
      <c r="AO163" s="253"/>
      <c r="AP163" s="253"/>
      <c r="AQ163" s="253"/>
      <c r="AR163" s="253"/>
      <c r="AS163" s="253"/>
      <c r="AT163" s="253"/>
      <c r="AU163" s="253"/>
      <c r="AV163" s="253"/>
      <c r="AW163" s="253"/>
      <c r="AX163" s="254"/>
      <c r="AY163" s="231"/>
      <c r="AZ163" s="88">
        <f t="shared" si="7"/>
        <v>0</v>
      </c>
      <c r="BB163" s="88">
        <f t="shared" si="6"/>
        <v>0</v>
      </c>
      <c r="BC163" s="93"/>
      <c r="BD163" s="94"/>
      <c r="BE163" s="128" t="s">
        <v>518</v>
      </c>
      <c r="BF163" s="100" t="s">
        <v>519</v>
      </c>
    </row>
    <row r="164" spans="1:72" ht="11.1" customHeight="1">
      <c r="A164" s="131"/>
      <c r="B164" s="131"/>
      <c r="C164" s="131"/>
      <c r="D164" s="252" t="s">
        <v>520</v>
      </c>
      <c r="E164" s="262" t="s">
        <v>521</v>
      </c>
      <c r="F164" s="255"/>
      <c r="G164" s="255"/>
      <c r="H164" s="255"/>
      <c r="I164" s="255"/>
      <c r="J164" s="255"/>
      <c r="K164" s="255"/>
      <c r="L164" s="255"/>
      <c r="M164" s="255"/>
      <c r="N164" s="255"/>
      <c r="O164" s="255"/>
      <c r="P164" s="256"/>
      <c r="Q164" s="256"/>
      <c r="R164" s="256"/>
      <c r="S164" s="256"/>
      <c r="T164" s="256"/>
      <c r="U164" s="256"/>
      <c r="V164" s="256"/>
      <c r="W164" s="256"/>
      <c r="X164" s="256"/>
      <c r="Y164" s="256"/>
      <c r="Z164" s="256"/>
      <c r="AA164" s="256"/>
      <c r="AB164" s="256"/>
      <c r="AC164" s="256"/>
      <c r="AD164" s="256"/>
      <c r="AE164" s="253"/>
      <c r="AF164" s="253"/>
      <c r="AG164" s="253"/>
      <c r="AH164" s="253"/>
      <c r="AI164" s="253"/>
      <c r="AJ164" s="253"/>
      <c r="AK164" s="253"/>
      <c r="AL164" s="253"/>
      <c r="AM164" s="253"/>
      <c r="AN164" s="253"/>
      <c r="AO164" s="253"/>
      <c r="AP164" s="253"/>
      <c r="AQ164" s="253"/>
      <c r="AR164" s="253"/>
      <c r="AS164" s="253"/>
      <c r="AT164" s="253"/>
      <c r="AU164" s="253"/>
      <c r="AV164" s="253"/>
      <c r="AW164" s="253"/>
      <c r="AX164" s="254"/>
      <c r="AY164" s="231"/>
      <c r="AZ164" s="88">
        <f t="shared" si="7"/>
        <v>0</v>
      </c>
      <c r="BB164" s="88">
        <f t="shared" si="6"/>
        <v>0</v>
      </c>
      <c r="BC164" s="93"/>
      <c r="BD164" s="94"/>
      <c r="BE164" s="128" t="s">
        <v>520</v>
      </c>
      <c r="BF164" s="100" t="s">
        <v>521</v>
      </c>
    </row>
    <row r="165" spans="1:72" ht="11.1" customHeight="1">
      <c r="A165" s="131"/>
      <c r="B165" s="131"/>
      <c r="C165" s="93"/>
      <c r="D165" s="252" t="s">
        <v>522</v>
      </c>
      <c r="E165" s="262" t="s">
        <v>523</v>
      </c>
      <c r="F165" s="255"/>
      <c r="G165" s="255"/>
      <c r="H165" s="255"/>
      <c r="I165" s="255"/>
      <c r="J165" s="255"/>
      <c r="K165" s="255"/>
      <c r="L165" s="255"/>
      <c r="M165" s="255"/>
      <c r="N165" s="255"/>
      <c r="O165" s="255"/>
      <c r="P165" s="256"/>
      <c r="Q165" s="256"/>
      <c r="R165" s="256"/>
      <c r="S165" s="256"/>
      <c r="T165" s="256"/>
      <c r="U165" s="256"/>
      <c r="V165" s="256"/>
      <c r="W165" s="256"/>
      <c r="X165" s="256"/>
      <c r="Y165" s="256"/>
      <c r="Z165" s="256"/>
      <c r="AA165" s="256"/>
      <c r="AB165" s="256"/>
      <c r="AC165" s="256"/>
      <c r="AD165" s="256"/>
      <c r="AE165" s="253"/>
      <c r="AF165" s="253"/>
      <c r="AG165" s="253"/>
      <c r="AH165" s="253"/>
      <c r="AI165" s="253"/>
      <c r="AJ165" s="253"/>
      <c r="AK165" s="253"/>
      <c r="AL165" s="253"/>
      <c r="AM165" s="253"/>
      <c r="AN165" s="253"/>
      <c r="AO165" s="253"/>
      <c r="AP165" s="253"/>
      <c r="AQ165" s="253"/>
      <c r="AR165" s="253"/>
      <c r="AS165" s="253"/>
      <c r="AT165" s="253"/>
      <c r="AU165" s="253"/>
      <c r="AV165" s="253">
        <v>1</v>
      </c>
      <c r="AW165" s="253">
        <v>1</v>
      </c>
      <c r="AX165" s="254">
        <v>1</v>
      </c>
      <c r="AY165" s="231"/>
      <c r="AZ165" s="88">
        <f t="shared" si="7"/>
        <v>3</v>
      </c>
      <c r="BB165" s="88">
        <f t="shared" ref="BB165:BB172" si="8">SUM(AA165:AB165)</f>
        <v>0</v>
      </c>
      <c r="BC165" s="93"/>
      <c r="BE165" s="128" t="s">
        <v>522</v>
      </c>
      <c r="BF165" s="100" t="s">
        <v>523</v>
      </c>
    </row>
    <row r="166" spans="1:72" ht="11.1" customHeight="1">
      <c r="A166" s="131"/>
      <c r="B166" s="131"/>
      <c r="C166" s="131"/>
      <c r="D166" s="252" t="s">
        <v>524</v>
      </c>
      <c r="E166" s="262" t="s">
        <v>525</v>
      </c>
      <c r="F166" s="253"/>
      <c r="G166" s="253"/>
      <c r="H166" s="253"/>
      <c r="I166" s="253"/>
      <c r="J166" s="253"/>
      <c r="K166" s="253"/>
      <c r="L166" s="253"/>
      <c r="M166" s="253"/>
      <c r="N166" s="253"/>
      <c r="O166" s="253"/>
      <c r="P166" s="253"/>
      <c r="Q166" s="253"/>
      <c r="R166" s="253"/>
      <c r="S166" s="253"/>
      <c r="T166" s="253"/>
      <c r="U166" s="253"/>
      <c r="V166" s="253"/>
      <c r="W166" s="253"/>
      <c r="X166" s="253"/>
      <c r="Y166" s="253"/>
      <c r="Z166" s="253"/>
      <c r="AA166" s="253"/>
      <c r="AB166" s="253"/>
      <c r="AC166" s="253"/>
      <c r="AD166" s="253"/>
      <c r="AE166" s="253"/>
      <c r="AF166" s="253"/>
      <c r="AG166" s="253"/>
      <c r="AH166" s="253"/>
      <c r="AI166" s="253"/>
      <c r="AJ166" s="253"/>
      <c r="AK166" s="253"/>
      <c r="AL166" s="253"/>
      <c r="AM166" s="253"/>
      <c r="AN166" s="253"/>
      <c r="AO166" s="253"/>
      <c r="AP166" s="253"/>
      <c r="AQ166" s="253"/>
      <c r="AR166" s="253"/>
      <c r="AS166" s="253"/>
      <c r="AT166" s="253"/>
      <c r="AU166" s="253"/>
      <c r="AV166" s="253"/>
      <c r="AW166" s="253"/>
      <c r="AX166" s="254"/>
      <c r="AY166" s="231"/>
      <c r="AZ166" s="88">
        <f t="shared" si="7"/>
        <v>0</v>
      </c>
      <c r="BB166" s="88">
        <f t="shared" si="8"/>
        <v>0</v>
      </c>
      <c r="BC166" s="93"/>
      <c r="BD166" s="94"/>
      <c r="BE166" s="128" t="s">
        <v>524</v>
      </c>
      <c r="BF166" s="100" t="s">
        <v>525</v>
      </c>
    </row>
    <row r="167" spans="1:72" ht="11.1" customHeight="1">
      <c r="A167" s="131"/>
      <c r="B167" s="131"/>
      <c r="C167" s="131"/>
      <c r="D167" s="252" t="s">
        <v>526</v>
      </c>
      <c r="E167" s="262" t="s">
        <v>527</v>
      </c>
      <c r="F167" s="253"/>
      <c r="G167" s="253"/>
      <c r="H167" s="253"/>
      <c r="I167" s="253"/>
      <c r="J167" s="253"/>
      <c r="K167" s="253"/>
      <c r="L167" s="253"/>
      <c r="M167" s="253"/>
      <c r="N167" s="253"/>
      <c r="O167" s="253"/>
      <c r="P167" s="253"/>
      <c r="Q167" s="253"/>
      <c r="R167" s="253"/>
      <c r="S167" s="253"/>
      <c r="T167" s="253"/>
      <c r="U167" s="253"/>
      <c r="V167" s="253"/>
      <c r="W167" s="253"/>
      <c r="X167" s="253"/>
      <c r="Y167" s="253"/>
      <c r="Z167" s="253"/>
      <c r="AA167" s="253"/>
      <c r="AB167" s="253"/>
      <c r="AC167" s="253"/>
      <c r="AD167" s="253"/>
      <c r="AE167" s="253"/>
      <c r="AF167" s="253"/>
      <c r="AG167" s="253"/>
      <c r="AH167" s="253"/>
      <c r="AI167" s="253"/>
      <c r="AJ167" s="253"/>
      <c r="AK167" s="253"/>
      <c r="AL167" s="253"/>
      <c r="AM167" s="253"/>
      <c r="AN167" s="253"/>
      <c r="AO167" s="253"/>
      <c r="AP167" s="253"/>
      <c r="AQ167" s="253"/>
      <c r="AR167" s="253"/>
      <c r="AS167" s="253"/>
      <c r="AT167" s="253"/>
      <c r="AU167" s="253"/>
      <c r="AV167" s="253"/>
      <c r="AW167" s="253"/>
      <c r="AX167" s="254"/>
      <c r="AY167" s="231"/>
      <c r="AZ167" s="88">
        <f t="shared" si="7"/>
        <v>0</v>
      </c>
      <c r="BB167" s="88">
        <f t="shared" si="8"/>
        <v>0</v>
      </c>
      <c r="BC167" s="93"/>
      <c r="BD167" s="94"/>
      <c r="BE167" s="128" t="s">
        <v>526</v>
      </c>
      <c r="BF167" s="100" t="s">
        <v>527</v>
      </c>
    </row>
    <row r="168" spans="1:72" ht="11.1" customHeight="1">
      <c r="A168" s="131"/>
      <c r="B168" s="131"/>
      <c r="C168" s="131"/>
      <c r="D168" s="252" t="s">
        <v>528</v>
      </c>
      <c r="E168" s="262" t="s">
        <v>529</v>
      </c>
      <c r="F168" s="253"/>
      <c r="G168" s="253"/>
      <c r="H168" s="253"/>
      <c r="I168" s="253"/>
      <c r="J168" s="253"/>
      <c r="K168" s="253"/>
      <c r="L168" s="253"/>
      <c r="M168" s="253"/>
      <c r="N168" s="253"/>
      <c r="O168" s="253"/>
      <c r="P168" s="253"/>
      <c r="Q168" s="253"/>
      <c r="R168" s="253"/>
      <c r="S168" s="253"/>
      <c r="T168" s="253"/>
      <c r="U168" s="253"/>
      <c r="V168" s="253"/>
      <c r="W168" s="253"/>
      <c r="X168" s="253"/>
      <c r="Y168" s="253"/>
      <c r="Z168" s="253"/>
      <c r="AA168" s="253"/>
      <c r="AB168" s="253"/>
      <c r="AC168" s="253"/>
      <c r="AD168" s="253"/>
      <c r="AE168" s="253"/>
      <c r="AF168" s="253"/>
      <c r="AG168" s="253"/>
      <c r="AH168" s="253"/>
      <c r="AI168" s="253"/>
      <c r="AJ168" s="253"/>
      <c r="AK168" s="253"/>
      <c r="AL168" s="253"/>
      <c r="AM168" s="253"/>
      <c r="AN168" s="253"/>
      <c r="AO168" s="253"/>
      <c r="AP168" s="253"/>
      <c r="AQ168" s="253"/>
      <c r="AR168" s="253"/>
      <c r="AS168" s="253"/>
      <c r="AT168" s="253"/>
      <c r="AU168" s="253"/>
      <c r="AV168" s="253"/>
      <c r="AW168" s="253"/>
      <c r="AX168" s="254"/>
      <c r="AY168" s="231"/>
      <c r="AZ168" s="88">
        <f t="shared" si="7"/>
        <v>0</v>
      </c>
      <c r="BB168" s="88">
        <f t="shared" si="8"/>
        <v>0</v>
      </c>
      <c r="BC168" s="93"/>
      <c r="BD168" s="94"/>
      <c r="BE168" s="128" t="s">
        <v>528</v>
      </c>
      <c r="BF168" s="100" t="s">
        <v>529</v>
      </c>
    </row>
    <row r="169" spans="1:72" ht="11.1" customHeight="1">
      <c r="A169" s="131"/>
      <c r="B169" s="131"/>
      <c r="C169" s="131"/>
      <c r="D169" s="252" t="s">
        <v>530</v>
      </c>
      <c r="E169" s="262" t="s">
        <v>531</v>
      </c>
      <c r="F169" s="253"/>
      <c r="G169" s="253"/>
      <c r="H169" s="253"/>
      <c r="I169" s="253"/>
      <c r="J169" s="253"/>
      <c r="K169" s="253"/>
      <c r="L169" s="253"/>
      <c r="M169" s="253"/>
      <c r="N169" s="253"/>
      <c r="O169" s="253"/>
      <c r="P169" s="253"/>
      <c r="Q169" s="253"/>
      <c r="R169" s="253"/>
      <c r="S169" s="253"/>
      <c r="T169" s="253"/>
      <c r="U169" s="253"/>
      <c r="V169" s="253"/>
      <c r="W169" s="253"/>
      <c r="X169" s="253"/>
      <c r="Y169" s="253"/>
      <c r="Z169" s="253"/>
      <c r="AA169" s="253"/>
      <c r="AB169" s="253"/>
      <c r="AC169" s="253"/>
      <c r="AD169" s="253"/>
      <c r="AE169" s="253"/>
      <c r="AF169" s="253"/>
      <c r="AG169" s="253"/>
      <c r="AH169" s="253"/>
      <c r="AI169" s="253"/>
      <c r="AJ169" s="253"/>
      <c r="AK169" s="253"/>
      <c r="AL169" s="253"/>
      <c r="AM169" s="253"/>
      <c r="AN169" s="253"/>
      <c r="AO169" s="253"/>
      <c r="AP169" s="253"/>
      <c r="AQ169" s="253"/>
      <c r="AR169" s="253"/>
      <c r="AS169" s="253"/>
      <c r="AT169" s="253"/>
      <c r="AU169" s="253"/>
      <c r="AV169" s="253"/>
      <c r="AW169" s="253"/>
      <c r="AX169" s="254"/>
      <c r="AY169" s="231"/>
      <c r="AZ169" s="88">
        <f t="shared" si="7"/>
        <v>0</v>
      </c>
      <c r="BB169" s="88">
        <f t="shared" si="8"/>
        <v>0</v>
      </c>
      <c r="BC169" s="93"/>
      <c r="BD169" s="94"/>
      <c r="BE169" s="128" t="s">
        <v>530</v>
      </c>
      <c r="BF169" s="100" t="s">
        <v>531</v>
      </c>
    </row>
    <row r="170" spans="1:72" ht="11.1" customHeight="1">
      <c r="A170" s="131"/>
      <c r="B170" s="131"/>
      <c r="C170" s="131"/>
      <c r="D170" s="252" t="s">
        <v>532</v>
      </c>
      <c r="E170" s="262" t="s">
        <v>533</v>
      </c>
      <c r="F170" s="253"/>
      <c r="G170" s="253"/>
      <c r="H170" s="253"/>
      <c r="I170" s="253"/>
      <c r="J170" s="253"/>
      <c r="K170" s="253"/>
      <c r="L170" s="253"/>
      <c r="M170" s="253"/>
      <c r="N170" s="253"/>
      <c r="O170" s="253"/>
      <c r="P170" s="253"/>
      <c r="Q170" s="253"/>
      <c r="R170" s="253"/>
      <c r="S170" s="253"/>
      <c r="T170" s="253"/>
      <c r="U170" s="253"/>
      <c r="V170" s="253"/>
      <c r="W170" s="253"/>
      <c r="X170" s="253"/>
      <c r="Y170" s="253"/>
      <c r="Z170" s="253"/>
      <c r="AA170" s="253"/>
      <c r="AB170" s="253"/>
      <c r="AC170" s="253"/>
      <c r="AD170" s="253"/>
      <c r="AE170" s="253"/>
      <c r="AF170" s="253"/>
      <c r="AG170" s="253"/>
      <c r="AH170" s="253"/>
      <c r="AI170" s="253"/>
      <c r="AJ170" s="253"/>
      <c r="AK170" s="253"/>
      <c r="AL170" s="253"/>
      <c r="AM170" s="253"/>
      <c r="AN170" s="253"/>
      <c r="AO170" s="253"/>
      <c r="AP170" s="253"/>
      <c r="AQ170" s="253"/>
      <c r="AR170" s="253"/>
      <c r="AS170" s="253"/>
      <c r="AT170" s="253"/>
      <c r="AU170" s="253"/>
      <c r="AV170" s="253"/>
      <c r="AW170" s="253"/>
      <c r="AX170" s="254"/>
      <c r="AY170" s="231"/>
      <c r="AZ170" s="88">
        <f t="shared" si="7"/>
        <v>0</v>
      </c>
      <c r="BB170" s="88">
        <f t="shared" si="8"/>
        <v>0</v>
      </c>
      <c r="BC170" s="93"/>
      <c r="BD170" s="94"/>
      <c r="BE170" s="128" t="s">
        <v>532</v>
      </c>
      <c r="BF170" s="100" t="s">
        <v>533</v>
      </c>
    </row>
    <row r="171" spans="1:72" ht="11.1" customHeight="1">
      <c r="A171" s="131"/>
      <c r="B171" s="131"/>
      <c r="C171" s="131"/>
      <c r="D171" s="252" t="s">
        <v>534</v>
      </c>
      <c r="E171" s="262" t="s">
        <v>535</v>
      </c>
      <c r="F171" s="253"/>
      <c r="G171" s="253"/>
      <c r="H171" s="253"/>
      <c r="I171" s="253"/>
      <c r="J171" s="253"/>
      <c r="K171" s="253"/>
      <c r="L171" s="253"/>
      <c r="M171" s="253"/>
      <c r="N171" s="253"/>
      <c r="O171" s="253"/>
      <c r="P171" s="253"/>
      <c r="Q171" s="253"/>
      <c r="R171" s="253"/>
      <c r="S171" s="253"/>
      <c r="T171" s="253"/>
      <c r="U171" s="253"/>
      <c r="V171" s="253"/>
      <c r="W171" s="253"/>
      <c r="X171" s="253"/>
      <c r="Y171" s="253"/>
      <c r="Z171" s="253"/>
      <c r="AA171" s="253"/>
      <c r="AB171" s="253"/>
      <c r="AC171" s="253"/>
      <c r="AD171" s="253"/>
      <c r="AE171" s="253"/>
      <c r="AF171" s="253"/>
      <c r="AG171" s="253"/>
      <c r="AH171" s="253"/>
      <c r="AI171" s="253"/>
      <c r="AJ171" s="253"/>
      <c r="AK171" s="253"/>
      <c r="AL171" s="253"/>
      <c r="AM171" s="253"/>
      <c r="AN171" s="253"/>
      <c r="AO171" s="253"/>
      <c r="AP171" s="253"/>
      <c r="AQ171" s="253"/>
      <c r="AR171" s="253"/>
      <c r="AS171" s="253"/>
      <c r="AT171" s="253"/>
      <c r="AU171" s="253"/>
      <c r="AV171" s="253"/>
      <c r="AW171" s="253"/>
      <c r="AX171" s="254"/>
      <c r="AY171" s="231"/>
      <c r="AZ171" s="88">
        <f t="shared" si="7"/>
        <v>0</v>
      </c>
      <c r="BB171" s="88">
        <f t="shared" si="8"/>
        <v>0</v>
      </c>
      <c r="BC171" s="93"/>
      <c r="BD171" s="94"/>
      <c r="BE171" s="128" t="s">
        <v>534</v>
      </c>
      <c r="BF171" s="100" t="s">
        <v>535</v>
      </c>
    </row>
    <row r="172" spans="1:72" ht="11.1" customHeight="1">
      <c r="A172" s="133"/>
      <c r="B172" s="133"/>
      <c r="C172" s="95"/>
      <c r="D172" s="252" t="s">
        <v>536</v>
      </c>
      <c r="E172" s="262" t="s">
        <v>537</v>
      </c>
      <c r="F172" s="255"/>
      <c r="G172" s="255"/>
      <c r="H172" s="255"/>
      <c r="I172" s="255"/>
      <c r="J172" s="255"/>
      <c r="K172" s="255"/>
      <c r="L172" s="255"/>
      <c r="M172" s="255"/>
      <c r="N172" s="255"/>
      <c r="O172" s="255"/>
      <c r="P172" s="256"/>
      <c r="Q172" s="256"/>
      <c r="R172" s="256"/>
      <c r="S172" s="256"/>
      <c r="T172" s="256"/>
      <c r="U172" s="256"/>
      <c r="V172" s="256"/>
      <c r="W172" s="256"/>
      <c r="X172" s="256"/>
      <c r="Y172" s="256"/>
      <c r="Z172" s="256"/>
      <c r="AA172" s="256"/>
      <c r="AB172" s="256"/>
      <c r="AC172" s="256"/>
      <c r="AD172" s="256"/>
      <c r="AE172" s="253"/>
      <c r="AF172" s="253"/>
      <c r="AG172" s="253"/>
      <c r="AH172" s="253"/>
      <c r="AI172" s="253"/>
      <c r="AJ172" s="253"/>
      <c r="AK172" s="253"/>
      <c r="AL172" s="253"/>
      <c r="AM172" s="253"/>
      <c r="AN172" s="253"/>
      <c r="AO172" s="253"/>
      <c r="AP172" s="253"/>
      <c r="AQ172" s="253"/>
      <c r="AR172" s="253"/>
      <c r="AS172" s="253"/>
      <c r="AT172" s="253"/>
      <c r="AU172" s="253"/>
      <c r="AV172" s="253"/>
      <c r="AW172" s="253"/>
      <c r="AX172" s="254"/>
      <c r="AY172" s="231"/>
      <c r="AZ172" s="88">
        <f t="shared" si="7"/>
        <v>0</v>
      </c>
      <c r="BB172" s="88">
        <f t="shared" si="8"/>
        <v>0</v>
      </c>
      <c r="BC172" s="93"/>
      <c r="BE172" s="128" t="s">
        <v>536</v>
      </c>
      <c r="BF172" s="100" t="s">
        <v>537</v>
      </c>
    </row>
    <row r="173" spans="1:72" s="26" customFormat="1" ht="16.5" customHeight="1">
      <c r="A173" s="257" t="s">
        <v>729</v>
      </c>
      <c r="B173" s="257"/>
      <c r="C173" s="257"/>
      <c r="D173" s="257"/>
      <c r="E173" s="257"/>
      <c r="F173" s="257"/>
      <c r="G173" s="257"/>
      <c r="H173" s="257"/>
      <c r="I173" s="257"/>
      <c r="J173" s="257"/>
      <c r="K173" s="257"/>
      <c r="L173" s="257"/>
      <c r="M173" s="257"/>
      <c r="N173" s="257"/>
      <c r="O173" s="257"/>
      <c r="P173" s="257"/>
      <c r="Q173" s="257"/>
      <c r="R173" s="257"/>
      <c r="S173" s="257"/>
      <c r="T173" s="257"/>
      <c r="U173" s="257"/>
      <c r="V173" s="257"/>
      <c r="W173" s="257"/>
      <c r="X173" s="257"/>
      <c r="Y173" s="257"/>
      <c r="Z173" s="257"/>
      <c r="AA173" s="257"/>
      <c r="AB173" s="257"/>
      <c r="AC173" s="257"/>
      <c r="AD173" s="257"/>
      <c r="AE173" s="257"/>
      <c r="AF173" s="257"/>
      <c r="AG173" s="257"/>
      <c r="AH173" s="257"/>
      <c r="AI173" s="257"/>
      <c r="AJ173" s="257"/>
      <c r="AK173" s="257"/>
      <c r="AL173" s="257"/>
      <c r="AM173" s="257"/>
      <c r="AN173" s="257"/>
      <c r="AO173" s="257"/>
      <c r="AP173" s="257"/>
      <c r="AQ173" s="257"/>
      <c r="AR173" s="257"/>
      <c r="AS173" s="257"/>
      <c r="AT173" s="257"/>
      <c r="AU173" s="257"/>
      <c r="AV173" s="257"/>
      <c r="AW173" s="257"/>
      <c r="AX173" s="257"/>
      <c r="AY173" s="257"/>
      <c r="AZ173" s="257"/>
      <c r="BA173" s="129"/>
      <c r="BB173" s="122"/>
      <c r="BC173" s="122"/>
      <c r="BD173" s="122"/>
      <c r="BE173" s="123"/>
      <c r="BF173" s="129"/>
      <c r="BG173" s="129"/>
      <c r="BH173" s="129"/>
      <c r="BI173" s="129"/>
      <c r="BJ173" s="129"/>
      <c r="BK173" s="129"/>
      <c r="BL173" s="129"/>
      <c r="BM173" s="129"/>
      <c r="BN173" s="129"/>
      <c r="BO173" s="129"/>
      <c r="BP173" s="129"/>
      <c r="BQ173" s="129"/>
      <c r="BR173" s="129"/>
      <c r="BS173" s="129"/>
      <c r="BT173" s="129"/>
    </row>
    <row r="174" spans="1:72" ht="17.100000000000001" customHeight="1">
      <c r="A174" s="506" t="s">
        <v>314</v>
      </c>
      <c r="B174" s="507"/>
      <c r="C174" s="507"/>
      <c r="D174" s="507"/>
      <c r="E174" s="507"/>
      <c r="F174" s="507"/>
      <c r="G174" s="507"/>
      <c r="H174" s="507"/>
      <c r="I174" s="507"/>
      <c r="J174" s="507"/>
      <c r="K174" s="507"/>
      <c r="L174" s="507"/>
      <c r="M174" s="507"/>
      <c r="N174" s="507"/>
      <c r="O174" s="507"/>
      <c r="P174" s="507"/>
      <c r="Q174" s="507"/>
      <c r="R174" s="507"/>
      <c r="S174" s="507"/>
      <c r="T174" s="507"/>
      <c r="U174" s="507"/>
      <c r="V174" s="507"/>
      <c r="W174" s="507"/>
      <c r="X174" s="507"/>
      <c r="Y174" s="507"/>
      <c r="Z174" s="507"/>
      <c r="AA174" s="507"/>
      <c r="AB174" s="507"/>
      <c r="AC174" s="507"/>
      <c r="AD174" s="507"/>
      <c r="AE174" s="507"/>
      <c r="AF174" s="507"/>
      <c r="AG174" s="507"/>
      <c r="AH174" s="507"/>
      <c r="AI174" s="507"/>
      <c r="AJ174" s="507"/>
      <c r="AK174" s="507"/>
      <c r="AL174" s="507"/>
      <c r="AM174" s="507"/>
      <c r="AN174" s="507"/>
      <c r="AO174" s="507"/>
      <c r="AP174" s="507"/>
      <c r="AQ174" s="507"/>
      <c r="AR174" s="507"/>
      <c r="AS174" s="507"/>
      <c r="AT174" s="507"/>
      <c r="AU174" s="507"/>
      <c r="AV174" s="507"/>
      <c r="AW174" s="507"/>
      <c r="AX174" s="507"/>
      <c r="AY174" s="507"/>
      <c r="AZ174" s="507"/>
    </row>
    <row r="175" spans="1:72" s="29" customFormat="1" ht="11.1" customHeight="1">
      <c r="D175" s="124"/>
      <c r="E175" s="28"/>
      <c r="P175" s="28"/>
      <c r="Q175" s="28"/>
      <c r="R175" s="28"/>
      <c r="S175" s="28"/>
      <c r="T175" s="28"/>
      <c r="U175" s="28"/>
      <c r="V175" s="28"/>
      <c r="W175" s="28"/>
      <c r="X175" s="28"/>
      <c r="Y175" s="28"/>
      <c r="Z175" s="28"/>
      <c r="AA175" s="28"/>
      <c r="AB175" s="28"/>
      <c r="AC175" s="28"/>
      <c r="AD175" s="28"/>
      <c r="AE175" s="28"/>
      <c r="AF175" s="28"/>
      <c r="AG175" s="28"/>
      <c r="AH175" s="28"/>
      <c r="AI175" s="28"/>
      <c r="AJ175" s="28"/>
      <c r="AK175" s="28"/>
      <c r="AL175" s="28"/>
      <c r="AM175" s="28"/>
      <c r="AN175" s="28"/>
      <c r="AO175" s="28"/>
      <c r="AP175" s="28"/>
      <c r="AQ175" s="28"/>
      <c r="AR175" s="28"/>
      <c r="AS175" s="28"/>
      <c r="AT175" s="28"/>
      <c r="AU175" s="28"/>
      <c r="AV175" s="28"/>
      <c r="AW175" s="28"/>
      <c r="AX175" s="28"/>
      <c r="AY175" s="28"/>
      <c r="AZ175" s="28"/>
      <c r="BA175" s="28"/>
      <c r="BB175" s="28"/>
      <c r="BE175" s="124"/>
      <c r="BF175" s="28"/>
      <c r="BG175" s="28"/>
      <c r="BH175" s="28"/>
      <c r="BI175" s="28"/>
      <c r="BJ175" s="28"/>
      <c r="BK175" s="28"/>
      <c r="BL175" s="28"/>
      <c r="BM175" s="28"/>
      <c r="BN175" s="28"/>
      <c r="BO175" s="28"/>
      <c r="BP175" s="28"/>
      <c r="BQ175" s="28"/>
      <c r="BR175" s="28"/>
      <c r="BS175" s="28"/>
      <c r="BT175" s="28"/>
    </row>
    <row r="176" spans="1:72" s="29" customFormat="1" ht="11.1" customHeight="1">
      <c r="D176" s="124"/>
      <c r="E176" s="28"/>
      <c r="P176" s="28"/>
      <c r="Q176" s="28"/>
      <c r="R176" s="28"/>
      <c r="S176" s="28"/>
      <c r="T176" s="28"/>
      <c r="U176" s="28"/>
      <c r="V176" s="28"/>
      <c r="W176" s="28"/>
      <c r="X176" s="28"/>
      <c r="Y176" s="28"/>
      <c r="Z176" s="28"/>
      <c r="AA176" s="28"/>
      <c r="AB176" s="28"/>
      <c r="AC176" s="28"/>
      <c r="AD176" s="28"/>
      <c r="AE176" s="28"/>
      <c r="AF176" s="28"/>
      <c r="AG176" s="28"/>
      <c r="AH176" s="28"/>
      <c r="AI176" s="28"/>
      <c r="AJ176" s="28"/>
      <c r="AK176" s="28"/>
      <c r="AL176" s="28"/>
      <c r="AM176" s="28"/>
      <c r="AN176" s="28"/>
      <c r="AO176" s="28"/>
      <c r="AP176" s="28"/>
      <c r="AQ176" s="28"/>
      <c r="AR176" s="28"/>
      <c r="AS176" s="28"/>
      <c r="AT176" s="28"/>
      <c r="AU176" s="28"/>
      <c r="AV176" s="28"/>
      <c r="AW176" s="28"/>
      <c r="AX176" s="28"/>
      <c r="AY176" s="28"/>
      <c r="AZ176" s="28"/>
      <c r="BA176" s="28"/>
      <c r="BB176" s="28"/>
      <c r="BE176" s="124"/>
      <c r="BF176" s="28"/>
      <c r="BG176" s="28"/>
      <c r="BH176" s="28"/>
      <c r="BI176" s="28"/>
      <c r="BJ176" s="28"/>
      <c r="BK176" s="28"/>
      <c r="BL176" s="28"/>
      <c r="BM176" s="28"/>
      <c r="BN176" s="28"/>
      <c r="BO176" s="28"/>
      <c r="BP176" s="28"/>
      <c r="BQ176" s="28"/>
      <c r="BR176" s="28"/>
      <c r="BS176" s="28"/>
      <c r="BT176" s="28"/>
    </row>
    <row r="177" spans="4:72" s="29" customFormat="1" ht="11.1" customHeight="1">
      <c r="D177" s="124"/>
      <c r="E177" s="28"/>
      <c r="P177" s="28"/>
      <c r="Q177" s="28"/>
      <c r="R177" s="28"/>
      <c r="S177" s="28"/>
      <c r="T177" s="28"/>
      <c r="U177" s="28"/>
      <c r="V177" s="28"/>
      <c r="W177" s="28"/>
      <c r="X177" s="28"/>
      <c r="Y177" s="28"/>
      <c r="Z177" s="28"/>
      <c r="AA177" s="28"/>
      <c r="AB177" s="28"/>
      <c r="AC177" s="28"/>
      <c r="AD177" s="28"/>
      <c r="AE177" s="28"/>
      <c r="AF177" s="28"/>
      <c r="AG177" s="28"/>
      <c r="AH177" s="28"/>
      <c r="AI177" s="28"/>
      <c r="AJ177" s="28"/>
      <c r="AK177" s="28"/>
      <c r="AL177" s="28"/>
      <c r="AM177" s="28"/>
      <c r="AN177" s="28"/>
      <c r="AO177" s="28"/>
      <c r="AP177" s="28"/>
      <c r="AQ177" s="28"/>
      <c r="AR177" s="28"/>
      <c r="AS177" s="28"/>
      <c r="AT177" s="28"/>
      <c r="AU177" s="28"/>
      <c r="AV177" s="28"/>
      <c r="AW177" s="28"/>
      <c r="AX177" s="28"/>
      <c r="AY177" s="28"/>
      <c r="AZ177" s="28"/>
      <c r="BA177" s="28"/>
      <c r="BB177" s="28"/>
      <c r="BE177" s="124"/>
      <c r="BF177" s="28"/>
      <c r="BG177" s="28"/>
      <c r="BH177" s="28"/>
      <c r="BI177" s="28"/>
      <c r="BJ177" s="28"/>
      <c r="BK177" s="28"/>
      <c r="BL177" s="28"/>
      <c r="BM177" s="28"/>
      <c r="BN177" s="28"/>
      <c r="BO177" s="28"/>
      <c r="BP177" s="28"/>
      <c r="BQ177" s="28"/>
      <c r="BR177" s="28"/>
      <c r="BS177" s="28"/>
      <c r="BT177" s="28"/>
    </row>
    <row r="178" spans="4:72" s="29" customFormat="1" ht="11.1" customHeight="1">
      <c r="D178" s="124"/>
      <c r="E178" s="28"/>
      <c r="P178" s="28"/>
      <c r="Q178" s="28"/>
      <c r="R178" s="28"/>
      <c r="S178" s="28"/>
      <c r="T178" s="28"/>
      <c r="U178" s="28"/>
      <c r="V178" s="28"/>
      <c r="W178" s="28"/>
      <c r="X178" s="28"/>
      <c r="Y178" s="28"/>
      <c r="Z178" s="28"/>
      <c r="AA178" s="28"/>
      <c r="AB178" s="28"/>
      <c r="AC178" s="28"/>
      <c r="AD178" s="28"/>
      <c r="AE178" s="28"/>
      <c r="AF178" s="28"/>
      <c r="AG178" s="28"/>
      <c r="AH178" s="28"/>
      <c r="AI178" s="28"/>
      <c r="AJ178" s="28"/>
      <c r="AK178" s="28"/>
      <c r="AL178" s="28"/>
      <c r="AM178" s="28"/>
      <c r="AN178" s="28"/>
      <c r="AO178" s="28"/>
      <c r="AP178" s="28"/>
      <c r="AQ178" s="28"/>
      <c r="AR178" s="28"/>
      <c r="AS178" s="28"/>
      <c r="AT178" s="28"/>
      <c r="AU178" s="28"/>
      <c r="AV178" s="28"/>
      <c r="AW178" s="28"/>
      <c r="AX178" s="28"/>
      <c r="AY178" s="28"/>
      <c r="AZ178" s="28"/>
      <c r="BA178" s="28"/>
      <c r="BB178" s="28"/>
      <c r="BE178" s="124"/>
      <c r="BF178" s="28"/>
      <c r="BG178" s="28"/>
      <c r="BH178" s="28"/>
      <c r="BI178" s="28"/>
      <c r="BJ178" s="28"/>
      <c r="BK178" s="28"/>
      <c r="BL178" s="28"/>
      <c r="BM178" s="28"/>
      <c r="BN178" s="28"/>
      <c r="BO178" s="28"/>
      <c r="BP178" s="28"/>
      <c r="BQ178" s="28"/>
      <c r="BR178" s="28"/>
      <c r="BS178" s="28"/>
      <c r="BT178" s="28"/>
    </row>
    <row r="179" spans="4:72" s="29" customFormat="1" ht="11.1" customHeight="1">
      <c r="D179" s="124"/>
      <c r="E179" s="28"/>
      <c r="P179" s="28"/>
      <c r="Q179" s="28"/>
      <c r="R179" s="28"/>
      <c r="S179" s="28"/>
      <c r="T179" s="28"/>
      <c r="U179" s="28"/>
      <c r="V179" s="28"/>
      <c r="W179" s="28"/>
      <c r="X179" s="28"/>
      <c r="Y179" s="28"/>
      <c r="Z179" s="28"/>
      <c r="AA179" s="28"/>
      <c r="AB179" s="28"/>
      <c r="AC179" s="28"/>
      <c r="AD179" s="28"/>
      <c r="AE179" s="28"/>
      <c r="AF179" s="28"/>
      <c r="AG179" s="28"/>
      <c r="AH179" s="28"/>
      <c r="AI179" s="28"/>
      <c r="AJ179" s="28"/>
      <c r="AK179" s="28"/>
      <c r="AL179" s="28"/>
      <c r="AM179" s="28"/>
      <c r="AN179" s="28"/>
      <c r="AO179" s="28"/>
      <c r="AP179" s="28"/>
      <c r="AQ179" s="28"/>
      <c r="AR179" s="28"/>
      <c r="AS179" s="28"/>
      <c r="AT179" s="28"/>
      <c r="AU179" s="28"/>
      <c r="AV179" s="28"/>
      <c r="AW179" s="28"/>
      <c r="AX179" s="28"/>
      <c r="AY179" s="28"/>
      <c r="AZ179" s="28"/>
      <c r="BA179" s="28"/>
      <c r="BB179" s="28"/>
      <c r="BE179" s="124"/>
      <c r="BF179" s="28"/>
      <c r="BG179" s="28"/>
      <c r="BH179" s="28"/>
      <c r="BI179" s="28"/>
      <c r="BJ179" s="28"/>
      <c r="BK179" s="28"/>
      <c r="BL179" s="28"/>
      <c r="BM179" s="28"/>
      <c r="BN179" s="28"/>
      <c r="BO179" s="28"/>
      <c r="BP179" s="28"/>
      <c r="BQ179" s="28"/>
      <c r="BR179" s="28"/>
      <c r="BS179" s="28"/>
      <c r="BT179" s="28"/>
    </row>
    <row r="180" spans="4:72" s="29" customFormat="1" ht="11.1" customHeight="1">
      <c r="D180" s="124"/>
      <c r="E180" s="28"/>
      <c r="P180" s="28"/>
      <c r="Q180" s="28"/>
      <c r="R180" s="28"/>
      <c r="S180" s="28"/>
      <c r="T180" s="28"/>
      <c r="U180" s="28"/>
      <c r="V180" s="28"/>
      <c r="W180" s="28"/>
      <c r="X180" s="28"/>
      <c r="Y180" s="28"/>
      <c r="Z180" s="28"/>
      <c r="AA180" s="28"/>
      <c r="AB180" s="28"/>
      <c r="AC180" s="28"/>
      <c r="AD180" s="28"/>
      <c r="AE180" s="28"/>
      <c r="AF180" s="28"/>
      <c r="AG180" s="28"/>
      <c r="AH180" s="28"/>
      <c r="AI180" s="28"/>
      <c r="AJ180" s="28"/>
      <c r="AK180" s="28"/>
      <c r="AL180" s="28"/>
      <c r="AM180" s="28"/>
      <c r="AN180" s="28"/>
      <c r="AO180" s="28"/>
      <c r="AP180" s="28"/>
      <c r="AQ180" s="28"/>
      <c r="AR180" s="28"/>
      <c r="AS180" s="28"/>
      <c r="AT180" s="28"/>
      <c r="AU180" s="28"/>
      <c r="AV180" s="28"/>
      <c r="AW180" s="28"/>
      <c r="AX180" s="28"/>
      <c r="AY180" s="28"/>
      <c r="AZ180" s="28"/>
      <c r="BA180" s="28"/>
      <c r="BB180" s="28"/>
      <c r="BE180" s="124"/>
      <c r="BF180" s="28"/>
      <c r="BG180" s="28"/>
      <c r="BH180" s="28"/>
      <c r="BI180" s="28"/>
      <c r="BJ180" s="28"/>
      <c r="BK180" s="28"/>
      <c r="BL180" s="28"/>
      <c r="BM180" s="28"/>
      <c r="BN180" s="28"/>
      <c r="BO180" s="28"/>
      <c r="BP180" s="28"/>
      <c r="BQ180" s="28"/>
      <c r="BR180" s="28"/>
      <c r="BS180" s="28"/>
      <c r="BT180" s="28"/>
    </row>
    <row r="181" spans="4:72" s="29" customFormat="1" ht="11.1" customHeight="1">
      <c r="D181" s="124"/>
      <c r="E181" s="28"/>
      <c r="P181" s="28"/>
      <c r="Q181" s="28"/>
      <c r="R181" s="28"/>
      <c r="S181" s="28"/>
      <c r="T181" s="28"/>
      <c r="U181" s="28"/>
      <c r="V181" s="28"/>
      <c r="W181" s="28"/>
      <c r="X181" s="28"/>
      <c r="Y181" s="28"/>
      <c r="Z181" s="28"/>
      <c r="AA181" s="28"/>
      <c r="AB181" s="28"/>
      <c r="AC181" s="28"/>
      <c r="AD181" s="28"/>
      <c r="AE181" s="28"/>
      <c r="AF181" s="28"/>
      <c r="AG181" s="28"/>
      <c r="AH181" s="28"/>
      <c r="AI181" s="28"/>
      <c r="AJ181" s="28"/>
      <c r="AK181" s="28"/>
      <c r="AL181" s="28"/>
      <c r="AM181" s="28"/>
      <c r="AN181" s="28"/>
      <c r="AO181" s="28"/>
      <c r="AP181" s="28"/>
      <c r="AQ181" s="28"/>
      <c r="AR181" s="28"/>
      <c r="AS181" s="28"/>
      <c r="AT181" s="28"/>
      <c r="AU181" s="28"/>
      <c r="AV181" s="28"/>
      <c r="AW181" s="28"/>
      <c r="AX181" s="28"/>
      <c r="AY181" s="28"/>
      <c r="AZ181" s="28"/>
      <c r="BA181" s="28"/>
      <c r="BB181" s="28"/>
      <c r="BE181" s="124"/>
      <c r="BF181" s="28"/>
      <c r="BG181" s="28"/>
      <c r="BH181" s="28"/>
      <c r="BI181" s="28"/>
      <c r="BJ181" s="28"/>
      <c r="BK181" s="28"/>
      <c r="BL181" s="28"/>
      <c r="BM181" s="28"/>
      <c r="BN181" s="28"/>
      <c r="BO181" s="28"/>
      <c r="BP181" s="28"/>
      <c r="BQ181" s="28"/>
      <c r="BR181" s="28"/>
      <c r="BS181" s="28"/>
      <c r="BT181" s="28"/>
    </row>
    <row r="182" spans="4:72" s="29" customFormat="1" ht="11.1" customHeight="1">
      <c r="D182" s="124"/>
      <c r="E182" s="28"/>
      <c r="P182" s="28"/>
      <c r="Q182" s="28"/>
      <c r="R182" s="28"/>
      <c r="S182" s="28"/>
      <c r="T182" s="28"/>
      <c r="U182" s="28"/>
      <c r="V182" s="28"/>
      <c r="W182" s="28"/>
      <c r="X182" s="28"/>
      <c r="Y182" s="28"/>
      <c r="Z182" s="28"/>
      <c r="AA182" s="28"/>
      <c r="AB182" s="28"/>
      <c r="AC182" s="28"/>
      <c r="AD182" s="28"/>
      <c r="AE182" s="28"/>
      <c r="AF182" s="28"/>
      <c r="AG182" s="28"/>
      <c r="AH182" s="28"/>
      <c r="AI182" s="28"/>
      <c r="AJ182" s="28"/>
      <c r="AK182" s="28"/>
      <c r="AL182" s="28"/>
      <c r="AM182" s="28"/>
      <c r="AN182" s="28"/>
      <c r="AO182" s="28"/>
      <c r="AP182" s="28"/>
      <c r="AQ182" s="28"/>
      <c r="AR182" s="28"/>
      <c r="AS182" s="28"/>
      <c r="AT182" s="28"/>
      <c r="AU182" s="28"/>
      <c r="AV182" s="28"/>
      <c r="AW182" s="28"/>
      <c r="AX182" s="28"/>
      <c r="AY182" s="28"/>
      <c r="AZ182" s="28"/>
      <c r="BA182" s="28"/>
      <c r="BB182" s="28"/>
      <c r="BE182" s="124"/>
      <c r="BF182" s="28"/>
      <c r="BG182" s="28"/>
      <c r="BH182" s="28"/>
      <c r="BI182" s="28"/>
      <c r="BJ182" s="28"/>
      <c r="BK182" s="28"/>
      <c r="BL182" s="28"/>
      <c r="BM182" s="28"/>
      <c r="BN182" s="28"/>
      <c r="BO182" s="28"/>
      <c r="BP182" s="28"/>
      <c r="BQ182" s="28"/>
      <c r="BR182" s="28"/>
      <c r="BS182" s="28"/>
      <c r="BT182" s="28"/>
    </row>
    <row r="183" spans="4:72" s="29" customFormat="1" ht="11.1" customHeight="1">
      <c r="D183" s="124"/>
      <c r="E183" s="28"/>
      <c r="P183" s="28"/>
      <c r="Q183" s="28"/>
      <c r="R183" s="28"/>
      <c r="S183" s="28"/>
      <c r="T183" s="28"/>
      <c r="U183" s="28"/>
      <c r="V183" s="28"/>
      <c r="W183" s="28"/>
      <c r="X183" s="28"/>
      <c r="Y183" s="28"/>
      <c r="Z183" s="28"/>
      <c r="AA183" s="28"/>
      <c r="AB183" s="28"/>
      <c r="AC183" s="28"/>
      <c r="AD183" s="28"/>
      <c r="AE183" s="28"/>
      <c r="AF183" s="28"/>
      <c r="AG183" s="28"/>
      <c r="AH183" s="28"/>
      <c r="AI183" s="28"/>
      <c r="AJ183" s="28"/>
      <c r="AK183" s="28"/>
      <c r="AL183" s="28"/>
      <c r="AM183" s="28"/>
      <c r="AN183" s="28"/>
      <c r="AO183" s="28"/>
      <c r="AP183" s="28"/>
      <c r="AQ183" s="28"/>
      <c r="AR183" s="28"/>
      <c r="AS183" s="28"/>
      <c r="AT183" s="28"/>
      <c r="AU183" s="28"/>
      <c r="AV183" s="28"/>
      <c r="AW183" s="28"/>
      <c r="AX183" s="28"/>
      <c r="AY183" s="28"/>
      <c r="AZ183" s="28"/>
      <c r="BA183" s="28"/>
      <c r="BB183" s="28"/>
      <c r="BE183" s="124"/>
      <c r="BF183" s="28"/>
      <c r="BG183" s="28"/>
      <c r="BH183" s="28"/>
      <c r="BI183" s="28"/>
      <c r="BJ183" s="28"/>
      <c r="BK183" s="28"/>
      <c r="BL183" s="28"/>
      <c r="BM183" s="28"/>
      <c r="BN183" s="28"/>
      <c r="BO183" s="28"/>
      <c r="BP183" s="28"/>
      <c r="BQ183" s="28"/>
      <c r="BR183" s="28"/>
      <c r="BS183" s="28"/>
      <c r="BT183" s="28"/>
    </row>
    <row r="184" spans="4:72" s="29" customFormat="1" ht="11.1" customHeight="1">
      <c r="D184" s="124"/>
      <c r="E184" s="28"/>
      <c r="P184" s="28"/>
      <c r="Q184" s="28"/>
      <c r="R184" s="28"/>
      <c r="S184" s="28"/>
      <c r="T184" s="28"/>
      <c r="U184" s="28"/>
      <c r="V184" s="28"/>
      <c r="W184" s="28"/>
      <c r="X184" s="28"/>
      <c r="Y184" s="28"/>
      <c r="Z184" s="28"/>
      <c r="AA184" s="28"/>
      <c r="AB184" s="28"/>
      <c r="AC184" s="28"/>
      <c r="AD184" s="28"/>
      <c r="AE184" s="28"/>
      <c r="AF184" s="28"/>
      <c r="AG184" s="28"/>
      <c r="AH184" s="28"/>
      <c r="AI184" s="28"/>
      <c r="AJ184" s="28"/>
      <c r="AK184" s="28"/>
      <c r="AL184" s="28"/>
      <c r="AM184" s="28"/>
      <c r="AN184" s="28"/>
      <c r="AO184" s="28"/>
      <c r="AP184" s="28"/>
      <c r="AQ184" s="28"/>
      <c r="AR184" s="28"/>
      <c r="AS184" s="28"/>
      <c r="AT184" s="28"/>
      <c r="AU184" s="28"/>
      <c r="AV184" s="28"/>
      <c r="AW184" s="28"/>
      <c r="AX184" s="28"/>
      <c r="AY184" s="28"/>
      <c r="AZ184" s="28"/>
      <c r="BA184" s="28"/>
      <c r="BB184" s="28"/>
      <c r="BE184" s="124"/>
      <c r="BF184" s="28"/>
      <c r="BG184" s="28"/>
      <c r="BH184" s="28"/>
      <c r="BI184" s="28"/>
      <c r="BJ184" s="28"/>
      <c r="BK184" s="28"/>
      <c r="BL184" s="28"/>
      <c r="BM184" s="28"/>
      <c r="BN184" s="28"/>
      <c r="BO184" s="28"/>
      <c r="BP184" s="28"/>
      <c r="BQ184" s="28"/>
      <c r="BR184" s="28"/>
      <c r="BS184" s="28"/>
      <c r="BT184" s="28"/>
    </row>
    <row r="185" spans="4:72" s="29" customFormat="1" ht="11.1" customHeight="1">
      <c r="D185" s="124"/>
      <c r="E185" s="28"/>
      <c r="P185" s="28"/>
      <c r="Q185" s="28"/>
      <c r="R185" s="28"/>
      <c r="S185" s="28"/>
      <c r="T185" s="28"/>
      <c r="U185" s="28"/>
      <c r="V185" s="28"/>
      <c r="W185" s="28"/>
      <c r="X185" s="28"/>
      <c r="Y185" s="28"/>
      <c r="Z185" s="28"/>
      <c r="AA185" s="28"/>
      <c r="AB185" s="28"/>
      <c r="AC185" s="28"/>
      <c r="AD185" s="28"/>
      <c r="AE185" s="28"/>
      <c r="AF185" s="28"/>
      <c r="AG185" s="28"/>
      <c r="AH185" s="28"/>
      <c r="AI185" s="28"/>
      <c r="AJ185" s="28"/>
      <c r="AK185" s="28"/>
      <c r="AL185" s="28"/>
      <c r="AM185" s="28"/>
      <c r="AN185" s="28"/>
      <c r="AO185" s="28"/>
      <c r="AP185" s="28"/>
      <c r="AQ185" s="28"/>
      <c r="AR185" s="28"/>
      <c r="AS185" s="28"/>
      <c r="AT185" s="28"/>
      <c r="AU185" s="28"/>
      <c r="AV185" s="28"/>
      <c r="AW185" s="28"/>
      <c r="AX185" s="28"/>
      <c r="AY185" s="28"/>
      <c r="AZ185" s="28"/>
      <c r="BA185" s="28"/>
      <c r="BB185" s="28"/>
      <c r="BE185" s="124"/>
      <c r="BF185" s="28"/>
      <c r="BG185" s="28"/>
      <c r="BH185" s="28"/>
      <c r="BI185" s="28"/>
      <c r="BJ185" s="28"/>
      <c r="BK185" s="28"/>
      <c r="BL185" s="28"/>
      <c r="BM185" s="28"/>
      <c r="BN185" s="28"/>
      <c r="BO185" s="28"/>
      <c r="BP185" s="28"/>
      <c r="BQ185" s="28"/>
      <c r="BR185" s="28"/>
      <c r="BS185" s="28"/>
      <c r="BT185" s="28"/>
    </row>
    <row r="186" spans="4:72" s="29" customFormat="1" ht="11.1" customHeight="1">
      <c r="D186" s="124"/>
      <c r="E186" s="28"/>
      <c r="P186" s="28"/>
      <c r="Q186" s="28"/>
      <c r="R186" s="28"/>
      <c r="S186" s="28"/>
      <c r="T186" s="28"/>
      <c r="U186" s="28"/>
      <c r="V186" s="28"/>
      <c r="W186" s="28"/>
      <c r="X186" s="28"/>
      <c r="Y186" s="28"/>
      <c r="Z186" s="28"/>
      <c r="AA186" s="28"/>
      <c r="AB186" s="28"/>
      <c r="AC186" s="28"/>
      <c r="AD186" s="28"/>
      <c r="AE186" s="28"/>
      <c r="AF186" s="28"/>
      <c r="AG186" s="28"/>
      <c r="AH186" s="28"/>
      <c r="AI186" s="28"/>
      <c r="AJ186" s="28"/>
      <c r="AK186" s="28"/>
      <c r="AL186" s="28"/>
      <c r="AM186" s="28"/>
      <c r="AN186" s="28"/>
      <c r="AO186" s="28"/>
      <c r="AP186" s="28"/>
      <c r="AQ186" s="28"/>
      <c r="AR186" s="28"/>
      <c r="AS186" s="28"/>
      <c r="AT186" s="28"/>
      <c r="AU186" s="28"/>
      <c r="AV186" s="28"/>
      <c r="AW186" s="28"/>
      <c r="AX186" s="28"/>
      <c r="AY186" s="28"/>
      <c r="AZ186" s="28"/>
      <c r="BA186" s="28"/>
      <c r="BB186" s="28"/>
      <c r="BE186" s="124"/>
      <c r="BF186" s="28"/>
      <c r="BG186" s="28"/>
      <c r="BH186" s="28"/>
      <c r="BI186" s="28"/>
      <c r="BJ186" s="28"/>
      <c r="BK186" s="28"/>
      <c r="BL186" s="28"/>
      <c r="BM186" s="28"/>
      <c r="BN186" s="28"/>
      <c r="BO186" s="28"/>
      <c r="BP186" s="28"/>
      <c r="BQ186" s="28"/>
      <c r="BR186" s="28"/>
      <c r="BS186" s="28"/>
      <c r="BT186" s="28"/>
    </row>
    <row r="187" spans="4:72" s="29" customFormat="1" ht="11.1" customHeight="1">
      <c r="D187" s="124"/>
      <c r="E187" s="28"/>
      <c r="P187" s="28"/>
      <c r="Q187" s="28"/>
      <c r="R187" s="28"/>
      <c r="S187" s="28"/>
      <c r="T187" s="28"/>
      <c r="U187" s="28"/>
      <c r="V187" s="28"/>
      <c r="W187" s="28"/>
      <c r="X187" s="28"/>
      <c r="Y187" s="28"/>
      <c r="Z187" s="28"/>
      <c r="AA187" s="28"/>
      <c r="AB187" s="28"/>
      <c r="AC187" s="28"/>
      <c r="AD187" s="28"/>
      <c r="AE187" s="28"/>
      <c r="AF187" s="28"/>
      <c r="AG187" s="28"/>
      <c r="AH187" s="28"/>
      <c r="AI187" s="28"/>
      <c r="AJ187" s="28"/>
      <c r="AK187" s="28"/>
      <c r="AL187" s="28"/>
      <c r="AM187" s="28"/>
      <c r="AN187" s="28"/>
      <c r="AO187" s="28"/>
      <c r="AP187" s="28"/>
      <c r="AQ187" s="28"/>
      <c r="AR187" s="28"/>
      <c r="AS187" s="28"/>
      <c r="AT187" s="28"/>
      <c r="AU187" s="28"/>
      <c r="AV187" s="28"/>
      <c r="AW187" s="28"/>
      <c r="AX187" s="28"/>
      <c r="AY187" s="28"/>
      <c r="AZ187" s="28"/>
      <c r="BA187" s="28"/>
      <c r="BB187" s="28"/>
      <c r="BE187" s="124"/>
      <c r="BF187" s="28"/>
      <c r="BG187" s="28"/>
      <c r="BH187" s="28"/>
      <c r="BI187" s="28"/>
      <c r="BJ187" s="28"/>
      <c r="BK187" s="28"/>
      <c r="BL187" s="28"/>
      <c r="BM187" s="28"/>
      <c r="BN187" s="28"/>
      <c r="BO187" s="28"/>
      <c r="BP187" s="28"/>
      <c r="BQ187" s="28"/>
      <c r="BR187" s="28"/>
      <c r="BS187" s="28"/>
      <c r="BT187" s="28"/>
    </row>
    <row r="188" spans="4:72" s="29" customFormat="1" ht="11.1" customHeight="1">
      <c r="D188" s="124"/>
      <c r="E188" s="28"/>
      <c r="P188" s="28"/>
      <c r="Q188" s="28"/>
      <c r="R188" s="28"/>
      <c r="S188" s="28"/>
      <c r="T188" s="28"/>
      <c r="U188" s="28"/>
      <c r="V188" s="28"/>
      <c r="W188" s="28"/>
      <c r="X188" s="28"/>
      <c r="Y188" s="28"/>
      <c r="Z188" s="28"/>
      <c r="AA188" s="28"/>
      <c r="AB188" s="28"/>
      <c r="AC188" s="28"/>
      <c r="AD188" s="28"/>
      <c r="AE188" s="28"/>
      <c r="AF188" s="28"/>
      <c r="AG188" s="28"/>
      <c r="AH188" s="28"/>
      <c r="AI188" s="28"/>
      <c r="AJ188" s="28"/>
      <c r="AK188" s="28"/>
      <c r="AL188" s="28"/>
      <c r="AM188" s="28"/>
      <c r="AN188" s="28"/>
      <c r="AO188" s="28"/>
      <c r="AP188" s="28"/>
      <c r="AQ188" s="28"/>
      <c r="AR188" s="28"/>
      <c r="AS188" s="28"/>
      <c r="AT188" s="28"/>
      <c r="AU188" s="28"/>
      <c r="AV188" s="28"/>
      <c r="AW188" s="28"/>
      <c r="AX188" s="28"/>
      <c r="AY188" s="28"/>
      <c r="AZ188" s="28"/>
      <c r="BA188" s="28"/>
      <c r="BB188" s="28"/>
      <c r="BE188" s="124"/>
      <c r="BF188" s="28"/>
      <c r="BG188" s="28"/>
      <c r="BH188" s="28"/>
      <c r="BI188" s="28"/>
      <c r="BJ188" s="28"/>
      <c r="BK188" s="28"/>
      <c r="BL188" s="28"/>
      <c r="BM188" s="28"/>
      <c r="BN188" s="28"/>
      <c r="BO188" s="28"/>
      <c r="BP188" s="28"/>
      <c r="BQ188" s="28"/>
      <c r="BR188" s="28"/>
      <c r="BS188" s="28"/>
      <c r="BT188" s="28"/>
    </row>
    <row r="189" spans="4:72" s="29" customFormat="1" ht="11.1" customHeight="1">
      <c r="D189" s="124"/>
      <c r="E189" s="28"/>
      <c r="P189" s="28"/>
      <c r="Q189" s="28"/>
      <c r="R189" s="28"/>
      <c r="S189" s="28"/>
      <c r="T189" s="28"/>
      <c r="U189" s="28"/>
      <c r="V189" s="28"/>
      <c r="W189" s="28"/>
      <c r="X189" s="28"/>
      <c r="Y189" s="28"/>
      <c r="Z189" s="28"/>
      <c r="AA189" s="28"/>
      <c r="AB189" s="28"/>
      <c r="AC189" s="28"/>
      <c r="AD189" s="28"/>
      <c r="AE189" s="28"/>
      <c r="AF189" s="28"/>
      <c r="AG189" s="28"/>
      <c r="AH189" s="28"/>
      <c r="AI189" s="28"/>
      <c r="AJ189" s="28"/>
      <c r="AK189" s="28"/>
      <c r="AL189" s="28"/>
      <c r="AM189" s="28"/>
      <c r="AN189" s="28"/>
      <c r="AO189" s="28"/>
      <c r="AP189" s="28"/>
      <c r="AQ189" s="28"/>
      <c r="AR189" s="28"/>
      <c r="AS189" s="28"/>
      <c r="AT189" s="28"/>
      <c r="AU189" s="28"/>
      <c r="AV189" s="28"/>
      <c r="AW189" s="28"/>
      <c r="AX189" s="28"/>
      <c r="AY189" s="28"/>
      <c r="AZ189" s="28"/>
      <c r="BA189" s="28"/>
      <c r="BB189" s="28"/>
      <c r="BE189" s="124"/>
      <c r="BF189" s="28"/>
      <c r="BG189" s="28"/>
      <c r="BH189" s="28"/>
      <c r="BI189" s="28"/>
      <c r="BJ189" s="28"/>
      <c r="BK189" s="28"/>
      <c r="BL189" s="28"/>
      <c r="BM189" s="28"/>
      <c r="BN189" s="28"/>
      <c r="BO189" s="28"/>
      <c r="BP189" s="28"/>
      <c r="BQ189" s="28"/>
      <c r="BR189" s="28"/>
      <c r="BS189" s="28"/>
      <c r="BT189" s="28"/>
    </row>
    <row r="190" spans="4:72" s="29" customFormat="1" ht="11.1" customHeight="1">
      <c r="D190" s="124"/>
      <c r="E190" s="28"/>
      <c r="P190" s="28"/>
      <c r="Q190" s="28"/>
      <c r="R190" s="28"/>
      <c r="S190" s="28"/>
      <c r="T190" s="28"/>
      <c r="U190" s="28"/>
      <c r="V190" s="28"/>
      <c r="W190" s="28"/>
      <c r="X190" s="28"/>
      <c r="Y190" s="28"/>
      <c r="Z190" s="28"/>
      <c r="AA190" s="28"/>
      <c r="AB190" s="28"/>
      <c r="AC190" s="28"/>
      <c r="AD190" s="28"/>
      <c r="AE190" s="28"/>
      <c r="AF190" s="28"/>
      <c r="AG190" s="28"/>
      <c r="AH190" s="28"/>
      <c r="AI190" s="28"/>
      <c r="AJ190" s="28"/>
      <c r="AK190" s="28"/>
      <c r="AL190" s="28"/>
      <c r="AM190" s="28"/>
      <c r="AN190" s="28"/>
      <c r="AO190" s="28"/>
      <c r="AP190" s="28"/>
      <c r="AQ190" s="28"/>
      <c r="AR190" s="28"/>
      <c r="AS190" s="28"/>
      <c r="AT190" s="28"/>
      <c r="AU190" s="28"/>
      <c r="AV190" s="28"/>
      <c r="AW190" s="28"/>
      <c r="AX190" s="28"/>
      <c r="AY190" s="28"/>
      <c r="AZ190" s="28"/>
      <c r="BA190" s="28"/>
      <c r="BB190" s="28"/>
      <c r="BE190" s="124"/>
      <c r="BF190" s="28"/>
      <c r="BG190" s="28"/>
      <c r="BH190" s="28"/>
      <c r="BI190" s="28"/>
      <c r="BJ190" s="28"/>
      <c r="BK190" s="28"/>
      <c r="BL190" s="28"/>
      <c r="BM190" s="28"/>
      <c r="BN190" s="28"/>
      <c r="BO190" s="28"/>
      <c r="BP190" s="28"/>
      <c r="BQ190" s="28"/>
      <c r="BR190" s="28"/>
      <c r="BS190" s="28"/>
      <c r="BT190" s="28"/>
    </row>
    <row r="191" spans="4:72" s="29" customFormat="1" ht="11.1" customHeight="1">
      <c r="D191" s="124"/>
      <c r="E191" s="28"/>
      <c r="P191" s="28"/>
      <c r="Q191" s="28"/>
      <c r="R191" s="28"/>
      <c r="S191" s="28"/>
      <c r="T191" s="28"/>
      <c r="U191" s="28"/>
      <c r="V191" s="28"/>
      <c r="W191" s="28"/>
      <c r="X191" s="28"/>
      <c r="Y191" s="28"/>
      <c r="Z191" s="28"/>
      <c r="AA191" s="28"/>
      <c r="AB191" s="28"/>
      <c r="AC191" s="28"/>
      <c r="AD191" s="28"/>
      <c r="AE191" s="28"/>
      <c r="AF191" s="28"/>
      <c r="AG191" s="28"/>
      <c r="AH191" s="28"/>
      <c r="AI191" s="28"/>
      <c r="AJ191" s="28"/>
      <c r="AK191" s="28"/>
      <c r="AL191" s="28"/>
      <c r="AM191" s="28"/>
      <c r="AN191" s="28"/>
      <c r="AO191" s="28"/>
      <c r="AP191" s="28"/>
      <c r="AQ191" s="28"/>
      <c r="AR191" s="28"/>
      <c r="AS191" s="28"/>
      <c r="AT191" s="28"/>
      <c r="AU191" s="28"/>
      <c r="AV191" s="28"/>
      <c r="AW191" s="28"/>
      <c r="AX191" s="28"/>
      <c r="AY191" s="28"/>
      <c r="AZ191" s="28"/>
      <c r="BA191" s="28"/>
      <c r="BB191" s="28"/>
      <c r="BE191" s="124"/>
      <c r="BF191" s="28"/>
      <c r="BG191" s="28"/>
      <c r="BH191" s="28"/>
      <c r="BI191" s="28"/>
      <c r="BJ191" s="28"/>
      <c r="BK191" s="28"/>
      <c r="BL191" s="28"/>
      <c r="BM191" s="28"/>
      <c r="BN191" s="28"/>
      <c r="BO191" s="28"/>
      <c r="BP191" s="28"/>
      <c r="BQ191" s="28"/>
      <c r="BR191" s="28"/>
      <c r="BS191" s="28"/>
      <c r="BT191" s="28"/>
    </row>
    <row r="192" spans="4:72" s="29" customFormat="1" ht="11.1" customHeight="1">
      <c r="D192" s="124"/>
      <c r="E192" s="28"/>
      <c r="P192" s="28"/>
      <c r="Q192" s="28"/>
      <c r="R192" s="28"/>
      <c r="S192" s="28"/>
      <c r="T192" s="28"/>
      <c r="U192" s="28"/>
      <c r="V192" s="28"/>
      <c r="W192" s="28"/>
      <c r="X192" s="28"/>
      <c r="Y192" s="28"/>
      <c r="Z192" s="28"/>
      <c r="AA192" s="28"/>
      <c r="AB192" s="28"/>
      <c r="AC192" s="28"/>
      <c r="AD192" s="28"/>
      <c r="AE192" s="28"/>
      <c r="AF192" s="28"/>
      <c r="AG192" s="28"/>
      <c r="AH192" s="28"/>
      <c r="AI192" s="28"/>
      <c r="AJ192" s="28"/>
      <c r="AK192" s="28"/>
      <c r="AL192" s="28"/>
      <c r="AM192" s="28"/>
      <c r="AN192" s="28"/>
      <c r="AO192" s="28"/>
      <c r="AP192" s="28"/>
      <c r="AQ192" s="28"/>
      <c r="AR192" s="28"/>
      <c r="AS192" s="28"/>
      <c r="AT192" s="28"/>
      <c r="AU192" s="28"/>
      <c r="AV192" s="28"/>
      <c r="AW192" s="28"/>
      <c r="AX192" s="28"/>
      <c r="AY192" s="28"/>
      <c r="AZ192" s="28"/>
      <c r="BA192" s="28"/>
      <c r="BB192" s="28"/>
      <c r="BE192" s="124"/>
      <c r="BF192" s="28"/>
      <c r="BG192" s="28"/>
      <c r="BH192" s="28"/>
      <c r="BI192" s="28"/>
      <c r="BJ192" s="28"/>
      <c r="BK192" s="28"/>
      <c r="BL192" s="28"/>
      <c r="BM192" s="28"/>
      <c r="BN192" s="28"/>
      <c r="BO192" s="28"/>
      <c r="BP192" s="28"/>
      <c r="BQ192" s="28"/>
      <c r="BR192" s="28"/>
      <c r="BS192" s="28"/>
      <c r="BT192" s="28"/>
    </row>
    <row r="193" spans="4:72" s="29" customFormat="1" ht="11.1" customHeight="1">
      <c r="D193" s="124"/>
      <c r="E193" s="28"/>
      <c r="P193" s="28"/>
      <c r="Q193" s="28"/>
      <c r="R193" s="28"/>
      <c r="S193" s="28"/>
      <c r="T193" s="28"/>
      <c r="U193" s="28"/>
      <c r="V193" s="28"/>
      <c r="W193" s="28"/>
      <c r="X193" s="28"/>
      <c r="Y193" s="28"/>
      <c r="Z193" s="28"/>
      <c r="AA193" s="28"/>
      <c r="AB193" s="28"/>
      <c r="AC193" s="28"/>
      <c r="AD193" s="28"/>
      <c r="AE193" s="28"/>
      <c r="AF193" s="28"/>
      <c r="AG193" s="28"/>
      <c r="AH193" s="28"/>
      <c r="AI193" s="28"/>
      <c r="AJ193" s="28"/>
      <c r="AK193" s="28"/>
      <c r="AL193" s="28"/>
      <c r="AM193" s="28"/>
      <c r="AN193" s="28"/>
      <c r="AO193" s="28"/>
      <c r="AP193" s="28"/>
      <c r="AQ193" s="28"/>
      <c r="AR193" s="28"/>
      <c r="AS193" s="28"/>
      <c r="AT193" s="28"/>
      <c r="AU193" s="28"/>
      <c r="AV193" s="28"/>
      <c r="AW193" s="28"/>
      <c r="AX193" s="28"/>
      <c r="AY193" s="28"/>
      <c r="AZ193" s="28"/>
      <c r="BA193" s="28"/>
      <c r="BB193" s="28"/>
      <c r="BE193" s="124"/>
      <c r="BF193" s="28"/>
      <c r="BG193" s="28"/>
      <c r="BH193" s="28"/>
      <c r="BI193" s="28"/>
      <c r="BJ193" s="28"/>
      <c r="BK193" s="28"/>
      <c r="BL193" s="28"/>
      <c r="BM193" s="28"/>
      <c r="BN193" s="28"/>
      <c r="BO193" s="28"/>
      <c r="BP193" s="28"/>
      <c r="BQ193" s="28"/>
      <c r="BR193" s="28"/>
      <c r="BS193" s="28"/>
      <c r="BT193" s="28"/>
    </row>
    <row r="194" spans="4:72" s="29" customFormat="1" ht="11.1" customHeight="1">
      <c r="D194" s="124"/>
      <c r="E194" s="28"/>
      <c r="P194" s="28"/>
      <c r="Q194" s="28"/>
      <c r="R194" s="28"/>
      <c r="S194" s="28"/>
      <c r="T194" s="28"/>
      <c r="U194" s="28"/>
      <c r="V194" s="28"/>
      <c r="W194" s="28"/>
      <c r="X194" s="28"/>
      <c r="Y194" s="28"/>
      <c r="Z194" s="28"/>
      <c r="AA194" s="28"/>
      <c r="AB194" s="28"/>
      <c r="AC194" s="28"/>
      <c r="AD194" s="28"/>
      <c r="AE194" s="28"/>
      <c r="AF194" s="28"/>
      <c r="AG194" s="28"/>
      <c r="AH194" s="28"/>
      <c r="AI194" s="28"/>
      <c r="AJ194" s="28"/>
      <c r="AK194" s="28"/>
      <c r="AL194" s="28"/>
      <c r="AM194" s="28"/>
      <c r="AN194" s="28"/>
      <c r="AO194" s="28"/>
      <c r="AP194" s="28"/>
      <c r="AQ194" s="28"/>
      <c r="AR194" s="28"/>
      <c r="AS194" s="28"/>
      <c r="AT194" s="28"/>
      <c r="AU194" s="28"/>
      <c r="AV194" s="28"/>
      <c r="AW194" s="28"/>
      <c r="AX194" s="28"/>
      <c r="AY194" s="28"/>
      <c r="AZ194" s="28"/>
      <c r="BA194" s="28"/>
      <c r="BB194" s="28"/>
      <c r="BE194" s="124"/>
      <c r="BF194" s="28"/>
      <c r="BG194" s="28"/>
      <c r="BH194" s="28"/>
      <c r="BI194" s="28"/>
      <c r="BJ194" s="28"/>
      <c r="BK194" s="28"/>
      <c r="BL194" s="28"/>
      <c r="BM194" s="28"/>
      <c r="BN194" s="28"/>
      <c r="BO194" s="28"/>
      <c r="BP194" s="28"/>
      <c r="BQ194" s="28"/>
      <c r="BR194" s="28"/>
      <c r="BS194" s="28"/>
      <c r="BT194" s="28"/>
    </row>
    <row r="195" spans="4:72" s="29" customFormat="1" ht="11.1" customHeight="1">
      <c r="D195" s="124"/>
      <c r="E195" s="28"/>
      <c r="P195" s="28"/>
      <c r="Q195" s="28"/>
      <c r="R195" s="28"/>
      <c r="S195" s="28"/>
      <c r="T195" s="28"/>
      <c r="U195" s="28"/>
      <c r="V195" s="28"/>
      <c r="W195" s="28"/>
      <c r="X195" s="28"/>
      <c r="Y195" s="28"/>
      <c r="Z195" s="28"/>
      <c r="AA195" s="28"/>
      <c r="AB195" s="28"/>
      <c r="AC195" s="28"/>
      <c r="AD195" s="28"/>
      <c r="AE195" s="28"/>
      <c r="AF195" s="28"/>
      <c r="AG195" s="28"/>
      <c r="AH195" s="28"/>
      <c r="AI195" s="28"/>
      <c r="AJ195" s="28"/>
      <c r="AK195" s="28"/>
      <c r="AL195" s="28"/>
      <c r="AM195" s="28"/>
      <c r="AN195" s="28"/>
      <c r="AO195" s="28"/>
      <c r="AP195" s="28"/>
      <c r="AQ195" s="28"/>
      <c r="AR195" s="28"/>
      <c r="AS195" s="28"/>
      <c r="AT195" s="28"/>
      <c r="AU195" s="28"/>
      <c r="AV195" s="28"/>
      <c r="AW195" s="28"/>
      <c r="AX195" s="28"/>
      <c r="AY195" s="28"/>
      <c r="AZ195" s="28"/>
      <c r="BA195" s="28"/>
      <c r="BB195" s="28"/>
      <c r="BE195" s="124"/>
      <c r="BF195" s="28"/>
      <c r="BG195" s="28"/>
      <c r="BH195" s="28"/>
      <c r="BI195" s="28"/>
      <c r="BJ195" s="28"/>
      <c r="BK195" s="28"/>
      <c r="BL195" s="28"/>
      <c r="BM195" s="28"/>
      <c r="BN195" s="28"/>
      <c r="BO195" s="28"/>
      <c r="BP195" s="28"/>
      <c r="BQ195" s="28"/>
      <c r="BR195" s="28"/>
      <c r="BS195" s="28"/>
      <c r="BT195" s="28"/>
    </row>
    <row r="196" spans="4:72" s="29" customFormat="1" ht="11.1" customHeight="1">
      <c r="D196" s="124"/>
      <c r="E196" s="28"/>
      <c r="P196" s="28"/>
      <c r="Q196" s="28"/>
      <c r="R196" s="28"/>
      <c r="S196" s="28"/>
      <c r="T196" s="28"/>
      <c r="U196" s="28"/>
      <c r="V196" s="28"/>
      <c r="W196" s="28"/>
      <c r="X196" s="28"/>
      <c r="Y196" s="28"/>
      <c r="Z196" s="28"/>
      <c r="AA196" s="28"/>
      <c r="AB196" s="28"/>
      <c r="AC196" s="28"/>
      <c r="AD196" s="28"/>
      <c r="AE196" s="28"/>
      <c r="AF196" s="28"/>
      <c r="AG196" s="28"/>
      <c r="AH196" s="28"/>
      <c r="AI196" s="28"/>
      <c r="AJ196" s="28"/>
      <c r="AK196" s="28"/>
      <c r="AL196" s="28"/>
      <c r="AM196" s="28"/>
      <c r="AN196" s="28"/>
      <c r="AO196" s="28"/>
      <c r="AP196" s="28"/>
      <c r="AQ196" s="28"/>
      <c r="AR196" s="28"/>
      <c r="AS196" s="28"/>
      <c r="AT196" s="28"/>
      <c r="AU196" s="28"/>
      <c r="AV196" s="28"/>
      <c r="AW196" s="28"/>
      <c r="AX196" s="28"/>
      <c r="AY196" s="28"/>
      <c r="AZ196" s="28"/>
      <c r="BA196" s="28"/>
      <c r="BB196" s="28"/>
      <c r="BE196" s="124"/>
      <c r="BF196" s="28"/>
      <c r="BG196" s="28"/>
      <c r="BH196" s="28"/>
      <c r="BI196" s="28"/>
      <c r="BJ196" s="28"/>
      <c r="BK196" s="28"/>
      <c r="BL196" s="28"/>
      <c r="BM196" s="28"/>
      <c r="BN196" s="28"/>
      <c r="BO196" s="28"/>
      <c r="BP196" s="28"/>
      <c r="BQ196" s="28"/>
      <c r="BR196" s="28"/>
      <c r="BS196" s="28"/>
      <c r="BT196" s="28"/>
    </row>
    <row r="197" spans="4:72" s="29" customFormat="1" ht="11.1" customHeight="1">
      <c r="D197" s="124"/>
      <c r="E197" s="28"/>
      <c r="P197" s="28"/>
      <c r="Q197" s="28"/>
      <c r="R197" s="28"/>
      <c r="S197" s="28"/>
      <c r="T197" s="28"/>
      <c r="U197" s="28"/>
      <c r="V197" s="28"/>
      <c r="W197" s="28"/>
      <c r="X197" s="28"/>
      <c r="Y197" s="28"/>
      <c r="Z197" s="28"/>
      <c r="AA197" s="28"/>
      <c r="AB197" s="28"/>
      <c r="AC197" s="28"/>
      <c r="AD197" s="28"/>
      <c r="AE197" s="28"/>
      <c r="AF197" s="28"/>
      <c r="AG197" s="28"/>
      <c r="AH197" s="28"/>
      <c r="AI197" s="28"/>
      <c r="AJ197" s="28"/>
      <c r="AK197" s="28"/>
      <c r="AL197" s="28"/>
      <c r="AM197" s="28"/>
      <c r="AN197" s="28"/>
      <c r="AO197" s="28"/>
      <c r="AP197" s="28"/>
      <c r="AQ197" s="28"/>
      <c r="AR197" s="28"/>
      <c r="AS197" s="28"/>
      <c r="AT197" s="28"/>
      <c r="AU197" s="28"/>
      <c r="AV197" s="28"/>
      <c r="AW197" s="28"/>
      <c r="AX197" s="28"/>
      <c r="AY197" s="28"/>
      <c r="AZ197" s="28"/>
      <c r="BA197" s="28"/>
      <c r="BB197" s="28"/>
      <c r="BE197" s="124"/>
      <c r="BF197" s="28"/>
      <c r="BG197" s="28"/>
      <c r="BH197" s="28"/>
      <c r="BI197" s="28"/>
      <c r="BJ197" s="28"/>
      <c r="BK197" s="28"/>
      <c r="BL197" s="28"/>
      <c r="BM197" s="28"/>
      <c r="BN197" s="28"/>
      <c r="BO197" s="28"/>
      <c r="BP197" s="28"/>
      <c r="BQ197" s="28"/>
      <c r="BR197" s="28"/>
      <c r="BS197" s="28"/>
      <c r="BT197" s="28"/>
    </row>
    <row r="198" spans="4:72" s="29" customFormat="1" ht="11.1" customHeight="1">
      <c r="D198" s="124"/>
      <c r="E198" s="28"/>
      <c r="P198" s="28"/>
      <c r="Q198" s="28"/>
      <c r="R198" s="28"/>
      <c r="S198" s="28"/>
      <c r="T198" s="28"/>
      <c r="U198" s="28"/>
      <c r="V198" s="28"/>
      <c r="W198" s="28"/>
      <c r="X198" s="28"/>
      <c r="Y198" s="28"/>
      <c r="Z198" s="28"/>
      <c r="AA198" s="28"/>
      <c r="AB198" s="28"/>
      <c r="AC198" s="28"/>
      <c r="AD198" s="28"/>
      <c r="AE198" s="28"/>
      <c r="AF198" s="28"/>
      <c r="AG198" s="28"/>
      <c r="AH198" s="28"/>
      <c r="AI198" s="28"/>
      <c r="AJ198" s="28"/>
      <c r="AK198" s="28"/>
      <c r="AL198" s="28"/>
      <c r="AM198" s="28"/>
      <c r="AN198" s="28"/>
      <c r="AO198" s="28"/>
      <c r="AP198" s="28"/>
      <c r="AQ198" s="28"/>
      <c r="AR198" s="28"/>
      <c r="AS198" s="28"/>
      <c r="AT198" s="28"/>
      <c r="AU198" s="28"/>
      <c r="AV198" s="28"/>
      <c r="AW198" s="28"/>
      <c r="AX198" s="28"/>
      <c r="AY198" s="28"/>
      <c r="AZ198" s="28"/>
      <c r="BA198" s="28"/>
      <c r="BB198" s="28"/>
      <c r="BE198" s="124"/>
      <c r="BF198" s="28"/>
      <c r="BG198" s="28"/>
      <c r="BH198" s="28"/>
      <c r="BI198" s="28"/>
      <c r="BJ198" s="28"/>
      <c r="BK198" s="28"/>
      <c r="BL198" s="28"/>
      <c r="BM198" s="28"/>
      <c r="BN198" s="28"/>
      <c r="BO198" s="28"/>
      <c r="BP198" s="28"/>
      <c r="BQ198" s="28"/>
      <c r="BR198" s="28"/>
      <c r="BS198" s="28"/>
      <c r="BT198" s="28"/>
    </row>
    <row r="199" spans="4:72" s="29" customFormat="1" ht="11.1" customHeight="1">
      <c r="D199" s="124"/>
      <c r="E199" s="28"/>
      <c r="P199" s="28"/>
      <c r="Q199" s="28"/>
      <c r="R199" s="28"/>
      <c r="S199" s="28"/>
      <c r="T199" s="28"/>
      <c r="U199" s="28"/>
      <c r="V199" s="28"/>
      <c r="W199" s="28"/>
      <c r="X199" s="28"/>
      <c r="Y199" s="28"/>
      <c r="Z199" s="28"/>
      <c r="AA199" s="28"/>
      <c r="AB199" s="28"/>
      <c r="AC199" s="28"/>
      <c r="AD199" s="28"/>
      <c r="AE199" s="28"/>
      <c r="AF199" s="28"/>
      <c r="AG199" s="28"/>
      <c r="AH199" s="28"/>
      <c r="AI199" s="28"/>
      <c r="AJ199" s="28"/>
      <c r="AK199" s="28"/>
      <c r="AL199" s="28"/>
      <c r="AM199" s="28"/>
      <c r="AN199" s="28"/>
      <c r="AO199" s="28"/>
      <c r="AP199" s="28"/>
      <c r="AQ199" s="28"/>
      <c r="AR199" s="28"/>
      <c r="AS199" s="28"/>
      <c r="AT199" s="28"/>
      <c r="AU199" s="28"/>
      <c r="AV199" s="28"/>
      <c r="AW199" s="28"/>
      <c r="AX199" s="28"/>
      <c r="AY199" s="28"/>
      <c r="AZ199" s="28"/>
      <c r="BA199" s="28"/>
      <c r="BB199" s="28"/>
      <c r="BE199" s="124"/>
      <c r="BF199" s="28"/>
      <c r="BG199" s="28"/>
      <c r="BH199" s="28"/>
      <c r="BI199" s="28"/>
      <c r="BJ199" s="28"/>
      <c r="BK199" s="28"/>
      <c r="BL199" s="28"/>
      <c r="BM199" s="28"/>
      <c r="BN199" s="28"/>
      <c r="BO199" s="28"/>
      <c r="BP199" s="28"/>
      <c r="BQ199" s="28"/>
      <c r="BR199" s="28"/>
      <c r="BS199" s="28"/>
      <c r="BT199" s="28"/>
    </row>
    <row r="200" spans="4:72" s="29" customFormat="1" ht="11.1" customHeight="1">
      <c r="D200" s="124"/>
      <c r="E200" s="28"/>
      <c r="P200" s="28"/>
      <c r="Q200" s="28"/>
      <c r="R200" s="28"/>
      <c r="S200" s="28"/>
      <c r="T200" s="28"/>
      <c r="U200" s="28"/>
      <c r="V200" s="28"/>
      <c r="W200" s="28"/>
      <c r="X200" s="28"/>
      <c r="Y200" s="28"/>
      <c r="Z200" s="28"/>
      <c r="AA200" s="28"/>
      <c r="AB200" s="28"/>
      <c r="AC200" s="28"/>
      <c r="AD200" s="28"/>
      <c r="AE200" s="28"/>
      <c r="AF200" s="28"/>
      <c r="AG200" s="28"/>
      <c r="AH200" s="28"/>
      <c r="AI200" s="28"/>
      <c r="AJ200" s="28"/>
      <c r="AK200" s="28"/>
      <c r="AL200" s="28"/>
      <c r="AM200" s="28"/>
      <c r="AN200" s="28"/>
      <c r="AO200" s="28"/>
      <c r="AP200" s="28"/>
      <c r="AQ200" s="28"/>
      <c r="AR200" s="28"/>
      <c r="AS200" s="28"/>
      <c r="AT200" s="28"/>
      <c r="AU200" s="28"/>
      <c r="AV200" s="28"/>
      <c r="AW200" s="28"/>
      <c r="AX200" s="28"/>
      <c r="AY200" s="28"/>
      <c r="AZ200" s="28"/>
      <c r="BA200" s="28"/>
      <c r="BB200" s="28"/>
      <c r="BE200" s="124"/>
      <c r="BF200" s="28"/>
      <c r="BG200" s="28"/>
      <c r="BH200" s="28"/>
      <c r="BI200" s="28"/>
      <c r="BJ200" s="28"/>
      <c r="BK200" s="28"/>
      <c r="BL200" s="28"/>
      <c r="BM200" s="28"/>
      <c r="BN200" s="28"/>
      <c r="BO200" s="28"/>
      <c r="BP200" s="28"/>
      <c r="BQ200" s="28"/>
      <c r="BR200" s="28"/>
      <c r="BS200" s="28"/>
      <c r="BT200" s="28"/>
    </row>
    <row r="201" spans="4:72" s="29" customFormat="1" ht="11.1" customHeight="1">
      <c r="D201" s="124"/>
      <c r="E201" s="28"/>
      <c r="P201" s="28"/>
      <c r="Q201" s="28"/>
      <c r="R201" s="28"/>
      <c r="S201" s="28"/>
      <c r="T201" s="28"/>
      <c r="U201" s="28"/>
      <c r="V201" s="28"/>
      <c r="W201" s="28"/>
      <c r="X201" s="28"/>
      <c r="Y201" s="28"/>
      <c r="Z201" s="28"/>
      <c r="AA201" s="28"/>
      <c r="AB201" s="28"/>
      <c r="AC201" s="28"/>
      <c r="AD201" s="28"/>
      <c r="AE201" s="28"/>
      <c r="AF201" s="28"/>
      <c r="AG201" s="28"/>
      <c r="AH201" s="28"/>
      <c r="AI201" s="28"/>
      <c r="AJ201" s="28"/>
      <c r="AK201" s="28"/>
      <c r="AL201" s="28"/>
      <c r="AM201" s="28"/>
      <c r="AN201" s="28"/>
      <c r="AO201" s="28"/>
      <c r="AP201" s="28"/>
      <c r="AQ201" s="28"/>
      <c r="AR201" s="28"/>
      <c r="AS201" s="28"/>
      <c r="AT201" s="28"/>
      <c r="AU201" s="28"/>
      <c r="AV201" s="28"/>
      <c r="AW201" s="28"/>
      <c r="AX201" s="28"/>
      <c r="AY201" s="28"/>
      <c r="AZ201" s="28"/>
      <c r="BA201" s="28"/>
      <c r="BB201" s="28"/>
      <c r="BE201" s="124"/>
      <c r="BF201" s="28"/>
      <c r="BG201" s="28"/>
      <c r="BH201" s="28"/>
      <c r="BI201" s="28"/>
      <c r="BJ201" s="28"/>
      <c r="BK201" s="28"/>
      <c r="BL201" s="28"/>
      <c r="BM201" s="28"/>
      <c r="BN201" s="28"/>
      <c r="BO201" s="28"/>
      <c r="BP201" s="28"/>
      <c r="BQ201" s="28"/>
      <c r="BR201" s="28"/>
      <c r="BS201" s="28"/>
      <c r="BT201" s="28"/>
    </row>
    <row r="202" spans="4:72" s="29" customFormat="1" ht="11.1" customHeight="1">
      <c r="D202" s="124"/>
      <c r="E202" s="28"/>
      <c r="P202" s="28"/>
      <c r="Q202" s="28"/>
      <c r="R202" s="28"/>
      <c r="S202" s="28"/>
      <c r="T202" s="28"/>
      <c r="U202" s="28"/>
      <c r="V202" s="28"/>
      <c r="W202" s="28"/>
      <c r="X202" s="28"/>
      <c r="Y202" s="28"/>
      <c r="Z202" s="28"/>
      <c r="AA202" s="28"/>
      <c r="AB202" s="28"/>
      <c r="AC202" s="28"/>
      <c r="AD202" s="28"/>
      <c r="AE202" s="28"/>
      <c r="AF202" s="28"/>
      <c r="AG202" s="28"/>
      <c r="AH202" s="28"/>
      <c r="AI202" s="28"/>
      <c r="AJ202" s="28"/>
      <c r="AK202" s="28"/>
      <c r="AL202" s="28"/>
      <c r="AM202" s="28"/>
      <c r="AN202" s="28"/>
      <c r="AO202" s="28"/>
      <c r="AP202" s="28"/>
      <c r="AQ202" s="28"/>
      <c r="AR202" s="28"/>
      <c r="AS202" s="28"/>
      <c r="AT202" s="28"/>
      <c r="AU202" s="28"/>
      <c r="AV202" s="28"/>
      <c r="AW202" s="28"/>
      <c r="AX202" s="28"/>
      <c r="AY202" s="28"/>
      <c r="AZ202" s="28"/>
      <c r="BA202" s="28"/>
      <c r="BB202" s="28"/>
      <c r="BE202" s="124"/>
      <c r="BF202" s="28"/>
      <c r="BG202" s="28"/>
      <c r="BH202" s="28"/>
      <c r="BI202" s="28"/>
      <c r="BJ202" s="28"/>
      <c r="BK202" s="28"/>
      <c r="BL202" s="28"/>
      <c r="BM202" s="28"/>
      <c r="BN202" s="28"/>
      <c r="BO202" s="28"/>
      <c r="BP202" s="28"/>
      <c r="BQ202" s="28"/>
      <c r="BR202" s="28"/>
      <c r="BS202" s="28"/>
      <c r="BT202" s="28"/>
    </row>
    <row r="203" spans="4:72" s="29" customFormat="1" ht="11.1" customHeight="1">
      <c r="D203" s="124"/>
      <c r="E203" s="28"/>
      <c r="P203" s="28"/>
      <c r="Q203" s="28"/>
      <c r="R203" s="28"/>
      <c r="S203" s="28"/>
      <c r="T203" s="28"/>
      <c r="U203" s="28"/>
      <c r="V203" s="28"/>
      <c r="W203" s="28"/>
      <c r="X203" s="28"/>
      <c r="Y203" s="28"/>
      <c r="Z203" s="28"/>
      <c r="AA203" s="28"/>
      <c r="AB203" s="28"/>
      <c r="AC203" s="28"/>
      <c r="AD203" s="28"/>
      <c r="AE203" s="28"/>
      <c r="AF203" s="28"/>
      <c r="AG203" s="28"/>
      <c r="AH203" s="28"/>
      <c r="AI203" s="28"/>
      <c r="AJ203" s="28"/>
      <c r="AK203" s="28"/>
      <c r="AL203" s="28"/>
      <c r="AM203" s="28"/>
      <c r="AN203" s="28"/>
      <c r="AO203" s="28"/>
      <c r="AP203" s="28"/>
      <c r="AQ203" s="28"/>
      <c r="AR203" s="28"/>
      <c r="AS203" s="28"/>
      <c r="AT203" s="28"/>
      <c r="AU203" s="28"/>
      <c r="AV203" s="28"/>
      <c r="AW203" s="28"/>
      <c r="AX203" s="28"/>
      <c r="AY203" s="28"/>
      <c r="AZ203" s="28"/>
      <c r="BA203" s="28"/>
      <c r="BB203" s="28"/>
      <c r="BE203" s="124"/>
      <c r="BF203" s="28"/>
      <c r="BG203" s="28"/>
      <c r="BH203" s="28"/>
      <c r="BI203" s="28"/>
      <c r="BJ203" s="28"/>
      <c r="BK203" s="28"/>
      <c r="BL203" s="28"/>
      <c r="BM203" s="28"/>
      <c r="BN203" s="28"/>
      <c r="BO203" s="28"/>
      <c r="BP203" s="28"/>
      <c r="BQ203" s="28"/>
      <c r="BR203" s="28"/>
      <c r="BS203" s="28"/>
      <c r="BT203" s="28"/>
    </row>
    <row r="204" spans="4:72" s="29" customFormat="1" ht="11.1" customHeight="1">
      <c r="D204" s="124"/>
      <c r="E204" s="28"/>
      <c r="P204" s="28"/>
      <c r="Q204" s="28"/>
      <c r="R204" s="28"/>
      <c r="S204" s="28"/>
      <c r="T204" s="28"/>
      <c r="U204" s="28"/>
      <c r="V204" s="28"/>
      <c r="W204" s="28"/>
      <c r="X204" s="28"/>
      <c r="Y204" s="28"/>
      <c r="Z204" s="28"/>
      <c r="AA204" s="28"/>
      <c r="AB204" s="28"/>
      <c r="AC204" s="28"/>
      <c r="AD204" s="28"/>
      <c r="AE204" s="28"/>
      <c r="AF204" s="28"/>
      <c r="AG204" s="28"/>
      <c r="AH204" s="28"/>
      <c r="AI204" s="28"/>
      <c r="AJ204" s="28"/>
      <c r="AK204" s="28"/>
      <c r="AL204" s="28"/>
      <c r="AM204" s="28"/>
      <c r="AN204" s="28"/>
      <c r="AO204" s="28"/>
      <c r="AP204" s="28"/>
      <c r="AQ204" s="28"/>
      <c r="AR204" s="28"/>
      <c r="AS204" s="28"/>
      <c r="AT204" s="28"/>
      <c r="AU204" s="28"/>
      <c r="AV204" s="28"/>
      <c r="AW204" s="28"/>
      <c r="AX204" s="28"/>
      <c r="AY204" s="28"/>
      <c r="AZ204" s="28"/>
      <c r="BA204" s="28"/>
      <c r="BB204" s="28"/>
      <c r="BE204" s="124"/>
      <c r="BF204" s="28"/>
      <c r="BG204" s="28"/>
      <c r="BH204" s="28"/>
      <c r="BI204" s="28"/>
      <c r="BJ204" s="28"/>
      <c r="BK204" s="28"/>
      <c r="BL204" s="28"/>
      <c r="BM204" s="28"/>
      <c r="BN204" s="28"/>
      <c r="BO204" s="28"/>
      <c r="BP204" s="28"/>
      <c r="BQ204" s="28"/>
      <c r="BR204" s="28"/>
      <c r="BS204" s="28"/>
      <c r="BT204" s="28"/>
    </row>
    <row r="205" spans="4:72" s="29" customFormat="1" ht="11.1" customHeight="1">
      <c r="D205" s="124"/>
      <c r="E205" s="28"/>
      <c r="P205" s="28"/>
      <c r="Q205" s="28"/>
      <c r="R205" s="28"/>
      <c r="S205" s="28"/>
      <c r="T205" s="28"/>
      <c r="U205" s="28"/>
      <c r="V205" s="28"/>
      <c r="W205" s="28"/>
      <c r="X205" s="28"/>
      <c r="Y205" s="28"/>
      <c r="Z205" s="28"/>
      <c r="AA205" s="28"/>
      <c r="AB205" s="28"/>
      <c r="AC205" s="28"/>
      <c r="AD205" s="28"/>
      <c r="AE205" s="28"/>
      <c r="AF205" s="28"/>
      <c r="AG205" s="28"/>
      <c r="AH205" s="28"/>
      <c r="AI205" s="28"/>
      <c r="AJ205" s="28"/>
      <c r="AK205" s="28"/>
      <c r="AL205" s="28"/>
      <c r="AM205" s="28"/>
      <c r="AN205" s="28"/>
      <c r="AO205" s="28"/>
      <c r="AP205" s="28"/>
      <c r="AQ205" s="28"/>
      <c r="AR205" s="28"/>
      <c r="AS205" s="28"/>
      <c r="AT205" s="28"/>
      <c r="AU205" s="28"/>
      <c r="AV205" s="28"/>
      <c r="AW205" s="28"/>
      <c r="AX205" s="28"/>
      <c r="AY205" s="28"/>
      <c r="AZ205" s="28"/>
      <c r="BA205" s="28"/>
      <c r="BB205" s="28"/>
      <c r="BE205" s="124"/>
      <c r="BF205" s="28"/>
      <c r="BG205" s="28"/>
      <c r="BH205" s="28"/>
      <c r="BI205" s="28"/>
      <c r="BJ205" s="28"/>
      <c r="BK205" s="28"/>
      <c r="BL205" s="28"/>
      <c r="BM205" s="28"/>
      <c r="BN205" s="28"/>
      <c r="BO205" s="28"/>
      <c r="BP205" s="28"/>
      <c r="BQ205" s="28"/>
      <c r="BR205" s="28"/>
      <c r="BS205" s="28"/>
      <c r="BT205" s="28"/>
    </row>
    <row r="206" spans="4:72" s="29" customFormat="1" ht="11.1" customHeight="1">
      <c r="D206" s="124"/>
      <c r="E206" s="28"/>
      <c r="P206" s="28"/>
      <c r="Q206" s="28"/>
      <c r="R206" s="28"/>
      <c r="S206" s="28"/>
      <c r="T206" s="28"/>
      <c r="U206" s="28"/>
      <c r="V206" s="28"/>
      <c r="W206" s="28"/>
      <c r="X206" s="28"/>
      <c r="Y206" s="28"/>
      <c r="Z206" s="28"/>
      <c r="AA206" s="28"/>
      <c r="AB206" s="28"/>
      <c r="AC206" s="28"/>
      <c r="AD206" s="28"/>
      <c r="AE206" s="28"/>
      <c r="AF206" s="28"/>
      <c r="AG206" s="28"/>
      <c r="AH206" s="28"/>
      <c r="AI206" s="28"/>
      <c r="AJ206" s="28"/>
      <c r="AK206" s="28"/>
      <c r="AL206" s="28"/>
      <c r="AM206" s="28"/>
      <c r="AN206" s="28"/>
      <c r="AO206" s="28"/>
      <c r="AP206" s="28"/>
      <c r="AQ206" s="28"/>
      <c r="AR206" s="28"/>
      <c r="AS206" s="28"/>
      <c r="AT206" s="28"/>
      <c r="AU206" s="28"/>
      <c r="AV206" s="28"/>
      <c r="AW206" s="28"/>
      <c r="AX206" s="28"/>
      <c r="AY206" s="28"/>
      <c r="AZ206" s="28"/>
      <c r="BA206" s="28"/>
      <c r="BB206" s="28"/>
      <c r="BE206" s="124"/>
      <c r="BF206" s="28"/>
      <c r="BG206" s="28"/>
      <c r="BH206" s="28"/>
      <c r="BI206" s="28"/>
      <c r="BJ206" s="28"/>
      <c r="BK206" s="28"/>
      <c r="BL206" s="28"/>
      <c r="BM206" s="28"/>
      <c r="BN206" s="28"/>
      <c r="BO206" s="28"/>
      <c r="BP206" s="28"/>
      <c r="BQ206" s="28"/>
      <c r="BR206" s="28"/>
      <c r="BS206" s="28"/>
      <c r="BT206" s="28"/>
    </row>
    <row r="207" spans="4:72" s="29" customFormat="1" ht="11.1" customHeight="1">
      <c r="D207" s="124"/>
      <c r="E207" s="28"/>
      <c r="P207" s="28"/>
      <c r="Q207" s="28"/>
      <c r="R207" s="28"/>
      <c r="S207" s="28"/>
      <c r="T207" s="28"/>
      <c r="U207" s="28"/>
      <c r="V207" s="28"/>
      <c r="W207" s="28"/>
      <c r="X207" s="28"/>
      <c r="Y207" s="28"/>
      <c r="Z207" s="28"/>
      <c r="AA207" s="28"/>
      <c r="AB207" s="28"/>
      <c r="AC207" s="28"/>
      <c r="AD207" s="28"/>
      <c r="AE207" s="28"/>
      <c r="AF207" s="28"/>
      <c r="AG207" s="28"/>
      <c r="AH207" s="28"/>
      <c r="AI207" s="28"/>
      <c r="AJ207" s="28"/>
      <c r="AK207" s="28"/>
      <c r="AL207" s="28"/>
      <c r="AM207" s="28"/>
      <c r="AN207" s="28"/>
      <c r="AO207" s="28"/>
      <c r="AP207" s="28"/>
      <c r="AQ207" s="28"/>
      <c r="AR207" s="28"/>
      <c r="AS207" s="28"/>
      <c r="AT207" s="28"/>
      <c r="AU207" s="28"/>
      <c r="AV207" s="28"/>
      <c r="AW207" s="28"/>
      <c r="AX207" s="28"/>
      <c r="AY207" s="28"/>
      <c r="AZ207" s="28"/>
      <c r="BA207" s="28"/>
      <c r="BB207" s="28"/>
      <c r="BE207" s="124"/>
      <c r="BF207" s="28"/>
      <c r="BG207" s="28"/>
      <c r="BH207" s="28"/>
      <c r="BI207" s="28"/>
      <c r="BJ207" s="28"/>
      <c r="BK207" s="28"/>
      <c r="BL207" s="28"/>
      <c r="BM207" s="28"/>
      <c r="BN207" s="28"/>
      <c r="BO207" s="28"/>
      <c r="BP207" s="28"/>
      <c r="BQ207" s="28"/>
      <c r="BR207" s="28"/>
      <c r="BS207" s="28"/>
      <c r="BT207" s="28"/>
    </row>
    <row r="208" spans="4:72" s="29" customFormat="1" ht="11.1" customHeight="1">
      <c r="D208" s="124"/>
      <c r="E208" s="28"/>
      <c r="P208" s="28"/>
      <c r="Q208" s="28"/>
      <c r="R208" s="28"/>
      <c r="S208" s="28"/>
      <c r="T208" s="28"/>
      <c r="U208" s="28"/>
      <c r="V208" s="28"/>
      <c r="W208" s="28"/>
      <c r="X208" s="28"/>
      <c r="Y208" s="28"/>
      <c r="Z208" s="28"/>
      <c r="AA208" s="28"/>
      <c r="AB208" s="28"/>
      <c r="AC208" s="28"/>
      <c r="AD208" s="28"/>
      <c r="AE208" s="28"/>
      <c r="AF208" s="28"/>
      <c r="AG208" s="28"/>
      <c r="AH208" s="28"/>
      <c r="AI208" s="28"/>
      <c r="AJ208" s="28"/>
      <c r="AK208" s="28"/>
      <c r="AL208" s="28"/>
      <c r="AM208" s="28"/>
      <c r="AN208" s="28"/>
      <c r="AO208" s="28"/>
      <c r="AP208" s="28"/>
      <c r="AQ208" s="28"/>
      <c r="AR208" s="28"/>
      <c r="AS208" s="28"/>
      <c r="AT208" s="28"/>
      <c r="AU208" s="28"/>
      <c r="AV208" s="28"/>
      <c r="AW208" s="28"/>
      <c r="AX208" s="28"/>
      <c r="AY208" s="28"/>
      <c r="AZ208" s="28"/>
      <c r="BA208" s="28"/>
      <c r="BB208" s="28"/>
      <c r="BE208" s="124"/>
      <c r="BF208" s="28"/>
      <c r="BG208" s="28"/>
      <c r="BH208" s="28"/>
      <c r="BI208" s="28"/>
      <c r="BJ208" s="28"/>
      <c r="BK208" s="28"/>
      <c r="BL208" s="28"/>
      <c r="BM208" s="28"/>
      <c r="BN208" s="28"/>
      <c r="BO208" s="28"/>
      <c r="BP208" s="28"/>
      <c r="BQ208" s="28"/>
      <c r="BR208" s="28"/>
      <c r="BS208" s="28"/>
      <c r="BT208" s="28"/>
    </row>
    <row r="209" spans="4:72" s="29" customFormat="1" ht="11.1" customHeight="1">
      <c r="D209" s="124"/>
      <c r="E209" s="28"/>
      <c r="P209" s="28"/>
      <c r="Q209" s="28"/>
      <c r="R209" s="28"/>
      <c r="S209" s="28"/>
      <c r="T209" s="28"/>
      <c r="U209" s="28"/>
      <c r="V209" s="28"/>
      <c r="W209" s="28"/>
      <c r="X209" s="28"/>
      <c r="Y209" s="28"/>
      <c r="Z209" s="28"/>
      <c r="AA209" s="28"/>
      <c r="AB209" s="28"/>
      <c r="AC209" s="28"/>
      <c r="AD209" s="28"/>
      <c r="AE209" s="28"/>
      <c r="AF209" s="28"/>
      <c r="AG209" s="28"/>
      <c r="AH209" s="28"/>
      <c r="AI209" s="28"/>
      <c r="AJ209" s="28"/>
      <c r="AK209" s="28"/>
      <c r="AL209" s="28"/>
      <c r="AM209" s="28"/>
      <c r="AN209" s="28"/>
      <c r="AO209" s="28"/>
      <c r="AP209" s="28"/>
      <c r="AQ209" s="28"/>
      <c r="AR209" s="28"/>
      <c r="AS209" s="28"/>
      <c r="AT209" s="28"/>
      <c r="AU209" s="28"/>
      <c r="AV209" s="28"/>
      <c r="AW209" s="28"/>
      <c r="AX209" s="28"/>
      <c r="AY209" s="28"/>
      <c r="AZ209" s="28"/>
      <c r="BA209" s="28"/>
      <c r="BB209" s="28"/>
      <c r="BE209" s="124"/>
      <c r="BF209" s="28"/>
      <c r="BG209" s="28"/>
      <c r="BH209" s="28"/>
      <c r="BI209" s="28"/>
      <c r="BJ209" s="28"/>
      <c r="BK209" s="28"/>
      <c r="BL209" s="28"/>
      <c r="BM209" s="28"/>
      <c r="BN209" s="28"/>
      <c r="BO209" s="28"/>
      <c r="BP209" s="28"/>
      <c r="BQ209" s="28"/>
      <c r="BR209" s="28"/>
      <c r="BS209" s="28"/>
      <c r="BT209" s="28"/>
    </row>
    <row r="210" spans="4:72" s="29" customFormat="1" ht="11.1" customHeight="1">
      <c r="D210" s="124"/>
      <c r="E210" s="28"/>
      <c r="P210" s="28"/>
      <c r="Q210" s="28"/>
      <c r="R210" s="28"/>
      <c r="S210" s="28"/>
      <c r="T210" s="28"/>
      <c r="U210" s="28"/>
      <c r="V210" s="28"/>
      <c r="W210" s="28"/>
      <c r="X210" s="28"/>
      <c r="Y210" s="28"/>
      <c r="Z210" s="28"/>
      <c r="AA210" s="28"/>
      <c r="AB210" s="28"/>
      <c r="AC210" s="28"/>
      <c r="AD210" s="28"/>
      <c r="AE210" s="28"/>
      <c r="AF210" s="28"/>
      <c r="AG210" s="28"/>
      <c r="AH210" s="28"/>
      <c r="AI210" s="28"/>
      <c r="AJ210" s="28"/>
      <c r="AK210" s="28"/>
      <c r="AL210" s="28"/>
      <c r="AM210" s="28"/>
      <c r="AN210" s="28"/>
      <c r="AO210" s="28"/>
      <c r="AP210" s="28"/>
      <c r="AQ210" s="28"/>
      <c r="AR210" s="28"/>
      <c r="AS210" s="28"/>
      <c r="AT210" s="28"/>
      <c r="AU210" s="28"/>
      <c r="AV210" s="28"/>
      <c r="AW210" s="28"/>
      <c r="AX210" s="28"/>
      <c r="AY210" s="28"/>
      <c r="AZ210" s="28"/>
      <c r="BA210" s="28"/>
      <c r="BB210" s="28"/>
      <c r="BE210" s="124"/>
      <c r="BF210" s="28"/>
      <c r="BG210" s="28"/>
      <c r="BH210" s="28"/>
      <c r="BI210" s="28"/>
      <c r="BJ210" s="28"/>
      <c r="BK210" s="28"/>
      <c r="BL210" s="28"/>
      <c r="BM210" s="28"/>
      <c r="BN210" s="28"/>
      <c r="BO210" s="28"/>
      <c r="BP210" s="28"/>
      <c r="BQ210" s="28"/>
      <c r="BR210" s="28"/>
      <c r="BS210" s="28"/>
      <c r="BT210" s="28"/>
    </row>
    <row r="211" spans="4:72" s="29" customFormat="1" ht="11.1" customHeight="1">
      <c r="D211" s="124"/>
      <c r="E211" s="28"/>
      <c r="P211" s="28"/>
      <c r="Q211" s="28"/>
      <c r="R211" s="28"/>
      <c r="S211" s="28"/>
      <c r="T211" s="28"/>
      <c r="U211" s="28"/>
      <c r="V211" s="28"/>
      <c r="W211" s="28"/>
      <c r="X211" s="28"/>
      <c r="Y211" s="28"/>
      <c r="Z211" s="28"/>
      <c r="AA211" s="28"/>
      <c r="AB211" s="28"/>
      <c r="AC211" s="28"/>
      <c r="AD211" s="28"/>
      <c r="AE211" s="28"/>
      <c r="AF211" s="28"/>
      <c r="AG211" s="28"/>
      <c r="AH211" s="28"/>
      <c r="AI211" s="28"/>
      <c r="AJ211" s="28"/>
      <c r="AK211" s="28"/>
      <c r="AL211" s="28"/>
      <c r="AM211" s="28"/>
      <c r="AN211" s="28"/>
      <c r="AO211" s="28"/>
      <c r="AP211" s="28"/>
      <c r="AQ211" s="28"/>
      <c r="AR211" s="28"/>
      <c r="AS211" s="28"/>
      <c r="AT211" s="28"/>
      <c r="AU211" s="28"/>
      <c r="AV211" s="28"/>
      <c r="AW211" s="28"/>
      <c r="AX211" s="28"/>
      <c r="AY211" s="28"/>
      <c r="AZ211" s="28"/>
      <c r="BA211" s="28"/>
      <c r="BB211" s="28"/>
      <c r="BE211" s="124"/>
      <c r="BF211" s="28"/>
      <c r="BG211" s="28"/>
      <c r="BH211" s="28"/>
      <c r="BI211" s="28"/>
      <c r="BJ211" s="28"/>
      <c r="BK211" s="28"/>
      <c r="BL211" s="28"/>
      <c r="BM211" s="28"/>
      <c r="BN211" s="28"/>
      <c r="BO211" s="28"/>
      <c r="BP211" s="28"/>
      <c r="BQ211" s="28"/>
      <c r="BR211" s="28"/>
      <c r="BS211" s="28"/>
      <c r="BT211" s="28"/>
    </row>
    <row r="212" spans="4:72" s="29" customFormat="1" ht="11.1" customHeight="1">
      <c r="D212" s="124"/>
      <c r="E212" s="28"/>
      <c r="P212" s="28"/>
      <c r="Q212" s="28"/>
      <c r="R212" s="28"/>
      <c r="S212" s="28"/>
      <c r="T212" s="28"/>
      <c r="U212" s="28"/>
      <c r="V212" s="28"/>
      <c r="W212" s="28"/>
      <c r="X212" s="28"/>
      <c r="Y212" s="28"/>
      <c r="Z212" s="28"/>
      <c r="AA212" s="28"/>
      <c r="AB212" s="28"/>
      <c r="AC212" s="28"/>
      <c r="AD212" s="28"/>
      <c r="AE212" s="28"/>
      <c r="AF212" s="28"/>
      <c r="AG212" s="28"/>
      <c r="AH212" s="28"/>
      <c r="AI212" s="28"/>
      <c r="AJ212" s="28"/>
      <c r="AK212" s="28"/>
      <c r="AL212" s="28"/>
      <c r="AM212" s="28"/>
      <c r="AN212" s="28"/>
      <c r="AO212" s="28"/>
      <c r="AP212" s="28"/>
      <c r="AQ212" s="28"/>
      <c r="AR212" s="28"/>
      <c r="AS212" s="28"/>
      <c r="AT212" s="28"/>
      <c r="AU212" s="28"/>
      <c r="AV212" s="28"/>
      <c r="AW212" s="28"/>
      <c r="AX212" s="28"/>
      <c r="AY212" s="28"/>
      <c r="AZ212" s="28"/>
      <c r="BA212" s="28"/>
      <c r="BB212" s="28"/>
      <c r="BE212" s="124"/>
      <c r="BF212" s="28"/>
      <c r="BG212" s="28"/>
      <c r="BH212" s="28"/>
      <c r="BI212" s="28"/>
      <c r="BJ212" s="28"/>
      <c r="BK212" s="28"/>
      <c r="BL212" s="28"/>
      <c r="BM212" s="28"/>
      <c r="BN212" s="28"/>
      <c r="BO212" s="28"/>
      <c r="BP212" s="28"/>
      <c r="BQ212" s="28"/>
      <c r="BR212" s="28"/>
      <c r="BS212" s="28"/>
      <c r="BT212" s="28"/>
    </row>
    <row r="213" spans="4:72" s="29" customFormat="1" ht="11.1" customHeight="1">
      <c r="D213" s="124"/>
      <c r="E213" s="28"/>
      <c r="P213" s="28"/>
      <c r="Q213" s="28"/>
      <c r="R213" s="28"/>
      <c r="S213" s="28"/>
      <c r="T213" s="28"/>
      <c r="U213" s="28"/>
      <c r="V213" s="28"/>
      <c r="W213" s="28"/>
      <c r="X213" s="28"/>
      <c r="Y213" s="28"/>
      <c r="Z213" s="28"/>
      <c r="AA213" s="28"/>
      <c r="AB213" s="28"/>
      <c r="AC213" s="28"/>
      <c r="AD213" s="28"/>
      <c r="AE213" s="28"/>
      <c r="AF213" s="28"/>
      <c r="AG213" s="28"/>
      <c r="AH213" s="28"/>
      <c r="AI213" s="28"/>
      <c r="AJ213" s="28"/>
      <c r="AK213" s="28"/>
      <c r="AL213" s="28"/>
      <c r="AM213" s="28"/>
      <c r="AN213" s="28"/>
      <c r="AO213" s="28"/>
      <c r="AP213" s="28"/>
      <c r="AQ213" s="28"/>
      <c r="AR213" s="28"/>
      <c r="AS213" s="28"/>
      <c r="AT213" s="28"/>
      <c r="AU213" s="28"/>
      <c r="AV213" s="28"/>
      <c r="AW213" s="28"/>
      <c r="AX213" s="28"/>
      <c r="AY213" s="28"/>
      <c r="AZ213" s="28"/>
      <c r="BA213" s="28"/>
      <c r="BB213" s="28"/>
      <c r="BE213" s="124"/>
      <c r="BF213" s="28"/>
      <c r="BG213" s="28"/>
      <c r="BH213" s="28"/>
      <c r="BI213" s="28"/>
      <c r="BJ213" s="28"/>
      <c r="BK213" s="28"/>
      <c r="BL213" s="28"/>
      <c r="BM213" s="28"/>
      <c r="BN213" s="28"/>
      <c r="BO213" s="28"/>
      <c r="BP213" s="28"/>
      <c r="BQ213" s="28"/>
      <c r="BR213" s="28"/>
      <c r="BS213" s="28"/>
      <c r="BT213" s="28"/>
    </row>
    <row r="214" spans="4:72" s="29" customFormat="1" ht="11.1" customHeight="1">
      <c r="D214" s="124"/>
      <c r="E214" s="28"/>
      <c r="P214" s="28"/>
      <c r="Q214" s="28"/>
      <c r="R214" s="28"/>
      <c r="S214" s="28"/>
      <c r="T214" s="28"/>
      <c r="U214" s="28"/>
      <c r="V214" s="28"/>
      <c r="W214" s="28"/>
      <c r="X214" s="28"/>
      <c r="Y214" s="28"/>
      <c r="Z214" s="28"/>
      <c r="AA214" s="28"/>
      <c r="AB214" s="28"/>
      <c r="AC214" s="28"/>
      <c r="AD214" s="28"/>
      <c r="AE214" s="28"/>
      <c r="AF214" s="28"/>
      <c r="AG214" s="28"/>
      <c r="AH214" s="28"/>
      <c r="AI214" s="28"/>
      <c r="AJ214" s="28"/>
      <c r="AK214" s="28"/>
      <c r="AL214" s="28"/>
      <c r="AM214" s="28"/>
      <c r="AN214" s="28"/>
      <c r="AO214" s="28"/>
      <c r="AP214" s="28"/>
      <c r="AQ214" s="28"/>
      <c r="AR214" s="28"/>
      <c r="AS214" s="28"/>
      <c r="AT214" s="28"/>
      <c r="AU214" s="28"/>
      <c r="AV214" s="28"/>
      <c r="AW214" s="28"/>
      <c r="AX214" s="28"/>
      <c r="AY214" s="28"/>
      <c r="AZ214" s="28"/>
      <c r="BA214" s="28"/>
      <c r="BB214" s="28"/>
      <c r="BE214" s="124"/>
      <c r="BF214" s="28"/>
      <c r="BG214" s="28"/>
      <c r="BH214" s="28"/>
      <c r="BI214" s="28"/>
      <c r="BJ214" s="28"/>
      <c r="BK214" s="28"/>
      <c r="BL214" s="28"/>
      <c r="BM214" s="28"/>
      <c r="BN214" s="28"/>
      <c r="BO214" s="28"/>
      <c r="BP214" s="28"/>
      <c r="BQ214" s="28"/>
      <c r="BR214" s="28"/>
      <c r="BS214" s="28"/>
      <c r="BT214" s="28"/>
    </row>
    <row r="215" spans="4:72" s="29" customFormat="1" ht="11.1" customHeight="1">
      <c r="D215" s="124"/>
      <c r="E215" s="28"/>
      <c r="P215" s="28"/>
      <c r="Q215" s="28"/>
      <c r="R215" s="28"/>
      <c r="S215" s="28"/>
      <c r="T215" s="28"/>
      <c r="U215" s="28"/>
      <c r="V215" s="28"/>
      <c r="W215" s="28"/>
      <c r="X215" s="28"/>
      <c r="Y215" s="28"/>
      <c r="Z215" s="28"/>
      <c r="AA215" s="28"/>
      <c r="AB215" s="28"/>
      <c r="AC215" s="28"/>
      <c r="AD215" s="28"/>
      <c r="AE215" s="28"/>
      <c r="AF215" s="28"/>
      <c r="AG215" s="28"/>
      <c r="AH215" s="28"/>
      <c r="AI215" s="28"/>
      <c r="AJ215" s="28"/>
      <c r="AK215" s="28"/>
      <c r="AL215" s="28"/>
      <c r="AM215" s="28"/>
      <c r="AN215" s="28"/>
      <c r="AO215" s="28"/>
      <c r="AP215" s="28"/>
      <c r="AQ215" s="28"/>
      <c r="AR215" s="28"/>
      <c r="AS215" s="28"/>
      <c r="AT215" s="28"/>
      <c r="AU215" s="28"/>
      <c r="AV215" s="28"/>
      <c r="AW215" s="28"/>
      <c r="AX215" s="28"/>
      <c r="AY215" s="28"/>
      <c r="AZ215" s="28"/>
      <c r="BA215" s="28"/>
      <c r="BB215" s="28"/>
      <c r="BE215" s="124"/>
      <c r="BF215" s="28"/>
      <c r="BG215" s="28"/>
      <c r="BH215" s="28"/>
      <c r="BI215" s="28"/>
      <c r="BJ215" s="28"/>
      <c r="BK215" s="28"/>
      <c r="BL215" s="28"/>
      <c r="BM215" s="28"/>
      <c r="BN215" s="28"/>
      <c r="BO215" s="28"/>
      <c r="BP215" s="28"/>
      <c r="BQ215" s="28"/>
      <c r="BR215" s="28"/>
      <c r="BS215" s="28"/>
      <c r="BT215" s="28"/>
    </row>
    <row r="216" spans="4:72" s="29" customFormat="1" ht="11.1" customHeight="1">
      <c r="D216" s="124"/>
      <c r="E216" s="28"/>
      <c r="P216" s="28"/>
      <c r="Q216" s="28"/>
      <c r="R216" s="28"/>
      <c r="S216" s="28"/>
      <c r="T216" s="28"/>
      <c r="U216" s="28"/>
      <c r="V216" s="28"/>
      <c r="W216" s="28"/>
      <c r="X216" s="28"/>
      <c r="Y216" s="28"/>
      <c r="Z216" s="28"/>
      <c r="AA216" s="28"/>
      <c r="AB216" s="28"/>
      <c r="AC216" s="28"/>
      <c r="AD216" s="28"/>
      <c r="AE216" s="28"/>
      <c r="AF216" s="28"/>
      <c r="AG216" s="28"/>
      <c r="AH216" s="28"/>
      <c r="AI216" s="28"/>
      <c r="AJ216" s="28"/>
      <c r="AK216" s="28"/>
      <c r="AL216" s="28"/>
      <c r="AM216" s="28"/>
      <c r="AN216" s="28"/>
      <c r="AO216" s="28"/>
      <c r="AP216" s="28"/>
      <c r="AQ216" s="28"/>
      <c r="AR216" s="28"/>
      <c r="AS216" s="28"/>
      <c r="AT216" s="28"/>
      <c r="AU216" s="28"/>
      <c r="AV216" s="28"/>
      <c r="AW216" s="28"/>
      <c r="AX216" s="28"/>
      <c r="AY216" s="28"/>
      <c r="AZ216" s="28"/>
      <c r="BA216" s="28"/>
      <c r="BB216" s="28"/>
      <c r="BE216" s="124"/>
      <c r="BF216" s="28"/>
      <c r="BG216" s="28"/>
      <c r="BH216" s="28"/>
      <c r="BI216" s="28"/>
      <c r="BJ216" s="28"/>
      <c r="BK216" s="28"/>
      <c r="BL216" s="28"/>
      <c r="BM216" s="28"/>
      <c r="BN216" s="28"/>
      <c r="BO216" s="28"/>
      <c r="BP216" s="28"/>
      <c r="BQ216" s="28"/>
      <c r="BR216" s="28"/>
      <c r="BS216" s="28"/>
      <c r="BT216" s="28"/>
    </row>
    <row r="217" spans="4:72" s="29" customFormat="1" ht="11.1" customHeight="1">
      <c r="D217" s="124"/>
      <c r="E217" s="28"/>
      <c r="P217" s="28"/>
      <c r="Q217" s="28"/>
      <c r="R217" s="28"/>
      <c r="S217" s="28"/>
      <c r="T217" s="28"/>
      <c r="U217" s="28"/>
      <c r="V217" s="28"/>
      <c r="W217" s="28"/>
      <c r="X217" s="28"/>
      <c r="Y217" s="28"/>
      <c r="Z217" s="28"/>
      <c r="AA217" s="28"/>
      <c r="AB217" s="28"/>
      <c r="AC217" s="28"/>
      <c r="AD217" s="28"/>
      <c r="AE217" s="28"/>
      <c r="AF217" s="28"/>
      <c r="AG217" s="28"/>
      <c r="AH217" s="28"/>
      <c r="AI217" s="28"/>
      <c r="AJ217" s="28"/>
      <c r="AK217" s="28"/>
      <c r="AL217" s="28"/>
      <c r="AM217" s="28"/>
      <c r="AN217" s="28"/>
      <c r="AO217" s="28"/>
      <c r="AP217" s="28"/>
      <c r="AQ217" s="28"/>
      <c r="AR217" s="28"/>
      <c r="AS217" s="28"/>
      <c r="AT217" s="28"/>
      <c r="AU217" s="28"/>
      <c r="AV217" s="28"/>
      <c r="AW217" s="28"/>
      <c r="AX217" s="28"/>
      <c r="AY217" s="28"/>
      <c r="AZ217" s="28"/>
      <c r="BA217" s="28"/>
      <c r="BB217" s="28"/>
      <c r="BE217" s="124"/>
      <c r="BF217" s="28"/>
      <c r="BG217" s="28"/>
      <c r="BH217" s="28"/>
      <c r="BI217" s="28"/>
      <c r="BJ217" s="28"/>
      <c r="BK217" s="28"/>
      <c r="BL217" s="28"/>
      <c r="BM217" s="28"/>
      <c r="BN217" s="28"/>
      <c r="BO217" s="28"/>
      <c r="BP217" s="28"/>
      <c r="BQ217" s="28"/>
      <c r="BR217" s="28"/>
      <c r="BS217" s="28"/>
      <c r="BT217" s="28"/>
    </row>
    <row r="218" spans="4:72" s="29" customFormat="1" ht="11.1" customHeight="1">
      <c r="D218" s="124"/>
      <c r="E218" s="28"/>
      <c r="P218" s="28"/>
      <c r="Q218" s="28"/>
      <c r="R218" s="28"/>
      <c r="S218" s="28"/>
      <c r="T218" s="28"/>
      <c r="U218" s="28"/>
      <c r="V218" s="28"/>
      <c r="W218" s="28"/>
      <c r="X218" s="28"/>
      <c r="Y218" s="28"/>
      <c r="Z218" s="28"/>
      <c r="AA218" s="28"/>
      <c r="AB218" s="28"/>
      <c r="AC218" s="28"/>
      <c r="AD218" s="28"/>
      <c r="AE218" s="28"/>
      <c r="AF218" s="28"/>
      <c r="AG218" s="28"/>
      <c r="AH218" s="28"/>
      <c r="AI218" s="28"/>
      <c r="AJ218" s="28"/>
      <c r="AK218" s="28"/>
      <c r="AL218" s="28"/>
      <c r="AM218" s="28"/>
      <c r="AN218" s="28"/>
      <c r="AO218" s="28"/>
      <c r="AP218" s="28"/>
      <c r="AQ218" s="28"/>
      <c r="AR218" s="28"/>
      <c r="AS218" s="28"/>
      <c r="AT218" s="28"/>
      <c r="AU218" s="28"/>
      <c r="AV218" s="28"/>
      <c r="AW218" s="28"/>
      <c r="AX218" s="28"/>
      <c r="AY218" s="28"/>
      <c r="AZ218" s="28"/>
      <c r="BA218" s="28"/>
      <c r="BB218" s="28"/>
      <c r="BE218" s="124"/>
      <c r="BF218" s="28"/>
      <c r="BG218" s="28"/>
      <c r="BH218" s="28"/>
      <c r="BI218" s="28"/>
      <c r="BJ218" s="28"/>
      <c r="BK218" s="28"/>
      <c r="BL218" s="28"/>
      <c r="BM218" s="28"/>
      <c r="BN218" s="28"/>
      <c r="BO218" s="28"/>
      <c r="BP218" s="28"/>
      <c r="BQ218" s="28"/>
      <c r="BR218" s="28"/>
      <c r="BS218" s="28"/>
      <c r="BT218" s="28"/>
    </row>
    <row r="219" spans="4:72" s="29" customFormat="1" ht="11.1" customHeight="1">
      <c r="D219" s="124"/>
      <c r="E219" s="28"/>
      <c r="P219" s="28"/>
      <c r="Q219" s="28"/>
      <c r="R219" s="28"/>
      <c r="S219" s="28"/>
      <c r="T219" s="28"/>
      <c r="U219" s="28"/>
      <c r="V219" s="28"/>
      <c r="W219" s="28"/>
      <c r="X219" s="28"/>
      <c r="Y219" s="28"/>
      <c r="Z219" s="28"/>
      <c r="AA219" s="28"/>
      <c r="AB219" s="28"/>
      <c r="AC219" s="28"/>
      <c r="AD219" s="28"/>
      <c r="AE219" s="28"/>
      <c r="AF219" s="28"/>
      <c r="AG219" s="28"/>
      <c r="AH219" s="28"/>
      <c r="AI219" s="28"/>
      <c r="AJ219" s="28"/>
      <c r="AK219" s="28"/>
      <c r="AL219" s="28"/>
      <c r="AM219" s="28"/>
      <c r="AN219" s="28"/>
      <c r="AO219" s="28"/>
      <c r="AP219" s="28"/>
      <c r="AQ219" s="28"/>
      <c r="AR219" s="28"/>
      <c r="AS219" s="28"/>
      <c r="AT219" s="28"/>
      <c r="AU219" s="28"/>
      <c r="AV219" s="28"/>
      <c r="AW219" s="28"/>
      <c r="AX219" s="28"/>
      <c r="AY219" s="28"/>
      <c r="AZ219" s="28"/>
      <c r="BA219" s="28"/>
      <c r="BB219" s="28"/>
      <c r="BE219" s="124"/>
      <c r="BF219" s="28"/>
      <c r="BG219" s="28"/>
      <c r="BH219" s="28"/>
      <c r="BI219" s="28"/>
      <c r="BJ219" s="28"/>
      <c r="BK219" s="28"/>
      <c r="BL219" s="28"/>
      <c r="BM219" s="28"/>
      <c r="BN219" s="28"/>
      <c r="BO219" s="28"/>
      <c r="BP219" s="28"/>
      <c r="BQ219" s="28"/>
      <c r="BR219" s="28"/>
      <c r="BS219" s="28"/>
      <c r="BT219" s="28"/>
    </row>
    <row r="220" spans="4:72" s="29" customFormat="1" ht="11.1" customHeight="1">
      <c r="D220" s="124"/>
      <c r="E220" s="28"/>
      <c r="P220" s="28"/>
      <c r="Q220" s="28"/>
      <c r="R220" s="28"/>
      <c r="S220" s="28"/>
      <c r="T220" s="28"/>
      <c r="U220" s="28"/>
      <c r="V220" s="28"/>
      <c r="W220" s="28"/>
      <c r="X220" s="28"/>
      <c r="Y220" s="28"/>
      <c r="Z220" s="28"/>
      <c r="AA220" s="28"/>
      <c r="AB220" s="28"/>
      <c r="AC220" s="28"/>
      <c r="AD220" s="28"/>
      <c r="AE220" s="28"/>
      <c r="AF220" s="28"/>
      <c r="AG220" s="28"/>
      <c r="AH220" s="28"/>
      <c r="AI220" s="28"/>
      <c r="AJ220" s="28"/>
      <c r="AK220" s="28"/>
      <c r="AL220" s="28"/>
      <c r="AM220" s="28"/>
      <c r="AN220" s="28"/>
      <c r="AO220" s="28"/>
      <c r="AP220" s="28"/>
      <c r="AQ220" s="28"/>
      <c r="AR220" s="28"/>
      <c r="AS220" s="28"/>
      <c r="AT220" s="28"/>
      <c r="AU220" s="28"/>
      <c r="AV220" s="28"/>
      <c r="AW220" s="28"/>
      <c r="AX220" s="28"/>
      <c r="AY220" s="28"/>
      <c r="AZ220" s="28"/>
      <c r="BA220" s="28"/>
      <c r="BB220" s="28"/>
      <c r="BE220" s="124"/>
      <c r="BF220" s="28"/>
      <c r="BG220" s="28"/>
      <c r="BH220" s="28"/>
      <c r="BI220" s="28"/>
      <c r="BJ220" s="28"/>
      <c r="BK220" s="28"/>
      <c r="BL220" s="28"/>
      <c r="BM220" s="28"/>
      <c r="BN220" s="28"/>
      <c r="BO220" s="28"/>
      <c r="BP220" s="28"/>
      <c r="BQ220" s="28"/>
      <c r="BR220" s="28"/>
      <c r="BS220" s="28"/>
      <c r="BT220" s="28"/>
    </row>
    <row r="221" spans="4:72" s="29" customFormat="1" ht="11.1" customHeight="1">
      <c r="D221" s="124"/>
      <c r="E221" s="28"/>
      <c r="P221" s="28"/>
      <c r="Q221" s="28"/>
      <c r="R221" s="28"/>
      <c r="S221" s="28"/>
      <c r="T221" s="28"/>
      <c r="U221" s="28"/>
      <c r="V221" s="28"/>
      <c r="W221" s="28"/>
      <c r="X221" s="28"/>
      <c r="Y221" s="28"/>
      <c r="Z221" s="28"/>
      <c r="AA221" s="28"/>
      <c r="AB221" s="28"/>
      <c r="AC221" s="28"/>
      <c r="AD221" s="28"/>
      <c r="AE221" s="28"/>
      <c r="AF221" s="28"/>
      <c r="AG221" s="28"/>
      <c r="AH221" s="28"/>
      <c r="AI221" s="28"/>
      <c r="AJ221" s="28"/>
      <c r="AK221" s="28"/>
      <c r="AL221" s="28"/>
      <c r="AM221" s="28"/>
      <c r="AN221" s="28"/>
      <c r="AO221" s="28"/>
      <c r="AP221" s="28"/>
      <c r="AQ221" s="28"/>
      <c r="AR221" s="28"/>
      <c r="AS221" s="28"/>
      <c r="AT221" s="28"/>
      <c r="AU221" s="28"/>
      <c r="AV221" s="28"/>
      <c r="AW221" s="28"/>
      <c r="AX221" s="28"/>
      <c r="AY221" s="28"/>
      <c r="AZ221" s="28"/>
      <c r="BA221" s="28"/>
      <c r="BB221" s="28"/>
      <c r="BE221" s="124"/>
      <c r="BF221" s="28"/>
      <c r="BG221" s="28"/>
      <c r="BH221" s="28"/>
      <c r="BI221" s="28"/>
      <c r="BJ221" s="28"/>
      <c r="BK221" s="28"/>
      <c r="BL221" s="28"/>
      <c r="BM221" s="28"/>
      <c r="BN221" s="28"/>
      <c r="BO221" s="28"/>
      <c r="BP221" s="28"/>
      <c r="BQ221" s="28"/>
      <c r="BR221" s="28"/>
      <c r="BS221" s="28"/>
      <c r="BT221" s="28"/>
    </row>
    <row r="222" spans="4:72" s="29" customFormat="1" ht="11.1" customHeight="1">
      <c r="D222" s="124"/>
      <c r="E222" s="28"/>
      <c r="P222" s="28"/>
      <c r="Q222" s="28"/>
      <c r="R222" s="28"/>
      <c r="S222" s="28"/>
      <c r="T222" s="28"/>
      <c r="U222" s="28"/>
      <c r="V222" s="28"/>
      <c r="W222" s="28"/>
      <c r="X222" s="28"/>
      <c r="Y222" s="28"/>
      <c r="Z222" s="28"/>
      <c r="AA222" s="28"/>
      <c r="AB222" s="28"/>
      <c r="AC222" s="28"/>
      <c r="AD222" s="28"/>
      <c r="AE222" s="28"/>
      <c r="AF222" s="28"/>
      <c r="AG222" s="28"/>
      <c r="AH222" s="28"/>
      <c r="AI222" s="28"/>
      <c r="AJ222" s="28"/>
      <c r="AK222" s="28"/>
      <c r="AL222" s="28"/>
      <c r="AM222" s="28"/>
      <c r="AN222" s="28"/>
      <c r="AO222" s="28"/>
      <c r="AP222" s="28"/>
      <c r="AQ222" s="28"/>
      <c r="AR222" s="28"/>
      <c r="AS222" s="28"/>
      <c r="AT222" s="28"/>
      <c r="AU222" s="28"/>
      <c r="AV222" s="28"/>
      <c r="AW222" s="28"/>
      <c r="AX222" s="28"/>
      <c r="AY222" s="28"/>
      <c r="AZ222" s="28"/>
      <c r="BA222" s="28"/>
      <c r="BB222" s="28"/>
      <c r="BE222" s="124"/>
      <c r="BF222" s="28"/>
      <c r="BG222" s="28"/>
      <c r="BH222" s="28"/>
      <c r="BI222" s="28"/>
      <c r="BJ222" s="28"/>
      <c r="BK222" s="28"/>
      <c r="BL222" s="28"/>
      <c r="BM222" s="28"/>
      <c r="BN222" s="28"/>
      <c r="BO222" s="28"/>
      <c r="BP222" s="28"/>
      <c r="BQ222" s="28"/>
      <c r="BR222" s="28"/>
      <c r="BS222" s="28"/>
      <c r="BT222" s="28"/>
    </row>
    <row r="223" spans="4:72" s="29" customFormat="1" ht="11.1" customHeight="1">
      <c r="D223" s="124"/>
      <c r="E223" s="28"/>
      <c r="P223" s="28"/>
      <c r="Q223" s="28"/>
      <c r="R223" s="28"/>
      <c r="S223" s="28"/>
      <c r="T223" s="28"/>
      <c r="U223" s="28"/>
      <c r="V223" s="28"/>
      <c r="W223" s="28"/>
      <c r="X223" s="28"/>
      <c r="Y223" s="28"/>
      <c r="Z223" s="28"/>
      <c r="AA223" s="28"/>
      <c r="AB223" s="28"/>
      <c r="AC223" s="28"/>
      <c r="AD223" s="28"/>
      <c r="AE223" s="28"/>
      <c r="AF223" s="28"/>
      <c r="AG223" s="28"/>
      <c r="AH223" s="28"/>
      <c r="AI223" s="28"/>
      <c r="AJ223" s="28"/>
      <c r="AK223" s="28"/>
      <c r="AL223" s="28"/>
      <c r="AM223" s="28"/>
      <c r="AN223" s="28"/>
      <c r="AO223" s="28"/>
      <c r="AP223" s="28"/>
      <c r="AQ223" s="28"/>
      <c r="AR223" s="28"/>
      <c r="AS223" s="28"/>
      <c r="AT223" s="28"/>
      <c r="AU223" s="28"/>
      <c r="AV223" s="28"/>
      <c r="AW223" s="28"/>
      <c r="AX223" s="28"/>
      <c r="AY223" s="28"/>
      <c r="AZ223" s="28"/>
      <c r="BA223" s="28"/>
      <c r="BB223" s="28"/>
      <c r="BE223" s="124"/>
      <c r="BF223" s="28"/>
      <c r="BG223" s="28"/>
      <c r="BH223" s="28"/>
      <c r="BI223" s="28"/>
      <c r="BJ223" s="28"/>
      <c r="BK223" s="28"/>
      <c r="BL223" s="28"/>
      <c r="BM223" s="28"/>
      <c r="BN223" s="28"/>
      <c r="BO223" s="28"/>
      <c r="BP223" s="28"/>
      <c r="BQ223" s="28"/>
      <c r="BR223" s="28"/>
      <c r="BS223" s="28"/>
      <c r="BT223" s="28"/>
    </row>
    <row r="224" spans="4:72" s="29" customFormat="1" ht="11.1" customHeight="1">
      <c r="D224" s="124"/>
      <c r="E224" s="28"/>
      <c r="P224" s="28"/>
      <c r="Q224" s="28"/>
      <c r="R224" s="28"/>
      <c r="S224" s="28"/>
      <c r="T224" s="28"/>
      <c r="U224" s="28"/>
      <c r="V224" s="28"/>
      <c r="W224" s="28"/>
      <c r="X224" s="28"/>
      <c r="Y224" s="28"/>
      <c r="Z224" s="28"/>
      <c r="AA224" s="28"/>
      <c r="AB224" s="28"/>
      <c r="AC224" s="28"/>
      <c r="AD224" s="28"/>
      <c r="AE224" s="28"/>
      <c r="AF224" s="28"/>
      <c r="AG224" s="28"/>
      <c r="AH224" s="28"/>
      <c r="AI224" s="28"/>
      <c r="AJ224" s="28"/>
      <c r="AK224" s="28"/>
      <c r="AL224" s="28"/>
      <c r="AM224" s="28"/>
      <c r="AN224" s="28"/>
      <c r="AO224" s="28"/>
      <c r="AP224" s="28"/>
      <c r="AQ224" s="28"/>
      <c r="AR224" s="28"/>
      <c r="AS224" s="28"/>
      <c r="AT224" s="28"/>
      <c r="AU224" s="28"/>
      <c r="AV224" s="28"/>
      <c r="AW224" s="28"/>
      <c r="AX224" s="28"/>
      <c r="AY224" s="28"/>
      <c r="AZ224" s="28"/>
      <c r="BA224" s="28"/>
      <c r="BB224" s="28"/>
      <c r="BE224" s="124"/>
      <c r="BF224" s="28"/>
      <c r="BG224" s="28"/>
      <c r="BH224" s="28"/>
      <c r="BI224" s="28"/>
      <c r="BJ224" s="28"/>
      <c r="BK224" s="28"/>
      <c r="BL224" s="28"/>
      <c r="BM224" s="28"/>
      <c r="BN224" s="28"/>
      <c r="BO224" s="28"/>
      <c r="BP224" s="28"/>
      <c r="BQ224" s="28"/>
      <c r="BR224" s="28"/>
      <c r="BS224" s="28"/>
      <c r="BT224" s="28"/>
    </row>
    <row r="225" spans="4:72" s="29" customFormat="1" ht="11.1" customHeight="1">
      <c r="D225" s="124"/>
      <c r="E225" s="28"/>
      <c r="P225" s="28"/>
      <c r="Q225" s="28"/>
      <c r="R225" s="28"/>
      <c r="S225" s="28"/>
      <c r="T225" s="28"/>
      <c r="U225" s="28"/>
      <c r="V225" s="28"/>
      <c r="W225" s="28"/>
      <c r="X225" s="28"/>
      <c r="Y225" s="28"/>
      <c r="Z225" s="28"/>
      <c r="AA225" s="28"/>
      <c r="AB225" s="28"/>
      <c r="AC225" s="28"/>
      <c r="AD225" s="28"/>
      <c r="AE225" s="28"/>
      <c r="AF225" s="28"/>
      <c r="AG225" s="28"/>
      <c r="AH225" s="28"/>
      <c r="AI225" s="28"/>
      <c r="AJ225" s="28"/>
      <c r="AK225" s="28"/>
      <c r="AL225" s="28"/>
      <c r="AM225" s="28"/>
      <c r="AN225" s="28"/>
      <c r="AO225" s="28"/>
      <c r="AP225" s="28"/>
      <c r="AQ225" s="28"/>
      <c r="AR225" s="28"/>
      <c r="AS225" s="28"/>
      <c r="AT225" s="28"/>
      <c r="AU225" s="28"/>
      <c r="AV225" s="28"/>
      <c r="AW225" s="28"/>
      <c r="AX225" s="28"/>
      <c r="AY225" s="28"/>
      <c r="AZ225" s="28"/>
      <c r="BA225" s="28"/>
      <c r="BB225" s="28"/>
      <c r="BE225" s="124"/>
      <c r="BF225" s="28"/>
      <c r="BG225" s="28"/>
      <c r="BH225" s="28"/>
      <c r="BI225" s="28"/>
      <c r="BJ225" s="28"/>
      <c r="BK225" s="28"/>
      <c r="BL225" s="28"/>
      <c r="BM225" s="28"/>
      <c r="BN225" s="28"/>
      <c r="BO225" s="28"/>
      <c r="BP225" s="28"/>
      <c r="BQ225" s="28"/>
      <c r="BR225" s="28"/>
      <c r="BS225" s="28"/>
      <c r="BT225" s="28"/>
    </row>
    <row r="226" spans="4:72" s="29" customFormat="1" ht="11.1" customHeight="1">
      <c r="D226" s="124"/>
      <c r="E226" s="28"/>
      <c r="P226" s="28"/>
      <c r="Q226" s="28"/>
      <c r="R226" s="28"/>
      <c r="S226" s="28"/>
      <c r="T226" s="28"/>
      <c r="U226" s="28"/>
      <c r="V226" s="28"/>
      <c r="W226" s="28"/>
      <c r="X226" s="28"/>
      <c r="Y226" s="28"/>
      <c r="Z226" s="28"/>
      <c r="AA226" s="28"/>
      <c r="AB226" s="28"/>
      <c r="AC226" s="28"/>
      <c r="AD226" s="28"/>
      <c r="AE226" s="28"/>
      <c r="AF226" s="28"/>
      <c r="AG226" s="28"/>
      <c r="AH226" s="28"/>
      <c r="AI226" s="28"/>
      <c r="AJ226" s="28"/>
      <c r="AK226" s="28"/>
      <c r="AL226" s="28"/>
      <c r="AM226" s="28"/>
      <c r="AN226" s="28"/>
      <c r="AO226" s="28"/>
      <c r="AP226" s="28"/>
      <c r="AQ226" s="28"/>
      <c r="AR226" s="28"/>
      <c r="AS226" s="28"/>
      <c r="AT226" s="28"/>
      <c r="AU226" s="28"/>
      <c r="AV226" s="28"/>
      <c r="AW226" s="28"/>
      <c r="AX226" s="28"/>
      <c r="AY226" s="28"/>
      <c r="AZ226" s="28"/>
      <c r="BA226" s="28"/>
      <c r="BB226" s="28"/>
      <c r="BE226" s="124"/>
      <c r="BF226" s="28"/>
      <c r="BG226" s="28"/>
      <c r="BH226" s="28"/>
      <c r="BI226" s="28"/>
      <c r="BJ226" s="28"/>
      <c r="BK226" s="28"/>
      <c r="BL226" s="28"/>
      <c r="BM226" s="28"/>
      <c r="BN226" s="28"/>
      <c r="BO226" s="28"/>
      <c r="BP226" s="28"/>
      <c r="BQ226" s="28"/>
      <c r="BR226" s="28"/>
      <c r="BS226" s="28"/>
      <c r="BT226" s="28"/>
    </row>
    <row r="227" spans="4:72" s="29" customFormat="1" ht="11.1" customHeight="1">
      <c r="D227" s="124"/>
      <c r="E227" s="28"/>
      <c r="P227" s="28"/>
      <c r="Q227" s="28"/>
      <c r="R227" s="28"/>
      <c r="S227" s="28"/>
      <c r="T227" s="28"/>
      <c r="U227" s="28"/>
      <c r="V227" s="28"/>
      <c r="W227" s="28"/>
      <c r="X227" s="28"/>
      <c r="Y227" s="28"/>
      <c r="Z227" s="28"/>
      <c r="AA227" s="28"/>
      <c r="AB227" s="28"/>
      <c r="AC227" s="28"/>
      <c r="AD227" s="28"/>
      <c r="AE227" s="28"/>
      <c r="AF227" s="28"/>
      <c r="AG227" s="28"/>
      <c r="AH227" s="28"/>
      <c r="AI227" s="28"/>
      <c r="AJ227" s="28"/>
      <c r="AK227" s="28"/>
      <c r="AL227" s="28"/>
      <c r="AM227" s="28"/>
      <c r="AN227" s="28"/>
      <c r="AO227" s="28"/>
      <c r="AP227" s="28"/>
      <c r="AQ227" s="28"/>
      <c r="AR227" s="28"/>
      <c r="AS227" s="28"/>
      <c r="AT227" s="28"/>
      <c r="AU227" s="28"/>
      <c r="AV227" s="28"/>
      <c r="AW227" s="28"/>
      <c r="AX227" s="28"/>
      <c r="AY227" s="28"/>
      <c r="AZ227" s="28"/>
      <c r="BA227" s="28"/>
      <c r="BB227" s="28"/>
      <c r="BE227" s="124"/>
      <c r="BF227" s="28"/>
      <c r="BG227" s="28"/>
      <c r="BH227" s="28"/>
      <c r="BI227" s="28"/>
      <c r="BJ227" s="28"/>
      <c r="BK227" s="28"/>
      <c r="BL227" s="28"/>
      <c r="BM227" s="28"/>
      <c r="BN227" s="28"/>
      <c r="BO227" s="28"/>
      <c r="BP227" s="28"/>
      <c r="BQ227" s="28"/>
      <c r="BR227" s="28"/>
      <c r="BS227" s="28"/>
      <c r="BT227" s="28"/>
    </row>
    <row r="228" spans="4:72" s="29" customFormat="1" ht="11.1" customHeight="1">
      <c r="D228" s="124"/>
      <c r="E228" s="28"/>
      <c r="P228" s="28"/>
      <c r="Q228" s="28"/>
      <c r="R228" s="28"/>
      <c r="S228" s="28"/>
      <c r="T228" s="28"/>
      <c r="U228" s="28"/>
      <c r="V228" s="28"/>
      <c r="W228" s="28"/>
      <c r="X228" s="28"/>
      <c r="Y228" s="28"/>
      <c r="Z228" s="28"/>
      <c r="AA228" s="28"/>
      <c r="AB228" s="28"/>
      <c r="AC228" s="28"/>
      <c r="AD228" s="28"/>
      <c r="AE228" s="28"/>
      <c r="AF228" s="28"/>
      <c r="AG228" s="28"/>
      <c r="AH228" s="28"/>
      <c r="AI228" s="28"/>
      <c r="AJ228" s="28"/>
      <c r="AK228" s="28"/>
      <c r="AL228" s="28"/>
      <c r="AM228" s="28"/>
      <c r="AN228" s="28"/>
      <c r="AO228" s="28"/>
      <c r="AP228" s="28"/>
      <c r="AQ228" s="28"/>
      <c r="AR228" s="28"/>
      <c r="AS228" s="28"/>
      <c r="AT228" s="28"/>
      <c r="AU228" s="28"/>
      <c r="AV228" s="28"/>
      <c r="AW228" s="28"/>
      <c r="AX228" s="28"/>
      <c r="AY228" s="28"/>
      <c r="AZ228" s="28"/>
      <c r="BA228" s="28"/>
      <c r="BB228" s="28"/>
      <c r="BE228" s="124"/>
      <c r="BF228" s="28"/>
      <c r="BG228" s="28"/>
      <c r="BH228" s="28"/>
      <c r="BI228" s="28"/>
      <c r="BJ228" s="28"/>
      <c r="BK228" s="28"/>
      <c r="BL228" s="28"/>
      <c r="BM228" s="28"/>
      <c r="BN228" s="28"/>
      <c r="BO228" s="28"/>
      <c r="BP228" s="28"/>
      <c r="BQ228" s="28"/>
      <c r="BR228" s="28"/>
      <c r="BS228" s="28"/>
      <c r="BT228" s="28"/>
    </row>
    <row r="229" spans="4:72" s="29" customFormat="1" ht="11.1" customHeight="1">
      <c r="D229" s="124"/>
      <c r="E229" s="28"/>
      <c r="P229" s="28"/>
      <c r="Q229" s="28"/>
      <c r="R229" s="28"/>
      <c r="S229" s="28"/>
      <c r="T229" s="28"/>
      <c r="U229" s="28"/>
      <c r="V229" s="28"/>
      <c r="W229" s="28"/>
      <c r="X229" s="28"/>
      <c r="Y229" s="28"/>
      <c r="Z229" s="28"/>
      <c r="AA229" s="28"/>
      <c r="AB229" s="28"/>
      <c r="AC229" s="28"/>
      <c r="AD229" s="28"/>
      <c r="AE229" s="28"/>
      <c r="AF229" s="28"/>
      <c r="AG229" s="28"/>
      <c r="AH229" s="28"/>
      <c r="AI229" s="28"/>
      <c r="AJ229" s="28"/>
      <c r="AK229" s="28"/>
      <c r="AL229" s="28"/>
      <c r="AM229" s="28"/>
      <c r="AN229" s="28"/>
      <c r="AO229" s="28"/>
      <c r="AP229" s="28"/>
      <c r="AQ229" s="28"/>
      <c r="AR229" s="28"/>
      <c r="AS229" s="28"/>
      <c r="AT229" s="28"/>
      <c r="AU229" s="28"/>
      <c r="AV229" s="28"/>
      <c r="AW229" s="28"/>
      <c r="AX229" s="28"/>
      <c r="AY229" s="28"/>
      <c r="AZ229" s="28"/>
      <c r="BA229" s="28"/>
      <c r="BB229" s="28"/>
      <c r="BE229" s="124"/>
      <c r="BF229" s="28"/>
      <c r="BG229" s="28"/>
      <c r="BH229" s="28"/>
      <c r="BI229" s="28"/>
      <c r="BJ229" s="28"/>
      <c r="BK229" s="28"/>
      <c r="BL229" s="28"/>
      <c r="BM229" s="28"/>
      <c r="BN229" s="28"/>
      <c r="BO229" s="28"/>
      <c r="BP229" s="28"/>
      <c r="BQ229" s="28"/>
      <c r="BR229" s="28"/>
      <c r="BS229" s="28"/>
      <c r="BT229" s="28"/>
    </row>
    <row r="230" spans="4:72" s="29" customFormat="1" ht="11.1" customHeight="1">
      <c r="D230" s="124"/>
      <c r="E230" s="28"/>
      <c r="P230" s="28"/>
      <c r="Q230" s="28"/>
      <c r="R230" s="28"/>
      <c r="S230" s="28"/>
      <c r="T230" s="28"/>
      <c r="U230" s="28"/>
      <c r="V230" s="28"/>
      <c r="W230" s="28"/>
      <c r="X230" s="28"/>
      <c r="Y230" s="28"/>
      <c r="Z230" s="28"/>
      <c r="AA230" s="28"/>
      <c r="AB230" s="28"/>
      <c r="AC230" s="28"/>
      <c r="AD230" s="28"/>
      <c r="AE230" s="28"/>
      <c r="AF230" s="28"/>
      <c r="AG230" s="28"/>
      <c r="AH230" s="28"/>
      <c r="AI230" s="28"/>
      <c r="AJ230" s="28"/>
      <c r="AK230" s="28"/>
      <c r="AL230" s="28"/>
      <c r="AM230" s="28"/>
      <c r="AN230" s="28"/>
      <c r="AO230" s="28"/>
      <c r="AP230" s="28"/>
      <c r="AQ230" s="28"/>
      <c r="AR230" s="28"/>
      <c r="AS230" s="28"/>
      <c r="AT230" s="28"/>
      <c r="AU230" s="28"/>
      <c r="AV230" s="28"/>
      <c r="AW230" s="28"/>
      <c r="AX230" s="28"/>
      <c r="AY230" s="28"/>
      <c r="AZ230" s="28"/>
      <c r="BA230" s="28"/>
      <c r="BB230" s="28"/>
      <c r="BE230" s="124"/>
      <c r="BF230" s="28"/>
      <c r="BG230" s="28"/>
      <c r="BH230" s="28"/>
      <c r="BI230" s="28"/>
      <c r="BJ230" s="28"/>
      <c r="BK230" s="28"/>
      <c r="BL230" s="28"/>
      <c r="BM230" s="28"/>
      <c r="BN230" s="28"/>
      <c r="BO230" s="28"/>
      <c r="BP230" s="28"/>
      <c r="BQ230" s="28"/>
      <c r="BR230" s="28"/>
      <c r="BS230" s="28"/>
      <c r="BT230" s="28"/>
    </row>
    <row r="231" spans="4:72" s="29" customFormat="1" ht="11.1" customHeight="1">
      <c r="D231" s="124"/>
      <c r="E231" s="28"/>
      <c r="P231" s="28"/>
      <c r="Q231" s="28"/>
      <c r="R231" s="28"/>
      <c r="S231" s="28"/>
      <c r="T231" s="28"/>
      <c r="U231" s="28"/>
      <c r="V231" s="28"/>
      <c r="W231" s="28"/>
      <c r="X231" s="28"/>
      <c r="Y231" s="28"/>
      <c r="Z231" s="28"/>
      <c r="AA231" s="28"/>
      <c r="AB231" s="28"/>
      <c r="AC231" s="28"/>
      <c r="AD231" s="28"/>
      <c r="AE231" s="28"/>
      <c r="AF231" s="28"/>
      <c r="AG231" s="28"/>
      <c r="AH231" s="28"/>
      <c r="AI231" s="28"/>
      <c r="AJ231" s="28"/>
      <c r="AK231" s="28"/>
      <c r="AL231" s="28"/>
      <c r="AM231" s="28"/>
      <c r="AN231" s="28"/>
      <c r="AO231" s="28"/>
      <c r="AP231" s="28"/>
      <c r="AQ231" s="28"/>
      <c r="AR231" s="28"/>
      <c r="AS231" s="28"/>
      <c r="AT231" s="28"/>
      <c r="AU231" s="28"/>
      <c r="AV231" s="28"/>
      <c r="AW231" s="28"/>
      <c r="AX231" s="28"/>
      <c r="AY231" s="28"/>
      <c r="AZ231" s="28"/>
      <c r="BA231" s="28"/>
      <c r="BB231" s="28"/>
      <c r="BE231" s="124"/>
      <c r="BF231" s="28"/>
      <c r="BG231" s="28"/>
      <c r="BH231" s="28"/>
      <c r="BI231" s="28"/>
      <c r="BJ231" s="28"/>
      <c r="BK231" s="28"/>
      <c r="BL231" s="28"/>
      <c r="BM231" s="28"/>
      <c r="BN231" s="28"/>
      <c r="BO231" s="28"/>
      <c r="BP231" s="28"/>
      <c r="BQ231" s="28"/>
      <c r="BR231" s="28"/>
      <c r="BS231" s="28"/>
      <c r="BT231" s="28"/>
    </row>
    <row r="232" spans="4:72" s="29" customFormat="1" ht="11.1" customHeight="1">
      <c r="D232" s="124"/>
      <c r="E232" s="28"/>
      <c r="P232" s="28"/>
      <c r="Q232" s="28"/>
      <c r="R232" s="28"/>
      <c r="S232" s="28"/>
      <c r="T232" s="28"/>
      <c r="U232" s="28"/>
      <c r="V232" s="28"/>
      <c r="W232" s="28"/>
      <c r="X232" s="28"/>
      <c r="Y232" s="28"/>
      <c r="Z232" s="28"/>
      <c r="AA232" s="28"/>
      <c r="AB232" s="28"/>
      <c r="AC232" s="28"/>
      <c r="AD232" s="28"/>
      <c r="AE232" s="28"/>
      <c r="AF232" s="28"/>
      <c r="AG232" s="28"/>
      <c r="AH232" s="28"/>
      <c r="AI232" s="28"/>
      <c r="AJ232" s="28"/>
      <c r="AK232" s="28"/>
      <c r="AL232" s="28"/>
      <c r="AM232" s="28"/>
      <c r="AN232" s="28"/>
      <c r="AO232" s="28"/>
      <c r="AP232" s="28"/>
      <c r="AQ232" s="28"/>
      <c r="AR232" s="28"/>
      <c r="AS232" s="28"/>
      <c r="AT232" s="28"/>
      <c r="AU232" s="28"/>
      <c r="AV232" s="28"/>
      <c r="AW232" s="28"/>
      <c r="AX232" s="28"/>
      <c r="AY232" s="28"/>
      <c r="AZ232" s="28"/>
      <c r="BA232" s="28"/>
      <c r="BB232" s="28"/>
      <c r="BE232" s="124"/>
      <c r="BF232" s="28"/>
      <c r="BG232" s="28"/>
      <c r="BH232" s="28"/>
      <c r="BI232" s="28"/>
      <c r="BJ232" s="28"/>
      <c r="BK232" s="28"/>
      <c r="BL232" s="28"/>
      <c r="BM232" s="28"/>
      <c r="BN232" s="28"/>
      <c r="BO232" s="28"/>
      <c r="BP232" s="28"/>
      <c r="BQ232" s="28"/>
      <c r="BR232" s="28"/>
      <c r="BS232" s="28"/>
      <c r="BT232" s="28"/>
    </row>
    <row r="233" spans="4:72" s="29" customFormat="1" ht="11.1" customHeight="1">
      <c r="D233" s="124"/>
      <c r="E233" s="28"/>
      <c r="P233" s="28"/>
      <c r="Q233" s="28"/>
      <c r="R233" s="28"/>
      <c r="S233" s="28"/>
      <c r="T233" s="28"/>
      <c r="U233" s="28"/>
      <c r="V233" s="28"/>
      <c r="W233" s="28"/>
      <c r="X233" s="28"/>
      <c r="Y233" s="28"/>
      <c r="Z233" s="28"/>
      <c r="AA233" s="28"/>
      <c r="AB233" s="28"/>
      <c r="AC233" s="28"/>
      <c r="AD233" s="28"/>
      <c r="AE233" s="28"/>
      <c r="AF233" s="28"/>
      <c r="AG233" s="28"/>
      <c r="AH233" s="28"/>
      <c r="AI233" s="28"/>
      <c r="AJ233" s="28"/>
      <c r="AK233" s="28"/>
      <c r="AL233" s="28"/>
      <c r="AM233" s="28"/>
      <c r="AN233" s="28"/>
      <c r="AO233" s="28"/>
      <c r="AP233" s="28"/>
      <c r="AQ233" s="28"/>
      <c r="AR233" s="28"/>
      <c r="AS233" s="28"/>
      <c r="AT233" s="28"/>
      <c r="AU233" s="28"/>
      <c r="AV233" s="28"/>
      <c r="AW233" s="28"/>
      <c r="AX233" s="28"/>
      <c r="AY233" s="28"/>
      <c r="AZ233" s="28"/>
      <c r="BA233" s="28"/>
      <c r="BB233" s="28"/>
      <c r="BE233" s="124"/>
      <c r="BF233" s="28"/>
      <c r="BG233" s="28"/>
      <c r="BH233" s="28"/>
      <c r="BI233" s="28"/>
      <c r="BJ233" s="28"/>
      <c r="BK233" s="28"/>
      <c r="BL233" s="28"/>
      <c r="BM233" s="28"/>
      <c r="BN233" s="28"/>
      <c r="BO233" s="28"/>
      <c r="BP233" s="28"/>
      <c r="BQ233" s="28"/>
      <c r="BR233" s="28"/>
      <c r="BS233" s="28"/>
      <c r="BT233" s="28"/>
    </row>
    <row r="234" spans="4:72" s="29" customFormat="1" ht="11.1" customHeight="1">
      <c r="D234" s="124"/>
      <c r="E234" s="28"/>
      <c r="P234" s="28"/>
      <c r="Q234" s="28"/>
      <c r="R234" s="28"/>
      <c r="S234" s="28"/>
      <c r="T234" s="28"/>
      <c r="U234" s="28"/>
      <c r="V234" s="28"/>
      <c r="W234" s="28"/>
      <c r="X234" s="28"/>
      <c r="Y234" s="28"/>
      <c r="Z234" s="28"/>
      <c r="AA234" s="28"/>
      <c r="AB234" s="28"/>
      <c r="AC234" s="28"/>
      <c r="AD234" s="28"/>
      <c r="AE234" s="28"/>
      <c r="AF234" s="28"/>
      <c r="AG234" s="28"/>
      <c r="AH234" s="28"/>
      <c r="AI234" s="28"/>
      <c r="AJ234" s="28"/>
      <c r="AK234" s="28"/>
      <c r="AL234" s="28"/>
      <c r="AM234" s="28"/>
      <c r="AN234" s="28"/>
      <c r="AO234" s="28"/>
      <c r="AP234" s="28"/>
      <c r="AQ234" s="28"/>
      <c r="AR234" s="28"/>
      <c r="AS234" s="28"/>
      <c r="AT234" s="28"/>
      <c r="AU234" s="28"/>
      <c r="AV234" s="28"/>
      <c r="AW234" s="28"/>
      <c r="AX234" s="28"/>
      <c r="AY234" s="28"/>
      <c r="AZ234" s="28"/>
      <c r="BA234" s="28"/>
      <c r="BB234" s="28"/>
      <c r="BE234" s="124"/>
      <c r="BF234" s="28"/>
      <c r="BG234" s="28"/>
      <c r="BH234" s="28"/>
      <c r="BI234" s="28"/>
      <c r="BJ234" s="28"/>
      <c r="BK234" s="28"/>
      <c r="BL234" s="28"/>
      <c r="BM234" s="28"/>
      <c r="BN234" s="28"/>
      <c r="BO234" s="28"/>
      <c r="BP234" s="28"/>
      <c r="BQ234" s="28"/>
      <c r="BR234" s="28"/>
      <c r="BS234" s="28"/>
      <c r="BT234" s="28"/>
    </row>
    <row r="235" spans="4:72" s="29" customFormat="1" ht="11.1" customHeight="1">
      <c r="D235" s="124"/>
      <c r="E235" s="28"/>
      <c r="P235" s="28"/>
      <c r="Q235" s="28"/>
      <c r="R235" s="28"/>
      <c r="S235" s="28"/>
      <c r="T235" s="28"/>
      <c r="U235" s="28"/>
      <c r="V235" s="28"/>
      <c r="W235" s="28"/>
      <c r="X235" s="28"/>
      <c r="Y235" s="28"/>
      <c r="Z235" s="28"/>
      <c r="AA235" s="28"/>
      <c r="AB235" s="28"/>
      <c r="AC235" s="28"/>
      <c r="AD235" s="28"/>
      <c r="AE235" s="28"/>
      <c r="AF235" s="28"/>
      <c r="AG235" s="28"/>
      <c r="AH235" s="28"/>
      <c r="AI235" s="28"/>
      <c r="AJ235" s="28"/>
      <c r="AK235" s="28"/>
      <c r="AL235" s="28"/>
      <c r="AM235" s="28"/>
      <c r="AN235" s="28"/>
      <c r="AO235" s="28"/>
      <c r="AP235" s="28"/>
      <c r="AQ235" s="28"/>
      <c r="AR235" s="28"/>
      <c r="AS235" s="28"/>
      <c r="AT235" s="28"/>
      <c r="AU235" s="28"/>
      <c r="AV235" s="28"/>
      <c r="AW235" s="28"/>
      <c r="AX235" s="28"/>
      <c r="AY235" s="28"/>
      <c r="AZ235" s="28"/>
      <c r="BA235" s="28"/>
      <c r="BB235" s="28"/>
      <c r="BE235" s="124"/>
      <c r="BF235" s="28"/>
      <c r="BG235" s="28"/>
      <c r="BH235" s="28"/>
      <c r="BI235" s="28"/>
      <c r="BJ235" s="28"/>
      <c r="BK235" s="28"/>
      <c r="BL235" s="28"/>
      <c r="BM235" s="28"/>
      <c r="BN235" s="28"/>
      <c r="BO235" s="28"/>
      <c r="BP235" s="28"/>
      <c r="BQ235" s="28"/>
      <c r="BR235" s="28"/>
      <c r="BS235" s="28"/>
      <c r="BT235" s="28"/>
    </row>
    <row r="236" spans="4:72" s="29" customFormat="1" ht="11.1" customHeight="1">
      <c r="D236" s="124"/>
      <c r="E236" s="28"/>
      <c r="P236" s="28"/>
      <c r="Q236" s="28"/>
      <c r="R236" s="28"/>
      <c r="S236" s="28"/>
      <c r="T236" s="28"/>
      <c r="U236" s="28"/>
      <c r="V236" s="28"/>
      <c r="W236" s="28"/>
      <c r="X236" s="28"/>
      <c r="Y236" s="28"/>
      <c r="Z236" s="28"/>
      <c r="AA236" s="28"/>
      <c r="AB236" s="28"/>
      <c r="AC236" s="28"/>
      <c r="AD236" s="28"/>
      <c r="AE236" s="28"/>
      <c r="AF236" s="28"/>
      <c r="AG236" s="28"/>
      <c r="AH236" s="28"/>
      <c r="AI236" s="28"/>
      <c r="AJ236" s="28"/>
      <c r="AK236" s="28"/>
      <c r="AL236" s="28"/>
      <c r="AM236" s="28"/>
      <c r="AN236" s="28"/>
      <c r="AO236" s="28"/>
      <c r="AP236" s="28"/>
      <c r="AQ236" s="28"/>
      <c r="AR236" s="28"/>
      <c r="AS236" s="28"/>
      <c r="AT236" s="28"/>
      <c r="AU236" s="28"/>
      <c r="AV236" s="28"/>
      <c r="AW236" s="28"/>
      <c r="AX236" s="28"/>
      <c r="AY236" s="28"/>
      <c r="AZ236" s="28"/>
      <c r="BA236" s="28"/>
      <c r="BB236" s="28"/>
      <c r="BE236" s="124"/>
      <c r="BF236" s="28"/>
      <c r="BG236" s="28"/>
      <c r="BH236" s="28"/>
      <c r="BI236" s="28"/>
      <c r="BJ236" s="28"/>
      <c r="BK236" s="28"/>
      <c r="BL236" s="28"/>
      <c r="BM236" s="28"/>
      <c r="BN236" s="28"/>
      <c r="BO236" s="28"/>
      <c r="BP236" s="28"/>
      <c r="BQ236" s="28"/>
      <c r="BR236" s="28"/>
      <c r="BS236" s="28"/>
      <c r="BT236" s="28"/>
    </row>
    <row r="237" spans="4:72" s="29" customFormat="1" ht="11.1" customHeight="1">
      <c r="D237" s="124"/>
      <c r="E237" s="28"/>
      <c r="P237" s="28"/>
      <c r="Q237" s="28"/>
      <c r="R237" s="28"/>
      <c r="S237" s="28"/>
      <c r="T237" s="28"/>
      <c r="U237" s="28"/>
      <c r="V237" s="28"/>
      <c r="W237" s="28"/>
      <c r="X237" s="28"/>
      <c r="Y237" s="28"/>
      <c r="Z237" s="28"/>
      <c r="AA237" s="28"/>
      <c r="AB237" s="28"/>
      <c r="AC237" s="28"/>
      <c r="AD237" s="28"/>
      <c r="AE237" s="28"/>
      <c r="AF237" s="28"/>
      <c r="AG237" s="28"/>
      <c r="AH237" s="28"/>
      <c r="AI237" s="28"/>
      <c r="AJ237" s="28"/>
      <c r="AK237" s="28"/>
      <c r="AL237" s="28"/>
      <c r="AM237" s="28"/>
      <c r="AN237" s="28"/>
      <c r="AO237" s="28"/>
      <c r="AP237" s="28"/>
      <c r="AQ237" s="28"/>
      <c r="AR237" s="28"/>
      <c r="AS237" s="28"/>
      <c r="AT237" s="28"/>
      <c r="AU237" s="28"/>
      <c r="AV237" s="28"/>
      <c r="AW237" s="28"/>
      <c r="AX237" s="28"/>
      <c r="AY237" s="28"/>
      <c r="AZ237" s="28"/>
      <c r="BA237" s="28"/>
      <c r="BB237" s="28"/>
      <c r="BE237" s="124"/>
      <c r="BF237" s="28"/>
      <c r="BG237" s="28"/>
      <c r="BH237" s="28"/>
      <c r="BI237" s="28"/>
      <c r="BJ237" s="28"/>
      <c r="BK237" s="28"/>
      <c r="BL237" s="28"/>
      <c r="BM237" s="28"/>
      <c r="BN237" s="28"/>
      <c r="BO237" s="28"/>
      <c r="BP237" s="28"/>
      <c r="BQ237" s="28"/>
      <c r="BR237" s="28"/>
      <c r="BS237" s="28"/>
      <c r="BT237" s="28"/>
    </row>
    <row r="238" spans="4:72" s="29" customFormat="1" ht="11.1" customHeight="1">
      <c r="D238" s="124"/>
      <c r="E238" s="28"/>
      <c r="P238" s="28"/>
      <c r="Q238" s="28"/>
      <c r="R238" s="28"/>
      <c r="S238" s="28"/>
      <c r="T238" s="28"/>
      <c r="U238" s="28"/>
      <c r="V238" s="28"/>
      <c r="W238" s="28"/>
      <c r="X238" s="28"/>
      <c r="Y238" s="28"/>
      <c r="Z238" s="28"/>
      <c r="AA238" s="28"/>
      <c r="AB238" s="28"/>
      <c r="AC238" s="28"/>
      <c r="AD238" s="28"/>
      <c r="AE238" s="28"/>
      <c r="AF238" s="28"/>
      <c r="AG238" s="28"/>
      <c r="AH238" s="28"/>
      <c r="AI238" s="28"/>
      <c r="AJ238" s="28"/>
      <c r="AK238" s="28"/>
      <c r="AL238" s="28"/>
      <c r="AM238" s="28"/>
      <c r="AN238" s="28"/>
      <c r="AO238" s="28"/>
      <c r="AP238" s="28"/>
      <c r="AQ238" s="28"/>
      <c r="AR238" s="28"/>
      <c r="AS238" s="28"/>
      <c r="AT238" s="28"/>
      <c r="AU238" s="28"/>
      <c r="AV238" s="28"/>
      <c r="AW238" s="28"/>
      <c r="AX238" s="28"/>
      <c r="AY238" s="28"/>
      <c r="AZ238" s="28"/>
      <c r="BA238" s="28"/>
      <c r="BB238" s="28"/>
      <c r="BE238" s="124"/>
      <c r="BF238" s="28"/>
      <c r="BG238" s="28"/>
      <c r="BH238" s="28"/>
      <c r="BI238" s="28"/>
      <c r="BJ238" s="28"/>
      <c r="BK238" s="28"/>
      <c r="BL238" s="28"/>
      <c r="BM238" s="28"/>
      <c r="BN238" s="28"/>
      <c r="BO238" s="28"/>
      <c r="BP238" s="28"/>
      <c r="BQ238" s="28"/>
      <c r="BR238" s="28"/>
      <c r="BS238" s="28"/>
      <c r="BT238" s="28"/>
    </row>
    <row r="239" spans="4:72" s="29" customFormat="1" ht="11.1" customHeight="1">
      <c r="D239" s="124"/>
      <c r="E239" s="28"/>
      <c r="P239" s="28"/>
      <c r="Q239" s="28"/>
      <c r="R239" s="28"/>
      <c r="S239" s="28"/>
      <c r="T239" s="28"/>
      <c r="U239" s="28"/>
      <c r="V239" s="28"/>
      <c r="W239" s="28"/>
      <c r="X239" s="28"/>
      <c r="Y239" s="28"/>
      <c r="Z239" s="28"/>
      <c r="AA239" s="28"/>
      <c r="AB239" s="28"/>
      <c r="AC239" s="28"/>
      <c r="AD239" s="28"/>
      <c r="AE239" s="28"/>
      <c r="AF239" s="28"/>
      <c r="AG239" s="28"/>
      <c r="AH239" s="28"/>
      <c r="AI239" s="28"/>
      <c r="AJ239" s="28"/>
      <c r="AK239" s="28"/>
      <c r="AL239" s="28"/>
      <c r="AM239" s="28"/>
      <c r="AN239" s="28"/>
      <c r="AO239" s="28"/>
      <c r="AP239" s="28"/>
      <c r="AQ239" s="28"/>
      <c r="AR239" s="28"/>
      <c r="AS239" s="28"/>
      <c r="AT239" s="28"/>
      <c r="AU239" s="28"/>
      <c r="AV239" s="28"/>
      <c r="AW239" s="28"/>
      <c r="AX239" s="28"/>
      <c r="AY239" s="28"/>
      <c r="AZ239" s="28"/>
      <c r="BA239" s="28"/>
      <c r="BB239" s="28"/>
      <c r="BE239" s="124"/>
      <c r="BF239" s="28"/>
      <c r="BG239" s="28"/>
      <c r="BH239" s="28"/>
      <c r="BI239" s="28"/>
      <c r="BJ239" s="28"/>
      <c r="BK239" s="28"/>
      <c r="BL239" s="28"/>
      <c r="BM239" s="28"/>
      <c r="BN239" s="28"/>
      <c r="BO239" s="28"/>
      <c r="BP239" s="28"/>
      <c r="BQ239" s="28"/>
      <c r="BR239" s="28"/>
      <c r="BS239" s="28"/>
      <c r="BT239" s="28"/>
    </row>
    <row r="240" spans="4:72" s="29" customFormat="1" ht="11.1" customHeight="1">
      <c r="D240" s="124"/>
      <c r="E240" s="28"/>
      <c r="P240" s="28"/>
      <c r="Q240" s="28"/>
      <c r="R240" s="28"/>
      <c r="S240" s="28"/>
      <c r="T240" s="28"/>
      <c r="U240" s="28"/>
      <c r="V240" s="28"/>
      <c r="W240" s="28"/>
      <c r="X240" s="28"/>
      <c r="Y240" s="28"/>
      <c r="Z240" s="28"/>
      <c r="AA240" s="28"/>
      <c r="AB240" s="28"/>
      <c r="AC240" s="28"/>
      <c r="AD240" s="28"/>
      <c r="AE240" s="28"/>
      <c r="AF240" s="28"/>
      <c r="AG240" s="28"/>
      <c r="AH240" s="28"/>
      <c r="AI240" s="28"/>
      <c r="AJ240" s="28"/>
      <c r="AK240" s="28"/>
      <c r="AL240" s="28"/>
      <c r="AM240" s="28"/>
      <c r="AN240" s="28"/>
      <c r="AO240" s="28"/>
      <c r="AP240" s="28"/>
      <c r="AQ240" s="28"/>
      <c r="AR240" s="28"/>
      <c r="AS240" s="28"/>
      <c r="AT240" s="28"/>
      <c r="AU240" s="28"/>
      <c r="AV240" s="28"/>
      <c r="AW240" s="28"/>
      <c r="AX240" s="28"/>
      <c r="AY240" s="28"/>
      <c r="AZ240" s="28"/>
      <c r="BA240" s="28"/>
      <c r="BB240" s="28"/>
      <c r="BE240" s="124"/>
      <c r="BF240" s="28"/>
      <c r="BG240" s="28"/>
      <c r="BH240" s="28"/>
      <c r="BI240" s="28"/>
      <c r="BJ240" s="28"/>
      <c r="BK240" s="28"/>
      <c r="BL240" s="28"/>
      <c r="BM240" s="28"/>
      <c r="BN240" s="28"/>
      <c r="BO240" s="28"/>
      <c r="BP240" s="28"/>
      <c r="BQ240" s="28"/>
      <c r="BR240" s="28"/>
      <c r="BS240" s="28"/>
      <c r="BT240" s="28"/>
    </row>
    <row r="241" spans="4:72" s="29" customFormat="1" ht="11.1" customHeight="1">
      <c r="D241" s="124"/>
      <c r="E241" s="28"/>
      <c r="P241" s="28"/>
      <c r="Q241" s="28"/>
      <c r="R241" s="28"/>
      <c r="S241" s="28"/>
      <c r="T241" s="28"/>
      <c r="U241" s="28"/>
      <c r="V241" s="28"/>
      <c r="W241" s="28"/>
      <c r="X241" s="28"/>
      <c r="Y241" s="28"/>
      <c r="Z241" s="28"/>
      <c r="AA241" s="28"/>
      <c r="AB241" s="28"/>
      <c r="AC241" s="28"/>
      <c r="AD241" s="28"/>
      <c r="AE241" s="28"/>
      <c r="AF241" s="28"/>
      <c r="AG241" s="28"/>
      <c r="AH241" s="28"/>
      <c r="AI241" s="28"/>
      <c r="AJ241" s="28"/>
      <c r="AK241" s="28"/>
      <c r="AL241" s="28"/>
      <c r="AM241" s="28"/>
      <c r="AN241" s="28"/>
      <c r="AO241" s="28"/>
      <c r="AP241" s="28"/>
      <c r="AQ241" s="28"/>
      <c r="AR241" s="28"/>
      <c r="AS241" s="28"/>
      <c r="AT241" s="28"/>
      <c r="AU241" s="28"/>
      <c r="AV241" s="28"/>
      <c r="AW241" s="28"/>
      <c r="AX241" s="28"/>
      <c r="AY241" s="28"/>
      <c r="AZ241" s="28"/>
      <c r="BA241" s="28"/>
      <c r="BB241" s="28"/>
      <c r="BE241" s="124"/>
      <c r="BF241" s="28"/>
      <c r="BG241" s="28"/>
      <c r="BH241" s="28"/>
      <c r="BI241" s="28"/>
      <c r="BJ241" s="28"/>
      <c r="BK241" s="28"/>
      <c r="BL241" s="28"/>
      <c r="BM241" s="28"/>
      <c r="BN241" s="28"/>
      <c r="BO241" s="28"/>
      <c r="BP241" s="28"/>
      <c r="BQ241" s="28"/>
      <c r="BR241" s="28"/>
      <c r="BS241" s="28"/>
      <c r="BT241" s="28"/>
    </row>
    <row r="242" spans="4:72" s="29" customFormat="1" ht="11.1" customHeight="1">
      <c r="D242" s="124"/>
      <c r="E242" s="28"/>
      <c r="P242" s="28"/>
      <c r="Q242" s="28"/>
      <c r="R242" s="28"/>
      <c r="S242" s="28"/>
      <c r="T242" s="28"/>
      <c r="U242" s="28"/>
      <c r="V242" s="28"/>
      <c r="W242" s="28"/>
      <c r="X242" s="28"/>
      <c r="Y242" s="28"/>
      <c r="Z242" s="28"/>
      <c r="AA242" s="28"/>
      <c r="AB242" s="28"/>
      <c r="AC242" s="28"/>
      <c r="AD242" s="28"/>
      <c r="AE242" s="28"/>
      <c r="AF242" s="28"/>
      <c r="AG242" s="28"/>
      <c r="AH242" s="28"/>
      <c r="AI242" s="28"/>
      <c r="AJ242" s="28"/>
      <c r="AK242" s="28"/>
      <c r="AL242" s="28"/>
      <c r="AM242" s="28"/>
      <c r="AN242" s="28"/>
      <c r="AO242" s="28"/>
      <c r="AP242" s="28"/>
      <c r="AQ242" s="28"/>
      <c r="AR242" s="28"/>
      <c r="AS242" s="28"/>
      <c r="AT242" s="28"/>
      <c r="AU242" s="28"/>
      <c r="AV242" s="28"/>
      <c r="AW242" s="28"/>
      <c r="AX242" s="28"/>
      <c r="AY242" s="28"/>
      <c r="AZ242" s="28"/>
      <c r="BA242" s="28"/>
      <c r="BB242" s="28"/>
      <c r="BE242" s="124"/>
      <c r="BF242" s="28"/>
      <c r="BG242" s="28"/>
      <c r="BH242" s="28"/>
      <c r="BI242" s="28"/>
      <c r="BJ242" s="28"/>
      <c r="BK242" s="28"/>
      <c r="BL242" s="28"/>
      <c r="BM242" s="28"/>
      <c r="BN242" s="28"/>
      <c r="BO242" s="28"/>
      <c r="BP242" s="28"/>
      <c r="BQ242" s="28"/>
      <c r="BR242" s="28"/>
      <c r="BS242" s="28"/>
      <c r="BT242" s="28"/>
    </row>
    <row r="243" spans="4:72" s="29" customFormat="1" ht="11.1" customHeight="1">
      <c r="D243" s="124"/>
      <c r="E243" s="28"/>
      <c r="P243" s="28"/>
      <c r="Q243" s="28"/>
      <c r="R243" s="28"/>
      <c r="S243" s="28"/>
      <c r="T243" s="28"/>
      <c r="U243" s="28"/>
      <c r="V243" s="28"/>
      <c r="W243" s="28"/>
      <c r="X243" s="28"/>
      <c r="Y243" s="28"/>
      <c r="Z243" s="28"/>
      <c r="AA243" s="28"/>
      <c r="AB243" s="28"/>
      <c r="AC243" s="28"/>
      <c r="AD243" s="28"/>
      <c r="AE243" s="28"/>
      <c r="AF243" s="28"/>
      <c r="AG243" s="28"/>
      <c r="AH243" s="28"/>
      <c r="AI243" s="28"/>
      <c r="AJ243" s="28"/>
      <c r="AK243" s="28"/>
      <c r="AL243" s="28"/>
      <c r="AM243" s="28"/>
      <c r="AN243" s="28"/>
      <c r="AO243" s="28"/>
      <c r="AP243" s="28"/>
      <c r="AQ243" s="28"/>
      <c r="AR243" s="28"/>
      <c r="AS243" s="28"/>
      <c r="AT243" s="28"/>
      <c r="AU243" s="28"/>
      <c r="AV243" s="28"/>
      <c r="AW243" s="28"/>
      <c r="AX243" s="28"/>
      <c r="AY243" s="28"/>
      <c r="AZ243" s="28"/>
      <c r="BA243" s="28"/>
      <c r="BB243" s="28"/>
      <c r="BE243" s="124"/>
      <c r="BF243" s="28"/>
      <c r="BG243" s="28"/>
      <c r="BH243" s="28"/>
      <c r="BI243" s="28"/>
      <c r="BJ243" s="28"/>
      <c r="BK243" s="28"/>
      <c r="BL243" s="28"/>
      <c r="BM243" s="28"/>
      <c r="BN243" s="28"/>
      <c r="BO243" s="28"/>
      <c r="BP243" s="28"/>
      <c r="BQ243" s="28"/>
      <c r="BR243" s="28"/>
      <c r="BS243" s="28"/>
      <c r="BT243" s="28"/>
    </row>
    <row r="244" spans="4:72" s="29" customFormat="1" ht="11.1" customHeight="1">
      <c r="D244" s="124"/>
      <c r="E244" s="28"/>
      <c r="P244" s="28"/>
      <c r="Q244" s="28"/>
      <c r="R244" s="28"/>
      <c r="S244" s="28"/>
      <c r="T244" s="28"/>
      <c r="U244" s="28"/>
      <c r="V244" s="28"/>
      <c r="W244" s="28"/>
      <c r="X244" s="28"/>
      <c r="Y244" s="28"/>
      <c r="Z244" s="28"/>
      <c r="AA244" s="28"/>
      <c r="AB244" s="28"/>
      <c r="AC244" s="28"/>
      <c r="AD244" s="28"/>
      <c r="AE244" s="28"/>
      <c r="AF244" s="28"/>
      <c r="AG244" s="28"/>
      <c r="AH244" s="28"/>
      <c r="AI244" s="28"/>
      <c r="AJ244" s="28"/>
      <c r="AK244" s="28"/>
      <c r="AL244" s="28"/>
      <c r="AM244" s="28"/>
      <c r="AN244" s="28"/>
      <c r="AO244" s="28"/>
      <c r="AP244" s="28"/>
      <c r="AQ244" s="28"/>
      <c r="AR244" s="28"/>
      <c r="AS244" s="28"/>
      <c r="AT244" s="28"/>
      <c r="AU244" s="28"/>
      <c r="AV244" s="28"/>
      <c r="AW244" s="28"/>
      <c r="AX244" s="28"/>
      <c r="AY244" s="28"/>
      <c r="AZ244" s="28"/>
      <c r="BA244" s="28"/>
      <c r="BB244" s="28"/>
      <c r="BE244" s="124"/>
      <c r="BF244" s="28"/>
      <c r="BG244" s="28"/>
      <c r="BH244" s="28"/>
      <c r="BI244" s="28"/>
      <c r="BJ244" s="28"/>
      <c r="BK244" s="28"/>
      <c r="BL244" s="28"/>
      <c r="BM244" s="28"/>
      <c r="BN244" s="28"/>
      <c r="BO244" s="28"/>
      <c r="BP244" s="28"/>
      <c r="BQ244" s="28"/>
      <c r="BR244" s="28"/>
      <c r="BS244" s="28"/>
      <c r="BT244" s="28"/>
    </row>
    <row r="245" spans="4:72" s="29" customFormat="1" ht="11.1" customHeight="1">
      <c r="D245" s="124"/>
      <c r="E245" s="28"/>
      <c r="P245" s="28"/>
      <c r="Q245" s="28"/>
      <c r="R245" s="28"/>
      <c r="S245" s="28"/>
      <c r="T245" s="28"/>
      <c r="U245" s="28"/>
      <c r="V245" s="28"/>
      <c r="W245" s="28"/>
      <c r="X245" s="28"/>
      <c r="Y245" s="28"/>
      <c r="Z245" s="28"/>
      <c r="AA245" s="28"/>
      <c r="AB245" s="28"/>
      <c r="AC245" s="28"/>
      <c r="AD245" s="28"/>
      <c r="AE245" s="28"/>
      <c r="AF245" s="28"/>
      <c r="AG245" s="28"/>
      <c r="AH245" s="28"/>
      <c r="AI245" s="28"/>
      <c r="AJ245" s="28"/>
      <c r="AK245" s="28"/>
      <c r="AL245" s="28"/>
      <c r="AM245" s="28"/>
      <c r="AN245" s="28"/>
      <c r="AO245" s="28"/>
      <c r="AP245" s="28"/>
      <c r="AQ245" s="28"/>
      <c r="AR245" s="28"/>
      <c r="AS245" s="28"/>
      <c r="AT245" s="28"/>
      <c r="AU245" s="28"/>
      <c r="AV245" s="28"/>
      <c r="AW245" s="28"/>
      <c r="AX245" s="28"/>
      <c r="AY245" s="28"/>
      <c r="AZ245" s="28"/>
      <c r="BA245" s="28"/>
      <c r="BB245" s="28"/>
      <c r="BE245" s="124"/>
      <c r="BF245" s="28"/>
      <c r="BG245" s="28"/>
      <c r="BH245" s="28"/>
      <c r="BI245" s="28"/>
      <c r="BJ245" s="28"/>
      <c r="BK245" s="28"/>
      <c r="BL245" s="28"/>
      <c r="BM245" s="28"/>
      <c r="BN245" s="28"/>
      <c r="BO245" s="28"/>
      <c r="BP245" s="28"/>
      <c r="BQ245" s="28"/>
      <c r="BR245" s="28"/>
      <c r="BS245" s="28"/>
      <c r="BT245" s="28"/>
    </row>
    <row r="246" spans="4:72" s="29" customFormat="1" ht="11.1" customHeight="1">
      <c r="D246" s="124"/>
      <c r="E246" s="28"/>
      <c r="P246" s="28"/>
      <c r="Q246" s="28"/>
      <c r="R246" s="28"/>
      <c r="S246" s="28"/>
      <c r="T246" s="28"/>
      <c r="U246" s="28"/>
      <c r="V246" s="28"/>
      <c r="W246" s="28"/>
      <c r="X246" s="28"/>
      <c r="Y246" s="28"/>
      <c r="Z246" s="28"/>
      <c r="AA246" s="28"/>
      <c r="AB246" s="28"/>
      <c r="AC246" s="28"/>
      <c r="AD246" s="28"/>
      <c r="AE246" s="28"/>
      <c r="AF246" s="28"/>
      <c r="AG246" s="28"/>
      <c r="AH246" s="28"/>
      <c r="AI246" s="28"/>
      <c r="AJ246" s="28"/>
      <c r="AK246" s="28"/>
      <c r="AL246" s="28"/>
      <c r="AM246" s="28"/>
      <c r="AN246" s="28"/>
      <c r="AO246" s="28"/>
      <c r="AP246" s="28"/>
      <c r="AQ246" s="28"/>
      <c r="AR246" s="28"/>
      <c r="AS246" s="28"/>
      <c r="AT246" s="28"/>
      <c r="AU246" s="28"/>
      <c r="AV246" s="28"/>
      <c r="AW246" s="28"/>
      <c r="AX246" s="28"/>
      <c r="AY246" s="28"/>
      <c r="AZ246" s="28"/>
      <c r="BA246" s="28"/>
      <c r="BB246" s="28"/>
      <c r="BE246" s="124"/>
      <c r="BF246" s="28"/>
      <c r="BG246" s="28"/>
      <c r="BH246" s="28"/>
      <c r="BI246" s="28"/>
      <c r="BJ246" s="28"/>
      <c r="BK246" s="28"/>
      <c r="BL246" s="28"/>
      <c r="BM246" s="28"/>
      <c r="BN246" s="28"/>
      <c r="BO246" s="28"/>
      <c r="BP246" s="28"/>
      <c r="BQ246" s="28"/>
      <c r="BR246" s="28"/>
      <c r="BS246" s="28"/>
      <c r="BT246" s="28"/>
    </row>
    <row r="247" spans="4:72" s="29" customFormat="1" ht="11.1" customHeight="1">
      <c r="D247" s="124"/>
      <c r="E247" s="28"/>
      <c r="P247" s="28"/>
      <c r="Q247" s="28"/>
      <c r="R247" s="28"/>
      <c r="S247" s="28"/>
      <c r="T247" s="28"/>
      <c r="U247" s="28"/>
      <c r="V247" s="28"/>
      <c r="W247" s="28"/>
      <c r="X247" s="28"/>
      <c r="Y247" s="28"/>
      <c r="Z247" s="28"/>
      <c r="AA247" s="28"/>
      <c r="AB247" s="28"/>
      <c r="AC247" s="28"/>
      <c r="AD247" s="28"/>
      <c r="AE247" s="28"/>
      <c r="AF247" s="28"/>
      <c r="AG247" s="28"/>
      <c r="AH247" s="28"/>
      <c r="AI247" s="28"/>
      <c r="AJ247" s="28"/>
      <c r="AK247" s="28"/>
      <c r="AL247" s="28"/>
      <c r="AM247" s="28"/>
      <c r="AN247" s="28"/>
      <c r="AO247" s="28"/>
      <c r="AP247" s="28"/>
      <c r="AQ247" s="28"/>
      <c r="AR247" s="28"/>
      <c r="AS247" s="28"/>
      <c r="AT247" s="28"/>
      <c r="AU247" s="28"/>
      <c r="AV247" s="28"/>
      <c r="AW247" s="28"/>
      <c r="AX247" s="28"/>
      <c r="AY247" s="28"/>
      <c r="AZ247" s="28"/>
      <c r="BA247" s="28"/>
      <c r="BB247" s="28"/>
      <c r="BE247" s="124"/>
      <c r="BF247" s="28"/>
      <c r="BG247" s="28"/>
      <c r="BH247" s="28"/>
      <c r="BI247" s="28"/>
      <c r="BJ247" s="28"/>
      <c r="BK247" s="28"/>
      <c r="BL247" s="28"/>
      <c r="BM247" s="28"/>
      <c r="BN247" s="28"/>
      <c r="BO247" s="28"/>
      <c r="BP247" s="28"/>
      <c r="BQ247" s="28"/>
      <c r="BR247" s="28"/>
      <c r="BS247" s="28"/>
      <c r="BT247" s="28"/>
    </row>
    <row r="248" spans="4:72" s="29" customFormat="1" ht="11.1" customHeight="1">
      <c r="D248" s="124"/>
      <c r="E248" s="28"/>
      <c r="P248" s="28"/>
      <c r="Q248" s="28"/>
      <c r="R248" s="28"/>
      <c r="S248" s="28"/>
      <c r="T248" s="28"/>
      <c r="U248" s="28"/>
      <c r="V248" s="28"/>
      <c r="W248" s="28"/>
      <c r="X248" s="28"/>
      <c r="Y248" s="28"/>
      <c r="Z248" s="28"/>
      <c r="AA248" s="28"/>
      <c r="AB248" s="28"/>
      <c r="AC248" s="28"/>
      <c r="AD248" s="28"/>
      <c r="AE248" s="28"/>
      <c r="AF248" s="28"/>
      <c r="AG248" s="28"/>
      <c r="AH248" s="28"/>
      <c r="AI248" s="28"/>
      <c r="AJ248" s="28"/>
      <c r="AK248" s="28"/>
      <c r="AL248" s="28"/>
      <c r="AM248" s="28"/>
      <c r="AN248" s="28"/>
      <c r="AO248" s="28"/>
      <c r="AP248" s="28"/>
      <c r="AQ248" s="28"/>
      <c r="AR248" s="28"/>
      <c r="AS248" s="28"/>
      <c r="AT248" s="28"/>
      <c r="AU248" s="28"/>
      <c r="AV248" s="28"/>
      <c r="AW248" s="28"/>
      <c r="AX248" s="28"/>
      <c r="AY248" s="28"/>
      <c r="AZ248" s="28"/>
      <c r="BA248" s="28"/>
      <c r="BB248" s="28"/>
      <c r="BE248" s="124"/>
      <c r="BF248" s="28"/>
      <c r="BG248" s="28"/>
      <c r="BH248" s="28"/>
      <c r="BI248" s="28"/>
      <c r="BJ248" s="28"/>
      <c r="BK248" s="28"/>
      <c r="BL248" s="28"/>
      <c r="BM248" s="28"/>
      <c r="BN248" s="28"/>
      <c r="BO248" s="28"/>
      <c r="BP248" s="28"/>
      <c r="BQ248" s="28"/>
      <c r="BR248" s="28"/>
      <c r="BS248" s="28"/>
      <c r="BT248" s="28"/>
    </row>
    <row r="249" spans="4:72" s="29" customFormat="1" ht="11.1" customHeight="1">
      <c r="D249" s="124"/>
      <c r="E249" s="28"/>
      <c r="P249" s="28"/>
      <c r="Q249" s="28"/>
      <c r="R249" s="28"/>
      <c r="S249" s="28"/>
      <c r="T249" s="28"/>
      <c r="U249" s="28"/>
      <c r="V249" s="28"/>
      <c r="W249" s="28"/>
      <c r="X249" s="28"/>
      <c r="Y249" s="28"/>
      <c r="Z249" s="28"/>
      <c r="AA249" s="28"/>
      <c r="AB249" s="28"/>
      <c r="AC249" s="28"/>
      <c r="AD249" s="28"/>
      <c r="AE249" s="28"/>
      <c r="AF249" s="28"/>
      <c r="AG249" s="28"/>
      <c r="AH249" s="28"/>
      <c r="AI249" s="28"/>
      <c r="AJ249" s="28"/>
      <c r="AK249" s="28"/>
      <c r="AL249" s="28"/>
      <c r="AM249" s="28"/>
      <c r="AN249" s="28"/>
      <c r="AO249" s="28"/>
      <c r="AP249" s="28"/>
      <c r="AQ249" s="28"/>
      <c r="AR249" s="28"/>
      <c r="AS249" s="28"/>
      <c r="AT249" s="28"/>
      <c r="AU249" s="28"/>
      <c r="AV249" s="28"/>
      <c r="AW249" s="28"/>
      <c r="AX249" s="28"/>
      <c r="AY249" s="28"/>
      <c r="AZ249" s="28"/>
      <c r="BA249" s="28"/>
      <c r="BB249" s="28"/>
      <c r="BE249" s="124"/>
      <c r="BF249" s="28"/>
      <c r="BG249" s="28"/>
      <c r="BH249" s="28"/>
      <c r="BI249" s="28"/>
      <c r="BJ249" s="28"/>
      <c r="BK249" s="28"/>
      <c r="BL249" s="28"/>
      <c r="BM249" s="28"/>
      <c r="BN249" s="28"/>
      <c r="BO249" s="28"/>
      <c r="BP249" s="28"/>
      <c r="BQ249" s="28"/>
      <c r="BR249" s="28"/>
      <c r="BS249" s="28"/>
      <c r="BT249" s="28"/>
    </row>
    <row r="250" spans="4:72" s="29" customFormat="1" ht="11.1" customHeight="1">
      <c r="D250" s="124"/>
      <c r="E250" s="28"/>
      <c r="P250" s="28"/>
      <c r="Q250" s="28"/>
      <c r="R250" s="28"/>
      <c r="S250" s="28"/>
      <c r="T250" s="28"/>
      <c r="U250" s="28"/>
      <c r="V250" s="28"/>
      <c r="W250" s="28"/>
      <c r="X250" s="28"/>
      <c r="Y250" s="28"/>
      <c r="Z250" s="28"/>
      <c r="AA250" s="28"/>
      <c r="AB250" s="28"/>
      <c r="AC250" s="28"/>
      <c r="AD250" s="28"/>
      <c r="AE250" s="28"/>
      <c r="AF250" s="28"/>
      <c r="AG250" s="28"/>
      <c r="AH250" s="28"/>
      <c r="AI250" s="28"/>
      <c r="AJ250" s="28"/>
      <c r="AK250" s="28"/>
      <c r="AL250" s="28"/>
      <c r="AM250" s="28"/>
      <c r="AN250" s="28"/>
      <c r="AO250" s="28"/>
      <c r="AP250" s="28"/>
      <c r="AQ250" s="28"/>
      <c r="AR250" s="28"/>
      <c r="AS250" s="28"/>
      <c r="AT250" s="28"/>
      <c r="AU250" s="28"/>
      <c r="AV250" s="28"/>
      <c r="AW250" s="28"/>
      <c r="AX250" s="28"/>
      <c r="AY250" s="28"/>
      <c r="AZ250" s="28"/>
      <c r="BA250" s="28"/>
      <c r="BB250" s="28"/>
      <c r="BE250" s="124"/>
      <c r="BF250" s="28"/>
      <c r="BG250" s="28"/>
      <c r="BH250" s="28"/>
      <c r="BI250" s="28"/>
      <c r="BJ250" s="28"/>
      <c r="BK250" s="28"/>
      <c r="BL250" s="28"/>
      <c r="BM250" s="28"/>
      <c r="BN250" s="28"/>
      <c r="BO250" s="28"/>
      <c r="BP250" s="28"/>
      <c r="BQ250" s="28"/>
      <c r="BR250" s="28"/>
      <c r="BS250" s="28"/>
      <c r="BT250" s="28"/>
    </row>
    <row r="251" spans="4:72" s="29" customFormat="1" ht="11.1" customHeight="1">
      <c r="D251" s="124"/>
      <c r="E251" s="28"/>
      <c r="P251" s="28"/>
      <c r="Q251" s="28"/>
      <c r="R251" s="28"/>
      <c r="S251" s="28"/>
      <c r="T251" s="28"/>
      <c r="U251" s="28"/>
      <c r="V251" s="28"/>
      <c r="W251" s="28"/>
      <c r="X251" s="28"/>
      <c r="Y251" s="28"/>
      <c r="Z251" s="28"/>
      <c r="AA251" s="28"/>
      <c r="AB251" s="28"/>
      <c r="AC251" s="28"/>
      <c r="AD251" s="28"/>
      <c r="AE251" s="28"/>
      <c r="AF251" s="28"/>
      <c r="AG251" s="28"/>
      <c r="AH251" s="28"/>
      <c r="AI251" s="28"/>
      <c r="AJ251" s="28"/>
      <c r="AK251" s="28"/>
      <c r="AL251" s="28"/>
      <c r="AM251" s="28"/>
      <c r="AN251" s="28"/>
      <c r="AO251" s="28"/>
      <c r="AP251" s="28"/>
      <c r="AQ251" s="28"/>
      <c r="AR251" s="28"/>
      <c r="AS251" s="28"/>
      <c r="AT251" s="28"/>
      <c r="AU251" s="28"/>
      <c r="AV251" s="28"/>
      <c r="AW251" s="28"/>
      <c r="AX251" s="28"/>
      <c r="AY251" s="28"/>
      <c r="AZ251" s="28"/>
      <c r="BA251" s="28"/>
      <c r="BB251" s="28"/>
      <c r="BE251" s="124"/>
      <c r="BF251" s="28"/>
      <c r="BG251" s="28"/>
      <c r="BH251" s="28"/>
      <c r="BI251" s="28"/>
      <c r="BJ251" s="28"/>
      <c r="BK251" s="28"/>
      <c r="BL251" s="28"/>
      <c r="BM251" s="28"/>
      <c r="BN251" s="28"/>
      <c r="BO251" s="28"/>
      <c r="BP251" s="28"/>
      <c r="BQ251" s="28"/>
      <c r="BR251" s="28"/>
      <c r="BS251" s="28"/>
      <c r="BT251" s="28"/>
    </row>
    <row r="252" spans="4:72" s="29" customFormat="1" ht="11.1" customHeight="1">
      <c r="D252" s="124"/>
      <c r="E252" s="28"/>
      <c r="P252" s="28"/>
      <c r="Q252" s="28"/>
      <c r="R252" s="28"/>
      <c r="S252" s="28"/>
      <c r="T252" s="28"/>
      <c r="U252" s="28"/>
      <c r="V252" s="28"/>
      <c r="W252" s="28"/>
      <c r="X252" s="28"/>
      <c r="Y252" s="28"/>
      <c r="Z252" s="28"/>
      <c r="AA252" s="28"/>
      <c r="AB252" s="28"/>
      <c r="AC252" s="28"/>
      <c r="AD252" s="28"/>
      <c r="AE252" s="28"/>
      <c r="AF252" s="28"/>
      <c r="AG252" s="28"/>
      <c r="AH252" s="28"/>
      <c r="AI252" s="28"/>
      <c r="AJ252" s="28"/>
      <c r="AK252" s="28"/>
      <c r="AL252" s="28"/>
      <c r="AM252" s="28"/>
      <c r="AN252" s="28"/>
      <c r="AO252" s="28"/>
      <c r="AP252" s="28"/>
      <c r="AQ252" s="28"/>
      <c r="AR252" s="28"/>
      <c r="AS252" s="28"/>
      <c r="AT252" s="28"/>
      <c r="AU252" s="28"/>
      <c r="AV252" s="28"/>
      <c r="AW252" s="28"/>
      <c r="AX252" s="28"/>
      <c r="AY252" s="28"/>
      <c r="AZ252" s="28"/>
      <c r="BA252" s="28"/>
      <c r="BB252" s="28"/>
      <c r="BE252" s="124"/>
      <c r="BF252" s="28"/>
      <c r="BG252" s="28"/>
      <c r="BH252" s="28"/>
      <c r="BI252" s="28"/>
      <c r="BJ252" s="28"/>
      <c r="BK252" s="28"/>
      <c r="BL252" s="28"/>
      <c r="BM252" s="28"/>
      <c r="BN252" s="28"/>
      <c r="BO252" s="28"/>
      <c r="BP252" s="28"/>
      <c r="BQ252" s="28"/>
      <c r="BR252" s="28"/>
      <c r="BS252" s="28"/>
      <c r="BT252" s="28"/>
    </row>
    <row r="253" spans="4:72" s="29" customFormat="1" ht="11.1" customHeight="1">
      <c r="D253" s="124"/>
      <c r="E253" s="28"/>
      <c r="P253" s="28"/>
      <c r="Q253" s="28"/>
      <c r="R253" s="28"/>
      <c r="S253" s="28"/>
      <c r="T253" s="28"/>
      <c r="U253" s="28"/>
      <c r="V253" s="28"/>
      <c r="W253" s="28"/>
      <c r="X253" s="28"/>
      <c r="Y253" s="28"/>
      <c r="Z253" s="28"/>
      <c r="AA253" s="28"/>
      <c r="AB253" s="28"/>
      <c r="AC253" s="28"/>
      <c r="AD253" s="28"/>
      <c r="AE253" s="28"/>
      <c r="AF253" s="28"/>
      <c r="AG253" s="28"/>
      <c r="AH253" s="28"/>
      <c r="AI253" s="28"/>
      <c r="AJ253" s="28"/>
      <c r="AK253" s="28"/>
      <c r="AL253" s="28"/>
      <c r="AM253" s="28"/>
      <c r="AN253" s="28"/>
      <c r="AO253" s="28"/>
      <c r="AP253" s="28"/>
      <c r="AQ253" s="28"/>
      <c r="AR253" s="28"/>
      <c r="AS253" s="28"/>
      <c r="AT253" s="28"/>
      <c r="AU253" s="28"/>
      <c r="AV253" s="28"/>
      <c r="AW253" s="28"/>
      <c r="AX253" s="28"/>
      <c r="AY253" s="28"/>
      <c r="AZ253" s="28"/>
      <c r="BA253" s="28"/>
      <c r="BB253" s="28"/>
      <c r="BE253" s="124"/>
      <c r="BF253" s="28"/>
      <c r="BG253" s="28"/>
      <c r="BH253" s="28"/>
      <c r="BI253" s="28"/>
      <c r="BJ253" s="28"/>
      <c r="BK253" s="28"/>
      <c r="BL253" s="28"/>
      <c r="BM253" s="28"/>
      <c r="BN253" s="28"/>
      <c r="BO253" s="28"/>
      <c r="BP253" s="28"/>
      <c r="BQ253" s="28"/>
      <c r="BR253" s="28"/>
      <c r="BS253" s="28"/>
      <c r="BT253" s="28"/>
    </row>
    <row r="254" spans="4:72" s="29" customFormat="1" ht="11.1" customHeight="1">
      <c r="D254" s="124"/>
      <c r="E254" s="28"/>
      <c r="P254" s="28"/>
      <c r="Q254" s="28"/>
      <c r="R254" s="28"/>
      <c r="S254" s="28"/>
      <c r="T254" s="28"/>
      <c r="U254" s="28"/>
      <c r="V254" s="28"/>
      <c r="W254" s="28"/>
      <c r="X254" s="28"/>
      <c r="Y254" s="28"/>
      <c r="Z254" s="28"/>
      <c r="AA254" s="28"/>
      <c r="AB254" s="28"/>
      <c r="AC254" s="28"/>
      <c r="AD254" s="28"/>
      <c r="AE254" s="28"/>
      <c r="AF254" s="28"/>
      <c r="AG254" s="28"/>
      <c r="AH254" s="28"/>
      <c r="AI254" s="28"/>
      <c r="AJ254" s="28"/>
      <c r="AK254" s="28"/>
      <c r="AL254" s="28"/>
      <c r="AM254" s="28"/>
      <c r="AN254" s="28"/>
      <c r="AO254" s="28"/>
      <c r="AP254" s="28"/>
      <c r="AQ254" s="28"/>
      <c r="AR254" s="28"/>
      <c r="AS254" s="28"/>
      <c r="AT254" s="28"/>
      <c r="AU254" s="28"/>
      <c r="AV254" s="28"/>
      <c r="AW254" s="28"/>
      <c r="AX254" s="28"/>
      <c r="AY254" s="28"/>
      <c r="AZ254" s="28"/>
      <c r="BA254" s="28"/>
      <c r="BB254" s="28"/>
      <c r="BE254" s="124"/>
      <c r="BF254" s="28"/>
      <c r="BG254" s="28"/>
      <c r="BH254" s="28"/>
      <c r="BI254" s="28"/>
      <c r="BJ254" s="28"/>
      <c r="BK254" s="28"/>
      <c r="BL254" s="28"/>
      <c r="BM254" s="28"/>
      <c r="BN254" s="28"/>
      <c r="BO254" s="28"/>
      <c r="BP254" s="28"/>
      <c r="BQ254" s="28"/>
      <c r="BR254" s="28"/>
      <c r="BS254" s="28"/>
      <c r="BT254" s="28"/>
    </row>
    <row r="255" spans="4:72" s="29" customFormat="1" ht="11.1" customHeight="1">
      <c r="D255" s="124"/>
      <c r="E255" s="28"/>
      <c r="P255" s="28"/>
      <c r="Q255" s="28"/>
      <c r="R255" s="28"/>
      <c r="S255" s="28"/>
      <c r="T255" s="28"/>
      <c r="U255" s="28"/>
      <c r="V255" s="28"/>
      <c r="W255" s="28"/>
      <c r="X255" s="28"/>
      <c r="Y255" s="28"/>
      <c r="Z255" s="28"/>
      <c r="AA255" s="28"/>
      <c r="AB255" s="28"/>
      <c r="AC255" s="28"/>
      <c r="AD255" s="28"/>
      <c r="AE255" s="28"/>
      <c r="AF255" s="28"/>
      <c r="AG255" s="28"/>
      <c r="AH255" s="28"/>
      <c r="AI255" s="28"/>
      <c r="AJ255" s="28"/>
      <c r="AK255" s="28"/>
      <c r="AL255" s="28"/>
      <c r="AM255" s="28"/>
      <c r="AN255" s="28"/>
      <c r="AO255" s="28"/>
      <c r="AP255" s="28"/>
      <c r="AQ255" s="28"/>
      <c r="AR255" s="28"/>
      <c r="AS255" s="28"/>
      <c r="AT255" s="28"/>
      <c r="AU255" s="28"/>
      <c r="AV255" s="28"/>
      <c r="AW255" s="28"/>
      <c r="AX255" s="28"/>
      <c r="AY255" s="28"/>
      <c r="AZ255" s="28"/>
      <c r="BA255" s="28"/>
      <c r="BB255" s="28"/>
      <c r="BE255" s="124"/>
      <c r="BF255" s="28"/>
      <c r="BG255" s="28"/>
      <c r="BH255" s="28"/>
      <c r="BI255" s="28"/>
      <c r="BJ255" s="28"/>
      <c r="BK255" s="28"/>
      <c r="BL255" s="28"/>
      <c r="BM255" s="28"/>
      <c r="BN255" s="28"/>
      <c r="BO255" s="28"/>
      <c r="BP255" s="28"/>
      <c r="BQ255" s="28"/>
      <c r="BR255" s="28"/>
      <c r="BS255" s="28"/>
      <c r="BT255" s="28"/>
    </row>
    <row r="256" spans="4:72" s="29" customFormat="1" ht="11.1" customHeight="1">
      <c r="D256" s="124"/>
      <c r="E256" s="28"/>
      <c r="P256" s="28"/>
      <c r="Q256" s="28"/>
      <c r="R256" s="28"/>
      <c r="S256" s="28"/>
      <c r="T256" s="28"/>
      <c r="U256" s="28"/>
      <c r="V256" s="28"/>
      <c r="W256" s="28"/>
      <c r="X256" s="28"/>
      <c r="Y256" s="28"/>
      <c r="Z256" s="28"/>
      <c r="AA256" s="28"/>
      <c r="AB256" s="28"/>
      <c r="AC256" s="28"/>
      <c r="AD256" s="28"/>
      <c r="AE256" s="28"/>
      <c r="AF256" s="28"/>
      <c r="AG256" s="28"/>
      <c r="AH256" s="28"/>
      <c r="AI256" s="28"/>
      <c r="AJ256" s="28"/>
      <c r="AK256" s="28"/>
      <c r="AL256" s="28"/>
      <c r="AM256" s="28"/>
      <c r="AN256" s="28"/>
      <c r="AO256" s="28"/>
      <c r="AP256" s="28"/>
      <c r="AQ256" s="28"/>
      <c r="AR256" s="28"/>
      <c r="AS256" s="28"/>
      <c r="AT256" s="28"/>
      <c r="AU256" s="28"/>
      <c r="AV256" s="28"/>
      <c r="AW256" s="28"/>
      <c r="AX256" s="28"/>
      <c r="AY256" s="28"/>
      <c r="AZ256" s="28"/>
      <c r="BA256" s="28"/>
      <c r="BB256" s="28"/>
      <c r="BE256" s="124"/>
      <c r="BF256" s="28"/>
      <c r="BG256" s="28"/>
      <c r="BH256" s="28"/>
      <c r="BI256" s="28"/>
      <c r="BJ256" s="28"/>
      <c r="BK256" s="28"/>
      <c r="BL256" s="28"/>
      <c r="BM256" s="28"/>
      <c r="BN256" s="28"/>
      <c r="BO256" s="28"/>
      <c r="BP256" s="28"/>
      <c r="BQ256" s="28"/>
      <c r="BR256" s="28"/>
      <c r="BS256" s="28"/>
      <c r="BT256" s="28"/>
    </row>
    <row r="257" spans="4:72" s="29" customFormat="1" ht="11.1" customHeight="1">
      <c r="D257" s="124"/>
      <c r="E257" s="28"/>
      <c r="P257" s="28"/>
      <c r="Q257" s="28"/>
      <c r="R257" s="28"/>
      <c r="S257" s="28"/>
      <c r="T257" s="28"/>
      <c r="U257" s="28"/>
      <c r="V257" s="28"/>
      <c r="W257" s="28"/>
      <c r="X257" s="28"/>
      <c r="Y257" s="28"/>
      <c r="Z257" s="28"/>
      <c r="AA257" s="28"/>
      <c r="AB257" s="28"/>
      <c r="AC257" s="28"/>
      <c r="AD257" s="28"/>
      <c r="AE257" s="28"/>
      <c r="AF257" s="28"/>
      <c r="AG257" s="28"/>
      <c r="AH257" s="28"/>
      <c r="AI257" s="28"/>
      <c r="AJ257" s="28"/>
      <c r="AK257" s="28"/>
      <c r="AL257" s="28"/>
      <c r="AM257" s="28"/>
      <c r="AN257" s="28"/>
      <c r="AO257" s="28"/>
      <c r="AP257" s="28"/>
      <c r="AQ257" s="28"/>
      <c r="AR257" s="28"/>
      <c r="AS257" s="28"/>
      <c r="AT257" s="28"/>
      <c r="AU257" s="28"/>
      <c r="AV257" s="28"/>
      <c r="AW257" s="28"/>
      <c r="AX257" s="28"/>
      <c r="AY257" s="28"/>
      <c r="AZ257" s="28"/>
      <c r="BA257" s="28"/>
      <c r="BB257" s="28"/>
      <c r="BE257" s="124"/>
      <c r="BF257" s="28"/>
      <c r="BG257" s="28"/>
      <c r="BH257" s="28"/>
      <c r="BI257" s="28"/>
      <c r="BJ257" s="28"/>
      <c r="BK257" s="28"/>
      <c r="BL257" s="28"/>
      <c r="BM257" s="28"/>
      <c r="BN257" s="28"/>
      <c r="BO257" s="28"/>
      <c r="BP257" s="28"/>
      <c r="BQ257" s="28"/>
      <c r="BR257" s="28"/>
      <c r="BS257" s="28"/>
      <c r="BT257" s="28"/>
    </row>
    <row r="258" spans="4:72" s="29" customFormat="1" ht="11.1" customHeight="1">
      <c r="D258" s="124"/>
      <c r="E258" s="28"/>
      <c r="P258" s="28"/>
      <c r="Q258" s="28"/>
      <c r="R258" s="28"/>
      <c r="S258" s="28"/>
      <c r="T258" s="28"/>
      <c r="U258" s="28"/>
      <c r="V258" s="28"/>
      <c r="W258" s="28"/>
      <c r="X258" s="28"/>
      <c r="Y258" s="28"/>
      <c r="Z258" s="28"/>
      <c r="AA258" s="28"/>
      <c r="AB258" s="28"/>
      <c r="AC258" s="28"/>
      <c r="AD258" s="28"/>
      <c r="AE258" s="28"/>
      <c r="AF258" s="28"/>
      <c r="AG258" s="28"/>
      <c r="AH258" s="28"/>
      <c r="AI258" s="28"/>
      <c r="AJ258" s="28"/>
      <c r="AK258" s="28"/>
      <c r="AL258" s="28"/>
      <c r="AM258" s="28"/>
      <c r="AN258" s="28"/>
      <c r="AO258" s="28"/>
      <c r="AP258" s="28"/>
      <c r="AQ258" s="28"/>
      <c r="AR258" s="28"/>
      <c r="AS258" s="28"/>
      <c r="AT258" s="28"/>
      <c r="AU258" s="28"/>
      <c r="AV258" s="28"/>
      <c r="AW258" s="28"/>
      <c r="AX258" s="28"/>
      <c r="AY258" s="28"/>
      <c r="AZ258" s="28"/>
      <c r="BA258" s="28"/>
      <c r="BB258" s="28"/>
      <c r="BE258" s="124"/>
      <c r="BF258" s="28"/>
      <c r="BG258" s="28"/>
      <c r="BH258" s="28"/>
      <c r="BI258" s="28"/>
      <c r="BJ258" s="28"/>
      <c r="BK258" s="28"/>
      <c r="BL258" s="28"/>
      <c r="BM258" s="28"/>
      <c r="BN258" s="28"/>
      <c r="BO258" s="28"/>
      <c r="BP258" s="28"/>
      <c r="BQ258" s="28"/>
      <c r="BR258" s="28"/>
      <c r="BS258" s="28"/>
      <c r="BT258" s="28"/>
    </row>
    <row r="259" spans="4:72" s="29" customFormat="1" ht="11.1" customHeight="1">
      <c r="D259" s="124"/>
      <c r="E259" s="28"/>
      <c r="P259" s="28"/>
      <c r="Q259" s="28"/>
      <c r="R259" s="28"/>
      <c r="S259" s="28"/>
      <c r="T259" s="28"/>
      <c r="U259" s="28"/>
      <c r="V259" s="28"/>
      <c r="W259" s="28"/>
      <c r="X259" s="28"/>
      <c r="Y259" s="28"/>
      <c r="Z259" s="28"/>
      <c r="AA259" s="28"/>
      <c r="AB259" s="28"/>
      <c r="AC259" s="28"/>
      <c r="AD259" s="28"/>
      <c r="AE259" s="28"/>
      <c r="AF259" s="28"/>
      <c r="AG259" s="28"/>
      <c r="AH259" s="28"/>
      <c r="AI259" s="28"/>
      <c r="AJ259" s="28"/>
      <c r="AK259" s="28"/>
      <c r="AL259" s="28"/>
      <c r="AM259" s="28"/>
      <c r="AN259" s="28"/>
      <c r="AO259" s="28"/>
      <c r="AP259" s="28"/>
      <c r="AQ259" s="28"/>
      <c r="AR259" s="28"/>
      <c r="AS259" s="28"/>
      <c r="AT259" s="28"/>
      <c r="AU259" s="28"/>
      <c r="AV259" s="28"/>
      <c r="AW259" s="28"/>
      <c r="AX259" s="28"/>
      <c r="AY259" s="28"/>
      <c r="AZ259" s="28"/>
      <c r="BA259" s="28"/>
      <c r="BB259" s="28"/>
      <c r="BE259" s="124"/>
      <c r="BF259" s="28"/>
      <c r="BG259" s="28"/>
      <c r="BH259" s="28"/>
      <c r="BI259" s="28"/>
      <c r="BJ259" s="28"/>
      <c r="BK259" s="28"/>
      <c r="BL259" s="28"/>
      <c r="BM259" s="28"/>
      <c r="BN259" s="28"/>
      <c r="BO259" s="28"/>
      <c r="BP259" s="28"/>
      <c r="BQ259" s="28"/>
      <c r="BR259" s="28"/>
      <c r="BS259" s="28"/>
      <c r="BT259" s="28"/>
    </row>
    <row r="260" spans="4:72" s="29" customFormat="1" ht="11.1" customHeight="1">
      <c r="D260" s="124"/>
      <c r="E260" s="28"/>
      <c r="P260" s="28"/>
      <c r="Q260" s="28"/>
      <c r="R260" s="28"/>
      <c r="S260" s="28"/>
      <c r="T260" s="28"/>
      <c r="U260" s="28"/>
      <c r="V260" s="28"/>
      <c r="W260" s="28"/>
      <c r="X260" s="28"/>
      <c r="Y260" s="28"/>
      <c r="Z260" s="28"/>
      <c r="AA260" s="28"/>
      <c r="AB260" s="28"/>
      <c r="AC260" s="28"/>
      <c r="AD260" s="28"/>
      <c r="AE260" s="28"/>
      <c r="AF260" s="28"/>
      <c r="AG260" s="28"/>
      <c r="AH260" s="28"/>
      <c r="AI260" s="28"/>
      <c r="AJ260" s="28"/>
      <c r="AK260" s="28"/>
      <c r="AL260" s="28"/>
      <c r="AM260" s="28"/>
      <c r="AN260" s="28"/>
      <c r="AO260" s="28"/>
      <c r="AP260" s="28"/>
      <c r="AQ260" s="28"/>
      <c r="AR260" s="28"/>
      <c r="AS260" s="28"/>
      <c r="AT260" s="28"/>
      <c r="AU260" s="28"/>
      <c r="AV260" s="28"/>
      <c r="AW260" s="28"/>
      <c r="AX260" s="28"/>
      <c r="AY260" s="28"/>
      <c r="AZ260" s="28"/>
      <c r="BA260" s="28"/>
      <c r="BB260" s="28"/>
      <c r="BE260" s="124"/>
      <c r="BF260" s="28"/>
      <c r="BG260" s="28"/>
      <c r="BH260" s="28"/>
      <c r="BI260" s="28"/>
      <c r="BJ260" s="28"/>
      <c r="BK260" s="28"/>
      <c r="BL260" s="28"/>
      <c r="BM260" s="28"/>
      <c r="BN260" s="28"/>
      <c r="BO260" s="28"/>
      <c r="BP260" s="28"/>
      <c r="BQ260" s="28"/>
      <c r="BR260" s="28"/>
      <c r="BS260" s="28"/>
      <c r="BT260" s="28"/>
    </row>
    <row r="261" spans="4:72" s="29" customFormat="1" ht="11.1" customHeight="1">
      <c r="D261" s="124"/>
      <c r="E261" s="28"/>
      <c r="P261" s="28"/>
      <c r="Q261" s="28"/>
      <c r="R261" s="28"/>
      <c r="S261" s="28"/>
      <c r="T261" s="28"/>
      <c r="U261" s="28"/>
      <c r="V261" s="28"/>
      <c r="W261" s="28"/>
      <c r="X261" s="28"/>
      <c r="Y261" s="28"/>
      <c r="Z261" s="28"/>
      <c r="AA261" s="28"/>
      <c r="AB261" s="28"/>
      <c r="AC261" s="28"/>
      <c r="AD261" s="28"/>
      <c r="AE261" s="28"/>
      <c r="AF261" s="28"/>
      <c r="AG261" s="28"/>
      <c r="AH261" s="28"/>
      <c r="AI261" s="28"/>
      <c r="AJ261" s="28"/>
      <c r="AK261" s="28"/>
      <c r="AL261" s="28"/>
      <c r="AM261" s="28"/>
      <c r="AN261" s="28"/>
      <c r="AO261" s="28"/>
      <c r="AP261" s="28"/>
      <c r="AQ261" s="28"/>
      <c r="AR261" s="28"/>
      <c r="AS261" s="28"/>
      <c r="AT261" s="28"/>
      <c r="AU261" s="28"/>
      <c r="AV261" s="28"/>
      <c r="AW261" s="28"/>
      <c r="AX261" s="28"/>
      <c r="AY261" s="28"/>
      <c r="AZ261" s="28"/>
      <c r="BA261" s="28"/>
      <c r="BB261" s="28"/>
      <c r="BE261" s="124"/>
      <c r="BF261" s="28"/>
      <c r="BG261" s="28"/>
      <c r="BH261" s="28"/>
      <c r="BI261" s="28"/>
      <c r="BJ261" s="28"/>
      <c r="BK261" s="28"/>
      <c r="BL261" s="28"/>
      <c r="BM261" s="28"/>
      <c r="BN261" s="28"/>
      <c r="BO261" s="28"/>
      <c r="BP261" s="28"/>
      <c r="BQ261" s="28"/>
      <c r="BR261" s="28"/>
      <c r="BS261" s="28"/>
      <c r="BT261" s="28"/>
    </row>
    <row r="262" spans="4:72" s="29" customFormat="1" ht="11.1" customHeight="1">
      <c r="D262" s="124"/>
      <c r="E262" s="28"/>
      <c r="P262" s="28"/>
      <c r="Q262" s="28"/>
      <c r="R262" s="28"/>
      <c r="S262" s="28"/>
      <c r="T262" s="28"/>
      <c r="U262" s="28"/>
      <c r="V262" s="28"/>
      <c r="W262" s="28"/>
      <c r="X262" s="28"/>
      <c r="Y262" s="28"/>
      <c r="Z262" s="28"/>
      <c r="AA262" s="28"/>
      <c r="AB262" s="28"/>
      <c r="AC262" s="28"/>
      <c r="AD262" s="28"/>
      <c r="AE262" s="28"/>
      <c r="AF262" s="28"/>
      <c r="AG262" s="28"/>
      <c r="AH262" s="28"/>
      <c r="AI262" s="28"/>
      <c r="AJ262" s="28"/>
      <c r="AK262" s="28"/>
      <c r="AL262" s="28"/>
      <c r="AM262" s="28"/>
      <c r="AN262" s="28"/>
      <c r="AO262" s="28"/>
      <c r="AP262" s="28"/>
      <c r="AQ262" s="28"/>
      <c r="AR262" s="28"/>
      <c r="AS262" s="28"/>
      <c r="AT262" s="28"/>
      <c r="AU262" s="28"/>
      <c r="AV262" s="28"/>
      <c r="AW262" s="28"/>
      <c r="AX262" s="28"/>
      <c r="AY262" s="28"/>
      <c r="AZ262" s="28"/>
      <c r="BA262" s="28"/>
      <c r="BB262" s="28"/>
      <c r="BE262" s="124"/>
      <c r="BF262" s="28"/>
      <c r="BG262" s="28"/>
      <c r="BH262" s="28"/>
      <c r="BI262" s="28"/>
      <c r="BJ262" s="28"/>
      <c r="BK262" s="28"/>
      <c r="BL262" s="28"/>
      <c r="BM262" s="28"/>
      <c r="BN262" s="28"/>
      <c r="BO262" s="28"/>
      <c r="BP262" s="28"/>
      <c r="BQ262" s="28"/>
      <c r="BR262" s="28"/>
      <c r="BS262" s="28"/>
      <c r="BT262" s="28"/>
    </row>
    <row r="263" spans="4:72" s="29" customFormat="1" ht="11.1" customHeight="1">
      <c r="D263" s="124"/>
      <c r="E263" s="28"/>
      <c r="P263" s="28"/>
      <c r="Q263" s="28"/>
      <c r="R263" s="28"/>
      <c r="S263" s="28"/>
      <c r="T263" s="28"/>
      <c r="U263" s="28"/>
      <c r="V263" s="28"/>
      <c r="W263" s="28"/>
      <c r="X263" s="28"/>
      <c r="Y263" s="28"/>
      <c r="Z263" s="28"/>
      <c r="AA263" s="28"/>
      <c r="AB263" s="28"/>
      <c r="AC263" s="28"/>
      <c r="AD263" s="28"/>
      <c r="AE263" s="28"/>
      <c r="AF263" s="28"/>
      <c r="AG263" s="28"/>
      <c r="AH263" s="28"/>
      <c r="AI263" s="28"/>
      <c r="AJ263" s="28"/>
      <c r="AK263" s="28"/>
      <c r="AL263" s="28"/>
      <c r="AM263" s="28"/>
      <c r="AN263" s="28"/>
      <c r="AO263" s="28"/>
      <c r="AP263" s="28"/>
      <c r="AQ263" s="28"/>
      <c r="AR263" s="28"/>
      <c r="AS263" s="28"/>
      <c r="AT263" s="28"/>
      <c r="AU263" s="28"/>
      <c r="AV263" s="28"/>
      <c r="AW263" s="28"/>
      <c r="AX263" s="28"/>
      <c r="AY263" s="28"/>
      <c r="AZ263" s="28"/>
      <c r="BA263" s="28"/>
      <c r="BB263" s="28"/>
      <c r="BE263" s="124"/>
      <c r="BF263" s="28"/>
      <c r="BG263" s="28"/>
      <c r="BH263" s="28"/>
      <c r="BI263" s="28"/>
      <c r="BJ263" s="28"/>
      <c r="BK263" s="28"/>
      <c r="BL263" s="28"/>
      <c r="BM263" s="28"/>
      <c r="BN263" s="28"/>
      <c r="BO263" s="28"/>
      <c r="BP263" s="28"/>
      <c r="BQ263" s="28"/>
      <c r="BR263" s="28"/>
      <c r="BS263" s="28"/>
      <c r="BT263" s="28"/>
    </row>
    <row r="264" spans="4:72" s="29" customFormat="1" ht="11.1" customHeight="1">
      <c r="D264" s="124"/>
      <c r="E264" s="28"/>
      <c r="P264" s="28"/>
      <c r="Q264" s="28"/>
      <c r="R264" s="28"/>
      <c r="S264" s="28"/>
      <c r="T264" s="28"/>
      <c r="U264" s="28"/>
      <c r="V264" s="28"/>
      <c r="W264" s="28"/>
      <c r="X264" s="28"/>
      <c r="Y264" s="28"/>
      <c r="Z264" s="28"/>
      <c r="AA264" s="28"/>
      <c r="AB264" s="28"/>
      <c r="AC264" s="28"/>
      <c r="AD264" s="28"/>
      <c r="AE264" s="28"/>
      <c r="AF264" s="28"/>
      <c r="AG264" s="28"/>
      <c r="AH264" s="28"/>
      <c r="AI264" s="28"/>
      <c r="AJ264" s="28"/>
      <c r="AK264" s="28"/>
      <c r="AL264" s="28"/>
      <c r="AM264" s="28"/>
      <c r="AN264" s="28"/>
      <c r="AO264" s="28"/>
      <c r="AP264" s="28"/>
      <c r="AQ264" s="28"/>
      <c r="AR264" s="28"/>
      <c r="AS264" s="28"/>
      <c r="AT264" s="28"/>
      <c r="AU264" s="28"/>
      <c r="AV264" s="28"/>
      <c r="AW264" s="28"/>
      <c r="AX264" s="28"/>
      <c r="AY264" s="28"/>
      <c r="AZ264" s="28"/>
      <c r="BA264" s="28"/>
      <c r="BB264" s="28"/>
      <c r="BE264" s="124"/>
      <c r="BF264" s="28"/>
      <c r="BG264" s="28"/>
      <c r="BH264" s="28"/>
      <c r="BI264" s="28"/>
      <c r="BJ264" s="28"/>
      <c r="BK264" s="28"/>
      <c r="BL264" s="28"/>
      <c r="BM264" s="28"/>
      <c r="BN264" s="28"/>
      <c r="BO264" s="28"/>
      <c r="BP264" s="28"/>
      <c r="BQ264" s="28"/>
      <c r="BR264" s="28"/>
      <c r="BS264" s="28"/>
      <c r="BT264" s="28"/>
    </row>
    <row r="265" spans="4:72" s="29" customFormat="1" ht="11.1" customHeight="1">
      <c r="D265" s="124"/>
      <c r="E265" s="28"/>
      <c r="P265" s="28"/>
      <c r="Q265" s="28"/>
      <c r="R265" s="28"/>
      <c r="S265" s="28"/>
      <c r="T265" s="28"/>
      <c r="U265" s="28"/>
      <c r="V265" s="28"/>
      <c r="W265" s="28"/>
      <c r="X265" s="28"/>
      <c r="Y265" s="28"/>
      <c r="Z265" s="28"/>
      <c r="AA265" s="28"/>
      <c r="AB265" s="28"/>
      <c r="AC265" s="28"/>
      <c r="AD265" s="28"/>
      <c r="AE265" s="28"/>
      <c r="AF265" s="28"/>
      <c r="AG265" s="28"/>
      <c r="AH265" s="28"/>
      <c r="AI265" s="28"/>
      <c r="AJ265" s="28"/>
      <c r="AK265" s="28"/>
      <c r="AL265" s="28"/>
      <c r="AM265" s="28"/>
      <c r="AN265" s="28"/>
      <c r="AO265" s="28"/>
      <c r="AP265" s="28"/>
      <c r="AQ265" s="28"/>
      <c r="AR265" s="28"/>
      <c r="AS265" s="28"/>
      <c r="AT265" s="28"/>
      <c r="AU265" s="28"/>
      <c r="AV265" s="28"/>
      <c r="AW265" s="28"/>
      <c r="AX265" s="28"/>
      <c r="AY265" s="28"/>
      <c r="AZ265" s="28"/>
      <c r="BA265" s="28"/>
      <c r="BB265" s="28"/>
      <c r="BE265" s="124"/>
      <c r="BF265" s="28"/>
      <c r="BG265" s="28"/>
      <c r="BH265" s="28"/>
      <c r="BI265" s="28"/>
      <c r="BJ265" s="28"/>
      <c r="BK265" s="28"/>
      <c r="BL265" s="28"/>
      <c r="BM265" s="28"/>
      <c r="BN265" s="28"/>
      <c r="BO265" s="28"/>
      <c r="BP265" s="28"/>
      <c r="BQ265" s="28"/>
      <c r="BR265" s="28"/>
      <c r="BS265" s="28"/>
      <c r="BT265" s="28"/>
    </row>
    <row r="266" spans="4:72" s="29" customFormat="1" ht="11.1" customHeight="1">
      <c r="D266" s="124"/>
      <c r="E266" s="28"/>
      <c r="P266" s="28"/>
      <c r="Q266" s="28"/>
      <c r="R266" s="28"/>
      <c r="S266" s="28"/>
      <c r="T266" s="28"/>
      <c r="U266" s="28"/>
      <c r="V266" s="28"/>
      <c r="W266" s="28"/>
      <c r="X266" s="28"/>
      <c r="Y266" s="28"/>
      <c r="Z266" s="28"/>
      <c r="AA266" s="28"/>
      <c r="AB266" s="28"/>
      <c r="AC266" s="28"/>
      <c r="AD266" s="28"/>
      <c r="AE266" s="28"/>
      <c r="AF266" s="28"/>
      <c r="AG266" s="28"/>
      <c r="AH266" s="28"/>
      <c r="AI266" s="28"/>
      <c r="AJ266" s="28"/>
      <c r="AK266" s="28"/>
      <c r="AL266" s="28"/>
      <c r="AM266" s="28"/>
      <c r="AN266" s="28"/>
      <c r="AO266" s="28"/>
      <c r="AP266" s="28"/>
      <c r="AQ266" s="28"/>
      <c r="AR266" s="28"/>
      <c r="AS266" s="28"/>
      <c r="AT266" s="28"/>
      <c r="AU266" s="28"/>
      <c r="AV266" s="28"/>
      <c r="AW266" s="28"/>
      <c r="AX266" s="28"/>
      <c r="AY266" s="28"/>
      <c r="AZ266" s="28"/>
      <c r="BA266" s="28"/>
      <c r="BB266" s="28"/>
      <c r="BE266" s="124"/>
      <c r="BF266" s="28"/>
      <c r="BG266" s="28"/>
      <c r="BH266" s="28"/>
      <c r="BI266" s="28"/>
      <c r="BJ266" s="28"/>
      <c r="BK266" s="28"/>
      <c r="BL266" s="28"/>
      <c r="BM266" s="28"/>
      <c r="BN266" s="28"/>
      <c r="BO266" s="28"/>
      <c r="BP266" s="28"/>
      <c r="BQ266" s="28"/>
      <c r="BR266" s="28"/>
      <c r="BS266" s="28"/>
      <c r="BT266" s="28"/>
    </row>
    <row r="267" spans="4:72" s="29" customFormat="1" ht="11.1" customHeight="1">
      <c r="D267" s="124"/>
      <c r="E267" s="28"/>
      <c r="P267" s="28"/>
      <c r="Q267" s="28"/>
      <c r="R267" s="28"/>
      <c r="S267" s="28"/>
      <c r="T267" s="28"/>
      <c r="U267" s="28"/>
      <c r="V267" s="28"/>
      <c r="W267" s="28"/>
      <c r="X267" s="28"/>
      <c r="Y267" s="28"/>
      <c r="Z267" s="28"/>
      <c r="AA267" s="28"/>
      <c r="AB267" s="28"/>
      <c r="AC267" s="28"/>
      <c r="AD267" s="28"/>
      <c r="AE267" s="28"/>
      <c r="AF267" s="28"/>
      <c r="AG267" s="28"/>
      <c r="AH267" s="28"/>
      <c r="AI267" s="28"/>
      <c r="AJ267" s="28"/>
      <c r="AK267" s="28"/>
      <c r="AL267" s="28"/>
      <c r="AM267" s="28"/>
      <c r="AN267" s="28"/>
      <c r="AO267" s="28"/>
      <c r="AP267" s="28"/>
      <c r="AQ267" s="28"/>
      <c r="AR267" s="28"/>
      <c r="AS267" s="28"/>
      <c r="AT267" s="28"/>
      <c r="AU267" s="28"/>
      <c r="AV267" s="28"/>
      <c r="AW267" s="28"/>
      <c r="AX267" s="28"/>
      <c r="AY267" s="28"/>
      <c r="AZ267" s="28"/>
      <c r="BA267" s="28"/>
      <c r="BB267" s="28"/>
      <c r="BE267" s="124"/>
      <c r="BF267" s="28"/>
      <c r="BG267" s="28"/>
      <c r="BH267" s="28"/>
      <c r="BI267" s="28"/>
      <c r="BJ267" s="28"/>
      <c r="BK267" s="28"/>
      <c r="BL267" s="28"/>
      <c r="BM267" s="28"/>
      <c r="BN267" s="28"/>
      <c r="BO267" s="28"/>
      <c r="BP267" s="28"/>
      <c r="BQ267" s="28"/>
      <c r="BR267" s="28"/>
      <c r="BS267" s="28"/>
      <c r="BT267" s="28"/>
    </row>
    <row r="268" spans="4:72" s="29" customFormat="1" ht="11.1" customHeight="1">
      <c r="D268" s="124"/>
      <c r="E268" s="28"/>
      <c r="P268" s="28"/>
      <c r="Q268" s="28"/>
      <c r="R268" s="28"/>
      <c r="S268" s="28"/>
      <c r="T268" s="28"/>
      <c r="U268" s="28"/>
      <c r="V268" s="28"/>
      <c r="W268" s="28"/>
      <c r="X268" s="28"/>
      <c r="Y268" s="28"/>
      <c r="Z268" s="28"/>
      <c r="AA268" s="28"/>
      <c r="AB268" s="28"/>
      <c r="AC268" s="28"/>
      <c r="AD268" s="28"/>
      <c r="AE268" s="28"/>
      <c r="AF268" s="28"/>
      <c r="AG268" s="28"/>
      <c r="AH268" s="28"/>
      <c r="AI268" s="28"/>
      <c r="AJ268" s="28"/>
      <c r="AK268" s="28"/>
      <c r="AL268" s="28"/>
      <c r="AM268" s="28"/>
      <c r="AN268" s="28"/>
      <c r="AO268" s="28"/>
      <c r="AP268" s="28"/>
      <c r="AQ268" s="28"/>
      <c r="AR268" s="28"/>
      <c r="AS268" s="28"/>
      <c r="AT268" s="28"/>
      <c r="AU268" s="28"/>
      <c r="AV268" s="28"/>
      <c r="AW268" s="28"/>
      <c r="AX268" s="28"/>
      <c r="AY268" s="28"/>
      <c r="AZ268" s="28"/>
      <c r="BA268" s="28"/>
      <c r="BB268" s="28"/>
      <c r="BE268" s="124"/>
      <c r="BF268" s="28"/>
      <c r="BG268" s="28"/>
      <c r="BH268" s="28"/>
      <c r="BI268" s="28"/>
      <c r="BJ268" s="28"/>
      <c r="BK268" s="28"/>
      <c r="BL268" s="28"/>
      <c r="BM268" s="28"/>
      <c r="BN268" s="28"/>
      <c r="BO268" s="28"/>
      <c r="BP268" s="28"/>
      <c r="BQ268" s="28"/>
      <c r="BR268" s="28"/>
      <c r="BS268" s="28"/>
      <c r="BT268" s="28"/>
    </row>
    <row r="269" spans="4:72" s="29" customFormat="1" ht="11.1" customHeight="1">
      <c r="D269" s="124"/>
      <c r="E269" s="28"/>
      <c r="P269" s="28"/>
      <c r="Q269" s="28"/>
      <c r="R269" s="28"/>
      <c r="S269" s="28"/>
      <c r="T269" s="28"/>
      <c r="U269" s="28"/>
      <c r="V269" s="28"/>
      <c r="W269" s="28"/>
      <c r="X269" s="28"/>
      <c r="Y269" s="28"/>
      <c r="Z269" s="28"/>
      <c r="AA269" s="28"/>
      <c r="AB269" s="28"/>
      <c r="AC269" s="28"/>
      <c r="AD269" s="28"/>
      <c r="AE269" s="28"/>
      <c r="AF269" s="28"/>
      <c r="AG269" s="28"/>
      <c r="AH269" s="28"/>
      <c r="AI269" s="28"/>
      <c r="AJ269" s="28"/>
      <c r="AK269" s="28"/>
      <c r="AL269" s="28"/>
      <c r="AM269" s="28"/>
      <c r="AN269" s="28"/>
      <c r="AO269" s="28"/>
      <c r="AP269" s="28"/>
      <c r="AQ269" s="28"/>
      <c r="AR269" s="28"/>
      <c r="AS269" s="28"/>
      <c r="AT269" s="28"/>
      <c r="AU269" s="28"/>
      <c r="AV269" s="28"/>
      <c r="AW269" s="28"/>
      <c r="AX269" s="28"/>
      <c r="AY269" s="28"/>
      <c r="AZ269" s="28"/>
      <c r="BA269" s="28"/>
      <c r="BB269" s="28"/>
      <c r="BE269" s="124"/>
      <c r="BF269" s="28"/>
      <c r="BG269" s="28"/>
      <c r="BH269" s="28"/>
      <c r="BI269" s="28"/>
      <c r="BJ269" s="28"/>
      <c r="BK269" s="28"/>
      <c r="BL269" s="28"/>
      <c r="BM269" s="28"/>
      <c r="BN269" s="28"/>
      <c r="BO269" s="28"/>
      <c r="BP269" s="28"/>
      <c r="BQ269" s="28"/>
      <c r="BR269" s="28"/>
      <c r="BS269" s="28"/>
      <c r="BT269" s="28"/>
    </row>
    <row r="270" spans="4:72" s="29" customFormat="1" ht="11.1" customHeight="1">
      <c r="D270" s="124"/>
      <c r="E270" s="28"/>
      <c r="P270" s="28"/>
      <c r="Q270" s="28"/>
      <c r="R270" s="28"/>
      <c r="S270" s="28"/>
      <c r="T270" s="28"/>
      <c r="U270" s="28"/>
      <c r="V270" s="28"/>
      <c r="W270" s="28"/>
      <c r="X270" s="28"/>
      <c r="Y270" s="28"/>
      <c r="Z270" s="28"/>
      <c r="AA270" s="28"/>
      <c r="AB270" s="28"/>
      <c r="AC270" s="28"/>
      <c r="AD270" s="28"/>
      <c r="AE270" s="28"/>
      <c r="AF270" s="28"/>
      <c r="AG270" s="28"/>
      <c r="AH270" s="28"/>
      <c r="AI270" s="28"/>
      <c r="AJ270" s="28"/>
      <c r="AK270" s="28"/>
      <c r="AL270" s="28"/>
      <c r="AM270" s="28"/>
      <c r="AN270" s="28"/>
      <c r="AO270" s="28"/>
      <c r="AP270" s="28"/>
      <c r="AQ270" s="28"/>
      <c r="AR270" s="28"/>
      <c r="AS270" s="28"/>
      <c r="AT270" s="28"/>
      <c r="AU270" s="28"/>
      <c r="AV270" s="28"/>
      <c r="AW270" s="28"/>
      <c r="AX270" s="28"/>
      <c r="AY270" s="28"/>
      <c r="AZ270" s="28"/>
      <c r="BA270" s="28"/>
      <c r="BB270" s="28"/>
      <c r="BE270" s="124"/>
      <c r="BF270" s="28"/>
      <c r="BG270" s="28"/>
      <c r="BH270" s="28"/>
      <c r="BI270" s="28"/>
      <c r="BJ270" s="28"/>
      <c r="BK270" s="28"/>
      <c r="BL270" s="28"/>
      <c r="BM270" s="28"/>
      <c r="BN270" s="28"/>
      <c r="BO270" s="28"/>
      <c r="BP270" s="28"/>
      <c r="BQ270" s="28"/>
      <c r="BR270" s="28"/>
      <c r="BS270" s="28"/>
      <c r="BT270" s="28"/>
    </row>
    <row r="271" spans="4:72" s="29" customFormat="1" ht="11.1" customHeight="1">
      <c r="D271" s="124"/>
      <c r="E271" s="28"/>
      <c r="P271" s="28"/>
      <c r="Q271" s="28"/>
      <c r="R271" s="28"/>
      <c r="S271" s="28"/>
      <c r="T271" s="28"/>
      <c r="U271" s="28"/>
      <c r="V271" s="28"/>
      <c r="W271" s="28"/>
      <c r="X271" s="28"/>
      <c r="Y271" s="28"/>
      <c r="Z271" s="28"/>
      <c r="AA271" s="28"/>
      <c r="AB271" s="28"/>
      <c r="AC271" s="28"/>
      <c r="AD271" s="28"/>
      <c r="AE271" s="28"/>
      <c r="AF271" s="28"/>
      <c r="AG271" s="28"/>
      <c r="AH271" s="28"/>
      <c r="AI271" s="28"/>
      <c r="AJ271" s="28"/>
      <c r="AK271" s="28"/>
      <c r="AL271" s="28"/>
      <c r="AM271" s="28"/>
      <c r="AN271" s="28"/>
      <c r="AO271" s="28"/>
      <c r="AP271" s="28"/>
      <c r="AQ271" s="28"/>
      <c r="AR271" s="28"/>
      <c r="AS271" s="28"/>
      <c r="AT271" s="28"/>
      <c r="AU271" s="28"/>
      <c r="AV271" s="28"/>
      <c r="AW271" s="28"/>
      <c r="AX271" s="28"/>
      <c r="AY271" s="28"/>
      <c r="AZ271" s="28"/>
      <c r="BA271" s="28"/>
      <c r="BB271" s="28"/>
      <c r="BE271" s="124"/>
      <c r="BF271" s="28"/>
      <c r="BG271" s="28"/>
      <c r="BH271" s="28"/>
      <c r="BI271" s="28"/>
      <c r="BJ271" s="28"/>
      <c r="BK271" s="28"/>
      <c r="BL271" s="28"/>
      <c r="BM271" s="28"/>
      <c r="BN271" s="28"/>
      <c r="BO271" s="28"/>
      <c r="BP271" s="28"/>
      <c r="BQ271" s="28"/>
      <c r="BR271" s="28"/>
      <c r="BS271" s="28"/>
      <c r="BT271" s="28"/>
    </row>
    <row r="272" spans="4:72" s="29" customFormat="1" ht="11.1" customHeight="1">
      <c r="D272" s="124"/>
      <c r="E272" s="28"/>
      <c r="P272" s="28"/>
      <c r="Q272" s="28"/>
      <c r="R272" s="28"/>
      <c r="S272" s="28"/>
      <c r="T272" s="28"/>
      <c r="U272" s="28"/>
      <c r="V272" s="28"/>
      <c r="W272" s="28"/>
      <c r="X272" s="28"/>
      <c r="Y272" s="28"/>
      <c r="Z272" s="28"/>
      <c r="AA272" s="28"/>
      <c r="AB272" s="28"/>
      <c r="AC272" s="28"/>
      <c r="AD272" s="28"/>
      <c r="AE272" s="28"/>
      <c r="AF272" s="28"/>
      <c r="AG272" s="28"/>
      <c r="AH272" s="28"/>
      <c r="AI272" s="28"/>
      <c r="AJ272" s="28"/>
      <c r="AK272" s="28"/>
      <c r="AL272" s="28"/>
      <c r="AM272" s="28"/>
      <c r="AN272" s="28"/>
      <c r="AO272" s="28"/>
      <c r="AP272" s="28"/>
      <c r="AQ272" s="28"/>
      <c r="AR272" s="28"/>
      <c r="AS272" s="28"/>
      <c r="AT272" s="28"/>
      <c r="AU272" s="28"/>
      <c r="AV272" s="28"/>
      <c r="AW272" s="28"/>
      <c r="AX272" s="28"/>
      <c r="AY272" s="28"/>
      <c r="AZ272" s="28"/>
      <c r="BA272" s="28"/>
      <c r="BB272" s="28"/>
      <c r="BE272" s="124"/>
      <c r="BF272" s="28"/>
      <c r="BG272" s="28"/>
      <c r="BH272" s="28"/>
      <c r="BI272" s="28"/>
      <c r="BJ272" s="28"/>
      <c r="BK272" s="28"/>
      <c r="BL272" s="28"/>
      <c r="BM272" s="28"/>
      <c r="BN272" s="28"/>
      <c r="BO272" s="28"/>
      <c r="BP272" s="28"/>
      <c r="BQ272" s="28"/>
      <c r="BR272" s="28"/>
      <c r="BS272" s="28"/>
      <c r="BT272" s="28"/>
    </row>
    <row r="273" spans="4:72" s="29" customFormat="1" ht="11.1" customHeight="1">
      <c r="D273" s="124"/>
      <c r="E273" s="28"/>
      <c r="P273" s="28"/>
      <c r="Q273" s="28"/>
      <c r="R273" s="28"/>
      <c r="S273" s="28"/>
      <c r="T273" s="28"/>
      <c r="U273" s="28"/>
      <c r="V273" s="28"/>
      <c r="W273" s="28"/>
      <c r="X273" s="28"/>
      <c r="Y273" s="28"/>
      <c r="Z273" s="28"/>
      <c r="AA273" s="28"/>
      <c r="AB273" s="28"/>
      <c r="AC273" s="28"/>
      <c r="AD273" s="28"/>
      <c r="AE273" s="28"/>
      <c r="AF273" s="28"/>
      <c r="AG273" s="28"/>
      <c r="AH273" s="28"/>
      <c r="AI273" s="28"/>
      <c r="AJ273" s="28"/>
      <c r="AK273" s="28"/>
      <c r="AL273" s="28"/>
      <c r="AM273" s="28"/>
      <c r="AN273" s="28"/>
      <c r="AO273" s="28"/>
      <c r="AP273" s="28"/>
      <c r="AQ273" s="28"/>
      <c r="AR273" s="28"/>
      <c r="AS273" s="28"/>
      <c r="AT273" s="28"/>
      <c r="AU273" s="28"/>
      <c r="AV273" s="28"/>
      <c r="AW273" s="28"/>
      <c r="AX273" s="28"/>
      <c r="AY273" s="28"/>
      <c r="AZ273" s="28"/>
      <c r="BA273" s="28"/>
      <c r="BB273" s="28"/>
      <c r="BE273" s="124"/>
      <c r="BF273" s="28"/>
      <c r="BG273" s="28"/>
      <c r="BH273" s="28"/>
      <c r="BI273" s="28"/>
      <c r="BJ273" s="28"/>
      <c r="BK273" s="28"/>
      <c r="BL273" s="28"/>
      <c r="BM273" s="28"/>
      <c r="BN273" s="28"/>
      <c r="BO273" s="28"/>
      <c r="BP273" s="28"/>
      <c r="BQ273" s="28"/>
      <c r="BR273" s="28"/>
      <c r="BS273" s="28"/>
      <c r="BT273" s="28"/>
    </row>
    <row r="274" spans="4:72" s="29" customFormat="1" ht="11.1" customHeight="1">
      <c r="D274" s="124"/>
      <c r="E274" s="28"/>
      <c r="P274" s="28"/>
      <c r="Q274" s="28"/>
      <c r="R274" s="28"/>
      <c r="S274" s="28"/>
      <c r="T274" s="28"/>
      <c r="U274" s="28"/>
      <c r="V274" s="28"/>
      <c r="W274" s="28"/>
      <c r="X274" s="28"/>
      <c r="Y274" s="28"/>
      <c r="Z274" s="28"/>
      <c r="AA274" s="28"/>
      <c r="AB274" s="28"/>
      <c r="AC274" s="28"/>
      <c r="AD274" s="28"/>
      <c r="AE274" s="28"/>
      <c r="AF274" s="28"/>
      <c r="AG274" s="28"/>
      <c r="AH274" s="28"/>
      <c r="AI274" s="28"/>
      <c r="AJ274" s="28"/>
      <c r="AK274" s="28"/>
      <c r="AL274" s="28"/>
      <c r="AM274" s="28"/>
      <c r="AN274" s="28"/>
      <c r="AO274" s="28"/>
      <c r="AP274" s="28"/>
      <c r="AQ274" s="28"/>
      <c r="AR274" s="28"/>
      <c r="AS274" s="28"/>
      <c r="AT274" s="28"/>
      <c r="AU274" s="28"/>
      <c r="AV274" s="28"/>
      <c r="AW274" s="28"/>
      <c r="AX274" s="28"/>
      <c r="AY274" s="28"/>
      <c r="AZ274" s="28"/>
      <c r="BA274" s="28"/>
      <c r="BB274" s="28"/>
      <c r="BE274" s="124"/>
      <c r="BF274" s="28"/>
      <c r="BG274" s="28"/>
      <c r="BH274" s="28"/>
      <c r="BI274" s="28"/>
      <c r="BJ274" s="28"/>
      <c r="BK274" s="28"/>
      <c r="BL274" s="28"/>
      <c r="BM274" s="28"/>
      <c r="BN274" s="28"/>
      <c r="BO274" s="28"/>
      <c r="BP274" s="28"/>
      <c r="BQ274" s="28"/>
      <c r="BR274" s="28"/>
      <c r="BS274" s="28"/>
      <c r="BT274" s="28"/>
    </row>
    <row r="275" spans="4:72" s="29" customFormat="1" ht="11.1" customHeight="1">
      <c r="D275" s="124"/>
      <c r="E275" s="28"/>
      <c r="P275" s="28"/>
      <c r="Q275" s="28"/>
      <c r="R275" s="28"/>
      <c r="S275" s="28"/>
      <c r="T275" s="28"/>
      <c r="U275" s="28"/>
      <c r="V275" s="28"/>
      <c r="W275" s="28"/>
      <c r="X275" s="28"/>
      <c r="Y275" s="28"/>
      <c r="Z275" s="28"/>
      <c r="AA275" s="28"/>
      <c r="AB275" s="28"/>
      <c r="AC275" s="28"/>
      <c r="AD275" s="28"/>
      <c r="AE275" s="28"/>
      <c r="AF275" s="28"/>
      <c r="AG275" s="28"/>
      <c r="AH275" s="28"/>
      <c r="AI275" s="28"/>
      <c r="AJ275" s="28"/>
      <c r="AK275" s="28"/>
      <c r="AL275" s="28"/>
      <c r="AM275" s="28"/>
      <c r="AN275" s="28"/>
      <c r="AO275" s="28"/>
      <c r="AP275" s="28"/>
      <c r="AQ275" s="28"/>
      <c r="AR275" s="28"/>
      <c r="AS275" s="28"/>
      <c r="AT275" s="28"/>
      <c r="AU275" s="28"/>
      <c r="AV275" s="28"/>
      <c r="AW275" s="28"/>
      <c r="AX275" s="28"/>
      <c r="AY275" s="28"/>
      <c r="AZ275" s="28"/>
      <c r="BA275" s="28"/>
      <c r="BB275" s="28"/>
      <c r="BE275" s="124"/>
      <c r="BF275" s="28"/>
      <c r="BG275" s="28"/>
      <c r="BH275" s="28"/>
      <c r="BI275" s="28"/>
      <c r="BJ275" s="28"/>
      <c r="BK275" s="28"/>
      <c r="BL275" s="28"/>
      <c r="BM275" s="28"/>
      <c r="BN275" s="28"/>
      <c r="BO275" s="28"/>
      <c r="BP275" s="28"/>
      <c r="BQ275" s="28"/>
      <c r="BR275" s="28"/>
      <c r="BS275" s="28"/>
      <c r="BT275" s="28"/>
    </row>
    <row r="276" spans="4:72" s="29" customFormat="1" ht="11.1" customHeight="1">
      <c r="D276" s="124"/>
      <c r="E276" s="28"/>
      <c r="P276" s="28"/>
      <c r="Q276" s="28"/>
      <c r="R276" s="28"/>
      <c r="S276" s="28"/>
      <c r="T276" s="28"/>
      <c r="U276" s="28"/>
      <c r="V276" s="28"/>
      <c r="W276" s="28"/>
      <c r="X276" s="28"/>
      <c r="Y276" s="28"/>
      <c r="Z276" s="28"/>
      <c r="AA276" s="28"/>
      <c r="AB276" s="28"/>
      <c r="AC276" s="28"/>
      <c r="AD276" s="28"/>
      <c r="AE276" s="28"/>
      <c r="AF276" s="28"/>
      <c r="AG276" s="28"/>
      <c r="AH276" s="28"/>
      <c r="AI276" s="28"/>
      <c r="AJ276" s="28"/>
      <c r="AK276" s="28"/>
      <c r="AL276" s="28"/>
      <c r="AM276" s="28"/>
      <c r="AN276" s="28"/>
      <c r="AO276" s="28"/>
      <c r="AP276" s="28"/>
      <c r="AQ276" s="28"/>
      <c r="AR276" s="28"/>
      <c r="AS276" s="28"/>
      <c r="AT276" s="28"/>
      <c r="AU276" s="28"/>
      <c r="AV276" s="28"/>
      <c r="AW276" s="28"/>
      <c r="AX276" s="28"/>
      <c r="AY276" s="28"/>
      <c r="AZ276" s="28"/>
      <c r="BA276" s="28"/>
      <c r="BB276" s="28"/>
      <c r="BE276" s="124"/>
      <c r="BF276" s="28"/>
      <c r="BG276" s="28"/>
      <c r="BH276" s="28"/>
      <c r="BI276" s="28"/>
      <c r="BJ276" s="28"/>
      <c r="BK276" s="28"/>
      <c r="BL276" s="28"/>
      <c r="BM276" s="28"/>
      <c r="BN276" s="28"/>
      <c r="BO276" s="28"/>
      <c r="BP276" s="28"/>
      <c r="BQ276" s="28"/>
      <c r="BR276" s="28"/>
      <c r="BS276" s="28"/>
      <c r="BT276" s="28"/>
    </row>
    <row r="277" spans="4:72" s="29" customFormat="1" ht="11.1" customHeight="1">
      <c r="D277" s="124"/>
      <c r="E277" s="28"/>
      <c r="P277" s="28"/>
      <c r="Q277" s="28"/>
      <c r="R277" s="28"/>
      <c r="S277" s="28"/>
      <c r="T277" s="28"/>
      <c r="U277" s="28"/>
      <c r="V277" s="28"/>
      <c r="W277" s="28"/>
      <c r="X277" s="28"/>
      <c r="Y277" s="28"/>
      <c r="Z277" s="28"/>
      <c r="AA277" s="28"/>
      <c r="AB277" s="28"/>
      <c r="AC277" s="28"/>
      <c r="AD277" s="28"/>
      <c r="AE277" s="28"/>
      <c r="AF277" s="28"/>
      <c r="AG277" s="28"/>
      <c r="AH277" s="28"/>
      <c r="AI277" s="28"/>
      <c r="AJ277" s="28"/>
      <c r="AK277" s="28"/>
      <c r="AL277" s="28"/>
      <c r="AM277" s="28"/>
      <c r="AN277" s="28"/>
      <c r="AO277" s="28"/>
      <c r="AP277" s="28"/>
      <c r="AQ277" s="28"/>
      <c r="AR277" s="28"/>
      <c r="AS277" s="28"/>
      <c r="AT277" s="28"/>
      <c r="AU277" s="28"/>
      <c r="AV277" s="28"/>
      <c r="AW277" s="28"/>
      <c r="AX277" s="28"/>
      <c r="AY277" s="28"/>
      <c r="AZ277" s="28"/>
      <c r="BA277" s="28"/>
      <c r="BB277" s="28"/>
      <c r="BE277" s="124"/>
      <c r="BF277" s="28"/>
      <c r="BG277" s="28"/>
      <c r="BH277" s="28"/>
      <c r="BI277" s="28"/>
      <c r="BJ277" s="28"/>
      <c r="BK277" s="28"/>
      <c r="BL277" s="28"/>
      <c r="BM277" s="28"/>
      <c r="BN277" s="28"/>
      <c r="BO277" s="28"/>
      <c r="BP277" s="28"/>
      <c r="BQ277" s="28"/>
      <c r="BR277" s="28"/>
      <c r="BS277" s="28"/>
      <c r="BT277" s="28"/>
    </row>
    <row r="278" spans="4:72" s="29" customFormat="1" ht="11.1" customHeight="1">
      <c r="D278" s="124"/>
      <c r="E278" s="28"/>
      <c r="P278" s="28"/>
      <c r="Q278" s="28"/>
      <c r="R278" s="28"/>
      <c r="S278" s="28"/>
      <c r="T278" s="28"/>
      <c r="U278" s="28"/>
      <c r="V278" s="28"/>
      <c r="W278" s="28"/>
      <c r="X278" s="28"/>
      <c r="Y278" s="28"/>
      <c r="Z278" s="28"/>
      <c r="AA278" s="28"/>
      <c r="AB278" s="28"/>
      <c r="AC278" s="28"/>
      <c r="AD278" s="28"/>
      <c r="AE278" s="28"/>
      <c r="AF278" s="28"/>
      <c r="AG278" s="28"/>
      <c r="AH278" s="28"/>
      <c r="AI278" s="28"/>
      <c r="AJ278" s="28"/>
      <c r="AK278" s="28"/>
      <c r="AL278" s="28"/>
      <c r="AM278" s="28"/>
      <c r="AN278" s="28"/>
      <c r="AO278" s="28"/>
      <c r="AP278" s="28"/>
      <c r="AQ278" s="28"/>
      <c r="AR278" s="28"/>
      <c r="AS278" s="28"/>
      <c r="AT278" s="28"/>
      <c r="AU278" s="28"/>
      <c r="AV278" s="28"/>
      <c r="AW278" s="28"/>
      <c r="AX278" s="28"/>
      <c r="AY278" s="28"/>
      <c r="AZ278" s="28"/>
      <c r="BA278" s="28"/>
      <c r="BB278" s="28"/>
      <c r="BE278" s="124"/>
      <c r="BF278" s="28"/>
      <c r="BG278" s="28"/>
      <c r="BH278" s="28"/>
      <c r="BI278" s="28"/>
      <c r="BJ278" s="28"/>
      <c r="BK278" s="28"/>
      <c r="BL278" s="28"/>
      <c r="BM278" s="28"/>
      <c r="BN278" s="28"/>
      <c r="BO278" s="28"/>
      <c r="BP278" s="28"/>
      <c r="BQ278" s="28"/>
      <c r="BR278" s="28"/>
      <c r="BS278" s="28"/>
      <c r="BT278" s="28"/>
    </row>
    <row r="279" spans="4:72" s="29" customFormat="1" ht="11.1" customHeight="1">
      <c r="D279" s="124"/>
      <c r="E279" s="28"/>
      <c r="P279" s="28"/>
      <c r="Q279" s="28"/>
      <c r="R279" s="28"/>
      <c r="S279" s="28"/>
      <c r="T279" s="28"/>
      <c r="U279" s="28"/>
      <c r="V279" s="28"/>
      <c r="W279" s="28"/>
      <c r="X279" s="28"/>
      <c r="Y279" s="28"/>
      <c r="Z279" s="28"/>
      <c r="AA279" s="28"/>
      <c r="AB279" s="28"/>
      <c r="AC279" s="28"/>
      <c r="AD279" s="28"/>
      <c r="AE279" s="28"/>
      <c r="AF279" s="28"/>
      <c r="AG279" s="28"/>
      <c r="AH279" s="28"/>
      <c r="AI279" s="28"/>
      <c r="AJ279" s="28"/>
      <c r="AK279" s="28"/>
      <c r="AL279" s="28"/>
      <c r="AM279" s="28"/>
      <c r="AN279" s="28"/>
      <c r="AO279" s="28"/>
      <c r="AP279" s="28"/>
      <c r="AQ279" s="28"/>
      <c r="AR279" s="28"/>
      <c r="AS279" s="28"/>
      <c r="AT279" s="28"/>
      <c r="AU279" s="28"/>
      <c r="AV279" s="28"/>
      <c r="AW279" s="28"/>
      <c r="AX279" s="28"/>
      <c r="AY279" s="28"/>
      <c r="AZ279" s="28"/>
      <c r="BA279" s="28"/>
      <c r="BB279" s="28"/>
      <c r="BE279" s="124"/>
      <c r="BF279" s="28"/>
      <c r="BG279" s="28"/>
      <c r="BH279" s="28"/>
      <c r="BI279" s="28"/>
      <c r="BJ279" s="28"/>
      <c r="BK279" s="28"/>
      <c r="BL279" s="28"/>
      <c r="BM279" s="28"/>
      <c r="BN279" s="28"/>
      <c r="BO279" s="28"/>
      <c r="BP279" s="28"/>
      <c r="BQ279" s="28"/>
      <c r="BR279" s="28"/>
      <c r="BS279" s="28"/>
      <c r="BT279" s="28"/>
    </row>
    <row r="280" spans="4:72" s="29" customFormat="1" ht="11.1" customHeight="1">
      <c r="D280" s="124"/>
      <c r="E280" s="28"/>
      <c r="P280" s="28"/>
      <c r="Q280" s="28"/>
      <c r="R280" s="28"/>
      <c r="S280" s="28"/>
      <c r="T280" s="28"/>
      <c r="U280" s="28"/>
      <c r="V280" s="28"/>
      <c r="W280" s="28"/>
      <c r="X280" s="28"/>
      <c r="Y280" s="28"/>
      <c r="Z280" s="28"/>
      <c r="AA280" s="28"/>
      <c r="AB280" s="28"/>
      <c r="AC280" s="28"/>
      <c r="AD280" s="28"/>
      <c r="AE280" s="28"/>
      <c r="AF280" s="28"/>
      <c r="AG280" s="28"/>
      <c r="AH280" s="28"/>
      <c r="AI280" s="28"/>
      <c r="AJ280" s="28"/>
      <c r="AK280" s="28"/>
      <c r="AL280" s="28"/>
      <c r="AM280" s="28"/>
      <c r="AN280" s="28"/>
      <c r="AO280" s="28"/>
      <c r="AP280" s="28"/>
      <c r="AQ280" s="28"/>
      <c r="AR280" s="28"/>
      <c r="AS280" s="28"/>
      <c r="AT280" s="28"/>
      <c r="AU280" s="28"/>
      <c r="AV280" s="28"/>
      <c r="AW280" s="28"/>
      <c r="AX280" s="28"/>
      <c r="AY280" s="28"/>
      <c r="AZ280" s="28"/>
      <c r="BA280" s="28"/>
      <c r="BB280" s="28"/>
      <c r="BE280" s="124"/>
      <c r="BF280" s="28"/>
      <c r="BG280" s="28"/>
      <c r="BH280" s="28"/>
      <c r="BI280" s="28"/>
      <c r="BJ280" s="28"/>
      <c r="BK280" s="28"/>
      <c r="BL280" s="28"/>
      <c r="BM280" s="28"/>
      <c r="BN280" s="28"/>
      <c r="BO280" s="28"/>
      <c r="BP280" s="28"/>
      <c r="BQ280" s="28"/>
      <c r="BR280" s="28"/>
      <c r="BS280" s="28"/>
      <c r="BT280" s="28"/>
    </row>
    <row r="281" spans="4:72" s="29" customFormat="1" ht="11.1" customHeight="1">
      <c r="D281" s="124"/>
      <c r="E281" s="28"/>
      <c r="P281" s="28"/>
      <c r="Q281" s="28"/>
      <c r="R281" s="28"/>
      <c r="S281" s="28"/>
      <c r="T281" s="28"/>
      <c r="U281" s="28"/>
      <c r="V281" s="28"/>
      <c r="W281" s="28"/>
      <c r="X281" s="28"/>
      <c r="Y281" s="28"/>
      <c r="Z281" s="28"/>
      <c r="AA281" s="28"/>
      <c r="AB281" s="28"/>
      <c r="AC281" s="28"/>
      <c r="AD281" s="28"/>
      <c r="AE281" s="28"/>
      <c r="AF281" s="28"/>
      <c r="AG281" s="28"/>
      <c r="AH281" s="28"/>
      <c r="AI281" s="28"/>
      <c r="AJ281" s="28"/>
      <c r="AK281" s="28"/>
      <c r="AL281" s="28"/>
      <c r="AM281" s="28"/>
      <c r="AN281" s="28"/>
      <c r="AO281" s="28"/>
      <c r="AP281" s="28"/>
      <c r="AQ281" s="28"/>
      <c r="AR281" s="28"/>
      <c r="AS281" s="28"/>
      <c r="AT281" s="28"/>
      <c r="AU281" s="28"/>
      <c r="AV281" s="28"/>
      <c r="AW281" s="28"/>
      <c r="AX281" s="28"/>
      <c r="AY281" s="28"/>
      <c r="AZ281" s="28"/>
      <c r="BA281" s="28"/>
      <c r="BB281" s="28"/>
      <c r="BE281" s="124"/>
      <c r="BF281" s="28"/>
      <c r="BG281" s="28"/>
      <c r="BH281" s="28"/>
      <c r="BI281" s="28"/>
      <c r="BJ281" s="28"/>
      <c r="BK281" s="28"/>
      <c r="BL281" s="28"/>
      <c r="BM281" s="28"/>
      <c r="BN281" s="28"/>
      <c r="BO281" s="28"/>
      <c r="BP281" s="28"/>
      <c r="BQ281" s="28"/>
      <c r="BR281" s="28"/>
      <c r="BS281" s="28"/>
      <c r="BT281" s="28"/>
    </row>
    <row r="282" spans="4:72" s="29" customFormat="1" ht="11.1" customHeight="1">
      <c r="D282" s="124"/>
      <c r="E282" s="28"/>
      <c r="P282" s="28"/>
      <c r="Q282" s="28"/>
      <c r="R282" s="28"/>
      <c r="S282" s="28"/>
      <c r="T282" s="28"/>
      <c r="U282" s="28"/>
      <c r="V282" s="28"/>
      <c r="W282" s="28"/>
      <c r="X282" s="28"/>
      <c r="Y282" s="28"/>
      <c r="Z282" s="28"/>
      <c r="AA282" s="28"/>
      <c r="AB282" s="28"/>
      <c r="AC282" s="28"/>
      <c r="AD282" s="28"/>
      <c r="AE282" s="28"/>
      <c r="AF282" s="28"/>
      <c r="AG282" s="28"/>
      <c r="AH282" s="28"/>
      <c r="AI282" s="28"/>
      <c r="AJ282" s="28"/>
      <c r="AK282" s="28"/>
      <c r="AL282" s="28"/>
      <c r="AM282" s="28"/>
      <c r="AN282" s="28"/>
      <c r="AO282" s="28"/>
      <c r="AP282" s="28"/>
      <c r="AQ282" s="28"/>
      <c r="AR282" s="28"/>
      <c r="AS282" s="28"/>
      <c r="AT282" s="28"/>
      <c r="AU282" s="28"/>
      <c r="AV282" s="28"/>
      <c r="AW282" s="28"/>
      <c r="AX282" s="28"/>
      <c r="AY282" s="28"/>
      <c r="AZ282" s="28"/>
      <c r="BA282" s="28"/>
      <c r="BB282" s="28"/>
      <c r="BE282" s="124"/>
      <c r="BF282" s="28"/>
      <c r="BG282" s="28"/>
      <c r="BH282" s="28"/>
      <c r="BI282" s="28"/>
      <c r="BJ282" s="28"/>
      <c r="BK282" s="28"/>
      <c r="BL282" s="28"/>
      <c r="BM282" s="28"/>
      <c r="BN282" s="28"/>
      <c r="BO282" s="28"/>
      <c r="BP282" s="28"/>
      <c r="BQ282" s="28"/>
      <c r="BR282" s="28"/>
      <c r="BS282" s="28"/>
      <c r="BT282" s="28"/>
    </row>
    <row r="283" spans="4:72" s="29" customFormat="1" ht="11.1" customHeight="1">
      <c r="D283" s="124"/>
      <c r="E283" s="28"/>
      <c r="P283" s="28"/>
      <c r="Q283" s="28"/>
      <c r="R283" s="28"/>
      <c r="S283" s="28"/>
      <c r="T283" s="28"/>
      <c r="U283" s="28"/>
      <c r="V283" s="28"/>
      <c r="W283" s="28"/>
      <c r="X283" s="28"/>
      <c r="Y283" s="28"/>
      <c r="Z283" s="28"/>
      <c r="AA283" s="28"/>
      <c r="AB283" s="28"/>
      <c r="AC283" s="28"/>
      <c r="AD283" s="28"/>
      <c r="AE283" s="28"/>
      <c r="AF283" s="28"/>
      <c r="AG283" s="28"/>
      <c r="AH283" s="28"/>
      <c r="AI283" s="28"/>
      <c r="AJ283" s="28"/>
      <c r="AK283" s="28"/>
      <c r="AL283" s="28"/>
      <c r="AM283" s="28"/>
      <c r="AN283" s="28"/>
      <c r="AO283" s="28"/>
      <c r="AP283" s="28"/>
      <c r="AQ283" s="28"/>
      <c r="AR283" s="28"/>
      <c r="AS283" s="28"/>
      <c r="AT283" s="28"/>
      <c r="AU283" s="28"/>
      <c r="AV283" s="28"/>
      <c r="AW283" s="28"/>
      <c r="AX283" s="28"/>
      <c r="AY283" s="28"/>
      <c r="AZ283" s="28"/>
      <c r="BA283" s="28"/>
      <c r="BB283" s="28"/>
      <c r="BE283" s="124"/>
      <c r="BF283" s="28"/>
      <c r="BG283" s="28"/>
      <c r="BH283" s="28"/>
      <c r="BI283" s="28"/>
      <c r="BJ283" s="28"/>
      <c r="BK283" s="28"/>
      <c r="BL283" s="28"/>
      <c r="BM283" s="28"/>
      <c r="BN283" s="28"/>
      <c r="BO283" s="28"/>
      <c r="BP283" s="28"/>
      <c r="BQ283" s="28"/>
      <c r="BR283" s="28"/>
      <c r="BS283" s="28"/>
      <c r="BT283" s="28"/>
    </row>
    <row r="284" spans="4:72" s="29" customFormat="1" ht="11.1" customHeight="1">
      <c r="D284" s="124"/>
      <c r="E284" s="28"/>
      <c r="P284" s="28"/>
      <c r="Q284" s="28"/>
      <c r="R284" s="28"/>
      <c r="S284" s="28"/>
      <c r="T284" s="28"/>
      <c r="U284" s="28"/>
      <c r="V284" s="28"/>
      <c r="W284" s="28"/>
      <c r="X284" s="28"/>
      <c r="Y284" s="28"/>
      <c r="Z284" s="28"/>
      <c r="AA284" s="28"/>
      <c r="AB284" s="28"/>
      <c r="AC284" s="28"/>
      <c r="AD284" s="28"/>
      <c r="AE284" s="28"/>
      <c r="AF284" s="28"/>
      <c r="AG284" s="28"/>
      <c r="AH284" s="28"/>
      <c r="AI284" s="28"/>
      <c r="AJ284" s="28"/>
      <c r="AK284" s="28"/>
      <c r="AL284" s="28"/>
      <c r="AM284" s="28"/>
      <c r="AN284" s="28"/>
      <c r="AO284" s="28"/>
      <c r="AP284" s="28"/>
      <c r="AQ284" s="28"/>
      <c r="AR284" s="28"/>
      <c r="AS284" s="28"/>
      <c r="AT284" s="28"/>
      <c r="AU284" s="28"/>
      <c r="AV284" s="28"/>
      <c r="AW284" s="28"/>
      <c r="AX284" s="28"/>
      <c r="AY284" s="28"/>
      <c r="AZ284" s="28"/>
      <c r="BA284" s="28"/>
      <c r="BB284" s="28"/>
      <c r="BE284" s="124"/>
      <c r="BF284" s="28"/>
      <c r="BG284" s="28"/>
      <c r="BH284" s="28"/>
      <c r="BI284" s="28"/>
      <c r="BJ284" s="28"/>
      <c r="BK284" s="28"/>
      <c r="BL284" s="28"/>
      <c r="BM284" s="28"/>
      <c r="BN284" s="28"/>
      <c r="BO284" s="28"/>
      <c r="BP284" s="28"/>
      <c r="BQ284" s="28"/>
      <c r="BR284" s="28"/>
      <c r="BS284" s="28"/>
      <c r="BT284" s="28"/>
    </row>
    <row r="285" spans="4:72" s="29" customFormat="1" ht="11.1" customHeight="1">
      <c r="D285" s="124"/>
      <c r="E285" s="28"/>
      <c r="P285" s="28"/>
      <c r="Q285" s="28"/>
      <c r="R285" s="28"/>
      <c r="S285" s="28"/>
      <c r="T285" s="28"/>
      <c r="U285" s="28"/>
      <c r="V285" s="28"/>
      <c r="W285" s="28"/>
      <c r="X285" s="28"/>
      <c r="Y285" s="28"/>
      <c r="Z285" s="28"/>
      <c r="AA285" s="28"/>
      <c r="AB285" s="28"/>
      <c r="AC285" s="28"/>
      <c r="AD285" s="28"/>
      <c r="AE285" s="28"/>
      <c r="AF285" s="28"/>
      <c r="AG285" s="28"/>
      <c r="AH285" s="28"/>
      <c r="AI285" s="28"/>
      <c r="AJ285" s="28"/>
      <c r="AK285" s="28"/>
      <c r="AL285" s="28"/>
      <c r="AM285" s="28"/>
      <c r="AN285" s="28"/>
      <c r="AO285" s="28"/>
      <c r="AP285" s="28"/>
      <c r="AQ285" s="28"/>
      <c r="AR285" s="28"/>
      <c r="AS285" s="28"/>
      <c r="AT285" s="28"/>
      <c r="AU285" s="28"/>
      <c r="AV285" s="28"/>
      <c r="AW285" s="28"/>
      <c r="AX285" s="28"/>
      <c r="AY285" s="28"/>
      <c r="AZ285" s="28"/>
      <c r="BA285" s="28"/>
      <c r="BB285" s="28"/>
      <c r="BE285" s="124"/>
      <c r="BF285" s="28"/>
      <c r="BG285" s="28"/>
      <c r="BH285" s="28"/>
      <c r="BI285" s="28"/>
      <c r="BJ285" s="28"/>
      <c r="BK285" s="28"/>
      <c r="BL285" s="28"/>
      <c r="BM285" s="28"/>
      <c r="BN285" s="28"/>
      <c r="BO285" s="28"/>
      <c r="BP285" s="28"/>
      <c r="BQ285" s="28"/>
      <c r="BR285" s="28"/>
      <c r="BS285" s="28"/>
      <c r="BT285" s="28"/>
    </row>
    <row r="286" spans="4:72" s="29" customFormat="1" ht="11.1" customHeight="1">
      <c r="D286" s="124"/>
      <c r="E286" s="28"/>
      <c r="P286" s="28"/>
      <c r="Q286" s="28"/>
      <c r="R286" s="28"/>
      <c r="S286" s="28"/>
      <c r="T286" s="28"/>
      <c r="U286" s="28"/>
      <c r="V286" s="28"/>
      <c r="W286" s="28"/>
      <c r="X286" s="28"/>
      <c r="Y286" s="28"/>
      <c r="Z286" s="28"/>
      <c r="AA286" s="28"/>
      <c r="AB286" s="28"/>
      <c r="AC286" s="28"/>
      <c r="AD286" s="28"/>
      <c r="AE286" s="28"/>
      <c r="AF286" s="28"/>
      <c r="AG286" s="28"/>
      <c r="AH286" s="28"/>
      <c r="AI286" s="28"/>
      <c r="AJ286" s="28"/>
      <c r="AK286" s="28"/>
      <c r="AL286" s="28"/>
      <c r="AM286" s="28"/>
      <c r="AN286" s="28"/>
      <c r="AO286" s="28"/>
      <c r="AP286" s="28"/>
      <c r="AQ286" s="28"/>
      <c r="AR286" s="28"/>
      <c r="AS286" s="28"/>
      <c r="AT286" s="28"/>
      <c r="AU286" s="28"/>
      <c r="AV286" s="28"/>
      <c r="AW286" s="28"/>
      <c r="AX286" s="28"/>
      <c r="AY286" s="28"/>
      <c r="AZ286" s="28"/>
      <c r="BA286" s="28"/>
      <c r="BB286" s="28"/>
      <c r="BE286" s="124"/>
      <c r="BF286" s="28"/>
      <c r="BG286" s="28"/>
      <c r="BH286" s="28"/>
      <c r="BI286" s="28"/>
      <c r="BJ286" s="28"/>
      <c r="BK286" s="28"/>
      <c r="BL286" s="28"/>
      <c r="BM286" s="28"/>
      <c r="BN286" s="28"/>
      <c r="BO286" s="28"/>
      <c r="BP286" s="28"/>
      <c r="BQ286" s="28"/>
      <c r="BR286" s="28"/>
      <c r="BS286" s="28"/>
      <c r="BT286" s="28"/>
    </row>
    <row r="287" spans="4:72" s="29" customFormat="1" ht="11.1" customHeight="1">
      <c r="D287" s="124"/>
      <c r="E287" s="28"/>
      <c r="P287" s="28"/>
      <c r="Q287" s="28"/>
      <c r="R287" s="28"/>
      <c r="S287" s="28"/>
      <c r="T287" s="28"/>
      <c r="U287" s="28"/>
      <c r="V287" s="28"/>
      <c r="W287" s="28"/>
      <c r="X287" s="28"/>
      <c r="Y287" s="28"/>
      <c r="Z287" s="28"/>
      <c r="AA287" s="28"/>
      <c r="AB287" s="28"/>
      <c r="AC287" s="28"/>
      <c r="AD287" s="28"/>
      <c r="AE287" s="28"/>
      <c r="AF287" s="28"/>
      <c r="AG287" s="28"/>
      <c r="AH287" s="28"/>
      <c r="AI287" s="28"/>
      <c r="AJ287" s="28"/>
      <c r="AK287" s="28"/>
      <c r="AL287" s="28"/>
      <c r="AM287" s="28"/>
      <c r="AN287" s="28"/>
      <c r="AO287" s="28"/>
      <c r="AP287" s="28"/>
      <c r="AQ287" s="28"/>
      <c r="AR287" s="28"/>
      <c r="AS287" s="28"/>
      <c r="AT287" s="28"/>
      <c r="AU287" s="28"/>
      <c r="AV287" s="28"/>
      <c r="AW287" s="28"/>
      <c r="AX287" s="28"/>
      <c r="AY287" s="28"/>
      <c r="AZ287" s="28"/>
      <c r="BA287" s="28"/>
      <c r="BB287" s="28"/>
      <c r="BE287" s="124"/>
      <c r="BF287" s="28"/>
      <c r="BG287" s="28"/>
      <c r="BH287" s="28"/>
      <c r="BI287" s="28"/>
      <c r="BJ287" s="28"/>
      <c r="BK287" s="28"/>
      <c r="BL287" s="28"/>
      <c r="BM287" s="28"/>
      <c r="BN287" s="28"/>
      <c r="BO287" s="28"/>
      <c r="BP287" s="28"/>
      <c r="BQ287" s="28"/>
      <c r="BR287" s="28"/>
      <c r="BS287" s="28"/>
      <c r="BT287" s="28"/>
    </row>
    <row r="288" spans="4:72" s="29" customFormat="1" ht="11.1" customHeight="1">
      <c r="D288" s="124"/>
      <c r="E288" s="28"/>
      <c r="P288" s="28"/>
      <c r="Q288" s="28"/>
      <c r="R288" s="28"/>
      <c r="S288" s="28"/>
      <c r="T288" s="28"/>
      <c r="U288" s="28"/>
      <c r="V288" s="28"/>
      <c r="W288" s="28"/>
      <c r="X288" s="28"/>
      <c r="Y288" s="28"/>
      <c r="Z288" s="28"/>
      <c r="AA288" s="28"/>
      <c r="AB288" s="28"/>
      <c r="AC288" s="28"/>
      <c r="AD288" s="28"/>
      <c r="AE288" s="28"/>
      <c r="AF288" s="28"/>
      <c r="AG288" s="28"/>
      <c r="AH288" s="28"/>
      <c r="AI288" s="28"/>
      <c r="AJ288" s="28"/>
      <c r="AK288" s="28"/>
      <c r="AL288" s="28"/>
      <c r="AM288" s="28"/>
      <c r="AN288" s="28"/>
      <c r="AO288" s="28"/>
      <c r="AP288" s="28"/>
      <c r="AQ288" s="28"/>
      <c r="AR288" s="28"/>
      <c r="AS288" s="28"/>
      <c r="AT288" s="28"/>
      <c r="AU288" s="28"/>
      <c r="AV288" s="28"/>
      <c r="AW288" s="28"/>
      <c r="AX288" s="28"/>
      <c r="AY288" s="28"/>
      <c r="AZ288" s="28"/>
      <c r="BA288" s="28"/>
      <c r="BB288" s="28"/>
      <c r="BE288" s="124"/>
      <c r="BF288" s="28"/>
      <c r="BG288" s="28"/>
      <c r="BH288" s="28"/>
      <c r="BI288" s="28"/>
      <c r="BJ288" s="28"/>
      <c r="BK288" s="28"/>
      <c r="BL288" s="28"/>
      <c r="BM288" s="28"/>
      <c r="BN288" s="28"/>
      <c r="BO288" s="28"/>
      <c r="BP288" s="28"/>
      <c r="BQ288" s="28"/>
      <c r="BR288" s="28"/>
      <c r="BS288" s="28"/>
      <c r="BT288" s="28"/>
    </row>
    <row r="289" spans="4:72" s="29" customFormat="1" ht="11.1" customHeight="1">
      <c r="D289" s="124"/>
      <c r="E289" s="28"/>
      <c r="P289" s="28"/>
      <c r="Q289" s="28"/>
      <c r="R289" s="28"/>
      <c r="S289" s="28"/>
      <c r="T289" s="28"/>
      <c r="U289" s="28"/>
      <c r="V289" s="28"/>
      <c r="W289" s="28"/>
      <c r="X289" s="28"/>
      <c r="Y289" s="28"/>
      <c r="Z289" s="28"/>
      <c r="AA289" s="28"/>
      <c r="AB289" s="28"/>
      <c r="AC289" s="28"/>
      <c r="AD289" s="28"/>
      <c r="AE289" s="28"/>
      <c r="AF289" s="28"/>
      <c r="AG289" s="28"/>
      <c r="AH289" s="28"/>
      <c r="AI289" s="28"/>
      <c r="AJ289" s="28"/>
      <c r="AK289" s="28"/>
      <c r="AL289" s="28"/>
      <c r="AM289" s="28"/>
      <c r="AN289" s="28"/>
      <c r="AO289" s="28"/>
      <c r="AP289" s="28"/>
      <c r="AQ289" s="28"/>
      <c r="AR289" s="28"/>
      <c r="AS289" s="28"/>
      <c r="AT289" s="28"/>
      <c r="AU289" s="28"/>
      <c r="AV289" s="28"/>
      <c r="AW289" s="28"/>
      <c r="AX289" s="28"/>
      <c r="AY289" s="28"/>
      <c r="AZ289" s="28"/>
      <c r="BA289" s="28"/>
      <c r="BB289" s="28"/>
      <c r="BE289" s="124"/>
      <c r="BF289" s="28"/>
      <c r="BG289" s="28"/>
      <c r="BH289" s="28"/>
      <c r="BI289" s="28"/>
      <c r="BJ289" s="28"/>
      <c r="BK289" s="28"/>
      <c r="BL289" s="28"/>
      <c r="BM289" s="28"/>
      <c r="BN289" s="28"/>
      <c r="BO289" s="28"/>
      <c r="BP289" s="28"/>
      <c r="BQ289" s="28"/>
      <c r="BR289" s="28"/>
      <c r="BS289" s="28"/>
      <c r="BT289" s="28"/>
    </row>
    <row r="290" spans="4:72" s="29" customFormat="1" ht="11.1" customHeight="1">
      <c r="D290" s="124"/>
      <c r="E290" s="28"/>
      <c r="P290" s="28"/>
      <c r="Q290" s="28"/>
      <c r="R290" s="28"/>
      <c r="S290" s="28"/>
      <c r="T290" s="28"/>
      <c r="U290" s="28"/>
      <c r="V290" s="28"/>
      <c r="W290" s="28"/>
      <c r="X290" s="28"/>
      <c r="Y290" s="28"/>
      <c r="Z290" s="28"/>
      <c r="AA290" s="28"/>
      <c r="AB290" s="28"/>
      <c r="AC290" s="28"/>
      <c r="AD290" s="28"/>
      <c r="AE290" s="28"/>
      <c r="AF290" s="28"/>
      <c r="AG290" s="28"/>
      <c r="AH290" s="28"/>
      <c r="AI290" s="28"/>
      <c r="AJ290" s="28"/>
      <c r="AK290" s="28"/>
      <c r="AL290" s="28"/>
      <c r="AM290" s="28"/>
      <c r="AN290" s="28"/>
      <c r="AO290" s="28"/>
      <c r="AP290" s="28"/>
      <c r="AQ290" s="28"/>
      <c r="AR290" s="28"/>
      <c r="AS290" s="28"/>
      <c r="AT290" s="28"/>
      <c r="AU290" s="28"/>
      <c r="AV290" s="28"/>
      <c r="AW290" s="28"/>
      <c r="AX290" s="28"/>
      <c r="AY290" s="28"/>
      <c r="AZ290" s="28"/>
      <c r="BA290" s="28"/>
      <c r="BB290" s="28"/>
      <c r="BE290" s="124"/>
      <c r="BF290" s="28"/>
      <c r="BG290" s="28"/>
      <c r="BH290" s="28"/>
      <c r="BI290" s="28"/>
      <c r="BJ290" s="28"/>
      <c r="BK290" s="28"/>
      <c r="BL290" s="28"/>
      <c r="BM290" s="28"/>
      <c r="BN290" s="28"/>
      <c r="BO290" s="28"/>
      <c r="BP290" s="28"/>
      <c r="BQ290" s="28"/>
      <c r="BR290" s="28"/>
      <c r="BS290" s="28"/>
      <c r="BT290" s="28"/>
    </row>
    <row r="291" spans="4:72" s="29" customFormat="1" ht="11.1" customHeight="1">
      <c r="D291" s="124"/>
      <c r="E291" s="28"/>
      <c r="P291" s="28"/>
      <c r="Q291" s="28"/>
      <c r="R291" s="28"/>
      <c r="S291" s="28"/>
      <c r="T291" s="28"/>
      <c r="U291" s="28"/>
      <c r="V291" s="28"/>
      <c r="W291" s="28"/>
      <c r="X291" s="28"/>
      <c r="Y291" s="28"/>
      <c r="Z291" s="28"/>
      <c r="AA291" s="28"/>
      <c r="AB291" s="28"/>
      <c r="AC291" s="28"/>
      <c r="AD291" s="28"/>
      <c r="AE291" s="28"/>
      <c r="AF291" s="28"/>
      <c r="AG291" s="28"/>
      <c r="AH291" s="28"/>
      <c r="AI291" s="28"/>
      <c r="AJ291" s="28"/>
      <c r="AK291" s="28"/>
      <c r="AL291" s="28"/>
      <c r="AM291" s="28"/>
      <c r="AN291" s="28"/>
      <c r="AO291" s="28"/>
      <c r="AP291" s="28"/>
      <c r="AQ291" s="28"/>
      <c r="AR291" s="28"/>
      <c r="AS291" s="28"/>
      <c r="AT291" s="28"/>
      <c r="AU291" s="28"/>
      <c r="AV291" s="28"/>
      <c r="AW291" s="28"/>
      <c r="AX291" s="28"/>
      <c r="AY291" s="28"/>
      <c r="AZ291" s="28"/>
      <c r="BA291" s="28"/>
      <c r="BB291" s="28"/>
      <c r="BE291" s="124"/>
      <c r="BF291" s="28"/>
      <c r="BG291" s="28"/>
      <c r="BH291" s="28"/>
      <c r="BI291" s="28"/>
      <c r="BJ291" s="28"/>
      <c r="BK291" s="28"/>
      <c r="BL291" s="28"/>
      <c r="BM291" s="28"/>
      <c r="BN291" s="28"/>
      <c r="BO291" s="28"/>
      <c r="BP291" s="28"/>
      <c r="BQ291" s="28"/>
      <c r="BR291" s="28"/>
      <c r="BS291" s="28"/>
      <c r="BT291" s="28"/>
    </row>
    <row r="292" spans="4:72" s="29" customFormat="1" ht="11.1" customHeight="1">
      <c r="D292" s="124"/>
      <c r="E292" s="28"/>
      <c r="P292" s="28"/>
      <c r="Q292" s="28"/>
      <c r="R292" s="28"/>
      <c r="S292" s="28"/>
      <c r="T292" s="28"/>
      <c r="U292" s="28"/>
      <c r="V292" s="28"/>
      <c r="W292" s="28"/>
      <c r="X292" s="28"/>
      <c r="Y292" s="28"/>
      <c r="Z292" s="28"/>
      <c r="AA292" s="28"/>
      <c r="AB292" s="28"/>
      <c r="AC292" s="28"/>
      <c r="AD292" s="28"/>
      <c r="AE292" s="28"/>
      <c r="AF292" s="28"/>
      <c r="AG292" s="28"/>
      <c r="AH292" s="28"/>
      <c r="AI292" s="28"/>
      <c r="AJ292" s="28"/>
      <c r="AK292" s="28"/>
      <c r="AL292" s="28"/>
      <c r="AM292" s="28"/>
      <c r="AN292" s="28"/>
      <c r="AO292" s="28"/>
      <c r="AP292" s="28"/>
      <c r="AQ292" s="28"/>
      <c r="AR292" s="28"/>
      <c r="AS292" s="28"/>
      <c r="AT292" s="28"/>
      <c r="AU292" s="28"/>
      <c r="AV292" s="28"/>
      <c r="AW292" s="28"/>
      <c r="AX292" s="28"/>
      <c r="AY292" s="28"/>
      <c r="AZ292" s="28"/>
      <c r="BA292" s="28"/>
      <c r="BB292" s="28"/>
      <c r="BE292" s="124"/>
      <c r="BF292" s="28"/>
      <c r="BG292" s="28"/>
      <c r="BH292" s="28"/>
      <c r="BI292" s="28"/>
      <c r="BJ292" s="28"/>
      <c r="BK292" s="28"/>
      <c r="BL292" s="28"/>
      <c r="BM292" s="28"/>
      <c r="BN292" s="28"/>
      <c r="BO292" s="28"/>
      <c r="BP292" s="28"/>
      <c r="BQ292" s="28"/>
      <c r="BR292" s="28"/>
      <c r="BS292" s="28"/>
      <c r="BT292" s="28"/>
    </row>
    <row r="293" spans="4:72" s="29" customFormat="1" ht="11.1" customHeight="1">
      <c r="D293" s="124"/>
      <c r="E293" s="28"/>
      <c r="P293" s="28"/>
      <c r="Q293" s="28"/>
      <c r="R293" s="28"/>
      <c r="S293" s="28"/>
      <c r="T293" s="28"/>
      <c r="U293" s="28"/>
      <c r="V293" s="28"/>
      <c r="W293" s="28"/>
      <c r="X293" s="28"/>
      <c r="Y293" s="28"/>
      <c r="Z293" s="28"/>
      <c r="AA293" s="28"/>
      <c r="AB293" s="28"/>
      <c r="AC293" s="28"/>
      <c r="AD293" s="28"/>
      <c r="AE293" s="28"/>
      <c r="AF293" s="28"/>
      <c r="AG293" s="28"/>
      <c r="AH293" s="28"/>
      <c r="AI293" s="28"/>
      <c r="AJ293" s="28"/>
      <c r="AK293" s="28"/>
      <c r="AL293" s="28"/>
      <c r="AM293" s="28"/>
      <c r="AN293" s="28"/>
      <c r="AO293" s="28"/>
      <c r="AP293" s="28"/>
      <c r="AQ293" s="28"/>
      <c r="AR293" s="28"/>
      <c r="AS293" s="28"/>
      <c r="AT293" s="28"/>
      <c r="AU293" s="28"/>
      <c r="AV293" s="28"/>
      <c r="AW293" s="28"/>
      <c r="AX293" s="28"/>
      <c r="AY293" s="28"/>
      <c r="AZ293" s="28"/>
      <c r="BA293" s="28"/>
      <c r="BB293" s="28"/>
      <c r="BE293" s="124"/>
      <c r="BF293" s="28"/>
      <c r="BG293" s="28"/>
      <c r="BH293" s="28"/>
      <c r="BI293" s="28"/>
      <c r="BJ293" s="28"/>
      <c r="BK293" s="28"/>
      <c r="BL293" s="28"/>
      <c r="BM293" s="28"/>
      <c r="BN293" s="28"/>
      <c r="BO293" s="28"/>
      <c r="BP293" s="28"/>
      <c r="BQ293" s="28"/>
      <c r="BR293" s="28"/>
      <c r="BS293" s="28"/>
      <c r="BT293" s="28"/>
    </row>
    <row r="294" spans="4:72" s="29" customFormat="1" ht="11.1" customHeight="1">
      <c r="D294" s="124"/>
      <c r="E294" s="28"/>
      <c r="P294" s="28"/>
      <c r="Q294" s="28"/>
      <c r="R294" s="28"/>
      <c r="S294" s="28"/>
      <c r="T294" s="28"/>
      <c r="U294" s="28"/>
      <c r="V294" s="28"/>
      <c r="W294" s="28"/>
      <c r="X294" s="28"/>
      <c r="Y294" s="28"/>
      <c r="Z294" s="28"/>
      <c r="AA294" s="28"/>
      <c r="AB294" s="28"/>
      <c r="AC294" s="28"/>
      <c r="AD294" s="28"/>
      <c r="AE294" s="28"/>
      <c r="AF294" s="28"/>
      <c r="AG294" s="28"/>
      <c r="AH294" s="28"/>
      <c r="AI294" s="28"/>
      <c r="AJ294" s="28"/>
      <c r="AK294" s="28"/>
      <c r="AL294" s="28"/>
      <c r="AM294" s="28"/>
      <c r="AN294" s="28"/>
      <c r="AO294" s="28"/>
      <c r="AP294" s="28"/>
      <c r="AQ294" s="28"/>
      <c r="AR294" s="28"/>
      <c r="AS294" s="28"/>
      <c r="AT294" s="28"/>
      <c r="AU294" s="28"/>
      <c r="AV294" s="28"/>
      <c r="AW294" s="28"/>
      <c r="AX294" s="28"/>
      <c r="AY294" s="28"/>
      <c r="AZ294" s="28"/>
      <c r="BA294" s="28"/>
      <c r="BB294" s="28"/>
      <c r="BE294" s="124"/>
      <c r="BF294" s="28"/>
      <c r="BG294" s="28"/>
      <c r="BH294" s="28"/>
      <c r="BI294" s="28"/>
      <c r="BJ294" s="28"/>
      <c r="BK294" s="28"/>
      <c r="BL294" s="28"/>
      <c r="BM294" s="28"/>
      <c r="BN294" s="28"/>
      <c r="BO294" s="28"/>
      <c r="BP294" s="28"/>
      <c r="BQ294" s="28"/>
      <c r="BR294" s="28"/>
      <c r="BS294" s="28"/>
      <c r="BT294" s="28"/>
    </row>
    <row r="295" spans="4:72" s="29" customFormat="1" ht="11.1" customHeight="1">
      <c r="D295" s="124"/>
      <c r="E295" s="28"/>
      <c r="P295" s="28"/>
      <c r="Q295" s="28"/>
      <c r="R295" s="28"/>
      <c r="S295" s="28"/>
      <c r="T295" s="28"/>
      <c r="U295" s="28"/>
      <c r="V295" s="28"/>
      <c r="W295" s="28"/>
      <c r="X295" s="28"/>
      <c r="Y295" s="28"/>
      <c r="Z295" s="28"/>
      <c r="AA295" s="28"/>
      <c r="AB295" s="28"/>
      <c r="AC295" s="28"/>
      <c r="AD295" s="28"/>
      <c r="AE295" s="28"/>
      <c r="AF295" s="28"/>
      <c r="AG295" s="28"/>
      <c r="AH295" s="28"/>
      <c r="AI295" s="28"/>
      <c r="AJ295" s="28"/>
      <c r="AK295" s="28"/>
      <c r="AL295" s="28"/>
      <c r="AM295" s="28"/>
      <c r="AN295" s="28"/>
      <c r="AO295" s="28"/>
      <c r="AP295" s="28"/>
      <c r="AQ295" s="28"/>
      <c r="AR295" s="28"/>
      <c r="AS295" s="28"/>
      <c r="AT295" s="28"/>
      <c r="AU295" s="28"/>
      <c r="AV295" s="28"/>
      <c r="AW295" s="28"/>
      <c r="AX295" s="28"/>
      <c r="AY295" s="28"/>
      <c r="AZ295" s="28"/>
      <c r="BA295" s="28"/>
      <c r="BB295" s="28"/>
      <c r="BE295" s="124"/>
      <c r="BF295" s="28"/>
      <c r="BG295" s="28"/>
      <c r="BH295" s="28"/>
      <c r="BI295" s="28"/>
      <c r="BJ295" s="28"/>
      <c r="BK295" s="28"/>
      <c r="BL295" s="28"/>
      <c r="BM295" s="28"/>
      <c r="BN295" s="28"/>
      <c r="BO295" s="28"/>
      <c r="BP295" s="28"/>
      <c r="BQ295" s="28"/>
      <c r="BR295" s="28"/>
      <c r="BS295" s="28"/>
      <c r="BT295" s="28"/>
    </row>
    <row r="296" spans="4:72" s="29" customFormat="1" ht="11.1" customHeight="1">
      <c r="D296" s="124"/>
      <c r="E296" s="28"/>
      <c r="P296" s="28"/>
      <c r="Q296" s="28"/>
      <c r="R296" s="28"/>
      <c r="S296" s="28"/>
      <c r="T296" s="28"/>
      <c r="U296" s="28"/>
      <c r="V296" s="28"/>
      <c r="W296" s="28"/>
      <c r="X296" s="28"/>
      <c r="Y296" s="28"/>
      <c r="Z296" s="28"/>
      <c r="AA296" s="28"/>
      <c r="AB296" s="28"/>
      <c r="AC296" s="28"/>
      <c r="AD296" s="28"/>
      <c r="AE296" s="28"/>
      <c r="AF296" s="28"/>
      <c r="AG296" s="28"/>
      <c r="AH296" s="28"/>
      <c r="AI296" s="28"/>
      <c r="AJ296" s="28"/>
      <c r="AK296" s="28"/>
      <c r="AL296" s="28"/>
      <c r="AM296" s="28"/>
      <c r="AN296" s="28"/>
      <c r="AO296" s="28"/>
      <c r="AP296" s="28"/>
      <c r="AQ296" s="28"/>
      <c r="AR296" s="28"/>
      <c r="AS296" s="28"/>
      <c r="AT296" s="28"/>
      <c r="AU296" s="28"/>
      <c r="AV296" s="28"/>
      <c r="AW296" s="28"/>
      <c r="AX296" s="28"/>
      <c r="AY296" s="28"/>
      <c r="AZ296" s="28"/>
      <c r="BA296" s="28"/>
      <c r="BB296" s="28"/>
      <c r="BE296" s="124"/>
      <c r="BF296" s="28"/>
      <c r="BG296" s="28"/>
      <c r="BH296" s="28"/>
      <c r="BI296" s="28"/>
      <c r="BJ296" s="28"/>
      <c r="BK296" s="28"/>
      <c r="BL296" s="28"/>
      <c r="BM296" s="28"/>
      <c r="BN296" s="28"/>
      <c r="BO296" s="28"/>
      <c r="BP296" s="28"/>
      <c r="BQ296" s="28"/>
      <c r="BR296" s="28"/>
      <c r="BS296" s="28"/>
      <c r="BT296" s="28"/>
    </row>
    <row r="297" spans="4:72" s="29" customFormat="1" ht="11.1" customHeight="1">
      <c r="D297" s="124"/>
      <c r="E297" s="28"/>
      <c r="P297" s="28"/>
      <c r="Q297" s="28"/>
      <c r="R297" s="28"/>
      <c r="S297" s="28"/>
      <c r="T297" s="28"/>
      <c r="U297" s="28"/>
      <c r="V297" s="28"/>
      <c r="W297" s="28"/>
      <c r="X297" s="28"/>
      <c r="Y297" s="28"/>
      <c r="Z297" s="28"/>
      <c r="AA297" s="28"/>
      <c r="AB297" s="28"/>
      <c r="AC297" s="28"/>
      <c r="AD297" s="28"/>
      <c r="AE297" s="28"/>
      <c r="AF297" s="28"/>
      <c r="AG297" s="28"/>
      <c r="AH297" s="28"/>
      <c r="AI297" s="28"/>
      <c r="AJ297" s="28"/>
      <c r="AK297" s="28"/>
      <c r="AL297" s="28"/>
      <c r="AM297" s="28"/>
      <c r="AN297" s="28"/>
      <c r="AO297" s="28"/>
      <c r="AP297" s="28"/>
      <c r="AQ297" s="28"/>
      <c r="AR297" s="28"/>
      <c r="AS297" s="28"/>
      <c r="AT297" s="28"/>
      <c r="AU297" s="28"/>
      <c r="AV297" s="28"/>
      <c r="AW297" s="28"/>
      <c r="AX297" s="28"/>
      <c r="AY297" s="28"/>
      <c r="AZ297" s="28"/>
      <c r="BA297" s="28"/>
      <c r="BB297" s="28"/>
      <c r="BE297" s="124"/>
      <c r="BF297" s="28"/>
      <c r="BG297" s="28"/>
      <c r="BH297" s="28"/>
      <c r="BI297" s="28"/>
      <c r="BJ297" s="28"/>
      <c r="BK297" s="28"/>
      <c r="BL297" s="28"/>
      <c r="BM297" s="28"/>
      <c r="BN297" s="28"/>
      <c r="BO297" s="28"/>
      <c r="BP297" s="28"/>
      <c r="BQ297" s="28"/>
      <c r="BR297" s="28"/>
      <c r="BS297" s="28"/>
      <c r="BT297" s="28"/>
    </row>
    <row r="298" spans="4:72" s="29" customFormat="1" ht="11.1" customHeight="1">
      <c r="D298" s="124"/>
      <c r="E298" s="28"/>
      <c r="P298" s="28"/>
      <c r="Q298" s="28"/>
      <c r="R298" s="28"/>
      <c r="S298" s="28"/>
      <c r="T298" s="28"/>
      <c r="U298" s="28"/>
      <c r="V298" s="28"/>
      <c r="W298" s="28"/>
      <c r="X298" s="28"/>
      <c r="Y298" s="28"/>
      <c r="Z298" s="28"/>
      <c r="AA298" s="28"/>
      <c r="AB298" s="28"/>
      <c r="AC298" s="28"/>
      <c r="AD298" s="28"/>
      <c r="AE298" s="28"/>
      <c r="AF298" s="28"/>
      <c r="AG298" s="28"/>
      <c r="AH298" s="28"/>
      <c r="AI298" s="28"/>
      <c r="AJ298" s="28"/>
      <c r="AK298" s="28"/>
      <c r="AL298" s="28"/>
      <c r="AM298" s="28"/>
      <c r="AN298" s="28"/>
      <c r="AO298" s="28"/>
      <c r="AP298" s="28"/>
      <c r="AQ298" s="28"/>
      <c r="AR298" s="28"/>
      <c r="AS298" s="28"/>
      <c r="AT298" s="28"/>
      <c r="AU298" s="28"/>
      <c r="AV298" s="28"/>
      <c r="AW298" s="28"/>
      <c r="AX298" s="28"/>
      <c r="AY298" s="28"/>
      <c r="AZ298" s="28"/>
      <c r="BA298" s="28"/>
      <c r="BB298" s="28"/>
      <c r="BE298" s="124"/>
      <c r="BF298" s="28"/>
      <c r="BG298" s="28"/>
      <c r="BH298" s="28"/>
      <c r="BI298" s="28"/>
      <c r="BJ298" s="28"/>
      <c r="BK298" s="28"/>
      <c r="BL298" s="28"/>
      <c r="BM298" s="28"/>
      <c r="BN298" s="28"/>
      <c r="BO298" s="28"/>
      <c r="BP298" s="28"/>
      <c r="BQ298" s="28"/>
      <c r="BR298" s="28"/>
      <c r="BS298" s="28"/>
      <c r="BT298" s="28"/>
    </row>
    <row r="299" spans="4:72" s="29" customFormat="1" ht="11.1" customHeight="1">
      <c r="D299" s="124"/>
      <c r="E299" s="28"/>
      <c r="P299" s="28"/>
      <c r="Q299" s="28"/>
      <c r="R299" s="28"/>
      <c r="S299" s="28"/>
      <c r="T299" s="28"/>
      <c r="U299" s="28"/>
      <c r="V299" s="28"/>
      <c r="W299" s="28"/>
      <c r="X299" s="28"/>
      <c r="Y299" s="28"/>
      <c r="Z299" s="28"/>
      <c r="AA299" s="28"/>
      <c r="AB299" s="28"/>
      <c r="AC299" s="28"/>
      <c r="AD299" s="28"/>
      <c r="AE299" s="28"/>
      <c r="AF299" s="28"/>
      <c r="AG299" s="28"/>
      <c r="AH299" s="28"/>
      <c r="AI299" s="28"/>
      <c r="AJ299" s="28"/>
      <c r="AK299" s="28"/>
      <c r="AL299" s="28"/>
      <c r="AM299" s="28"/>
      <c r="AN299" s="28"/>
      <c r="AO299" s="28"/>
      <c r="AP299" s="28"/>
      <c r="AQ299" s="28"/>
      <c r="AR299" s="28"/>
      <c r="AS299" s="28"/>
      <c r="AT299" s="28"/>
      <c r="AU299" s="28"/>
      <c r="AV299" s="28"/>
      <c r="AW299" s="28"/>
      <c r="AX299" s="28"/>
      <c r="AY299" s="28"/>
      <c r="AZ299" s="28"/>
      <c r="BA299" s="28"/>
      <c r="BB299" s="28"/>
      <c r="BE299" s="124"/>
      <c r="BF299" s="28"/>
      <c r="BG299" s="28"/>
      <c r="BH299" s="28"/>
      <c r="BI299" s="28"/>
      <c r="BJ299" s="28"/>
      <c r="BK299" s="28"/>
      <c r="BL299" s="28"/>
      <c r="BM299" s="28"/>
      <c r="BN299" s="28"/>
      <c r="BO299" s="28"/>
      <c r="BP299" s="28"/>
      <c r="BQ299" s="28"/>
      <c r="BR299" s="28"/>
      <c r="BS299" s="28"/>
      <c r="BT299" s="28"/>
    </row>
    <row r="300" spans="4:72" s="29" customFormat="1" ht="11.1" customHeight="1">
      <c r="D300" s="124"/>
      <c r="E300" s="28"/>
      <c r="P300" s="28"/>
      <c r="Q300" s="28"/>
      <c r="R300" s="28"/>
      <c r="S300" s="28"/>
      <c r="T300" s="28"/>
      <c r="U300" s="28"/>
      <c r="V300" s="28"/>
      <c r="W300" s="28"/>
      <c r="X300" s="28"/>
      <c r="Y300" s="28"/>
      <c r="Z300" s="28"/>
      <c r="AA300" s="28"/>
      <c r="AB300" s="28"/>
      <c r="AC300" s="28"/>
      <c r="AD300" s="28"/>
      <c r="AE300" s="28"/>
      <c r="AF300" s="28"/>
      <c r="AG300" s="28"/>
      <c r="AH300" s="28"/>
      <c r="AI300" s="28"/>
      <c r="AJ300" s="28"/>
      <c r="AK300" s="28"/>
      <c r="AL300" s="28"/>
      <c r="AM300" s="28"/>
      <c r="AN300" s="28"/>
      <c r="AO300" s="28"/>
      <c r="AP300" s="28"/>
      <c r="AQ300" s="28"/>
      <c r="AR300" s="28"/>
      <c r="AS300" s="28"/>
      <c r="AT300" s="28"/>
      <c r="AU300" s="28"/>
      <c r="AV300" s="28"/>
      <c r="AW300" s="28"/>
      <c r="AX300" s="28"/>
      <c r="AY300" s="28"/>
      <c r="AZ300" s="28"/>
      <c r="BA300" s="28"/>
      <c r="BB300" s="28"/>
      <c r="BE300" s="124"/>
      <c r="BF300" s="28"/>
      <c r="BG300" s="28"/>
      <c r="BH300" s="28"/>
      <c r="BI300" s="28"/>
      <c r="BJ300" s="28"/>
      <c r="BK300" s="28"/>
      <c r="BL300" s="28"/>
      <c r="BM300" s="28"/>
      <c r="BN300" s="28"/>
      <c r="BO300" s="28"/>
      <c r="BP300" s="28"/>
      <c r="BQ300" s="28"/>
      <c r="BR300" s="28"/>
      <c r="BS300" s="28"/>
      <c r="BT300" s="28"/>
    </row>
    <row r="301" spans="4:72" s="29" customFormat="1" ht="11.1" customHeight="1">
      <c r="D301" s="124"/>
      <c r="E301" s="28"/>
      <c r="P301" s="28"/>
      <c r="Q301" s="28"/>
      <c r="R301" s="28"/>
      <c r="S301" s="28"/>
      <c r="T301" s="28"/>
      <c r="U301" s="28"/>
      <c r="V301" s="28"/>
      <c r="W301" s="28"/>
      <c r="X301" s="28"/>
      <c r="Y301" s="28"/>
      <c r="Z301" s="28"/>
      <c r="AA301" s="28"/>
      <c r="AB301" s="28"/>
      <c r="AC301" s="28"/>
      <c r="AD301" s="28"/>
      <c r="AE301" s="28"/>
      <c r="AF301" s="28"/>
      <c r="AG301" s="28"/>
      <c r="AH301" s="28"/>
      <c r="AI301" s="28"/>
      <c r="AJ301" s="28"/>
      <c r="AK301" s="28"/>
      <c r="AL301" s="28"/>
      <c r="AM301" s="28"/>
      <c r="AN301" s="28"/>
      <c r="AO301" s="28"/>
      <c r="AP301" s="28"/>
      <c r="AQ301" s="28"/>
      <c r="AR301" s="28"/>
      <c r="AS301" s="28"/>
      <c r="AT301" s="28"/>
      <c r="AU301" s="28"/>
      <c r="AV301" s="28"/>
      <c r="AW301" s="28"/>
      <c r="AX301" s="28"/>
      <c r="AY301" s="28"/>
      <c r="AZ301" s="28"/>
      <c r="BA301" s="28"/>
      <c r="BB301" s="28"/>
      <c r="BE301" s="124"/>
      <c r="BF301" s="28"/>
      <c r="BG301" s="28"/>
      <c r="BH301" s="28"/>
      <c r="BI301" s="28"/>
      <c r="BJ301" s="28"/>
      <c r="BK301" s="28"/>
      <c r="BL301" s="28"/>
      <c r="BM301" s="28"/>
      <c r="BN301" s="28"/>
      <c r="BO301" s="28"/>
      <c r="BP301" s="28"/>
      <c r="BQ301" s="28"/>
      <c r="BR301" s="28"/>
      <c r="BS301" s="28"/>
      <c r="BT301" s="28"/>
    </row>
    <row r="302" spans="4:72" s="29" customFormat="1" ht="11.1" customHeight="1">
      <c r="D302" s="124"/>
      <c r="E302" s="28"/>
      <c r="P302" s="28"/>
      <c r="Q302" s="28"/>
      <c r="R302" s="28"/>
      <c r="S302" s="28"/>
      <c r="T302" s="28"/>
      <c r="U302" s="28"/>
      <c r="V302" s="28"/>
      <c r="W302" s="28"/>
      <c r="X302" s="28"/>
      <c r="Y302" s="28"/>
      <c r="Z302" s="28"/>
      <c r="AA302" s="28"/>
      <c r="AB302" s="28"/>
      <c r="AC302" s="28"/>
      <c r="AD302" s="28"/>
      <c r="AE302" s="28"/>
      <c r="AF302" s="28"/>
      <c r="AG302" s="28"/>
      <c r="AH302" s="28"/>
      <c r="AI302" s="28"/>
      <c r="AJ302" s="28"/>
      <c r="AK302" s="28"/>
      <c r="AL302" s="28"/>
      <c r="AM302" s="28"/>
      <c r="AN302" s="28"/>
      <c r="AO302" s="28"/>
      <c r="AP302" s="28"/>
      <c r="AQ302" s="28"/>
      <c r="AR302" s="28"/>
      <c r="AS302" s="28"/>
      <c r="AT302" s="28"/>
      <c r="AU302" s="28"/>
      <c r="AV302" s="28"/>
      <c r="AW302" s="28"/>
      <c r="AX302" s="28"/>
      <c r="AY302" s="28"/>
      <c r="AZ302" s="28"/>
      <c r="BA302" s="28"/>
      <c r="BB302" s="28"/>
      <c r="BE302" s="124"/>
      <c r="BF302" s="28"/>
      <c r="BG302" s="28"/>
      <c r="BH302" s="28"/>
      <c r="BI302" s="28"/>
      <c r="BJ302" s="28"/>
      <c r="BK302" s="28"/>
      <c r="BL302" s="28"/>
      <c r="BM302" s="28"/>
      <c r="BN302" s="28"/>
      <c r="BO302" s="28"/>
      <c r="BP302" s="28"/>
      <c r="BQ302" s="28"/>
      <c r="BR302" s="28"/>
      <c r="BS302" s="28"/>
      <c r="BT302" s="28"/>
    </row>
    <row r="303" spans="4:72" s="29" customFormat="1" ht="11.1" customHeight="1">
      <c r="D303" s="124"/>
      <c r="E303" s="28"/>
      <c r="P303" s="28"/>
      <c r="Q303" s="28"/>
      <c r="R303" s="28"/>
      <c r="S303" s="28"/>
      <c r="T303" s="28"/>
      <c r="U303" s="28"/>
      <c r="V303" s="28"/>
      <c r="W303" s="28"/>
      <c r="X303" s="28"/>
      <c r="Y303" s="28"/>
      <c r="Z303" s="28"/>
      <c r="AA303" s="28"/>
      <c r="AB303" s="28"/>
      <c r="AC303" s="28"/>
      <c r="AD303" s="28"/>
      <c r="AE303" s="28"/>
      <c r="AF303" s="28"/>
      <c r="AG303" s="28"/>
      <c r="AH303" s="28"/>
      <c r="AI303" s="28"/>
      <c r="AJ303" s="28"/>
      <c r="AK303" s="28"/>
      <c r="AL303" s="28"/>
      <c r="AM303" s="28"/>
      <c r="AN303" s="28"/>
      <c r="AO303" s="28"/>
      <c r="AP303" s="28"/>
      <c r="AQ303" s="28"/>
      <c r="AR303" s="28"/>
      <c r="AS303" s="28"/>
      <c r="AT303" s="28"/>
      <c r="AU303" s="28"/>
      <c r="AV303" s="28"/>
      <c r="AW303" s="28"/>
      <c r="AX303" s="28"/>
      <c r="AY303" s="28"/>
      <c r="AZ303" s="28"/>
      <c r="BA303" s="28"/>
      <c r="BB303" s="28"/>
      <c r="BE303" s="124"/>
      <c r="BF303" s="28"/>
      <c r="BG303" s="28"/>
      <c r="BH303" s="28"/>
      <c r="BI303" s="28"/>
      <c r="BJ303" s="28"/>
      <c r="BK303" s="28"/>
      <c r="BL303" s="28"/>
      <c r="BM303" s="28"/>
      <c r="BN303" s="28"/>
      <c r="BO303" s="28"/>
      <c r="BP303" s="28"/>
      <c r="BQ303" s="28"/>
      <c r="BR303" s="28"/>
      <c r="BS303" s="28"/>
      <c r="BT303" s="28"/>
    </row>
    <row r="304" spans="4:72" s="29" customFormat="1" ht="11.1" customHeight="1">
      <c r="D304" s="124"/>
      <c r="E304" s="28"/>
      <c r="P304" s="28"/>
      <c r="Q304" s="28"/>
      <c r="R304" s="28"/>
      <c r="S304" s="28"/>
      <c r="T304" s="28"/>
      <c r="U304" s="28"/>
      <c r="V304" s="28"/>
      <c r="W304" s="28"/>
      <c r="X304" s="28"/>
      <c r="Y304" s="28"/>
      <c r="Z304" s="28"/>
      <c r="AA304" s="28"/>
      <c r="AB304" s="28"/>
      <c r="AC304" s="28"/>
      <c r="AD304" s="28"/>
      <c r="AE304" s="28"/>
      <c r="AF304" s="28"/>
      <c r="AG304" s="28"/>
      <c r="AH304" s="28"/>
      <c r="AI304" s="28"/>
      <c r="AJ304" s="28"/>
      <c r="AK304" s="28"/>
      <c r="AL304" s="28"/>
      <c r="AM304" s="28"/>
      <c r="AN304" s="28"/>
      <c r="AO304" s="28"/>
      <c r="AP304" s="28"/>
      <c r="AQ304" s="28"/>
      <c r="AR304" s="28"/>
      <c r="AS304" s="28"/>
      <c r="AT304" s="28"/>
      <c r="AU304" s="28"/>
      <c r="AV304" s="28"/>
      <c r="AW304" s="28"/>
      <c r="AX304" s="28"/>
      <c r="AY304" s="28"/>
      <c r="AZ304" s="28"/>
      <c r="BA304" s="28"/>
      <c r="BB304" s="28"/>
      <c r="BE304" s="124"/>
      <c r="BF304" s="28"/>
      <c r="BG304" s="28"/>
      <c r="BH304" s="28"/>
      <c r="BI304" s="28"/>
      <c r="BJ304" s="28"/>
      <c r="BK304" s="28"/>
      <c r="BL304" s="28"/>
      <c r="BM304" s="28"/>
      <c r="BN304" s="28"/>
      <c r="BO304" s="28"/>
      <c r="BP304" s="28"/>
      <c r="BQ304" s="28"/>
      <c r="BR304" s="28"/>
      <c r="BS304" s="28"/>
      <c r="BT304" s="28"/>
    </row>
    <row r="305" spans="4:72" s="29" customFormat="1" ht="11.1" customHeight="1">
      <c r="D305" s="124"/>
      <c r="E305" s="28"/>
      <c r="P305" s="28"/>
      <c r="Q305" s="28"/>
      <c r="R305" s="28"/>
      <c r="S305" s="28"/>
      <c r="T305" s="28"/>
      <c r="U305" s="28"/>
      <c r="V305" s="28"/>
      <c r="W305" s="28"/>
      <c r="X305" s="28"/>
      <c r="Y305" s="28"/>
      <c r="Z305" s="28"/>
      <c r="AA305" s="28"/>
      <c r="AB305" s="28"/>
      <c r="AC305" s="28"/>
      <c r="AD305" s="28"/>
      <c r="AE305" s="28"/>
      <c r="AF305" s="28"/>
      <c r="AG305" s="28"/>
      <c r="AH305" s="28"/>
      <c r="AI305" s="28"/>
      <c r="AJ305" s="28"/>
      <c r="AK305" s="28"/>
      <c r="AL305" s="28"/>
      <c r="AM305" s="28"/>
      <c r="AN305" s="28"/>
      <c r="AO305" s="28"/>
      <c r="AP305" s="28"/>
      <c r="AQ305" s="28"/>
      <c r="AR305" s="28"/>
      <c r="AS305" s="28"/>
      <c r="AT305" s="28"/>
      <c r="AU305" s="28"/>
      <c r="AV305" s="28"/>
      <c r="AW305" s="28"/>
      <c r="AX305" s="28"/>
      <c r="AY305" s="28"/>
      <c r="AZ305" s="28"/>
      <c r="BA305" s="28"/>
      <c r="BB305" s="28"/>
      <c r="BE305" s="124"/>
      <c r="BF305" s="28"/>
      <c r="BG305" s="28"/>
      <c r="BH305" s="28"/>
      <c r="BI305" s="28"/>
      <c r="BJ305" s="28"/>
      <c r="BK305" s="28"/>
      <c r="BL305" s="28"/>
      <c r="BM305" s="28"/>
      <c r="BN305" s="28"/>
      <c r="BO305" s="28"/>
      <c r="BP305" s="28"/>
      <c r="BQ305" s="28"/>
      <c r="BR305" s="28"/>
      <c r="BS305" s="28"/>
      <c r="BT305" s="28"/>
    </row>
    <row r="306" spans="4:72" s="29" customFormat="1" ht="11.1" customHeight="1">
      <c r="D306" s="124"/>
      <c r="E306" s="28"/>
      <c r="P306" s="28"/>
      <c r="Q306" s="28"/>
      <c r="R306" s="28"/>
      <c r="S306" s="28"/>
      <c r="T306" s="28"/>
      <c r="U306" s="28"/>
      <c r="V306" s="28"/>
      <c r="W306" s="28"/>
      <c r="X306" s="28"/>
      <c r="Y306" s="28"/>
      <c r="Z306" s="28"/>
      <c r="AA306" s="28"/>
      <c r="AB306" s="28"/>
      <c r="AC306" s="28"/>
      <c r="AD306" s="28"/>
      <c r="AE306" s="28"/>
      <c r="AF306" s="28"/>
      <c r="AG306" s="28"/>
      <c r="AH306" s="28"/>
      <c r="AI306" s="28"/>
      <c r="AJ306" s="28"/>
      <c r="AK306" s="28"/>
      <c r="AL306" s="28"/>
      <c r="AM306" s="28"/>
      <c r="AN306" s="28"/>
      <c r="AO306" s="28"/>
      <c r="AP306" s="28"/>
      <c r="AQ306" s="28"/>
      <c r="AR306" s="28"/>
      <c r="AS306" s="28"/>
      <c r="AT306" s="28"/>
      <c r="AU306" s="28"/>
      <c r="AV306" s="28"/>
      <c r="AW306" s="28"/>
      <c r="AX306" s="28"/>
      <c r="AY306" s="28"/>
      <c r="AZ306" s="28"/>
      <c r="BA306" s="28"/>
      <c r="BB306" s="28"/>
      <c r="BE306" s="124"/>
      <c r="BF306" s="28"/>
      <c r="BG306" s="28"/>
      <c r="BH306" s="28"/>
      <c r="BI306" s="28"/>
      <c r="BJ306" s="28"/>
      <c r="BK306" s="28"/>
      <c r="BL306" s="28"/>
      <c r="BM306" s="28"/>
      <c r="BN306" s="28"/>
      <c r="BO306" s="28"/>
      <c r="BP306" s="28"/>
      <c r="BQ306" s="28"/>
      <c r="BR306" s="28"/>
      <c r="BS306" s="28"/>
      <c r="BT306" s="28"/>
    </row>
    <row r="307" spans="4:72" s="29" customFormat="1" ht="11.1" customHeight="1">
      <c r="D307" s="124"/>
      <c r="E307" s="28"/>
      <c r="P307" s="28"/>
      <c r="Q307" s="28"/>
      <c r="R307" s="28"/>
      <c r="S307" s="28"/>
      <c r="T307" s="28"/>
      <c r="U307" s="28"/>
      <c r="V307" s="28"/>
      <c r="W307" s="28"/>
      <c r="X307" s="28"/>
      <c r="Y307" s="28"/>
      <c r="Z307" s="28"/>
      <c r="AA307" s="28"/>
      <c r="AB307" s="28"/>
      <c r="AC307" s="28"/>
      <c r="AD307" s="28"/>
      <c r="AE307" s="28"/>
      <c r="AF307" s="28"/>
      <c r="AG307" s="28"/>
      <c r="AH307" s="28"/>
      <c r="AI307" s="28"/>
      <c r="AJ307" s="28"/>
      <c r="AK307" s="28"/>
      <c r="AL307" s="28"/>
      <c r="AM307" s="28"/>
      <c r="AN307" s="28"/>
      <c r="AO307" s="28"/>
      <c r="AP307" s="28"/>
      <c r="AQ307" s="28"/>
      <c r="AR307" s="28"/>
      <c r="AS307" s="28"/>
      <c r="AT307" s="28"/>
      <c r="AU307" s="28"/>
      <c r="AV307" s="28"/>
      <c r="AW307" s="28"/>
      <c r="AX307" s="28"/>
      <c r="AY307" s="28"/>
      <c r="AZ307" s="28"/>
      <c r="BA307" s="28"/>
      <c r="BB307" s="28"/>
      <c r="BE307" s="124"/>
      <c r="BF307" s="28"/>
      <c r="BG307" s="28"/>
      <c r="BH307" s="28"/>
      <c r="BI307" s="28"/>
      <c r="BJ307" s="28"/>
      <c r="BK307" s="28"/>
      <c r="BL307" s="28"/>
      <c r="BM307" s="28"/>
      <c r="BN307" s="28"/>
      <c r="BO307" s="28"/>
      <c r="BP307" s="28"/>
      <c r="BQ307" s="28"/>
      <c r="BR307" s="28"/>
      <c r="BS307" s="28"/>
      <c r="BT307" s="28"/>
    </row>
    <row r="308" spans="4:72" s="29" customFormat="1" ht="11.1" customHeight="1">
      <c r="D308" s="124"/>
      <c r="E308" s="28"/>
      <c r="P308" s="28"/>
      <c r="Q308" s="28"/>
      <c r="R308" s="28"/>
      <c r="S308" s="28"/>
      <c r="T308" s="28"/>
      <c r="U308" s="28"/>
      <c r="V308" s="28"/>
      <c r="W308" s="28"/>
      <c r="X308" s="28"/>
      <c r="Y308" s="28"/>
      <c r="Z308" s="28"/>
      <c r="AA308" s="28"/>
      <c r="AB308" s="28"/>
      <c r="AC308" s="28"/>
      <c r="AD308" s="28"/>
      <c r="AE308" s="28"/>
      <c r="AF308" s="28"/>
      <c r="AG308" s="28"/>
      <c r="AH308" s="28"/>
      <c r="AI308" s="28"/>
      <c r="AJ308" s="28"/>
      <c r="AK308" s="28"/>
      <c r="AL308" s="28"/>
      <c r="AM308" s="28"/>
      <c r="AN308" s="28"/>
      <c r="AO308" s="28"/>
      <c r="AP308" s="28"/>
      <c r="AQ308" s="28"/>
      <c r="AR308" s="28"/>
      <c r="AS308" s="28"/>
      <c r="AT308" s="28"/>
      <c r="AU308" s="28"/>
      <c r="AV308" s="28"/>
      <c r="AW308" s="28"/>
      <c r="AX308" s="28"/>
      <c r="AY308" s="28"/>
      <c r="AZ308" s="28"/>
      <c r="BA308" s="28"/>
      <c r="BB308" s="28"/>
      <c r="BE308" s="124"/>
      <c r="BF308" s="28"/>
      <c r="BG308" s="28"/>
      <c r="BH308" s="28"/>
      <c r="BI308" s="28"/>
      <c r="BJ308" s="28"/>
      <c r="BK308" s="28"/>
      <c r="BL308" s="28"/>
      <c r="BM308" s="28"/>
      <c r="BN308" s="28"/>
      <c r="BO308" s="28"/>
      <c r="BP308" s="28"/>
      <c r="BQ308" s="28"/>
      <c r="BR308" s="28"/>
      <c r="BS308" s="28"/>
      <c r="BT308" s="28"/>
    </row>
    <row r="309" spans="4:72" s="29" customFormat="1" ht="11.1" customHeight="1">
      <c r="D309" s="124"/>
      <c r="E309" s="28"/>
      <c r="P309" s="28"/>
      <c r="Q309" s="28"/>
      <c r="R309" s="28"/>
      <c r="S309" s="28"/>
      <c r="T309" s="28"/>
      <c r="U309" s="28"/>
      <c r="V309" s="28"/>
      <c r="W309" s="28"/>
      <c r="X309" s="28"/>
      <c r="Y309" s="28"/>
      <c r="Z309" s="28"/>
      <c r="AA309" s="28"/>
      <c r="AB309" s="28"/>
      <c r="AC309" s="28"/>
      <c r="AD309" s="28"/>
      <c r="AE309" s="28"/>
      <c r="AF309" s="28"/>
      <c r="AG309" s="28"/>
      <c r="AH309" s="28"/>
      <c r="AI309" s="28"/>
      <c r="AJ309" s="28"/>
      <c r="AK309" s="28"/>
      <c r="AL309" s="28"/>
      <c r="AM309" s="28"/>
      <c r="AN309" s="28"/>
      <c r="AO309" s="28"/>
      <c r="AP309" s="28"/>
      <c r="AQ309" s="28"/>
      <c r="AR309" s="28"/>
      <c r="AS309" s="28"/>
      <c r="AT309" s="28"/>
      <c r="AU309" s="28"/>
      <c r="AV309" s="28"/>
      <c r="AW309" s="28"/>
      <c r="AX309" s="28"/>
      <c r="AY309" s="28"/>
      <c r="AZ309" s="28"/>
      <c r="BA309" s="28"/>
      <c r="BB309" s="28"/>
      <c r="BE309" s="124"/>
      <c r="BF309" s="28"/>
      <c r="BG309" s="28"/>
      <c r="BH309" s="28"/>
      <c r="BI309" s="28"/>
      <c r="BJ309" s="28"/>
      <c r="BK309" s="28"/>
      <c r="BL309" s="28"/>
      <c r="BM309" s="28"/>
      <c r="BN309" s="28"/>
      <c r="BO309" s="28"/>
      <c r="BP309" s="28"/>
      <c r="BQ309" s="28"/>
      <c r="BR309" s="28"/>
      <c r="BS309" s="28"/>
      <c r="BT309" s="28"/>
    </row>
    <row r="310" spans="4:72" s="29" customFormat="1" ht="11.1" customHeight="1">
      <c r="D310" s="124"/>
      <c r="E310" s="28"/>
      <c r="P310" s="28"/>
      <c r="Q310" s="28"/>
      <c r="R310" s="28"/>
      <c r="S310" s="28"/>
      <c r="T310" s="28"/>
      <c r="U310" s="28"/>
      <c r="V310" s="28"/>
      <c r="W310" s="28"/>
      <c r="X310" s="28"/>
      <c r="Y310" s="28"/>
      <c r="Z310" s="28"/>
      <c r="AA310" s="28"/>
      <c r="AB310" s="28"/>
      <c r="AC310" s="28"/>
      <c r="AD310" s="28"/>
      <c r="AE310" s="28"/>
      <c r="AF310" s="28"/>
      <c r="AG310" s="28"/>
      <c r="AH310" s="28"/>
      <c r="AI310" s="28"/>
      <c r="AJ310" s="28"/>
      <c r="AK310" s="28"/>
      <c r="AL310" s="28"/>
      <c r="AM310" s="28"/>
      <c r="AN310" s="28"/>
      <c r="AO310" s="28"/>
      <c r="AP310" s="28"/>
      <c r="AQ310" s="28"/>
      <c r="AR310" s="28"/>
      <c r="AS310" s="28"/>
      <c r="AT310" s="28"/>
      <c r="AU310" s="28"/>
      <c r="AV310" s="28"/>
      <c r="AW310" s="28"/>
      <c r="AX310" s="28"/>
      <c r="AY310" s="28"/>
      <c r="AZ310" s="28"/>
      <c r="BA310" s="28"/>
      <c r="BB310" s="28"/>
      <c r="BE310" s="124"/>
      <c r="BF310" s="28"/>
      <c r="BG310" s="28"/>
      <c r="BH310" s="28"/>
      <c r="BI310" s="28"/>
      <c r="BJ310" s="28"/>
      <c r="BK310" s="28"/>
      <c r="BL310" s="28"/>
      <c r="BM310" s="28"/>
      <c r="BN310" s="28"/>
      <c r="BO310" s="28"/>
      <c r="BP310" s="28"/>
      <c r="BQ310" s="28"/>
      <c r="BR310" s="28"/>
      <c r="BS310" s="28"/>
      <c r="BT310" s="28"/>
    </row>
    <row r="311" spans="4:72" s="29" customFormat="1" ht="11.1" customHeight="1">
      <c r="D311" s="124"/>
      <c r="E311" s="28"/>
      <c r="P311" s="28"/>
      <c r="Q311" s="28"/>
      <c r="R311" s="28"/>
      <c r="S311" s="28"/>
      <c r="T311" s="28"/>
      <c r="U311" s="28"/>
      <c r="V311" s="28"/>
      <c r="W311" s="28"/>
      <c r="X311" s="28"/>
      <c r="Y311" s="28"/>
      <c r="Z311" s="28"/>
      <c r="AA311" s="28"/>
      <c r="AB311" s="28"/>
      <c r="AC311" s="28"/>
      <c r="AD311" s="28"/>
      <c r="AE311" s="28"/>
      <c r="AF311" s="28"/>
      <c r="AG311" s="28"/>
      <c r="AH311" s="28"/>
      <c r="AI311" s="28"/>
      <c r="AJ311" s="28"/>
      <c r="AK311" s="28"/>
      <c r="AL311" s="28"/>
      <c r="AM311" s="28"/>
      <c r="AN311" s="28"/>
      <c r="AO311" s="28"/>
      <c r="AP311" s="28"/>
      <c r="AQ311" s="28"/>
      <c r="AR311" s="28"/>
      <c r="AS311" s="28"/>
      <c r="AT311" s="28"/>
      <c r="AU311" s="28"/>
      <c r="AV311" s="28"/>
      <c r="AW311" s="28"/>
      <c r="AX311" s="28"/>
      <c r="AY311" s="28"/>
      <c r="AZ311" s="28"/>
      <c r="BA311" s="28"/>
      <c r="BB311" s="28"/>
      <c r="BE311" s="124"/>
      <c r="BF311" s="28"/>
      <c r="BG311" s="28"/>
      <c r="BH311" s="28"/>
      <c r="BI311" s="28"/>
      <c r="BJ311" s="28"/>
      <c r="BK311" s="28"/>
      <c r="BL311" s="28"/>
      <c r="BM311" s="28"/>
      <c r="BN311" s="28"/>
      <c r="BO311" s="28"/>
      <c r="BP311" s="28"/>
      <c r="BQ311" s="28"/>
      <c r="BR311" s="28"/>
      <c r="BS311" s="28"/>
      <c r="BT311" s="28"/>
    </row>
    <row r="312" spans="4:72" s="29" customFormat="1" ht="11.1" customHeight="1">
      <c r="D312" s="124"/>
      <c r="E312" s="28"/>
      <c r="P312" s="28"/>
      <c r="Q312" s="28"/>
      <c r="R312" s="28"/>
      <c r="S312" s="28"/>
      <c r="T312" s="28"/>
      <c r="U312" s="28"/>
      <c r="V312" s="28"/>
      <c r="W312" s="28"/>
      <c r="X312" s="28"/>
      <c r="Y312" s="28"/>
      <c r="Z312" s="28"/>
      <c r="AA312" s="28"/>
      <c r="AB312" s="28"/>
      <c r="AC312" s="28"/>
      <c r="AD312" s="28"/>
      <c r="AE312" s="28"/>
      <c r="AF312" s="28"/>
      <c r="AG312" s="28"/>
      <c r="AH312" s="28"/>
      <c r="AI312" s="28"/>
      <c r="AJ312" s="28"/>
      <c r="AK312" s="28"/>
      <c r="AL312" s="28"/>
      <c r="AM312" s="28"/>
      <c r="AN312" s="28"/>
      <c r="AO312" s="28"/>
      <c r="AP312" s="28"/>
      <c r="AQ312" s="28"/>
      <c r="AR312" s="28"/>
      <c r="AS312" s="28"/>
      <c r="AT312" s="28"/>
      <c r="AU312" s="28"/>
      <c r="AV312" s="28"/>
      <c r="AW312" s="28"/>
      <c r="AX312" s="28"/>
      <c r="AY312" s="28"/>
      <c r="AZ312" s="28"/>
      <c r="BA312" s="28"/>
      <c r="BB312" s="28"/>
      <c r="BE312" s="124"/>
      <c r="BF312" s="28"/>
      <c r="BG312" s="28"/>
      <c r="BH312" s="28"/>
      <c r="BI312" s="28"/>
      <c r="BJ312" s="28"/>
      <c r="BK312" s="28"/>
      <c r="BL312" s="28"/>
      <c r="BM312" s="28"/>
      <c r="BN312" s="28"/>
      <c r="BO312" s="28"/>
      <c r="BP312" s="28"/>
      <c r="BQ312" s="28"/>
      <c r="BR312" s="28"/>
      <c r="BS312" s="28"/>
      <c r="BT312" s="28"/>
    </row>
    <row r="313" spans="4:72" s="29" customFormat="1" ht="11.1" customHeight="1">
      <c r="D313" s="124"/>
      <c r="E313" s="28"/>
      <c r="P313" s="28"/>
      <c r="Q313" s="28"/>
      <c r="R313" s="28"/>
      <c r="S313" s="28"/>
      <c r="T313" s="28"/>
      <c r="U313" s="28"/>
      <c r="V313" s="28"/>
      <c r="W313" s="28"/>
      <c r="X313" s="28"/>
      <c r="Y313" s="28"/>
      <c r="Z313" s="28"/>
      <c r="AA313" s="28"/>
      <c r="AB313" s="28"/>
      <c r="AC313" s="28"/>
      <c r="AD313" s="28"/>
      <c r="AE313" s="28"/>
      <c r="AF313" s="28"/>
      <c r="AG313" s="28"/>
      <c r="AH313" s="28"/>
      <c r="AI313" s="28"/>
      <c r="AJ313" s="28"/>
      <c r="AK313" s="28"/>
      <c r="AL313" s="28"/>
      <c r="AM313" s="28"/>
      <c r="AN313" s="28"/>
      <c r="AO313" s="28"/>
      <c r="AP313" s="28"/>
      <c r="AQ313" s="28"/>
      <c r="AR313" s="28"/>
      <c r="AS313" s="28"/>
      <c r="AT313" s="28"/>
      <c r="AU313" s="28"/>
      <c r="AV313" s="28"/>
      <c r="AW313" s="28"/>
      <c r="AX313" s="28"/>
      <c r="AY313" s="28"/>
      <c r="AZ313" s="28"/>
      <c r="BA313" s="28"/>
      <c r="BB313" s="28"/>
      <c r="BE313" s="124"/>
      <c r="BF313" s="28"/>
      <c r="BG313" s="28"/>
      <c r="BH313" s="28"/>
      <c r="BI313" s="28"/>
      <c r="BJ313" s="28"/>
      <c r="BK313" s="28"/>
      <c r="BL313" s="28"/>
      <c r="BM313" s="28"/>
      <c r="BN313" s="28"/>
      <c r="BO313" s="28"/>
      <c r="BP313" s="28"/>
      <c r="BQ313" s="28"/>
      <c r="BR313" s="28"/>
      <c r="BS313" s="28"/>
      <c r="BT313" s="28"/>
    </row>
    <row r="314" spans="4:72" s="29" customFormat="1" ht="11.1" customHeight="1">
      <c r="D314" s="124"/>
      <c r="E314" s="28"/>
      <c r="P314" s="28"/>
      <c r="Q314" s="28"/>
      <c r="R314" s="28"/>
      <c r="S314" s="28"/>
      <c r="T314" s="28"/>
      <c r="U314" s="28"/>
      <c r="V314" s="28"/>
      <c r="W314" s="28"/>
      <c r="X314" s="28"/>
      <c r="Y314" s="28"/>
      <c r="Z314" s="28"/>
      <c r="AA314" s="28"/>
      <c r="AB314" s="28"/>
      <c r="AC314" s="28"/>
      <c r="AD314" s="28"/>
      <c r="AE314" s="28"/>
      <c r="AF314" s="28"/>
      <c r="AG314" s="28"/>
      <c r="AH314" s="28"/>
      <c r="AI314" s="28"/>
      <c r="AJ314" s="28"/>
      <c r="AK314" s="28"/>
      <c r="AL314" s="28"/>
      <c r="AM314" s="28"/>
      <c r="AN314" s="28"/>
      <c r="AO314" s="28"/>
      <c r="AP314" s="28"/>
      <c r="AQ314" s="28"/>
      <c r="AR314" s="28"/>
      <c r="AS314" s="28"/>
      <c r="AT314" s="28"/>
      <c r="AU314" s="28"/>
      <c r="AV314" s="28"/>
      <c r="AW314" s="28"/>
      <c r="AX314" s="28"/>
      <c r="AY314" s="28"/>
      <c r="AZ314" s="28"/>
      <c r="BA314" s="28"/>
      <c r="BB314" s="28"/>
      <c r="BE314" s="124"/>
      <c r="BF314" s="28"/>
      <c r="BG314" s="28"/>
      <c r="BH314" s="28"/>
      <c r="BI314" s="28"/>
      <c r="BJ314" s="28"/>
      <c r="BK314" s="28"/>
      <c r="BL314" s="28"/>
      <c r="BM314" s="28"/>
      <c r="BN314" s="28"/>
      <c r="BO314" s="28"/>
      <c r="BP314" s="28"/>
      <c r="BQ314" s="28"/>
      <c r="BR314" s="28"/>
      <c r="BS314" s="28"/>
      <c r="BT314" s="28"/>
    </row>
    <row r="315" spans="4:72" s="29" customFormat="1" ht="11.1" customHeight="1">
      <c r="D315" s="124"/>
      <c r="E315" s="28"/>
      <c r="P315" s="28"/>
      <c r="Q315" s="28"/>
      <c r="R315" s="28"/>
      <c r="S315" s="28"/>
      <c r="T315" s="28"/>
      <c r="U315" s="28"/>
      <c r="V315" s="28"/>
      <c r="W315" s="28"/>
      <c r="X315" s="28"/>
      <c r="Y315" s="28"/>
      <c r="Z315" s="28"/>
      <c r="AA315" s="28"/>
      <c r="AB315" s="28"/>
      <c r="AC315" s="28"/>
      <c r="AD315" s="28"/>
      <c r="AE315" s="28"/>
      <c r="AF315" s="28"/>
      <c r="AG315" s="28"/>
      <c r="AH315" s="28"/>
      <c r="AI315" s="28"/>
      <c r="AJ315" s="28"/>
      <c r="AK315" s="28"/>
      <c r="AL315" s="28"/>
      <c r="AM315" s="28"/>
      <c r="AN315" s="28"/>
      <c r="AO315" s="28"/>
      <c r="AP315" s="28"/>
      <c r="AQ315" s="28"/>
      <c r="AR315" s="28"/>
      <c r="AS315" s="28"/>
      <c r="AT315" s="28"/>
      <c r="AU315" s="28"/>
      <c r="AV315" s="28"/>
      <c r="AW315" s="28"/>
      <c r="AX315" s="28"/>
      <c r="AY315" s="28"/>
      <c r="AZ315" s="28"/>
      <c r="BA315" s="28"/>
      <c r="BB315" s="28"/>
      <c r="BE315" s="124"/>
      <c r="BF315" s="28"/>
      <c r="BG315" s="28"/>
      <c r="BH315" s="28"/>
      <c r="BI315" s="28"/>
      <c r="BJ315" s="28"/>
      <c r="BK315" s="28"/>
      <c r="BL315" s="28"/>
      <c r="BM315" s="28"/>
      <c r="BN315" s="28"/>
      <c r="BO315" s="28"/>
      <c r="BP315" s="28"/>
      <c r="BQ315" s="28"/>
      <c r="BR315" s="28"/>
      <c r="BS315" s="28"/>
      <c r="BT315" s="28"/>
    </row>
    <row r="316" spans="4:72" s="29" customFormat="1" ht="11.1" customHeight="1">
      <c r="D316" s="124"/>
      <c r="E316" s="28"/>
      <c r="P316" s="28"/>
      <c r="Q316" s="28"/>
      <c r="R316" s="28"/>
      <c r="S316" s="28"/>
      <c r="T316" s="28"/>
      <c r="U316" s="28"/>
      <c r="V316" s="28"/>
      <c r="W316" s="28"/>
      <c r="X316" s="28"/>
      <c r="Y316" s="28"/>
      <c r="Z316" s="28"/>
      <c r="AA316" s="28"/>
      <c r="AB316" s="28"/>
      <c r="AC316" s="28"/>
      <c r="AD316" s="28"/>
      <c r="AE316" s="28"/>
      <c r="AF316" s="28"/>
      <c r="AG316" s="28"/>
      <c r="AH316" s="28"/>
      <c r="AI316" s="28"/>
      <c r="AJ316" s="28"/>
      <c r="AK316" s="28"/>
      <c r="AL316" s="28"/>
      <c r="AM316" s="28"/>
      <c r="AN316" s="28"/>
      <c r="AO316" s="28"/>
      <c r="AP316" s="28"/>
      <c r="AQ316" s="28"/>
      <c r="AR316" s="28"/>
      <c r="AS316" s="28"/>
      <c r="AT316" s="28"/>
      <c r="AU316" s="28"/>
      <c r="AV316" s="28"/>
      <c r="AW316" s="28"/>
      <c r="AX316" s="28"/>
      <c r="AY316" s="28"/>
      <c r="AZ316" s="28"/>
      <c r="BA316" s="28"/>
      <c r="BB316" s="28"/>
      <c r="BE316" s="124"/>
      <c r="BF316" s="28"/>
      <c r="BG316" s="28"/>
      <c r="BH316" s="28"/>
      <c r="BI316" s="28"/>
      <c r="BJ316" s="28"/>
      <c r="BK316" s="28"/>
      <c r="BL316" s="28"/>
      <c r="BM316" s="28"/>
      <c r="BN316" s="28"/>
      <c r="BO316" s="28"/>
      <c r="BP316" s="28"/>
      <c r="BQ316" s="28"/>
      <c r="BR316" s="28"/>
      <c r="BS316" s="28"/>
      <c r="BT316" s="28"/>
    </row>
    <row r="317" spans="4:72" s="29" customFormat="1" ht="11.1" customHeight="1">
      <c r="D317" s="124"/>
      <c r="E317" s="28"/>
      <c r="P317" s="28"/>
      <c r="Q317" s="28"/>
      <c r="R317" s="28"/>
      <c r="S317" s="28"/>
      <c r="T317" s="28"/>
      <c r="U317" s="28"/>
      <c r="V317" s="28"/>
      <c r="W317" s="28"/>
      <c r="X317" s="28"/>
      <c r="Y317" s="28"/>
      <c r="Z317" s="28"/>
      <c r="AA317" s="28"/>
      <c r="AB317" s="28"/>
      <c r="AC317" s="28"/>
      <c r="AD317" s="28"/>
      <c r="AE317" s="28"/>
      <c r="AF317" s="28"/>
      <c r="AG317" s="28"/>
      <c r="AH317" s="28"/>
      <c r="AI317" s="28"/>
      <c r="AJ317" s="28"/>
      <c r="AK317" s="28"/>
      <c r="AL317" s="28"/>
      <c r="AM317" s="28"/>
      <c r="AN317" s="28"/>
      <c r="AO317" s="28"/>
      <c r="AP317" s="28"/>
      <c r="AQ317" s="28"/>
      <c r="AR317" s="28"/>
      <c r="AS317" s="28"/>
      <c r="AT317" s="28"/>
      <c r="AU317" s="28"/>
      <c r="AV317" s="28"/>
      <c r="AW317" s="28"/>
      <c r="AX317" s="28"/>
      <c r="AY317" s="28"/>
      <c r="AZ317" s="28"/>
      <c r="BA317" s="28"/>
      <c r="BB317" s="28"/>
      <c r="BE317" s="124"/>
      <c r="BF317" s="28"/>
      <c r="BG317" s="28"/>
      <c r="BH317" s="28"/>
      <c r="BI317" s="28"/>
      <c r="BJ317" s="28"/>
      <c r="BK317" s="28"/>
      <c r="BL317" s="28"/>
      <c r="BM317" s="28"/>
      <c r="BN317" s="28"/>
      <c r="BO317" s="28"/>
      <c r="BP317" s="28"/>
      <c r="BQ317" s="28"/>
      <c r="BR317" s="28"/>
      <c r="BS317" s="28"/>
      <c r="BT317" s="28"/>
    </row>
    <row r="318" spans="4:72" s="29" customFormat="1" ht="11.1" customHeight="1">
      <c r="D318" s="124"/>
      <c r="E318" s="28"/>
      <c r="P318" s="28"/>
      <c r="Q318" s="28"/>
      <c r="R318" s="28"/>
      <c r="S318" s="28"/>
      <c r="T318" s="28"/>
      <c r="U318" s="28"/>
      <c r="V318" s="28"/>
      <c r="W318" s="28"/>
      <c r="X318" s="28"/>
      <c r="Y318" s="28"/>
      <c r="Z318" s="28"/>
      <c r="AA318" s="28"/>
      <c r="AB318" s="28"/>
      <c r="AC318" s="28"/>
      <c r="AD318" s="28"/>
      <c r="AE318" s="28"/>
      <c r="AF318" s="28"/>
      <c r="AG318" s="28"/>
      <c r="AH318" s="28"/>
      <c r="AI318" s="28"/>
      <c r="AJ318" s="28"/>
      <c r="AK318" s="28"/>
      <c r="AL318" s="28"/>
      <c r="AM318" s="28"/>
      <c r="AN318" s="28"/>
      <c r="AO318" s="28"/>
      <c r="AP318" s="28"/>
      <c r="AQ318" s="28"/>
      <c r="AR318" s="28"/>
      <c r="AS318" s="28"/>
      <c r="AT318" s="28"/>
      <c r="AU318" s="28"/>
      <c r="AV318" s="28"/>
      <c r="AW318" s="28"/>
      <c r="AX318" s="28"/>
      <c r="AY318" s="28"/>
      <c r="AZ318" s="28"/>
      <c r="BA318" s="28"/>
      <c r="BB318" s="28"/>
      <c r="BE318" s="124"/>
      <c r="BF318" s="28"/>
      <c r="BG318" s="28"/>
      <c r="BH318" s="28"/>
      <c r="BI318" s="28"/>
      <c r="BJ318" s="28"/>
      <c r="BK318" s="28"/>
      <c r="BL318" s="28"/>
      <c r="BM318" s="28"/>
      <c r="BN318" s="28"/>
      <c r="BO318" s="28"/>
      <c r="BP318" s="28"/>
      <c r="BQ318" s="28"/>
      <c r="BR318" s="28"/>
      <c r="BS318" s="28"/>
      <c r="BT318" s="28"/>
    </row>
    <row r="319" spans="4:72" s="29" customFormat="1" ht="11.1" customHeight="1">
      <c r="D319" s="124"/>
      <c r="E319" s="28"/>
      <c r="P319" s="28"/>
      <c r="Q319" s="28"/>
      <c r="R319" s="28"/>
      <c r="S319" s="28"/>
      <c r="T319" s="28"/>
      <c r="U319" s="28"/>
      <c r="V319" s="28"/>
      <c r="W319" s="28"/>
      <c r="X319" s="28"/>
      <c r="Y319" s="28"/>
      <c r="Z319" s="28"/>
      <c r="AA319" s="28"/>
      <c r="AB319" s="28"/>
      <c r="AC319" s="28"/>
      <c r="AD319" s="28"/>
      <c r="AE319" s="28"/>
      <c r="AF319" s="28"/>
      <c r="AG319" s="28"/>
      <c r="AH319" s="28"/>
      <c r="AI319" s="28"/>
      <c r="AJ319" s="28"/>
      <c r="AK319" s="28"/>
      <c r="AL319" s="28"/>
      <c r="AM319" s="28"/>
      <c r="AN319" s="28"/>
      <c r="AO319" s="28"/>
      <c r="AP319" s="28"/>
      <c r="AQ319" s="28"/>
      <c r="AR319" s="28"/>
      <c r="AS319" s="28"/>
      <c r="AT319" s="28"/>
      <c r="AU319" s="28"/>
      <c r="AV319" s="28"/>
      <c r="AW319" s="28"/>
      <c r="AX319" s="28"/>
      <c r="AY319" s="28"/>
      <c r="AZ319" s="28"/>
      <c r="BA319" s="28"/>
      <c r="BB319" s="28"/>
      <c r="BE319" s="124"/>
      <c r="BF319" s="28"/>
      <c r="BG319" s="28"/>
      <c r="BH319" s="28"/>
      <c r="BI319" s="28"/>
      <c r="BJ319" s="28"/>
      <c r="BK319" s="28"/>
      <c r="BL319" s="28"/>
      <c r="BM319" s="28"/>
      <c r="BN319" s="28"/>
      <c r="BO319" s="28"/>
      <c r="BP319" s="28"/>
      <c r="BQ319" s="28"/>
      <c r="BR319" s="28"/>
      <c r="BS319" s="28"/>
      <c r="BT319" s="28"/>
    </row>
    <row r="320" spans="4:72" s="29" customFormat="1" ht="11.1" customHeight="1">
      <c r="D320" s="124"/>
      <c r="E320" s="28"/>
      <c r="P320" s="28"/>
      <c r="Q320" s="28"/>
      <c r="R320" s="28"/>
      <c r="S320" s="28"/>
      <c r="T320" s="28"/>
      <c r="U320" s="28"/>
      <c r="V320" s="28"/>
      <c r="W320" s="28"/>
      <c r="X320" s="28"/>
      <c r="Y320" s="28"/>
      <c r="Z320" s="28"/>
      <c r="AA320" s="28"/>
      <c r="AB320" s="28"/>
      <c r="AC320" s="28"/>
      <c r="AD320" s="28"/>
      <c r="AE320" s="28"/>
      <c r="AF320" s="28"/>
      <c r="AG320" s="28"/>
      <c r="AH320" s="28"/>
      <c r="AI320" s="28"/>
      <c r="AJ320" s="28"/>
      <c r="AK320" s="28"/>
      <c r="AL320" s="28"/>
      <c r="AM320" s="28"/>
      <c r="AN320" s="28"/>
      <c r="AO320" s="28"/>
      <c r="AP320" s="28"/>
      <c r="AQ320" s="28"/>
      <c r="AR320" s="28"/>
      <c r="AS320" s="28"/>
      <c r="AT320" s="28"/>
      <c r="AU320" s="28"/>
      <c r="AV320" s="28"/>
      <c r="AW320" s="28"/>
      <c r="AX320" s="28"/>
      <c r="AY320" s="28"/>
      <c r="AZ320" s="28"/>
      <c r="BA320" s="28"/>
      <c r="BB320" s="28"/>
      <c r="BE320" s="124"/>
      <c r="BF320" s="28"/>
      <c r="BG320" s="28"/>
      <c r="BH320" s="28"/>
      <c r="BI320" s="28"/>
      <c r="BJ320" s="28"/>
      <c r="BK320" s="28"/>
      <c r="BL320" s="28"/>
      <c r="BM320" s="28"/>
      <c r="BN320" s="28"/>
      <c r="BO320" s="28"/>
      <c r="BP320" s="28"/>
      <c r="BQ320" s="28"/>
      <c r="BR320" s="28"/>
      <c r="BS320" s="28"/>
      <c r="BT320" s="28"/>
    </row>
    <row r="321" spans="4:72" s="29" customFormat="1" ht="11.1" customHeight="1">
      <c r="D321" s="124"/>
      <c r="E321" s="28"/>
      <c r="P321" s="28"/>
      <c r="Q321" s="28"/>
      <c r="R321" s="28"/>
      <c r="S321" s="28"/>
      <c r="T321" s="28"/>
      <c r="U321" s="28"/>
      <c r="V321" s="28"/>
      <c r="W321" s="28"/>
      <c r="X321" s="28"/>
      <c r="Y321" s="28"/>
      <c r="Z321" s="28"/>
      <c r="AA321" s="28"/>
      <c r="AB321" s="28"/>
      <c r="AC321" s="28"/>
      <c r="AD321" s="28"/>
      <c r="AE321" s="28"/>
      <c r="AF321" s="28"/>
      <c r="AG321" s="28"/>
      <c r="AH321" s="28"/>
      <c r="AI321" s="28"/>
      <c r="AJ321" s="28"/>
      <c r="AK321" s="28"/>
      <c r="AL321" s="28"/>
      <c r="AM321" s="28"/>
      <c r="AN321" s="28"/>
      <c r="AO321" s="28"/>
      <c r="AP321" s="28"/>
      <c r="AQ321" s="28"/>
      <c r="AR321" s="28"/>
      <c r="AS321" s="28"/>
      <c r="AT321" s="28"/>
      <c r="AU321" s="28"/>
      <c r="AV321" s="28"/>
      <c r="AW321" s="28"/>
      <c r="AX321" s="28"/>
      <c r="AY321" s="28"/>
      <c r="AZ321" s="28"/>
      <c r="BA321" s="28"/>
      <c r="BB321" s="28"/>
      <c r="BE321" s="124"/>
      <c r="BF321" s="28"/>
      <c r="BG321" s="28"/>
      <c r="BH321" s="28"/>
      <c r="BI321" s="28"/>
      <c r="BJ321" s="28"/>
      <c r="BK321" s="28"/>
      <c r="BL321" s="28"/>
      <c r="BM321" s="28"/>
      <c r="BN321" s="28"/>
      <c r="BO321" s="28"/>
      <c r="BP321" s="28"/>
      <c r="BQ321" s="28"/>
      <c r="BR321" s="28"/>
      <c r="BS321" s="28"/>
      <c r="BT321" s="28"/>
    </row>
    <row r="322" spans="4:72" s="29" customFormat="1" ht="11.1" customHeight="1">
      <c r="D322" s="124"/>
      <c r="E322" s="28"/>
      <c r="P322" s="28"/>
      <c r="Q322" s="28"/>
      <c r="R322" s="28"/>
      <c r="S322" s="28"/>
      <c r="T322" s="28"/>
      <c r="U322" s="28"/>
      <c r="V322" s="28"/>
      <c r="W322" s="28"/>
      <c r="X322" s="28"/>
      <c r="Y322" s="28"/>
      <c r="Z322" s="28"/>
      <c r="AA322" s="28"/>
      <c r="AB322" s="28"/>
      <c r="AC322" s="28"/>
      <c r="AD322" s="28"/>
      <c r="AE322" s="28"/>
      <c r="AF322" s="28"/>
      <c r="AG322" s="28"/>
      <c r="AH322" s="28"/>
      <c r="AI322" s="28"/>
      <c r="AJ322" s="28"/>
      <c r="AK322" s="28"/>
      <c r="AL322" s="28"/>
      <c r="AM322" s="28"/>
      <c r="AN322" s="28"/>
      <c r="AO322" s="28"/>
      <c r="AP322" s="28"/>
      <c r="AQ322" s="28"/>
      <c r="AR322" s="28"/>
      <c r="AS322" s="28"/>
      <c r="AT322" s="28"/>
      <c r="AU322" s="28"/>
      <c r="AV322" s="28"/>
      <c r="AW322" s="28"/>
      <c r="AX322" s="28"/>
      <c r="AY322" s="28"/>
      <c r="AZ322" s="28"/>
      <c r="BA322" s="28"/>
      <c r="BB322" s="28"/>
      <c r="BE322" s="124"/>
      <c r="BF322" s="28"/>
      <c r="BG322" s="28"/>
      <c r="BH322" s="28"/>
      <c r="BI322" s="28"/>
      <c r="BJ322" s="28"/>
      <c r="BK322" s="28"/>
      <c r="BL322" s="28"/>
      <c r="BM322" s="28"/>
      <c r="BN322" s="28"/>
      <c r="BO322" s="28"/>
      <c r="BP322" s="28"/>
      <c r="BQ322" s="28"/>
      <c r="BR322" s="28"/>
      <c r="BS322" s="28"/>
      <c r="BT322" s="28"/>
    </row>
    <row r="323" spans="4:72" s="29" customFormat="1" ht="11.1" customHeight="1">
      <c r="D323" s="124"/>
      <c r="E323" s="28"/>
      <c r="P323" s="28"/>
      <c r="Q323" s="28"/>
      <c r="R323" s="28"/>
      <c r="S323" s="28"/>
      <c r="T323" s="28"/>
      <c r="U323" s="28"/>
      <c r="V323" s="28"/>
      <c r="W323" s="28"/>
      <c r="X323" s="28"/>
      <c r="Y323" s="28"/>
      <c r="Z323" s="28"/>
      <c r="AA323" s="28"/>
      <c r="AB323" s="28"/>
      <c r="AC323" s="28"/>
      <c r="AD323" s="28"/>
      <c r="AE323" s="28"/>
      <c r="AF323" s="28"/>
      <c r="AG323" s="28"/>
      <c r="AH323" s="28"/>
      <c r="AI323" s="28"/>
      <c r="AJ323" s="28"/>
      <c r="AK323" s="28"/>
      <c r="AL323" s="28"/>
      <c r="AM323" s="28"/>
      <c r="AN323" s="28"/>
      <c r="AO323" s="28"/>
      <c r="AP323" s="28"/>
      <c r="AQ323" s="28"/>
      <c r="AR323" s="28"/>
      <c r="AS323" s="28"/>
      <c r="AT323" s="28"/>
      <c r="AU323" s="28"/>
      <c r="AV323" s="28"/>
      <c r="AW323" s="28"/>
      <c r="AX323" s="28"/>
      <c r="AY323" s="28"/>
      <c r="AZ323" s="28"/>
      <c r="BA323" s="28"/>
      <c r="BB323" s="28"/>
      <c r="BE323" s="124"/>
      <c r="BF323" s="28"/>
      <c r="BG323" s="28"/>
      <c r="BH323" s="28"/>
      <c r="BI323" s="28"/>
      <c r="BJ323" s="28"/>
      <c r="BK323" s="28"/>
      <c r="BL323" s="28"/>
      <c r="BM323" s="28"/>
      <c r="BN323" s="28"/>
      <c r="BO323" s="28"/>
      <c r="BP323" s="28"/>
      <c r="BQ323" s="28"/>
      <c r="BR323" s="28"/>
      <c r="BS323" s="28"/>
      <c r="BT323" s="28"/>
    </row>
    <row r="324" spans="4:72" s="29" customFormat="1" ht="11.1" customHeight="1">
      <c r="D324" s="124"/>
      <c r="E324" s="28"/>
      <c r="P324" s="28"/>
      <c r="Q324" s="28"/>
      <c r="R324" s="28"/>
      <c r="S324" s="28"/>
      <c r="T324" s="28"/>
      <c r="U324" s="28"/>
      <c r="V324" s="28"/>
      <c r="W324" s="28"/>
      <c r="X324" s="28"/>
      <c r="Y324" s="28"/>
      <c r="Z324" s="28"/>
      <c r="AA324" s="28"/>
      <c r="AB324" s="28"/>
      <c r="AC324" s="28"/>
      <c r="AD324" s="28"/>
      <c r="AE324" s="28"/>
      <c r="AF324" s="28"/>
      <c r="AG324" s="28"/>
      <c r="AH324" s="28"/>
      <c r="AI324" s="28"/>
      <c r="AJ324" s="28"/>
      <c r="AK324" s="28"/>
      <c r="AL324" s="28"/>
      <c r="AM324" s="28"/>
      <c r="AN324" s="28"/>
      <c r="AO324" s="28"/>
      <c r="AP324" s="28"/>
      <c r="AQ324" s="28"/>
      <c r="AR324" s="28"/>
      <c r="AS324" s="28"/>
      <c r="AT324" s="28"/>
      <c r="AU324" s="28"/>
      <c r="AV324" s="28"/>
      <c r="AW324" s="28"/>
      <c r="AX324" s="28"/>
      <c r="AY324" s="28"/>
      <c r="AZ324" s="28"/>
      <c r="BA324" s="28"/>
      <c r="BB324" s="28"/>
      <c r="BE324" s="124"/>
      <c r="BF324" s="28"/>
      <c r="BG324" s="28"/>
      <c r="BH324" s="28"/>
      <c r="BI324" s="28"/>
      <c r="BJ324" s="28"/>
      <c r="BK324" s="28"/>
      <c r="BL324" s="28"/>
      <c r="BM324" s="28"/>
      <c r="BN324" s="28"/>
      <c r="BO324" s="28"/>
      <c r="BP324" s="28"/>
      <c r="BQ324" s="28"/>
      <c r="BR324" s="28"/>
      <c r="BS324" s="28"/>
      <c r="BT324" s="28"/>
    </row>
    <row r="325" spans="4:72" s="29" customFormat="1" ht="11.1" customHeight="1">
      <c r="D325" s="124"/>
      <c r="E325" s="28"/>
      <c r="P325" s="28"/>
      <c r="Q325" s="28"/>
      <c r="R325" s="28"/>
      <c r="S325" s="28"/>
      <c r="T325" s="28"/>
      <c r="U325" s="28"/>
      <c r="V325" s="28"/>
      <c r="W325" s="28"/>
      <c r="X325" s="28"/>
      <c r="Y325" s="28"/>
      <c r="Z325" s="28"/>
      <c r="AA325" s="28"/>
      <c r="AB325" s="28"/>
      <c r="AC325" s="28"/>
      <c r="AD325" s="28"/>
      <c r="AE325" s="28"/>
      <c r="AF325" s="28"/>
      <c r="AG325" s="28"/>
      <c r="AH325" s="28"/>
      <c r="AI325" s="28"/>
      <c r="AJ325" s="28"/>
      <c r="AK325" s="28"/>
      <c r="AL325" s="28"/>
      <c r="AM325" s="28"/>
      <c r="AN325" s="28"/>
      <c r="AO325" s="28"/>
      <c r="AP325" s="28"/>
      <c r="AQ325" s="28"/>
      <c r="AR325" s="28"/>
      <c r="AS325" s="28"/>
      <c r="AT325" s="28"/>
      <c r="AU325" s="28"/>
      <c r="AV325" s="28"/>
      <c r="AW325" s="28"/>
      <c r="AX325" s="28"/>
      <c r="AY325" s="28"/>
      <c r="AZ325" s="28"/>
      <c r="BA325" s="28"/>
      <c r="BB325" s="28"/>
      <c r="BE325" s="124"/>
      <c r="BF325" s="28"/>
      <c r="BG325" s="28"/>
      <c r="BH325" s="28"/>
      <c r="BI325" s="28"/>
      <c r="BJ325" s="28"/>
      <c r="BK325" s="28"/>
      <c r="BL325" s="28"/>
      <c r="BM325" s="28"/>
      <c r="BN325" s="28"/>
      <c r="BO325" s="28"/>
      <c r="BP325" s="28"/>
      <c r="BQ325" s="28"/>
      <c r="BR325" s="28"/>
      <c r="BS325" s="28"/>
      <c r="BT325" s="28"/>
    </row>
    <row r="326" spans="4:72" s="29" customFormat="1" ht="11.1" customHeight="1">
      <c r="D326" s="124"/>
      <c r="E326" s="28"/>
      <c r="P326" s="28"/>
      <c r="Q326" s="28"/>
      <c r="R326" s="28"/>
      <c r="S326" s="28"/>
      <c r="T326" s="28"/>
      <c r="U326" s="28"/>
      <c r="V326" s="28"/>
      <c r="W326" s="28"/>
      <c r="X326" s="28"/>
      <c r="Y326" s="28"/>
      <c r="Z326" s="28"/>
      <c r="AA326" s="28"/>
      <c r="AB326" s="28"/>
      <c r="AC326" s="28"/>
      <c r="AD326" s="28"/>
      <c r="AE326" s="28"/>
      <c r="AF326" s="28"/>
      <c r="AG326" s="28"/>
      <c r="AH326" s="28"/>
      <c r="AI326" s="28"/>
      <c r="AJ326" s="28"/>
      <c r="AK326" s="28"/>
      <c r="AL326" s="28"/>
      <c r="AM326" s="28"/>
      <c r="AN326" s="28"/>
      <c r="AO326" s="28"/>
      <c r="AP326" s="28"/>
      <c r="AQ326" s="28"/>
      <c r="AR326" s="28"/>
      <c r="AS326" s="28"/>
      <c r="AT326" s="28"/>
      <c r="AU326" s="28"/>
      <c r="AV326" s="28"/>
      <c r="AW326" s="28"/>
      <c r="AX326" s="28"/>
      <c r="AY326" s="28"/>
      <c r="AZ326" s="28"/>
      <c r="BA326" s="28"/>
      <c r="BB326" s="28"/>
      <c r="BE326" s="124"/>
      <c r="BF326" s="28"/>
      <c r="BG326" s="28"/>
      <c r="BH326" s="28"/>
      <c r="BI326" s="28"/>
      <c r="BJ326" s="28"/>
      <c r="BK326" s="28"/>
      <c r="BL326" s="28"/>
      <c r="BM326" s="28"/>
      <c r="BN326" s="28"/>
      <c r="BO326" s="28"/>
      <c r="BP326" s="28"/>
      <c r="BQ326" s="28"/>
      <c r="BR326" s="28"/>
      <c r="BS326" s="28"/>
      <c r="BT326" s="28"/>
    </row>
    <row r="327" spans="4:72" s="29" customFormat="1" ht="11.1" customHeight="1">
      <c r="D327" s="124"/>
      <c r="E327" s="28"/>
      <c r="P327" s="28"/>
      <c r="Q327" s="28"/>
      <c r="R327" s="28"/>
      <c r="S327" s="28"/>
      <c r="T327" s="28"/>
      <c r="U327" s="28"/>
      <c r="V327" s="28"/>
      <c r="W327" s="28"/>
      <c r="X327" s="28"/>
      <c r="Y327" s="28"/>
      <c r="Z327" s="28"/>
      <c r="AA327" s="28"/>
      <c r="AB327" s="28"/>
      <c r="AC327" s="28"/>
      <c r="AD327" s="28"/>
      <c r="AE327" s="28"/>
      <c r="AF327" s="28"/>
      <c r="AG327" s="28"/>
      <c r="AH327" s="28"/>
      <c r="AI327" s="28"/>
      <c r="AJ327" s="28"/>
      <c r="AK327" s="28"/>
      <c r="AL327" s="28"/>
      <c r="AM327" s="28"/>
      <c r="AN327" s="28"/>
      <c r="AO327" s="28"/>
      <c r="AP327" s="28"/>
      <c r="AQ327" s="28"/>
      <c r="AR327" s="28"/>
      <c r="AS327" s="28"/>
      <c r="AT327" s="28"/>
      <c r="AU327" s="28"/>
      <c r="AV327" s="28"/>
      <c r="AW327" s="28"/>
      <c r="AX327" s="28"/>
      <c r="AY327" s="28"/>
      <c r="AZ327" s="28"/>
      <c r="BA327" s="28"/>
      <c r="BB327" s="28"/>
      <c r="BE327" s="124"/>
      <c r="BF327" s="28"/>
      <c r="BG327" s="28"/>
      <c r="BH327" s="28"/>
      <c r="BI327" s="28"/>
      <c r="BJ327" s="28"/>
      <c r="BK327" s="28"/>
      <c r="BL327" s="28"/>
      <c r="BM327" s="28"/>
      <c r="BN327" s="28"/>
      <c r="BO327" s="28"/>
      <c r="BP327" s="28"/>
      <c r="BQ327" s="28"/>
      <c r="BR327" s="28"/>
      <c r="BS327" s="28"/>
      <c r="BT327" s="28"/>
    </row>
    <row r="328" spans="4:72" s="29" customFormat="1" ht="11.1" customHeight="1">
      <c r="D328" s="124"/>
      <c r="E328" s="28"/>
      <c r="P328" s="28"/>
      <c r="Q328" s="28"/>
      <c r="R328" s="28"/>
      <c r="S328" s="28"/>
      <c r="T328" s="28"/>
      <c r="U328" s="28"/>
      <c r="V328" s="28"/>
      <c r="W328" s="28"/>
      <c r="X328" s="28"/>
      <c r="Y328" s="28"/>
      <c r="Z328" s="28"/>
      <c r="AA328" s="28"/>
      <c r="AB328" s="28"/>
      <c r="AC328" s="28"/>
      <c r="AD328" s="28"/>
      <c r="AE328" s="28"/>
      <c r="AF328" s="28"/>
      <c r="AG328" s="28"/>
      <c r="AH328" s="28"/>
      <c r="AI328" s="28"/>
      <c r="AJ328" s="28"/>
      <c r="AK328" s="28"/>
      <c r="AL328" s="28"/>
      <c r="AM328" s="28"/>
      <c r="AN328" s="28"/>
      <c r="AO328" s="28"/>
      <c r="AP328" s="28"/>
      <c r="AQ328" s="28"/>
      <c r="AR328" s="28"/>
      <c r="AS328" s="28"/>
      <c r="AT328" s="28"/>
      <c r="AU328" s="28"/>
      <c r="AV328" s="28"/>
      <c r="AW328" s="28"/>
      <c r="AX328" s="28"/>
      <c r="AY328" s="28"/>
      <c r="AZ328" s="28"/>
      <c r="BA328" s="28"/>
      <c r="BB328" s="28"/>
      <c r="BE328" s="124"/>
      <c r="BF328" s="28"/>
      <c r="BG328" s="28"/>
      <c r="BH328" s="28"/>
      <c r="BI328" s="28"/>
      <c r="BJ328" s="28"/>
      <c r="BK328" s="28"/>
      <c r="BL328" s="28"/>
      <c r="BM328" s="28"/>
      <c r="BN328" s="28"/>
      <c r="BO328" s="28"/>
      <c r="BP328" s="28"/>
      <c r="BQ328" s="28"/>
      <c r="BR328" s="28"/>
      <c r="BS328" s="28"/>
      <c r="BT328" s="28"/>
    </row>
    <row r="329" spans="4:72" s="29" customFormat="1" ht="11.1" customHeight="1">
      <c r="D329" s="124"/>
      <c r="E329" s="28"/>
      <c r="P329" s="28"/>
      <c r="Q329" s="28"/>
      <c r="R329" s="28"/>
      <c r="S329" s="28"/>
      <c r="T329" s="28"/>
      <c r="U329" s="28"/>
      <c r="V329" s="28"/>
      <c r="W329" s="28"/>
      <c r="X329" s="28"/>
      <c r="Y329" s="28"/>
      <c r="Z329" s="28"/>
      <c r="AA329" s="28"/>
      <c r="AB329" s="28"/>
      <c r="AC329" s="28"/>
      <c r="AD329" s="28"/>
      <c r="AE329" s="28"/>
      <c r="AF329" s="28"/>
      <c r="AG329" s="28"/>
      <c r="AH329" s="28"/>
      <c r="AI329" s="28"/>
      <c r="AJ329" s="28"/>
      <c r="AK329" s="28"/>
      <c r="AL329" s="28"/>
      <c r="AM329" s="28"/>
      <c r="AN329" s="28"/>
      <c r="AO329" s="28"/>
      <c r="AP329" s="28"/>
      <c r="AQ329" s="28"/>
      <c r="AR329" s="28"/>
      <c r="AS329" s="28"/>
      <c r="AT329" s="28"/>
      <c r="AU329" s="28"/>
      <c r="AV329" s="28"/>
      <c r="AW329" s="28"/>
      <c r="AX329" s="28"/>
      <c r="AY329" s="28"/>
      <c r="AZ329" s="28"/>
      <c r="BA329" s="28"/>
      <c r="BB329" s="28"/>
      <c r="BE329" s="124"/>
      <c r="BF329" s="28"/>
      <c r="BG329" s="28"/>
      <c r="BH329" s="28"/>
      <c r="BI329" s="28"/>
      <c r="BJ329" s="28"/>
      <c r="BK329" s="28"/>
      <c r="BL329" s="28"/>
      <c r="BM329" s="28"/>
      <c r="BN329" s="28"/>
      <c r="BO329" s="28"/>
      <c r="BP329" s="28"/>
      <c r="BQ329" s="28"/>
      <c r="BR329" s="28"/>
      <c r="BS329" s="28"/>
      <c r="BT329" s="28"/>
    </row>
    <row r="330" spans="4:72" s="29" customFormat="1" ht="11.1" customHeight="1">
      <c r="D330" s="124"/>
      <c r="E330" s="28"/>
      <c r="P330" s="28"/>
      <c r="Q330" s="28"/>
      <c r="R330" s="28"/>
      <c r="S330" s="28"/>
      <c r="T330" s="28"/>
      <c r="U330" s="28"/>
      <c r="V330" s="28"/>
      <c r="W330" s="28"/>
      <c r="X330" s="28"/>
      <c r="Y330" s="28"/>
      <c r="Z330" s="28"/>
      <c r="AA330" s="28"/>
      <c r="AB330" s="28"/>
      <c r="AC330" s="28"/>
      <c r="AD330" s="28"/>
      <c r="AE330" s="28"/>
      <c r="AF330" s="28"/>
      <c r="AG330" s="28"/>
      <c r="AH330" s="28"/>
      <c r="AI330" s="28"/>
      <c r="AJ330" s="28"/>
      <c r="AK330" s="28"/>
      <c r="AL330" s="28"/>
      <c r="AM330" s="28"/>
      <c r="AN330" s="28"/>
      <c r="AO330" s="28"/>
      <c r="AP330" s="28"/>
      <c r="AQ330" s="28"/>
      <c r="AR330" s="28"/>
      <c r="AS330" s="28"/>
      <c r="AT330" s="28"/>
      <c r="AU330" s="28"/>
      <c r="AV330" s="28"/>
      <c r="AW330" s="28"/>
      <c r="AX330" s="28"/>
      <c r="AY330" s="28"/>
      <c r="AZ330" s="28"/>
      <c r="BA330" s="28"/>
      <c r="BB330" s="28"/>
      <c r="BE330" s="124"/>
      <c r="BF330" s="28"/>
      <c r="BG330" s="28"/>
      <c r="BH330" s="28"/>
      <c r="BI330" s="28"/>
      <c r="BJ330" s="28"/>
      <c r="BK330" s="28"/>
      <c r="BL330" s="28"/>
      <c r="BM330" s="28"/>
      <c r="BN330" s="28"/>
      <c r="BO330" s="28"/>
      <c r="BP330" s="28"/>
      <c r="BQ330" s="28"/>
      <c r="BR330" s="28"/>
      <c r="BS330" s="28"/>
      <c r="BT330" s="28"/>
    </row>
    <row r="331" spans="4:72" s="29" customFormat="1" ht="11.1" customHeight="1">
      <c r="D331" s="124"/>
      <c r="E331" s="28"/>
      <c r="P331" s="28"/>
      <c r="Q331" s="28"/>
      <c r="R331" s="28"/>
      <c r="S331" s="28"/>
      <c r="T331" s="28"/>
      <c r="U331" s="28"/>
      <c r="V331" s="28"/>
      <c r="W331" s="28"/>
      <c r="X331" s="28"/>
      <c r="Y331" s="28"/>
      <c r="Z331" s="28"/>
      <c r="AA331" s="28"/>
      <c r="AB331" s="28"/>
      <c r="AC331" s="28"/>
      <c r="AD331" s="28"/>
      <c r="AE331" s="28"/>
      <c r="AF331" s="28"/>
      <c r="AG331" s="28"/>
      <c r="AH331" s="28"/>
      <c r="AI331" s="28"/>
      <c r="AJ331" s="28"/>
      <c r="AK331" s="28"/>
      <c r="AL331" s="28"/>
      <c r="AM331" s="28"/>
      <c r="AN331" s="28"/>
      <c r="AO331" s="28"/>
      <c r="AP331" s="28"/>
      <c r="AQ331" s="28"/>
      <c r="AR331" s="28"/>
      <c r="AS331" s="28"/>
      <c r="AT331" s="28"/>
      <c r="AU331" s="28"/>
      <c r="AV331" s="28"/>
      <c r="AW331" s="28"/>
      <c r="AX331" s="28"/>
      <c r="AY331" s="28"/>
      <c r="AZ331" s="28"/>
      <c r="BA331" s="28"/>
      <c r="BB331" s="28"/>
      <c r="BE331" s="124"/>
      <c r="BF331" s="28"/>
      <c r="BG331" s="28"/>
      <c r="BH331" s="28"/>
      <c r="BI331" s="28"/>
      <c r="BJ331" s="28"/>
      <c r="BK331" s="28"/>
      <c r="BL331" s="28"/>
      <c r="BM331" s="28"/>
      <c r="BN331" s="28"/>
      <c r="BO331" s="28"/>
      <c r="BP331" s="28"/>
      <c r="BQ331" s="28"/>
      <c r="BR331" s="28"/>
      <c r="BS331" s="28"/>
      <c r="BT331" s="28"/>
    </row>
    <row r="332" spans="4:72" s="29" customFormat="1" ht="11.1" customHeight="1">
      <c r="D332" s="124"/>
      <c r="E332" s="28"/>
      <c r="P332" s="28"/>
      <c r="Q332" s="28"/>
      <c r="R332" s="28"/>
      <c r="S332" s="28"/>
      <c r="T332" s="28"/>
      <c r="U332" s="28"/>
      <c r="V332" s="28"/>
      <c r="W332" s="28"/>
      <c r="X332" s="28"/>
      <c r="Y332" s="28"/>
      <c r="Z332" s="28"/>
      <c r="AA332" s="28"/>
      <c r="AB332" s="28"/>
      <c r="AC332" s="28"/>
      <c r="AD332" s="28"/>
      <c r="AE332" s="28"/>
      <c r="AF332" s="28"/>
      <c r="AG332" s="28"/>
      <c r="AH332" s="28"/>
      <c r="AI332" s="28"/>
      <c r="AJ332" s="28"/>
      <c r="AK332" s="28"/>
      <c r="AL332" s="28"/>
      <c r="AM332" s="28"/>
      <c r="AN332" s="28"/>
      <c r="AO332" s="28"/>
      <c r="AP332" s="28"/>
      <c r="AQ332" s="28"/>
      <c r="AR332" s="28"/>
      <c r="AS332" s="28"/>
      <c r="AT332" s="28"/>
      <c r="AU332" s="28"/>
      <c r="AV332" s="28"/>
      <c r="AW332" s="28"/>
      <c r="AX332" s="28"/>
      <c r="AY332" s="28"/>
      <c r="AZ332" s="28"/>
      <c r="BA332" s="28"/>
      <c r="BB332" s="28"/>
      <c r="BE332" s="124"/>
      <c r="BF332" s="28"/>
      <c r="BG332" s="28"/>
      <c r="BH332" s="28"/>
      <c r="BI332" s="28"/>
      <c r="BJ332" s="28"/>
      <c r="BK332" s="28"/>
      <c r="BL332" s="28"/>
      <c r="BM332" s="28"/>
      <c r="BN332" s="28"/>
      <c r="BO332" s="28"/>
      <c r="BP332" s="28"/>
      <c r="BQ332" s="28"/>
      <c r="BR332" s="28"/>
      <c r="BS332" s="28"/>
      <c r="BT332" s="28"/>
    </row>
    <row r="333" spans="4:72" s="29" customFormat="1" ht="11.1" customHeight="1">
      <c r="D333" s="124"/>
      <c r="E333" s="28"/>
      <c r="P333" s="28"/>
      <c r="Q333" s="28"/>
      <c r="R333" s="28"/>
      <c r="S333" s="28"/>
      <c r="T333" s="28"/>
      <c r="U333" s="28"/>
      <c r="V333" s="28"/>
      <c r="W333" s="28"/>
      <c r="X333" s="28"/>
      <c r="Y333" s="28"/>
      <c r="Z333" s="28"/>
      <c r="AA333" s="28"/>
      <c r="AB333" s="28"/>
      <c r="AC333" s="28"/>
      <c r="AD333" s="28"/>
      <c r="AE333" s="28"/>
      <c r="AF333" s="28"/>
      <c r="AG333" s="28"/>
      <c r="AH333" s="28"/>
      <c r="AI333" s="28"/>
      <c r="AJ333" s="28"/>
      <c r="AK333" s="28"/>
      <c r="AL333" s="28"/>
      <c r="AM333" s="28"/>
      <c r="AN333" s="28"/>
      <c r="AO333" s="28"/>
      <c r="AP333" s="28"/>
      <c r="AQ333" s="28"/>
      <c r="AR333" s="28"/>
      <c r="AS333" s="28"/>
      <c r="AT333" s="28"/>
      <c r="AU333" s="28"/>
      <c r="AV333" s="28"/>
      <c r="AW333" s="28"/>
      <c r="AX333" s="28"/>
      <c r="AY333" s="28"/>
      <c r="AZ333" s="28"/>
      <c r="BA333" s="28"/>
      <c r="BB333" s="28"/>
      <c r="BE333" s="124"/>
      <c r="BF333" s="28"/>
      <c r="BG333" s="28"/>
      <c r="BH333" s="28"/>
      <c r="BI333" s="28"/>
      <c r="BJ333" s="28"/>
      <c r="BK333" s="28"/>
      <c r="BL333" s="28"/>
      <c r="BM333" s="28"/>
      <c r="BN333" s="28"/>
      <c r="BO333" s="28"/>
      <c r="BP333" s="28"/>
      <c r="BQ333" s="28"/>
      <c r="BR333" s="28"/>
      <c r="BS333" s="28"/>
      <c r="BT333" s="28"/>
    </row>
    <row r="334" spans="4:72" s="29" customFormat="1" ht="11.1" customHeight="1">
      <c r="D334" s="124"/>
      <c r="E334" s="28"/>
      <c r="P334" s="28"/>
      <c r="Q334" s="28"/>
      <c r="R334" s="28"/>
      <c r="S334" s="28"/>
      <c r="T334" s="28"/>
      <c r="U334" s="28"/>
      <c r="V334" s="28"/>
      <c r="W334" s="28"/>
      <c r="X334" s="28"/>
      <c r="Y334" s="28"/>
      <c r="Z334" s="28"/>
      <c r="AA334" s="28"/>
      <c r="AB334" s="28"/>
      <c r="AC334" s="28"/>
      <c r="AD334" s="28"/>
      <c r="AE334" s="28"/>
      <c r="AF334" s="28"/>
      <c r="AG334" s="28"/>
      <c r="AH334" s="28"/>
      <c r="AI334" s="28"/>
      <c r="AJ334" s="28"/>
      <c r="AK334" s="28"/>
      <c r="AL334" s="28"/>
      <c r="AM334" s="28"/>
      <c r="AN334" s="28"/>
      <c r="AO334" s="28"/>
      <c r="AP334" s="28"/>
      <c r="AQ334" s="28"/>
      <c r="AR334" s="28"/>
      <c r="AS334" s="28"/>
      <c r="AT334" s="28"/>
      <c r="AU334" s="28"/>
      <c r="AV334" s="28"/>
      <c r="AW334" s="28"/>
      <c r="AX334" s="28"/>
      <c r="AY334" s="28"/>
      <c r="AZ334" s="28"/>
      <c r="BA334" s="28"/>
      <c r="BB334" s="28"/>
      <c r="BE334" s="124"/>
      <c r="BF334" s="28"/>
      <c r="BG334" s="28"/>
      <c r="BH334" s="28"/>
      <c r="BI334" s="28"/>
      <c r="BJ334" s="28"/>
      <c r="BK334" s="28"/>
      <c r="BL334" s="28"/>
      <c r="BM334" s="28"/>
      <c r="BN334" s="28"/>
      <c r="BO334" s="28"/>
      <c r="BP334" s="28"/>
      <c r="BQ334" s="28"/>
      <c r="BR334" s="28"/>
      <c r="BS334" s="28"/>
      <c r="BT334" s="28"/>
    </row>
    <row r="335" spans="4:72" s="29" customFormat="1" ht="11.1" customHeight="1">
      <c r="D335" s="124"/>
      <c r="E335" s="28"/>
      <c r="P335" s="28"/>
      <c r="Q335" s="28"/>
      <c r="R335" s="28"/>
      <c r="S335" s="28"/>
      <c r="T335" s="28"/>
      <c r="U335" s="28"/>
      <c r="V335" s="28"/>
      <c r="W335" s="28"/>
      <c r="X335" s="28"/>
      <c r="Y335" s="28"/>
      <c r="Z335" s="28"/>
      <c r="AA335" s="28"/>
      <c r="AB335" s="28"/>
      <c r="AC335" s="28"/>
      <c r="AD335" s="28"/>
      <c r="AE335" s="28"/>
      <c r="AF335" s="28"/>
      <c r="AG335" s="28"/>
      <c r="AH335" s="28"/>
      <c r="AI335" s="28"/>
      <c r="AJ335" s="28"/>
      <c r="AK335" s="28"/>
      <c r="AL335" s="28"/>
      <c r="AM335" s="28"/>
      <c r="AN335" s="28"/>
      <c r="AO335" s="28"/>
      <c r="AP335" s="28"/>
      <c r="AQ335" s="28"/>
      <c r="AR335" s="28"/>
      <c r="AS335" s="28"/>
      <c r="AT335" s="28"/>
      <c r="AU335" s="28"/>
      <c r="AV335" s="28"/>
      <c r="AW335" s="28"/>
      <c r="AX335" s="28"/>
      <c r="AY335" s="28"/>
      <c r="AZ335" s="28"/>
      <c r="BA335" s="28"/>
      <c r="BB335" s="28"/>
      <c r="BE335" s="124"/>
      <c r="BF335" s="28"/>
      <c r="BG335" s="28"/>
      <c r="BH335" s="28"/>
      <c r="BI335" s="28"/>
      <c r="BJ335" s="28"/>
      <c r="BK335" s="28"/>
      <c r="BL335" s="28"/>
      <c r="BM335" s="28"/>
      <c r="BN335" s="28"/>
      <c r="BO335" s="28"/>
      <c r="BP335" s="28"/>
      <c r="BQ335" s="28"/>
      <c r="BR335" s="28"/>
      <c r="BS335" s="28"/>
      <c r="BT335" s="28"/>
    </row>
    <row r="336" spans="4:72" s="29" customFormat="1" ht="11.1" customHeight="1">
      <c r="D336" s="124"/>
      <c r="E336" s="28"/>
      <c r="P336" s="28"/>
      <c r="Q336" s="28"/>
      <c r="R336" s="28"/>
      <c r="S336" s="28"/>
      <c r="T336" s="28"/>
      <c r="U336" s="28"/>
      <c r="V336" s="28"/>
      <c r="W336" s="28"/>
      <c r="X336" s="28"/>
      <c r="Y336" s="28"/>
      <c r="Z336" s="28"/>
      <c r="AA336" s="28"/>
      <c r="AB336" s="28"/>
      <c r="AC336" s="28"/>
      <c r="AD336" s="28"/>
      <c r="AE336" s="28"/>
      <c r="AF336" s="28"/>
      <c r="AG336" s="28"/>
      <c r="AH336" s="28"/>
      <c r="AI336" s="28"/>
      <c r="AJ336" s="28"/>
      <c r="AK336" s="28"/>
      <c r="AL336" s="28"/>
      <c r="AM336" s="28"/>
      <c r="AN336" s="28"/>
      <c r="AO336" s="28"/>
      <c r="AP336" s="28"/>
      <c r="AQ336" s="28"/>
      <c r="AR336" s="28"/>
      <c r="AS336" s="28"/>
      <c r="AT336" s="28"/>
      <c r="AU336" s="28"/>
      <c r="AV336" s="28"/>
      <c r="AW336" s="28"/>
      <c r="AX336" s="28"/>
      <c r="AY336" s="28"/>
      <c r="AZ336" s="28"/>
      <c r="BA336" s="28"/>
      <c r="BB336" s="28"/>
      <c r="BE336" s="124"/>
      <c r="BF336" s="28"/>
      <c r="BG336" s="28"/>
      <c r="BH336" s="28"/>
      <c r="BI336" s="28"/>
      <c r="BJ336" s="28"/>
      <c r="BK336" s="28"/>
      <c r="BL336" s="28"/>
      <c r="BM336" s="28"/>
      <c r="BN336" s="28"/>
      <c r="BO336" s="28"/>
      <c r="BP336" s="28"/>
      <c r="BQ336" s="28"/>
      <c r="BR336" s="28"/>
      <c r="BS336" s="28"/>
      <c r="BT336" s="28"/>
    </row>
    <row r="337" spans="4:72" s="29" customFormat="1" ht="11.1" customHeight="1">
      <c r="D337" s="124"/>
      <c r="E337" s="28"/>
      <c r="P337" s="28"/>
      <c r="Q337" s="28"/>
      <c r="R337" s="28"/>
      <c r="S337" s="28"/>
      <c r="T337" s="28"/>
      <c r="U337" s="28"/>
      <c r="V337" s="28"/>
      <c r="W337" s="28"/>
      <c r="X337" s="28"/>
      <c r="Y337" s="28"/>
      <c r="Z337" s="28"/>
      <c r="AA337" s="28"/>
      <c r="AB337" s="28"/>
      <c r="AC337" s="28"/>
      <c r="AD337" s="28"/>
      <c r="AE337" s="28"/>
      <c r="AF337" s="28"/>
      <c r="AG337" s="28"/>
      <c r="AH337" s="28"/>
      <c r="AI337" s="28"/>
      <c r="AJ337" s="28"/>
      <c r="AK337" s="28"/>
      <c r="AL337" s="28"/>
      <c r="AM337" s="28"/>
      <c r="AN337" s="28"/>
      <c r="AO337" s="28"/>
      <c r="AP337" s="28"/>
      <c r="AQ337" s="28"/>
      <c r="AR337" s="28"/>
      <c r="AS337" s="28"/>
      <c r="AT337" s="28"/>
      <c r="AU337" s="28"/>
      <c r="AV337" s="28"/>
      <c r="AW337" s="28"/>
      <c r="AX337" s="28"/>
      <c r="AY337" s="28"/>
      <c r="AZ337" s="28"/>
      <c r="BA337" s="28"/>
      <c r="BB337" s="28"/>
      <c r="BE337" s="124"/>
      <c r="BF337" s="28"/>
      <c r="BG337" s="28"/>
      <c r="BH337" s="28"/>
      <c r="BI337" s="28"/>
      <c r="BJ337" s="28"/>
      <c r="BK337" s="28"/>
      <c r="BL337" s="28"/>
      <c r="BM337" s="28"/>
      <c r="BN337" s="28"/>
      <c r="BO337" s="28"/>
      <c r="BP337" s="28"/>
      <c r="BQ337" s="28"/>
      <c r="BR337" s="28"/>
      <c r="BS337" s="28"/>
      <c r="BT337" s="28"/>
    </row>
    <row r="338" spans="4:72" s="29" customFormat="1" ht="11.1" customHeight="1">
      <c r="D338" s="124"/>
      <c r="E338" s="28"/>
      <c r="P338" s="28"/>
      <c r="Q338" s="28"/>
      <c r="R338" s="28"/>
      <c r="S338" s="28"/>
      <c r="T338" s="28"/>
      <c r="U338" s="28"/>
      <c r="V338" s="28"/>
      <c r="W338" s="28"/>
      <c r="X338" s="28"/>
      <c r="Y338" s="28"/>
      <c r="Z338" s="28"/>
      <c r="AA338" s="28"/>
      <c r="AB338" s="28"/>
      <c r="AC338" s="28"/>
      <c r="AD338" s="28"/>
      <c r="AE338" s="28"/>
      <c r="AF338" s="28"/>
      <c r="AG338" s="28"/>
      <c r="AH338" s="28"/>
      <c r="AI338" s="28"/>
      <c r="AJ338" s="28"/>
      <c r="AK338" s="28"/>
      <c r="AL338" s="28"/>
      <c r="AM338" s="28"/>
      <c r="AN338" s="28"/>
      <c r="AO338" s="28"/>
      <c r="AP338" s="28"/>
      <c r="AQ338" s="28"/>
      <c r="AR338" s="28"/>
      <c r="AS338" s="28"/>
      <c r="AT338" s="28"/>
      <c r="AU338" s="28"/>
      <c r="AV338" s="28"/>
      <c r="AW338" s="28"/>
      <c r="AX338" s="28"/>
      <c r="AY338" s="28"/>
      <c r="AZ338" s="28"/>
      <c r="BA338" s="28"/>
      <c r="BB338" s="28"/>
      <c r="BE338" s="124"/>
      <c r="BF338" s="28"/>
      <c r="BG338" s="28"/>
      <c r="BH338" s="28"/>
      <c r="BI338" s="28"/>
      <c r="BJ338" s="28"/>
      <c r="BK338" s="28"/>
      <c r="BL338" s="28"/>
      <c r="BM338" s="28"/>
      <c r="BN338" s="28"/>
      <c r="BO338" s="28"/>
      <c r="BP338" s="28"/>
      <c r="BQ338" s="28"/>
      <c r="BR338" s="28"/>
      <c r="BS338" s="28"/>
      <c r="BT338" s="28"/>
    </row>
    <row r="339" spans="4:72" s="29" customFormat="1" ht="11.1" customHeight="1">
      <c r="D339" s="124"/>
      <c r="E339" s="28"/>
      <c r="P339" s="28"/>
      <c r="Q339" s="28"/>
      <c r="R339" s="28"/>
      <c r="S339" s="28"/>
      <c r="T339" s="28"/>
      <c r="U339" s="28"/>
      <c r="V339" s="28"/>
      <c r="W339" s="28"/>
      <c r="X339" s="28"/>
      <c r="Y339" s="28"/>
      <c r="Z339" s="28"/>
      <c r="AA339" s="28"/>
      <c r="AB339" s="28"/>
      <c r="AC339" s="28"/>
      <c r="AD339" s="28"/>
      <c r="AE339" s="28"/>
      <c r="AF339" s="28"/>
      <c r="AG339" s="28"/>
      <c r="AH339" s="28"/>
      <c r="AI339" s="28"/>
      <c r="AJ339" s="28"/>
      <c r="AK339" s="28"/>
      <c r="AL339" s="28"/>
      <c r="AM339" s="28"/>
      <c r="AN339" s="28"/>
      <c r="AO339" s="28"/>
      <c r="AP339" s="28"/>
      <c r="AQ339" s="28"/>
      <c r="AR339" s="28"/>
      <c r="AS339" s="28"/>
      <c r="AT339" s="28"/>
      <c r="AU339" s="28"/>
      <c r="AV339" s="28"/>
      <c r="AW339" s="28"/>
      <c r="AX339" s="28"/>
      <c r="AY339" s="28"/>
      <c r="AZ339" s="28"/>
      <c r="BA339" s="28"/>
      <c r="BB339" s="28"/>
      <c r="BE339" s="124"/>
      <c r="BF339" s="28"/>
      <c r="BG339" s="28"/>
      <c r="BH339" s="28"/>
      <c r="BI339" s="28"/>
      <c r="BJ339" s="28"/>
      <c r="BK339" s="28"/>
      <c r="BL339" s="28"/>
      <c r="BM339" s="28"/>
      <c r="BN339" s="28"/>
      <c r="BO339" s="28"/>
      <c r="BP339" s="28"/>
      <c r="BQ339" s="28"/>
      <c r="BR339" s="28"/>
      <c r="BS339" s="28"/>
      <c r="BT339" s="28"/>
    </row>
    <row r="340" spans="4:72" s="29" customFormat="1" ht="11.1" customHeight="1">
      <c r="D340" s="124"/>
      <c r="E340" s="28"/>
      <c r="P340" s="28"/>
      <c r="Q340" s="28"/>
      <c r="R340" s="28"/>
      <c r="S340" s="28"/>
      <c r="T340" s="28"/>
      <c r="U340" s="28"/>
      <c r="V340" s="28"/>
      <c r="W340" s="28"/>
      <c r="X340" s="28"/>
      <c r="Y340" s="28"/>
      <c r="Z340" s="28"/>
      <c r="AA340" s="28"/>
      <c r="AB340" s="28"/>
      <c r="AC340" s="28"/>
      <c r="AD340" s="28"/>
      <c r="AE340" s="28"/>
      <c r="AF340" s="28"/>
      <c r="AG340" s="28"/>
      <c r="AH340" s="28"/>
      <c r="AI340" s="28"/>
      <c r="AJ340" s="28"/>
      <c r="AK340" s="28"/>
      <c r="AL340" s="28"/>
      <c r="AM340" s="28"/>
      <c r="AN340" s="28"/>
      <c r="AO340" s="28"/>
      <c r="AP340" s="28"/>
      <c r="AQ340" s="28"/>
      <c r="AR340" s="28"/>
      <c r="AS340" s="28"/>
      <c r="AT340" s="28"/>
      <c r="AU340" s="28"/>
      <c r="AV340" s="28"/>
      <c r="AW340" s="28"/>
      <c r="AX340" s="28"/>
      <c r="AY340" s="28"/>
      <c r="AZ340" s="28"/>
      <c r="BA340" s="28"/>
      <c r="BB340" s="28"/>
      <c r="BE340" s="124"/>
      <c r="BF340" s="28"/>
      <c r="BG340" s="28"/>
      <c r="BH340" s="28"/>
      <c r="BI340" s="28"/>
      <c r="BJ340" s="28"/>
      <c r="BK340" s="28"/>
      <c r="BL340" s="28"/>
      <c r="BM340" s="28"/>
      <c r="BN340" s="28"/>
      <c r="BO340" s="28"/>
      <c r="BP340" s="28"/>
      <c r="BQ340" s="28"/>
      <c r="BR340" s="28"/>
      <c r="BS340" s="28"/>
      <c r="BT340" s="28"/>
    </row>
    <row r="341" spans="4:72" s="29" customFormat="1" ht="11.1" customHeight="1">
      <c r="D341" s="124"/>
      <c r="E341" s="28"/>
      <c r="P341" s="28"/>
      <c r="Q341" s="28"/>
      <c r="R341" s="28"/>
      <c r="S341" s="28"/>
      <c r="T341" s="28"/>
      <c r="U341" s="28"/>
      <c r="V341" s="28"/>
      <c r="W341" s="28"/>
      <c r="X341" s="28"/>
      <c r="Y341" s="28"/>
      <c r="Z341" s="28"/>
      <c r="AA341" s="28"/>
      <c r="AB341" s="28"/>
      <c r="AC341" s="28"/>
      <c r="AD341" s="28"/>
      <c r="AE341" s="28"/>
      <c r="AF341" s="28"/>
      <c r="AG341" s="28"/>
      <c r="AH341" s="28"/>
      <c r="AI341" s="28"/>
      <c r="AJ341" s="28"/>
      <c r="AK341" s="28"/>
      <c r="AL341" s="28"/>
      <c r="AM341" s="28"/>
      <c r="AN341" s="28"/>
      <c r="AO341" s="28"/>
      <c r="AP341" s="28"/>
      <c r="AQ341" s="28"/>
      <c r="AR341" s="28"/>
      <c r="AS341" s="28"/>
      <c r="AT341" s="28"/>
      <c r="AU341" s="28"/>
      <c r="AV341" s="28"/>
      <c r="AW341" s="28"/>
      <c r="AX341" s="28"/>
      <c r="AY341" s="28"/>
      <c r="AZ341" s="28"/>
      <c r="BA341" s="28"/>
      <c r="BB341" s="28"/>
      <c r="BE341" s="124"/>
      <c r="BF341" s="28"/>
      <c r="BG341" s="28"/>
      <c r="BH341" s="28"/>
      <c r="BI341" s="28"/>
      <c r="BJ341" s="28"/>
      <c r="BK341" s="28"/>
      <c r="BL341" s="28"/>
      <c r="BM341" s="28"/>
      <c r="BN341" s="28"/>
      <c r="BO341" s="28"/>
      <c r="BP341" s="28"/>
      <c r="BQ341" s="28"/>
      <c r="BR341" s="28"/>
      <c r="BS341" s="28"/>
      <c r="BT341" s="28"/>
    </row>
    <row r="342" spans="4:72" s="29" customFormat="1" ht="11.1" customHeight="1">
      <c r="D342" s="124"/>
      <c r="E342" s="28"/>
      <c r="P342" s="28"/>
      <c r="Q342" s="28"/>
      <c r="R342" s="28"/>
      <c r="S342" s="28"/>
      <c r="T342" s="28"/>
      <c r="U342" s="28"/>
      <c r="V342" s="28"/>
      <c r="W342" s="28"/>
      <c r="X342" s="28"/>
      <c r="Y342" s="28"/>
      <c r="Z342" s="28"/>
      <c r="AA342" s="28"/>
      <c r="AB342" s="28"/>
      <c r="AC342" s="28"/>
      <c r="AD342" s="28"/>
      <c r="AE342" s="28"/>
      <c r="AF342" s="28"/>
      <c r="AG342" s="28"/>
      <c r="AH342" s="28"/>
      <c r="AI342" s="28"/>
      <c r="AJ342" s="28"/>
      <c r="AK342" s="28"/>
      <c r="AL342" s="28"/>
      <c r="AM342" s="28"/>
      <c r="AN342" s="28"/>
      <c r="AO342" s="28"/>
      <c r="AP342" s="28"/>
      <c r="AQ342" s="28"/>
      <c r="AR342" s="28"/>
      <c r="AS342" s="28"/>
      <c r="AT342" s="28"/>
      <c r="AU342" s="28"/>
      <c r="AV342" s="28"/>
      <c r="AW342" s="28"/>
      <c r="AX342" s="28"/>
      <c r="AY342" s="28"/>
      <c r="AZ342" s="28"/>
      <c r="BA342" s="28"/>
      <c r="BB342" s="28"/>
      <c r="BE342" s="124"/>
      <c r="BF342" s="28"/>
      <c r="BG342" s="28"/>
      <c r="BH342" s="28"/>
      <c r="BI342" s="28"/>
      <c r="BJ342" s="28"/>
      <c r="BK342" s="28"/>
      <c r="BL342" s="28"/>
      <c r="BM342" s="28"/>
      <c r="BN342" s="28"/>
      <c r="BO342" s="28"/>
      <c r="BP342" s="28"/>
      <c r="BQ342" s="28"/>
      <c r="BR342" s="28"/>
      <c r="BS342" s="28"/>
      <c r="BT342" s="28"/>
    </row>
    <row r="343" spans="4:72" s="29" customFormat="1" ht="11.1" customHeight="1">
      <c r="D343" s="124"/>
      <c r="E343" s="28"/>
      <c r="P343" s="28"/>
      <c r="Q343" s="28"/>
      <c r="R343" s="28"/>
      <c r="S343" s="28"/>
      <c r="T343" s="28"/>
      <c r="U343" s="28"/>
      <c r="V343" s="28"/>
      <c r="W343" s="28"/>
      <c r="X343" s="28"/>
      <c r="Y343" s="28"/>
      <c r="Z343" s="28"/>
      <c r="AA343" s="28"/>
      <c r="AB343" s="28"/>
      <c r="AC343" s="28"/>
      <c r="AD343" s="28"/>
      <c r="AE343" s="28"/>
      <c r="AF343" s="28"/>
      <c r="AG343" s="28"/>
      <c r="AH343" s="28"/>
      <c r="AI343" s="28"/>
      <c r="AJ343" s="28"/>
      <c r="AK343" s="28"/>
      <c r="AL343" s="28"/>
      <c r="AM343" s="28"/>
      <c r="AN343" s="28"/>
      <c r="AO343" s="28"/>
      <c r="AP343" s="28"/>
      <c r="AQ343" s="28"/>
      <c r="AR343" s="28"/>
      <c r="AS343" s="28"/>
      <c r="AT343" s="28"/>
      <c r="AU343" s="28"/>
      <c r="AV343" s="28"/>
      <c r="AW343" s="28"/>
      <c r="AX343" s="28"/>
      <c r="AY343" s="28"/>
      <c r="AZ343" s="28"/>
      <c r="BA343" s="28"/>
      <c r="BB343" s="28"/>
      <c r="BE343" s="124"/>
      <c r="BF343" s="28"/>
      <c r="BG343" s="28"/>
      <c r="BH343" s="28"/>
      <c r="BI343" s="28"/>
      <c r="BJ343" s="28"/>
      <c r="BK343" s="28"/>
      <c r="BL343" s="28"/>
      <c r="BM343" s="28"/>
      <c r="BN343" s="28"/>
      <c r="BO343" s="28"/>
      <c r="BP343" s="28"/>
      <c r="BQ343" s="28"/>
      <c r="BR343" s="28"/>
      <c r="BS343" s="28"/>
      <c r="BT343" s="28"/>
    </row>
    <row r="344" spans="4:72" s="29" customFormat="1" ht="11.1" customHeight="1">
      <c r="D344" s="124"/>
      <c r="E344" s="28"/>
      <c r="P344" s="28"/>
      <c r="Q344" s="28"/>
      <c r="R344" s="28"/>
      <c r="S344" s="28"/>
      <c r="T344" s="28"/>
      <c r="U344" s="28"/>
      <c r="V344" s="28"/>
      <c r="W344" s="28"/>
      <c r="X344" s="28"/>
      <c r="Y344" s="28"/>
      <c r="Z344" s="28"/>
      <c r="AA344" s="28"/>
      <c r="AB344" s="28"/>
      <c r="AC344" s="28"/>
      <c r="AD344" s="28"/>
      <c r="AE344" s="28"/>
      <c r="AF344" s="28"/>
      <c r="AG344" s="28"/>
      <c r="AH344" s="28"/>
      <c r="AI344" s="28"/>
      <c r="AJ344" s="28"/>
      <c r="AK344" s="28"/>
      <c r="AL344" s="28"/>
      <c r="AM344" s="28"/>
      <c r="AN344" s="28"/>
      <c r="AO344" s="28"/>
      <c r="AP344" s="28"/>
      <c r="AQ344" s="28"/>
      <c r="AR344" s="28"/>
      <c r="AS344" s="28"/>
      <c r="AT344" s="28"/>
      <c r="AU344" s="28"/>
      <c r="AV344" s="28"/>
      <c r="AW344" s="28"/>
      <c r="AX344" s="28"/>
      <c r="AY344" s="28"/>
      <c r="AZ344" s="28"/>
      <c r="BA344" s="28"/>
      <c r="BB344" s="28"/>
      <c r="BE344" s="124"/>
      <c r="BF344" s="28"/>
      <c r="BG344" s="28"/>
      <c r="BH344" s="28"/>
      <c r="BI344" s="28"/>
      <c r="BJ344" s="28"/>
      <c r="BK344" s="28"/>
      <c r="BL344" s="28"/>
      <c r="BM344" s="28"/>
      <c r="BN344" s="28"/>
      <c r="BO344" s="28"/>
      <c r="BP344" s="28"/>
      <c r="BQ344" s="28"/>
      <c r="BR344" s="28"/>
      <c r="BS344" s="28"/>
      <c r="BT344" s="28"/>
    </row>
    <row r="345" spans="4:72" s="29" customFormat="1" ht="11.1" customHeight="1">
      <c r="D345" s="124"/>
      <c r="E345" s="28"/>
      <c r="P345" s="28"/>
      <c r="Q345" s="28"/>
      <c r="R345" s="28"/>
      <c r="S345" s="28"/>
      <c r="T345" s="28"/>
      <c r="U345" s="28"/>
      <c r="V345" s="28"/>
      <c r="W345" s="28"/>
      <c r="X345" s="28"/>
      <c r="Y345" s="28"/>
      <c r="Z345" s="28"/>
      <c r="AA345" s="28"/>
      <c r="AB345" s="28"/>
      <c r="AC345" s="28"/>
      <c r="AD345" s="28"/>
      <c r="AE345" s="28"/>
      <c r="AF345" s="28"/>
      <c r="AG345" s="28"/>
      <c r="AH345" s="28"/>
      <c r="AI345" s="28"/>
      <c r="AJ345" s="28"/>
      <c r="AK345" s="28"/>
      <c r="AL345" s="28"/>
      <c r="AM345" s="28"/>
      <c r="AN345" s="28"/>
      <c r="AO345" s="28"/>
      <c r="AP345" s="28"/>
      <c r="AQ345" s="28"/>
      <c r="AR345" s="28"/>
      <c r="AS345" s="28"/>
      <c r="AT345" s="28"/>
      <c r="AU345" s="28"/>
      <c r="AV345" s="28"/>
      <c r="AW345" s="28"/>
      <c r="AX345" s="28"/>
      <c r="AY345" s="28"/>
      <c r="AZ345" s="28"/>
      <c r="BA345" s="28"/>
      <c r="BB345" s="28"/>
      <c r="BE345" s="124"/>
      <c r="BF345" s="28"/>
      <c r="BG345" s="28"/>
      <c r="BH345" s="28"/>
      <c r="BI345" s="28"/>
      <c r="BJ345" s="28"/>
      <c r="BK345" s="28"/>
      <c r="BL345" s="28"/>
      <c r="BM345" s="28"/>
      <c r="BN345" s="28"/>
      <c r="BO345" s="28"/>
      <c r="BP345" s="28"/>
      <c r="BQ345" s="28"/>
      <c r="BR345" s="28"/>
      <c r="BS345" s="28"/>
      <c r="BT345" s="28"/>
    </row>
    <row r="346" spans="4:72" s="29" customFormat="1" ht="11.1" customHeight="1">
      <c r="D346" s="124"/>
      <c r="E346" s="28"/>
      <c r="P346" s="28"/>
      <c r="Q346" s="28"/>
      <c r="R346" s="28"/>
      <c r="S346" s="28"/>
      <c r="T346" s="28"/>
      <c r="U346" s="28"/>
      <c r="V346" s="28"/>
      <c r="W346" s="28"/>
      <c r="X346" s="28"/>
      <c r="Y346" s="28"/>
      <c r="Z346" s="28"/>
      <c r="AA346" s="28"/>
      <c r="AB346" s="28"/>
      <c r="AC346" s="28"/>
      <c r="AD346" s="28"/>
      <c r="AE346" s="28"/>
      <c r="AF346" s="28"/>
      <c r="AG346" s="28"/>
      <c r="AH346" s="28"/>
      <c r="AI346" s="28"/>
      <c r="AJ346" s="28"/>
      <c r="AK346" s="28"/>
      <c r="AL346" s="28"/>
      <c r="AM346" s="28"/>
      <c r="AN346" s="28"/>
      <c r="AO346" s="28"/>
      <c r="AP346" s="28"/>
      <c r="AQ346" s="28"/>
      <c r="AR346" s="28"/>
      <c r="AS346" s="28"/>
      <c r="AT346" s="28"/>
      <c r="AU346" s="28"/>
      <c r="AV346" s="28"/>
      <c r="AW346" s="28"/>
      <c r="AX346" s="28"/>
      <c r="AY346" s="28"/>
      <c r="AZ346" s="28"/>
      <c r="BA346" s="28"/>
      <c r="BB346" s="28"/>
      <c r="BE346" s="124"/>
      <c r="BF346" s="28"/>
      <c r="BG346" s="28"/>
      <c r="BH346" s="28"/>
      <c r="BI346" s="28"/>
      <c r="BJ346" s="28"/>
      <c r="BK346" s="28"/>
      <c r="BL346" s="28"/>
      <c r="BM346" s="28"/>
      <c r="BN346" s="28"/>
      <c r="BO346" s="28"/>
      <c r="BP346" s="28"/>
      <c r="BQ346" s="28"/>
      <c r="BR346" s="28"/>
      <c r="BS346" s="28"/>
      <c r="BT346" s="28"/>
    </row>
    <row r="347" spans="4:72" s="29" customFormat="1" ht="11.1" customHeight="1">
      <c r="D347" s="124"/>
      <c r="E347" s="28"/>
      <c r="P347" s="28"/>
      <c r="Q347" s="28"/>
      <c r="R347" s="28"/>
      <c r="S347" s="28"/>
      <c r="T347" s="28"/>
      <c r="U347" s="28"/>
      <c r="V347" s="28"/>
      <c r="W347" s="28"/>
      <c r="X347" s="28"/>
      <c r="Y347" s="28"/>
      <c r="Z347" s="28"/>
      <c r="AA347" s="28"/>
      <c r="AB347" s="28"/>
      <c r="AC347" s="28"/>
      <c r="AD347" s="28"/>
      <c r="AE347" s="28"/>
      <c r="AF347" s="28"/>
      <c r="AG347" s="28"/>
      <c r="AH347" s="28"/>
      <c r="AI347" s="28"/>
      <c r="AJ347" s="28"/>
      <c r="AK347" s="28"/>
      <c r="AL347" s="28"/>
      <c r="AM347" s="28"/>
      <c r="AN347" s="28"/>
      <c r="AO347" s="28"/>
      <c r="AP347" s="28"/>
      <c r="AQ347" s="28"/>
      <c r="AR347" s="28"/>
      <c r="AS347" s="28"/>
      <c r="AT347" s="28"/>
      <c r="AU347" s="28"/>
      <c r="AV347" s="28"/>
      <c r="AW347" s="28"/>
      <c r="AX347" s="28"/>
      <c r="AY347" s="28"/>
      <c r="AZ347" s="28"/>
      <c r="BA347" s="28"/>
      <c r="BB347" s="28"/>
      <c r="BE347" s="124"/>
      <c r="BF347" s="28"/>
      <c r="BG347" s="28"/>
      <c r="BH347" s="28"/>
      <c r="BI347" s="28"/>
      <c r="BJ347" s="28"/>
      <c r="BK347" s="28"/>
      <c r="BL347" s="28"/>
      <c r="BM347" s="28"/>
      <c r="BN347" s="28"/>
      <c r="BO347" s="28"/>
      <c r="BP347" s="28"/>
      <c r="BQ347" s="28"/>
      <c r="BR347" s="28"/>
      <c r="BS347" s="28"/>
      <c r="BT347" s="28"/>
    </row>
    <row r="348" spans="4:72" s="29" customFormat="1" ht="11.1" customHeight="1">
      <c r="D348" s="124"/>
      <c r="E348" s="28"/>
      <c r="P348" s="28"/>
      <c r="Q348" s="28"/>
      <c r="R348" s="28"/>
      <c r="S348" s="28"/>
      <c r="T348" s="28"/>
      <c r="U348" s="28"/>
      <c r="V348" s="28"/>
      <c r="W348" s="28"/>
      <c r="X348" s="28"/>
      <c r="Y348" s="28"/>
      <c r="Z348" s="28"/>
      <c r="AA348" s="28"/>
      <c r="AB348" s="28"/>
      <c r="AC348" s="28"/>
      <c r="AD348" s="28"/>
      <c r="AE348" s="28"/>
      <c r="AF348" s="28"/>
      <c r="AG348" s="28"/>
      <c r="AH348" s="28"/>
      <c r="AI348" s="28"/>
      <c r="AJ348" s="28"/>
      <c r="AK348" s="28"/>
      <c r="AL348" s="28"/>
      <c r="AM348" s="28"/>
      <c r="AN348" s="28"/>
      <c r="AO348" s="28"/>
      <c r="AP348" s="28"/>
      <c r="AQ348" s="28"/>
      <c r="AR348" s="28"/>
      <c r="AS348" s="28"/>
      <c r="AT348" s="28"/>
      <c r="AU348" s="28"/>
      <c r="AV348" s="28"/>
      <c r="AW348" s="28"/>
      <c r="AX348" s="28"/>
      <c r="AY348" s="28"/>
      <c r="AZ348" s="28"/>
      <c r="BA348" s="28"/>
      <c r="BB348" s="28"/>
      <c r="BE348" s="124"/>
      <c r="BF348" s="28"/>
      <c r="BG348" s="28"/>
      <c r="BH348" s="28"/>
      <c r="BI348" s="28"/>
      <c r="BJ348" s="28"/>
      <c r="BK348" s="28"/>
      <c r="BL348" s="28"/>
      <c r="BM348" s="28"/>
      <c r="BN348" s="28"/>
      <c r="BO348" s="28"/>
      <c r="BP348" s="28"/>
      <c r="BQ348" s="28"/>
      <c r="BR348" s="28"/>
      <c r="BS348" s="28"/>
      <c r="BT348" s="28"/>
    </row>
    <row r="349" spans="4:72" s="29" customFormat="1" ht="11.1" customHeight="1">
      <c r="D349" s="124"/>
      <c r="E349" s="28"/>
      <c r="P349" s="28"/>
      <c r="Q349" s="28"/>
      <c r="R349" s="28"/>
      <c r="S349" s="28"/>
      <c r="T349" s="28"/>
      <c r="U349" s="28"/>
      <c r="V349" s="28"/>
      <c r="W349" s="28"/>
      <c r="X349" s="28"/>
      <c r="Y349" s="28"/>
      <c r="Z349" s="28"/>
      <c r="AA349" s="28"/>
      <c r="AB349" s="28"/>
      <c r="AC349" s="28"/>
      <c r="AD349" s="28"/>
      <c r="AE349" s="28"/>
      <c r="AF349" s="28"/>
      <c r="AG349" s="28"/>
      <c r="AH349" s="28"/>
      <c r="AI349" s="28"/>
      <c r="AJ349" s="28"/>
      <c r="AK349" s="28"/>
      <c r="AL349" s="28"/>
      <c r="AM349" s="28"/>
      <c r="AN349" s="28"/>
      <c r="AO349" s="28"/>
      <c r="AP349" s="28"/>
      <c r="AQ349" s="28"/>
      <c r="AR349" s="28"/>
      <c r="AS349" s="28"/>
      <c r="AT349" s="28"/>
      <c r="AU349" s="28"/>
      <c r="AV349" s="28"/>
      <c r="AW349" s="28"/>
      <c r="AX349" s="28"/>
      <c r="AY349" s="28"/>
      <c r="AZ349" s="28"/>
      <c r="BA349" s="28"/>
      <c r="BB349" s="28"/>
      <c r="BE349" s="124"/>
      <c r="BF349" s="28"/>
      <c r="BG349" s="28"/>
      <c r="BH349" s="28"/>
      <c r="BI349" s="28"/>
      <c r="BJ349" s="28"/>
      <c r="BK349" s="28"/>
      <c r="BL349" s="28"/>
      <c r="BM349" s="28"/>
      <c r="BN349" s="28"/>
      <c r="BO349" s="28"/>
      <c r="BP349" s="28"/>
      <c r="BQ349" s="28"/>
      <c r="BR349" s="28"/>
      <c r="BS349" s="28"/>
      <c r="BT349" s="28"/>
    </row>
    <row r="350" spans="4:72" s="29" customFormat="1" ht="11.1" customHeight="1">
      <c r="D350" s="124"/>
      <c r="E350" s="28"/>
      <c r="P350" s="28"/>
      <c r="Q350" s="28"/>
      <c r="R350" s="28"/>
      <c r="S350" s="28"/>
      <c r="T350" s="28"/>
      <c r="U350" s="28"/>
      <c r="V350" s="28"/>
      <c r="W350" s="28"/>
      <c r="X350" s="28"/>
      <c r="Y350" s="28"/>
      <c r="Z350" s="28"/>
      <c r="AA350" s="28"/>
      <c r="AB350" s="28"/>
      <c r="AC350" s="28"/>
      <c r="AD350" s="28"/>
      <c r="AE350" s="28"/>
      <c r="AF350" s="28"/>
      <c r="AG350" s="28"/>
      <c r="AH350" s="28"/>
      <c r="AI350" s="28"/>
      <c r="AJ350" s="28"/>
      <c r="AK350" s="28"/>
      <c r="AL350" s="28"/>
      <c r="AM350" s="28"/>
      <c r="AN350" s="28"/>
      <c r="AO350" s="28"/>
      <c r="AP350" s="28"/>
      <c r="AQ350" s="28"/>
      <c r="AR350" s="28"/>
      <c r="AS350" s="28"/>
      <c r="AT350" s="28"/>
      <c r="AU350" s="28"/>
      <c r="AV350" s="28"/>
      <c r="AW350" s="28"/>
      <c r="AX350" s="28"/>
      <c r="AY350" s="28"/>
      <c r="AZ350" s="28"/>
      <c r="BA350" s="28"/>
      <c r="BB350" s="28"/>
      <c r="BE350" s="124"/>
      <c r="BF350" s="28"/>
      <c r="BG350" s="28"/>
      <c r="BH350" s="28"/>
      <c r="BI350" s="28"/>
      <c r="BJ350" s="28"/>
      <c r="BK350" s="28"/>
      <c r="BL350" s="28"/>
      <c r="BM350" s="28"/>
      <c r="BN350" s="28"/>
      <c r="BO350" s="28"/>
      <c r="BP350" s="28"/>
      <c r="BQ350" s="28"/>
      <c r="BR350" s="28"/>
      <c r="BS350" s="28"/>
      <c r="BT350" s="28"/>
    </row>
    <row r="351" spans="4:72" s="29" customFormat="1" ht="11.1" customHeight="1">
      <c r="D351" s="124"/>
      <c r="E351" s="28"/>
      <c r="P351" s="28"/>
      <c r="Q351" s="28"/>
      <c r="R351" s="28"/>
      <c r="S351" s="28"/>
      <c r="T351" s="28"/>
      <c r="U351" s="28"/>
      <c r="V351" s="28"/>
      <c r="W351" s="28"/>
      <c r="X351" s="28"/>
      <c r="Y351" s="28"/>
      <c r="Z351" s="28"/>
      <c r="AA351" s="28"/>
      <c r="AB351" s="28"/>
      <c r="AC351" s="28"/>
      <c r="AD351" s="28"/>
      <c r="AE351" s="28"/>
      <c r="AF351" s="28"/>
      <c r="AG351" s="28"/>
      <c r="AH351" s="28"/>
      <c r="AI351" s="28"/>
      <c r="AJ351" s="28"/>
      <c r="AK351" s="28"/>
      <c r="AL351" s="28"/>
      <c r="AM351" s="28"/>
      <c r="AN351" s="28"/>
      <c r="AO351" s="28"/>
      <c r="AP351" s="28"/>
      <c r="AQ351" s="28"/>
      <c r="AR351" s="28"/>
      <c r="AS351" s="28"/>
      <c r="AT351" s="28"/>
      <c r="AU351" s="28"/>
      <c r="AV351" s="28"/>
      <c r="AW351" s="28"/>
      <c r="AX351" s="28"/>
      <c r="AY351" s="28"/>
      <c r="AZ351" s="28"/>
      <c r="BA351" s="28"/>
      <c r="BB351" s="28"/>
      <c r="BE351" s="124"/>
      <c r="BF351" s="28"/>
      <c r="BG351" s="28"/>
      <c r="BH351" s="28"/>
      <c r="BI351" s="28"/>
      <c r="BJ351" s="28"/>
      <c r="BK351" s="28"/>
      <c r="BL351" s="28"/>
      <c r="BM351" s="28"/>
      <c r="BN351" s="28"/>
      <c r="BO351" s="28"/>
      <c r="BP351" s="28"/>
      <c r="BQ351" s="28"/>
      <c r="BR351" s="28"/>
      <c r="BS351" s="28"/>
      <c r="BT351" s="28"/>
    </row>
    <row r="352" spans="4:72" s="29" customFormat="1" ht="11.1" customHeight="1">
      <c r="D352" s="124"/>
      <c r="E352" s="28"/>
      <c r="P352" s="28"/>
      <c r="Q352" s="28"/>
      <c r="R352" s="28"/>
      <c r="S352" s="28"/>
      <c r="T352" s="28"/>
      <c r="U352" s="28"/>
      <c r="V352" s="28"/>
      <c r="W352" s="28"/>
      <c r="X352" s="28"/>
      <c r="Y352" s="28"/>
      <c r="Z352" s="28"/>
      <c r="AA352" s="28"/>
      <c r="AB352" s="28"/>
      <c r="AC352" s="28"/>
      <c r="AD352" s="28"/>
      <c r="AE352" s="28"/>
      <c r="AF352" s="28"/>
      <c r="AG352" s="28"/>
      <c r="AH352" s="28"/>
      <c r="AI352" s="28"/>
      <c r="AJ352" s="28"/>
      <c r="AK352" s="28"/>
      <c r="AL352" s="28"/>
      <c r="AM352" s="28"/>
      <c r="AN352" s="28"/>
      <c r="AO352" s="28"/>
      <c r="AP352" s="28"/>
      <c r="AQ352" s="28"/>
      <c r="AR352" s="28"/>
      <c r="AS352" s="28"/>
      <c r="AT352" s="28"/>
      <c r="AU352" s="28"/>
      <c r="AV352" s="28"/>
      <c r="AW352" s="28"/>
      <c r="AX352" s="28"/>
      <c r="AY352" s="28"/>
      <c r="AZ352" s="28"/>
      <c r="BA352" s="28"/>
      <c r="BB352" s="28"/>
      <c r="BE352" s="124"/>
      <c r="BF352" s="28"/>
      <c r="BG352" s="28"/>
      <c r="BH352" s="28"/>
      <c r="BI352" s="28"/>
      <c r="BJ352" s="28"/>
      <c r="BK352" s="28"/>
      <c r="BL352" s="28"/>
      <c r="BM352" s="28"/>
      <c r="BN352" s="28"/>
      <c r="BO352" s="28"/>
      <c r="BP352" s="28"/>
      <c r="BQ352" s="28"/>
      <c r="BR352" s="28"/>
      <c r="BS352" s="28"/>
      <c r="BT352" s="28"/>
    </row>
    <row r="353" spans="4:72" s="29" customFormat="1" ht="11.1" customHeight="1">
      <c r="D353" s="124"/>
      <c r="E353" s="28"/>
      <c r="P353" s="28"/>
      <c r="Q353" s="28"/>
      <c r="R353" s="28"/>
      <c r="S353" s="28"/>
      <c r="T353" s="28"/>
      <c r="U353" s="28"/>
      <c r="V353" s="28"/>
      <c r="W353" s="28"/>
      <c r="X353" s="28"/>
      <c r="Y353" s="28"/>
      <c r="Z353" s="28"/>
      <c r="AA353" s="28"/>
      <c r="AB353" s="28"/>
      <c r="AC353" s="28"/>
      <c r="AD353" s="28"/>
      <c r="AE353" s="28"/>
      <c r="AF353" s="28"/>
      <c r="AG353" s="28"/>
      <c r="AH353" s="28"/>
      <c r="AI353" s="28"/>
      <c r="AJ353" s="28"/>
      <c r="AK353" s="28"/>
      <c r="AL353" s="28"/>
      <c r="AM353" s="28"/>
      <c r="AN353" s="28"/>
      <c r="AO353" s="28"/>
      <c r="AP353" s="28"/>
      <c r="AQ353" s="28"/>
      <c r="AR353" s="28"/>
      <c r="AS353" s="28"/>
      <c r="AT353" s="28"/>
      <c r="AU353" s="28"/>
      <c r="AV353" s="28"/>
      <c r="AW353" s="28"/>
      <c r="AX353" s="28"/>
      <c r="AY353" s="28"/>
      <c r="AZ353" s="28"/>
      <c r="BA353" s="28"/>
      <c r="BB353" s="28"/>
      <c r="BE353" s="124"/>
      <c r="BF353" s="28"/>
      <c r="BG353" s="28"/>
      <c r="BH353" s="28"/>
      <c r="BI353" s="28"/>
      <c r="BJ353" s="28"/>
      <c r="BK353" s="28"/>
      <c r="BL353" s="28"/>
      <c r="BM353" s="28"/>
      <c r="BN353" s="28"/>
      <c r="BO353" s="28"/>
      <c r="BP353" s="28"/>
      <c r="BQ353" s="28"/>
      <c r="BR353" s="28"/>
      <c r="BS353" s="28"/>
      <c r="BT353" s="28"/>
    </row>
    <row r="354" spans="4:72" s="29" customFormat="1" ht="11.1" customHeight="1">
      <c r="D354" s="124"/>
      <c r="E354" s="28"/>
      <c r="P354" s="28"/>
      <c r="Q354" s="28"/>
      <c r="R354" s="28"/>
      <c r="S354" s="28"/>
      <c r="T354" s="28"/>
      <c r="U354" s="28"/>
      <c r="V354" s="28"/>
      <c r="W354" s="28"/>
      <c r="X354" s="28"/>
      <c r="Y354" s="28"/>
      <c r="Z354" s="28"/>
      <c r="AA354" s="28"/>
      <c r="AB354" s="28"/>
      <c r="AC354" s="28"/>
      <c r="AD354" s="28"/>
      <c r="AE354" s="28"/>
      <c r="AF354" s="28"/>
      <c r="AG354" s="28"/>
      <c r="AH354" s="28"/>
      <c r="AI354" s="28"/>
      <c r="AJ354" s="28"/>
      <c r="AK354" s="28"/>
      <c r="AL354" s="28"/>
      <c r="AM354" s="28"/>
      <c r="AN354" s="28"/>
      <c r="AO354" s="28"/>
      <c r="AP354" s="28"/>
      <c r="AQ354" s="28"/>
      <c r="AR354" s="28"/>
      <c r="AS354" s="28"/>
      <c r="AT354" s="28"/>
      <c r="AU354" s="28"/>
      <c r="AV354" s="28"/>
      <c r="AW354" s="28"/>
      <c r="AX354" s="28"/>
      <c r="AY354" s="28"/>
      <c r="AZ354" s="28"/>
      <c r="BA354" s="28"/>
      <c r="BB354" s="28"/>
      <c r="BE354" s="124"/>
      <c r="BF354" s="28"/>
      <c r="BG354" s="28"/>
      <c r="BH354" s="28"/>
      <c r="BI354" s="28"/>
      <c r="BJ354" s="28"/>
      <c r="BK354" s="28"/>
      <c r="BL354" s="28"/>
      <c r="BM354" s="28"/>
      <c r="BN354" s="28"/>
      <c r="BO354" s="28"/>
      <c r="BP354" s="28"/>
      <c r="BQ354" s="28"/>
      <c r="BR354" s="28"/>
      <c r="BS354" s="28"/>
      <c r="BT354" s="28"/>
    </row>
    <row r="355" spans="4:72" s="29" customFormat="1" ht="11.1" customHeight="1">
      <c r="D355" s="124"/>
      <c r="E355" s="28"/>
      <c r="P355" s="28"/>
      <c r="Q355" s="28"/>
      <c r="R355" s="28"/>
      <c r="S355" s="28"/>
      <c r="T355" s="28"/>
      <c r="U355" s="28"/>
      <c r="V355" s="28"/>
      <c r="W355" s="28"/>
      <c r="X355" s="28"/>
      <c r="Y355" s="28"/>
      <c r="Z355" s="28"/>
      <c r="AA355" s="28"/>
      <c r="AB355" s="28"/>
      <c r="AC355" s="28"/>
      <c r="AD355" s="28"/>
      <c r="AE355" s="28"/>
      <c r="AF355" s="28"/>
      <c r="AG355" s="28"/>
      <c r="AH355" s="28"/>
      <c r="AI355" s="28"/>
      <c r="AJ355" s="28"/>
      <c r="AK355" s="28"/>
      <c r="AL355" s="28"/>
      <c r="AM355" s="28"/>
      <c r="AN355" s="28"/>
      <c r="AO355" s="28"/>
      <c r="AP355" s="28"/>
      <c r="AQ355" s="28"/>
      <c r="AR355" s="28"/>
      <c r="AS355" s="28"/>
      <c r="AT355" s="28"/>
      <c r="AU355" s="28"/>
      <c r="AV355" s="28"/>
      <c r="AW355" s="28"/>
      <c r="AX355" s="28"/>
      <c r="AY355" s="28"/>
      <c r="AZ355" s="28"/>
      <c r="BA355" s="28"/>
      <c r="BB355" s="28"/>
      <c r="BE355" s="124"/>
      <c r="BF355" s="28"/>
      <c r="BG355" s="28"/>
      <c r="BH355" s="28"/>
      <c r="BI355" s="28"/>
      <c r="BJ355" s="28"/>
      <c r="BK355" s="28"/>
      <c r="BL355" s="28"/>
      <c r="BM355" s="28"/>
      <c r="BN355" s="28"/>
      <c r="BO355" s="28"/>
      <c r="BP355" s="28"/>
      <c r="BQ355" s="28"/>
      <c r="BR355" s="28"/>
      <c r="BS355" s="28"/>
      <c r="BT355" s="28"/>
    </row>
    <row r="356" spans="4:72" s="29" customFormat="1" ht="11.1" customHeight="1">
      <c r="D356" s="124"/>
      <c r="E356" s="28"/>
      <c r="P356" s="28"/>
      <c r="Q356" s="28"/>
      <c r="R356" s="28"/>
      <c r="S356" s="28"/>
      <c r="T356" s="28"/>
      <c r="U356" s="28"/>
      <c r="V356" s="28"/>
      <c r="W356" s="28"/>
      <c r="X356" s="28"/>
      <c r="Y356" s="28"/>
      <c r="Z356" s="28"/>
      <c r="AA356" s="28"/>
      <c r="AB356" s="28"/>
      <c r="AC356" s="28"/>
      <c r="AD356" s="28"/>
      <c r="AE356" s="28"/>
      <c r="AF356" s="28"/>
      <c r="AG356" s="28"/>
      <c r="AH356" s="28"/>
      <c r="AI356" s="28"/>
      <c r="AJ356" s="28"/>
      <c r="AK356" s="28"/>
      <c r="AL356" s="28"/>
      <c r="AM356" s="28"/>
      <c r="AN356" s="28"/>
      <c r="AO356" s="28"/>
      <c r="AP356" s="28"/>
      <c r="AQ356" s="28"/>
      <c r="AR356" s="28"/>
      <c r="AS356" s="28"/>
      <c r="AT356" s="28"/>
      <c r="AU356" s="28"/>
      <c r="AV356" s="28"/>
      <c r="AW356" s="28"/>
      <c r="AX356" s="28"/>
      <c r="AY356" s="28"/>
      <c r="AZ356" s="28"/>
      <c r="BA356" s="28"/>
      <c r="BB356" s="28"/>
      <c r="BE356" s="124"/>
      <c r="BF356" s="28"/>
      <c r="BG356" s="28"/>
      <c r="BH356" s="28"/>
      <c r="BI356" s="28"/>
      <c r="BJ356" s="28"/>
      <c r="BK356" s="28"/>
      <c r="BL356" s="28"/>
      <c r="BM356" s="28"/>
      <c r="BN356" s="28"/>
      <c r="BO356" s="28"/>
      <c r="BP356" s="28"/>
      <c r="BQ356" s="28"/>
      <c r="BR356" s="28"/>
      <c r="BS356" s="28"/>
      <c r="BT356" s="28"/>
    </row>
    <row r="357" spans="4:72" s="29" customFormat="1" ht="11.1" customHeight="1">
      <c r="D357" s="124"/>
      <c r="E357" s="28"/>
      <c r="P357" s="28"/>
      <c r="Q357" s="28"/>
      <c r="R357" s="28"/>
      <c r="S357" s="28"/>
      <c r="T357" s="28"/>
      <c r="U357" s="28"/>
      <c r="V357" s="28"/>
      <c r="W357" s="28"/>
      <c r="X357" s="28"/>
      <c r="Y357" s="28"/>
      <c r="Z357" s="28"/>
      <c r="AA357" s="28"/>
      <c r="AB357" s="28"/>
      <c r="AC357" s="28"/>
      <c r="AD357" s="28"/>
      <c r="AE357" s="28"/>
      <c r="AF357" s="28"/>
      <c r="AG357" s="28"/>
      <c r="AH357" s="28"/>
      <c r="AI357" s="28"/>
      <c r="AJ357" s="28"/>
      <c r="AK357" s="28"/>
      <c r="AL357" s="28"/>
      <c r="AM357" s="28"/>
      <c r="AN357" s="28"/>
      <c r="AO357" s="28"/>
      <c r="AP357" s="28"/>
      <c r="AQ357" s="28"/>
      <c r="AR357" s="28"/>
      <c r="AS357" s="28"/>
      <c r="AT357" s="28"/>
      <c r="AU357" s="28"/>
      <c r="AV357" s="28"/>
      <c r="AW357" s="28"/>
      <c r="AX357" s="28"/>
      <c r="AY357" s="28"/>
      <c r="AZ357" s="28"/>
      <c r="BA357" s="28"/>
      <c r="BB357" s="28"/>
      <c r="BE357" s="124"/>
      <c r="BF357" s="28"/>
      <c r="BG357" s="28"/>
      <c r="BH357" s="28"/>
      <c r="BI357" s="28"/>
      <c r="BJ357" s="28"/>
      <c r="BK357" s="28"/>
      <c r="BL357" s="28"/>
      <c r="BM357" s="28"/>
      <c r="BN357" s="28"/>
      <c r="BO357" s="28"/>
      <c r="BP357" s="28"/>
      <c r="BQ357" s="28"/>
      <c r="BR357" s="28"/>
      <c r="BS357" s="28"/>
      <c r="BT357" s="28"/>
    </row>
    <row r="358" spans="4:72" s="29" customFormat="1" ht="11.1" customHeight="1">
      <c r="D358" s="124"/>
      <c r="E358" s="28"/>
      <c r="P358" s="28"/>
      <c r="Q358" s="28"/>
      <c r="R358" s="28"/>
      <c r="S358" s="28"/>
      <c r="T358" s="28"/>
      <c r="U358" s="28"/>
      <c r="V358" s="28"/>
      <c r="W358" s="28"/>
      <c r="X358" s="28"/>
      <c r="Y358" s="28"/>
      <c r="Z358" s="28"/>
      <c r="AA358" s="28"/>
      <c r="AB358" s="28"/>
      <c r="AC358" s="28"/>
      <c r="AD358" s="28"/>
      <c r="AE358" s="28"/>
      <c r="AF358" s="28"/>
      <c r="AG358" s="28"/>
      <c r="AH358" s="28"/>
      <c r="AI358" s="28"/>
      <c r="AJ358" s="28"/>
      <c r="AK358" s="28"/>
      <c r="AL358" s="28"/>
      <c r="AM358" s="28"/>
      <c r="AN358" s="28"/>
      <c r="AO358" s="28"/>
      <c r="AP358" s="28"/>
      <c r="AQ358" s="28"/>
      <c r="AR358" s="28"/>
      <c r="AS358" s="28"/>
      <c r="AT358" s="28"/>
      <c r="AU358" s="28"/>
      <c r="AV358" s="28"/>
      <c r="AW358" s="28"/>
      <c r="AX358" s="28"/>
      <c r="AY358" s="28"/>
      <c r="AZ358" s="28"/>
      <c r="BA358" s="28"/>
      <c r="BB358" s="28"/>
      <c r="BE358" s="124"/>
      <c r="BF358" s="28"/>
      <c r="BG358" s="28"/>
      <c r="BH358" s="28"/>
      <c r="BI358" s="28"/>
      <c r="BJ358" s="28"/>
      <c r="BK358" s="28"/>
      <c r="BL358" s="28"/>
      <c r="BM358" s="28"/>
      <c r="BN358" s="28"/>
      <c r="BO358" s="28"/>
      <c r="BP358" s="28"/>
      <c r="BQ358" s="28"/>
      <c r="BR358" s="28"/>
      <c r="BS358" s="28"/>
      <c r="BT358" s="28"/>
    </row>
    <row r="359" spans="4:72" s="29" customFormat="1" ht="11.1" customHeight="1">
      <c r="D359" s="124"/>
      <c r="E359" s="28"/>
      <c r="P359" s="28"/>
      <c r="Q359" s="28"/>
      <c r="R359" s="28"/>
      <c r="S359" s="28"/>
      <c r="T359" s="28"/>
      <c r="U359" s="28"/>
      <c r="V359" s="28"/>
      <c r="W359" s="28"/>
      <c r="X359" s="28"/>
      <c r="Y359" s="28"/>
      <c r="Z359" s="28"/>
      <c r="AA359" s="28"/>
      <c r="AB359" s="28"/>
      <c r="AC359" s="28"/>
      <c r="AD359" s="28"/>
      <c r="AE359" s="28"/>
      <c r="AF359" s="28"/>
      <c r="AG359" s="28"/>
      <c r="AH359" s="28"/>
      <c r="AI359" s="28"/>
      <c r="AJ359" s="28"/>
      <c r="AK359" s="28"/>
      <c r="AL359" s="28"/>
      <c r="AM359" s="28"/>
      <c r="AN359" s="28"/>
      <c r="AO359" s="28"/>
      <c r="AP359" s="28"/>
      <c r="AQ359" s="28"/>
      <c r="AR359" s="28"/>
      <c r="AS359" s="28"/>
      <c r="AT359" s="28"/>
      <c r="AU359" s="28"/>
      <c r="AV359" s="28"/>
      <c r="AW359" s="28"/>
      <c r="AX359" s="28"/>
      <c r="AY359" s="28"/>
      <c r="AZ359" s="28"/>
      <c r="BA359" s="28"/>
      <c r="BB359" s="28"/>
      <c r="BE359" s="124"/>
      <c r="BF359" s="28"/>
      <c r="BG359" s="28"/>
      <c r="BH359" s="28"/>
      <c r="BI359" s="28"/>
      <c r="BJ359" s="28"/>
      <c r="BK359" s="28"/>
      <c r="BL359" s="28"/>
      <c r="BM359" s="28"/>
      <c r="BN359" s="28"/>
      <c r="BO359" s="28"/>
      <c r="BP359" s="28"/>
      <c r="BQ359" s="28"/>
      <c r="BR359" s="28"/>
      <c r="BS359" s="28"/>
      <c r="BT359" s="28"/>
    </row>
    <row r="360" spans="4:72" s="29" customFormat="1" ht="11.1" customHeight="1">
      <c r="D360" s="124"/>
      <c r="E360" s="28"/>
      <c r="P360" s="28"/>
      <c r="Q360" s="28"/>
      <c r="R360" s="28"/>
      <c r="S360" s="28"/>
      <c r="T360" s="28"/>
      <c r="U360" s="28"/>
      <c r="V360" s="28"/>
      <c r="W360" s="28"/>
      <c r="X360" s="28"/>
      <c r="Y360" s="28"/>
      <c r="Z360" s="28"/>
      <c r="AA360" s="28"/>
      <c r="AB360" s="28"/>
      <c r="AC360" s="28"/>
      <c r="AD360" s="28"/>
      <c r="AE360" s="28"/>
      <c r="AF360" s="28"/>
      <c r="AG360" s="28"/>
      <c r="AH360" s="28"/>
      <c r="AI360" s="28"/>
      <c r="AJ360" s="28"/>
      <c r="AK360" s="28"/>
      <c r="AL360" s="28"/>
      <c r="AM360" s="28"/>
      <c r="AN360" s="28"/>
      <c r="AO360" s="28"/>
      <c r="AP360" s="28"/>
      <c r="AQ360" s="28"/>
      <c r="AR360" s="28"/>
      <c r="AS360" s="28"/>
      <c r="AT360" s="28"/>
      <c r="AU360" s="28"/>
      <c r="AV360" s="28"/>
      <c r="AW360" s="28"/>
      <c r="AX360" s="28"/>
      <c r="AY360" s="28"/>
      <c r="AZ360" s="28"/>
      <c r="BA360" s="28"/>
      <c r="BB360" s="28"/>
      <c r="BE360" s="124"/>
      <c r="BF360" s="28"/>
      <c r="BG360" s="28"/>
      <c r="BH360" s="28"/>
      <c r="BI360" s="28"/>
      <c r="BJ360" s="28"/>
      <c r="BK360" s="28"/>
      <c r="BL360" s="28"/>
      <c r="BM360" s="28"/>
      <c r="BN360" s="28"/>
      <c r="BO360" s="28"/>
      <c r="BP360" s="28"/>
      <c r="BQ360" s="28"/>
      <c r="BR360" s="28"/>
      <c r="BS360" s="28"/>
      <c r="BT360" s="28"/>
    </row>
    <row r="361" spans="4:72" s="29" customFormat="1" ht="11.1" customHeight="1">
      <c r="D361" s="124"/>
      <c r="E361" s="28"/>
      <c r="P361" s="28"/>
      <c r="Q361" s="28"/>
      <c r="R361" s="28"/>
      <c r="S361" s="28"/>
      <c r="T361" s="28"/>
      <c r="U361" s="28"/>
      <c r="V361" s="28"/>
      <c r="W361" s="28"/>
      <c r="X361" s="28"/>
      <c r="Y361" s="28"/>
      <c r="Z361" s="28"/>
      <c r="AA361" s="28"/>
      <c r="AB361" s="28"/>
      <c r="AC361" s="28"/>
      <c r="AD361" s="28"/>
      <c r="AE361" s="28"/>
      <c r="AF361" s="28"/>
      <c r="AG361" s="28"/>
      <c r="AH361" s="28"/>
      <c r="AI361" s="28"/>
      <c r="AJ361" s="28"/>
      <c r="AK361" s="28"/>
      <c r="AL361" s="28"/>
      <c r="AM361" s="28"/>
      <c r="AN361" s="28"/>
      <c r="AO361" s="28"/>
      <c r="AP361" s="28"/>
      <c r="AQ361" s="28"/>
      <c r="AR361" s="28"/>
      <c r="AS361" s="28"/>
      <c r="AT361" s="28"/>
      <c r="AU361" s="28"/>
      <c r="AV361" s="28"/>
      <c r="AW361" s="28"/>
      <c r="AX361" s="28"/>
      <c r="AY361" s="28"/>
      <c r="AZ361" s="28"/>
      <c r="BA361" s="28"/>
      <c r="BB361" s="28"/>
      <c r="BE361" s="124"/>
      <c r="BF361" s="28"/>
      <c r="BG361" s="28"/>
      <c r="BH361" s="28"/>
      <c r="BI361" s="28"/>
      <c r="BJ361" s="28"/>
      <c r="BK361" s="28"/>
      <c r="BL361" s="28"/>
      <c r="BM361" s="28"/>
      <c r="BN361" s="28"/>
      <c r="BO361" s="28"/>
      <c r="BP361" s="28"/>
      <c r="BQ361" s="28"/>
      <c r="BR361" s="28"/>
      <c r="BS361" s="28"/>
      <c r="BT361" s="28"/>
    </row>
    <row r="362" spans="4:72" s="29" customFormat="1" ht="11.1" customHeight="1">
      <c r="D362" s="124"/>
      <c r="E362" s="28"/>
      <c r="P362" s="28"/>
      <c r="Q362" s="28"/>
      <c r="R362" s="28"/>
      <c r="S362" s="28"/>
      <c r="T362" s="28"/>
      <c r="U362" s="28"/>
      <c r="V362" s="28"/>
      <c r="W362" s="28"/>
      <c r="X362" s="28"/>
      <c r="Y362" s="28"/>
      <c r="Z362" s="28"/>
      <c r="AA362" s="28"/>
      <c r="AB362" s="28"/>
      <c r="AC362" s="28"/>
      <c r="AD362" s="28"/>
      <c r="AE362" s="28"/>
      <c r="AF362" s="28"/>
      <c r="AG362" s="28"/>
      <c r="AH362" s="28"/>
      <c r="AI362" s="28"/>
      <c r="AJ362" s="28"/>
      <c r="AK362" s="28"/>
      <c r="AL362" s="28"/>
      <c r="AM362" s="28"/>
      <c r="AN362" s="28"/>
      <c r="AO362" s="28"/>
      <c r="AP362" s="28"/>
      <c r="AQ362" s="28"/>
      <c r="AR362" s="28"/>
      <c r="AS362" s="28"/>
      <c r="AT362" s="28"/>
      <c r="AU362" s="28"/>
      <c r="AV362" s="28"/>
      <c r="AW362" s="28"/>
      <c r="AX362" s="28"/>
      <c r="AY362" s="28"/>
      <c r="AZ362" s="28"/>
      <c r="BA362" s="28"/>
      <c r="BB362" s="28"/>
      <c r="BE362" s="124"/>
      <c r="BF362" s="28"/>
      <c r="BG362" s="28"/>
      <c r="BH362" s="28"/>
      <c r="BI362" s="28"/>
      <c r="BJ362" s="28"/>
      <c r="BK362" s="28"/>
      <c r="BL362" s="28"/>
      <c r="BM362" s="28"/>
      <c r="BN362" s="28"/>
      <c r="BO362" s="28"/>
      <c r="BP362" s="28"/>
      <c r="BQ362" s="28"/>
      <c r="BR362" s="28"/>
      <c r="BS362" s="28"/>
      <c r="BT362" s="28"/>
    </row>
    <row r="363" spans="4:72" s="29" customFormat="1" ht="11.1" customHeight="1">
      <c r="D363" s="124"/>
      <c r="E363" s="28"/>
      <c r="P363" s="28"/>
      <c r="Q363" s="28"/>
      <c r="R363" s="28"/>
      <c r="S363" s="28"/>
      <c r="T363" s="28"/>
      <c r="U363" s="28"/>
      <c r="V363" s="28"/>
      <c r="W363" s="28"/>
      <c r="X363" s="28"/>
      <c r="Y363" s="28"/>
      <c r="Z363" s="28"/>
      <c r="AA363" s="28"/>
      <c r="AB363" s="28"/>
      <c r="AC363" s="28"/>
      <c r="AD363" s="28"/>
      <c r="AE363" s="28"/>
      <c r="AF363" s="28"/>
      <c r="AG363" s="28"/>
      <c r="AH363" s="28"/>
      <c r="AI363" s="28"/>
      <c r="AJ363" s="28"/>
      <c r="AK363" s="28"/>
      <c r="AL363" s="28"/>
      <c r="AM363" s="28"/>
      <c r="AN363" s="28"/>
      <c r="AO363" s="28"/>
      <c r="AP363" s="28"/>
      <c r="AQ363" s="28"/>
      <c r="AR363" s="28"/>
      <c r="AS363" s="28"/>
      <c r="AT363" s="28"/>
      <c r="AU363" s="28"/>
      <c r="AV363" s="28"/>
      <c r="AW363" s="28"/>
      <c r="AX363" s="28"/>
      <c r="AY363" s="28"/>
      <c r="AZ363" s="28"/>
      <c r="BA363" s="28"/>
      <c r="BB363" s="28"/>
      <c r="BE363" s="124"/>
      <c r="BF363" s="28"/>
      <c r="BG363" s="28"/>
      <c r="BH363" s="28"/>
      <c r="BI363" s="28"/>
      <c r="BJ363" s="28"/>
      <c r="BK363" s="28"/>
      <c r="BL363" s="28"/>
      <c r="BM363" s="28"/>
      <c r="BN363" s="28"/>
      <c r="BO363" s="28"/>
      <c r="BP363" s="28"/>
      <c r="BQ363" s="28"/>
      <c r="BR363" s="28"/>
      <c r="BS363" s="28"/>
      <c r="BT363" s="28"/>
    </row>
    <row r="364" spans="4:72" s="29" customFormat="1" ht="11.1" customHeight="1">
      <c r="D364" s="124"/>
      <c r="E364" s="28"/>
      <c r="P364" s="28"/>
      <c r="Q364" s="28"/>
      <c r="R364" s="28"/>
      <c r="S364" s="28"/>
      <c r="T364" s="28"/>
      <c r="U364" s="28"/>
      <c r="V364" s="28"/>
      <c r="W364" s="28"/>
      <c r="X364" s="28"/>
      <c r="Y364" s="28"/>
      <c r="Z364" s="28"/>
      <c r="AA364" s="28"/>
      <c r="AB364" s="28"/>
      <c r="AC364" s="28"/>
      <c r="AD364" s="28"/>
      <c r="AE364" s="28"/>
      <c r="AF364" s="28"/>
      <c r="AG364" s="28"/>
      <c r="AH364" s="28"/>
      <c r="AI364" s="28"/>
      <c r="AJ364" s="28"/>
      <c r="AK364" s="28"/>
      <c r="AL364" s="28"/>
      <c r="AM364" s="28"/>
      <c r="AN364" s="28"/>
      <c r="AO364" s="28"/>
      <c r="AP364" s="28"/>
      <c r="AQ364" s="28"/>
      <c r="AR364" s="28"/>
      <c r="AS364" s="28"/>
      <c r="AT364" s="28"/>
      <c r="AU364" s="28"/>
      <c r="AV364" s="28"/>
      <c r="AW364" s="28"/>
      <c r="AX364" s="28"/>
      <c r="AY364" s="28"/>
      <c r="AZ364" s="28"/>
      <c r="BA364" s="28"/>
      <c r="BB364" s="28"/>
      <c r="BE364" s="124"/>
      <c r="BF364" s="28"/>
      <c r="BG364" s="28"/>
      <c r="BH364" s="28"/>
      <c r="BI364" s="28"/>
      <c r="BJ364" s="28"/>
      <c r="BK364" s="28"/>
      <c r="BL364" s="28"/>
      <c r="BM364" s="28"/>
      <c r="BN364" s="28"/>
      <c r="BO364" s="28"/>
      <c r="BP364" s="28"/>
      <c r="BQ364" s="28"/>
      <c r="BR364" s="28"/>
      <c r="BS364" s="28"/>
      <c r="BT364" s="28"/>
    </row>
    <row r="365" spans="4:72" s="29" customFormat="1" ht="11.1" customHeight="1">
      <c r="D365" s="124"/>
      <c r="E365" s="28"/>
      <c r="P365" s="28"/>
      <c r="Q365" s="28"/>
      <c r="R365" s="28"/>
      <c r="S365" s="28"/>
      <c r="T365" s="28"/>
      <c r="U365" s="28"/>
      <c r="V365" s="28"/>
      <c r="W365" s="28"/>
      <c r="X365" s="28"/>
      <c r="Y365" s="28"/>
      <c r="Z365" s="28"/>
      <c r="AA365" s="28"/>
      <c r="AB365" s="28"/>
      <c r="AC365" s="28"/>
      <c r="AD365" s="28"/>
      <c r="AE365" s="28"/>
      <c r="AF365" s="28"/>
      <c r="AG365" s="28"/>
      <c r="AH365" s="28"/>
      <c r="AI365" s="28"/>
      <c r="AJ365" s="28"/>
      <c r="AK365" s="28"/>
      <c r="AL365" s="28"/>
      <c r="AM365" s="28"/>
      <c r="AN365" s="28"/>
      <c r="AO365" s="28"/>
      <c r="AP365" s="28"/>
      <c r="AQ365" s="28"/>
      <c r="AR365" s="28"/>
      <c r="AS365" s="28"/>
      <c r="AT365" s="28"/>
      <c r="AU365" s="28"/>
      <c r="AV365" s="28"/>
      <c r="AW365" s="28"/>
      <c r="AX365" s="28"/>
      <c r="AY365" s="28"/>
      <c r="AZ365" s="28"/>
      <c r="BA365" s="28"/>
      <c r="BB365" s="28"/>
      <c r="BE365" s="124"/>
      <c r="BF365" s="28"/>
      <c r="BG365" s="28"/>
      <c r="BH365" s="28"/>
      <c r="BI365" s="28"/>
      <c r="BJ365" s="28"/>
      <c r="BK365" s="28"/>
      <c r="BL365" s="28"/>
      <c r="BM365" s="28"/>
      <c r="BN365" s="28"/>
      <c r="BO365" s="28"/>
      <c r="BP365" s="28"/>
      <c r="BQ365" s="28"/>
      <c r="BR365" s="28"/>
      <c r="BS365" s="28"/>
      <c r="BT365" s="28"/>
    </row>
    <row r="366" spans="4:72" s="29" customFormat="1" ht="11.1" customHeight="1">
      <c r="D366" s="124"/>
      <c r="E366" s="28"/>
      <c r="P366" s="28"/>
      <c r="Q366" s="28"/>
      <c r="R366" s="28"/>
      <c r="S366" s="28"/>
      <c r="T366" s="28"/>
      <c r="U366" s="28"/>
      <c r="V366" s="28"/>
      <c r="W366" s="28"/>
      <c r="X366" s="28"/>
      <c r="Y366" s="28"/>
      <c r="Z366" s="28"/>
      <c r="AA366" s="28"/>
      <c r="AB366" s="28"/>
      <c r="AC366" s="28"/>
      <c r="AD366" s="28"/>
      <c r="AE366" s="28"/>
      <c r="AF366" s="28"/>
      <c r="AG366" s="28"/>
      <c r="AH366" s="28"/>
      <c r="AI366" s="28"/>
      <c r="AJ366" s="28"/>
      <c r="AK366" s="28"/>
      <c r="AL366" s="28"/>
      <c r="AM366" s="28"/>
      <c r="AN366" s="28"/>
      <c r="AO366" s="28"/>
      <c r="AP366" s="28"/>
      <c r="AQ366" s="28"/>
      <c r="AR366" s="28"/>
      <c r="AS366" s="28"/>
      <c r="AT366" s="28"/>
      <c r="AU366" s="28"/>
      <c r="AV366" s="28"/>
      <c r="AW366" s="28"/>
      <c r="AX366" s="28"/>
      <c r="AY366" s="28"/>
      <c r="AZ366" s="28"/>
      <c r="BA366" s="28"/>
      <c r="BB366" s="28"/>
      <c r="BE366" s="124"/>
      <c r="BF366" s="28"/>
      <c r="BG366" s="28"/>
      <c r="BH366" s="28"/>
      <c r="BI366" s="28"/>
      <c r="BJ366" s="28"/>
      <c r="BK366" s="28"/>
      <c r="BL366" s="28"/>
      <c r="BM366" s="28"/>
      <c r="BN366" s="28"/>
      <c r="BO366" s="28"/>
      <c r="BP366" s="28"/>
      <c r="BQ366" s="28"/>
      <c r="BR366" s="28"/>
      <c r="BS366" s="28"/>
      <c r="BT366" s="28"/>
    </row>
    <row r="367" spans="4:72" s="29" customFormat="1" ht="11.1" customHeight="1">
      <c r="D367" s="124"/>
      <c r="E367" s="28"/>
      <c r="P367" s="28"/>
      <c r="Q367" s="28"/>
      <c r="R367" s="28"/>
      <c r="S367" s="28"/>
      <c r="T367" s="28"/>
      <c r="U367" s="28"/>
      <c r="V367" s="28"/>
      <c r="W367" s="28"/>
      <c r="X367" s="28"/>
      <c r="Y367" s="28"/>
      <c r="Z367" s="28"/>
      <c r="AA367" s="28"/>
      <c r="AB367" s="28"/>
      <c r="AC367" s="28"/>
      <c r="AD367" s="28"/>
      <c r="AE367" s="28"/>
      <c r="AF367" s="28"/>
      <c r="AG367" s="28"/>
      <c r="AH367" s="28"/>
      <c r="AI367" s="28"/>
      <c r="AJ367" s="28"/>
      <c r="AK367" s="28"/>
      <c r="AL367" s="28"/>
      <c r="AM367" s="28"/>
      <c r="AN367" s="28"/>
      <c r="AO367" s="28"/>
      <c r="AP367" s="28"/>
      <c r="AQ367" s="28"/>
      <c r="AR367" s="28"/>
      <c r="AS367" s="28"/>
      <c r="AT367" s="28"/>
      <c r="AU367" s="28"/>
      <c r="AV367" s="28"/>
      <c r="AW367" s="28"/>
      <c r="AX367" s="28"/>
      <c r="AY367" s="28"/>
      <c r="AZ367" s="28"/>
      <c r="BA367" s="28"/>
      <c r="BB367" s="28"/>
      <c r="BE367" s="124"/>
      <c r="BF367" s="28"/>
      <c r="BG367" s="28"/>
      <c r="BH367" s="28"/>
      <c r="BI367" s="28"/>
      <c r="BJ367" s="28"/>
      <c r="BK367" s="28"/>
      <c r="BL367" s="28"/>
      <c r="BM367" s="28"/>
      <c r="BN367" s="28"/>
      <c r="BO367" s="28"/>
      <c r="BP367" s="28"/>
      <c r="BQ367" s="28"/>
      <c r="BR367" s="28"/>
      <c r="BS367" s="28"/>
      <c r="BT367" s="28"/>
    </row>
    <row r="368" spans="4:72" s="29" customFormat="1" ht="11.1" customHeight="1">
      <c r="D368" s="124"/>
      <c r="E368" s="28"/>
      <c r="P368" s="28"/>
      <c r="Q368" s="28"/>
      <c r="R368" s="28"/>
      <c r="S368" s="28"/>
      <c r="T368" s="28"/>
      <c r="U368" s="28"/>
      <c r="V368" s="28"/>
      <c r="W368" s="28"/>
      <c r="X368" s="28"/>
      <c r="Y368" s="28"/>
      <c r="Z368" s="28"/>
      <c r="AA368" s="28"/>
      <c r="AB368" s="28"/>
      <c r="AC368" s="28"/>
      <c r="AD368" s="28"/>
      <c r="AE368" s="28"/>
      <c r="AF368" s="28"/>
      <c r="AG368" s="28"/>
      <c r="AH368" s="28"/>
      <c r="AI368" s="28"/>
      <c r="AJ368" s="28"/>
      <c r="AK368" s="28"/>
      <c r="AL368" s="28"/>
      <c r="AM368" s="28"/>
      <c r="AN368" s="28"/>
      <c r="AO368" s="28"/>
      <c r="AP368" s="28"/>
      <c r="AQ368" s="28"/>
      <c r="AR368" s="28"/>
      <c r="AS368" s="28"/>
      <c r="AT368" s="28"/>
      <c r="AU368" s="28"/>
      <c r="AV368" s="28"/>
      <c r="AW368" s="28"/>
      <c r="AX368" s="28"/>
      <c r="AY368" s="28"/>
      <c r="AZ368" s="28"/>
      <c r="BA368" s="28"/>
      <c r="BB368" s="28"/>
      <c r="BE368" s="124"/>
      <c r="BF368" s="28"/>
      <c r="BG368" s="28"/>
      <c r="BH368" s="28"/>
      <c r="BI368" s="28"/>
      <c r="BJ368" s="28"/>
      <c r="BK368" s="28"/>
      <c r="BL368" s="28"/>
      <c r="BM368" s="28"/>
      <c r="BN368" s="28"/>
      <c r="BO368" s="28"/>
      <c r="BP368" s="28"/>
      <c r="BQ368" s="28"/>
      <c r="BR368" s="28"/>
      <c r="BS368" s="28"/>
      <c r="BT368" s="28"/>
    </row>
    <row r="369" spans="4:72" s="29" customFormat="1" ht="11.1" customHeight="1">
      <c r="D369" s="124"/>
      <c r="E369" s="28"/>
      <c r="P369" s="28"/>
      <c r="Q369" s="28"/>
      <c r="R369" s="28"/>
      <c r="S369" s="28"/>
      <c r="T369" s="28"/>
      <c r="U369" s="28"/>
      <c r="V369" s="28"/>
      <c r="W369" s="28"/>
      <c r="X369" s="28"/>
      <c r="Y369" s="28"/>
      <c r="Z369" s="28"/>
      <c r="AA369" s="28"/>
      <c r="AB369" s="28"/>
      <c r="AC369" s="28"/>
      <c r="AD369" s="28"/>
      <c r="AE369" s="28"/>
      <c r="AF369" s="28"/>
      <c r="AG369" s="28"/>
      <c r="AH369" s="28"/>
      <c r="AI369" s="28"/>
      <c r="AJ369" s="28"/>
      <c r="AK369" s="28"/>
      <c r="AL369" s="28"/>
      <c r="AM369" s="28"/>
      <c r="AN369" s="28"/>
      <c r="AO369" s="28"/>
      <c r="AP369" s="28"/>
      <c r="AQ369" s="28"/>
      <c r="AR369" s="28"/>
      <c r="AS369" s="28"/>
      <c r="AT369" s="28"/>
      <c r="AU369" s="28"/>
      <c r="AV369" s="28"/>
      <c r="AW369" s="28"/>
      <c r="AX369" s="28"/>
      <c r="AY369" s="28"/>
      <c r="AZ369" s="28"/>
      <c r="BA369" s="28"/>
      <c r="BB369" s="28"/>
      <c r="BE369" s="124"/>
      <c r="BF369" s="28"/>
      <c r="BG369" s="28"/>
      <c r="BH369" s="28"/>
      <c r="BI369" s="28"/>
      <c r="BJ369" s="28"/>
      <c r="BK369" s="28"/>
      <c r="BL369" s="28"/>
      <c r="BM369" s="28"/>
      <c r="BN369" s="28"/>
      <c r="BO369" s="28"/>
      <c r="BP369" s="28"/>
      <c r="BQ369" s="28"/>
      <c r="BR369" s="28"/>
      <c r="BS369" s="28"/>
      <c r="BT369" s="28"/>
    </row>
    <row r="370" spans="4:72" s="29" customFormat="1" ht="11.1" customHeight="1">
      <c r="D370" s="124"/>
      <c r="E370" s="28"/>
      <c r="P370" s="28"/>
      <c r="Q370" s="28"/>
      <c r="R370" s="28"/>
      <c r="S370" s="28"/>
      <c r="T370" s="28"/>
      <c r="U370" s="28"/>
      <c r="V370" s="28"/>
      <c r="W370" s="28"/>
      <c r="X370" s="28"/>
      <c r="Y370" s="28"/>
      <c r="Z370" s="28"/>
      <c r="AA370" s="28"/>
      <c r="AB370" s="28"/>
      <c r="AC370" s="28"/>
      <c r="AD370" s="28"/>
      <c r="AE370" s="28"/>
      <c r="AF370" s="28"/>
      <c r="AG370" s="28"/>
      <c r="AH370" s="28"/>
      <c r="AI370" s="28"/>
      <c r="AJ370" s="28"/>
      <c r="AK370" s="28"/>
      <c r="AL370" s="28"/>
      <c r="AM370" s="28"/>
      <c r="AN370" s="28"/>
      <c r="AO370" s="28"/>
      <c r="AP370" s="28"/>
      <c r="AQ370" s="28"/>
      <c r="AR370" s="28"/>
      <c r="AS370" s="28"/>
      <c r="AT370" s="28"/>
      <c r="AU370" s="28"/>
      <c r="AV370" s="28"/>
      <c r="AW370" s="28"/>
      <c r="AX370" s="28"/>
      <c r="AY370" s="28"/>
      <c r="AZ370" s="28"/>
      <c r="BA370" s="28"/>
      <c r="BB370" s="28"/>
      <c r="BE370" s="124"/>
      <c r="BF370" s="28"/>
      <c r="BG370" s="28"/>
      <c r="BH370" s="28"/>
      <c r="BI370" s="28"/>
      <c r="BJ370" s="28"/>
      <c r="BK370" s="28"/>
      <c r="BL370" s="28"/>
      <c r="BM370" s="28"/>
      <c r="BN370" s="28"/>
      <c r="BO370" s="28"/>
      <c r="BP370" s="28"/>
      <c r="BQ370" s="28"/>
      <c r="BR370" s="28"/>
      <c r="BS370" s="28"/>
      <c r="BT370" s="28"/>
    </row>
    <row r="371" spans="4:72" s="29" customFormat="1" ht="11.1" customHeight="1">
      <c r="D371" s="124"/>
      <c r="E371" s="28"/>
      <c r="P371" s="28"/>
      <c r="Q371" s="28"/>
      <c r="R371" s="28"/>
      <c r="S371" s="28"/>
      <c r="T371" s="28"/>
      <c r="U371" s="28"/>
      <c r="V371" s="28"/>
      <c r="W371" s="28"/>
      <c r="X371" s="28"/>
      <c r="Y371" s="28"/>
      <c r="Z371" s="28"/>
      <c r="AA371" s="28"/>
      <c r="AB371" s="28"/>
      <c r="AC371" s="28"/>
      <c r="AD371" s="28"/>
      <c r="AE371" s="28"/>
      <c r="AF371" s="28"/>
      <c r="AG371" s="28"/>
      <c r="AH371" s="28"/>
      <c r="AI371" s="28"/>
      <c r="AJ371" s="28"/>
      <c r="AK371" s="28"/>
      <c r="AL371" s="28"/>
      <c r="AM371" s="28"/>
      <c r="AN371" s="28"/>
      <c r="AO371" s="28"/>
      <c r="AP371" s="28"/>
      <c r="AQ371" s="28"/>
      <c r="AR371" s="28"/>
      <c r="AS371" s="28"/>
      <c r="AT371" s="28"/>
      <c r="AU371" s="28"/>
      <c r="AV371" s="28"/>
      <c r="AW371" s="28"/>
      <c r="AX371" s="28"/>
      <c r="AY371" s="28"/>
      <c r="AZ371" s="28"/>
      <c r="BA371" s="28"/>
      <c r="BB371" s="28"/>
      <c r="BE371" s="124"/>
      <c r="BF371" s="28"/>
      <c r="BG371" s="28"/>
      <c r="BH371" s="28"/>
      <c r="BI371" s="28"/>
      <c r="BJ371" s="28"/>
      <c r="BK371" s="28"/>
      <c r="BL371" s="28"/>
      <c r="BM371" s="28"/>
      <c r="BN371" s="28"/>
      <c r="BO371" s="28"/>
      <c r="BP371" s="28"/>
      <c r="BQ371" s="28"/>
      <c r="BR371" s="28"/>
      <c r="BS371" s="28"/>
      <c r="BT371" s="28"/>
    </row>
    <row r="372" spans="4:72" s="29" customFormat="1" ht="11.1" customHeight="1">
      <c r="D372" s="124"/>
      <c r="E372" s="28"/>
      <c r="P372" s="28"/>
      <c r="Q372" s="28"/>
      <c r="R372" s="28"/>
      <c r="S372" s="28"/>
      <c r="T372" s="28"/>
      <c r="U372" s="28"/>
      <c r="V372" s="28"/>
      <c r="W372" s="28"/>
      <c r="X372" s="28"/>
      <c r="Y372" s="28"/>
      <c r="Z372" s="28"/>
      <c r="AA372" s="28"/>
      <c r="AB372" s="28"/>
      <c r="AC372" s="28"/>
      <c r="AD372" s="28"/>
      <c r="AE372" s="28"/>
      <c r="AF372" s="28"/>
      <c r="AG372" s="28"/>
      <c r="AH372" s="28"/>
      <c r="AI372" s="28"/>
      <c r="AJ372" s="28"/>
      <c r="AK372" s="28"/>
      <c r="AL372" s="28"/>
      <c r="AM372" s="28"/>
      <c r="AN372" s="28"/>
      <c r="AO372" s="28"/>
      <c r="AP372" s="28"/>
      <c r="AQ372" s="28"/>
      <c r="AR372" s="28"/>
      <c r="AS372" s="28"/>
      <c r="AT372" s="28"/>
      <c r="AU372" s="28"/>
      <c r="AV372" s="28"/>
      <c r="AW372" s="28"/>
      <c r="AX372" s="28"/>
      <c r="AY372" s="28"/>
      <c r="AZ372" s="28"/>
      <c r="BA372" s="28"/>
      <c r="BB372" s="28"/>
      <c r="BE372" s="124"/>
      <c r="BF372" s="28"/>
      <c r="BG372" s="28"/>
      <c r="BH372" s="28"/>
      <c r="BI372" s="28"/>
      <c r="BJ372" s="28"/>
      <c r="BK372" s="28"/>
      <c r="BL372" s="28"/>
      <c r="BM372" s="28"/>
      <c r="BN372" s="28"/>
      <c r="BO372" s="28"/>
      <c r="BP372" s="28"/>
      <c r="BQ372" s="28"/>
      <c r="BR372" s="28"/>
      <c r="BS372" s="28"/>
      <c r="BT372" s="28"/>
    </row>
    <row r="373" spans="4:72" s="29" customFormat="1" ht="11.1" customHeight="1">
      <c r="D373" s="124"/>
      <c r="E373" s="28"/>
      <c r="P373" s="28"/>
      <c r="Q373" s="28"/>
      <c r="R373" s="28"/>
      <c r="S373" s="28"/>
      <c r="T373" s="28"/>
      <c r="U373" s="28"/>
      <c r="V373" s="28"/>
      <c r="W373" s="28"/>
      <c r="X373" s="28"/>
      <c r="Y373" s="28"/>
      <c r="Z373" s="28"/>
      <c r="AA373" s="28"/>
      <c r="AB373" s="28"/>
      <c r="AC373" s="28"/>
      <c r="AD373" s="28"/>
      <c r="AE373" s="28"/>
      <c r="AF373" s="28"/>
      <c r="AG373" s="28"/>
      <c r="AH373" s="28"/>
      <c r="AI373" s="28"/>
      <c r="AJ373" s="28"/>
      <c r="AK373" s="28"/>
      <c r="AL373" s="28"/>
      <c r="AM373" s="28"/>
      <c r="AN373" s="28"/>
      <c r="AO373" s="28"/>
      <c r="AP373" s="28"/>
      <c r="AQ373" s="28"/>
      <c r="AR373" s="28"/>
      <c r="AS373" s="28"/>
      <c r="AT373" s="28"/>
      <c r="AU373" s="28"/>
      <c r="AV373" s="28"/>
      <c r="AW373" s="28"/>
      <c r="AX373" s="28"/>
      <c r="AY373" s="28"/>
      <c r="AZ373" s="28"/>
      <c r="BA373" s="28"/>
      <c r="BB373" s="28"/>
      <c r="BE373" s="124"/>
      <c r="BF373" s="28"/>
      <c r="BG373" s="28"/>
      <c r="BH373" s="28"/>
      <c r="BI373" s="28"/>
      <c r="BJ373" s="28"/>
      <c r="BK373" s="28"/>
      <c r="BL373" s="28"/>
      <c r="BM373" s="28"/>
      <c r="BN373" s="28"/>
      <c r="BO373" s="28"/>
      <c r="BP373" s="28"/>
      <c r="BQ373" s="28"/>
      <c r="BR373" s="28"/>
      <c r="BS373" s="28"/>
      <c r="BT373" s="28"/>
    </row>
    <row r="374" spans="4:72" s="29" customFormat="1" ht="11.1" customHeight="1">
      <c r="D374" s="124"/>
      <c r="E374" s="28"/>
      <c r="P374" s="28"/>
      <c r="Q374" s="28"/>
      <c r="R374" s="28"/>
      <c r="S374" s="28"/>
      <c r="T374" s="28"/>
      <c r="U374" s="28"/>
      <c r="V374" s="28"/>
      <c r="W374" s="28"/>
      <c r="X374" s="28"/>
      <c r="Y374" s="28"/>
      <c r="Z374" s="28"/>
      <c r="AA374" s="28"/>
      <c r="AB374" s="28"/>
      <c r="AC374" s="28"/>
      <c r="AD374" s="28"/>
      <c r="AE374" s="28"/>
      <c r="AF374" s="28"/>
      <c r="AG374" s="28"/>
      <c r="AH374" s="28"/>
      <c r="AI374" s="28"/>
      <c r="AJ374" s="28"/>
      <c r="AK374" s="28"/>
      <c r="AL374" s="28"/>
      <c r="AM374" s="28"/>
      <c r="AN374" s="28"/>
      <c r="AO374" s="28"/>
      <c r="AP374" s="28"/>
      <c r="AQ374" s="28"/>
      <c r="AR374" s="28"/>
      <c r="AS374" s="28"/>
      <c r="AT374" s="28"/>
      <c r="AU374" s="28"/>
      <c r="AV374" s="28"/>
      <c r="AW374" s="28"/>
      <c r="AX374" s="28"/>
      <c r="AY374" s="28"/>
      <c r="AZ374" s="28"/>
      <c r="BA374" s="28"/>
      <c r="BB374" s="28"/>
      <c r="BE374" s="124"/>
      <c r="BF374" s="28"/>
      <c r="BG374" s="28"/>
      <c r="BH374" s="28"/>
      <c r="BI374" s="28"/>
      <c r="BJ374" s="28"/>
      <c r="BK374" s="28"/>
      <c r="BL374" s="28"/>
      <c r="BM374" s="28"/>
      <c r="BN374" s="28"/>
      <c r="BO374" s="28"/>
      <c r="BP374" s="28"/>
      <c r="BQ374" s="28"/>
      <c r="BR374" s="28"/>
      <c r="BS374" s="28"/>
      <c r="BT374" s="28"/>
    </row>
    <row r="375" spans="4:72" s="29" customFormat="1" ht="11.1" customHeight="1">
      <c r="D375" s="124"/>
      <c r="E375" s="28"/>
      <c r="P375" s="28"/>
      <c r="Q375" s="28"/>
      <c r="R375" s="28"/>
      <c r="S375" s="28"/>
      <c r="T375" s="28"/>
      <c r="U375" s="28"/>
      <c r="V375" s="28"/>
      <c r="W375" s="28"/>
      <c r="X375" s="28"/>
      <c r="Y375" s="28"/>
      <c r="Z375" s="28"/>
      <c r="AA375" s="28"/>
      <c r="AB375" s="28"/>
      <c r="AC375" s="28"/>
      <c r="AD375" s="28"/>
      <c r="AE375" s="28"/>
      <c r="AF375" s="28"/>
      <c r="AG375" s="28"/>
      <c r="AH375" s="28"/>
      <c r="AI375" s="28"/>
      <c r="AJ375" s="28"/>
      <c r="AK375" s="28"/>
      <c r="AL375" s="28"/>
      <c r="AM375" s="28"/>
      <c r="AN375" s="28"/>
      <c r="AO375" s="28"/>
      <c r="AP375" s="28"/>
      <c r="AQ375" s="28"/>
      <c r="AR375" s="28"/>
      <c r="AS375" s="28"/>
      <c r="AT375" s="28"/>
      <c r="AU375" s="28"/>
      <c r="AV375" s="28"/>
      <c r="AW375" s="28"/>
      <c r="AX375" s="28"/>
      <c r="AY375" s="28"/>
      <c r="AZ375" s="28"/>
      <c r="BA375" s="28"/>
      <c r="BB375" s="28"/>
      <c r="BE375" s="124"/>
      <c r="BF375" s="28"/>
      <c r="BG375" s="28"/>
      <c r="BH375" s="28"/>
      <c r="BI375" s="28"/>
      <c r="BJ375" s="28"/>
      <c r="BK375" s="28"/>
      <c r="BL375" s="28"/>
      <c r="BM375" s="28"/>
      <c r="BN375" s="28"/>
      <c r="BO375" s="28"/>
      <c r="BP375" s="28"/>
      <c r="BQ375" s="28"/>
      <c r="BR375" s="28"/>
      <c r="BS375" s="28"/>
      <c r="BT375" s="28"/>
    </row>
    <row r="376" spans="4:72" s="29" customFormat="1" ht="11.1" customHeight="1">
      <c r="D376" s="124"/>
      <c r="E376" s="28"/>
      <c r="P376" s="28"/>
      <c r="Q376" s="28"/>
      <c r="R376" s="28"/>
      <c r="S376" s="28"/>
      <c r="T376" s="28"/>
      <c r="U376" s="28"/>
      <c r="V376" s="28"/>
      <c r="W376" s="28"/>
      <c r="X376" s="28"/>
      <c r="Y376" s="28"/>
      <c r="Z376" s="28"/>
      <c r="AA376" s="28"/>
      <c r="AB376" s="28"/>
      <c r="AC376" s="28"/>
      <c r="AD376" s="28"/>
      <c r="AE376" s="28"/>
      <c r="AF376" s="28"/>
      <c r="AG376" s="28"/>
      <c r="AH376" s="28"/>
      <c r="AI376" s="28"/>
      <c r="AJ376" s="28"/>
      <c r="AK376" s="28"/>
      <c r="AL376" s="28"/>
      <c r="AM376" s="28"/>
      <c r="AN376" s="28"/>
      <c r="AO376" s="28"/>
      <c r="AP376" s="28"/>
      <c r="AQ376" s="28"/>
      <c r="AR376" s="28"/>
      <c r="AS376" s="28"/>
      <c r="AT376" s="28"/>
      <c r="AU376" s="28"/>
      <c r="AV376" s="28"/>
      <c r="AW376" s="28"/>
      <c r="AX376" s="28"/>
      <c r="AY376" s="28"/>
      <c r="AZ376" s="28"/>
      <c r="BA376" s="28"/>
      <c r="BB376" s="28"/>
      <c r="BE376" s="124"/>
      <c r="BF376" s="28"/>
      <c r="BG376" s="28"/>
      <c r="BH376" s="28"/>
      <c r="BI376" s="28"/>
      <c r="BJ376" s="28"/>
      <c r="BK376" s="28"/>
      <c r="BL376" s="28"/>
      <c r="BM376" s="28"/>
      <c r="BN376" s="28"/>
      <c r="BO376" s="28"/>
      <c r="BP376" s="28"/>
      <c r="BQ376" s="28"/>
      <c r="BR376" s="28"/>
      <c r="BS376" s="28"/>
      <c r="BT376" s="28"/>
    </row>
    <row r="377" spans="4:72" s="29" customFormat="1" ht="11.1" customHeight="1">
      <c r="D377" s="124"/>
      <c r="E377" s="28"/>
      <c r="P377" s="28"/>
      <c r="Q377" s="28"/>
      <c r="R377" s="28"/>
      <c r="S377" s="28"/>
      <c r="T377" s="28"/>
      <c r="U377" s="28"/>
      <c r="V377" s="28"/>
      <c r="W377" s="28"/>
      <c r="X377" s="28"/>
      <c r="Y377" s="28"/>
      <c r="Z377" s="28"/>
      <c r="AA377" s="28"/>
      <c r="AB377" s="28"/>
      <c r="AC377" s="28"/>
      <c r="AD377" s="28"/>
      <c r="AE377" s="28"/>
      <c r="AF377" s="28"/>
      <c r="AG377" s="28"/>
      <c r="AH377" s="28"/>
      <c r="AI377" s="28"/>
      <c r="AJ377" s="28"/>
      <c r="AK377" s="28"/>
      <c r="AL377" s="28"/>
      <c r="AM377" s="28"/>
      <c r="AN377" s="28"/>
      <c r="AO377" s="28"/>
      <c r="AP377" s="28"/>
      <c r="AQ377" s="28"/>
      <c r="AR377" s="28"/>
      <c r="AS377" s="28"/>
      <c r="AT377" s="28"/>
      <c r="AU377" s="28"/>
      <c r="AV377" s="28"/>
      <c r="AW377" s="28"/>
      <c r="AX377" s="28"/>
      <c r="AY377" s="28"/>
      <c r="AZ377" s="28"/>
      <c r="BA377" s="28"/>
      <c r="BB377" s="28"/>
      <c r="BE377" s="124"/>
      <c r="BF377" s="28"/>
      <c r="BG377" s="28"/>
      <c r="BH377" s="28"/>
      <c r="BI377" s="28"/>
      <c r="BJ377" s="28"/>
      <c r="BK377" s="28"/>
      <c r="BL377" s="28"/>
      <c r="BM377" s="28"/>
      <c r="BN377" s="28"/>
      <c r="BO377" s="28"/>
      <c r="BP377" s="28"/>
      <c r="BQ377" s="28"/>
      <c r="BR377" s="28"/>
      <c r="BS377" s="28"/>
      <c r="BT377" s="28"/>
    </row>
    <row r="378" spans="4:72" s="29" customFormat="1" ht="11.1" customHeight="1">
      <c r="D378" s="124"/>
      <c r="E378" s="28"/>
      <c r="P378" s="28"/>
      <c r="Q378" s="28"/>
      <c r="R378" s="28"/>
      <c r="S378" s="28"/>
      <c r="T378" s="28"/>
      <c r="U378" s="28"/>
      <c r="V378" s="28"/>
      <c r="W378" s="28"/>
      <c r="X378" s="28"/>
      <c r="Y378" s="28"/>
      <c r="Z378" s="28"/>
      <c r="AA378" s="28"/>
      <c r="AB378" s="28"/>
      <c r="AC378" s="28"/>
      <c r="AD378" s="28"/>
      <c r="AE378" s="28"/>
      <c r="AF378" s="28"/>
      <c r="AG378" s="28"/>
      <c r="AH378" s="28"/>
      <c r="AI378" s="28"/>
      <c r="AJ378" s="28"/>
      <c r="AK378" s="28"/>
      <c r="AL378" s="28"/>
      <c r="AM378" s="28"/>
      <c r="AN378" s="28"/>
      <c r="AO378" s="28"/>
      <c r="AP378" s="28"/>
      <c r="AQ378" s="28"/>
      <c r="AR378" s="28"/>
      <c r="AS378" s="28"/>
      <c r="AT378" s="28"/>
      <c r="AU378" s="28"/>
      <c r="AV378" s="28"/>
      <c r="AW378" s="28"/>
      <c r="AX378" s="28"/>
      <c r="AY378" s="28"/>
      <c r="AZ378" s="28"/>
      <c r="BA378" s="28"/>
      <c r="BB378" s="28"/>
      <c r="BE378" s="124"/>
      <c r="BF378" s="28"/>
      <c r="BG378" s="28"/>
      <c r="BH378" s="28"/>
      <c r="BI378" s="28"/>
      <c r="BJ378" s="28"/>
      <c r="BK378" s="28"/>
      <c r="BL378" s="28"/>
      <c r="BM378" s="28"/>
      <c r="BN378" s="28"/>
      <c r="BO378" s="28"/>
      <c r="BP378" s="28"/>
      <c r="BQ378" s="28"/>
      <c r="BR378" s="28"/>
      <c r="BS378" s="28"/>
      <c r="BT378" s="28"/>
    </row>
    <row r="379" spans="4:72" s="29" customFormat="1" ht="11.1" customHeight="1">
      <c r="D379" s="124"/>
      <c r="E379" s="28"/>
      <c r="P379" s="28"/>
      <c r="Q379" s="28"/>
      <c r="R379" s="28"/>
      <c r="S379" s="28"/>
      <c r="T379" s="28"/>
      <c r="U379" s="28"/>
      <c r="V379" s="28"/>
      <c r="W379" s="28"/>
      <c r="X379" s="28"/>
      <c r="Y379" s="28"/>
      <c r="Z379" s="28"/>
      <c r="AA379" s="28"/>
      <c r="AB379" s="28"/>
      <c r="AC379" s="28"/>
      <c r="AD379" s="28"/>
      <c r="AE379" s="28"/>
      <c r="AF379" s="28"/>
      <c r="AG379" s="28"/>
      <c r="AH379" s="28"/>
      <c r="AI379" s="28"/>
      <c r="AJ379" s="28"/>
      <c r="AK379" s="28"/>
      <c r="AL379" s="28"/>
      <c r="AM379" s="28"/>
      <c r="AN379" s="28"/>
      <c r="AO379" s="28"/>
      <c r="AP379" s="28"/>
      <c r="AQ379" s="28"/>
      <c r="AR379" s="28"/>
      <c r="AS379" s="28"/>
      <c r="AT379" s="28"/>
      <c r="AU379" s="28"/>
      <c r="AV379" s="28"/>
      <c r="AW379" s="28"/>
      <c r="AX379" s="28"/>
      <c r="AY379" s="28"/>
      <c r="AZ379" s="28"/>
      <c r="BA379" s="28"/>
      <c r="BB379" s="28"/>
      <c r="BE379" s="124"/>
      <c r="BF379" s="28"/>
      <c r="BG379" s="28"/>
      <c r="BH379" s="28"/>
      <c r="BI379" s="28"/>
      <c r="BJ379" s="28"/>
      <c r="BK379" s="28"/>
      <c r="BL379" s="28"/>
      <c r="BM379" s="28"/>
      <c r="BN379" s="28"/>
      <c r="BO379" s="28"/>
      <c r="BP379" s="28"/>
      <c r="BQ379" s="28"/>
      <c r="BR379" s="28"/>
      <c r="BS379" s="28"/>
      <c r="BT379" s="28"/>
    </row>
    <row r="380" spans="4:72" s="29" customFormat="1" ht="11.1" customHeight="1">
      <c r="D380" s="124"/>
      <c r="E380" s="28"/>
      <c r="P380" s="28"/>
      <c r="Q380" s="28"/>
      <c r="R380" s="28"/>
      <c r="S380" s="28"/>
      <c r="T380" s="28"/>
      <c r="U380" s="28"/>
      <c r="V380" s="28"/>
      <c r="W380" s="28"/>
      <c r="X380" s="28"/>
      <c r="Y380" s="28"/>
      <c r="Z380" s="28"/>
      <c r="AA380" s="28"/>
      <c r="AB380" s="28"/>
      <c r="AC380" s="28"/>
      <c r="AD380" s="28"/>
      <c r="AE380" s="28"/>
      <c r="AF380" s="28"/>
      <c r="AG380" s="28"/>
      <c r="AH380" s="28"/>
      <c r="AI380" s="28"/>
      <c r="AJ380" s="28"/>
      <c r="AK380" s="28"/>
      <c r="AL380" s="28"/>
      <c r="AM380" s="28"/>
      <c r="AN380" s="28"/>
      <c r="AO380" s="28"/>
      <c r="AP380" s="28"/>
      <c r="AQ380" s="28"/>
      <c r="AR380" s="28"/>
      <c r="AS380" s="28"/>
      <c r="AT380" s="28"/>
      <c r="AU380" s="28"/>
      <c r="AV380" s="28"/>
      <c r="AW380" s="28"/>
      <c r="AX380" s="28"/>
      <c r="AY380" s="28"/>
      <c r="AZ380" s="28"/>
      <c r="BA380" s="28"/>
      <c r="BB380" s="28"/>
      <c r="BE380" s="124"/>
      <c r="BF380" s="28"/>
      <c r="BG380" s="28"/>
      <c r="BH380" s="28"/>
      <c r="BI380" s="28"/>
      <c r="BJ380" s="28"/>
      <c r="BK380" s="28"/>
      <c r="BL380" s="28"/>
      <c r="BM380" s="28"/>
      <c r="BN380" s="28"/>
      <c r="BO380" s="28"/>
      <c r="BP380" s="28"/>
      <c r="BQ380" s="28"/>
      <c r="BR380" s="28"/>
      <c r="BS380" s="28"/>
      <c r="BT380" s="28"/>
    </row>
    <row r="381" spans="4:72" s="29" customFormat="1" ht="11.1" customHeight="1">
      <c r="D381" s="124"/>
      <c r="E381" s="28"/>
      <c r="P381" s="28"/>
      <c r="Q381" s="28"/>
      <c r="R381" s="28"/>
      <c r="S381" s="28"/>
      <c r="T381" s="28"/>
      <c r="U381" s="28"/>
      <c r="V381" s="28"/>
      <c r="W381" s="28"/>
      <c r="X381" s="28"/>
      <c r="Y381" s="28"/>
      <c r="Z381" s="28"/>
      <c r="AA381" s="28"/>
      <c r="AB381" s="28"/>
      <c r="AC381" s="28"/>
      <c r="AD381" s="28"/>
      <c r="AE381" s="28"/>
      <c r="AF381" s="28"/>
      <c r="AG381" s="28"/>
      <c r="AH381" s="28"/>
      <c r="AI381" s="28"/>
      <c r="AJ381" s="28"/>
      <c r="AK381" s="28"/>
      <c r="AL381" s="28"/>
      <c r="AM381" s="28"/>
      <c r="AN381" s="28"/>
      <c r="AO381" s="28"/>
      <c r="AP381" s="28"/>
      <c r="AQ381" s="28"/>
      <c r="AR381" s="28"/>
      <c r="AS381" s="28"/>
      <c r="AT381" s="28"/>
      <c r="AU381" s="28"/>
      <c r="AV381" s="28"/>
      <c r="AW381" s="28"/>
      <c r="AX381" s="28"/>
      <c r="AY381" s="28"/>
      <c r="AZ381" s="28"/>
      <c r="BA381" s="28"/>
      <c r="BB381" s="28"/>
      <c r="BE381" s="124"/>
      <c r="BF381" s="28"/>
      <c r="BG381" s="28"/>
      <c r="BH381" s="28"/>
      <c r="BI381" s="28"/>
      <c r="BJ381" s="28"/>
      <c r="BK381" s="28"/>
      <c r="BL381" s="28"/>
      <c r="BM381" s="28"/>
      <c r="BN381" s="28"/>
      <c r="BO381" s="28"/>
      <c r="BP381" s="28"/>
      <c r="BQ381" s="28"/>
      <c r="BR381" s="28"/>
      <c r="BS381" s="28"/>
      <c r="BT381" s="28"/>
    </row>
    <row r="382" spans="4:72" s="29" customFormat="1" ht="11.1" customHeight="1">
      <c r="D382" s="124"/>
      <c r="E382" s="28"/>
      <c r="P382" s="28"/>
      <c r="Q382" s="28"/>
      <c r="R382" s="28"/>
      <c r="S382" s="28"/>
      <c r="T382" s="28"/>
      <c r="U382" s="28"/>
      <c r="V382" s="28"/>
      <c r="W382" s="28"/>
      <c r="X382" s="28"/>
      <c r="Y382" s="28"/>
      <c r="Z382" s="28"/>
      <c r="AA382" s="28"/>
      <c r="AB382" s="28"/>
      <c r="AC382" s="28"/>
      <c r="AD382" s="28"/>
      <c r="AE382" s="28"/>
      <c r="AF382" s="28"/>
      <c r="AG382" s="28"/>
      <c r="AH382" s="28"/>
      <c r="AI382" s="28"/>
      <c r="AJ382" s="28"/>
      <c r="AK382" s="28"/>
      <c r="AL382" s="28"/>
      <c r="AM382" s="28"/>
      <c r="AN382" s="28"/>
      <c r="AO382" s="28"/>
      <c r="AP382" s="28"/>
      <c r="AQ382" s="28"/>
      <c r="AR382" s="28"/>
      <c r="AS382" s="28"/>
      <c r="AT382" s="28"/>
      <c r="AU382" s="28"/>
      <c r="AV382" s="28"/>
      <c r="AW382" s="28"/>
      <c r="AX382" s="28"/>
      <c r="AY382" s="28"/>
      <c r="AZ382" s="28"/>
      <c r="BA382" s="28"/>
      <c r="BB382" s="28"/>
      <c r="BE382" s="124"/>
      <c r="BF382" s="28"/>
      <c r="BG382" s="28"/>
      <c r="BH382" s="28"/>
      <c r="BI382" s="28"/>
      <c r="BJ382" s="28"/>
      <c r="BK382" s="28"/>
      <c r="BL382" s="28"/>
      <c r="BM382" s="28"/>
      <c r="BN382" s="28"/>
      <c r="BO382" s="28"/>
      <c r="BP382" s="28"/>
      <c r="BQ382" s="28"/>
      <c r="BR382" s="28"/>
      <c r="BS382" s="28"/>
      <c r="BT382" s="28"/>
    </row>
    <row r="383" spans="4:72" s="29" customFormat="1" ht="11.1" customHeight="1">
      <c r="D383" s="124"/>
      <c r="E383" s="28"/>
      <c r="P383" s="28"/>
      <c r="Q383" s="28"/>
      <c r="R383" s="28"/>
      <c r="S383" s="28"/>
      <c r="T383" s="28"/>
      <c r="U383" s="28"/>
      <c r="V383" s="28"/>
      <c r="W383" s="28"/>
      <c r="X383" s="28"/>
      <c r="Y383" s="28"/>
      <c r="Z383" s="28"/>
      <c r="AA383" s="28"/>
      <c r="AB383" s="28"/>
      <c r="AC383" s="28"/>
      <c r="AD383" s="28"/>
      <c r="AE383" s="28"/>
      <c r="AF383" s="28"/>
      <c r="AG383" s="28"/>
      <c r="AH383" s="28"/>
      <c r="AI383" s="28"/>
      <c r="AJ383" s="28"/>
      <c r="AK383" s="28"/>
      <c r="AL383" s="28"/>
      <c r="AM383" s="28"/>
      <c r="AN383" s="28"/>
      <c r="AO383" s="28"/>
      <c r="AP383" s="28"/>
      <c r="AQ383" s="28"/>
      <c r="AR383" s="28"/>
      <c r="AS383" s="28"/>
      <c r="AT383" s="28"/>
      <c r="AU383" s="28"/>
      <c r="AV383" s="28"/>
      <c r="AW383" s="28"/>
      <c r="AX383" s="28"/>
      <c r="AY383" s="28"/>
      <c r="AZ383" s="28"/>
      <c r="BA383" s="28"/>
      <c r="BB383" s="28"/>
      <c r="BE383" s="124"/>
      <c r="BF383" s="28"/>
      <c r="BG383" s="28"/>
      <c r="BH383" s="28"/>
      <c r="BI383" s="28"/>
      <c r="BJ383" s="28"/>
      <c r="BK383" s="28"/>
      <c r="BL383" s="28"/>
      <c r="BM383" s="28"/>
      <c r="BN383" s="28"/>
      <c r="BO383" s="28"/>
      <c r="BP383" s="28"/>
      <c r="BQ383" s="28"/>
      <c r="BR383" s="28"/>
      <c r="BS383" s="28"/>
      <c r="BT383" s="28"/>
    </row>
    <row r="384" spans="4:72" s="29" customFormat="1" ht="11.1" customHeight="1">
      <c r="D384" s="124"/>
      <c r="E384" s="28"/>
      <c r="P384" s="28"/>
      <c r="Q384" s="28"/>
      <c r="R384" s="28"/>
      <c r="S384" s="28"/>
      <c r="T384" s="28"/>
      <c r="U384" s="28"/>
      <c r="V384" s="28"/>
      <c r="W384" s="28"/>
      <c r="X384" s="28"/>
      <c r="Y384" s="28"/>
      <c r="Z384" s="28"/>
      <c r="AA384" s="28"/>
      <c r="AB384" s="28"/>
      <c r="AC384" s="28"/>
      <c r="AD384" s="28"/>
      <c r="AE384" s="28"/>
      <c r="AF384" s="28"/>
      <c r="AG384" s="28"/>
      <c r="AH384" s="28"/>
      <c r="AI384" s="28"/>
      <c r="AJ384" s="28"/>
      <c r="AK384" s="28"/>
      <c r="AL384" s="28"/>
      <c r="AM384" s="28"/>
      <c r="AN384" s="28"/>
      <c r="AO384" s="28"/>
      <c r="AP384" s="28"/>
      <c r="AQ384" s="28"/>
      <c r="AR384" s="28"/>
      <c r="AS384" s="28"/>
      <c r="AT384" s="28"/>
      <c r="AU384" s="28"/>
      <c r="AV384" s="28"/>
      <c r="AW384" s="28"/>
      <c r="AX384" s="28"/>
      <c r="AY384" s="28"/>
      <c r="AZ384" s="28"/>
      <c r="BA384" s="28"/>
      <c r="BB384" s="28"/>
      <c r="BE384" s="124"/>
      <c r="BF384" s="28"/>
      <c r="BG384" s="28"/>
      <c r="BH384" s="28"/>
      <c r="BI384" s="28"/>
      <c r="BJ384" s="28"/>
      <c r="BK384" s="28"/>
      <c r="BL384" s="28"/>
      <c r="BM384" s="28"/>
      <c r="BN384" s="28"/>
      <c r="BO384" s="28"/>
      <c r="BP384" s="28"/>
      <c r="BQ384" s="28"/>
      <c r="BR384" s="28"/>
      <c r="BS384" s="28"/>
      <c r="BT384" s="28"/>
    </row>
    <row r="385" spans="4:72" s="29" customFormat="1" ht="11.1" customHeight="1">
      <c r="D385" s="124"/>
      <c r="E385" s="28"/>
      <c r="P385" s="28"/>
      <c r="Q385" s="28"/>
      <c r="R385" s="28"/>
      <c r="S385" s="28"/>
      <c r="T385" s="28"/>
      <c r="U385" s="28"/>
      <c r="V385" s="28"/>
      <c r="W385" s="28"/>
      <c r="X385" s="28"/>
      <c r="Y385" s="28"/>
      <c r="Z385" s="28"/>
      <c r="AA385" s="28"/>
      <c r="AB385" s="28"/>
      <c r="AC385" s="28"/>
      <c r="AD385" s="28"/>
      <c r="AE385" s="28"/>
      <c r="AF385" s="28"/>
      <c r="AG385" s="28"/>
      <c r="AH385" s="28"/>
      <c r="AI385" s="28"/>
      <c r="AJ385" s="28"/>
      <c r="AK385" s="28"/>
      <c r="AL385" s="28"/>
      <c r="AM385" s="28"/>
      <c r="AN385" s="28"/>
      <c r="AO385" s="28"/>
      <c r="AP385" s="28"/>
      <c r="AQ385" s="28"/>
      <c r="AR385" s="28"/>
      <c r="AS385" s="28"/>
      <c r="AT385" s="28"/>
      <c r="AU385" s="28"/>
      <c r="AV385" s="28"/>
      <c r="AW385" s="28"/>
      <c r="AX385" s="28"/>
      <c r="AY385" s="28"/>
      <c r="AZ385" s="28"/>
      <c r="BA385" s="28"/>
      <c r="BB385" s="28"/>
      <c r="BE385" s="124"/>
      <c r="BF385" s="28"/>
      <c r="BG385" s="28"/>
      <c r="BH385" s="28"/>
      <c r="BI385" s="28"/>
      <c r="BJ385" s="28"/>
      <c r="BK385" s="28"/>
      <c r="BL385" s="28"/>
      <c r="BM385" s="28"/>
      <c r="BN385" s="28"/>
      <c r="BO385" s="28"/>
      <c r="BP385" s="28"/>
      <c r="BQ385" s="28"/>
      <c r="BR385" s="28"/>
      <c r="BS385" s="28"/>
      <c r="BT385" s="28"/>
    </row>
    <row r="386" spans="4:72" s="29" customFormat="1" ht="11.1" customHeight="1">
      <c r="D386" s="124"/>
      <c r="E386" s="28"/>
      <c r="P386" s="28"/>
      <c r="Q386" s="28"/>
      <c r="R386" s="28"/>
      <c r="S386" s="28"/>
      <c r="T386" s="28"/>
      <c r="U386" s="28"/>
      <c r="V386" s="28"/>
      <c r="W386" s="28"/>
      <c r="X386" s="28"/>
      <c r="Y386" s="28"/>
      <c r="Z386" s="28"/>
      <c r="AA386" s="28"/>
      <c r="AB386" s="28"/>
      <c r="AC386" s="28"/>
      <c r="AD386" s="28"/>
      <c r="AE386" s="28"/>
      <c r="AF386" s="28"/>
      <c r="AG386" s="28"/>
      <c r="AH386" s="28"/>
      <c r="AI386" s="28"/>
      <c r="AJ386" s="28"/>
      <c r="AK386" s="28"/>
      <c r="AL386" s="28"/>
      <c r="AM386" s="28"/>
      <c r="AN386" s="28"/>
      <c r="AO386" s="28"/>
      <c r="AP386" s="28"/>
      <c r="AQ386" s="28"/>
      <c r="AR386" s="28"/>
      <c r="AS386" s="28"/>
      <c r="AT386" s="28"/>
      <c r="AU386" s="28"/>
      <c r="AV386" s="28"/>
      <c r="AW386" s="28"/>
      <c r="AX386" s="28"/>
      <c r="AY386" s="28"/>
      <c r="AZ386" s="28"/>
      <c r="BA386" s="28"/>
      <c r="BB386" s="28"/>
      <c r="BE386" s="124"/>
      <c r="BF386" s="28"/>
      <c r="BG386" s="28"/>
      <c r="BH386" s="28"/>
      <c r="BI386" s="28"/>
      <c r="BJ386" s="28"/>
      <c r="BK386" s="28"/>
      <c r="BL386" s="28"/>
      <c r="BM386" s="28"/>
      <c r="BN386" s="28"/>
      <c r="BO386" s="28"/>
      <c r="BP386" s="28"/>
      <c r="BQ386" s="28"/>
      <c r="BR386" s="28"/>
      <c r="BS386" s="28"/>
      <c r="BT386" s="28"/>
    </row>
    <row r="387" spans="4:72" s="29" customFormat="1" ht="11.1" customHeight="1">
      <c r="D387" s="124"/>
      <c r="E387" s="28"/>
      <c r="P387" s="28"/>
      <c r="Q387" s="28"/>
      <c r="R387" s="28"/>
      <c r="S387" s="28"/>
      <c r="T387" s="28"/>
      <c r="U387" s="28"/>
      <c r="V387" s="28"/>
      <c r="W387" s="28"/>
      <c r="X387" s="28"/>
      <c r="Y387" s="28"/>
      <c r="Z387" s="28"/>
      <c r="AA387" s="28"/>
      <c r="AB387" s="28"/>
      <c r="AC387" s="28"/>
      <c r="AD387" s="28"/>
      <c r="AE387" s="28"/>
      <c r="AF387" s="28"/>
      <c r="AG387" s="28"/>
      <c r="AH387" s="28"/>
      <c r="AI387" s="28"/>
      <c r="AJ387" s="28"/>
      <c r="AK387" s="28"/>
      <c r="AL387" s="28"/>
      <c r="AM387" s="28"/>
      <c r="AN387" s="28"/>
      <c r="AO387" s="28"/>
      <c r="AP387" s="28"/>
      <c r="AQ387" s="28"/>
      <c r="AR387" s="28"/>
      <c r="AS387" s="28"/>
      <c r="AT387" s="28"/>
      <c r="AU387" s="28"/>
      <c r="AV387" s="28"/>
      <c r="AW387" s="28"/>
      <c r="AX387" s="28"/>
      <c r="AY387" s="28"/>
      <c r="AZ387" s="28"/>
      <c r="BA387" s="28"/>
      <c r="BB387" s="28"/>
      <c r="BE387" s="124"/>
      <c r="BF387" s="28"/>
      <c r="BG387" s="28"/>
      <c r="BH387" s="28"/>
      <c r="BI387" s="28"/>
      <c r="BJ387" s="28"/>
      <c r="BK387" s="28"/>
      <c r="BL387" s="28"/>
      <c r="BM387" s="28"/>
      <c r="BN387" s="28"/>
      <c r="BO387" s="28"/>
      <c r="BP387" s="28"/>
      <c r="BQ387" s="28"/>
      <c r="BR387" s="28"/>
      <c r="BS387" s="28"/>
      <c r="BT387" s="28"/>
    </row>
    <row r="388" spans="4:72" s="29" customFormat="1" ht="11.1" customHeight="1">
      <c r="D388" s="124"/>
      <c r="E388" s="28"/>
      <c r="P388" s="28"/>
      <c r="Q388" s="28"/>
      <c r="R388" s="28"/>
      <c r="S388" s="28"/>
      <c r="T388" s="28"/>
      <c r="U388" s="28"/>
      <c r="V388" s="28"/>
      <c r="W388" s="28"/>
      <c r="X388" s="28"/>
      <c r="Y388" s="28"/>
      <c r="Z388" s="28"/>
      <c r="AA388" s="28"/>
      <c r="AB388" s="28"/>
      <c r="AC388" s="28"/>
      <c r="AD388" s="28"/>
      <c r="AE388" s="28"/>
      <c r="AF388" s="28"/>
      <c r="AG388" s="28"/>
      <c r="AH388" s="28"/>
      <c r="AI388" s="28"/>
      <c r="AJ388" s="28"/>
      <c r="AK388" s="28"/>
      <c r="AL388" s="28"/>
      <c r="AM388" s="28"/>
      <c r="AN388" s="28"/>
      <c r="AO388" s="28"/>
      <c r="AP388" s="28"/>
      <c r="AQ388" s="28"/>
      <c r="AR388" s="28"/>
      <c r="AS388" s="28"/>
      <c r="AT388" s="28"/>
      <c r="AU388" s="28"/>
      <c r="AV388" s="28"/>
      <c r="AW388" s="28"/>
      <c r="AX388" s="28"/>
      <c r="AY388" s="28"/>
      <c r="AZ388" s="28"/>
      <c r="BA388" s="28"/>
      <c r="BB388" s="28"/>
      <c r="BE388" s="124"/>
      <c r="BF388" s="28"/>
      <c r="BG388" s="28"/>
      <c r="BH388" s="28"/>
      <c r="BI388" s="28"/>
      <c r="BJ388" s="28"/>
      <c r="BK388" s="28"/>
      <c r="BL388" s="28"/>
      <c r="BM388" s="28"/>
      <c r="BN388" s="28"/>
      <c r="BO388" s="28"/>
      <c r="BP388" s="28"/>
      <c r="BQ388" s="28"/>
      <c r="BR388" s="28"/>
      <c r="BS388" s="28"/>
      <c r="BT388" s="28"/>
    </row>
    <row r="389" spans="4:72" s="29" customFormat="1" ht="11.1" customHeight="1">
      <c r="D389" s="124"/>
      <c r="E389" s="28"/>
      <c r="P389" s="28"/>
      <c r="Q389" s="28"/>
      <c r="R389" s="28"/>
      <c r="S389" s="28"/>
      <c r="T389" s="28"/>
      <c r="U389" s="28"/>
      <c r="V389" s="28"/>
      <c r="W389" s="28"/>
      <c r="X389" s="28"/>
      <c r="Y389" s="28"/>
      <c r="Z389" s="28"/>
      <c r="AA389" s="28"/>
      <c r="AB389" s="28"/>
      <c r="AC389" s="28"/>
      <c r="AD389" s="28"/>
      <c r="AE389" s="28"/>
      <c r="AF389" s="28"/>
      <c r="AG389" s="28"/>
      <c r="AH389" s="28"/>
      <c r="AI389" s="28"/>
      <c r="AJ389" s="28"/>
      <c r="AK389" s="28"/>
      <c r="AL389" s="28"/>
      <c r="AM389" s="28"/>
      <c r="AN389" s="28"/>
      <c r="AO389" s="28"/>
      <c r="AP389" s="28"/>
      <c r="AQ389" s="28"/>
      <c r="AR389" s="28"/>
      <c r="AS389" s="28"/>
      <c r="AT389" s="28"/>
      <c r="AU389" s="28"/>
      <c r="AV389" s="28"/>
      <c r="AW389" s="28"/>
      <c r="AX389" s="28"/>
      <c r="AY389" s="28"/>
      <c r="AZ389" s="28"/>
      <c r="BA389" s="28"/>
      <c r="BB389" s="28"/>
      <c r="BE389" s="124"/>
      <c r="BF389" s="28"/>
      <c r="BG389" s="28"/>
      <c r="BH389" s="28"/>
      <c r="BI389" s="28"/>
      <c r="BJ389" s="28"/>
      <c r="BK389" s="28"/>
      <c r="BL389" s="28"/>
      <c r="BM389" s="28"/>
      <c r="BN389" s="28"/>
      <c r="BO389" s="28"/>
      <c r="BP389" s="28"/>
      <c r="BQ389" s="28"/>
      <c r="BR389" s="28"/>
      <c r="BS389" s="28"/>
      <c r="BT389" s="28"/>
    </row>
    <row r="390" spans="4:72" s="29" customFormat="1" ht="11.1" customHeight="1">
      <c r="D390" s="124"/>
      <c r="E390" s="28"/>
      <c r="P390" s="28"/>
      <c r="Q390" s="28"/>
      <c r="R390" s="28"/>
      <c r="S390" s="28"/>
      <c r="T390" s="28"/>
      <c r="U390" s="28"/>
      <c r="V390" s="28"/>
      <c r="W390" s="28"/>
      <c r="X390" s="28"/>
      <c r="Y390" s="28"/>
      <c r="Z390" s="28"/>
      <c r="AA390" s="28"/>
      <c r="AB390" s="28"/>
      <c r="AC390" s="28"/>
      <c r="AD390" s="28"/>
      <c r="AE390" s="28"/>
      <c r="AF390" s="28"/>
      <c r="AG390" s="28"/>
      <c r="AH390" s="28"/>
      <c r="AI390" s="28"/>
      <c r="AJ390" s="28"/>
      <c r="AK390" s="28"/>
      <c r="AL390" s="28"/>
      <c r="AM390" s="28"/>
      <c r="AN390" s="28"/>
      <c r="AO390" s="28"/>
      <c r="AP390" s="28"/>
      <c r="AQ390" s="28"/>
      <c r="AR390" s="28"/>
      <c r="AS390" s="28"/>
      <c r="AT390" s="28"/>
      <c r="AU390" s="28"/>
      <c r="AV390" s="28"/>
      <c r="AW390" s="28"/>
      <c r="AX390" s="28"/>
      <c r="AY390" s="28"/>
      <c r="AZ390" s="28"/>
      <c r="BA390" s="28"/>
      <c r="BB390" s="28"/>
      <c r="BE390" s="124"/>
      <c r="BF390" s="28"/>
      <c r="BG390" s="28"/>
      <c r="BH390" s="28"/>
      <c r="BI390" s="28"/>
      <c r="BJ390" s="28"/>
      <c r="BK390" s="28"/>
      <c r="BL390" s="28"/>
      <c r="BM390" s="28"/>
      <c r="BN390" s="28"/>
      <c r="BO390" s="28"/>
      <c r="BP390" s="28"/>
      <c r="BQ390" s="28"/>
      <c r="BR390" s="28"/>
      <c r="BS390" s="28"/>
      <c r="BT390" s="28"/>
    </row>
    <row r="391" spans="4:72" s="29" customFormat="1" ht="11.1" customHeight="1">
      <c r="D391" s="124"/>
      <c r="E391" s="28"/>
      <c r="P391" s="28"/>
      <c r="Q391" s="28"/>
      <c r="R391" s="28"/>
      <c r="S391" s="28"/>
      <c r="T391" s="28"/>
      <c r="U391" s="28"/>
      <c r="V391" s="28"/>
      <c r="W391" s="28"/>
      <c r="X391" s="28"/>
      <c r="Y391" s="28"/>
      <c r="Z391" s="28"/>
      <c r="AA391" s="28"/>
      <c r="AB391" s="28"/>
      <c r="AC391" s="28"/>
      <c r="AD391" s="28"/>
      <c r="AE391" s="28"/>
      <c r="AF391" s="28"/>
      <c r="AG391" s="28"/>
      <c r="AH391" s="28"/>
      <c r="AI391" s="28"/>
      <c r="AJ391" s="28"/>
      <c r="AK391" s="28"/>
      <c r="AL391" s="28"/>
      <c r="AM391" s="28"/>
      <c r="AN391" s="28"/>
      <c r="AO391" s="28"/>
      <c r="AP391" s="28"/>
      <c r="AQ391" s="28"/>
      <c r="AR391" s="28"/>
      <c r="AS391" s="28"/>
      <c r="AT391" s="28"/>
      <c r="AU391" s="28"/>
      <c r="AV391" s="28"/>
      <c r="AW391" s="28"/>
      <c r="AX391" s="28"/>
      <c r="AY391" s="28"/>
      <c r="AZ391" s="28"/>
      <c r="BA391" s="28"/>
      <c r="BB391" s="28"/>
      <c r="BE391" s="124"/>
      <c r="BF391" s="28"/>
      <c r="BG391" s="28"/>
      <c r="BH391" s="28"/>
      <c r="BI391" s="28"/>
      <c r="BJ391" s="28"/>
      <c r="BK391" s="28"/>
      <c r="BL391" s="28"/>
      <c r="BM391" s="28"/>
      <c r="BN391" s="28"/>
      <c r="BO391" s="28"/>
      <c r="BP391" s="28"/>
      <c r="BQ391" s="28"/>
      <c r="BR391" s="28"/>
      <c r="BS391" s="28"/>
      <c r="BT391" s="28"/>
    </row>
    <row r="392" spans="4:72" s="29" customFormat="1" ht="11.1" customHeight="1">
      <c r="D392" s="124"/>
      <c r="E392" s="28"/>
      <c r="P392" s="28"/>
      <c r="Q392" s="28"/>
      <c r="R392" s="28"/>
      <c r="S392" s="28"/>
      <c r="T392" s="28"/>
      <c r="U392" s="28"/>
      <c r="V392" s="28"/>
      <c r="W392" s="28"/>
      <c r="X392" s="28"/>
      <c r="Y392" s="28"/>
      <c r="Z392" s="28"/>
      <c r="AA392" s="28"/>
      <c r="AB392" s="28"/>
      <c r="AC392" s="28"/>
      <c r="AD392" s="28"/>
      <c r="AE392" s="28"/>
      <c r="AF392" s="28"/>
      <c r="AG392" s="28"/>
      <c r="AH392" s="28"/>
      <c r="AI392" s="28"/>
      <c r="AJ392" s="28"/>
      <c r="AK392" s="28"/>
      <c r="AL392" s="28"/>
      <c r="AM392" s="28"/>
      <c r="AN392" s="28"/>
      <c r="AO392" s="28"/>
      <c r="AP392" s="28"/>
      <c r="AQ392" s="28"/>
      <c r="AR392" s="28"/>
      <c r="AS392" s="28"/>
      <c r="AT392" s="28"/>
      <c r="AU392" s="28"/>
      <c r="AV392" s="28"/>
      <c r="AW392" s="28"/>
      <c r="AX392" s="28"/>
      <c r="AY392" s="28"/>
      <c r="AZ392" s="28"/>
      <c r="BA392" s="28"/>
      <c r="BB392" s="28"/>
      <c r="BE392" s="124"/>
      <c r="BF392" s="28"/>
      <c r="BG392" s="28"/>
      <c r="BH392" s="28"/>
      <c r="BI392" s="28"/>
      <c r="BJ392" s="28"/>
      <c r="BK392" s="28"/>
      <c r="BL392" s="28"/>
      <c r="BM392" s="28"/>
      <c r="BN392" s="28"/>
      <c r="BO392" s="28"/>
      <c r="BP392" s="28"/>
      <c r="BQ392" s="28"/>
      <c r="BR392" s="28"/>
      <c r="BS392" s="28"/>
      <c r="BT392" s="28"/>
    </row>
    <row r="393" spans="4:72" s="29" customFormat="1" ht="11.1" customHeight="1">
      <c r="D393" s="124"/>
      <c r="E393" s="28"/>
      <c r="P393" s="28"/>
      <c r="Q393" s="28"/>
      <c r="R393" s="28"/>
      <c r="S393" s="28"/>
      <c r="T393" s="28"/>
      <c r="U393" s="28"/>
      <c r="V393" s="28"/>
      <c r="W393" s="28"/>
      <c r="X393" s="28"/>
      <c r="Y393" s="28"/>
      <c r="Z393" s="28"/>
      <c r="AA393" s="28"/>
      <c r="AB393" s="28"/>
      <c r="AC393" s="28"/>
      <c r="AD393" s="28"/>
      <c r="AE393" s="28"/>
      <c r="AF393" s="28"/>
      <c r="AG393" s="28"/>
      <c r="AH393" s="28"/>
      <c r="AI393" s="28"/>
      <c r="AJ393" s="28"/>
      <c r="AK393" s="28"/>
      <c r="AL393" s="28"/>
      <c r="AM393" s="28"/>
      <c r="AN393" s="28"/>
      <c r="AO393" s="28"/>
      <c r="AP393" s="28"/>
      <c r="AQ393" s="28"/>
      <c r="AR393" s="28"/>
      <c r="AS393" s="28"/>
      <c r="AT393" s="28"/>
      <c r="AU393" s="28"/>
      <c r="AV393" s="28"/>
      <c r="AW393" s="28"/>
      <c r="AX393" s="28"/>
      <c r="AY393" s="28"/>
      <c r="AZ393" s="28"/>
      <c r="BA393" s="28"/>
      <c r="BB393" s="28"/>
      <c r="BE393" s="124"/>
      <c r="BF393" s="28"/>
      <c r="BG393" s="28"/>
      <c r="BH393" s="28"/>
      <c r="BI393" s="28"/>
      <c r="BJ393" s="28"/>
      <c r="BK393" s="28"/>
      <c r="BL393" s="28"/>
      <c r="BM393" s="28"/>
      <c r="BN393" s="28"/>
      <c r="BO393" s="28"/>
      <c r="BP393" s="28"/>
      <c r="BQ393" s="28"/>
      <c r="BR393" s="28"/>
      <c r="BS393" s="28"/>
      <c r="BT393" s="28"/>
    </row>
    <row r="394" spans="4:72" s="29" customFormat="1" ht="11.1" customHeight="1">
      <c r="D394" s="124"/>
      <c r="E394" s="28"/>
      <c r="P394" s="28"/>
      <c r="Q394" s="28"/>
      <c r="R394" s="28"/>
      <c r="S394" s="28"/>
      <c r="T394" s="28"/>
      <c r="U394" s="28"/>
      <c r="V394" s="28"/>
      <c r="W394" s="28"/>
      <c r="X394" s="28"/>
      <c r="Y394" s="28"/>
      <c r="Z394" s="28"/>
      <c r="AA394" s="28"/>
      <c r="AB394" s="28"/>
      <c r="AC394" s="28"/>
      <c r="AD394" s="28"/>
      <c r="AE394" s="28"/>
      <c r="AF394" s="28"/>
      <c r="AG394" s="28"/>
      <c r="AH394" s="28"/>
      <c r="AI394" s="28"/>
      <c r="AJ394" s="28"/>
      <c r="AK394" s="28"/>
      <c r="AL394" s="28"/>
      <c r="AM394" s="28"/>
      <c r="AN394" s="28"/>
      <c r="AO394" s="28"/>
      <c r="AP394" s="28"/>
      <c r="AQ394" s="28"/>
      <c r="AR394" s="28"/>
      <c r="AS394" s="28"/>
      <c r="AT394" s="28"/>
      <c r="AU394" s="28"/>
      <c r="AV394" s="28"/>
      <c r="AW394" s="28"/>
      <c r="AX394" s="28"/>
      <c r="AY394" s="28"/>
      <c r="AZ394" s="28"/>
      <c r="BA394" s="28"/>
      <c r="BB394" s="28"/>
      <c r="BE394" s="124"/>
      <c r="BF394" s="28"/>
      <c r="BG394" s="28"/>
      <c r="BH394" s="28"/>
      <c r="BI394" s="28"/>
      <c r="BJ394" s="28"/>
      <c r="BK394" s="28"/>
      <c r="BL394" s="28"/>
      <c r="BM394" s="28"/>
      <c r="BN394" s="28"/>
      <c r="BO394" s="28"/>
      <c r="BP394" s="28"/>
      <c r="BQ394" s="28"/>
      <c r="BR394" s="28"/>
      <c r="BS394" s="28"/>
      <c r="BT394" s="28"/>
    </row>
    <row r="395" spans="4:72" s="29" customFormat="1" ht="11.1" customHeight="1">
      <c r="D395" s="124"/>
      <c r="E395" s="28"/>
      <c r="P395" s="28"/>
      <c r="Q395" s="28"/>
      <c r="R395" s="28"/>
      <c r="S395" s="28"/>
      <c r="T395" s="28"/>
      <c r="U395" s="28"/>
      <c r="V395" s="28"/>
      <c r="W395" s="28"/>
      <c r="X395" s="28"/>
      <c r="Y395" s="28"/>
      <c r="Z395" s="28"/>
      <c r="AA395" s="28"/>
      <c r="AB395" s="28"/>
      <c r="AC395" s="28"/>
      <c r="AD395" s="28"/>
      <c r="AE395" s="28"/>
      <c r="AF395" s="28"/>
      <c r="AG395" s="28"/>
      <c r="AH395" s="28"/>
      <c r="AI395" s="28"/>
      <c r="AJ395" s="28"/>
      <c r="AK395" s="28"/>
      <c r="AL395" s="28"/>
      <c r="AM395" s="28"/>
      <c r="AN395" s="28"/>
      <c r="AO395" s="28"/>
      <c r="AP395" s="28"/>
      <c r="AQ395" s="28"/>
      <c r="AR395" s="28"/>
      <c r="AS395" s="28"/>
      <c r="AT395" s="28"/>
      <c r="AU395" s="28"/>
      <c r="AV395" s="28"/>
      <c r="AW395" s="28"/>
      <c r="AX395" s="28"/>
      <c r="AY395" s="28"/>
      <c r="AZ395" s="28"/>
      <c r="BA395" s="28"/>
      <c r="BB395" s="28"/>
      <c r="BE395" s="124"/>
      <c r="BF395" s="28"/>
      <c r="BG395" s="28"/>
      <c r="BH395" s="28"/>
      <c r="BI395" s="28"/>
      <c r="BJ395" s="28"/>
      <c r="BK395" s="28"/>
      <c r="BL395" s="28"/>
      <c r="BM395" s="28"/>
      <c r="BN395" s="28"/>
      <c r="BO395" s="28"/>
      <c r="BP395" s="28"/>
      <c r="BQ395" s="28"/>
      <c r="BR395" s="28"/>
      <c r="BS395" s="28"/>
      <c r="BT395" s="28"/>
    </row>
    <row r="396" spans="4:72" s="29" customFormat="1" ht="11.1" customHeight="1">
      <c r="D396" s="124"/>
      <c r="E396" s="28"/>
      <c r="P396" s="28"/>
      <c r="Q396" s="28"/>
      <c r="R396" s="28"/>
      <c r="S396" s="28"/>
      <c r="T396" s="28"/>
      <c r="U396" s="28"/>
      <c r="V396" s="28"/>
      <c r="W396" s="28"/>
      <c r="X396" s="28"/>
      <c r="Y396" s="28"/>
      <c r="Z396" s="28"/>
      <c r="AA396" s="28"/>
      <c r="AB396" s="28"/>
      <c r="AC396" s="28"/>
      <c r="AD396" s="28"/>
      <c r="AE396" s="28"/>
      <c r="AF396" s="28"/>
      <c r="AG396" s="28"/>
      <c r="AH396" s="28"/>
      <c r="AI396" s="28"/>
      <c r="AJ396" s="28"/>
      <c r="AK396" s="28"/>
      <c r="AL396" s="28"/>
      <c r="AM396" s="28"/>
      <c r="AN396" s="28"/>
      <c r="AO396" s="28"/>
      <c r="AP396" s="28"/>
      <c r="AQ396" s="28"/>
      <c r="AR396" s="28"/>
      <c r="AS396" s="28"/>
      <c r="AT396" s="28"/>
      <c r="AU396" s="28"/>
      <c r="AV396" s="28"/>
      <c r="AW396" s="28"/>
      <c r="AX396" s="28"/>
      <c r="AY396" s="28"/>
      <c r="AZ396" s="28"/>
      <c r="BA396" s="28"/>
      <c r="BB396" s="28"/>
      <c r="BE396" s="124"/>
      <c r="BF396" s="28"/>
      <c r="BG396" s="28"/>
      <c r="BH396" s="28"/>
      <c r="BI396" s="28"/>
      <c r="BJ396" s="28"/>
      <c r="BK396" s="28"/>
      <c r="BL396" s="28"/>
      <c r="BM396" s="28"/>
      <c r="BN396" s="28"/>
      <c r="BO396" s="28"/>
      <c r="BP396" s="28"/>
      <c r="BQ396" s="28"/>
      <c r="BR396" s="28"/>
      <c r="BS396" s="28"/>
      <c r="BT396" s="28"/>
    </row>
    <row r="397" spans="4:72" s="29" customFormat="1" ht="11.1" customHeight="1">
      <c r="D397" s="124"/>
      <c r="E397" s="28"/>
      <c r="P397" s="28"/>
      <c r="Q397" s="28"/>
      <c r="R397" s="28"/>
      <c r="S397" s="28"/>
      <c r="T397" s="28"/>
      <c r="U397" s="28"/>
      <c r="V397" s="28"/>
      <c r="W397" s="28"/>
      <c r="X397" s="28"/>
      <c r="Y397" s="28"/>
      <c r="Z397" s="28"/>
      <c r="AA397" s="28"/>
      <c r="AB397" s="28"/>
      <c r="AC397" s="28"/>
      <c r="AD397" s="28"/>
      <c r="AE397" s="28"/>
      <c r="AF397" s="28"/>
      <c r="AG397" s="28"/>
      <c r="AH397" s="28"/>
      <c r="AI397" s="28"/>
      <c r="AJ397" s="28"/>
      <c r="AK397" s="28"/>
      <c r="AL397" s="28"/>
      <c r="AM397" s="28"/>
      <c r="AN397" s="28"/>
      <c r="AO397" s="28"/>
      <c r="AP397" s="28"/>
      <c r="AQ397" s="28"/>
      <c r="AR397" s="28"/>
      <c r="AS397" s="28"/>
      <c r="AT397" s="28"/>
      <c r="AU397" s="28"/>
      <c r="AV397" s="28"/>
      <c r="AW397" s="28"/>
      <c r="AX397" s="28"/>
      <c r="AY397" s="28"/>
      <c r="AZ397" s="28"/>
      <c r="BA397" s="28"/>
      <c r="BB397" s="28"/>
      <c r="BE397" s="124"/>
      <c r="BF397" s="28"/>
      <c r="BG397" s="28"/>
      <c r="BH397" s="28"/>
      <c r="BI397" s="28"/>
      <c r="BJ397" s="28"/>
      <c r="BK397" s="28"/>
      <c r="BL397" s="28"/>
      <c r="BM397" s="28"/>
      <c r="BN397" s="28"/>
      <c r="BO397" s="28"/>
      <c r="BP397" s="28"/>
      <c r="BQ397" s="28"/>
      <c r="BR397" s="28"/>
      <c r="BS397" s="28"/>
      <c r="BT397" s="28"/>
    </row>
    <row r="398" spans="4:72" s="29" customFormat="1" ht="11.1" customHeight="1">
      <c r="D398" s="124"/>
      <c r="E398" s="28"/>
      <c r="P398" s="28"/>
      <c r="Q398" s="28"/>
      <c r="R398" s="28"/>
      <c r="S398" s="28"/>
      <c r="T398" s="28"/>
      <c r="U398" s="28"/>
      <c r="V398" s="28"/>
      <c r="W398" s="28"/>
      <c r="X398" s="28"/>
      <c r="Y398" s="28"/>
      <c r="Z398" s="28"/>
      <c r="AA398" s="28"/>
      <c r="AB398" s="28"/>
      <c r="AC398" s="28"/>
      <c r="AD398" s="28"/>
      <c r="AE398" s="28"/>
      <c r="AF398" s="28"/>
      <c r="AG398" s="28"/>
      <c r="AH398" s="28"/>
      <c r="AI398" s="28"/>
      <c r="AJ398" s="28"/>
      <c r="AK398" s="28"/>
      <c r="AL398" s="28"/>
      <c r="AM398" s="28"/>
      <c r="AN398" s="28"/>
      <c r="AO398" s="28"/>
      <c r="AP398" s="28"/>
      <c r="AQ398" s="28"/>
      <c r="AR398" s="28"/>
      <c r="AS398" s="28"/>
      <c r="AT398" s="28"/>
      <c r="AU398" s="28"/>
      <c r="AV398" s="28"/>
      <c r="AW398" s="28"/>
      <c r="AX398" s="28"/>
      <c r="AY398" s="28"/>
      <c r="AZ398" s="28"/>
      <c r="BA398" s="28"/>
      <c r="BB398" s="28"/>
      <c r="BE398" s="124"/>
      <c r="BF398" s="28"/>
      <c r="BG398" s="28"/>
      <c r="BH398" s="28"/>
      <c r="BI398" s="28"/>
      <c r="BJ398" s="28"/>
      <c r="BK398" s="28"/>
      <c r="BL398" s="28"/>
      <c r="BM398" s="28"/>
      <c r="BN398" s="28"/>
      <c r="BO398" s="28"/>
      <c r="BP398" s="28"/>
      <c r="BQ398" s="28"/>
      <c r="BR398" s="28"/>
      <c r="BS398" s="28"/>
      <c r="BT398" s="28"/>
    </row>
    <row r="399" spans="4:72" s="29" customFormat="1" ht="11.1" customHeight="1">
      <c r="D399" s="124"/>
      <c r="E399" s="28"/>
      <c r="P399" s="28"/>
      <c r="Q399" s="28"/>
      <c r="R399" s="28"/>
      <c r="S399" s="28"/>
      <c r="T399" s="28"/>
      <c r="U399" s="28"/>
      <c r="V399" s="28"/>
      <c r="W399" s="28"/>
      <c r="X399" s="28"/>
      <c r="Y399" s="28"/>
      <c r="Z399" s="28"/>
      <c r="AA399" s="28"/>
      <c r="AB399" s="28"/>
      <c r="AC399" s="28"/>
      <c r="AD399" s="28"/>
      <c r="AE399" s="28"/>
      <c r="AF399" s="28"/>
      <c r="AG399" s="28"/>
      <c r="AH399" s="28"/>
      <c r="AI399" s="28"/>
      <c r="AJ399" s="28"/>
      <c r="AK399" s="28"/>
      <c r="AL399" s="28"/>
      <c r="AM399" s="28"/>
      <c r="AN399" s="28"/>
      <c r="AO399" s="28"/>
      <c r="AP399" s="28"/>
      <c r="AQ399" s="28"/>
      <c r="AR399" s="28"/>
      <c r="AS399" s="28"/>
      <c r="AT399" s="28"/>
      <c r="AU399" s="28"/>
      <c r="AV399" s="28"/>
      <c r="AW399" s="28"/>
      <c r="AX399" s="28"/>
      <c r="AY399" s="28"/>
      <c r="AZ399" s="28"/>
      <c r="BA399" s="28"/>
      <c r="BB399" s="28"/>
      <c r="BE399" s="124"/>
      <c r="BF399" s="28"/>
      <c r="BG399" s="28"/>
      <c r="BH399" s="28"/>
      <c r="BI399" s="28"/>
      <c r="BJ399" s="28"/>
      <c r="BK399" s="28"/>
      <c r="BL399" s="28"/>
      <c r="BM399" s="28"/>
      <c r="BN399" s="28"/>
      <c r="BO399" s="28"/>
      <c r="BP399" s="28"/>
      <c r="BQ399" s="28"/>
      <c r="BR399" s="28"/>
      <c r="BS399" s="28"/>
      <c r="BT399" s="28"/>
    </row>
    <row r="400" spans="4:72" s="29" customFormat="1" ht="11.1" customHeight="1">
      <c r="D400" s="124"/>
      <c r="E400" s="28"/>
      <c r="P400" s="28"/>
      <c r="Q400" s="28"/>
      <c r="R400" s="28"/>
      <c r="S400" s="28"/>
      <c r="T400" s="28"/>
      <c r="U400" s="28"/>
      <c r="V400" s="28"/>
      <c r="W400" s="28"/>
      <c r="X400" s="28"/>
      <c r="Y400" s="28"/>
      <c r="Z400" s="28"/>
      <c r="AA400" s="28"/>
      <c r="AB400" s="28"/>
      <c r="AC400" s="28"/>
      <c r="AD400" s="28"/>
      <c r="AE400" s="28"/>
      <c r="AF400" s="28"/>
      <c r="AG400" s="28"/>
      <c r="AH400" s="28"/>
      <c r="AI400" s="28"/>
      <c r="AJ400" s="28"/>
      <c r="AK400" s="28"/>
      <c r="AL400" s="28"/>
      <c r="AM400" s="28"/>
      <c r="AN400" s="28"/>
      <c r="AO400" s="28"/>
      <c r="AP400" s="28"/>
      <c r="AQ400" s="28"/>
      <c r="AR400" s="28"/>
      <c r="AS400" s="28"/>
      <c r="AT400" s="28"/>
      <c r="AU400" s="28"/>
      <c r="AV400" s="28"/>
      <c r="AW400" s="28"/>
      <c r="AX400" s="28"/>
      <c r="AY400" s="28"/>
      <c r="AZ400" s="28"/>
      <c r="BA400" s="28"/>
      <c r="BB400" s="28"/>
      <c r="BE400" s="124"/>
      <c r="BF400" s="28"/>
      <c r="BG400" s="28"/>
      <c r="BH400" s="28"/>
      <c r="BI400" s="28"/>
      <c r="BJ400" s="28"/>
      <c r="BK400" s="28"/>
      <c r="BL400" s="28"/>
      <c r="BM400" s="28"/>
      <c r="BN400" s="28"/>
      <c r="BO400" s="28"/>
      <c r="BP400" s="28"/>
      <c r="BQ400" s="28"/>
      <c r="BR400" s="28"/>
      <c r="BS400" s="28"/>
      <c r="BT400" s="28"/>
    </row>
    <row r="401" spans="4:72" s="29" customFormat="1" ht="11.1" customHeight="1">
      <c r="D401" s="124"/>
      <c r="E401" s="28"/>
      <c r="P401" s="28"/>
      <c r="Q401" s="28"/>
      <c r="R401" s="28"/>
      <c r="S401" s="28"/>
      <c r="T401" s="28"/>
      <c r="U401" s="28"/>
      <c r="V401" s="28"/>
      <c r="W401" s="28"/>
      <c r="X401" s="28"/>
      <c r="Y401" s="28"/>
      <c r="Z401" s="28"/>
      <c r="AA401" s="28"/>
      <c r="AB401" s="28"/>
      <c r="AC401" s="28"/>
      <c r="AD401" s="28"/>
      <c r="AE401" s="28"/>
      <c r="AF401" s="28"/>
      <c r="AG401" s="28"/>
      <c r="AH401" s="28"/>
      <c r="AI401" s="28"/>
      <c r="AJ401" s="28"/>
      <c r="AK401" s="28"/>
      <c r="AL401" s="28"/>
      <c r="AM401" s="28"/>
      <c r="AN401" s="28"/>
      <c r="AO401" s="28"/>
      <c r="AP401" s="28"/>
      <c r="AQ401" s="28"/>
      <c r="AR401" s="28"/>
      <c r="AS401" s="28"/>
      <c r="AT401" s="28"/>
      <c r="AU401" s="28"/>
      <c r="AV401" s="28"/>
      <c r="AW401" s="28"/>
      <c r="AX401" s="28"/>
      <c r="AY401" s="28"/>
      <c r="AZ401" s="28"/>
      <c r="BA401" s="28"/>
      <c r="BB401" s="28"/>
      <c r="BE401" s="124"/>
      <c r="BF401" s="28"/>
      <c r="BG401" s="28"/>
      <c r="BH401" s="28"/>
      <c r="BI401" s="28"/>
      <c r="BJ401" s="28"/>
      <c r="BK401" s="28"/>
      <c r="BL401" s="28"/>
      <c r="BM401" s="28"/>
      <c r="BN401" s="28"/>
      <c r="BO401" s="28"/>
      <c r="BP401" s="28"/>
      <c r="BQ401" s="28"/>
      <c r="BR401" s="28"/>
      <c r="BS401" s="28"/>
      <c r="BT401" s="28"/>
    </row>
    <row r="402" spans="4:72" s="29" customFormat="1" ht="11.1" customHeight="1">
      <c r="D402" s="124"/>
      <c r="E402" s="28"/>
      <c r="P402" s="28"/>
      <c r="Q402" s="28"/>
      <c r="R402" s="28"/>
      <c r="S402" s="28"/>
      <c r="T402" s="28"/>
      <c r="U402" s="28"/>
      <c r="V402" s="28"/>
      <c r="W402" s="28"/>
      <c r="X402" s="28"/>
      <c r="Y402" s="28"/>
      <c r="Z402" s="28"/>
      <c r="AA402" s="28"/>
      <c r="AB402" s="28"/>
      <c r="AC402" s="28"/>
      <c r="AD402" s="28"/>
      <c r="AE402" s="28"/>
      <c r="AF402" s="28"/>
      <c r="AG402" s="28"/>
      <c r="AH402" s="28"/>
      <c r="AI402" s="28"/>
      <c r="AJ402" s="28"/>
      <c r="AK402" s="28"/>
      <c r="AL402" s="28"/>
      <c r="AM402" s="28"/>
      <c r="AN402" s="28"/>
      <c r="AO402" s="28"/>
      <c r="AP402" s="28"/>
      <c r="AQ402" s="28"/>
      <c r="AR402" s="28"/>
      <c r="AS402" s="28"/>
      <c r="AT402" s="28"/>
      <c r="AU402" s="28"/>
      <c r="AV402" s="28"/>
      <c r="AW402" s="28"/>
      <c r="AX402" s="28"/>
      <c r="AY402" s="28"/>
      <c r="AZ402" s="28"/>
      <c r="BA402" s="28"/>
      <c r="BB402" s="28"/>
      <c r="BE402" s="124"/>
      <c r="BF402" s="28"/>
      <c r="BG402" s="28"/>
      <c r="BH402" s="28"/>
      <c r="BI402" s="28"/>
      <c r="BJ402" s="28"/>
      <c r="BK402" s="28"/>
      <c r="BL402" s="28"/>
      <c r="BM402" s="28"/>
      <c r="BN402" s="28"/>
      <c r="BO402" s="28"/>
      <c r="BP402" s="28"/>
      <c r="BQ402" s="28"/>
      <c r="BR402" s="28"/>
      <c r="BS402" s="28"/>
      <c r="BT402" s="28"/>
    </row>
    <row r="403" spans="4:72" s="29" customFormat="1" ht="11.1" customHeight="1">
      <c r="D403" s="124"/>
      <c r="E403" s="28"/>
      <c r="P403" s="28"/>
      <c r="Q403" s="28"/>
      <c r="R403" s="28"/>
      <c r="S403" s="28"/>
      <c r="T403" s="28"/>
      <c r="U403" s="28"/>
      <c r="V403" s="28"/>
      <c r="W403" s="28"/>
      <c r="X403" s="28"/>
      <c r="Y403" s="28"/>
      <c r="Z403" s="28"/>
      <c r="AA403" s="28"/>
      <c r="AB403" s="28"/>
      <c r="AC403" s="28"/>
      <c r="AD403" s="28"/>
      <c r="AE403" s="28"/>
      <c r="AF403" s="28"/>
      <c r="AG403" s="28"/>
      <c r="AH403" s="28"/>
      <c r="AI403" s="28"/>
      <c r="AJ403" s="28"/>
      <c r="AK403" s="28"/>
      <c r="AL403" s="28"/>
      <c r="AM403" s="28"/>
      <c r="AN403" s="28"/>
      <c r="AO403" s="28"/>
      <c r="AP403" s="28"/>
      <c r="AQ403" s="28"/>
      <c r="AR403" s="28"/>
      <c r="AS403" s="28"/>
      <c r="AT403" s="28"/>
      <c r="AU403" s="28"/>
      <c r="AV403" s="28"/>
      <c r="AW403" s="28"/>
      <c r="AX403" s="28"/>
      <c r="AY403" s="28"/>
      <c r="AZ403" s="28"/>
      <c r="BA403" s="28"/>
      <c r="BB403" s="28"/>
      <c r="BE403" s="124"/>
      <c r="BF403" s="28"/>
      <c r="BG403" s="28"/>
      <c r="BH403" s="28"/>
      <c r="BI403" s="28"/>
      <c r="BJ403" s="28"/>
      <c r="BK403" s="28"/>
      <c r="BL403" s="28"/>
      <c r="BM403" s="28"/>
      <c r="BN403" s="28"/>
      <c r="BO403" s="28"/>
      <c r="BP403" s="28"/>
      <c r="BQ403" s="28"/>
      <c r="BR403" s="28"/>
      <c r="BS403" s="28"/>
      <c r="BT403" s="28"/>
    </row>
    <row r="404" spans="4:72" s="29" customFormat="1" ht="11.1" customHeight="1">
      <c r="D404" s="124"/>
      <c r="E404" s="28"/>
      <c r="P404" s="28"/>
      <c r="Q404" s="28"/>
      <c r="R404" s="28"/>
      <c r="S404" s="28"/>
      <c r="T404" s="28"/>
      <c r="U404" s="28"/>
      <c r="V404" s="28"/>
      <c r="W404" s="28"/>
      <c r="X404" s="28"/>
      <c r="Y404" s="28"/>
      <c r="Z404" s="28"/>
      <c r="AA404" s="28"/>
      <c r="AB404" s="28"/>
      <c r="AC404" s="28"/>
      <c r="AD404" s="28"/>
      <c r="AE404" s="28"/>
      <c r="AF404" s="28"/>
      <c r="AG404" s="28"/>
      <c r="AH404" s="28"/>
      <c r="AI404" s="28"/>
      <c r="AJ404" s="28"/>
      <c r="AK404" s="28"/>
      <c r="AL404" s="28"/>
      <c r="AM404" s="28"/>
      <c r="AN404" s="28"/>
      <c r="AO404" s="28"/>
      <c r="AP404" s="28"/>
      <c r="AQ404" s="28"/>
      <c r="AR404" s="28"/>
      <c r="AS404" s="28"/>
      <c r="AT404" s="28"/>
      <c r="AU404" s="28"/>
      <c r="AV404" s="28"/>
      <c r="AW404" s="28"/>
      <c r="AX404" s="28"/>
      <c r="AY404" s="28"/>
      <c r="AZ404" s="28"/>
      <c r="BA404" s="28"/>
      <c r="BB404" s="28"/>
      <c r="BE404" s="124"/>
      <c r="BF404" s="28"/>
      <c r="BG404" s="28"/>
      <c r="BH404" s="28"/>
      <c r="BI404" s="28"/>
      <c r="BJ404" s="28"/>
      <c r="BK404" s="28"/>
      <c r="BL404" s="28"/>
      <c r="BM404" s="28"/>
      <c r="BN404" s="28"/>
      <c r="BO404" s="28"/>
      <c r="BP404" s="28"/>
      <c r="BQ404" s="28"/>
      <c r="BR404" s="28"/>
      <c r="BS404" s="28"/>
      <c r="BT404" s="28"/>
    </row>
    <row r="405" spans="4:72" s="29" customFormat="1" ht="11.1" customHeight="1">
      <c r="D405" s="124"/>
      <c r="E405" s="28"/>
      <c r="P405" s="28"/>
      <c r="Q405" s="28"/>
      <c r="R405" s="28"/>
      <c r="S405" s="28"/>
      <c r="T405" s="28"/>
      <c r="U405" s="28"/>
      <c r="V405" s="28"/>
      <c r="W405" s="28"/>
      <c r="X405" s="28"/>
      <c r="Y405" s="28"/>
      <c r="Z405" s="28"/>
      <c r="AA405" s="28"/>
      <c r="AB405" s="28"/>
      <c r="AC405" s="28"/>
      <c r="AD405" s="28"/>
      <c r="AE405" s="28"/>
      <c r="AF405" s="28"/>
      <c r="AG405" s="28"/>
      <c r="AH405" s="28"/>
      <c r="AI405" s="28"/>
      <c r="AJ405" s="28"/>
      <c r="AK405" s="28"/>
      <c r="AL405" s="28"/>
      <c r="AM405" s="28"/>
      <c r="AN405" s="28"/>
      <c r="AO405" s="28"/>
      <c r="AP405" s="28"/>
      <c r="AQ405" s="28"/>
      <c r="AR405" s="28"/>
      <c r="AS405" s="28"/>
      <c r="AT405" s="28"/>
      <c r="AU405" s="28"/>
      <c r="AV405" s="28"/>
      <c r="AW405" s="28"/>
      <c r="AX405" s="28"/>
      <c r="AY405" s="28"/>
      <c r="AZ405" s="28"/>
      <c r="BA405" s="28"/>
      <c r="BB405" s="28"/>
      <c r="BE405" s="124"/>
      <c r="BF405" s="28"/>
      <c r="BG405" s="28"/>
      <c r="BH405" s="28"/>
      <c r="BI405" s="28"/>
      <c r="BJ405" s="28"/>
      <c r="BK405" s="28"/>
      <c r="BL405" s="28"/>
      <c r="BM405" s="28"/>
      <c r="BN405" s="28"/>
      <c r="BO405" s="28"/>
      <c r="BP405" s="28"/>
      <c r="BQ405" s="28"/>
      <c r="BR405" s="28"/>
      <c r="BS405" s="28"/>
      <c r="BT405" s="28"/>
    </row>
    <row r="406" spans="4:72" s="29" customFormat="1" ht="11.1" customHeight="1">
      <c r="D406" s="124"/>
      <c r="E406" s="28"/>
      <c r="P406" s="28"/>
      <c r="Q406" s="28"/>
      <c r="R406" s="28"/>
      <c r="S406" s="28"/>
      <c r="T406" s="28"/>
      <c r="U406" s="28"/>
      <c r="V406" s="28"/>
      <c r="W406" s="28"/>
      <c r="X406" s="28"/>
      <c r="Y406" s="28"/>
      <c r="Z406" s="28"/>
      <c r="AA406" s="28"/>
      <c r="AB406" s="28"/>
      <c r="AC406" s="28"/>
      <c r="AD406" s="28"/>
      <c r="AE406" s="28"/>
      <c r="AF406" s="28"/>
      <c r="AG406" s="28"/>
      <c r="AH406" s="28"/>
      <c r="AI406" s="28"/>
      <c r="AJ406" s="28"/>
      <c r="AK406" s="28"/>
      <c r="AL406" s="28"/>
      <c r="AM406" s="28"/>
      <c r="AN406" s="28"/>
      <c r="AO406" s="28"/>
      <c r="AP406" s="28"/>
      <c r="AQ406" s="28"/>
      <c r="AR406" s="28"/>
      <c r="AS406" s="28"/>
      <c r="AT406" s="28"/>
      <c r="AU406" s="28"/>
      <c r="AV406" s="28"/>
      <c r="AW406" s="28"/>
      <c r="AX406" s="28"/>
      <c r="AY406" s="28"/>
      <c r="AZ406" s="28"/>
      <c r="BA406" s="28"/>
      <c r="BB406" s="28"/>
      <c r="BE406" s="124"/>
      <c r="BF406" s="28"/>
      <c r="BG406" s="28"/>
      <c r="BH406" s="28"/>
      <c r="BI406" s="28"/>
      <c r="BJ406" s="28"/>
      <c r="BK406" s="28"/>
      <c r="BL406" s="28"/>
      <c r="BM406" s="28"/>
      <c r="BN406" s="28"/>
      <c r="BO406" s="28"/>
      <c r="BP406" s="28"/>
      <c r="BQ406" s="28"/>
      <c r="BR406" s="28"/>
      <c r="BS406" s="28"/>
      <c r="BT406" s="28"/>
    </row>
    <row r="407" spans="4:72" s="29" customFormat="1" ht="11.1" customHeight="1">
      <c r="D407" s="124"/>
      <c r="E407" s="28"/>
      <c r="P407" s="28"/>
      <c r="Q407" s="28"/>
      <c r="R407" s="28"/>
      <c r="S407" s="28"/>
      <c r="T407" s="28"/>
      <c r="U407" s="28"/>
      <c r="V407" s="28"/>
      <c r="W407" s="28"/>
      <c r="X407" s="28"/>
      <c r="Y407" s="28"/>
      <c r="Z407" s="28"/>
      <c r="AA407" s="28"/>
      <c r="AB407" s="28"/>
      <c r="AC407" s="28"/>
      <c r="AD407" s="28"/>
      <c r="AE407" s="28"/>
      <c r="AF407" s="28"/>
      <c r="AG407" s="28"/>
      <c r="AH407" s="28"/>
      <c r="AI407" s="28"/>
      <c r="AJ407" s="28"/>
      <c r="AK407" s="28"/>
      <c r="AL407" s="28"/>
      <c r="AM407" s="28"/>
      <c r="AN407" s="28"/>
      <c r="AO407" s="28"/>
      <c r="AP407" s="28"/>
      <c r="AQ407" s="28"/>
      <c r="AR407" s="28"/>
      <c r="AS407" s="28"/>
      <c r="AT407" s="28"/>
      <c r="AU407" s="28"/>
      <c r="AV407" s="28"/>
      <c r="AW407" s="28"/>
      <c r="AX407" s="28"/>
      <c r="AY407" s="28"/>
      <c r="AZ407" s="28"/>
      <c r="BA407" s="28"/>
      <c r="BB407" s="28"/>
      <c r="BE407" s="124"/>
      <c r="BF407" s="28"/>
      <c r="BG407" s="28"/>
      <c r="BH407" s="28"/>
      <c r="BI407" s="28"/>
      <c r="BJ407" s="28"/>
      <c r="BK407" s="28"/>
      <c r="BL407" s="28"/>
      <c r="BM407" s="28"/>
      <c r="BN407" s="28"/>
      <c r="BO407" s="28"/>
      <c r="BP407" s="28"/>
      <c r="BQ407" s="28"/>
      <c r="BR407" s="28"/>
      <c r="BS407" s="28"/>
      <c r="BT407" s="28"/>
    </row>
    <row r="408" spans="4:72" s="29" customFormat="1" ht="11.1" customHeight="1">
      <c r="D408" s="124"/>
      <c r="E408" s="28"/>
      <c r="P408" s="28"/>
      <c r="Q408" s="28"/>
      <c r="R408" s="28"/>
      <c r="S408" s="28"/>
      <c r="T408" s="28"/>
      <c r="U408" s="28"/>
      <c r="V408" s="28"/>
      <c r="W408" s="28"/>
      <c r="X408" s="28"/>
      <c r="Y408" s="28"/>
      <c r="Z408" s="28"/>
      <c r="AA408" s="28"/>
      <c r="AB408" s="28"/>
      <c r="AC408" s="28"/>
      <c r="AD408" s="28"/>
      <c r="AE408" s="28"/>
      <c r="AF408" s="28"/>
      <c r="AG408" s="28"/>
      <c r="AH408" s="28"/>
      <c r="AI408" s="28"/>
      <c r="AJ408" s="28"/>
      <c r="AK408" s="28"/>
      <c r="AL408" s="28"/>
      <c r="AM408" s="28"/>
      <c r="AN408" s="28"/>
      <c r="AO408" s="28"/>
      <c r="AP408" s="28"/>
      <c r="AQ408" s="28"/>
      <c r="AR408" s="28"/>
      <c r="AS408" s="28"/>
      <c r="AT408" s="28"/>
      <c r="AU408" s="28"/>
      <c r="AV408" s="28"/>
      <c r="AW408" s="28"/>
      <c r="AX408" s="28"/>
      <c r="AY408" s="28"/>
      <c r="AZ408" s="28"/>
      <c r="BA408" s="28"/>
      <c r="BB408" s="28"/>
      <c r="BE408" s="124"/>
      <c r="BF408" s="28"/>
      <c r="BG408" s="28"/>
      <c r="BH408" s="28"/>
      <c r="BI408" s="28"/>
      <c r="BJ408" s="28"/>
      <c r="BK408" s="28"/>
      <c r="BL408" s="28"/>
      <c r="BM408" s="28"/>
      <c r="BN408" s="28"/>
      <c r="BO408" s="28"/>
      <c r="BP408" s="28"/>
      <c r="BQ408" s="28"/>
      <c r="BR408" s="28"/>
      <c r="BS408" s="28"/>
      <c r="BT408" s="28"/>
    </row>
    <row r="409" spans="4:72" s="29" customFormat="1" ht="11.1" customHeight="1">
      <c r="D409" s="124"/>
      <c r="E409" s="28"/>
      <c r="P409" s="28"/>
      <c r="Q409" s="28"/>
      <c r="R409" s="28"/>
      <c r="S409" s="28"/>
      <c r="T409" s="28"/>
      <c r="U409" s="28"/>
      <c r="V409" s="28"/>
      <c r="W409" s="28"/>
      <c r="X409" s="28"/>
      <c r="Y409" s="28"/>
      <c r="Z409" s="28"/>
      <c r="AA409" s="28"/>
      <c r="AB409" s="28"/>
      <c r="AC409" s="28"/>
      <c r="AD409" s="28"/>
      <c r="AE409" s="28"/>
      <c r="AF409" s="28"/>
      <c r="AG409" s="28"/>
      <c r="AH409" s="28"/>
      <c r="AI409" s="28"/>
      <c r="AJ409" s="28"/>
      <c r="AK409" s="28"/>
      <c r="AL409" s="28"/>
      <c r="AM409" s="28"/>
      <c r="AN409" s="28"/>
      <c r="AO409" s="28"/>
      <c r="AP409" s="28"/>
      <c r="AQ409" s="28"/>
      <c r="AR409" s="28"/>
      <c r="AS409" s="28"/>
      <c r="AT409" s="28"/>
      <c r="AU409" s="28"/>
      <c r="AV409" s="28"/>
      <c r="AW409" s="28"/>
      <c r="AX409" s="28"/>
      <c r="AY409" s="28"/>
      <c r="AZ409" s="28"/>
      <c r="BA409" s="28"/>
      <c r="BB409" s="28"/>
      <c r="BE409" s="124"/>
      <c r="BF409" s="28"/>
      <c r="BG409" s="28"/>
      <c r="BH409" s="28"/>
      <c r="BI409" s="28"/>
      <c r="BJ409" s="28"/>
      <c r="BK409" s="28"/>
      <c r="BL409" s="28"/>
      <c r="BM409" s="28"/>
      <c r="BN409" s="28"/>
      <c r="BO409" s="28"/>
      <c r="BP409" s="28"/>
      <c r="BQ409" s="28"/>
      <c r="BR409" s="28"/>
      <c r="BS409" s="28"/>
      <c r="BT409" s="28"/>
    </row>
    <row r="410" spans="4:72" s="29" customFormat="1" ht="11.1" customHeight="1">
      <c r="D410" s="124"/>
      <c r="E410" s="28"/>
      <c r="P410" s="28"/>
      <c r="Q410" s="28"/>
      <c r="R410" s="28"/>
      <c r="S410" s="28"/>
      <c r="T410" s="28"/>
      <c r="U410" s="28"/>
      <c r="V410" s="28"/>
      <c r="W410" s="28"/>
      <c r="X410" s="28"/>
      <c r="Y410" s="28"/>
      <c r="Z410" s="28"/>
      <c r="AA410" s="28"/>
      <c r="AB410" s="28"/>
      <c r="AC410" s="28"/>
      <c r="AD410" s="28"/>
      <c r="AE410" s="28"/>
      <c r="AF410" s="28"/>
      <c r="AG410" s="28"/>
      <c r="AH410" s="28"/>
      <c r="AI410" s="28"/>
      <c r="AJ410" s="28"/>
      <c r="AK410" s="28"/>
      <c r="AL410" s="28"/>
      <c r="AM410" s="28"/>
      <c r="AN410" s="28"/>
      <c r="AO410" s="28"/>
      <c r="AP410" s="28"/>
      <c r="AQ410" s="28"/>
      <c r="AR410" s="28"/>
      <c r="AS410" s="28"/>
      <c r="AT410" s="28"/>
      <c r="AU410" s="28"/>
      <c r="AV410" s="28"/>
      <c r="AW410" s="28"/>
      <c r="AX410" s="28"/>
      <c r="AY410" s="28"/>
      <c r="AZ410" s="28"/>
      <c r="BA410" s="28"/>
      <c r="BB410" s="28"/>
      <c r="BE410" s="124"/>
      <c r="BF410" s="28"/>
      <c r="BG410" s="28"/>
      <c r="BH410" s="28"/>
      <c r="BI410" s="28"/>
      <c r="BJ410" s="28"/>
      <c r="BK410" s="28"/>
      <c r="BL410" s="28"/>
      <c r="BM410" s="28"/>
      <c r="BN410" s="28"/>
      <c r="BO410" s="28"/>
      <c r="BP410" s="28"/>
      <c r="BQ410" s="28"/>
      <c r="BR410" s="28"/>
      <c r="BS410" s="28"/>
      <c r="BT410" s="28"/>
    </row>
    <row r="411" spans="4:72" s="29" customFormat="1" ht="11.1" customHeight="1">
      <c r="D411" s="124"/>
      <c r="E411" s="28"/>
      <c r="P411" s="28"/>
      <c r="Q411" s="28"/>
      <c r="R411" s="28"/>
      <c r="S411" s="28"/>
      <c r="T411" s="28"/>
      <c r="U411" s="28"/>
      <c r="V411" s="28"/>
      <c r="W411" s="28"/>
      <c r="X411" s="28"/>
      <c r="Y411" s="28"/>
      <c r="Z411" s="28"/>
      <c r="AA411" s="28"/>
      <c r="AB411" s="28"/>
      <c r="AC411" s="28"/>
      <c r="AD411" s="28"/>
      <c r="AE411" s="28"/>
      <c r="AF411" s="28"/>
      <c r="AG411" s="28"/>
      <c r="AH411" s="28"/>
      <c r="AI411" s="28"/>
      <c r="AJ411" s="28"/>
      <c r="AK411" s="28"/>
      <c r="AL411" s="28"/>
      <c r="AM411" s="28"/>
      <c r="AN411" s="28"/>
      <c r="AO411" s="28"/>
      <c r="AP411" s="28"/>
      <c r="AQ411" s="28"/>
      <c r="AR411" s="28"/>
      <c r="AS411" s="28"/>
      <c r="AT411" s="28"/>
      <c r="AU411" s="28"/>
      <c r="AV411" s="28"/>
      <c r="AW411" s="28"/>
      <c r="AX411" s="28"/>
      <c r="AY411" s="28"/>
      <c r="AZ411" s="28"/>
      <c r="BA411" s="28"/>
      <c r="BB411" s="28"/>
      <c r="BE411" s="124"/>
      <c r="BF411" s="28"/>
      <c r="BG411" s="28"/>
      <c r="BH411" s="28"/>
      <c r="BI411" s="28"/>
      <c r="BJ411" s="28"/>
      <c r="BK411" s="28"/>
      <c r="BL411" s="28"/>
      <c r="BM411" s="28"/>
      <c r="BN411" s="28"/>
      <c r="BO411" s="28"/>
      <c r="BP411" s="28"/>
      <c r="BQ411" s="28"/>
      <c r="BR411" s="28"/>
      <c r="BS411" s="28"/>
      <c r="BT411" s="28"/>
    </row>
    <row r="412" spans="4:72" s="29" customFormat="1" ht="11.1" customHeight="1">
      <c r="D412" s="124"/>
      <c r="E412" s="28"/>
      <c r="P412" s="28"/>
      <c r="Q412" s="28"/>
      <c r="R412" s="28"/>
      <c r="S412" s="28"/>
      <c r="T412" s="28"/>
      <c r="U412" s="28"/>
      <c r="V412" s="28"/>
      <c r="W412" s="28"/>
      <c r="X412" s="28"/>
      <c r="Y412" s="28"/>
      <c r="Z412" s="28"/>
      <c r="AA412" s="28"/>
      <c r="AB412" s="28"/>
      <c r="AC412" s="28"/>
      <c r="AD412" s="28"/>
      <c r="AE412" s="28"/>
      <c r="AF412" s="28"/>
      <c r="AG412" s="28"/>
      <c r="AH412" s="28"/>
      <c r="AI412" s="28"/>
      <c r="AJ412" s="28"/>
      <c r="AK412" s="28"/>
      <c r="AL412" s="28"/>
      <c r="AM412" s="28"/>
      <c r="AN412" s="28"/>
      <c r="AO412" s="28"/>
      <c r="AP412" s="28"/>
      <c r="AQ412" s="28"/>
      <c r="AR412" s="28"/>
      <c r="AS412" s="28"/>
      <c r="AT412" s="28"/>
      <c r="AU412" s="28"/>
      <c r="AV412" s="28"/>
      <c r="AW412" s="28"/>
      <c r="AX412" s="28"/>
      <c r="AY412" s="28"/>
      <c r="AZ412" s="28"/>
      <c r="BA412" s="28"/>
      <c r="BB412" s="28"/>
      <c r="BE412" s="124"/>
      <c r="BF412" s="28"/>
      <c r="BG412" s="28"/>
      <c r="BH412" s="28"/>
      <c r="BI412" s="28"/>
      <c r="BJ412" s="28"/>
      <c r="BK412" s="28"/>
      <c r="BL412" s="28"/>
      <c r="BM412" s="28"/>
      <c r="BN412" s="28"/>
      <c r="BO412" s="28"/>
      <c r="BP412" s="28"/>
      <c r="BQ412" s="28"/>
      <c r="BR412" s="28"/>
      <c r="BS412" s="28"/>
      <c r="BT412" s="28"/>
    </row>
    <row r="413" spans="4:72" s="29" customFormat="1" ht="11.1" customHeight="1">
      <c r="D413" s="124"/>
      <c r="E413" s="28"/>
      <c r="P413" s="28"/>
      <c r="Q413" s="28"/>
      <c r="R413" s="28"/>
      <c r="S413" s="28"/>
      <c r="T413" s="28"/>
      <c r="U413" s="28"/>
      <c r="V413" s="28"/>
      <c r="W413" s="28"/>
      <c r="X413" s="28"/>
      <c r="Y413" s="28"/>
      <c r="Z413" s="28"/>
      <c r="AA413" s="28"/>
      <c r="AB413" s="28"/>
      <c r="AC413" s="28"/>
      <c r="AD413" s="28"/>
      <c r="AE413" s="28"/>
      <c r="AF413" s="28"/>
      <c r="AG413" s="28"/>
      <c r="AH413" s="28"/>
      <c r="AI413" s="28"/>
      <c r="AJ413" s="28"/>
      <c r="AK413" s="28"/>
      <c r="AL413" s="28"/>
      <c r="AM413" s="28"/>
      <c r="AN413" s="28"/>
      <c r="AO413" s="28"/>
      <c r="AP413" s="28"/>
      <c r="AQ413" s="28"/>
      <c r="AR413" s="28"/>
      <c r="AS413" s="28"/>
      <c r="AT413" s="28"/>
      <c r="AU413" s="28"/>
      <c r="AV413" s="28"/>
      <c r="AW413" s="28"/>
      <c r="AX413" s="28"/>
      <c r="AY413" s="28"/>
      <c r="AZ413" s="28"/>
      <c r="BA413" s="28"/>
      <c r="BB413" s="28"/>
      <c r="BE413" s="124"/>
      <c r="BF413" s="28"/>
      <c r="BG413" s="28"/>
      <c r="BH413" s="28"/>
      <c r="BI413" s="28"/>
      <c r="BJ413" s="28"/>
      <c r="BK413" s="28"/>
      <c r="BL413" s="28"/>
      <c r="BM413" s="28"/>
      <c r="BN413" s="28"/>
      <c r="BO413" s="28"/>
      <c r="BP413" s="28"/>
      <c r="BQ413" s="28"/>
      <c r="BR413" s="28"/>
      <c r="BS413" s="28"/>
      <c r="BT413" s="28"/>
    </row>
    <row r="414" spans="4:72" s="29" customFormat="1" ht="11.1" customHeight="1">
      <c r="D414" s="124"/>
      <c r="E414" s="28"/>
      <c r="P414" s="28"/>
      <c r="Q414" s="28"/>
      <c r="R414" s="28"/>
      <c r="S414" s="28"/>
      <c r="T414" s="28"/>
      <c r="U414" s="28"/>
      <c r="V414" s="28"/>
      <c r="W414" s="28"/>
      <c r="X414" s="28"/>
      <c r="Y414" s="28"/>
      <c r="Z414" s="28"/>
      <c r="AA414" s="28"/>
      <c r="AB414" s="28"/>
      <c r="AC414" s="28"/>
      <c r="AD414" s="28"/>
      <c r="AE414" s="28"/>
      <c r="AF414" s="28"/>
      <c r="AG414" s="28"/>
      <c r="AH414" s="28"/>
      <c r="AI414" s="28"/>
      <c r="AJ414" s="28"/>
      <c r="AK414" s="28"/>
      <c r="AL414" s="28"/>
      <c r="AM414" s="28"/>
      <c r="AN414" s="28"/>
      <c r="AO414" s="28"/>
      <c r="AP414" s="28"/>
      <c r="AQ414" s="28"/>
      <c r="AR414" s="28"/>
      <c r="AS414" s="28"/>
      <c r="AT414" s="28"/>
      <c r="AU414" s="28"/>
      <c r="AV414" s="28"/>
      <c r="AW414" s="28"/>
      <c r="AX414" s="28"/>
      <c r="AY414" s="28"/>
      <c r="AZ414" s="28"/>
      <c r="BA414" s="28"/>
      <c r="BB414" s="28"/>
      <c r="BE414" s="124"/>
      <c r="BF414" s="28"/>
      <c r="BG414" s="28"/>
      <c r="BH414" s="28"/>
      <c r="BI414" s="28"/>
      <c r="BJ414" s="28"/>
      <c r="BK414" s="28"/>
      <c r="BL414" s="28"/>
      <c r="BM414" s="28"/>
      <c r="BN414" s="28"/>
      <c r="BO414" s="28"/>
      <c r="BP414" s="28"/>
      <c r="BQ414" s="28"/>
      <c r="BR414" s="28"/>
      <c r="BS414" s="28"/>
      <c r="BT414" s="28"/>
    </row>
    <row r="415" spans="4:72" s="29" customFormat="1" ht="11.1" customHeight="1">
      <c r="D415" s="124"/>
      <c r="E415" s="28"/>
      <c r="P415" s="28"/>
      <c r="Q415" s="28"/>
      <c r="R415" s="28"/>
      <c r="S415" s="28"/>
      <c r="T415" s="28"/>
      <c r="U415" s="28"/>
      <c r="V415" s="28"/>
      <c r="W415" s="28"/>
      <c r="X415" s="28"/>
      <c r="Y415" s="28"/>
      <c r="Z415" s="28"/>
      <c r="AA415" s="28"/>
      <c r="AB415" s="28"/>
      <c r="AC415" s="28"/>
      <c r="AD415" s="28"/>
      <c r="AE415" s="28"/>
      <c r="AF415" s="28"/>
      <c r="AG415" s="28"/>
      <c r="AH415" s="28"/>
      <c r="AI415" s="28"/>
      <c r="AJ415" s="28"/>
      <c r="AK415" s="28"/>
      <c r="AL415" s="28"/>
      <c r="AM415" s="28"/>
      <c r="AN415" s="28"/>
      <c r="AO415" s="28"/>
      <c r="AP415" s="28"/>
      <c r="AQ415" s="28"/>
      <c r="AR415" s="28"/>
      <c r="AS415" s="28"/>
      <c r="AT415" s="28"/>
      <c r="AU415" s="28"/>
      <c r="AV415" s="28"/>
      <c r="AW415" s="28"/>
      <c r="AX415" s="28"/>
      <c r="AY415" s="28"/>
      <c r="AZ415" s="28"/>
      <c r="BA415" s="28"/>
      <c r="BB415" s="28"/>
      <c r="BE415" s="124"/>
      <c r="BF415" s="28"/>
      <c r="BG415" s="28"/>
      <c r="BH415" s="28"/>
      <c r="BI415" s="28"/>
      <c r="BJ415" s="28"/>
      <c r="BK415" s="28"/>
      <c r="BL415" s="28"/>
      <c r="BM415" s="28"/>
      <c r="BN415" s="28"/>
      <c r="BO415" s="28"/>
      <c r="BP415" s="28"/>
      <c r="BQ415" s="28"/>
      <c r="BR415" s="28"/>
      <c r="BS415" s="28"/>
      <c r="BT415" s="28"/>
    </row>
    <row r="416" spans="4:72" s="29" customFormat="1" ht="11.1" customHeight="1">
      <c r="D416" s="124"/>
      <c r="E416" s="28"/>
      <c r="P416" s="28"/>
      <c r="Q416" s="28"/>
      <c r="R416" s="28"/>
      <c r="S416" s="28"/>
      <c r="T416" s="28"/>
      <c r="U416" s="28"/>
      <c r="V416" s="28"/>
      <c r="W416" s="28"/>
      <c r="X416" s="28"/>
      <c r="Y416" s="28"/>
      <c r="Z416" s="28"/>
      <c r="AA416" s="28"/>
      <c r="AB416" s="28"/>
      <c r="AC416" s="28"/>
      <c r="AD416" s="28"/>
      <c r="AE416" s="28"/>
      <c r="AF416" s="28"/>
      <c r="AG416" s="28"/>
      <c r="AH416" s="28"/>
      <c r="AI416" s="28"/>
      <c r="AJ416" s="28"/>
      <c r="AK416" s="28"/>
      <c r="AL416" s="28"/>
      <c r="AM416" s="28"/>
      <c r="AN416" s="28"/>
      <c r="AO416" s="28"/>
      <c r="AP416" s="28"/>
      <c r="AQ416" s="28"/>
      <c r="AR416" s="28"/>
      <c r="AS416" s="28"/>
      <c r="AT416" s="28"/>
      <c r="AU416" s="28"/>
      <c r="AV416" s="28"/>
      <c r="AW416" s="28"/>
      <c r="AX416" s="28"/>
      <c r="AY416" s="28"/>
      <c r="AZ416" s="28"/>
      <c r="BA416" s="28"/>
      <c r="BB416" s="28"/>
      <c r="BE416" s="124"/>
      <c r="BF416" s="28"/>
      <c r="BG416" s="28"/>
      <c r="BH416" s="28"/>
      <c r="BI416" s="28"/>
      <c r="BJ416" s="28"/>
      <c r="BK416" s="28"/>
      <c r="BL416" s="28"/>
      <c r="BM416" s="28"/>
      <c r="BN416" s="28"/>
      <c r="BO416" s="28"/>
      <c r="BP416" s="28"/>
      <c r="BQ416" s="28"/>
      <c r="BR416" s="28"/>
      <c r="BS416" s="28"/>
      <c r="BT416" s="28"/>
    </row>
    <row r="417" spans="4:72" s="29" customFormat="1" ht="11.1" customHeight="1">
      <c r="D417" s="124"/>
      <c r="E417" s="28"/>
      <c r="P417" s="28"/>
      <c r="Q417" s="28"/>
      <c r="R417" s="28"/>
      <c r="S417" s="28"/>
      <c r="T417" s="28"/>
      <c r="U417" s="28"/>
      <c r="V417" s="28"/>
      <c r="W417" s="28"/>
      <c r="X417" s="28"/>
      <c r="Y417" s="28"/>
      <c r="Z417" s="28"/>
      <c r="AA417" s="28"/>
      <c r="AB417" s="28"/>
      <c r="AC417" s="28"/>
      <c r="AD417" s="28"/>
      <c r="AE417" s="28"/>
      <c r="AF417" s="28"/>
      <c r="AG417" s="28"/>
      <c r="AH417" s="28"/>
      <c r="AI417" s="28"/>
      <c r="AJ417" s="28"/>
      <c r="AK417" s="28"/>
      <c r="AL417" s="28"/>
      <c r="AM417" s="28"/>
      <c r="AN417" s="28"/>
      <c r="AO417" s="28"/>
      <c r="AP417" s="28"/>
      <c r="AQ417" s="28"/>
      <c r="AR417" s="28"/>
      <c r="AS417" s="28"/>
      <c r="AT417" s="28"/>
      <c r="AU417" s="28"/>
      <c r="AV417" s="28"/>
      <c r="AW417" s="28"/>
      <c r="AX417" s="28"/>
      <c r="AY417" s="28"/>
      <c r="AZ417" s="28"/>
      <c r="BA417" s="28"/>
      <c r="BB417" s="28"/>
      <c r="BE417" s="124"/>
      <c r="BF417" s="28"/>
      <c r="BG417" s="28"/>
      <c r="BH417" s="28"/>
      <c r="BI417" s="28"/>
      <c r="BJ417" s="28"/>
      <c r="BK417" s="28"/>
      <c r="BL417" s="28"/>
      <c r="BM417" s="28"/>
      <c r="BN417" s="28"/>
      <c r="BO417" s="28"/>
      <c r="BP417" s="28"/>
      <c r="BQ417" s="28"/>
      <c r="BR417" s="28"/>
      <c r="BS417" s="28"/>
      <c r="BT417" s="28"/>
    </row>
    <row r="418" spans="4:72" s="29" customFormat="1" ht="11.1" customHeight="1">
      <c r="D418" s="124"/>
      <c r="E418" s="28"/>
      <c r="P418" s="28"/>
      <c r="Q418" s="28"/>
      <c r="R418" s="28"/>
      <c r="S418" s="28"/>
      <c r="T418" s="28"/>
      <c r="U418" s="28"/>
      <c r="V418" s="28"/>
      <c r="W418" s="28"/>
      <c r="X418" s="28"/>
      <c r="Y418" s="28"/>
      <c r="Z418" s="28"/>
      <c r="AA418" s="28"/>
      <c r="AB418" s="28"/>
      <c r="AC418" s="28"/>
      <c r="AD418" s="28"/>
      <c r="AE418" s="28"/>
      <c r="AF418" s="28"/>
      <c r="AG418" s="28"/>
      <c r="AH418" s="28"/>
      <c r="AI418" s="28"/>
      <c r="AJ418" s="28"/>
      <c r="AK418" s="28"/>
      <c r="AL418" s="28"/>
      <c r="AM418" s="28"/>
      <c r="AN418" s="28"/>
      <c r="AO418" s="28"/>
      <c r="AP418" s="28"/>
      <c r="AQ418" s="28"/>
      <c r="AR418" s="28"/>
      <c r="AS418" s="28"/>
      <c r="AT418" s="28"/>
      <c r="AU418" s="28"/>
      <c r="AV418" s="28"/>
      <c r="AW418" s="28"/>
      <c r="AX418" s="28"/>
      <c r="AY418" s="28"/>
      <c r="AZ418" s="28"/>
      <c r="BA418" s="28"/>
      <c r="BB418" s="28"/>
      <c r="BE418" s="124"/>
      <c r="BF418" s="28"/>
      <c r="BG418" s="28"/>
      <c r="BH418" s="28"/>
      <c r="BI418" s="28"/>
      <c r="BJ418" s="28"/>
      <c r="BK418" s="28"/>
      <c r="BL418" s="28"/>
      <c r="BM418" s="28"/>
      <c r="BN418" s="28"/>
      <c r="BO418" s="28"/>
      <c r="BP418" s="28"/>
      <c r="BQ418" s="28"/>
      <c r="BR418" s="28"/>
      <c r="BS418" s="28"/>
      <c r="BT418" s="28"/>
    </row>
    <row r="419" spans="4:72" s="29" customFormat="1" ht="11.1" customHeight="1">
      <c r="D419" s="124"/>
      <c r="E419" s="28"/>
      <c r="P419" s="28"/>
      <c r="Q419" s="28"/>
      <c r="R419" s="28"/>
      <c r="S419" s="28"/>
      <c r="T419" s="28"/>
      <c r="U419" s="28"/>
      <c r="V419" s="28"/>
      <c r="W419" s="28"/>
      <c r="X419" s="28"/>
      <c r="Y419" s="28"/>
      <c r="Z419" s="28"/>
      <c r="AA419" s="28"/>
      <c r="AB419" s="28"/>
      <c r="AC419" s="28"/>
      <c r="AD419" s="28"/>
      <c r="AE419" s="28"/>
      <c r="AF419" s="28"/>
      <c r="AG419" s="28"/>
      <c r="AH419" s="28"/>
      <c r="AI419" s="28"/>
      <c r="AJ419" s="28"/>
      <c r="AK419" s="28"/>
      <c r="AL419" s="28"/>
      <c r="AM419" s="28"/>
      <c r="AN419" s="28"/>
      <c r="AO419" s="28"/>
      <c r="AP419" s="28"/>
      <c r="AQ419" s="28"/>
      <c r="AR419" s="28"/>
      <c r="AS419" s="28"/>
      <c r="AT419" s="28"/>
      <c r="AU419" s="28"/>
      <c r="AV419" s="28"/>
      <c r="AW419" s="28"/>
      <c r="AX419" s="28"/>
      <c r="AY419" s="28"/>
      <c r="AZ419" s="28"/>
      <c r="BA419" s="28"/>
      <c r="BB419" s="28"/>
      <c r="BE419" s="124"/>
      <c r="BF419" s="28"/>
      <c r="BG419" s="28"/>
      <c r="BH419" s="28"/>
      <c r="BI419" s="28"/>
      <c r="BJ419" s="28"/>
      <c r="BK419" s="28"/>
      <c r="BL419" s="28"/>
      <c r="BM419" s="28"/>
      <c r="BN419" s="28"/>
      <c r="BO419" s="28"/>
      <c r="BP419" s="28"/>
      <c r="BQ419" s="28"/>
      <c r="BR419" s="28"/>
      <c r="BS419" s="28"/>
      <c r="BT419" s="28"/>
    </row>
    <row r="420" spans="4:72" s="29" customFormat="1" ht="11.1" customHeight="1">
      <c r="D420" s="124"/>
      <c r="E420" s="28"/>
      <c r="P420" s="28"/>
      <c r="Q420" s="28"/>
      <c r="R420" s="28"/>
      <c r="S420" s="28"/>
      <c r="T420" s="28"/>
      <c r="U420" s="28"/>
      <c r="V420" s="28"/>
      <c r="W420" s="28"/>
      <c r="X420" s="28"/>
      <c r="Y420" s="28"/>
      <c r="Z420" s="28"/>
      <c r="AA420" s="28"/>
      <c r="AB420" s="28"/>
      <c r="AC420" s="28"/>
      <c r="AD420" s="28"/>
      <c r="AE420" s="28"/>
      <c r="AF420" s="28"/>
      <c r="AG420" s="28"/>
      <c r="AH420" s="28"/>
      <c r="AI420" s="28"/>
      <c r="AJ420" s="28"/>
      <c r="AK420" s="28"/>
      <c r="AL420" s="28"/>
      <c r="AM420" s="28"/>
      <c r="AN420" s="28"/>
      <c r="AO420" s="28"/>
      <c r="AP420" s="28"/>
      <c r="AQ420" s="28"/>
      <c r="AR420" s="28"/>
      <c r="AS420" s="28"/>
      <c r="AT420" s="28"/>
      <c r="AU420" s="28"/>
      <c r="AV420" s="28"/>
      <c r="AW420" s="28"/>
      <c r="AX420" s="28"/>
      <c r="AY420" s="28"/>
      <c r="AZ420" s="28"/>
      <c r="BA420" s="28"/>
      <c r="BB420" s="28"/>
      <c r="BE420" s="124"/>
      <c r="BF420" s="28"/>
      <c r="BG420" s="28"/>
      <c r="BH420" s="28"/>
      <c r="BI420" s="28"/>
      <c r="BJ420" s="28"/>
      <c r="BK420" s="28"/>
      <c r="BL420" s="28"/>
      <c r="BM420" s="28"/>
      <c r="BN420" s="28"/>
      <c r="BO420" s="28"/>
      <c r="BP420" s="28"/>
      <c r="BQ420" s="28"/>
      <c r="BR420" s="28"/>
      <c r="BS420" s="28"/>
      <c r="BT420" s="28"/>
    </row>
    <row r="421" spans="4:72" s="29" customFormat="1" ht="11.1" customHeight="1">
      <c r="D421" s="124"/>
      <c r="E421" s="28"/>
      <c r="P421" s="28"/>
      <c r="Q421" s="28"/>
      <c r="R421" s="28"/>
      <c r="S421" s="28"/>
      <c r="T421" s="28"/>
      <c r="U421" s="28"/>
      <c r="V421" s="28"/>
      <c r="W421" s="28"/>
      <c r="X421" s="28"/>
      <c r="Y421" s="28"/>
      <c r="Z421" s="28"/>
      <c r="AA421" s="28"/>
      <c r="AB421" s="28"/>
      <c r="AC421" s="28"/>
      <c r="AD421" s="28"/>
      <c r="AE421" s="28"/>
      <c r="AF421" s="28"/>
      <c r="AG421" s="28"/>
      <c r="AH421" s="28"/>
      <c r="AI421" s="28"/>
      <c r="AJ421" s="28"/>
      <c r="AK421" s="28"/>
      <c r="AL421" s="28"/>
      <c r="AM421" s="28"/>
      <c r="AN421" s="28"/>
      <c r="AO421" s="28"/>
      <c r="AP421" s="28"/>
      <c r="AQ421" s="28"/>
      <c r="AR421" s="28"/>
      <c r="AS421" s="28"/>
      <c r="AT421" s="28"/>
      <c r="AU421" s="28"/>
      <c r="AV421" s="28"/>
      <c r="AW421" s="28"/>
      <c r="AX421" s="28"/>
      <c r="AY421" s="28"/>
      <c r="AZ421" s="28"/>
      <c r="BA421" s="28"/>
      <c r="BB421" s="28"/>
      <c r="BE421" s="124"/>
      <c r="BF421" s="28"/>
      <c r="BG421" s="28"/>
      <c r="BH421" s="28"/>
      <c r="BI421" s="28"/>
      <c r="BJ421" s="28"/>
      <c r="BK421" s="28"/>
      <c r="BL421" s="28"/>
      <c r="BM421" s="28"/>
      <c r="BN421" s="28"/>
      <c r="BO421" s="28"/>
      <c r="BP421" s="28"/>
      <c r="BQ421" s="28"/>
      <c r="BR421" s="28"/>
      <c r="BS421" s="28"/>
      <c r="BT421" s="28"/>
    </row>
    <row r="422" spans="4:72" s="29" customFormat="1" ht="11.1" customHeight="1">
      <c r="D422" s="124"/>
      <c r="E422" s="28"/>
      <c r="P422" s="28"/>
      <c r="Q422" s="28"/>
      <c r="R422" s="28"/>
      <c r="S422" s="28"/>
      <c r="T422" s="28"/>
      <c r="U422" s="28"/>
      <c r="V422" s="28"/>
      <c r="W422" s="28"/>
      <c r="X422" s="28"/>
      <c r="Y422" s="28"/>
      <c r="Z422" s="28"/>
      <c r="AA422" s="28"/>
      <c r="AB422" s="28"/>
      <c r="AC422" s="28"/>
      <c r="AD422" s="28"/>
      <c r="AE422" s="28"/>
      <c r="AF422" s="28"/>
      <c r="AG422" s="28"/>
      <c r="AH422" s="28"/>
      <c r="AI422" s="28"/>
      <c r="AJ422" s="28"/>
      <c r="AK422" s="28"/>
      <c r="AL422" s="28"/>
      <c r="AM422" s="28"/>
      <c r="AN422" s="28"/>
      <c r="AO422" s="28"/>
      <c r="AP422" s="28"/>
      <c r="AQ422" s="28"/>
      <c r="AR422" s="28"/>
      <c r="AS422" s="28"/>
      <c r="AT422" s="28"/>
      <c r="AU422" s="28"/>
      <c r="AV422" s="28"/>
      <c r="AW422" s="28"/>
      <c r="AX422" s="28"/>
      <c r="AY422" s="28"/>
      <c r="AZ422" s="28"/>
      <c r="BA422" s="28"/>
      <c r="BB422" s="28"/>
      <c r="BE422" s="124"/>
      <c r="BF422" s="28"/>
      <c r="BG422" s="28"/>
      <c r="BH422" s="28"/>
      <c r="BI422" s="28"/>
      <c r="BJ422" s="28"/>
      <c r="BK422" s="28"/>
      <c r="BL422" s="28"/>
      <c r="BM422" s="28"/>
      <c r="BN422" s="28"/>
      <c r="BO422" s="28"/>
      <c r="BP422" s="28"/>
      <c r="BQ422" s="28"/>
      <c r="BR422" s="28"/>
      <c r="BS422" s="28"/>
      <c r="BT422" s="28"/>
    </row>
    <row r="423" spans="4:72" s="29" customFormat="1" ht="11.1" customHeight="1">
      <c r="D423" s="124"/>
      <c r="E423" s="28"/>
      <c r="P423" s="28"/>
      <c r="Q423" s="28"/>
      <c r="R423" s="28"/>
      <c r="S423" s="28"/>
      <c r="T423" s="28"/>
      <c r="U423" s="28"/>
      <c r="V423" s="28"/>
      <c r="W423" s="28"/>
      <c r="X423" s="28"/>
      <c r="Y423" s="28"/>
      <c r="Z423" s="28"/>
      <c r="AA423" s="28"/>
      <c r="AB423" s="28"/>
      <c r="AC423" s="28"/>
      <c r="AD423" s="28"/>
      <c r="AE423" s="28"/>
      <c r="AF423" s="28"/>
      <c r="AG423" s="28"/>
      <c r="AH423" s="28"/>
      <c r="AI423" s="28"/>
      <c r="AJ423" s="28"/>
      <c r="AK423" s="28"/>
      <c r="AL423" s="28"/>
      <c r="AM423" s="28"/>
      <c r="AN423" s="28"/>
      <c r="AO423" s="28"/>
      <c r="AP423" s="28"/>
      <c r="AQ423" s="28"/>
      <c r="AR423" s="28"/>
      <c r="AS423" s="28"/>
      <c r="AT423" s="28"/>
      <c r="AU423" s="28"/>
      <c r="AV423" s="28"/>
      <c r="AW423" s="28"/>
      <c r="AX423" s="28"/>
      <c r="AY423" s="28"/>
      <c r="AZ423" s="28"/>
      <c r="BA423" s="28"/>
      <c r="BB423" s="28"/>
      <c r="BE423" s="124"/>
      <c r="BF423" s="28"/>
      <c r="BG423" s="28"/>
      <c r="BH423" s="28"/>
      <c r="BI423" s="28"/>
      <c r="BJ423" s="28"/>
      <c r="BK423" s="28"/>
      <c r="BL423" s="28"/>
      <c r="BM423" s="28"/>
      <c r="BN423" s="28"/>
      <c r="BO423" s="28"/>
      <c r="BP423" s="28"/>
      <c r="BQ423" s="28"/>
      <c r="BR423" s="28"/>
      <c r="BS423" s="28"/>
      <c r="BT423" s="28"/>
    </row>
    <row r="424" spans="4:72" s="29" customFormat="1" ht="11.1" customHeight="1">
      <c r="D424" s="124"/>
      <c r="E424" s="28"/>
      <c r="P424" s="28"/>
      <c r="Q424" s="28"/>
      <c r="R424" s="28"/>
      <c r="S424" s="28"/>
      <c r="T424" s="28"/>
      <c r="U424" s="28"/>
      <c r="V424" s="28"/>
      <c r="W424" s="28"/>
      <c r="X424" s="28"/>
      <c r="Y424" s="28"/>
      <c r="Z424" s="28"/>
      <c r="AA424" s="28"/>
      <c r="AB424" s="28"/>
      <c r="AC424" s="28"/>
      <c r="AD424" s="28"/>
      <c r="AE424" s="28"/>
      <c r="AF424" s="28"/>
      <c r="AG424" s="28"/>
      <c r="AH424" s="28"/>
      <c r="AI424" s="28"/>
      <c r="AJ424" s="28"/>
      <c r="AK424" s="28"/>
      <c r="AL424" s="28"/>
      <c r="AM424" s="28"/>
      <c r="AN424" s="28"/>
      <c r="AO424" s="28"/>
      <c r="AP424" s="28"/>
      <c r="AQ424" s="28"/>
      <c r="AR424" s="28"/>
      <c r="AS424" s="28"/>
      <c r="AT424" s="28"/>
      <c r="AU424" s="28"/>
      <c r="AV424" s="28"/>
      <c r="AW424" s="28"/>
      <c r="AX424" s="28"/>
      <c r="AY424" s="28"/>
      <c r="AZ424" s="28"/>
      <c r="BA424" s="28"/>
      <c r="BB424" s="28"/>
      <c r="BE424" s="124"/>
      <c r="BF424" s="28"/>
      <c r="BG424" s="28"/>
      <c r="BH424" s="28"/>
      <c r="BI424" s="28"/>
      <c r="BJ424" s="28"/>
      <c r="BK424" s="28"/>
      <c r="BL424" s="28"/>
      <c r="BM424" s="28"/>
      <c r="BN424" s="28"/>
      <c r="BO424" s="28"/>
      <c r="BP424" s="28"/>
      <c r="BQ424" s="28"/>
      <c r="BR424" s="28"/>
      <c r="BS424" s="28"/>
      <c r="BT424" s="28"/>
    </row>
    <row r="425" spans="4:72" s="29" customFormat="1" ht="11.1" customHeight="1">
      <c r="D425" s="124"/>
      <c r="E425" s="28"/>
      <c r="P425" s="28"/>
      <c r="Q425" s="28"/>
      <c r="R425" s="28"/>
      <c r="S425" s="28"/>
      <c r="T425" s="28"/>
      <c r="U425" s="28"/>
      <c r="V425" s="28"/>
      <c r="W425" s="28"/>
      <c r="X425" s="28"/>
      <c r="Y425" s="28"/>
      <c r="Z425" s="28"/>
      <c r="AA425" s="28"/>
      <c r="AB425" s="28"/>
      <c r="AC425" s="28"/>
      <c r="AD425" s="28"/>
      <c r="AE425" s="28"/>
      <c r="AF425" s="28"/>
      <c r="AG425" s="28"/>
      <c r="AH425" s="28"/>
      <c r="AI425" s="28"/>
      <c r="AJ425" s="28"/>
      <c r="AK425" s="28"/>
      <c r="AL425" s="28"/>
      <c r="AM425" s="28"/>
      <c r="AN425" s="28"/>
      <c r="AO425" s="28"/>
      <c r="AP425" s="28"/>
      <c r="AQ425" s="28"/>
      <c r="AR425" s="28"/>
      <c r="AS425" s="28"/>
      <c r="AT425" s="28"/>
      <c r="AU425" s="28"/>
      <c r="AV425" s="28"/>
      <c r="AW425" s="28"/>
      <c r="AX425" s="28"/>
      <c r="AY425" s="28"/>
      <c r="AZ425" s="28"/>
      <c r="BA425" s="28"/>
      <c r="BB425" s="28"/>
      <c r="BE425" s="124"/>
      <c r="BF425" s="28"/>
      <c r="BG425" s="28"/>
      <c r="BH425" s="28"/>
      <c r="BI425" s="28"/>
      <c r="BJ425" s="28"/>
      <c r="BK425" s="28"/>
      <c r="BL425" s="28"/>
      <c r="BM425" s="28"/>
      <c r="BN425" s="28"/>
      <c r="BO425" s="28"/>
      <c r="BP425" s="28"/>
      <c r="BQ425" s="28"/>
      <c r="BR425" s="28"/>
      <c r="BS425" s="28"/>
      <c r="BT425" s="28"/>
    </row>
    <row r="426" spans="4:72" s="29" customFormat="1" ht="11.1" customHeight="1">
      <c r="D426" s="124"/>
      <c r="E426" s="28"/>
      <c r="P426" s="28"/>
      <c r="Q426" s="28"/>
      <c r="R426" s="28"/>
      <c r="S426" s="28"/>
      <c r="T426" s="28"/>
      <c r="U426" s="28"/>
      <c r="V426" s="28"/>
      <c r="W426" s="28"/>
      <c r="X426" s="28"/>
      <c r="Y426" s="28"/>
      <c r="Z426" s="28"/>
      <c r="AA426" s="28"/>
      <c r="AB426" s="28"/>
      <c r="AC426" s="28"/>
      <c r="AD426" s="28"/>
      <c r="AE426" s="28"/>
      <c r="AF426" s="28"/>
      <c r="AG426" s="28"/>
      <c r="AH426" s="28"/>
      <c r="AI426" s="28"/>
      <c r="AJ426" s="28"/>
      <c r="AK426" s="28"/>
      <c r="AL426" s="28"/>
      <c r="AM426" s="28"/>
      <c r="AN426" s="28"/>
      <c r="AO426" s="28"/>
      <c r="AP426" s="28"/>
      <c r="AQ426" s="28"/>
      <c r="AR426" s="28"/>
      <c r="AS426" s="28"/>
      <c r="AT426" s="28"/>
      <c r="AU426" s="28"/>
      <c r="AV426" s="28"/>
      <c r="AW426" s="28"/>
      <c r="AX426" s="28"/>
      <c r="AY426" s="28"/>
      <c r="AZ426" s="28"/>
      <c r="BA426" s="28"/>
      <c r="BB426" s="28"/>
      <c r="BE426" s="124"/>
      <c r="BF426" s="28"/>
      <c r="BG426" s="28"/>
      <c r="BH426" s="28"/>
      <c r="BI426" s="28"/>
      <c r="BJ426" s="28"/>
      <c r="BK426" s="28"/>
      <c r="BL426" s="28"/>
      <c r="BM426" s="28"/>
      <c r="BN426" s="28"/>
      <c r="BO426" s="28"/>
      <c r="BP426" s="28"/>
      <c r="BQ426" s="28"/>
      <c r="BR426" s="28"/>
      <c r="BS426" s="28"/>
      <c r="BT426" s="28"/>
    </row>
    <row r="427" spans="4:72" s="29" customFormat="1" ht="11.1" customHeight="1">
      <c r="D427" s="124"/>
      <c r="E427" s="28"/>
      <c r="P427" s="28"/>
      <c r="Q427" s="28"/>
      <c r="R427" s="28"/>
      <c r="S427" s="28"/>
      <c r="T427" s="28"/>
      <c r="U427" s="28"/>
      <c r="V427" s="28"/>
      <c r="W427" s="28"/>
      <c r="X427" s="28"/>
      <c r="Y427" s="28"/>
      <c r="Z427" s="28"/>
      <c r="AA427" s="28"/>
      <c r="AB427" s="28"/>
      <c r="AC427" s="28"/>
      <c r="AD427" s="28"/>
      <c r="AE427" s="28"/>
      <c r="AF427" s="28"/>
      <c r="AG427" s="28"/>
      <c r="AH427" s="28"/>
      <c r="AI427" s="28"/>
      <c r="AJ427" s="28"/>
      <c r="AK427" s="28"/>
      <c r="AL427" s="28"/>
      <c r="AM427" s="28"/>
      <c r="AN427" s="28"/>
      <c r="AO427" s="28"/>
      <c r="AP427" s="28"/>
      <c r="AQ427" s="28"/>
      <c r="AR427" s="28"/>
      <c r="AS427" s="28"/>
      <c r="AT427" s="28"/>
      <c r="AU427" s="28"/>
      <c r="AV427" s="28"/>
      <c r="AW427" s="28"/>
      <c r="AX427" s="28"/>
      <c r="AY427" s="28"/>
      <c r="AZ427" s="28"/>
      <c r="BA427" s="28"/>
      <c r="BB427" s="28"/>
      <c r="BE427" s="124"/>
      <c r="BF427" s="28"/>
      <c r="BG427" s="28"/>
      <c r="BH427" s="28"/>
      <c r="BI427" s="28"/>
      <c r="BJ427" s="28"/>
      <c r="BK427" s="28"/>
      <c r="BL427" s="28"/>
      <c r="BM427" s="28"/>
      <c r="BN427" s="28"/>
      <c r="BO427" s="28"/>
      <c r="BP427" s="28"/>
      <c r="BQ427" s="28"/>
      <c r="BR427" s="28"/>
      <c r="BS427" s="28"/>
      <c r="BT427" s="28"/>
    </row>
    <row r="428" spans="4:72" s="29" customFormat="1" ht="11.1" customHeight="1">
      <c r="D428" s="124"/>
      <c r="E428" s="28"/>
      <c r="P428" s="28"/>
      <c r="Q428" s="28"/>
      <c r="R428" s="28"/>
      <c r="S428" s="28"/>
      <c r="T428" s="28"/>
      <c r="U428" s="28"/>
      <c r="V428" s="28"/>
      <c r="W428" s="28"/>
      <c r="X428" s="28"/>
      <c r="Y428" s="28"/>
      <c r="Z428" s="28"/>
      <c r="AA428" s="28"/>
      <c r="AB428" s="28"/>
      <c r="AC428" s="28"/>
      <c r="AD428" s="28"/>
      <c r="AE428" s="28"/>
      <c r="AF428" s="28"/>
      <c r="AG428" s="28"/>
      <c r="AH428" s="28"/>
      <c r="AI428" s="28"/>
      <c r="AJ428" s="28"/>
      <c r="AK428" s="28"/>
      <c r="AL428" s="28"/>
      <c r="AM428" s="28"/>
      <c r="AN428" s="28"/>
      <c r="AO428" s="28"/>
      <c r="AP428" s="28"/>
      <c r="AQ428" s="28"/>
      <c r="AR428" s="28"/>
      <c r="AS428" s="28"/>
      <c r="AT428" s="28"/>
      <c r="AU428" s="28"/>
      <c r="AV428" s="28"/>
      <c r="AW428" s="28"/>
      <c r="AX428" s="28"/>
      <c r="AY428" s="28"/>
      <c r="AZ428" s="28"/>
      <c r="BA428" s="28"/>
      <c r="BB428" s="28"/>
      <c r="BE428" s="124"/>
      <c r="BF428" s="28"/>
      <c r="BG428" s="28"/>
      <c r="BH428" s="28"/>
      <c r="BI428" s="28"/>
      <c r="BJ428" s="28"/>
      <c r="BK428" s="28"/>
      <c r="BL428" s="28"/>
      <c r="BM428" s="28"/>
      <c r="BN428" s="28"/>
      <c r="BO428" s="28"/>
      <c r="BP428" s="28"/>
      <c r="BQ428" s="28"/>
      <c r="BR428" s="28"/>
      <c r="BS428" s="28"/>
      <c r="BT428" s="28"/>
    </row>
    <row r="429" spans="4:72" s="29" customFormat="1" ht="11.1" customHeight="1">
      <c r="D429" s="124"/>
      <c r="E429" s="28"/>
      <c r="P429" s="28"/>
      <c r="Q429" s="28"/>
      <c r="R429" s="28"/>
      <c r="S429" s="28"/>
      <c r="T429" s="28"/>
      <c r="U429" s="28"/>
      <c r="V429" s="28"/>
      <c r="W429" s="28"/>
      <c r="X429" s="28"/>
      <c r="Y429" s="28"/>
      <c r="Z429" s="28"/>
      <c r="AA429" s="28"/>
      <c r="AB429" s="28"/>
      <c r="AC429" s="28"/>
      <c r="AD429" s="28"/>
      <c r="AE429" s="28"/>
      <c r="AF429" s="28"/>
      <c r="AG429" s="28"/>
      <c r="AH429" s="28"/>
      <c r="AI429" s="28"/>
      <c r="AJ429" s="28"/>
      <c r="AK429" s="28"/>
      <c r="AL429" s="28"/>
      <c r="AM429" s="28"/>
      <c r="AN429" s="28"/>
      <c r="AO429" s="28"/>
      <c r="AP429" s="28"/>
      <c r="AQ429" s="28"/>
      <c r="AR429" s="28"/>
      <c r="AS429" s="28"/>
      <c r="AT429" s="28"/>
      <c r="AU429" s="28"/>
      <c r="AV429" s="28"/>
      <c r="AW429" s="28"/>
      <c r="AX429" s="28"/>
      <c r="AY429" s="28"/>
      <c r="AZ429" s="28"/>
      <c r="BA429" s="28"/>
      <c r="BB429" s="28"/>
      <c r="BE429" s="124"/>
      <c r="BF429" s="28"/>
      <c r="BG429" s="28"/>
      <c r="BH429" s="28"/>
      <c r="BI429" s="28"/>
      <c r="BJ429" s="28"/>
      <c r="BK429" s="28"/>
      <c r="BL429" s="28"/>
      <c r="BM429" s="28"/>
      <c r="BN429" s="28"/>
      <c r="BO429" s="28"/>
      <c r="BP429" s="28"/>
      <c r="BQ429" s="28"/>
      <c r="BR429" s="28"/>
      <c r="BS429" s="28"/>
      <c r="BT429" s="28"/>
    </row>
    <row r="430" spans="4:72" s="29" customFormat="1" ht="11.1" customHeight="1">
      <c r="D430" s="124"/>
      <c r="E430" s="28"/>
      <c r="P430" s="28"/>
      <c r="Q430" s="28"/>
      <c r="R430" s="28"/>
      <c r="S430" s="28"/>
      <c r="T430" s="28"/>
      <c r="U430" s="28"/>
      <c r="V430" s="28"/>
      <c r="W430" s="28"/>
      <c r="X430" s="28"/>
      <c r="Y430" s="28"/>
      <c r="Z430" s="28"/>
      <c r="AA430" s="28"/>
      <c r="AB430" s="28"/>
      <c r="AC430" s="28"/>
      <c r="AD430" s="28"/>
      <c r="AE430" s="28"/>
      <c r="AF430" s="28"/>
      <c r="AG430" s="28"/>
      <c r="AH430" s="28"/>
      <c r="AI430" s="28"/>
      <c r="AJ430" s="28"/>
      <c r="AK430" s="28"/>
      <c r="AL430" s="28"/>
      <c r="AM430" s="28"/>
      <c r="AN430" s="28"/>
      <c r="AO430" s="28"/>
      <c r="AP430" s="28"/>
      <c r="AQ430" s="28"/>
      <c r="AR430" s="28"/>
      <c r="AS430" s="28"/>
      <c r="AT430" s="28"/>
      <c r="AU430" s="28"/>
      <c r="AV430" s="28"/>
      <c r="AW430" s="28"/>
      <c r="AX430" s="28"/>
      <c r="AY430" s="28"/>
      <c r="AZ430" s="28"/>
      <c r="BA430" s="28"/>
      <c r="BB430" s="28"/>
      <c r="BE430" s="124"/>
      <c r="BF430" s="28"/>
      <c r="BG430" s="28"/>
      <c r="BH430" s="28"/>
      <c r="BI430" s="28"/>
      <c r="BJ430" s="28"/>
      <c r="BK430" s="28"/>
      <c r="BL430" s="28"/>
      <c r="BM430" s="28"/>
      <c r="BN430" s="28"/>
      <c r="BO430" s="28"/>
      <c r="BP430" s="28"/>
      <c r="BQ430" s="28"/>
      <c r="BR430" s="28"/>
      <c r="BS430" s="28"/>
      <c r="BT430" s="28"/>
    </row>
    <row r="431" spans="4:72" s="29" customFormat="1" ht="11.1" customHeight="1">
      <c r="D431" s="124"/>
      <c r="E431" s="28"/>
      <c r="P431" s="28"/>
      <c r="Q431" s="28"/>
      <c r="R431" s="28"/>
      <c r="S431" s="28"/>
      <c r="T431" s="28"/>
      <c r="U431" s="28"/>
      <c r="V431" s="28"/>
      <c r="W431" s="28"/>
      <c r="X431" s="28"/>
      <c r="Y431" s="28"/>
      <c r="Z431" s="28"/>
      <c r="AA431" s="28"/>
      <c r="AB431" s="28"/>
      <c r="AC431" s="28"/>
      <c r="AD431" s="28"/>
      <c r="AE431" s="28"/>
      <c r="AF431" s="28"/>
      <c r="AG431" s="28"/>
      <c r="AH431" s="28"/>
      <c r="AI431" s="28"/>
      <c r="AJ431" s="28"/>
      <c r="AK431" s="28"/>
      <c r="AL431" s="28"/>
      <c r="AM431" s="28"/>
      <c r="AN431" s="28"/>
      <c r="AO431" s="28"/>
      <c r="AP431" s="28"/>
      <c r="AQ431" s="28"/>
      <c r="AR431" s="28"/>
      <c r="AS431" s="28"/>
      <c r="AT431" s="28"/>
      <c r="AU431" s="28"/>
      <c r="AV431" s="28"/>
      <c r="AW431" s="28"/>
      <c r="AX431" s="28"/>
      <c r="AY431" s="28"/>
      <c r="AZ431" s="28"/>
      <c r="BA431" s="28"/>
      <c r="BB431" s="28"/>
      <c r="BE431" s="124"/>
      <c r="BF431" s="28"/>
      <c r="BG431" s="28"/>
      <c r="BH431" s="28"/>
      <c r="BI431" s="28"/>
      <c r="BJ431" s="28"/>
      <c r="BK431" s="28"/>
      <c r="BL431" s="28"/>
      <c r="BM431" s="28"/>
      <c r="BN431" s="28"/>
      <c r="BO431" s="28"/>
      <c r="BP431" s="28"/>
      <c r="BQ431" s="28"/>
      <c r="BR431" s="28"/>
      <c r="BS431" s="28"/>
      <c r="BT431" s="28"/>
    </row>
    <row r="432" spans="4:72" s="29" customFormat="1" ht="11.1" customHeight="1">
      <c r="D432" s="124"/>
      <c r="E432" s="28"/>
      <c r="P432" s="28"/>
      <c r="Q432" s="28"/>
      <c r="R432" s="28"/>
      <c r="S432" s="28"/>
      <c r="T432" s="28"/>
      <c r="U432" s="28"/>
      <c r="V432" s="28"/>
      <c r="W432" s="28"/>
      <c r="X432" s="28"/>
      <c r="Y432" s="28"/>
      <c r="Z432" s="28"/>
      <c r="AA432" s="28"/>
      <c r="AB432" s="28"/>
      <c r="AC432" s="28"/>
      <c r="AD432" s="28"/>
      <c r="AE432" s="28"/>
      <c r="AF432" s="28"/>
      <c r="AG432" s="28"/>
      <c r="AH432" s="28"/>
      <c r="AI432" s="28"/>
      <c r="AJ432" s="28"/>
      <c r="AK432" s="28"/>
      <c r="AL432" s="28"/>
      <c r="AM432" s="28"/>
      <c r="AN432" s="28"/>
      <c r="AO432" s="28"/>
      <c r="AP432" s="28"/>
      <c r="AQ432" s="28"/>
      <c r="AR432" s="28"/>
      <c r="AS432" s="28"/>
      <c r="AT432" s="28"/>
      <c r="AU432" s="28"/>
      <c r="AV432" s="28"/>
      <c r="AW432" s="28"/>
      <c r="AX432" s="28"/>
      <c r="AY432" s="28"/>
      <c r="AZ432" s="28"/>
      <c r="BA432" s="28"/>
      <c r="BB432" s="28"/>
      <c r="BE432" s="124"/>
      <c r="BF432" s="28"/>
      <c r="BG432" s="28"/>
      <c r="BH432" s="28"/>
      <c r="BI432" s="28"/>
      <c r="BJ432" s="28"/>
      <c r="BK432" s="28"/>
      <c r="BL432" s="28"/>
      <c r="BM432" s="28"/>
      <c r="BN432" s="28"/>
      <c r="BO432" s="28"/>
      <c r="BP432" s="28"/>
      <c r="BQ432" s="28"/>
      <c r="BR432" s="28"/>
      <c r="BS432" s="28"/>
      <c r="BT432" s="28"/>
    </row>
    <row r="433" spans="4:72" s="29" customFormat="1" ht="11.1" customHeight="1">
      <c r="D433" s="124"/>
      <c r="E433" s="28"/>
      <c r="P433" s="28"/>
      <c r="Q433" s="28"/>
      <c r="R433" s="28"/>
      <c r="S433" s="28"/>
      <c r="T433" s="28"/>
      <c r="U433" s="28"/>
      <c r="V433" s="28"/>
      <c r="W433" s="28"/>
      <c r="X433" s="28"/>
      <c r="Y433" s="28"/>
      <c r="Z433" s="28"/>
      <c r="AA433" s="28"/>
      <c r="AB433" s="28"/>
      <c r="AC433" s="28"/>
      <c r="AD433" s="28"/>
      <c r="AE433" s="28"/>
      <c r="AF433" s="28"/>
      <c r="AG433" s="28"/>
      <c r="AH433" s="28"/>
      <c r="AI433" s="28"/>
      <c r="AJ433" s="28"/>
      <c r="AK433" s="28"/>
      <c r="AL433" s="28"/>
      <c r="AM433" s="28"/>
      <c r="AN433" s="28"/>
      <c r="AO433" s="28"/>
      <c r="AP433" s="28"/>
      <c r="AQ433" s="28"/>
      <c r="AR433" s="28"/>
      <c r="AS433" s="28"/>
      <c r="AT433" s="28"/>
      <c r="AU433" s="28"/>
      <c r="AV433" s="28"/>
      <c r="AW433" s="28"/>
      <c r="AX433" s="28"/>
      <c r="AY433" s="28"/>
      <c r="AZ433" s="28"/>
      <c r="BA433" s="28"/>
      <c r="BB433" s="28"/>
      <c r="BE433" s="124"/>
      <c r="BF433" s="28"/>
      <c r="BG433" s="28"/>
      <c r="BH433" s="28"/>
      <c r="BI433" s="28"/>
      <c r="BJ433" s="28"/>
      <c r="BK433" s="28"/>
      <c r="BL433" s="28"/>
      <c r="BM433" s="28"/>
      <c r="BN433" s="28"/>
      <c r="BO433" s="28"/>
      <c r="BP433" s="28"/>
      <c r="BQ433" s="28"/>
      <c r="BR433" s="28"/>
      <c r="BS433" s="28"/>
      <c r="BT433" s="28"/>
    </row>
    <row r="434" spans="4:72" s="29" customFormat="1" ht="11.1" customHeight="1">
      <c r="D434" s="124"/>
      <c r="E434" s="28"/>
      <c r="P434" s="28"/>
      <c r="Q434" s="28"/>
      <c r="R434" s="28"/>
      <c r="S434" s="28"/>
      <c r="T434" s="28"/>
      <c r="U434" s="28"/>
      <c r="V434" s="28"/>
      <c r="W434" s="28"/>
      <c r="X434" s="28"/>
      <c r="Y434" s="28"/>
      <c r="Z434" s="28"/>
      <c r="AA434" s="28"/>
      <c r="AB434" s="28"/>
      <c r="AC434" s="28"/>
      <c r="AD434" s="28"/>
      <c r="AE434" s="28"/>
      <c r="AF434" s="28"/>
      <c r="AG434" s="28"/>
      <c r="AH434" s="28"/>
      <c r="AI434" s="28"/>
      <c r="AJ434" s="28"/>
      <c r="AK434" s="28"/>
      <c r="AL434" s="28"/>
      <c r="AM434" s="28"/>
      <c r="AN434" s="28"/>
      <c r="AO434" s="28"/>
      <c r="AP434" s="28"/>
      <c r="AQ434" s="28"/>
      <c r="AR434" s="28"/>
      <c r="AS434" s="28"/>
      <c r="AT434" s="28"/>
      <c r="AU434" s="28"/>
      <c r="AV434" s="28"/>
      <c r="AW434" s="28"/>
      <c r="AX434" s="28"/>
      <c r="AY434" s="28"/>
      <c r="AZ434" s="28"/>
      <c r="BA434" s="28"/>
      <c r="BB434" s="28"/>
      <c r="BE434" s="124"/>
      <c r="BF434" s="28"/>
      <c r="BG434" s="28"/>
      <c r="BH434" s="28"/>
      <c r="BI434" s="28"/>
      <c r="BJ434" s="28"/>
      <c r="BK434" s="28"/>
      <c r="BL434" s="28"/>
      <c r="BM434" s="28"/>
      <c r="BN434" s="28"/>
      <c r="BO434" s="28"/>
      <c r="BP434" s="28"/>
      <c r="BQ434" s="28"/>
      <c r="BR434" s="28"/>
      <c r="BS434" s="28"/>
      <c r="BT434" s="28"/>
    </row>
    <row r="435" spans="4:72" s="29" customFormat="1" ht="11.1" customHeight="1">
      <c r="D435" s="124"/>
      <c r="E435" s="28"/>
      <c r="P435" s="28"/>
      <c r="Q435" s="28"/>
      <c r="R435" s="28"/>
      <c r="S435" s="28"/>
      <c r="T435" s="28"/>
      <c r="U435" s="28"/>
      <c r="V435" s="28"/>
      <c r="W435" s="28"/>
      <c r="X435" s="28"/>
      <c r="Y435" s="28"/>
      <c r="Z435" s="28"/>
      <c r="AA435" s="28"/>
      <c r="AB435" s="28"/>
      <c r="AC435" s="28"/>
      <c r="AD435" s="28"/>
      <c r="AE435" s="28"/>
      <c r="AF435" s="28"/>
      <c r="AG435" s="28"/>
      <c r="AH435" s="28"/>
      <c r="AI435" s="28"/>
      <c r="AJ435" s="28"/>
      <c r="AK435" s="28"/>
      <c r="AL435" s="28"/>
      <c r="AM435" s="28"/>
      <c r="AN435" s="28"/>
      <c r="AO435" s="28"/>
      <c r="AP435" s="28"/>
      <c r="AQ435" s="28"/>
      <c r="AR435" s="28"/>
      <c r="AS435" s="28"/>
      <c r="AT435" s="28"/>
      <c r="AU435" s="28"/>
      <c r="AV435" s="28"/>
      <c r="AW435" s="28"/>
      <c r="AX435" s="28"/>
      <c r="AY435" s="28"/>
      <c r="AZ435" s="28"/>
      <c r="BA435" s="28"/>
      <c r="BB435" s="28"/>
      <c r="BE435" s="124"/>
      <c r="BF435" s="28"/>
      <c r="BG435" s="28"/>
      <c r="BH435" s="28"/>
      <c r="BI435" s="28"/>
      <c r="BJ435" s="28"/>
      <c r="BK435" s="28"/>
      <c r="BL435" s="28"/>
      <c r="BM435" s="28"/>
      <c r="BN435" s="28"/>
      <c r="BO435" s="28"/>
      <c r="BP435" s="28"/>
      <c r="BQ435" s="28"/>
      <c r="BR435" s="28"/>
      <c r="BS435" s="28"/>
      <c r="BT435" s="28"/>
    </row>
    <row r="436" spans="4:72" s="29" customFormat="1" ht="11.1" customHeight="1">
      <c r="D436" s="124"/>
      <c r="E436" s="28"/>
      <c r="P436" s="28"/>
      <c r="Q436" s="28"/>
      <c r="R436" s="28"/>
      <c r="S436" s="28"/>
      <c r="T436" s="28"/>
      <c r="U436" s="28"/>
      <c r="V436" s="28"/>
      <c r="W436" s="28"/>
      <c r="X436" s="28"/>
      <c r="Y436" s="28"/>
      <c r="Z436" s="28"/>
      <c r="AA436" s="28"/>
      <c r="AB436" s="28"/>
      <c r="AC436" s="28"/>
      <c r="AD436" s="28"/>
      <c r="AE436" s="28"/>
      <c r="AF436" s="28"/>
      <c r="AG436" s="28"/>
      <c r="AH436" s="28"/>
      <c r="AI436" s="28"/>
      <c r="AJ436" s="28"/>
      <c r="AK436" s="28"/>
      <c r="AL436" s="28"/>
      <c r="AM436" s="28"/>
      <c r="AN436" s="28"/>
      <c r="AO436" s="28"/>
      <c r="AP436" s="28"/>
      <c r="AQ436" s="28"/>
      <c r="AR436" s="28"/>
      <c r="AS436" s="28"/>
      <c r="AT436" s="28"/>
      <c r="AU436" s="28"/>
      <c r="AV436" s="28"/>
      <c r="AW436" s="28"/>
      <c r="AX436" s="28"/>
      <c r="AY436" s="28"/>
      <c r="AZ436" s="28"/>
      <c r="BA436" s="28"/>
      <c r="BB436" s="28"/>
      <c r="BE436" s="124"/>
      <c r="BF436" s="28"/>
      <c r="BG436" s="28"/>
      <c r="BH436" s="28"/>
      <c r="BI436" s="28"/>
      <c r="BJ436" s="28"/>
      <c r="BK436" s="28"/>
      <c r="BL436" s="28"/>
      <c r="BM436" s="28"/>
      <c r="BN436" s="28"/>
      <c r="BO436" s="28"/>
      <c r="BP436" s="28"/>
      <c r="BQ436" s="28"/>
      <c r="BR436" s="28"/>
      <c r="BS436" s="28"/>
      <c r="BT436" s="28"/>
    </row>
    <row r="437" spans="4:72" s="29" customFormat="1" ht="11.1" customHeight="1">
      <c r="D437" s="124"/>
      <c r="E437" s="28"/>
      <c r="P437" s="28"/>
      <c r="Q437" s="28"/>
      <c r="R437" s="28"/>
      <c r="S437" s="28"/>
      <c r="T437" s="28"/>
      <c r="U437" s="28"/>
      <c r="V437" s="28"/>
      <c r="W437" s="28"/>
      <c r="X437" s="28"/>
      <c r="Y437" s="28"/>
      <c r="Z437" s="28"/>
      <c r="AA437" s="28"/>
      <c r="AB437" s="28"/>
      <c r="AC437" s="28"/>
      <c r="AD437" s="28"/>
      <c r="AE437" s="28"/>
      <c r="AF437" s="28"/>
      <c r="AG437" s="28"/>
      <c r="AH437" s="28"/>
      <c r="AI437" s="28"/>
      <c r="AJ437" s="28"/>
      <c r="AK437" s="28"/>
      <c r="AL437" s="28"/>
      <c r="AM437" s="28"/>
      <c r="AN437" s="28"/>
      <c r="AO437" s="28"/>
      <c r="AP437" s="28"/>
      <c r="AQ437" s="28"/>
      <c r="AR437" s="28"/>
      <c r="AS437" s="28"/>
      <c r="AT437" s="28"/>
      <c r="AU437" s="28"/>
      <c r="AV437" s="28"/>
      <c r="AW437" s="28"/>
      <c r="AX437" s="28"/>
      <c r="AY437" s="28"/>
      <c r="AZ437" s="28"/>
      <c r="BA437" s="28"/>
      <c r="BB437" s="28"/>
      <c r="BE437" s="124"/>
      <c r="BF437" s="28"/>
      <c r="BG437" s="28"/>
      <c r="BH437" s="28"/>
      <c r="BI437" s="28"/>
      <c r="BJ437" s="28"/>
      <c r="BK437" s="28"/>
      <c r="BL437" s="28"/>
      <c r="BM437" s="28"/>
      <c r="BN437" s="28"/>
      <c r="BO437" s="28"/>
      <c r="BP437" s="28"/>
      <c r="BQ437" s="28"/>
      <c r="BR437" s="28"/>
      <c r="BS437" s="28"/>
      <c r="BT437" s="28"/>
    </row>
    <row r="438" spans="4:72" s="29" customFormat="1" ht="11.1" customHeight="1">
      <c r="D438" s="124"/>
      <c r="E438" s="28"/>
      <c r="P438" s="28"/>
      <c r="Q438" s="28"/>
      <c r="R438" s="28"/>
      <c r="S438" s="28"/>
      <c r="T438" s="28"/>
      <c r="U438" s="28"/>
      <c r="V438" s="28"/>
      <c r="W438" s="28"/>
      <c r="X438" s="28"/>
      <c r="Y438" s="28"/>
      <c r="Z438" s="28"/>
      <c r="AA438" s="28"/>
      <c r="AB438" s="28"/>
      <c r="AC438" s="28"/>
      <c r="AD438" s="28"/>
      <c r="AE438" s="28"/>
      <c r="AF438" s="28"/>
      <c r="AG438" s="28"/>
      <c r="AH438" s="28"/>
      <c r="AI438" s="28"/>
      <c r="AJ438" s="28"/>
      <c r="AK438" s="28"/>
      <c r="AL438" s="28"/>
      <c r="AM438" s="28"/>
      <c r="AN438" s="28"/>
      <c r="AO438" s="28"/>
      <c r="AP438" s="28"/>
      <c r="AQ438" s="28"/>
      <c r="AR438" s="28"/>
      <c r="AS438" s="28"/>
      <c r="AT438" s="28"/>
      <c r="AU438" s="28"/>
      <c r="AV438" s="28"/>
      <c r="AW438" s="28"/>
      <c r="AX438" s="28"/>
      <c r="AY438" s="28"/>
      <c r="AZ438" s="28"/>
      <c r="BA438" s="28"/>
      <c r="BB438" s="28"/>
      <c r="BE438" s="124"/>
      <c r="BF438" s="28"/>
      <c r="BG438" s="28"/>
      <c r="BH438" s="28"/>
      <c r="BI438" s="28"/>
      <c r="BJ438" s="28"/>
      <c r="BK438" s="28"/>
      <c r="BL438" s="28"/>
      <c r="BM438" s="28"/>
      <c r="BN438" s="28"/>
      <c r="BO438" s="28"/>
      <c r="BP438" s="28"/>
      <c r="BQ438" s="28"/>
      <c r="BR438" s="28"/>
      <c r="BS438" s="28"/>
      <c r="BT438" s="28"/>
    </row>
    <row r="439" spans="4:72" s="29" customFormat="1" ht="11.1" customHeight="1">
      <c r="D439" s="124"/>
      <c r="E439" s="28"/>
      <c r="P439" s="28"/>
      <c r="Q439" s="28"/>
      <c r="R439" s="28"/>
      <c r="S439" s="28"/>
      <c r="T439" s="28"/>
      <c r="U439" s="28"/>
      <c r="V439" s="28"/>
      <c r="W439" s="28"/>
      <c r="X439" s="28"/>
      <c r="Y439" s="28"/>
      <c r="Z439" s="28"/>
      <c r="AA439" s="28"/>
      <c r="AB439" s="28"/>
      <c r="AC439" s="28"/>
      <c r="AD439" s="28"/>
      <c r="AE439" s="28"/>
      <c r="AF439" s="28"/>
      <c r="AG439" s="28"/>
      <c r="AH439" s="28"/>
      <c r="AI439" s="28"/>
      <c r="AJ439" s="28"/>
      <c r="AK439" s="28"/>
      <c r="AL439" s="28"/>
      <c r="AM439" s="28"/>
      <c r="AN439" s="28"/>
      <c r="AO439" s="28"/>
      <c r="AP439" s="28"/>
      <c r="AQ439" s="28"/>
      <c r="AR439" s="28"/>
      <c r="AS439" s="28"/>
      <c r="AT439" s="28"/>
      <c r="AU439" s="28"/>
      <c r="AV439" s="28"/>
      <c r="AW439" s="28"/>
      <c r="AX439" s="28"/>
      <c r="AY439" s="28"/>
      <c r="AZ439" s="28"/>
      <c r="BA439" s="28"/>
      <c r="BB439" s="28"/>
      <c r="BE439" s="124"/>
      <c r="BF439" s="28"/>
      <c r="BG439" s="28"/>
      <c r="BH439" s="28"/>
      <c r="BI439" s="28"/>
      <c r="BJ439" s="28"/>
      <c r="BK439" s="28"/>
      <c r="BL439" s="28"/>
      <c r="BM439" s="28"/>
      <c r="BN439" s="28"/>
      <c r="BO439" s="28"/>
      <c r="BP439" s="28"/>
      <c r="BQ439" s="28"/>
      <c r="BR439" s="28"/>
      <c r="BS439" s="28"/>
      <c r="BT439" s="28"/>
    </row>
    <row r="440" spans="4:72" s="29" customFormat="1" ht="11.1" customHeight="1">
      <c r="D440" s="124"/>
      <c r="E440" s="28"/>
      <c r="P440" s="28"/>
      <c r="Q440" s="28"/>
      <c r="R440" s="28"/>
      <c r="S440" s="28"/>
      <c r="T440" s="28"/>
      <c r="U440" s="28"/>
      <c r="V440" s="28"/>
      <c r="W440" s="28"/>
      <c r="X440" s="28"/>
      <c r="Y440" s="28"/>
      <c r="Z440" s="28"/>
      <c r="AA440" s="28"/>
      <c r="AB440" s="28"/>
      <c r="AC440" s="28"/>
      <c r="AD440" s="28"/>
      <c r="AE440" s="28"/>
      <c r="AF440" s="28"/>
      <c r="AG440" s="28"/>
      <c r="AH440" s="28"/>
      <c r="AI440" s="28"/>
      <c r="AJ440" s="28"/>
      <c r="AK440" s="28"/>
      <c r="AL440" s="28"/>
      <c r="AM440" s="28"/>
      <c r="AN440" s="28"/>
      <c r="AO440" s="28"/>
      <c r="AP440" s="28"/>
      <c r="AQ440" s="28"/>
      <c r="AR440" s="28"/>
      <c r="AS440" s="28"/>
      <c r="AT440" s="28"/>
      <c r="AU440" s="28"/>
      <c r="AV440" s="28"/>
      <c r="AW440" s="28"/>
      <c r="AX440" s="28"/>
      <c r="AY440" s="28"/>
      <c r="AZ440" s="28"/>
      <c r="BA440" s="28"/>
      <c r="BB440" s="28"/>
      <c r="BE440" s="124"/>
      <c r="BF440" s="28"/>
      <c r="BG440" s="28"/>
      <c r="BH440" s="28"/>
      <c r="BI440" s="28"/>
      <c r="BJ440" s="28"/>
      <c r="BK440" s="28"/>
      <c r="BL440" s="28"/>
      <c r="BM440" s="28"/>
      <c r="BN440" s="28"/>
      <c r="BO440" s="28"/>
      <c r="BP440" s="28"/>
      <c r="BQ440" s="28"/>
      <c r="BR440" s="28"/>
      <c r="BS440" s="28"/>
      <c r="BT440" s="28"/>
    </row>
    <row r="441" spans="4:72" s="29" customFormat="1" ht="11.1" customHeight="1">
      <c r="D441" s="124"/>
      <c r="E441" s="28"/>
      <c r="P441" s="28"/>
      <c r="Q441" s="28"/>
      <c r="R441" s="28"/>
      <c r="S441" s="28"/>
      <c r="T441" s="28"/>
      <c r="U441" s="28"/>
      <c r="V441" s="28"/>
      <c r="W441" s="28"/>
      <c r="X441" s="28"/>
      <c r="Y441" s="28"/>
      <c r="Z441" s="28"/>
      <c r="AA441" s="28"/>
      <c r="AB441" s="28"/>
      <c r="AC441" s="28"/>
      <c r="AD441" s="28"/>
      <c r="AE441" s="28"/>
      <c r="AF441" s="28"/>
      <c r="AG441" s="28"/>
      <c r="AH441" s="28"/>
      <c r="AI441" s="28"/>
      <c r="AJ441" s="28"/>
      <c r="AK441" s="28"/>
      <c r="AL441" s="28"/>
      <c r="AM441" s="28"/>
      <c r="AN441" s="28"/>
      <c r="AO441" s="28"/>
      <c r="AP441" s="28"/>
      <c r="AQ441" s="28"/>
      <c r="AR441" s="28"/>
      <c r="AS441" s="28"/>
      <c r="AT441" s="28"/>
      <c r="AU441" s="28"/>
      <c r="AV441" s="28"/>
      <c r="AW441" s="28"/>
      <c r="AX441" s="28"/>
      <c r="AY441" s="28"/>
      <c r="AZ441" s="28"/>
      <c r="BA441" s="28"/>
      <c r="BB441" s="28"/>
      <c r="BE441" s="124"/>
      <c r="BF441" s="28"/>
      <c r="BG441" s="28"/>
      <c r="BH441" s="28"/>
      <c r="BI441" s="28"/>
      <c r="BJ441" s="28"/>
      <c r="BK441" s="28"/>
      <c r="BL441" s="28"/>
      <c r="BM441" s="28"/>
      <c r="BN441" s="28"/>
      <c r="BO441" s="28"/>
      <c r="BP441" s="28"/>
      <c r="BQ441" s="28"/>
      <c r="BR441" s="28"/>
      <c r="BS441" s="28"/>
      <c r="BT441" s="28"/>
    </row>
    <row r="442" spans="4:72" s="29" customFormat="1" ht="11.1" customHeight="1">
      <c r="D442" s="124"/>
      <c r="E442" s="28"/>
      <c r="P442" s="28"/>
      <c r="Q442" s="28"/>
      <c r="R442" s="28"/>
      <c r="S442" s="28"/>
      <c r="T442" s="28"/>
      <c r="U442" s="28"/>
      <c r="V442" s="28"/>
      <c r="W442" s="28"/>
      <c r="X442" s="28"/>
      <c r="Y442" s="28"/>
      <c r="Z442" s="28"/>
      <c r="AA442" s="28"/>
      <c r="AB442" s="28"/>
      <c r="AC442" s="28"/>
      <c r="AD442" s="28"/>
      <c r="AE442" s="28"/>
      <c r="AF442" s="28"/>
      <c r="AG442" s="28"/>
      <c r="AH442" s="28"/>
      <c r="AI442" s="28"/>
      <c r="AJ442" s="28"/>
      <c r="AK442" s="28"/>
      <c r="AL442" s="28"/>
      <c r="AM442" s="28"/>
      <c r="AN442" s="28"/>
      <c r="AO442" s="28"/>
      <c r="AP442" s="28"/>
      <c r="AQ442" s="28"/>
      <c r="AR442" s="28"/>
      <c r="AS442" s="28"/>
      <c r="AT442" s="28"/>
      <c r="AU442" s="28"/>
      <c r="AV442" s="28"/>
      <c r="AW442" s="28"/>
      <c r="AX442" s="28"/>
      <c r="AY442" s="28"/>
      <c r="AZ442" s="28"/>
      <c r="BA442" s="28"/>
      <c r="BB442" s="28"/>
      <c r="BE442" s="124"/>
      <c r="BF442" s="28"/>
      <c r="BG442" s="28"/>
      <c r="BH442" s="28"/>
      <c r="BI442" s="28"/>
      <c r="BJ442" s="28"/>
      <c r="BK442" s="28"/>
      <c r="BL442" s="28"/>
      <c r="BM442" s="28"/>
      <c r="BN442" s="28"/>
      <c r="BO442" s="28"/>
      <c r="BP442" s="28"/>
      <c r="BQ442" s="28"/>
      <c r="BR442" s="28"/>
      <c r="BS442" s="28"/>
      <c r="BT442" s="28"/>
    </row>
    <row r="443" spans="4:72" s="29" customFormat="1" ht="11.1" customHeight="1">
      <c r="D443" s="124"/>
      <c r="E443" s="28"/>
      <c r="P443" s="28"/>
      <c r="Q443" s="28"/>
      <c r="R443" s="28"/>
      <c r="S443" s="28"/>
      <c r="T443" s="28"/>
      <c r="U443" s="28"/>
      <c r="V443" s="28"/>
      <c r="W443" s="28"/>
      <c r="X443" s="28"/>
      <c r="Y443" s="28"/>
      <c r="Z443" s="28"/>
      <c r="AA443" s="28"/>
      <c r="AB443" s="28"/>
      <c r="AC443" s="28"/>
      <c r="AD443" s="28"/>
      <c r="AE443" s="28"/>
      <c r="AF443" s="28"/>
      <c r="AG443" s="28"/>
      <c r="AH443" s="28"/>
      <c r="AI443" s="28"/>
      <c r="AJ443" s="28"/>
      <c r="AK443" s="28"/>
      <c r="AL443" s="28"/>
      <c r="AM443" s="28"/>
      <c r="AN443" s="28"/>
      <c r="AO443" s="28"/>
      <c r="AP443" s="28"/>
      <c r="AQ443" s="28"/>
      <c r="AR443" s="28"/>
      <c r="AS443" s="28"/>
      <c r="AT443" s="28"/>
      <c r="AU443" s="28"/>
      <c r="AV443" s="28"/>
      <c r="AW443" s="28"/>
      <c r="AX443" s="28"/>
      <c r="AY443" s="28"/>
      <c r="AZ443" s="28"/>
      <c r="BA443" s="28"/>
      <c r="BB443" s="28"/>
      <c r="BE443" s="124"/>
      <c r="BF443" s="28"/>
      <c r="BG443" s="28"/>
      <c r="BH443" s="28"/>
      <c r="BI443" s="28"/>
      <c r="BJ443" s="28"/>
      <c r="BK443" s="28"/>
      <c r="BL443" s="28"/>
      <c r="BM443" s="28"/>
      <c r="BN443" s="28"/>
      <c r="BO443" s="28"/>
      <c r="BP443" s="28"/>
      <c r="BQ443" s="28"/>
      <c r="BR443" s="28"/>
      <c r="BS443" s="28"/>
      <c r="BT443" s="28"/>
    </row>
    <row r="444" spans="4:72" s="29" customFormat="1" ht="11.1" customHeight="1">
      <c r="D444" s="124"/>
      <c r="E444" s="28"/>
      <c r="P444" s="28"/>
      <c r="Q444" s="28"/>
      <c r="R444" s="28"/>
      <c r="S444" s="28"/>
      <c r="T444" s="28"/>
      <c r="U444" s="28"/>
      <c r="V444" s="28"/>
      <c r="W444" s="28"/>
      <c r="X444" s="28"/>
      <c r="Y444" s="28"/>
      <c r="Z444" s="28"/>
      <c r="AA444" s="28"/>
      <c r="AB444" s="28"/>
      <c r="AC444" s="28"/>
      <c r="AD444" s="28"/>
      <c r="AE444" s="28"/>
      <c r="AF444" s="28"/>
      <c r="AG444" s="28"/>
      <c r="AH444" s="28"/>
      <c r="AI444" s="28"/>
      <c r="AJ444" s="28"/>
      <c r="AK444" s="28"/>
      <c r="AL444" s="28"/>
      <c r="AM444" s="28"/>
      <c r="AN444" s="28"/>
      <c r="AO444" s="28"/>
      <c r="AP444" s="28"/>
      <c r="AQ444" s="28"/>
      <c r="AR444" s="28"/>
      <c r="AS444" s="28"/>
      <c r="AT444" s="28"/>
      <c r="AU444" s="28"/>
      <c r="AV444" s="28"/>
      <c r="AW444" s="28"/>
      <c r="AX444" s="28"/>
      <c r="AY444" s="28"/>
      <c r="AZ444" s="28"/>
      <c r="BA444" s="28"/>
      <c r="BB444" s="28"/>
      <c r="BE444" s="124"/>
      <c r="BF444" s="28"/>
      <c r="BG444" s="28"/>
      <c r="BH444" s="28"/>
      <c r="BI444" s="28"/>
      <c r="BJ444" s="28"/>
      <c r="BK444" s="28"/>
      <c r="BL444" s="28"/>
      <c r="BM444" s="28"/>
      <c r="BN444" s="28"/>
      <c r="BO444" s="28"/>
      <c r="BP444" s="28"/>
      <c r="BQ444" s="28"/>
      <c r="BR444" s="28"/>
      <c r="BS444" s="28"/>
      <c r="BT444" s="28"/>
    </row>
    <row r="445" spans="4:72" s="29" customFormat="1" ht="11.1" customHeight="1">
      <c r="D445" s="124"/>
      <c r="E445" s="28"/>
      <c r="P445" s="28"/>
      <c r="Q445" s="28"/>
      <c r="R445" s="28"/>
      <c r="S445" s="28"/>
      <c r="T445" s="28"/>
      <c r="U445" s="28"/>
      <c r="V445" s="28"/>
      <c r="W445" s="28"/>
      <c r="X445" s="28"/>
      <c r="Y445" s="28"/>
      <c r="Z445" s="28"/>
      <c r="AA445" s="28"/>
      <c r="AB445" s="28"/>
      <c r="AC445" s="28"/>
      <c r="AD445" s="28"/>
      <c r="AE445" s="28"/>
      <c r="AF445" s="28"/>
      <c r="AG445" s="28"/>
      <c r="AH445" s="28"/>
      <c r="AI445" s="28"/>
      <c r="AJ445" s="28"/>
      <c r="AK445" s="28"/>
      <c r="AL445" s="28"/>
      <c r="AM445" s="28"/>
      <c r="AN445" s="28"/>
      <c r="AO445" s="28"/>
      <c r="AP445" s="28"/>
      <c r="AQ445" s="28"/>
      <c r="AR445" s="28"/>
      <c r="AS445" s="28"/>
      <c r="AT445" s="28"/>
      <c r="AU445" s="28"/>
      <c r="AV445" s="28"/>
      <c r="AW445" s="28"/>
      <c r="AX445" s="28"/>
      <c r="AY445" s="28"/>
      <c r="AZ445" s="28"/>
      <c r="BA445" s="28"/>
      <c r="BB445" s="28"/>
      <c r="BE445" s="124"/>
      <c r="BF445" s="28"/>
      <c r="BG445" s="28"/>
      <c r="BH445" s="28"/>
      <c r="BI445" s="28"/>
      <c r="BJ445" s="28"/>
      <c r="BK445" s="28"/>
      <c r="BL445" s="28"/>
      <c r="BM445" s="28"/>
      <c r="BN445" s="28"/>
      <c r="BO445" s="28"/>
      <c r="BP445" s="28"/>
      <c r="BQ445" s="28"/>
      <c r="BR445" s="28"/>
      <c r="BS445" s="28"/>
      <c r="BT445" s="28"/>
    </row>
    <row r="446" spans="4:72" s="29" customFormat="1" ht="11.1" customHeight="1">
      <c r="D446" s="124"/>
      <c r="E446" s="28"/>
      <c r="P446" s="28"/>
      <c r="Q446" s="28"/>
      <c r="R446" s="28"/>
      <c r="S446" s="28"/>
      <c r="T446" s="28"/>
      <c r="U446" s="28"/>
      <c r="V446" s="28"/>
      <c r="W446" s="28"/>
      <c r="X446" s="28"/>
      <c r="Y446" s="28"/>
      <c r="Z446" s="28"/>
      <c r="AA446" s="28"/>
      <c r="AB446" s="28"/>
      <c r="AC446" s="28"/>
      <c r="AD446" s="28"/>
      <c r="AE446" s="28"/>
      <c r="AF446" s="28"/>
      <c r="AG446" s="28"/>
      <c r="AH446" s="28"/>
      <c r="AI446" s="28"/>
      <c r="AJ446" s="28"/>
      <c r="AK446" s="28"/>
      <c r="AL446" s="28"/>
      <c r="AM446" s="28"/>
      <c r="AN446" s="28"/>
      <c r="AO446" s="28"/>
      <c r="AP446" s="28"/>
      <c r="AQ446" s="28"/>
      <c r="AR446" s="28"/>
      <c r="AS446" s="28"/>
      <c r="AT446" s="28"/>
      <c r="AU446" s="28"/>
      <c r="AV446" s="28"/>
      <c r="AW446" s="28"/>
      <c r="AX446" s="28"/>
      <c r="AY446" s="28"/>
      <c r="AZ446" s="28"/>
      <c r="BA446" s="28"/>
      <c r="BB446" s="28"/>
      <c r="BE446" s="124"/>
      <c r="BF446" s="28"/>
      <c r="BG446" s="28"/>
      <c r="BH446" s="28"/>
      <c r="BI446" s="28"/>
      <c r="BJ446" s="28"/>
      <c r="BK446" s="28"/>
      <c r="BL446" s="28"/>
      <c r="BM446" s="28"/>
      <c r="BN446" s="28"/>
      <c r="BO446" s="28"/>
      <c r="BP446" s="28"/>
      <c r="BQ446" s="28"/>
      <c r="BR446" s="28"/>
      <c r="BS446" s="28"/>
      <c r="BT446" s="28"/>
    </row>
    <row r="447" spans="4:72" s="29" customFormat="1" ht="11.1" customHeight="1">
      <c r="D447" s="124"/>
      <c r="E447" s="28"/>
      <c r="P447" s="28"/>
      <c r="Q447" s="28"/>
      <c r="R447" s="28"/>
      <c r="S447" s="28"/>
      <c r="T447" s="28"/>
      <c r="U447" s="28"/>
      <c r="V447" s="28"/>
      <c r="W447" s="28"/>
      <c r="X447" s="28"/>
      <c r="Y447" s="28"/>
      <c r="Z447" s="28"/>
      <c r="AA447" s="28"/>
      <c r="AB447" s="28"/>
      <c r="AC447" s="28"/>
      <c r="AD447" s="28"/>
      <c r="AE447" s="28"/>
      <c r="AF447" s="28"/>
      <c r="AG447" s="28"/>
      <c r="AH447" s="28"/>
      <c r="AI447" s="28"/>
      <c r="AJ447" s="28"/>
      <c r="AK447" s="28"/>
      <c r="AL447" s="28"/>
      <c r="AM447" s="28"/>
      <c r="AN447" s="28"/>
      <c r="AO447" s="28"/>
      <c r="AP447" s="28"/>
      <c r="AQ447" s="28"/>
      <c r="AR447" s="28"/>
      <c r="AS447" s="28"/>
      <c r="AT447" s="28"/>
      <c r="AU447" s="28"/>
      <c r="AV447" s="28"/>
      <c r="AW447" s="28"/>
      <c r="AX447" s="28"/>
      <c r="AY447" s="28"/>
      <c r="AZ447" s="28"/>
      <c r="BA447" s="28"/>
      <c r="BB447" s="28"/>
      <c r="BE447" s="124"/>
      <c r="BF447" s="28"/>
      <c r="BG447" s="28"/>
      <c r="BH447" s="28"/>
      <c r="BI447" s="28"/>
      <c r="BJ447" s="28"/>
      <c r="BK447" s="28"/>
      <c r="BL447" s="28"/>
      <c r="BM447" s="28"/>
      <c r="BN447" s="28"/>
      <c r="BO447" s="28"/>
      <c r="BP447" s="28"/>
      <c r="BQ447" s="28"/>
      <c r="BR447" s="28"/>
      <c r="BS447" s="28"/>
      <c r="BT447" s="28"/>
    </row>
    <row r="448" spans="4:72" s="29" customFormat="1" ht="11.1" customHeight="1">
      <c r="D448" s="124"/>
      <c r="E448" s="28"/>
      <c r="P448" s="28"/>
      <c r="Q448" s="28"/>
      <c r="R448" s="28"/>
      <c r="S448" s="28"/>
      <c r="T448" s="28"/>
      <c r="U448" s="28"/>
      <c r="V448" s="28"/>
      <c r="W448" s="28"/>
      <c r="X448" s="28"/>
      <c r="Y448" s="28"/>
      <c r="Z448" s="28"/>
      <c r="AA448" s="28"/>
      <c r="AB448" s="28"/>
      <c r="AC448" s="28"/>
      <c r="AD448" s="28"/>
      <c r="AE448" s="28"/>
      <c r="AF448" s="28"/>
      <c r="AG448" s="28"/>
      <c r="AH448" s="28"/>
      <c r="AI448" s="28"/>
      <c r="AJ448" s="28"/>
      <c r="AK448" s="28"/>
      <c r="AL448" s="28"/>
      <c r="AM448" s="28"/>
      <c r="AN448" s="28"/>
      <c r="AO448" s="28"/>
      <c r="AP448" s="28"/>
      <c r="AQ448" s="28"/>
      <c r="AR448" s="28"/>
      <c r="AS448" s="28"/>
      <c r="AT448" s="28"/>
      <c r="AU448" s="28"/>
      <c r="AV448" s="28"/>
      <c r="AW448" s="28"/>
      <c r="AX448" s="28"/>
      <c r="AY448" s="28"/>
      <c r="AZ448" s="28"/>
      <c r="BA448" s="28"/>
      <c r="BB448" s="28"/>
      <c r="BE448" s="124"/>
      <c r="BF448" s="28"/>
      <c r="BG448" s="28"/>
      <c r="BH448" s="28"/>
      <c r="BI448" s="28"/>
      <c r="BJ448" s="28"/>
      <c r="BK448" s="28"/>
      <c r="BL448" s="28"/>
      <c r="BM448" s="28"/>
      <c r="BN448" s="28"/>
      <c r="BO448" s="28"/>
      <c r="BP448" s="28"/>
      <c r="BQ448" s="28"/>
      <c r="BR448" s="28"/>
      <c r="BS448" s="28"/>
      <c r="BT448" s="28"/>
    </row>
    <row r="449" spans="4:72" s="29" customFormat="1" ht="11.1" customHeight="1">
      <c r="D449" s="124"/>
      <c r="E449" s="28"/>
      <c r="P449" s="28"/>
      <c r="Q449" s="28"/>
      <c r="R449" s="28"/>
      <c r="S449" s="28"/>
      <c r="T449" s="28"/>
      <c r="U449" s="28"/>
      <c r="V449" s="28"/>
      <c r="W449" s="28"/>
      <c r="X449" s="28"/>
      <c r="Y449" s="28"/>
      <c r="Z449" s="28"/>
      <c r="AA449" s="28"/>
      <c r="AB449" s="28"/>
      <c r="AC449" s="28"/>
      <c r="AD449" s="28"/>
      <c r="AE449" s="28"/>
      <c r="AF449" s="28"/>
      <c r="AG449" s="28"/>
      <c r="AH449" s="28"/>
      <c r="AI449" s="28"/>
      <c r="AJ449" s="28"/>
      <c r="AK449" s="28"/>
      <c r="AL449" s="28"/>
      <c r="AM449" s="28"/>
      <c r="AN449" s="28"/>
      <c r="AO449" s="28"/>
      <c r="AP449" s="28"/>
      <c r="AQ449" s="28"/>
      <c r="AR449" s="28"/>
      <c r="AS449" s="28"/>
      <c r="AT449" s="28"/>
      <c r="AU449" s="28"/>
      <c r="AV449" s="28"/>
      <c r="AW449" s="28"/>
      <c r="AX449" s="28"/>
      <c r="AY449" s="28"/>
      <c r="AZ449" s="28"/>
      <c r="BA449" s="28"/>
      <c r="BB449" s="28"/>
      <c r="BE449" s="124"/>
      <c r="BF449" s="28"/>
      <c r="BG449" s="28"/>
      <c r="BH449" s="28"/>
      <c r="BI449" s="28"/>
      <c r="BJ449" s="28"/>
      <c r="BK449" s="28"/>
      <c r="BL449" s="28"/>
      <c r="BM449" s="28"/>
      <c r="BN449" s="28"/>
      <c r="BO449" s="28"/>
      <c r="BP449" s="28"/>
      <c r="BQ449" s="28"/>
      <c r="BR449" s="28"/>
      <c r="BS449" s="28"/>
      <c r="BT449" s="28"/>
    </row>
    <row r="450" spans="4:72" s="29" customFormat="1" ht="11.1" customHeight="1">
      <c r="D450" s="124"/>
      <c r="E450" s="28"/>
      <c r="P450" s="28"/>
      <c r="Q450" s="28"/>
      <c r="R450" s="28"/>
      <c r="S450" s="28"/>
      <c r="T450" s="28"/>
      <c r="U450" s="28"/>
      <c r="V450" s="28"/>
      <c r="W450" s="28"/>
      <c r="X450" s="28"/>
      <c r="Y450" s="28"/>
      <c r="Z450" s="28"/>
      <c r="AA450" s="28"/>
      <c r="AB450" s="28"/>
      <c r="AC450" s="28"/>
      <c r="AD450" s="28"/>
      <c r="AE450" s="28"/>
      <c r="AF450" s="28"/>
      <c r="AG450" s="28"/>
      <c r="AH450" s="28"/>
      <c r="AI450" s="28"/>
      <c r="AJ450" s="28"/>
      <c r="AK450" s="28"/>
      <c r="AL450" s="28"/>
      <c r="AM450" s="28"/>
      <c r="AN450" s="28"/>
      <c r="AO450" s="28"/>
      <c r="AP450" s="28"/>
      <c r="AQ450" s="28"/>
      <c r="AR450" s="28"/>
      <c r="AS450" s="28"/>
      <c r="AT450" s="28"/>
      <c r="AU450" s="28"/>
      <c r="AV450" s="28"/>
      <c r="AW450" s="28"/>
      <c r="AX450" s="28"/>
      <c r="AY450" s="28"/>
      <c r="AZ450" s="28"/>
      <c r="BA450" s="28"/>
      <c r="BB450" s="28"/>
      <c r="BE450" s="124"/>
      <c r="BF450" s="28"/>
      <c r="BG450" s="28"/>
      <c r="BH450" s="28"/>
      <c r="BI450" s="28"/>
      <c r="BJ450" s="28"/>
      <c r="BK450" s="28"/>
      <c r="BL450" s="28"/>
      <c r="BM450" s="28"/>
      <c r="BN450" s="28"/>
      <c r="BO450" s="28"/>
      <c r="BP450" s="28"/>
      <c r="BQ450" s="28"/>
      <c r="BR450" s="28"/>
      <c r="BS450" s="28"/>
      <c r="BT450" s="28"/>
    </row>
    <row r="451" spans="4:72" s="29" customFormat="1" ht="11.1" customHeight="1">
      <c r="D451" s="124"/>
      <c r="E451" s="28"/>
      <c r="P451" s="28"/>
      <c r="Q451" s="28"/>
      <c r="R451" s="28"/>
      <c r="S451" s="28"/>
      <c r="T451" s="28"/>
      <c r="U451" s="28"/>
      <c r="V451" s="28"/>
      <c r="W451" s="28"/>
      <c r="X451" s="28"/>
      <c r="Y451" s="28"/>
      <c r="Z451" s="28"/>
      <c r="AA451" s="28"/>
      <c r="AB451" s="28"/>
      <c r="AC451" s="28"/>
      <c r="AD451" s="28"/>
      <c r="AE451" s="28"/>
      <c r="AF451" s="28"/>
      <c r="AG451" s="28"/>
      <c r="AH451" s="28"/>
      <c r="AI451" s="28"/>
      <c r="AJ451" s="28"/>
      <c r="AK451" s="28"/>
      <c r="AL451" s="28"/>
      <c r="AM451" s="28"/>
      <c r="AN451" s="28"/>
      <c r="AO451" s="28"/>
      <c r="AP451" s="28"/>
      <c r="AQ451" s="28"/>
      <c r="AR451" s="28"/>
      <c r="AS451" s="28"/>
      <c r="AT451" s="28"/>
      <c r="AU451" s="28"/>
      <c r="AV451" s="28"/>
      <c r="AW451" s="28"/>
      <c r="AX451" s="28"/>
      <c r="AY451" s="28"/>
      <c r="AZ451" s="28"/>
      <c r="BA451" s="28"/>
      <c r="BB451" s="28"/>
      <c r="BE451" s="124"/>
      <c r="BF451" s="28"/>
      <c r="BG451" s="28"/>
      <c r="BH451" s="28"/>
      <c r="BI451" s="28"/>
      <c r="BJ451" s="28"/>
      <c r="BK451" s="28"/>
      <c r="BL451" s="28"/>
      <c r="BM451" s="28"/>
      <c r="BN451" s="28"/>
      <c r="BO451" s="28"/>
      <c r="BP451" s="28"/>
      <c r="BQ451" s="28"/>
      <c r="BR451" s="28"/>
      <c r="BS451" s="28"/>
      <c r="BT451" s="28"/>
    </row>
    <row r="452" spans="4:72" s="29" customFormat="1" ht="11.1" customHeight="1">
      <c r="D452" s="124"/>
      <c r="E452" s="28"/>
      <c r="P452" s="28"/>
      <c r="Q452" s="28"/>
      <c r="R452" s="28"/>
      <c r="S452" s="28"/>
      <c r="T452" s="28"/>
      <c r="U452" s="28"/>
      <c r="V452" s="28"/>
      <c r="W452" s="28"/>
      <c r="X452" s="28"/>
      <c r="Y452" s="28"/>
      <c r="Z452" s="28"/>
      <c r="AA452" s="28"/>
      <c r="AB452" s="28"/>
      <c r="AC452" s="28"/>
      <c r="AD452" s="28"/>
      <c r="AE452" s="28"/>
      <c r="AF452" s="28"/>
      <c r="AG452" s="28"/>
      <c r="AH452" s="28"/>
      <c r="AI452" s="28"/>
      <c r="AJ452" s="28"/>
      <c r="AK452" s="28"/>
      <c r="AL452" s="28"/>
      <c r="AM452" s="28"/>
      <c r="AN452" s="28"/>
      <c r="AO452" s="28"/>
      <c r="AP452" s="28"/>
      <c r="AQ452" s="28"/>
      <c r="AR452" s="28"/>
      <c r="AS452" s="28"/>
      <c r="AT452" s="28"/>
      <c r="AU452" s="28"/>
      <c r="AV452" s="28"/>
      <c r="AW452" s="28"/>
      <c r="AX452" s="28"/>
      <c r="AY452" s="28"/>
      <c r="AZ452" s="28"/>
      <c r="BA452" s="28"/>
      <c r="BB452" s="28"/>
      <c r="BE452" s="124"/>
      <c r="BF452" s="28"/>
      <c r="BG452" s="28"/>
      <c r="BH452" s="28"/>
      <c r="BI452" s="28"/>
      <c r="BJ452" s="28"/>
      <c r="BK452" s="28"/>
      <c r="BL452" s="28"/>
      <c r="BM452" s="28"/>
      <c r="BN452" s="28"/>
      <c r="BO452" s="28"/>
      <c r="BP452" s="28"/>
      <c r="BQ452" s="28"/>
      <c r="BR452" s="28"/>
      <c r="BS452" s="28"/>
      <c r="BT452" s="28"/>
    </row>
    <row r="453" spans="4:72" s="29" customFormat="1" ht="11.1" customHeight="1">
      <c r="D453" s="124"/>
      <c r="E453" s="28"/>
      <c r="P453" s="28"/>
      <c r="Q453" s="28"/>
      <c r="R453" s="28"/>
      <c r="S453" s="28"/>
      <c r="T453" s="28"/>
      <c r="U453" s="28"/>
      <c r="V453" s="28"/>
      <c r="W453" s="28"/>
      <c r="X453" s="28"/>
      <c r="Y453" s="28"/>
      <c r="Z453" s="28"/>
      <c r="AA453" s="28"/>
      <c r="AB453" s="28"/>
      <c r="AC453" s="28"/>
      <c r="AD453" s="28"/>
      <c r="AE453" s="28"/>
      <c r="AF453" s="28"/>
      <c r="AG453" s="28"/>
      <c r="AH453" s="28"/>
      <c r="AI453" s="28"/>
      <c r="AJ453" s="28"/>
      <c r="AK453" s="28"/>
      <c r="AL453" s="28"/>
      <c r="AM453" s="28"/>
      <c r="AN453" s="28"/>
      <c r="AO453" s="28"/>
      <c r="AP453" s="28"/>
      <c r="AQ453" s="28"/>
      <c r="AR453" s="28"/>
      <c r="AS453" s="28"/>
      <c r="AT453" s="28"/>
      <c r="AU453" s="28"/>
      <c r="AV453" s="28"/>
      <c r="AW453" s="28"/>
      <c r="AX453" s="28"/>
      <c r="AY453" s="28"/>
      <c r="AZ453" s="28"/>
      <c r="BA453" s="28"/>
      <c r="BB453" s="28"/>
      <c r="BE453" s="124"/>
      <c r="BF453" s="28"/>
      <c r="BG453" s="28"/>
      <c r="BH453" s="28"/>
      <c r="BI453" s="28"/>
      <c r="BJ453" s="28"/>
      <c r="BK453" s="28"/>
      <c r="BL453" s="28"/>
      <c r="BM453" s="28"/>
      <c r="BN453" s="28"/>
      <c r="BO453" s="28"/>
      <c r="BP453" s="28"/>
      <c r="BQ453" s="28"/>
      <c r="BR453" s="28"/>
      <c r="BS453" s="28"/>
      <c r="BT453" s="28"/>
    </row>
    <row r="454" spans="4:72" s="29" customFormat="1" ht="11.1" customHeight="1">
      <c r="D454" s="124"/>
      <c r="E454" s="28"/>
      <c r="P454" s="28"/>
      <c r="Q454" s="28"/>
      <c r="R454" s="28"/>
      <c r="S454" s="28"/>
      <c r="T454" s="28"/>
      <c r="U454" s="28"/>
      <c r="V454" s="28"/>
      <c r="W454" s="28"/>
      <c r="X454" s="28"/>
      <c r="Y454" s="28"/>
      <c r="Z454" s="28"/>
      <c r="AA454" s="28"/>
      <c r="AB454" s="28"/>
      <c r="AC454" s="28"/>
      <c r="AD454" s="28"/>
      <c r="AE454" s="28"/>
      <c r="AF454" s="28"/>
      <c r="AG454" s="28"/>
      <c r="AH454" s="28"/>
      <c r="AI454" s="28"/>
      <c r="AJ454" s="28"/>
      <c r="AK454" s="28"/>
      <c r="AL454" s="28"/>
      <c r="AM454" s="28"/>
      <c r="AN454" s="28"/>
      <c r="AO454" s="28"/>
      <c r="AP454" s="28"/>
      <c r="AQ454" s="28"/>
      <c r="AR454" s="28"/>
      <c r="AS454" s="28"/>
      <c r="AT454" s="28"/>
      <c r="AU454" s="28"/>
      <c r="AV454" s="28"/>
      <c r="AW454" s="28"/>
      <c r="AX454" s="28"/>
      <c r="AY454" s="28"/>
      <c r="AZ454" s="28"/>
      <c r="BA454" s="28"/>
      <c r="BB454" s="28"/>
      <c r="BE454" s="124"/>
      <c r="BF454" s="28"/>
      <c r="BG454" s="28"/>
      <c r="BH454" s="28"/>
      <c r="BI454" s="28"/>
      <c r="BJ454" s="28"/>
      <c r="BK454" s="28"/>
      <c r="BL454" s="28"/>
      <c r="BM454" s="28"/>
      <c r="BN454" s="28"/>
      <c r="BO454" s="28"/>
      <c r="BP454" s="28"/>
      <c r="BQ454" s="28"/>
      <c r="BR454" s="28"/>
      <c r="BS454" s="28"/>
      <c r="BT454" s="28"/>
    </row>
    <row r="455" spans="4:72" s="29" customFormat="1" ht="11.1" customHeight="1">
      <c r="D455" s="124"/>
      <c r="E455" s="28"/>
      <c r="P455" s="28"/>
      <c r="Q455" s="28"/>
      <c r="R455" s="28"/>
      <c r="S455" s="28"/>
      <c r="T455" s="28"/>
      <c r="U455" s="28"/>
      <c r="V455" s="28"/>
      <c r="W455" s="28"/>
      <c r="X455" s="28"/>
      <c r="Y455" s="28"/>
      <c r="Z455" s="28"/>
      <c r="AA455" s="28"/>
      <c r="AB455" s="28"/>
      <c r="AC455" s="28"/>
      <c r="AD455" s="28"/>
      <c r="AE455" s="28"/>
      <c r="AF455" s="28"/>
      <c r="AG455" s="28"/>
      <c r="AH455" s="28"/>
      <c r="AI455" s="28"/>
      <c r="AJ455" s="28"/>
      <c r="AK455" s="28"/>
      <c r="AL455" s="28"/>
      <c r="AM455" s="28"/>
      <c r="AN455" s="28"/>
      <c r="AO455" s="28"/>
      <c r="AP455" s="28"/>
      <c r="AQ455" s="28"/>
      <c r="AR455" s="28"/>
      <c r="AS455" s="28"/>
      <c r="AT455" s="28"/>
      <c r="AU455" s="28"/>
      <c r="AV455" s="28"/>
      <c r="AW455" s="28"/>
      <c r="AX455" s="28"/>
      <c r="AY455" s="28"/>
      <c r="AZ455" s="28"/>
      <c r="BA455" s="28"/>
      <c r="BB455" s="28"/>
      <c r="BE455" s="124"/>
      <c r="BF455" s="28"/>
      <c r="BG455" s="28"/>
      <c r="BH455" s="28"/>
      <c r="BI455" s="28"/>
      <c r="BJ455" s="28"/>
      <c r="BK455" s="28"/>
      <c r="BL455" s="28"/>
      <c r="BM455" s="28"/>
      <c r="BN455" s="28"/>
      <c r="BO455" s="28"/>
      <c r="BP455" s="28"/>
      <c r="BQ455" s="28"/>
      <c r="BR455" s="28"/>
      <c r="BS455" s="28"/>
      <c r="BT455" s="28"/>
    </row>
    <row r="456" spans="4:72" s="29" customFormat="1" ht="11.1" customHeight="1">
      <c r="D456" s="124"/>
      <c r="E456" s="28"/>
      <c r="P456" s="28"/>
      <c r="Q456" s="28"/>
      <c r="R456" s="28"/>
      <c r="S456" s="28"/>
      <c r="T456" s="28"/>
      <c r="U456" s="28"/>
      <c r="V456" s="28"/>
      <c r="W456" s="28"/>
      <c r="X456" s="28"/>
      <c r="Y456" s="28"/>
      <c r="Z456" s="28"/>
      <c r="AA456" s="28"/>
      <c r="AB456" s="28"/>
      <c r="AC456" s="28"/>
      <c r="AD456" s="28"/>
      <c r="AE456" s="28"/>
      <c r="AF456" s="28"/>
      <c r="AG456" s="28"/>
      <c r="AH456" s="28"/>
      <c r="AI456" s="28"/>
      <c r="AJ456" s="28"/>
      <c r="AK456" s="28"/>
      <c r="AL456" s="28"/>
      <c r="AM456" s="28"/>
      <c r="AN456" s="28"/>
      <c r="AO456" s="28"/>
      <c r="AP456" s="28"/>
      <c r="AQ456" s="28"/>
      <c r="AR456" s="28"/>
      <c r="AS456" s="28"/>
      <c r="AT456" s="28"/>
      <c r="AU456" s="28"/>
      <c r="AV456" s="28"/>
      <c r="AW456" s="28"/>
      <c r="AX456" s="28"/>
      <c r="AY456" s="28"/>
      <c r="AZ456" s="28"/>
      <c r="BA456" s="28"/>
      <c r="BB456" s="28"/>
      <c r="BE456" s="124"/>
      <c r="BF456" s="28"/>
      <c r="BG456" s="28"/>
      <c r="BH456" s="28"/>
      <c r="BI456" s="28"/>
      <c r="BJ456" s="28"/>
      <c r="BK456" s="28"/>
      <c r="BL456" s="28"/>
      <c r="BM456" s="28"/>
      <c r="BN456" s="28"/>
      <c r="BO456" s="28"/>
      <c r="BP456" s="28"/>
      <c r="BQ456" s="28"/>
      <c r="BR456" s="28"/>
      <c r="BS456" s="28"/>
      <c r="BT456" s="28"/>
    </row>
    <row r="457" spans="4:72" s="29" customFormat="1" ht="11.1" customHeight="1">
      <c r="D457" s="124"/>
      <c r="E457" s="28"/>
      <c r="P457" s="28"/>
      <c r="Q457" s="28"/>
      <c r="R457" s="28"/>
      <c r="S457" s="28"/>
      <c r="T457" s="28"/>
      <c r="U457" s="28"/>
      <c r="V457" s="28"/>
      <c r="W457" s="28"/>
      <c r="X457" s="28"/>
      <c r="Y457" s="28"/>
      <c r="Z457" s="28"/>
      <c r="AA457" s="28"/>
      <c r="AB457" s="28"/>
      <c r="AC457" s="28"/>
      <c r="AD457" s="28"/>
      <c r="AE457" s="28"/>
      <c r="AF457" s="28"/>
      <c r="AG457" s="28"/>
      <c r="AH457" s="28"/>
      <c r="AI457" s="28"/>
      <c r="AJ457" s="28"/>
      <c r="AK457" s="28"/>
      <c r="AL457" s="28"/>
      <c r="AM457" s="28"/>
      <c r="AN457" s="28"/>
      <c r="AO457" s="28"/>
      <c r="AP457" s="28"/>
      <c r="AQ457" s="28"/>
      <c r="AR457" s="28"/>
      <c r="AS457" s="28"/>
      <c r="AT457" s="28"/>
      <c r="AU457" s="28"/>
      <c r="AV457" s="28"/>
      <c r="AW457" s="28"/>
      <c r="AX457" s="28"/>
      <c r="AY457" s="28"/>
      <c r="AZ457" s="28"/>
      <c r="BA457" s="28"/>
      <c r="BB457" s="28"/>
      <c r="BE457" s="124"/>
      <c r="BF457" s="28"/>
      <c r="BG457" s="28"/>
      <c r="BH457" s="28"/>
      <c r="BI457" s="28"/>
      <c r="BJ457" s="28"/>
      <c r="BK457" s="28"/>
      <c r="BL457" s="28"/>
      <c r="BM457" s="28"/>
      <c r="BN457" s="28"/>
      <c r="BO457" s="28"/>
      <c r="BP457" s="28"/>
      <c r="BQ457" s="28"/>
      <c r="BR457" s="28"/>
      <c r="BS457" s="28"/>
      <c r="BT457" s="28"/>
    </row>
    <row r="458" spans="4:72" s="29" customFormat="1" ht="11.1" customHeight="1">
      <c r="D458" s="124"/>
      <c r="E458" s="28"/>
      <c r="P458" s="28"/>
      <c r="Q458" s="28"/>
      <c r="R458" s="28"/>
      <c r="S458" s="28"/>
      <c r="T458" s="28"/>
      <c r="U458" s="28"/>
      <c r="V458" s="28"/>
      <c r="W458" s="28"/>
      <c r="X458" s="28"/>
      <c r="Y458" s="28"/>
      <c r="Z458" s="28"/>
      <c r="AA458" s="28"/>
      <c r="AB458" s="28"/>
      <c r="AC458" s="28"/>
      <c r="AD458" s="28"/>
      <c r="AE458" s="28"/>
      <c r="AF458" s="28"/>
      <c r="AG458" s="28"/>
      <c r="AH458" s="28"/>
      <c r="AI458" s="28"/>
      <c r="AJ458" s="28"/>
      <c r="AK458" s="28"/>
      <c r="AL458" s="28"/>
      <c r="AM458" s="28"/>
      <c r="AN458" s="28"/>
      <c r="AO458" s="28"/>
      <c r="AP458" s="28"/>
      <c r="AQ458" s="28"/>
      <c r="AR458" s="28"/>
      <c r="AS458" s="28"/>
      <c r="AT458" s="28"/>
      <c r="AU458" s="28"/>
      <c r="AV458" s="28"/>
      <c r="AW458" s="28"/>
      <c r="AX458" s="28"/>
      <c r="AY458" s="28"/>
      <c r="AZ458" s="28"/>
      <c r="BA458" s="28"/>
      <c r="BB458" s="28"/>
      <c r="BE458" s="124"/>
      <c r="BF458" s="28"/>
      <c r="BG458" s="28"/>
      <c r="BH458" s="28"/>
      <c r="BI458" s="28"/>
      <c r="BJ458" s="28"/>
      <c r="BK458" s="28"/>
      <c r="BL458" s="28"/>
      <c r="BM458" s="28"/>
      <c r="BN458" s="28"/>
      <c r="BO458" s="28"/>
      <c r="BP458" s="28"/>
      <c r="BQ458" s="28"/>
      <c r="BR458" s="28"/>
      <c r="BS458" s="28"/>
      <c r="BT458" s="28"/>
    </row>
    <row r="459" spans="4:72" s="29" customFormat="1" ht="11.1" customHeight="1">
      <c r="D459" s="124"/>
      <c r="E459" s="28"/>
      <c r="P459" s="28"/>
      <c r="Q459" s="28"/>
      <c r="R459" s="28"/>
      <c r="S459" s="28"/>
      <c r="T459" s="28"/>
      <c r="U459" s="28"/>
      <c r="V459" s="28"/>
      <c r="W459" s="28"/>
      <c r="X459" s="28"/>
      <c r="Y459" s="28"/>
      <c r="Z459" s="28"/>
      <c r="AA459" s="28"/>
      <c r="AB459" s="28"/>
      <c r="AC459" s="28"/>
      <c r="AD459" s="28"/>
      <c r="AE459" s="28"/>
      <c r="AF459" s="28"/>
      <c r="AG459" s="28"/>
      <c r="AH459" s="28"/>
      <c r="AI459" s="28"/>
      <c r="AJ459" s="28"/>
      <c r="AK459" s="28"/>
      <c r="AL459" s="28"/>
      <c r="AM459" s="28"/>
      <c r="AN459" s="28"/>
      <c r="AO459" s="28"/>
      <c r="AP459" s="28"/>
      <c r="AQ459" s="28"/>
      <c r="AR459" s="28"/>
      <c r="AS459" s="28"/>
      <c r="AT459" s="28"/>
      <c r="AU459" s="28"/>
      <c r="AV459" s="28"/>
      <c r="AW459" s="28"/>
      <c r="AX459" s="28"/>
      <c r="AY459" s="28"/>
      <c r="AZ459" s="28"/>
      <c r="BA459" s="28"/>
      <c r="BB459" s="28"/>
      <c r="BE459" s="124"/>
      <c r="BF459" s="28"/>
      <c r="BG459" s="28"/>
      <c r="BH459" s="28"/>
      <c r="BI459" s="28"/>
      <c r="BJ459" s="28"/>
      <c r="BK459" s="28"/>
      <c r="BL459" s="28"/>
      <c r="BM459" s="28"/>
      <c r="BN459" s="28"/>
      <c r="BO459" s="28"/>
      <c r="BP459" s="28"/>
      <c r="BQ459" s="28"/>
      <c r="BR459" s="28"/>
      <c r="BS459" s="28"/>
      <c r="BT459" s="28"/>
    </row>
    <row r="460" spans="4:72" s="29" customFormat="1" ht="11.1" customHeight="1">
      <c r="D460" s="124"/>
      <c r="E460" s="28"/>
      <c r="P460" s="28"/>
      <c r="Q460" s="28"/>
      <c r="R460" s="28"/>
      <c r="S460" s="28"/>
      <c r="T460" s="28"/>
      <c r="U460" s="28"/>
      <c r="V460" s="28"/>
      <c r="W460" s="28"/>
      <c r="X460" s="28"/>
      <c r="Y460" s="28"/>
      <c r="Z460" s="28"/>
      <c r="AA460" s="28"/>
      <c r="AB460" s="28"/>
      <c r="AC460" s="28"/>
      <c r="AD460" s="28"/>
      <c r="AE460" s="28"/>
      <c r="AF460" s="28"/>
      <c r="AG460" s="28"/>
      <c r="AH460" s="28"/>
      <c r="AI460" s="28"/>
      <c r="AJ460" s="28"/>
      <c r="AK460" s="28"/>
      <c r="AL460" s="28"/>
      <c r="AM460" s="28"/>
      <c r="AN460" s="28"/>
      <c r="AO460" s="28"/>
      <c r="AP460" s="28"/>
      <c r="AQ460" s="28"/>
      <c r="AR460" s="28"/>
      <c r="AS460" s="28"/>
      <c r="AT460" s="28"/>
      <c r="AU460" s="28"/>
      <c r="AV460" s="28"/>
      <c r="AW460" s="28"/>
      <c r="AX460" s="28"/>
      <c r="AY460" s="28"/>
      <c r="AZ460" s="28"/>
      <c r="BA460" s="28"/>
      <c r="BB460" s="28"/>
      <c r="BE460" s="124"/>
      <c r="BF460" s="28"/>
      <c r="BG460" s="28"/>
      <c r="BH460" s="28"/>
      <c r="BI460" s="28"/>
      <c r="BJ460" s="28"/>
      <c r="BK460" s="28"/>
      <c r="BL460" s="28"/>
      <c r="BM460" s="28"/>
      <c r="BN460" s="28"/>
      <c r="BO460" s="28"/>
      <c r="BP460" s="28"/>
      <c r="BQ460" s="28"/>
      <c r="BR460" s="28"/>
      <c r="BS460" s="28"/>
      <c r="BT460" s="28"/>
    </row>
    <row r="461" spans="4:72" s="29" customFormat="1" ht="11.1" customHeight="1">
      <c r="D461" s="124"/>
      <c r="E461" s="28"/>
      <c r="P461" s="28"/>
      <c r="Q461" s="28"/>
      <c r="R461" s="28"/>
      <c r="S461" s="28"/>
      <c r="T461" s="28"/>
      <c r="U461" s="28"/>
      <c r="V461" s="28"/>
      <c r="W461" s="28"/>
      <c r="X461" s="28"/>
      <c r="Y461" s="28"/>
      <c r="Z461" s="28"/>
      <c r="AA461" s="28"/>
      <c r="AB461" s="28"/>
      <c r="AC461" s="28"/>
      <c r="AD461" s="28"/>
      <c r="AE461" s="28"/>
      <c r="AF461" s="28"/>
      <c r="AG461" s="28"/>
      <c r="AH461" s="28"/>
      <c r="AI461" s="28"/>
      <c r="AJ461" s="28"/>
      <c r="AK461" s="28"/>
      <c r="AL461" s="28"/>
      <c r="AM461" s="28"/>
      <c r="AN461" s="28"/>
      <c r="AO461" s="28"/>
      <c r="AP461" s="28"/>
      <c r="AQ461" s="28"/>
      <c r="AR461" s="28"/>
      <c r="AS461" s="28"/>
      <c r="AT461" s="28"/>
      <c r="AU461" s="28"/>
      <c r="AV461" s="28"/>
      <c r="AW461" s="28"/>
      <c r="AX461" s="28"/>
      <c r="AY461" s="28"/>
      <c r="AZ461" s="28"/>
      <c r="BA461" s="28"/>
      <c r="BB461" s="28"/>
      <c r="BE461" s="124"/>
      <c r="BF461" s="28"/>
      <c r="BG461" s="28"/>
      <c r="BH461" s="28"/>
      <c r="BI461" s="28"/>
      <c r="BJ461" s="28"/>
      <c r="BK461" s="28"/>
      <c r="BL461" s="28"/>
      <c r="BM461" s="28"/>
      <c r="BN461" s="28"/>
      <c r="BO461" s="28"/>
      <c r="BP461" s="28"/>
      <c r="BQ461" s="28"/>
      <c r="BR461" s="28"/>
      <c r="BS461" s="28"/>
      <c r="BT461" s="28"/>
    </row>
    <row r="462" spans="4:72" s="29" customFormat="1" ht="11.1" customHeight="1">
      <c r="D462" s="124"/>
      <c r="E462" s="28"/>
      <c r="P462" s="28"/>
      <c r="Q462" s="28"/>
      <c r="R462" s="28"/>
      <c r="S462" s="28"/>
      <c r="T462" s="28"/>
      <c r="U462" s="28"/>
      <c r="V462" s="28"/>
      <c r="W462" s="28"/>
      <c r="X462" s="28"/>
      <c r="Y462" s="28"/>
      <c r="Z462" s="28"/>
      <c r="AA462" s="28"/>
      <c r="AB462" s="28"/>
      <c r="AC462" s="28"/>
      <c r="AD462" s="28"/>
      <c r="AE462" s="28"/>
      <c r="AF462" s="28"/>
      <c r="AG462" s="28"/>
      <c r="AH462" s="28"/>
      <c r="AI462" s="28"/>
      <c r="AJ462" s="28"/>
      <c r="AK462" s="28"/>
      <c r="AL462" s="28"/>
      <c r="AM462" s="28"/>
      <c r="AN462" s="28"/>
      <c r="AO462" s="28"/>
      <c r="AP462" s="28"/>
      <c r="AQ462" s="28"/>
      <c r="AR462" s="28"/>
      <c r="AS462" s="28"/>
      <c r="AT462" s="28"/>
      <c r="AU462" s="28"/>
      <c r="AV462" s="28"/>
      <c r="AW462" s="28"/>
      <c r="AX462" s="28"/>
      <c r="AY462" s="28"/>
      <c r="AZ462" s="28"/>
      <c r="BA462" s="28"/>
      <c r="BB462" s="28"/>
      <c r="BE462" s="124"/>
      <c r="BF462" s="28"/>
      <c r="BG462" s="28"/>
      <c r="BH462" s="28"/>
      <c r="BI462" s="28"/>
      <c r="BJ462" s="28"/>
      <c r="BK462" s="28"/>
      <c r="BL462" s="28"/>
      <c r="BM462" s="28"/>
      <c r="BN462" s="28"/>
      <c r="BO462" s="28"/>
      <c r="BP462" s="28"/>
      <c r="BQ462" s="28"/>
      <c r="BR462" s="28"/>
      <c r="BS462" s="28"/>
      <c r="BT462" s="28"/>
    </row>
    <row r="463" spans="4:72" s="29" customFormat="1" ht="11.1" customHeight="1">
      <c r="D463" s="124"/>
      <c r="E463" s="28"/>
      <c r="P463" s="28"/>
      <c r="Q463" s="28"/>
      <c r="R463" s="28"/>
      <c r="S463" s="28"/>
      <c r="T463" s="28"/>
      <c r="U463" s="28"/>
      <c r="V463" s="28"/>
      <c r="W463" s="28"/>
      <c r="X463" s="28"/>
      <c r="Y463" s="28"/>
      <c r="Z463" s="28"/>
      <c r="AA463" s="28"/>
      <c r="AB463" s="28"/>
      <c r="AC463" s="28"/>
      <c r="AD463" s="28"/>
      <c r="AE463" s="28"/>
      <c r="AF463" s="28"/>
      <c r="AG463" s="28"/>
      <c r="AH463" s="28"/>
      <c r="AI463" s="28"/>
      <c r="AJ463" s="28"/>
      <c r="AK463" s="28"/>
      <c r="AL463" s="28"/>
      <c r="AM463" s="28"/>
      <c r="AN463" s="28"/>
      <c r="AO463" s="28"/>
      <c r="AP463" s="28"/>
      <c r="AQ463" s="28"/>
      <c r="AR463" s="28"/>
      <c r="AS463" s="28"/>
      <c r="AT463" s="28"/>
      <c r="AU463" s="28"/>
      <c r="AV463" s="28"/>
      <c r="AW463" s="28"/>
      <c r="AX463" s="28"/>
      <c r="AY463" s="28"/>
      <c r="AZ463" s="28"/>
      <c r="BA463" s="28"/>
      <c r="BB463" s="28"/>
      <c r="BE463" s="124"/>
      <c r="BF463" s="28"/>
      <c r="BG463" s="28"/>
      <c r="BH463" s="28"/>
      <c r="BI463" s="28"/>
      <c r="BJ463" s="28"/>
      <c r="BK463" s="28"/>
      <c r="BL463" s="28"/>
      <c r="BM463" s="28"/>
      <c r="BN463" s="28"/>
      <c r="BO463" s="28"/>
      <c r="BP463" s="28"/>
      <c r="BQ463" s="28"/>
      <c r="BR463" s="28"/>
      <c r="BS463" s="28"/>
      <c r="BT463" s="28"/>
    </row>
    <row r="464" spans="4:72" s="29" customFormat="1" ht="11.1" customHeight="1">
      <c r="D464" s="124"/>
      <c r="E464" s="28"/>
      <c r="P464" s="28"/>
      <c r="Q464" s="28"/>
      <c r="R464" s="28"/>
      <c r="S464" s="28"/>
      <c r="T464" s="28"/>
      <c r="U464" s="28"/>
      <c r="V464" s="28"/>
      <c r="W464" s="28"/>
      <c r="X464" s="28"/>
      <c r="Y464" s="28"/>
      <c r="Z464" s="28"/>
      <c r="AA464" s="28"/>
      <c r="AB464" s="28"/>
      <c r="AC464" s="28"/>
      <c r="AD464" s="28"/>
      <c r="AE464" s="28"/>
      <c r="AF464" s="28"/>
      <c r="AG464" s="28"/>
      <c r="AH464" s="28"/>
      <c r="AI464" s="28"/>
      <c r="AJ464" s="28"/>
      <c r="AK464" s="28"/>
      <c r="AL464" s="28"/>
      <c r="AM464" s="28"/>
      <c r="AN464" s="28"/>
      <c r="AO464" s="28"/>
      <c r="AP464" s="28"/>
      <c r="AQ464" s="28"/>
      <c r="AR464" s="28"/>
      <c r="AS464" s="28"/>
      <c r="AT464" s="28"/>
      <c r="AU464" s="28"/>
      <c r="AV464" s="28"/>
      <c r="AW464" s="28"/>
      <c r="AX464" s="28"/>
      <c r="AY464" s="28"/>
      <c r="AZ464" s="28"/>
      <c r="BA464" s="28"/>
      <c r="BB464" s="28"/>
      <c r="BE464" s="124"/>
      <c r="BF464" s="28"/>
      <c r="BG464" s="28"/>
      <c r="BH464" s="28"/>
      <c r="BI464" s="28"/>
      <c r="BJ464" s="28"/>
      <c r="BK464" s="28"/>
      <c r="BL464" s="28"/>
      <c r="BM464" s="28"/>
      <c r="BN464" s="28"/>
      <c r="BO464" s="28"/>
      <c r="BP464" s="28"/>
      <c r="BQ464" s="28"/>
      <c r="BR464" s="28"/>
      <c r="BS464" s="28"/>
      <c r="BT464" s="28"/>
    </row>
    <row r="465" spans="4:72" s="29" customFormat="1" ht="11.1" customHeight="1">
      <c r="D465" s="124"/>
      <c r="E465" s="28"/>
      <c r="P465" s="28"/>
      <c r="Q465" s="28"/>
      <c r="R465" s="28"/>
      <c r="S465" s="28"/>
      <c r="T465" s="28"/>
      <c r="U465" s="28"/>
      <c r="V465" s="28"/>
      <c r="W465" s="28"/>
      <c r="X465" s="28"/>
      <c r="Y465" s="28"/>
      <c r="Z465" s="28"/>
      <c r="AA465" s="28"/>
      <c r="AB465" s="28"/>
      <c r="AC465" s="28"/>
      <c r="AD465" s="28"/>
      <c r="AE465" s="28"/>
      <c r="AF465" s="28"/>
      <c r="AG465" s="28"/>
      <c r="AH465" s="28"/>
      <c r="AI465" s="28"/>
      <c r="AJ465" s="28"/>
      <c r="AK465" s="28"/>
      <c r="AL465" s="28"/>
      <c r="AM465" s="28"/>
      <c r="AN465" s="28"/>
      <c r="AO465" s="28"/>
      <c r="AP465" s="28"/>
      <c r="AQ465" s="28"/>
      <c r="AR465" s="28"/>
      <c r="AS465" s="28"/>
      <c r="AT465" s="28"/>
      <c r="AU465" s="28"/>
      <c r="AV465" s="28"/>
      <c r="AW465" s="28"/>
      <c r="AX465" s="28"/>
      <c r="AY465" s="28"/>
      <c r="AZ465" s="28"/>
      <c r="BA465" s="28"/>
      <c r="BB465" s="28"/>
      <c r="BE465" s="124"/>
      <c r="BF465" s="28"/>
      <c r="BG465" s="28"/>
      <c r="BH465" s="28"/>
      <c r="BI465" s="28"/>
      <c r="BJ465" s="28"/>
      <c r="BK465" s="28"/>
      <c r="BL465" s="28"/>
      <c r="BM465" s="28"/>
      <c r="BN465" s="28"/>
      <c r="BO465" s="28"/>
      <c r="BP465" s="28"/>
      <c r="BQ465" s="28"/>
      <c r="BR465" s="28"/>
      <c r="BS465" s="28"/>
      <c r="BT465" s="28"/>
    </row>
    <row r="466" spans="4:72" s="29" customFormat="1" ht="11.1" customHeight="1">
      <c r="D466" s="124"/>
      <c r="E466" s="28"/>
      <c r="P466" s="28"/>
      <c r="Q466" s="28"/>
      <c r="R466" s="28"/>
      <c r="S466" s="28"/>
      <c r="T466" s="28"/>
      <c r="U466" s="28"/>
      <c r="V466" s="28"/>
      <c r="W466" s="28"/>
      <c r="X466" s="28"/>
      <c r="Y466" s="28"/>
      <c r="Z466" s="28"/>
      <c r="AA466" s="28"/>
      <c r="AB466" s="28"/>
      <c r="AC466" s="28"/>
      <c r="AD466" s="28"/>
      <c r="AE466" s="28"/>
      <c r="AF466" s="28"/>
      <c r="AG466" s="28"/>
      <c r="AH466" s="28"/>
      <c r="AI466" s="28"/>
      <c r="AJ466" s="28"/>
      <c r="AK466" s="28"/>
      <c r="AL466" s="28"/>
      <c r="AM466" s="28"/>
      <c r="AN466" s="28"/>
      <c r="AO466" s="28"/>
      <c r="AP466" s="28"/>
      <c r="AQ466" s="28"/>
      <c r="AR466" s="28"/>
      <c r="AS466" s="28"/>
      <c r="AT466" s="28"/>
      <c r="AU466" s="28"/>
      <c r="AV466" s="28"/>
      <c r="AW466" s="28"/>
      <c r="AX466" s="28"/>
      <c r="AY466" s="28"/>
      <c r="AZ466" s="28"/>
      <c r="BA466" s="28"/>
      <c r="BB466" s="28"/>
      <c r="BE466" s="124"/>
      <c r="BF466" s="28"/>
      <c r="BG466" s="28"/>
      <c r="BH466" s="28"/>
      <c r="BI466" s="28"/>
      <c r="BJ466" s="28"/>
      <c r="BK466" s="28"/>
      <c r="BL466" s="28"/>
      <c r="BM466" s="28"/>
      <c r="BN466" s="28"/>
      <c r="BO466" s="28"/>
      <c r="BP466" s="28"/>
      <c r="BQ466" s="28"/>
      <c r="BR466" s="28"/>
      <c r="BS466" s="28"/>
      <c r="BT466" s="28"/>
    </row>
    <row r="467" spans="4:72" s="29" customFormat="1" ht="11.1" customHeight="1">
      <c r="D467" s="124"/>
      <c r="E467" s="28"/>
      <c r="P467" s="28"/>
      <c r="Q467" s="28"/>
      <c r="R467" s="28"/>
      <c r="S467" s="28"/>
      <c r="T467" s="28"/>
      <c r="U467" s="28"/>
      <c r="V467" s="28"/>
      <c r="W467" s="28"/>
      <c r="X467" s="28"/>
      <c r="Y467" s="28"/>
      <c r="Z467" s="28"/>
      <c r="AA467" s="28"/>
      <c r="AB467" s="28"/>
      <c r="AC467" s="28"/>
      <c r="AD467" s="28"/>
      <c r="AE467" s="28"/>
      <c r="AF467" s="28"/>
      <c r="AG467" s="28"/>
      <c r="AH467" s="28"/>
      <c r="AI467" s="28"/>
      <c r="AJ467" s="28"/>
      <c r="AK467" s="28"/>
      <c r="AL467" s="28"/>
      <c r="AM467" s="28"/>
      <c r="AN467" s="28"/>
      <c r="AO467" s="28"/>
      <c r="AP467" s="28"/>
      <c r="AQ467" s="28"/>
      <c r="AR467" s="28"/>
      <c r="AS467" s="28"/>
      <c r="AT467" s="28"/>
      <c r="AU467" s="28"/>
      <c r="AV467" s="28"/>
      <c r="AW467" s="28"/>
      <c r="AX467" s="28"/>
      <c r="AY467" s="28"/>
      <c r="AZ467" s="28"/>
      <c r="BA467" s="28"/>
      <c r="BB467" s="28"/>
      <c r="BE467" s="124"/>
      <c r="BF467" s="28"/>
      <c r="BG467" s="28"/>
      <c r="BH467" s="28"/>
      <c r="BI467" s="28"/>
      <c r="BJ467" s="28"/>
      <c r="BK467" s="28"/>
      <c r="BL467" s="28"/>
      <c r="BM467" s="28"/>
      <c r="BN467" s="28"/>
      <c r="BO467" s="28"/>
      <c r="BP467" s="28"/>
      <c r="BQ467" s="28"/>
      <c r="BR467" s="28"/>
      <c r="BS467" s="28"/>
      <c r="BT467" s="28"/>
    </row>
    <row r="468" spans="4:72" s="29" customFormat="1" ht="11.1" customHeight="1">
      <c r="D468" s="124"/>
      <c r="E468" s="28"/>
      <c r="P468" s="28"/>
      <c r="Q468" s="28"/>
      <c r="R468" s="28"/>
      <c r="S468" s="28"/>
      <c r="T468" s="28"/>
      <c r="U468" s="28"/>
      <c r="V468" s="28"/>
      <c r="W468" s="28"/>
      <c r="X468" s="28"/>
      <c r="Y468" s="28"/>
      <c r="Z468" s="28"/>
      <c r="AA468" s="28"/>
      <c r="AB468" s="28"/>
      <c r="AC468" s="28"/>
      <c r="AD468" s="28"/>
      <c r="AE468" s="28"/>
      <c r="AF468" s="28"/>
      <c r="AG468" s="28"/>
      <c r="AH468" s="28"/>
      <c r="AI468" s="28"/>
      <c r="AJ468" s="28"/>
      <c r="AK468" s="28"/>
      <c r="AL468" s="28"/>
      <c r="AM468" s="28"/>
      <c r="AN468" s="28"/>
      <c r="AO468" s="28"/>
      <c r="AP468" s="28"/>
      <c r="AQ468" s="28"/>
      <c r="AR468" s="28"/>
      <c r="AS468" s="28"/>
      <c r="AT468" s="28"/>
      <c r="AU468" s="28"/>
      <c r="AV468" s="28"/>
      <c r="AW468" s="28"/>
      <c r="AX468" s="28"/>
      <c r="AY468" s="28"/>
      <c r="AZ468" s="28"/>
      <c r="BA468" s="28"/>
      <c r="BB468" s="28"/>
      <c r="BE468" s="124"/>
      <c r="BF468" s="28"/>
      <c r="BG468" s="28"/>
      <c r="BH468" s="28"/>
      <c r="BI468" s="28"/>
      <c r="BJ468" s="28"/>
      <c r="BK468" s="28"/>
      <c r="BL468" s="28"/>
      <c r="BM468" s="28"/>
      <c r="BN468" s="28"/>
      <c r="BO468" s="28"/>
      <c r="BP468" s="28"/>
      <c r="BQ468" s="28"/>
      <c r="BR468" s="28"/>
      <c r="BS468" s="28"/>
      <c r="BT468" s="28"/>
    </row>
    <row r="469" spans="4:72" s="29" customFormat="1" ht="11.1" customHeight="1">
      <c r="D469" s="124"/>
      <c r="E469" s="28"/>
      <c r="P469" s="28"/>
      <c r="Q469" s="28"/>
      <c r="R469" s="28"/>
      <c r="S469" s="28"/>
      <c r="T469" s="28"/>
      <c r="U469" s="28"/>
      <c r="V469" s="28"/>
      <c r="W469" s="28"/>
      <c r="X469" s="28"/>
      <c r="Y469" s="28"/>
      <c r="Z469" s="28"/>
      <c r="AA469" s="28"/>
      <c r="AB469" s="28"/>
      <c r="AC469" s="28"/>
      <c r="AD469" s="28"/>
      <c r="AE469" s="28"/>
      <c r="AF469" s="28"/>
      <c r="AG469" s="28"/>
      <c r="AH469" s="28"/>
      <c r="AI469" s="28"/>
      <c r="AJ469" s="28"/>
      <c r="AK469" s="28"/>
      <c r="AL469" s="28"/>
      <c r="AM469" s="28"/>
      <c r="AN469" s="28"/>
      <c r="AO469" s="28"/>
      <c r="AP469" s="28"/>
      <c r="AQ469" s="28"/>
      <c r="AR469" s="28"/>
      <c r="AS469" s="28"/>
      <c r="AT469" s="28"/>
      <c r="AU469" s="28"/>
      <c r="AV469" s="28"/>
      <c r="AW469" s="28"/>
      <c r="AX469" s="28"/>
      <c r="AY469" s="28"/>
      <c r="AZ469" s="28"/>
      <c r="BA469" s="28"/>
      <c r="BB469" s="28"/>
      <c r="BE469" s="124"/>
      <c r="BF469" s="28"/>
      <c r="BG469" s="28"/>
      <c r="BH469" s="28"/>
      <c r="BI469" s="28"/>
      <c r="BJ469" s="28"/>
      <c r="BK469" s="28"/>
      <c r="BL469" s="28"/>
      <c r="BM469" s="28"/>
      <c r="BN469" s="28"/>
      <c r="BO469" s="28"/>
      <c r="BP469" s="28"/>
      <c r="BQ469" s="28"/>
      <c r="BR469" s="28"/>
      <c r="BS469" s="28"/>
      <c r="BT469" s="28"/>
    </row>
    <row r="470" spans="4:72" s="29" customFormat="1" ht="11.1" customHeight="1">
      <c r="D470" s="124"/>
      <c r="E470" s="28"/>
      <c r="P470" s="28"/>
      <c r="Q470" s="28"/>
      <c r="R470" s="28"/>
      <c r="S470" s="28"/>
      <c r="T470" s="28"/>
      <c r="U470" s="28"/>
      <c r="V470" s="28"/>
      <c r="W470" s="28"/>
      <c r="X470" s="28"/>
      <c r="Y470" s="28"/>
      <c r="Z470" s="28"/>
      <c r="AA470" s="28"/>
      <c r="AB470" s="28"/>
      <c r="AC470" s="28"/>
      <c r="AD470" s="28"/>
      <c r="AE470" s="28"/>
      <c r="AF470" s="28"/>
      <c r="AG470" s="28"/>
      <c r="AH470" s="28"/>
      <c r="AI470" s="28"/>
      <c r="AJ470" s="28"/>
      <c r="AK470" s="28"/>
      <c r="AL470" s="28"/>
      <c r="AM470" s="28"/>
      <c r="AN470" s="28"/>
      <c r="AO470" s="28"/>
      <c r="AP470" s="28"/>
      <c r="AQ470" s="28"/>
      <c r="AR470" s="28"/>
      <c r="AS470" s="28"/>
      <c r="AT470" s="28"/>
      <c r="AU470" s="28"/>
      <c r="AV470" s="28"/>
      <c r="AW470" s="28"/>
      <c r="AX470" s="28"/>
      <c r="AY470" s="28"/>
      <c r="AZ470" s="28"/>
      <c r="BA470" s="28"/>
      <c r="BB470" s="28"/>
      <c r="BE470" s="124"/>
      <c r="BF470" s="28"/>
      <c r="BG470" s="28"/>
      <c r="BH470" s="28"/>
      <c r="BI470" s="28"/>
      <c r="BJ470" s="28"/>
      <c r="BK470" s="28"/>
      <c r="BL470" s="28"/>
      <c r="BM470" s="28"/>
      <c r="BN470" s="28"/>
      <c r="BO470" s="28"/>
      <c r="BP470" s="28"/>
      <c r="BQ470" s="28"/>
      <c r="BR470" s="28"/>
      <c r="BS470" s="28"/>
      <c r="BT470" s="28"/>
    </row>
    <row r="471" spans="4:72" s="29" customFormat="1" ht="11.1" customHeight="1">
      <c r="D471" s="124"/>
      <c r="E471" s="28"/>
      <c r="P471" s="28"/>
      <c r="Q471" s="28"/>
      <c r="R471" s="28"/>
      <c r="S471" s="28"/>
      <c r="T471" s="28"/>
      <c r="U471" s="28"/>
      <c r="V471" s="28"/>
      <c r="W471" s="28"/>
      <c r="X471" s="28"/>
      <c r="Y471" s="28"/>
      <c r="Z471" s="28"/>
      <c r="AA471" s="28"/>
      <c r="AB471" s="28"/>
      <c r="AC471" s="28"/>
      <c r="AD471" s="28"/>
      <c r="AE471" s="28"/>
      <c r="AF471" s="28"/>
      <c r="AG471" s="28"/>
      <c r="AH471" s="28"/>
      <c r="AI471" s="28"/>
      <c r="AJ471" s="28"/>
      <c r="AK471" s="28"/>
      <c r="AL471" s="28"/>
      <c r="AM471" s="28"/>
      <c r="AN471" s="28"/>
      <c r="AO471" s="28"/>
      <c r="AP471" s="28"/>
      <c r="AQ471" s="28"/>
      <c r="AR471" s="28"/>
      <c r="AS471" s="28"/>
      <c r="AT471" s="28"/>
      <c r="AU471" s="28"/>
      <c r="AV471" s="28"/>
      <c r="AW471" s="28"/>
      <c r="AX471" s="28"/>
      <c r="AY471" s="28"/>
      <c r="AZ471" s="28"/>
      <c r="BA471" s="28"/>
      <c r="BB471" s="28"/>
      <c r="BE471" s="124"/>
      <c r="BF471" s="28"/>
      <c r="BG471" s="28"/>
      <c r="BH471" s="28"/>
      <c r="BI471" s="28"/>
      <c r="BJ471" s="28"/>
      <c r="BK471" s="28"/>
      <c r="BL471" s="28"/>
      <c r="BM471" s="28"/>
      <c r="BN471" s="28"/>
      <c r="BO471" s="28"/>
      <c r="BP471" s="28"/>
      <c r="BQ471" s="28"/>
      <c r="BR471" s="28"/>
      <c r="BS471" s="28"/>
      <c r="BT471" s="28"/>
    </row>
    <row r="472" spans="4:72" s="29" customFormat="1" ht="11.1" customHeight="1">
      <c r="D472" s="124"/>
      <c r="E472" s="28"/>
      <c r="P472" s="28"/>
      <c r="Q472" s="28"/>
      <c r="R472" s="28"/>
      <c r="S472" s="28"/>
      <c r="T472" s="28"/>
      <c r="U472" s="28"/>
      <c r="V472" s="28"/>
      <c r="W472" s="28"/>
      <c r="X472" s="28"/>
      <c r="Y472" s="28"/>
      <c r="Z472" s="28"/>
      <c r="AA472" s="28"/>
      <c r="AB472" s="28"/>
      <c r="AC472" s="28"/>
      <c r="AD472" s="28"/>
      <c r="AE472" s="28"/>
      <c r="AF472" s="28"/>
      <c r="AG472" s="28"/>
      <c r="AH472" s="28"/>
      <c r="AI472" s="28"/>
      <c r="AJ472" s="28"/>
      <c r="AK472" s="28"/>
      <c r="AL472" s="28"/>
      <c r="AM472" s="28"/>
      <c r="AN472" s="28"/>
      <c r="AO472" s="28"/>
      <c r="AP472" s="28"/>
      <c r="AQ472" s="28"/>
      <c r="AR472" s="28"/>
      <c r="AS472" s="28"/>
      <c r="AT472" s="28"/>
      <c r="AU472" s="28"/>
      <c r="AV472" s="28"/>
      <c r="AW472" s="28"/>
      <c r="AX472" s="28"/>
      <c r="AY472" s="28"/>
      <c r="AZ472" s="28"/>
      <c r="BA472" s="28"/>
      <c r="BB472" s="28"/>
      <c r="BE472" s="124"/>
      <c r="BF472" s="28"/>
      <c r="BG472" s="28"/>
      <c r="BH472" s="28"/>
      <c r="BI472" s="28"/>
      <c r="BJ472" s="28"/>
      <c r="BK472" s="28"/>
      <c r="BL472" s="28"/>
      <c r="BM472" s="28"/>
      <c r="BN472" s="28"/>
      <c r="BO472" s="28"/>
      <c r="BP472" s="28"/>
      <c r="BQ472" s="28"/>
      <c r="BR472" s="28"/>
      <c r="BS472" s="28"/>
      <c r="BT472" s="28"/>
    </row>
    <row r="473" spans="4:72" s="29" customFormat="1" ht="11.1" customHeight="1">
      <c r="D473" s="124"/>
      <c r="E473" s="28"/>
      <c r="P473" s="28"/>
      <c r="Q473" s="28"/>
      <c r="R473" s="28"/>
      <c r="S473" s="28"/>
      <c r="T473" s="28"/>
      <c r="U473" s="28"/>
      <c r="V473" s="28"/>
      <c r="W473" s="28"/>
      <c r="X473" s="28"/>
      <c r="Y473" s="28"/>
      <c r="Z473" s="28"/>
      <c r="AA473" s="28"/>
      <c r="AB473" s="28"/>
      <c r="AC473" s="28"/>
      <c r="AD473" s="28"/>
      <c r="AE473" s="28"/>
      <c r="AF473" s="28"/>
      <c r="AG473" s="28"/>
      <c r="AH473" s="28"/>
      <c r="AI473" s="28"/>
      <c r="AJ473" s="28"/>
      <c r="AK473" s="28"/>
      <c r="AL473" s="28"/>
      <c r="AM473" s="28"/>
      <c r="AN473" s="28"/>
      <c r="AO473" s="28"/>
      <c r="AP473" s="28"/>
      <c r="AQ473" s="28"/>
      <c r="AR473" s="28"/>
      <c r="AS473" s="28"/>
      <c r="AT473" s="28"/>
      <c r="AU473" s="28"/>
      <c r="AV473" s="28"/>
      <c r="AW473" s="28"/>
      <c r="AX473" s="28"/>
      <c r="AY473" s="28"/>
      <c r="AZ473" s="28"/>
      <c r="BA473" s="28"/>
      <c r="BB473" s="28"/>
      <c r="BE473" s="124"/>
      <c r="BF473" s="28"/>
      <c r="BG473" s="28"/>
      <c r="BH473" s="28"/>
      <c r="BI473" s="28"/>
      <c r="BJ473" s="28"/>
      <c r="BK473" s="28"/>
      <c r="BL473" s="28"/>
      <c r="BM473" s="28"/>
      <c r="BN473" s="28"/>
      <c r="BO473" s="28"/>
      <c r="BP473" s="28"/>
      <c r="BQ473" s="28"/>
      <c r="BR473" s="28"/>
      <c r="BS473" s="28"/>
      <c r="BT473" s="28"/>
    </row>
    <row r="474" spans="4:72" s="29" customFormat="1" ht="11.1" customHeight="1">
      <c r="D474" s="124"/>
      <c r="E474" s="28"/>
      <c r="P474" s="28"/>
      <c r="Q474" s="28"/>
      <c r="R474" s="28"/>
      <c r="S474" s="28"/>
      <c r="T474" s="28"/>
      <c r="U474" s="28"/>
      <c r="V474" s="28"/>
      <c r="W474" s="28"/>
      <c r="X474" s="28"/>
      <c r="Y474" s="28"/>
      <c r="Z474" s="28"/>
      <c r="AA474" s="28"/>
      <c r="AB474" s="28"/>
      <c r="AC474" s="28"/>
      <c r="AD474" s="28"/>
      <c r="AE474" s="28"/>
      <c r="AF474" s="28"/>
      <c r="AG474" s="28"/>
      <c r="AH474" s="28"/>
      <c r="AI474" s="28"/>
      <c r="AJ474" s="28"/>
      <c r="AK474" s="28"/>
      <c r="AL474" s="28"/>
      <c r="AM474" s="28"/>
      <c r="AN474" s="28"/>
      <c r="AO474" s="28"/>
      <c r="AP474" s="28"/>
      <c r="AQ474" s="28"/>
      <c r="AR474" s="28"/>
      <c r="AS474" s="28"/>
      <c r="AT474" s="28"/>
      <c r="AU474" s="28"/>
      <c r="AV474" s="28"/>
      <c r="AW474" s="28"/>
      <c r="AX474" s="28"/>
      <c r="AY474" s="28"/>
      <c r="AZ474" s="28"/>
      <c r="BA474" s="28"/>
      <c r="BB474" s="28"/>
      <c r="BE474" s="124"/>
      <c r="BF474" s="28"/>
      <c r="BG474" s="28"/>
      <c r="BH474" s="28"/>
      <c r="BI474" s="28"/>
      <c r="BJ474" s="28"/>
      <c r="BK474" s="28"/>
      <c r="BL474" s="28"/>
      <c r="BM474" s="28"/>
      <c r="BN474" s="28"/>
      <c r="BO474" s="28"/>
      <c r="BP474" s="28"/>
      <c r="BQ474" s="28"/>
      <c r="BR474" s="28"/>
      <c r="BS474" s="28"/>
      <c r="BT474" s="28"/>
    </row>
    <row r="475" spans="4:72" s="29" customFormat="1" ht="11.1" customHeight="1">
      <c r="D475" s="124"/>
      <c r="E475" s="28"/>
      <c r="P475" s="28"/>
      <c r="Q475" s="28"/>
      <c r="R475" s="28"/>
      <c r="S475" s="28"/>
      <c r="T475" s="28"/>
      <c r="U475" s="28"/>
      <c r="V475" s="28"/>
      <c r="W475" s="28"/>
      <c r="X475" s="28"/>
      <c r="Y475" s="28"/>
      <c r="Z475" s="28"/>
      <c r="AA475" s="28"/>
      <c r="AB475" s="28"/>
      <c r="AC475" s="28"/>
      <c r="AD475" s="28"/>
      <c r="AE475" s="28"/>
      <c r="AF475" s="28"/>
      <c r="AG475" s="28"/>
      <c r="AH475" s="28"/>
      <c r="AI475" s="28"/>
      <c r="AJ475" s="28"/>
      <c r="AK475" s="28"/>
      <c r="AL475" s="28"/>
      <c r="AM475" s="28"/>
      <c r="AN475" s="28"/>
      <c r="AO475" s="28"/>
      <c r="AP475" s="28"/>
      <c r="AQ475" s="28"/>
      <c r="AR475" s="28"/>
      <c r="AS475" s="28"/>
      <c r="AT475" s="28"/>
      <c r="AU475" s="28"/>
      <c r="AV475" s="28"/>
      <c r="AW475" s="28"/>
      <c r="AX475" s="28"/>
      <c r="AY475" s="28"/>
      <c r="AZ475" s="28"/>
      <c r="BA475" s="28"/>
      <c r="BB475" s="28"/>
      <c r="BE475" s="124"/>
      <c r="BF475" s="28"/>
      <c r="BG475" s="28"/>
      <c r="BH475" s="28"/>
      <c r="BI475" s="28"/>
      <c r="BJ475" s="28"/>
      <c r="BK475" s="28"/>
      <c r="BL475" s="28"/>
      <c r="BM475" s="28"/>
      <c r="BN475" s="28"/>
      <c r="BO475" s="28"/>
      <c r="BP475" s="28"/>
      <c r="BQ475" s="28"/>
      <c r="BR475" s="28"/>
      <c r="BS475" s="28"/>
      <c r="BT475" s="28"/>
    </row>
    <row r="476" spans="4:72" s="29" customFormat="1" ht="11.1" customHeight="1">
      <c r="D476" s="124"/>
      <c r="E476" s="28"/>
      <c r="P476" s="28"/>
      <c r="Q476" s="28"/>
      <c r="R476" s="28"/>
      <c r="S476" s="28"/>
      <c r="T476" s="28"/>
      <c r="U476" s="28"/>
      <c r="V476" s="28"/>
      <c r="W476" s="28"/>
      <c r="X476" s="28"/>
      <c r="Y476" s="28"/>
      <c r="Z476" s="28"/>
      <c r="AA476" s="28"/>
      <c r="AB476" s="28"/>
      <c r="AC476" s="28"/>
      <c r="AD476" s="28"/>
      <c r="AE476" s="28"/>
      <c r="AF476" s="28"/>
      <c r="AG476" s="28"/>
      <c r="AH476" s="28"/>
      <c r="AI476" s="28"/>
      <c r="AJ476" s="28"/>
      <c r="AK476" s="28"/>
      <c r="AL476" s="28"/>
      <c r="AM476" s="28"/>
      <c r="AN476" s="28"/>
      <c r="AO476" s="28"/>
      <c r="AP476" s="28"/>
      <c r="AQ476" s="28"/>
      <c r="AR476" s="28"/>
      <c r="AS476" s="28"/>
      <c r="AT476" s="28"/>
      <c r="AU476" s="28"/>
      <c r="AV476" s="28"/>
      <c r="AW476" s="28"/>
      <c r="AX476" s="28"/>
      <c r="AY476" s="28"/>
      <c r="AZ476" s="28"/>
      <c r="BA476" s="28"/>
      <c r="BB476" s="28"/>
      <c r="BE476" s="124"/>
      <c r="BF476" s="28"/>
      <c r="BG476" s="28"/>
      <c r="BH476" s="28"/>
      <c r="BI476" s="28"/>
      <c r="BJ476" s="28"/>
      <c r="BK476" s="28"/>
      <c r="BL476" s="28"/>
      <c r="BM476" s="28"/>
      <c r="BN476" s="28"/>
      <c r="BO476" s="28"/>
      <c r="BP476" s="28"/>
      <c r="BQ476" s="28"/>
      <c r="BR476" s="28"/>
      <c r="BS476" s="28"/>
      <c r="BT476" s="28"/>
    </row>
    <row r="477" spans="4:72" s="29" customFormat="1" ht="11.1" customHeight="1">
      <c r="D477" s="124"/>
      <c r="E477" s="28"/>
      <c r="P477" s="28"/>
      <c r="Q477" s="28"/>
      <c r="R477" s="28"/>
      <c r="S477" s="28"/>
      <c r="T477" s="28"/>
      <c r="U477" s="28"/>
      <c r="V477" s="28"/>
      <c r="W477" s="28"/>
      <c r="X477" s="28"/>
      <c r="Y477" s="28"/>
      <c r="Z477" s="28"/>
      <c r="AA477" s="28"/>
      <c r="AB477" s="28"/>
      <c r="AC477" s="28"/>
      <c r="AD477" s="28"/>
      <c r="AE477" s="28"/>
      <c r="AF477" s="28"/>
      <c r="AG477" s="28"/>
      <c r="AH477" s="28"/>
      <c r="AI477" s="28"/>
      <c r="AJ477" s="28"/>
      <c r="AK477" s="28"/>
      <c r="AL477" s="28"/>
      <c r="AM477" s="28"/>
      <c r="AN477" s="28"/>
      <c r="AO477" s="28"/>
      <c r="AP477" s="28"/>
      <c r="AQ477" s="28"/>
      <c r="AR477" s="28"/>
      <c r="AS477" s="28"/>
      <c r="AT477" s="28"/>
      <c r="AU477" s="28"/>
      <c r="AV477" s="28"/>
      <c r="AW477" s="28"/>
      <c r="AX477" s="28"/>
      <c r="AY477" s="28"/>
      <c r="AZ477" s="28"/>
      <c r="BA477" s="28"/>
      <c r="BB477" s="28"/>
      <c r="BE477" s="124"/>
      <c r="BF477" s="28"/>
      <c r="BG477" s="28"/>
      <c r="BH477" s="28"/>
      <c r="BI477" s="28"/>
      <c r="BJ477" s="28"/>
      <c r="BK477" s="28"/>
      <c r="BL477" s="28"/>
      <c r="BM477" s="28"/>
      <c r="BN477" s="28"/>
      <c r="BO477" s="28"/>
      <c r="BP477" s="28"/>
      <c r="BQ477" s="28"/>
      <c r="BR477" s="28"/>
      <c r="BS477" s="28"/>
      <c r="BT477" s="28"/>
    </row>
    <row r="478" spans="4:72" s="29" customFormat="1" ht="11.1" customHeight="1">
      <c r="D478" s="124"/>
      <c r="E478" s="28"/>
      <c r="P478" s="28"/>
      <c r="Q478" s="28"/>
      <c r="R478" s="28"/>
      <c r="S478" s="28"/>
      <c r="T478" s="28"/>
      <c r="U478" s="28"/>
      <c r="V478" s="28"/>
      <c r="W478" s="28"/>
      <c r="X478" s="28"/>
      <c r="Y478" s="28"/>
      <c r="Z478" s="28"/>
      <c r="AA478" s="28"/>
      <c r="AB478" s="28"/>
      <c r="AC478" s="28"/>
      <c r="AD478" s="28"/>
      <c r="AE478" s="28"/>
      <c r="AF478" s="28"/>
      <c r="AG478" s="28"/>
      <c r="AH478" s="28"/>
      <c r="AI478" s="28"/>
      <c r="AJ478" s="28"/>
      <c r="AK478" s="28"/>
      <c r="AL478" s="28"/>
      <c r="AM478" s="28"/>
      <c r="AN478" s="28"/>
      <c r="AO478" s="28"/>
      <c r="AP478" s="28"/>
      <c r="AQ478" s="28"/>
      <c r="AR478" s="28"/>
      <c r="AS478" s="28"/>
      <c r="AT478" s="28"/>
      <c r="AU478" s="28"/>
      <c r="AV478" s="28"/>
      <c r="AW478" s="28"/>
      <c r="AX478" s="28"/>
      <c r="AY478" s="28"/>
      <c r="AZ478" s="28"/>
      <c r="BA478" s="28"/>
      <c r="BB478" s="28"/>
      <c r="BE478" s="124"/>
      <c r="BF478" s="28"/>
      <c r="BG478" s="28"/>
      <c r="BH478" s="28"/>
      <c r="BI478" s="28"/>
      <c r="BJ478" s="28"/>
      <c r="BK478" s="28"/>
      <c r="BL478" s="28"/>
      <c r="BM478" s="28"/>
      <c r="BN478" s="28"/>
      <c r="BO478" s="28"/>
      <c r="BP478" s="28"/>
      <c r="BQ478" s="28"/>
      <c r="BR478" s="28"/>
      <c r="BS478" s="28"/>
      <c r="BT478" s="28"/>
    </row>
    <row r="479" spans="4:72" s="29" customFormat="1" ht="11.1" customHeight="1">
      <c r="D479" s="124"/>
      <c r="E479" s="28"/>
      <c r="P479" s="28"/>
      <c r="Q479" s="28"/>
      <c r="R479" s="28"/>
      <c r="S479" s="28"/>
      <c r="T479" s="28"/>
      <c r="U479" s="28"/>
      <c r="V479" s="28"/>
      <c r="W479" s="28"/>
      <c r="X479" s="28"/>
      <c r="Y479" s="28"/>
      <c r="Z479" s="28"/>
      <c r="AA479" s="28"/>
      <c r="AB479" s="28"/>
      <c r="AC479" s="28"/>
      <c r="AD479" s="28"/>
      <c r="AE479" s="28"/>
      <c r="AF479" s="28"/>
      <c r="AG479" s="28"/>
      <c r="AH479" s="28"/>
      <c r="AI479" s="28"/>
      <c r="AJ479" s="28"/>
      <c r="AK479" s="28"/>
      <c r="AL479" s="28"/>
      <c r="AM479" s="28"/>
      <c r="AN479" s="28"/>
      <c r="AO479" s="28"/>
      <c r="AP479" s="28"/>
      <c r="AQ479" s="28"/>
      <c r="AR479" s="28"/>
      <c r="AS479" s="28"/>
      <c r="AT479" s="28"/>
      <c r="AU479" s="28"/>
      <c r="AV479" s="28"/>
      <c r="AW479" s="28"/>
      <c r="AX479" s="28"/>
      <c r="AY479" s="28"/>
      <c r="AZ479" s="28"/>
      <c r="BA479" s="28"/>
      <c r="BB479" s="28"/>
      <c r="BE479" s="124"/>
      <c r="BF479" s="28"/>
      <c r="BG479" s="28"/>
      <c r="BH479" s="28"/>
      <c r="BI479" s="28"/>
      <c r="BJ479" s="28"/>
      <c r="BK479" s="28"/>
      <c r="BL479" s="28"/>
      <c r="BM479" s="28"/>
      <c r="BN479" s="28"/>
      <c r="BO479" s="28"/>
      <c r="BP479" s="28"/>
      <c r="BQ479" s="28"/>
      <c r="BR479" s="28"/>
      <c r="BS479" s="28"/>
      <c r="BT479" s="28"/>
    </row>
    <row r="480" spans="4:72" s="29" customFormat="1" ht="11.1" customHeight="1">
      <c r="D480" s="124"/>
      <c r="E480" s="28"/>
      <c r="P480" s="28"/>
      <c r="Q480" s="28"/>
      <c r="R480" s="28"/>
      <c r="S480" s="28"/>
      <c r="T480" s="28"/>
      <c r="U480" s="28"/>
      <c r="V480" s="28"/>
      <c r="W480" s="28"/>
      <c r="X480" s="28"/>
      <c r="Y480" s="28"/>
      <c r="Z480" s="28"/>
      <c r="AA480" s="28"/>
      <c r="AB480" s="28"/>
      <c r="AC480" s="28"/>
      <c r="AD480" s="28"/>
      <c r="AE480" s="28"/>
      <c r="AF480" s="28"/>
      <c r="AG480" s="28"/>
      <c r="AH480" s="28"/>
      <c r="AI480" s="28"/>
      <c r="AJ480" s="28"/>
      <c r="AK480" s="28"/>
      <c r="AL480" s="28"/>
      <c r="AM480" s="28"/>
      <c r="AN480" s="28"/>
      <c r="AO480" s="28"/>
      <c r="AP480" s="28"/>
      <c r="AQ480" s="28"/>
      <c r="AR480" s="28"/>
      <c r="AS480" s="28"/>
      <c r="AT480" s="28"/>
      <c r="AU480" s="28"/>
      <c r="AV480" s="28"/>
      <c r="AW480" s="28"/>
      <c r="AX480" s="28"/>
      <c r="AY480" s="28"/>
      <c r="AZ480" s="28"/>
      <c r="BA480" s="28"/>
      <c r="BB480" s="28"/>
      <c r="BE480" s="124"/>
      <c r="BF480" s="28"/>
      <c r="BG480" s="28"/>
      <c r="BH480" s="28"/>
      <c r="BI480" s="28"/>
      <c r="BJ480" s="28"/>
      <c r="BK480" s="28"/>
      <c r="BL480" s="28"/>
      <c r="BM480" s="28"/>
      <c r="BN480" s="28"/>
      <c r="BO480" s="28"/>
      <c r="BP480" s="28"/>
      <c r="BQ480" s="28"/>
      <c r="BR480" s="28"/>
      <c r="BS480" s="28"/>
      <c r="BT480" s="28"/>
    </row>
    <row r="481" spans="4:72" s="29" customFormat="1" ht="11.1" customHeight="1">
      <c r="D481" s="124"/>
      <c r="E481" s="28"/>
      <c r="P481" s="28"/>
      <c r="Q481" s="28"/>
      <c r="R481" s="28"/>
      <c r="S481" s="28"/>
      <c r="T481" s="28"/>
      <c r="U481" s="28"/>
      <c r="V481" s="28"/>
      <c r="W481" s="28"/>
      <c r="X481" s="28"/>
      <c r="Y481" s="28"/>
      <c r="Z481" s="28"/>
      <c r="AA481" s="28"/>
      <c r="AB481" s="28"/>
      <c r="AC481" s="28"/>
      <c r="AD481" s="28"/>
      <c r="AE481" s="28"/>
      <c r="AF481" s="28"/>
      <c r="AG481" s="28"/>
      <c r="AH481" s="28"/>
      <c r="AI481" s="28"/>
      <c r="AJ481" s="28"/>
      <c r="AK481" s="28"/>
      <c r="AL481" s="28"/>
      <c r="AM481" s="28"/>
      <c r="AN481" s="28"/>
      <c r="AO481" s="28"/>
      <c r="AP481" s="28"/>
      <c r="AQ481" s="28"/>
      <c r="AR481" s="28"/>
      <c r="AS481" s="28"/>
      <c r="AT481" s="28"/>
      <c r="AU481" s="28"/>
      <c r="AV481" s="28"/>
      <c r="AW481" s="28"/>
      <c r="AX481" s="28"/>
      <c r="AY481" s="28"/>
      <c r="AZ481" s="28"/>
      <c r="BA481" s="28"/>
      <c r="BB481" s="28"/>
      <c r="BE481" s="124"/>
      <c r="BF481" s="28"/>
      <c r="BG481" s="28"/>
      <c r="BH481" s="28"/>
      <c r="BI481" s="28"/>
      <c r="BJ481" s="28"/>
      <c r="BK481" s="28"/>
      <c r="BL481" s="28"/>
      <c r="BM481" s="28"/>
      <c r="BN481" s="28"/>
      <c r="BO481" s="28"/>
      <c r="BP481" s="28"/>
      <c r="BQ481" s="28"/>
      <c r="BR481" s="28"/>
      <c r="BS481" s="28"/>
      <c r="BT481" s="28"/>
    </row>
    <row r="482" spans="4:72" s="29" customFormat="1" ht="11.1" customHeight="1">
      <c r="D482" s="124"/>
      <c r="E482" s="28"/>
      <c r="P482" s="28"/>
      <c r="Q482" s="28"/>
      <c r="R482" s="28"/>
      <c r="S482" s="28"/>
      <c r="T482" s="28"/>
      <c r="U482" s="28"/>
      <c r="V482" s="28"/>
      <c r="W482" s="28"/>
      <c r="X482" s="28"/>
      <c r="Y482" s="28"/>
      <c r="Z482" s="28"/>
      <c r="AA482" s="28"/>
      <c r="AB482" s="28"/>
      <c r="AC482" s="28"/>
      <c r="AD482" s="28"/>
      <c r="AE482" s="28"/>
      <c r="AF482" s="28"/>
      <c r="AG482" s="28"/>
      <c r="AH482" s="28"/>
      <c r="AI482" s="28"/>
      <c r="AJ482" s="28"/>
      <c r="AK482" s="28"/>
      <c r="AL482" s="28"/>
      <c r="AM482" s="28"/>
      <c r="AN482" s="28"/>
      <c r="AO482" s="28"/>
      <c r="AP482" s="28"/>
      <c r="AQ482" s="28"/>
      <c r="AR482" s="28"/>
      <c r="AS482" s="28"/>
      <c r="AT482" s="28"/>
      <c r="AU482" s="28"/>
      <c r="AV482" s="28"/>
      <c r="AW482" s="28"/>
      <c r="AX482" s="28"/>
      <c r="AY482" s="28"/>
      <c r="AZ482" s="28"/>
      <c r="BA482" s="28"/>
      <c r="BB482" s="28"/>
      <c r="BE482" s="124"/>
      <c r="BF482" s="28"/>
      <c r="BG482" s="28"/>
      <c r="BH482" s="28"/>
      <c r="BI482" s="28"/>
      <c r="BJ482" s="28"/>
      <c r="BK482" s="28"/>
      <c r="BL482" s="28"/>
      <c r="BM482" s="28"/>
      <c r="BN482" s="28"/>
      <c r="BO482" s="28"/>
      <c r="BP482" s="28"/>
      <c r="BQ482" s="28"/>
      <c r="BR482" s="28"/>
      <c r="BS482" s="28"/>
      <c r="BT482" s="28"/>
    </row>
    <row r="483" spans="4:72" s="29" customFormat="1" ht="11.1" customHeight="1">
      <c r="D483" s="124"/>
      <c r="E483" s="28"/>
      <c r="P483" s="28"/>
      <c r="Q483" s="28"/>
      <c r="R483" s="28"/>
      <c r="S483" s="28"/>
      <c r="T483" s="28"/>
      <c r="U483" s="28"/>
      <c r="V483" s="28"/>
      <c r="W483" s="28"/>
      <c r="X483" s="28"/>
      <c r="Y483" s="28"/>
      <c r="Z483" s="28"/>
      <c r="AA483" s="28"/>
      <c r="AB483" s="28"/>
      <c r="AC483" s="28"/>
      <c r="AD483" s="28"/>
      <c r="AE483" s="28"/>
      <c r="AF483" s="28"/>
      <c r="AG483" s="28"/>
      <c r="AH483" s="28"/>
      <c r="AI483" s="28"/>
      <c r="AJ483" s="28"/>
      <c r="AK483" s="28"/>
      <c r="AL483" s="28"/>
      <c r="AM483" s="28"/>
      <c r="AN483" s="28"/>
      <c r="AO483" s="28"/>
      <c r="AP483" s="28"/>
      <c r="AQ483" s="28"/>
      <c r="AR483" s="28"/>
      <c r="AS483" s="28"/>
      <c r="AT483" s="28"/>
      <c r="AU483" s="28"/>
      <c r="AV483" s="28"/>
      <c r="AW483" s="28"/>
      <c r="AX483" s="28"/>
      <c r="AY483" s="28"/>
      <c r="AZ483" s="28"/>
      <c r="BA483" s="28"/>
      <c r="BB483" s="28"/>
      <c r="BE483" s="124"/>
      <c r="BF483" s="28"/>
      <c r="BG483" s="28"/>
      <c r="BH483" s="28"/>
      <c r="BI483" s="28"/>
      <c r="BJ483" s="28"/>
      <c r="BK483" s="28"/>
      <c r="BL483" s="28"/>
      <c r="BM483" s="28"/>
      <c r="BN483" s="28"/>
      <c r="BO483" s="28"/>
      <c r="BP483" s="28"/>
      <c r="BQ483" s="28"/>
      <c r="BR483" s="28"/>
      <c r="BS483" s="28"/>
      <c r="BT483" s="28"/>
    </row>
    <row r="484" spans="4:72" s="29" customFormat="1" ht="11.1" customHeight="1">
      <c r="D484" s="124"/>
      <c r="E484" s="28"/>
      <c r="P484" s="28"/>
      <c r="Q484" s="28"/>
      <c r="R484" s="28"/>
      <c r="S484" s="28"/>
      <c r="T484" s="28"/>
      <c r="U484" s="28"/>
      <c r="V484" s="28"/>
      <c r="W484" s="28"/>
      <c r="X484" s="28"/>
      <c r="Y484" s="28"/>
      <c r="Z484" s="28"/>
      <c r="AA484" s="28"/>
      <c r="AB484" s="28"/>
      <c r="AC484" s="28"/>
      <c r="AD484" s="28"/>
      <c r="AE484" s="28"/>
      <c r="AF484" s="28"/>
      <c r="AG484" s="28"/>
      <c r="AH484" s="28"/>
      <c r="AI484" s="28"/>
      <c r="AJ484" s="28"/>
      <c r="AK484" s="28"/>
      <c r="AL484" s="28"/>
      <c r="AM484" s="28"/>
      <c r="AN484" s="28"/>
      <c r="AO484" s="28"/>
      <c r="AP484" s="28"/>
      <c r="AQ484" s="28"/>
      <c r="AR484" s="28"/>
      <c r="AS484" s="28"/>
      <c r="AT484" s="28"/>
      <c r="AU484" s="28"/>
      <c r="AV484" s="28"/>
      <c r="AW484" s="28"/>
      <c r="AX484" s="28"/>
      <c r="AY484" s="28"/>
      <c r="AZ484" s="28"/>
      <c r="BA484" s="28"/>
      <c r="BB484" s="28"/>
      <c r="BE484" s="124"/>
      <c r="BF484" s="28"/>
      <c r="BG484" s="28"/>
      <c r="BH484" s="28"/>
      <c r="BI484" s="28"/>
      <c r="BJ484" s="28"/>
      <c r="BK484" s="28"/>
      <c r="BL484" s="28"/>
      <c r="BM484" s="28"/>
      <c r="BN484" s="28"/>
      <c r="BO484" s="28"/>
      <c r="BP484" s="28"/>
      <c r="BQ484" s="28"/>
      <c r="BR484" s="28"/>
      <c r="BS484" s="28"/>
      <c r="BT484" s="28"/>
    </row>
    <row r="485" spans="4:72" s="29" customFormat="1" ht="11.1" customHeight="1">
      <c r="D485" s="124"/>
      <c r="E485" s="28"/>
      <c r="P485" s="28"/>
      <c r="Q485" s="28"/>
      <c r="R485" s="28"/>
      <c r="S485" s="28"/>
      <c r="T485" s="28"/>
      <c r="U485" s="28"/>
      <c r="V485" s="28"/>
      <c r="W485" s="28"/>
      <c r="X485" s="28"/>
      <c r="Y485" s="28"/>
      <c r="Z485" s="28"/>
      <c r="AA485" s="28"/>
      <c r="AB485" s="28"/>
      <c r="AC485" s="28"/>
      <c r="AD485" s="28"/>
      <c r="AE485" s="28"/>
      <c r="AF485" s="28"/>
      <c r="AG485" s="28"/>
      <c r="AH485" s="28"/>
      <c r="AI485" s="28"/>
      <c r="AJ485" s="28"/>
      <c r="AK485" s="28"/>
      <c r="AL485" s="28"/>
      <c r="AM485" s="28"/>
      <c r="AN485" s="28"/>
      <c r="AO485" s="28"/>
      <c r="AP485" s="28"/>
      <c r="AQ485" s="28"/>
      <c r="AR485" s="28"/>
      <c r="AS485" s="28"/>
      <c r="AT485" s="28"/>
      <c r="AU485" s="28"/>
      <c r="AV485" s="28"/>
      <c r="AW485" s="28"/>
      <c r="AX485" s="28"/>
      <c r="AY485" s="28"/>
      <c r="AZ485" s="28"/>
      <c r="BA485" s="28"/>
      <c r="BB485" s="28"/>
      <c r="BE485" s="124"/>
      <c r="BF485" s="28"/>
      <c r="BG485" s="28"/>
      <c r="BH485" s="28"/>
      <c r="BI485" s="28"/>
      <c r="BJ485" s="28"/>
      <c r="BK485" s="28"/>
      <c r="BL485" s="28"/>
      <c r="BM485" s="28"/>
      <c r="BN485" s="28"/>
      <c r="BO485" s="28"/>
      <c r="BP485" s="28"/>
      <c r="BQ485" s="28"/>
      <c r="BR485" s="28"/>
      <c r="BS485" s="28"/>
      <c r="BT485" s="28"/>
    </row>
    <row r="486" spans="4:72" s="29" customFormat="1" ht="11.1" customHeight="1">
      <c r="D486" s="124"/>
      <c r="E486" s="28"/>
      <c r="P486" s="28"/>
      <c r="Q486" s="28"/>
      <c r="R486" s="28"/>
      <c r="S486" s="28"/>
      <c r="T486" s="28"/>
      <c r="U486" s="28"/>
      <c r="V486" s="28"/>
      <c r="W486" s="28"/>
      <c r="X486" s="28"/>
      <c r="Y486" s="28"/>
      <c r="Z486" s="28"/>
      <c r="AA486" s="28"/>
      <c r="AB486" s="28"/>
      <c r="AC486" s="28"/>
      <c r="AD486" s="28"/>
      <c r="AE486" s="28"/>
      <c r="AF486" s="28"/>
      <c r="AG486" s="28"/>
      <c r="AH486" s="28"/>
      <c r="AI486" s="28"/>
      <c r="AJ486" s="28"/>
      <c r="AK486" s="28"/>
      <c r="AL486" s="28"/>
      <c r="AM486" s="28"/>
      <c r="AN486" s="28"/>
      <c r="AO486" s="28"/>
      <c r="AP486" s="28"/>
      <c r="AQ486" s="28"/>
      <c r="AR486" s="28"/>
      <c r="AS486" s="28"/>
      <c r="AT486" s="28"/>
      <c r="AU486" s="28"/>
      <c r="AV486" s="28"/>
      <c r="AW486" s="28"/>
      <c r="AX486" s="28"/>
      <c r="AY486" s="28"/>
      <c r="AZ486" s="28"/>
      <c r="BA486" s="28"/>
      <c r="BB486" s="28"/>
      <c r="BE486" s="124"/>
      <c r="BF486" s="28"/>
      <c r="BG486" s="28"/>
      <c r="BH486" s="28"/>
      <c r="BI486" s="28"/>
      <c r="BJ486" s="28"/>
      <c r="BK486" s="28"/>
      <c r="BL486" s="28"/>
      <c r="BM486" s="28"/>
      <c r="BN486" s="28"/>
      <c r="BO486" s="28"/>
      <c r="BP486" s="28"/>
      <c r="BQ486" s="28"/>
      <c r="BR486" s="28"/>
      <c r="BS486" s="28"/>
      <c r="BT486" s="28"/>
    </row>
    <row r="487" spans="4:72" s="29" customFormat="1" ht="11.1" customHeight="1">
      <c r="D487" s="124"/>
      <c r="E487" s="28"/>
      <c r="P487" s="28"/>
      <c r="Q487" s="28"/>
      <c r="R487" s="28"/>
      <c r="S487" s="28"/>
      <c r="T487" s="28"/>
      <c r="U487" s="28"/>
      <c r="V487" s="28"/>
      <c r="W487" s="28"/>
      <c r="X487" s="28"/>
      <c r="Y487" s="28"/>
      <c r="Z487" s="28"/>
      <c r="AA487" s="28"/>
      <c r="AB487" s="28"/>
      <c r="AC487" s="28"/>
      <c r="AD487" s="28"/>
      <c r="AE487" s="28"/>
      <c r="AF487" s="28"/>
      <c r="AG487" s="28"/>
      <c r="AH487" s="28"/>
      <c r="AI487" s="28"/>
      <c r="AJ487" s="28"/>
      <c r="AK487" s="28"/>
      <c r="AL487" s="28"/>
      <c r="AM487" s="28"/>
      <c r="AN487" s="28"/>
      <c r="AO487" s="28"/>
      <c r="AP487" s="28"/>
      <c r="AQ487" s="28"/>
      <c r="AR487" s="28"/>
      <c r="AS487" s="28"/>
      <c r="AT487" s="28"/>
      <c r="AU487" s="28"/>
      <c r="AV487" s="28"/>
      <c r="AW487" s="28"/>
      <c r="AX487" s="28"/>
      <c r="AY487" s="28"/>
      <c r="AZ487" s="28"/>
      <c r="BA487" s="28"/>
      <c r="BB487" s="28"/>
      <c r="BE487" s="124"/>
      <c r="BF487" s="28"/>
      <c r="BG487" s="28"/>
      <c r="BH487" s="28"/>
      <c r="BI487" s="28"/>
      <c r="BJ487" s="28"/>
      <c r="BK487" s="28"/>
      <c r="BL487" s="28"/>
      <c r="BM487" s="28"/>
      <c r="BN487" s="28"/>
      <c r="BO487" s="28"/>
      <c r="BP487" s="28"/>
      <c r="BQ487" s="28"/>
      <c r="BR487" s="28"/>
      <c r="BS487" s="28"/>
      <c r="BT487" s="28"/>
    </row>
    <row r="488" spans="4:72" s="29" customFormat="1" ht="11.1" customHeight="1">
      <c r="D488" s="124"/>
      <c r="E488" s="28"/>
      <c r="P488" s="28"/>
      <c r="Q488" s="28"/>
      <c r="R488" s="28"/>
      <c r="S488" s="28"/>
      <c r="T488" s="28"/>
      <c r="U488" s="28"/>
      <c r="V488" s="28"/>
      <c r="W488" s="28"/>
      <c r="X488" s="28"/>
      <c r="Y488" s="28"/>
      <c r="Z488" s="28"/>
      <c r="AA488" s="28"/>
      <c r="AB488" s="28"/>
      <c r="AC488" s="28"/>
      <c r="AD488" s="28"/>
      <c r="AE488" s="28"/>
      <c r="AF488" s="28"/>
      <c r="AG488" s="28"/>
      <c r="AH488" s="28"/>
      <c r="AI488" s="28"/>
      <c r="AJ488" s="28"/>
      <c r="AK488" s="28"/>
      <c r="AL488" s="28"/>
      <c r="AM488" s="28"/>
      <c r="AN488" s="28"/>
      <c r="AO488" s="28"/>
      <c r="AP488" s="28"/>
      <c r="AQ488" s="28"/>
      <c r="AR488" s="28"/>
      <c r="AS488" s="28"/>
      <c r="AT488" s="28"/>
      <c r="AU488" s="28"/>
      <c r="AV488" s="28"/>
      <c r="AW488" s="28"/>
      <c r="AX488" s="28"/>
      <c r="AY488" s="28"/>
      <c r="AZ488" s="28"/>
      <c r="BA488" s="28"/>
      <c r="BB488" s="28"/>
      <c r="BE488" s="124"/>
      <c r="BF488" s="28"/>
      <c r="BG488" s="28"/>
      <c r="BH488" s="28"/>
      <c r="BI488" s="28"/>
      <c r="BJ488" s="28"/>
      <c r="BK488" s="28"/>
      <c r="BL488" s="28"/>
      <c r="BM488" s="28"/>
      <c r="BN488" s="28"/>
      <c r="BO488" s="28"/>
      <c r="BP488" s="28"/>
      <c r="BQ488" s="28"/>
      <c r="BR488" s="28"/>
      <c r="BS488" s="28"/>
      <c r="BT488" s="28"/>
    </row>
    <row r="489" spans="4:72" s="29" customFormat="1" ht="11.1" customHeight="1">
      <c r="D489" s="124"/>
      <c r="E489" s="28"/>
      <c r="P489" s="28"/>
      <c r="Q489" s="28"/>
      <c r="R489" s="28"/>
      <c r="S489" s="28"/>
      <c r="T489" s="28"/>
      <c r="U489" s="28"/>
      <c r="V489" s="28"/>
      <c r="W489" s="28"/>
      <c r="X489" s="28"/>
      <c r="Y489" s="28"/>
      <c r="Z489" s="28"/>
      <c r="AA489" s="28"/>
      <c r="AB489" s="28"/>
      <c r="AC489" s="28"/>
      <c r="AD489" s="28"/>
      <c r="AE489" s="28"/>
      <c r="AF489" s="28"/>
      <c r="AG489" s="28"/>
      <c r="AH489" s="28"/>
      <c r="AI489" s="28"/>
      <c r="AJ489" s="28"/>
      <c r="AK489" s="28"/>
      <c r="AL489" s="28"/>
      <c r="AM489" s="28"/>
      <c r="AN489" s="28"/>
      <c r="AO489" s="28"/>
      <c r="AP489" s="28"/>
      <c r="AQ489" s="28"/>
      <c r="AR489" s="28"/>
      <c r="AS489" s="28"/>
      <c r="AT489" s="28"/>
      <c r="AU489" s="28"/>
      <c r="AV489" s="28"/>
      <c r="AW489" s="28"/>
      <c r="AX489" s="28"/>
      <c r="AY489" s="28"/>
      <c r="AZ489" s="28"/>
      <c r="BA489" s="28"/>
      <c r="BB489" s="28"/>
      <c r="BE489" s="124"/>
      <c r="BF489" s="28"/>
      <c r="BG489" s="28"/>
      <c r="BH489" s="28"/>
      <c r="BI489" s="28"/>
      <c r="BJ489" s="28"/>
      <c r="BK489" s="28"/>
      <c r="BL489" s="28"/>
      <c r="BM489" s="28"/>
      <c r="BN489" s="28"/>
      <c r="BO489" s="28"/>
      <c r="BP489" s="28"/>
      <c r="BQ489" s="28"/>
      <c r="BR489" s="28"/>
      <c r="BS489" s="28"/>
      <c r="BT489" s="28"/>
    </row>
    <row r="490" spans="4:72" s="29" customFormat="1" ht="11.1" customHeight="1">
      <c r="D490" s="124"/>
      <c r="E490" s="28"/>
      <c r="P490" s="28"/>
      <c r="Q490" s="28"/>
      <c r="R490" s="28"/>
      <c r="S490" s="28"/>
      <c r="T490" s="28"/>
      <c r="U490" s="28"/>
      <c r="V490" s="28"/>
      <c r="W490" s="28"/>
      <c r="X490" s="28"/>
      <c r="Y490" s="28"/>
      <c r="Z490" s="28"/>
      <c r="AA490" s="28"/>
      <c r="AB490" s="28"/>
      <c r="AC490" s="28"/>
      <c r="AD490" s="28"/>
      <c r="AE490" s="28"/>
      <c r="AF490" s="28"/>
      <c r="AG490" s="28"/>
      <c r="AH490" s="28"/>
      <c r="AI490" s="28"/>
      <c r="AJ490" s="28"/>
      <c r="AK490" s="28"/>
      <c r="AL490" s="28"/>
      <c r="AM490" s="28"/>
      <c r="AN490" s="28"/>
      <c r="AO490" s="28"/>
      <c r="AP490" s="28"/>
      <c r="AQ490" s="28"/>
      <c r="AR490" s="28"/>
      <c r="AS490" s="28"/>
      <c r="AT490" s="28"/>
      <c r="AU490" s="28"/>
      <c r="AV490" s="28"/>
      <c r="AW490" s="28"/>
      <c r="AX490" s="28"/>
      <c r="AY490" s="28"/>
      <c r="AZ490" s="28"/>
      <c r="BA490" s="28"/>
      <c r="BB490" s="28"/>
      <c r="BE490" s="124"/>
      <c r="BF490" s="28"/>
      <c r="BG490" s="28"/>
      <c r="BH490" s="28"/>
      <c r="BI490" s="28"/>
      <c r="BJ490" s="28"/>
      <c r="BK490" s="28"/>
      <c r="BL490" s="28"/>
      <c r="BM490" s="28"/>
      <c r="BN490" s="28"/>
      <c r="BO490" s="28"/>
      <c r="BP490" s="28"/>
      <c r="BQ490" s="28"/>
      <c r="BR490" s="28"/>
      <c r="BS490" s="28"/>
      <c r="BT490" s="28"/>
    </row>
    <row r="491" spans="4:72" s="29" customFormat="1" ht="11.1" customHeight="1">
      <c r="D491" s="124"/>
      <c r="E491" s="28"/>
      <c r="P491" s="28"/>
      <c r="Q491" s="28"/>
      <c r="R491" s="28"/>
      <c r="S491" s="28"/>
      <c r="T491" s="28"/>
      <c r="U491" s="28"/>
      <c r="V491" s="28"/>
      <c r="W491" s="28"/>
      <c r="X491" s="28"/>
      <c r="Y491" s="28"/>
      <c r="Z491" s="28"/>
      <c r="AA491" s="28"/>
      <c r="AB491" s="28"/>
      <c r="AC491" s="28"/>
      <c r="AD491" s="28"/>
      <c r="AE491" s="28"/>
      <c r="AF491" s="28"/>
      <c r="AG491" s="28"/>
      <c r="AH491" s="28"/>
      <c r="AI491" s="28"/>
      <c r="AJ491" s="28"/>
      <c r="AK491" s="28"/>
      <c r="AL491" s="28"/>
      <c r="AM491" s="28"/>
      <c r="AN491" s="28"/>
      <c r="AO491" s="28"/>
      <c r="AP491" s="28"/>
      <c r="AQ491" s="28"/>
      <c r="AR491" s="28"/>
      <c r="AS491" s="28"/>
      <c r="AT491" s="28"/>
      <c r="AU491" s="28"/>
      <c r="AV491" s="28"/>
      <c r="AW491" s="28"/>
      <c r="AX491" s="28"/>
      <c r="AY491" s="28"/>
      <c r="AZ491" s="28"/>
      <c r="BA491" s="28"/>
      <c r="BB491" s="28"/>
      <c r="BE491" s="124"/>
      <c r="BF491" s="28"/>
      <c r="BG491" s="28"/>
      <c r="BH491" s="28"/>
      <c r="BI491" s="28"/>
      <c r="BJ491" s="28"/>
      <c r="BK491" s="28"/>
      <c r="BL491" s="28"/>
      <c r="BM491" s="28"/>
      <c r="BN491" s="28"/>
      <c r="BO491" s="28"/>
      <c r="BP491" s="28"/>
      <c r="BQ491" s="28"/>
      <c r="BR491" s="28"/>
      <c r="BS491" s="28"/>
      <c r="BT491" s="28"/>
    </row>
    <row r="492" spans="4:72" s="29" customFormat="1" ht="11.1" customHeight="1">
      <c r="D492" s="124"/>
      <c r="E492" s="28"/>
      <c r="P492" s="28"/>
      <c r="Q492" s="28"/>
      <c r="R492" s="28"/>
      <c r="S492" s="28"/>
      <c r="T492" s="28"/>
      <c r="U492" s="28"/>
      <c r="V492" s="28"/>
      <c r="W492" s="28"/>
      <c r="X492" s="28"/>
      <c r="Y492" s="28"/>
      <c r="Z492" s="28"/>
      <c r="AA492" s="28"/>
      <c r="AB492" s="28"/>
      <c r="AC492" s="28"/>
      <c r="AD492" s="28"/>
      <c r="AE492" s="28"/>
      <c r="AF492" s="28"/>
      <c r="AG492" s="28"/>
      <c r="AH492" s="28"/>
      <c r="AI492" s="28"/>
      <c r="AJ492" s="28"/>
      <c r="AK492" s="28"/>
      <c r="AL492" s="28"/>
      <c r="AM492" s="28"/>
      <c r="AN492" s="28"/>
      <c r="AO492" s="28"/>
      <c r="AP492" s="28"/>
      <c r="AQ492" s="28"/>
      <c r="AR492" s="28"/>
      <c r="AS492" s="28"/>
      <c r="AT492" s="28"/>
      <c r="AU492" s="28"/>
      <c r="AV492" s="28"/>
      <c r="AW492" s="28"/>
      <c r="AX492" s="28"/>
      <c r="AY492" s="28"/>
      <c r="AZ492" s="28"/>
      <c r="BA492" s="28"/>
      <c r="BB492" s="28"/>
      <c r="BE492" s="124"/>
      <c r="BF492" s="28"/>
      <c r="BG492" s="28"/>
      <c r="BH492" s="28"/>
      <c r="BI492" s="28"/>
      <c r="BJ492" s="28"/>
      <c r="BK492" s="28"/>
      <c r="BL492" s="28"/>
      <c r="BM492" s="28"/>
      <c r="BN492" s="28"/>
      <c r="BO492" s="28"/>
      <c r="BP492" s="28"/>
      <c r="BQ492" s="28"/>
      <c r="BR492" s="28"/>
      <c r="BS492" s="28"/>
      <c r="BT492" s="28"/>
    </row>
    <row r="493" spans="4:72" s="29" customFormat="1" ht="11.1" customHeight="1">
      <c r="D493" s="124"/>
      <c r="E493" s="28"/>
      <c r="P493" s="28"/>
      <c r="Q493" s="28"/>
      <c r="R493" s="28"/>
      <c r="S493" s="28"/>
      <c r="T493" s="28"/>
      <c r="U493" s="28"/>
      <c r="V493" s="28"/>
      <c r="W493" s="28"/>
      <c r="X493" s="28"/>
      <c r="Y493" s="28"/>
      <c r="Z493" s="28"/>
      <c r="AA493" s="28"/>
      <c r="AB493" s="28"/>
      <c r="AC493" s="28"/>
      <c r="AD493" s="28"/>
      <c r="AE493" s="28"/>
      <c r="AF493" s="28"/>
      <c r="AG493" s="28"/>
      <c r="AH493" s="28"/>
      <c r="AI493" s="28"/>
      <c r="AJ493" s="28"/>
      <c r="AK493" s="28"/>
      <c r="AL493" s="28"/>
      <c r="AM493" s="28"/>
      <c r="AN493" s="28"/>
      <c r="AO493" s="28"/>
      <c r="AP493" s="28"/>
      <c r="AQ493" s="28"/>
      <c r="AR493" s="28"/>
      <c r="AS493" s="28"/>
      <c r="AT493" s="28"/>
      <c r="AU493" s="28"/>
      <c r="AV493" s="28"/>
      <c r="AW493" s="28"/>
      <c r="AX493" s="28"/>
      <c r="AY493" s="28"/>
      <c r="AZ493" s="28"/>
      <c r="BA493" s="28"/>
      <c r="BB493" s="28"/>
      <c r="BE493" s="124"/>
      <c r="BF493" s="28"/>
      <c r="BG493" s="28"/>
      <c r="BH493" s="28"/>
      <c r="BI493" s="28"/>
      <c r="BJ493" s="28"/>
      <c r="BK493" s="28"/>
      <c r="BL493" s="28"/>
      <c r="BM493" s="28"/>
      <c r="BN493" s="28"/>
      <c r="BO493" s="28"/>
      <c r="BP493" s="28"/>
      <c r="BQ493" s="28"/>
      <c r="BR493" s="28"/>
      <c r="BS493" s="28"/>
      <c r="BT493" s="28"/>
    </row>
    <row r="494" spans="4:72" s="29" customFormat="1" ht="11.1" customHeight="1">
      <c r="D494" s="124"/>
      <c r="E494" s="28"/>
      <c r="P494" s="28"/>
      <c r="Q494" s="28"/>
      <c r="R494" s="28"/>
      <c r="S494" s="28"/>
      <c r="T494" s="28"/>
      <c r="U494" s="28"/>
      <c r="V494" s="28"/>
      <c r="W494" s="28"/>
      <c r="X494" s="28"/>
      <c r="Y494" s="28"/>
      <c r="Z494" s="28"/>
      <c r="AA494" s="28"/>
      <c r="AB494" s="28"/>
      <c r="AC494" s="28"/>
      <c r="AD494" s="28"/>
      <c r="AE494" s="28"/>
      <c r="AF494" s="28"/>
      <c r="AG494" s="28"/>
      <c r="AH494" s="28"/>
      <c r="AI494" s="28"/>
      <c r="AJ494" s="28"/>
      <c r="AK494" s="28"/>
      <c r="AL494" s="28"/>
      <c r="AM494" s="28"/>
      <c r="AN494" s="28"/>
      <c r="AO494" s="28"/>
      <c r="AP494" s="28"/>
      <c r="AQ494" s="28"/>
      <c r="AR494" s="28"/>
      <c r="AS494" s="28"/>
      <c r="AT494" s="28"/>
      <c r="AU494" s="28"/>
      <c r="AV494" s="28"/>
      <c r="AW494" s="28"/>
      <c r="AX494" s="28"/>
      <c r="AY494" s="28"/>
      <c r="AZ494" s="28"/>
      <c r="BA494" s="28"/>
      <c r="BB494" s="28"/>
      <c r="BE494" s="124"/>
      <c r="BF494" s="28"/>
      <c r="BG494" s="28"/>
      <c r="BH494" s="28"/>
      <c r="BI494" s="28"/>
      <c r="BJ494" s="28"/>
      <c r="BK494" s="28"/>
      <c r="BL494" s="28"/>
      <c r="BM494" s="28"/>
      <c r="BN494" s="28"/>
      <c r="BO494" s="28"/>
      <c r="BP494" s="28"/>
      <c r="BQ494" s="28"/>
      <c r="BR494" s="28"/>
      <c r="BS494" s="28"/>
      <c r="BT494" s="28"/>
    </row>
    <row r="495" spans="4:72" s="29" customFormat="1" ht="11.1" customHeight="1">
      <c r="D495" s="124"/>
      <c r="E495" s="28"/>
      <c r="P495" s="28"/>
      <c r="Q495" s="28"/>
      <c r="R495" s="28"/>
      <c r="S495" s="28"/>
      <c r="T495" s="28"/>
      <c r="U495" s="28"/>
      <c r="V495" s="28"/>
      <c r="W495" s="28"/>
      <c r="X495" s="28"/>
      <c r="Y495" s="28"/>
      <c r="Z495" s="28"/>
      <c r="AA495" s="28"/>
      <c r="AB495" s="28"/>
      <c r="AC495" s="28"/>
      <c r="AD495" s="28"/>
      <c r="AE495" s="28"/>
      <c r="AF495" s="28"/>
      <c r="AG495" s="28"/>
      <c r="AH495" s="28"/>
      <c r="AI495" s="28"/>
      <c r="AJ495" s="28"/>
      <c r="AK495" s="28"/>
      <c r="AL495" s="28"/>
      <c r="AM495" s="28"/>
      <c r="AN495" s="28"/>
      <c r="AO495" s="28"/>
      <c r="AP495" s="28"/>
      <c r="AQ495" s="28"/>
      <c r="AR495" s="28"/>
      <c r="AS495" s="28"/>
      <c r="AT495" s="28"/>
      <c r="AU495" s="28"/>
      <c r="AV495" s="28"/>
      <c r="AW495" s="28"/>
      <c r="AX495" s="28"/>
      <c r="AY495" s="28"/>
      <c r="AZ495" s="28"/>
      <c r="BA495" s="28"/>
      <c r="BB495" s="28"/>
      <c r="BE495" s="124"/>
      <c r="BF495" s="28"/>
      <c r="BG495" s="28"/>
      <c r="BH495" s="28"/>
      <c r="BI495" s="28"/>
      <c r="BJ495" s="28"/>
      <c r="BK495" s="28"/>
      <c r="BL495" s="28"/>
      <c r="BM495" s="28"/>
      <c r="BN495" s="28"/>
      <c r="BO495" s="28"/>
      <c r="BP495" s="28"/>
      <c r="BQ495" s="28"/>
      <c r="BR495" s="28"/>
      <c r="BS495" s="28"/>
      <c r="BT495" s="28"/>
    </row>
    <row r="496" spans="4:72" s="29" customFormat="1" ht="11.1" customHeight="1">
      <c r="D496" s="124"/>
      <c r="E496" s="28"/>
      <c r="P496" s="28"/>
      <c r="Q496" s="28"/>
      <c r="R496" s="28"/>
      <c r="S496" s="28"/>
      <c r="T496" s="28"/>
      <c r="U496" s="28"/>
      <c r="V496" s="28"/>
      <c r="W496" s="28"/>
      <c r="X496" s="28"/>
      <c r="Y496" s="28"/>
      <c r="Z496" s="28"/>
      <c r="AA496" s="28"/>
      <c r="AB496" s="28"/>
      <c r="AC496" s="28"/>
      <c r="AD496" s="28"/>
      <c r="AE496" s="28"/>
      <c r="AF496" s="28"/>
      <c r="AG496" s="28"/>
      <c r="AH496" s="28"/>
      <c r="AI496" s="28"/>
      <c r="AJ496" s="28"/>
      <c r="AK496" s="28"/>
      <c r="AL496" s="28"/>
      <c r="AM496" s="28"/>
      <c r="AN496" s="28"/>
      <c r="AO496" s="28"/>
      <c r="AP496" s="28"/>
      <c r="AQ496" s="28"/>
      <c r="AR496" s="28"/>
      <c r="AS496" s="28"/>
      <c r="AT496" s="28"/>
      <c r="AU496" s="28"/>
      <c r="AV496" s="28"/>
      <c r="AW496" s="28"/>
      <c r="AX496" s="28"/>
      <c r="AY496" s="28"/>
      <c r="AZ496" s="28"/>
      <c r="BA496" s="28"/>
      <c r="BB496" s="28"/>
      <c r="BE496" s="124"/>
      <c r="BF496" s="28"/>
      <c r="BG496" s="28"/>
      <c r="BH496" s="28"/>
      <c r="BI496" s="28"/>
      <c r="BJ496" s="28"/>
      <c r="BK496" s="28"/>
      <c r="BL496" s="28"/>
      <c r="BM496" s="28"/>
      <c r="BN496" s="28"/>
      <c r="BO496" s="28"/>
      <c r="BP496" s="28"/>
      <c r="BQ496" s="28"/>
      <c r="BR496" s="28"/>
      <c r="BS496" s="28"/>
      <c r="BT496" s="28"/>
    </row>
    <row r="497" spans="4:72" s="29" customFormat="1" ht="11.1" customHeight="1">
      <c r="D497" s="124"/>
      <c r="E497" s="28"/>
      <c r="P497" s="28"/>
      <c r="Q497" s="28"/>
      <c r="R497" s="28"/>
      <c r="S497" s="28"/>
      <c r="T497" s="28"/>
      <c r="U497" s="28"/>
      <c r="V497" s="28"/>
      <c r="W497" s="28"/>
      <c r="X497" s="28"/>
      <c r="Y497" s="28"/>
      <c r="Z497" s="28"/>
      <c r="AA497" s="28"/>
      <c r="AB497" s="28"/>
      <c r="AC497" s="28"/>
      <c r="AD497" s="28"/>
      <c r="AE497" s="28"/>
      <c r="AF497" s="28"/>
      <c r="AG497" s="28"/>
      <c r="AH497" s="28"/>
      <c r="AI497" s="28"/>
      <c r="AJ497" s="28"/>
      <c r="AK497" s="28"/>
      <c r="AL497" s="28"/>
      <c r="AM497" s="28"/>
      <c r="AN497" s="28"/>
      <c r="AO497" s="28"/>
      <c r="AP497" s="28"/>
      <c r="AQ497" s="28"/>
      <c r="AR497" s="28"/>
      <c r="AS497" s="28"/>
      <c r="AT497" s="28"/>
      <c r="AU497" s="28"/>
      <c r="AV497" s="28"/>
      <c r="AW497" s="28"/>
      <c r="AX497" s="28"/>
      <c r="AY497" s="28"/>
      <c r="AZ497" s="28"/>
      <c r="BA497" s="28"/>
      <c r="BB497" s="28"/>
      <c r="BE497" s="124"/>
      <c r="BF497" s="28"/>
      <c r="BG497" s="28"/>
      <c r="BH497" s="28"/>
      <c r="BI497" s="28"/>
      <c r="BJ497" s="28"/>
      <c r="BK497" s="28"/>
      <c r="BL497" s="28"/>
      <c r="BM497" s="28"/>
      <c r="BN497" s="28"/>
      <c r="BO497" s="28"/>
      <c r="BP497" s="28"/>
      <c r="BQ497" s="28"/>
      <c r="BR497" s="28"/>
      <c r="BS497" s="28"/>
      <c r="BT497" s="28"/>
    </row>
    <row r="498" spans="4:72" s="29" customFormat="1" ht="11.1" customHeight="1">
      <c r="D498" s="124"/>
      <c r="E498" s="28"/>
      <c r="P498" s="28"/>
      <c r="Q498" s="28"/>
      <c r="R498" s="28"/>
      <c r="S498" s="28"/>
      <c r="T498" s="28"/>
      <c r="U498" s="28"/>
      <c r="V498" s="28"/>
      <c r="W498" s="28"/>
      <c r="X498" s="28"/>
      <c r="Y498" s="28"/>
      <c r="Z498" s="28"/>
      <c r="AA498" s="28"/>
      <c r="AB498" s="28"/>
      <c r="AC498" s="28"/>
      <c r="AD498" s="28"/>
      <c r="AE498" s="28"/>
      <c r="AF498" s="28"/>
      <c r="AG498" s="28"/>
      <c r="AH498" s="28"/>
      <c r="AI498" s="28"/>
      <c r="AJ498" s="28"/>
      <c r="AK498" s="28"/>
      <c r="AL498" s="28"/>
      <c r="AM498" s="28"/>
      <c r="AN498" s="28"/>
      <c r="AO498" s="28"/>
      <c r="AP498" s="28"/>
      <c r="AQ498" s="28"/>
      <c r="AR498" s="28"/>
      <c r="AS498" s="28"/>
      <c r="AT498" s="28"/>
      <c r="AU498" s="28"/>
      <c r="AV498" s="28"/>
      <c r="AW498" s="28"/>
      <c r="AX498" s="28"/>
      <c r="AY498" s="28"/>
      <c r="AZ498" s="28"/>
      <c r="BA498" s="28"/>
      <c r="BB498" s="28"/>
      <c r="BE498" s="124"/>
      <c r="BF498" s="28"/>
      <c r="BG498" s="28"/>
      <c r="BH498" s="28"/>
      <c r="BI498" s="28"/>
      <c r="BJ498" s="28"/>
      <c r="BK498" s="28"/>
      <c r="BL498" s="28"/>
      <c r="BM498" s="28"/>
      <c r="BN498" s="28"/>
      <c r="BO498" s="28"/>
      <c r="BP498" s="28"/>
      <c r="BQ498" s="28"/>
      <c r="BR498" s="28"/>
      <c r="BS498" s="28"/>
      <c r="BT498" s="28"/>
    </row>
    <row r="499" spans="4:72" s="29" customFormat="1" ht="11.1" customHeight="1">
      <c r="D499" s="124"/>
      <c r="E499" s="28"/>
      <c r="P499" s="28"/>
      <c r="Q499" s="28"/>
      <c r="R499" s="28"/>
      <c r="S499" s="28"/>
      <c r="T499" s="28"/>
      <c r="U499" s="28"/>
      <c r="V499" s="28"/>
      <c r="W499" s="28"/>
      <c r="X499" s="28"/>
      <c r="Y499" s="28"/>
      <c r="Z499" s="28"/>
      <c r="AA499" s="28"/>
      <c r="AB499" s="28"/>
      <c r="AC499" s="28"/>
      <c r="AD499" s="28"/>
      <c r="AE499" s="28"/>
      <c r="AF499" s="28"/>
      <c r="AG499" s="28"/>
      <c r="AH499" s="28"/>
      <c r="AI499" s="28"/>
      <c r="AJ499" s="28"/>
      <c r="AK499" s="28"/>
      <c r="AL499" s="28"/>
      <c r="AM499" s="28"/>
      <c r="AN499" s="28"/>
      <c r="AO499" s="28"/>
      <c r="AP499" s="28"/>
      <c r="AQ499" s="28"/>
      <c r="AR499" s="28"/>
      <c r="AS499" s="28"/>
      <c r="AT499" s="28"/>
      <c r="AU499" s="28"/>
      <c r="AV499" s="28"/>
      <c r="AW499" s="28"/>
      <c r="AX499" s="28"/>
      <c r="AY499" s="28"/>
      <c r="AZ499" s="28"/>
      <c r="BA499" s="28"/>
      <c r="BB499" s="28"/>
      <c r="BE499" s="124"/>
      <c r="BF499" s="28"/>
      <c r="BG499" s="28"/>
      <c r="BH499" s="28"/>
      <c r="BI499" s="28"/>
      <c r="BJ499" s="28"/>
      <c r="BK499" s="28"/>
      <c r="BL499" s="28"/>
      <c r="BM499" s="28"/>
      <c r="BN499" s="28"/>
      <c r="BO499" s="28"/>
      <c r="BP499" s="28"/>
      <c r="BQ499" s="28"/>
      <c r="BR499" s="28"/>
      <c r="BS499" s="28"/>
      <c r="BT499" s="28"/>
    </row>
    <row r="500" spans="4:72" s="29" customFormat="1" ht="11.1" customHeight="1">
      <c r="D500" s="124"/>
      <c r="E500" s="28"/>
      <c r="P500" s="28"/>
      <c r="Q500" s="28"/>
      <c r="R500" s="28"/>
      <c r="S500" s="28"/>
      <c r="T500" s="28"/>
      <c r="U500" s="28"/>
      <c r="V500" s="28"/>
      <c r="W500" s="28"/>
      <c r="X500" s="28"/>
      <c r="Y500" s="28"/>
      <c r="Z500" s="28"/>
      <c r="AA500" s="28"/>
      <c r="AB500" s="28"/>
      <c r="AC500" s="28"/>
      <c r="AD500" s="28"/>
      <c r="AE500" s="28"/>
      <c r="AF500" s="28"/>
      <c r="AG500" s="28"/>
      <c r="AH500" s="28"/>
      <c r="AI500" s="28"/>
      <c r="AJ500" s="28"/>
      <c r="AK500" s="28"/>
      <c r="AL500" s="28"/>
      <c r="AM500" s="28"/>
      <c r="AN500" s="28"/>
      <c r="AO500" s="28"/>
      <c r="AP500" s="28"/>
      <c r="AQ500" s="28"/>
      <c r="AR500" s="28"/>
      <c r="AS500" s="28"/>
      <c r="AT500" s="28"/>
      <c r="AU500" s="28"/>
      <c r="AV500" s="28"/>
      <c r="AW500" s="28"/>
      <c r="AX500" s="28"/>
      <c r="AY500" s="28"/>
      <c r="AZ500" s="28"/>
      <c r="BA500" s="28"/>
      <c r="BB500" s="28"/>
      <c r="BE500" s="124"/>
      <c r="BF500" s="28"/>
      <c r="BG500" s="28"/>
      <c r="BH500" s="28"/>
      <c r="BI500" s="28"/>
      <c r="BJ500" s="28"/>
      <c r="BK500" s="28"/>
      <c r="BL500" s="28"/>
      <c r="BM500" s="28"/>
      <c r="BN500" s="28"/>
      <c r="BO500" s="28"/>
      <c r="BP500" s="28"/>
      <c r="BQ500" s="28"/>
      <c r="BR500" s="28"/>
      <c r="BS500" s="28"/>
      <c r="BT500" s="28"/>
    </row>
    <row r="501" spans="4:72" s="29" customFormat="1" ht="11.1" customHeight="1">
      <c r="D501" s="124"/>
      <c r="E501" s="28"/>
      <c r="P501" s="28"/>
      <c r="Q501" s="28"/>
      <c r="R501" s="28"/>
      <c r="S501" s="28"/>
      <c r="T501" s="28"/>
      <c r="U501" s="28"/>
      <c r="V501" s="28"/>
      <c r="W501" s="28"/>
      <c r="X501" s="28"/>
      <c r="Y501" s="28"/>
      <c r="Z501" s="28"/>
      <c r="AA501" s="28"/>
      <c r="AB501" s="28"/>
      <c r="AC501" s="28"/>
      <c r="AD501" s="28"/>
      <c r="AE501" s="28"/>
      <c r="AF501" s="28"/>
      <c r="AG501" s="28"/>
      <c r="AH501" s="28"/>
      <c r="AI501" s="28"/>
      <c r="AJ501" s="28"/>
      <c r="AK501" s="28"/>
      <c r="AL501" s="28"/>
      <c r="AM501" s="28"/>
      <c r="AN501" s="28"/>
      <c r="AO501" s="28"/>
      <c r="AP501" s="28"/>
      <c r="AQ501" s="28"/>
      <c r="AR501" s="28"/>
      <c r="AS501" s="28"/>
      <c r="AT501" s="28"/>
      <c r="AU501" s="28"/>
      <c r="AV501" s="28"/>
      <c r="AW501" s="28"/>
      <c r="AX501" s="28"/>
      <c r="AY501" s="28"/>
      <c r="AZ501" s="28"/>
      <c r="BA501" s="28"/>
      <c r="BB501" s="28"/>
      <c r="BE501" s="124"/>
      <c r="BF501" s="28"/>
      <c r="BG501" s="28"/>
      <c r="BH501" s="28"/>
      <c r="BI501" s="28"/>
      <c r="BJ501" s="28"/>
      <c r="BK501" s="28"/>
      <c r="BL501" s="28"/>
      <c r="BM501" s="28"/>
      <c r="BN501" s="28"/>
      <c r="BO501" s="28"/>
      <c r="BP501" s="28"/>
      <c r="BQ501" s="28"/>
      <c r="BR501" s="28"/>
      <c r="BS501" s="28"/>
      <c r="BT501" s="28"/>
    </row>
    <row r="502" spans="4:72" s="29" customFormat="1" ht="11.1" customHeight="1">
      <c r="D502" s="124"/>
      <c r="E502" s="28"/>
      <c r="P502" s="28"/>
      <c r="Q502" s="28"/>
      <c r="R502" s="28"/>
      <c r="S502" s="28"/>
      <c r="T502" s="28"/>
      <c r="U502" s="28"/>
      <c r="V502" s="28"/>
      <c r="W502" s="28"/>
      <c r="X502" s="28"/>
      <c r="Y502" s="28"/>
      <c r="Z502" s="28"/>
      <c r="AA502" s="28"/>
      <c r="AB502" s="28"/>
      <c r="AC502" s="28"/>
      <c r="AD502" s="28"/>
      <c r="AE502" s="28"/>
      <c r="AF502" s="28"/>
      <c r="AG502" s="28"/>
      <c r="AH502" s="28"/>
      <c r="AI502" s="28"/>
      <c r="AJ502" s="28"/>
      <c r="AK502" s="28"/>
      <c r="AL502" s="28"/>
      <c r="AM502" s="28"/>
      <c r="AN502" s="28"/>
      <c r="AO502" s="28"/>
      <c r="AP502" s="28"/>
      <c r="AQ502" s="28"/>
      <c r="AR502" s="28"/>
      <c r="AS502" s="28"/>
      <c r="AT502" s="28"/>
      <c r="AU502" s="28"/>
      <c r="AV502" s="28"/>
      <c r="AW502" s="28"/>
      <c r="AX502" s="28"/>
      <c r="AY502" s="28"/>
      <c r="AZ502" s="28"/>
      <c r="BA502" s="28"/>
      <c r="BB502" s="28"/>
      <c r="BE502" s="124"/>
      <c r="BF502" s="28"/>
      <c r="BG502" s="28"/>
      <c r="BH502" s="28"/>
      <c r="BI502" s="28"/>
      <c r="BJ502" s="28"/>
      <c r="BK502" s="28"/>
      <c r="BL502" s="28"/>
      <c r="BM502" s="28"/>
      <c r="BN502" s="28"/>
      <c r="BO502" s="28"/>
      <c r="BP502" s="28"/>
      <c r="BQ502" s="28"/>
      <c r="BR502" s="28"/>
      <c r="BS502" s="28"/>
      <c r="BT502" s="28"/>
    </row>
    <row r="503" spans="4:72" s="29" customFormat="1" ht="11.1" customHeight="1">
      <c r="D503" s="124"/>
      <c r="E503" s="28"/>
      <c r="P503" s="28"/>
      <c r="Q503" s="28"/>
      <c r="R503" s="28"/>
      <c r="S503" s="28"/>
      <c r="T503" s="28"/>
      <c r="U503" s="28"/>
      <c r="V503" s="28"/>
      <c r="W503" s="28"/>
      <c r="X503" s="28"/>
      <c r="Y503" s="28"/>
      <c r="Z503" s="28"/>
      <c r="AA503" s="28"/>
      <c r="AB503" s="28"/>
      <c r="AC503" s="28"/>
      <c r="AD503" s="28"/>
      <c r="AE503" s="28"/>
      <c r="AF503" s="28"/>
      <c r="AG503" s="28"/>
      <c r="AH503" s="28"/>
      <c r="AI503" s="28"/>
      <c r="AJ503" s="28"/>
      <c r="AK503" s="28"/>
      <c r="AL503" s="28"/>
      <c r="AM503" s="28"/>
      <c r="AN503" s="28"/>
      <c r="AO503" s="28"/>
      <c r="AP503" s="28"/>
      <c r="AQ503" s="28"/>
      <c r="AR503" s="28"/>
      <c r="AS503" s="28"/>
      <c r="AT503" s="28"/>
      <c r="AU503" s="28"/>
      <c r="AV503" s="28"/>
      <c r="AW503" s="28"/>
      <c r="AX503" s="28"/>
      <c r="AY503" s="28"/>
      <c r="AZ503" s="28"/>
      <c r="BA503" s="28"/>
      <c r="BB503" s="28"/>
      <c r="BE503" s="124"/>
      <c r="BF503" s="28"/>
      <c r="BG503" s="28"/>
      <c r="BH503" s="28"/>
      <c r="BI503" s="28"/>
      <c r="BJ503" s="28"/>
      <c r="BK503" s="28"/>
      <c r="BL503" s="28"/>
      <c r="BM503" s="28"/>
      <c r="BN503" s="28"/>
      <c r="BO503" s="28"/>
      <c r="BP503" s="28"/>
      <c r="BQ503" s="28"/>
      <c r="BR503" s="28"/>
      <c r="BS503" s="28"/>
      <c r="BT503" s="28"/>
    </row>
    <row r="504" spans="4:72" s="29" customFormat="1" ht="11.1" customHeight="1">
      <c r="D504" s="124"/>
      <c r="E504" s="28"/>
      <c r="P504" s="28"/>
      <c r="Q504" s="28"/>
      <c r="R504" s="28"/>
      <c r="S504" s="28"/>
      <c r="T504" s="28"/>
      <c r="U504" s="28"/>
      <c r="V504" s="28"/>
      <c r="W504" s="28"/>
      <c r="X504" s="28"/>
      <c r="Y504" s="28"/>
      <c r="Z504" s="28"/>
      <c r="AA504" s="28"/>
      <c r="AB504" s="28"/>
      <c r="AC504" s="28"/>
      <c r="AD504" s="28"/>
      <c r="AE504" s="28"/>
      <c r="AF504" s="28"/>
      <c r="AG504" s="28"/>
      <c r="AH504" s="28"/>
      <c r="AI504" s="28"/>
      <c r="AJ504" s="28"/>
      <c r="AK504" s="28"/>
      <c r="AL504" s="28"/>
      <c r="AM504" s="28"/>
      <c r="AN504" s="28"/>
      <c r="AO504" s="28"/>
      <c r="AP504" s="28"/>
      <c r="AQ504" s="28"/>
      <c r="AR504" s="28"/>
      <c r="AS504" s="28"/>
      <c r="AT504" s="28"/>
      <c r="AU504" s="28"/>
      <c r="AV504" s="28"/>
      <c r="AW504" s="28"/>
      <c r="AX504" s="28"/>
      <c r="AY504" s="28"/>
      <c r="AZ504" s="28"/>
      <c r="BA504" s="28"/>
      <c r="BB504" s="28"/>
      <c r="BE504" s="124"/>
      <c r="BF504" s="28"/>
      <c r="BG504" s="28"/>
      <c r="BH504" s="28"/>
      <c r="BI504" s="28"/>
      <c r="BJ504" s="28"/>
      <c r="BK504" s="28"/>
      <c r="BL504" s="28"/>
      <c r="BM504" s="28"/>
      <c r="BN504" s="28"/>
      <c r="BO504" s="28"/>
      <c r="BP504" s="28"/>
      <c r="BQ504" s="28"/>
      <c r="BR504" s="28"/>
      <c r="BS504" s="28"/>
      <c r="BT504" s="28"/>
    </row>
    <row r="505" spans="4:72" s="29" customFormat="1" ht="11.1" customHeight="1">
      <c r="D505" s="124"/>
      <c r="E505" s="28"/>
      <c r="P505" s="28"/>
      <c r="Q505" s="28"/>
      <c r="R505" s="28"/>
      <c r="S505" s="28"/>
      <c r="T505" s="28"/>
      <c r="U505" s="28"/>
      <c r="V505" s="28"/>
      <c r="W505" s="28"/>
      <c r="X505" s="28"/>
      <c r="Y505" s="28"/>
      <c r="Z505" s="28"/>
      <c r="AA505" s="28"/>
      <c r="AB505" s="28"/>
      <c r="AC505" s="28"/>
      <c r="AD505" s="28"/>
      <c r="AE505" s="28"/>
      <c r="AF505" s="28"/>
      <c r="AG505" s="28"/>
      <c r="AH505" s="28"/>
      <c r="AI505" s="28"/>
      <c r="AJ505" s="28"/>
      <c r="AK505" s="28"/>
      <c r="AL505" s="28"/>
      <c r="AM505" s="28"/>
      <c r="AN505" s="28"/>
      <c r="AO505" s="28"/>
      <c r="AP505" s="28"/>
      <c r="AQ505" s="28"/>
      <c r="AR505" s="28"/>
      <c r="AS505" s="28"/>
      <c r="AT505" s="28"/>
      <c r="AU505" s="28"/>
      <c r="AV505" s="28"/>
      <c r="AW505" s="28"/>
      <c r="AX505" s="28"/>
      <c r="AY505" s="28"/>
      <c r="AZ505" s="28"/>
      <c r="BA505" s="28"/>
      <c r="BB505" s="28"/>
      <c r="BE505" s="124"/>
      <c r="BF505" s="28"/>
      <c r="BG505" s="28"/>
      <c r="BH505" s="28"/>
      <c r="BI505" s="28"/>
      <c r="BJ505" s="28"/>
      <c r="BK505" s="28"/>
      <c r="BL505" s="28"/>
      <c r="BM505" s="28"/>
      <c r="BN505" s="28"/>
      <c r="BO505" s="28"/>
      <c r="BP505" s="28"/>
      <c r="BQ505" s="28"/>
      <c r="BR505" s="28"/>
      <c r="BS505" s="28"/>
      <c r="BT505" s="28"/>
    </row>
    <row r="506" spans="4:72" s="29" customFormat="1" ht="11.1" customHeight="1">
      <c r="D506" s="124"/>
      <c r="E506" s="28"/>
      <c r="P506" s="28"/>
      <c r="Q506" s="28"/>
      <c r="R506" s="28"/>
      <c r="S506" s="28"/>
      <c r="T506" s="28"/>
      <c r="U506" s="28"/>
      <c r="V506" s="28"/>
      <c r="W506" s="28"/>
      <c r="X506" s="28"/>
      <c r="Y506" s="28"/>
      <c r="Z506" s="28"/>
      <c r="AA506" s="28"/>
      <c r="AB506" s="28"/>
      <c r="AC506" s="28"/>
      <c r="AD506" s="28"/>
      <c r="AE506" s="28"/>
      <c r="AF506" s="28"/>
      <c r="AG506" s="28"/>
      <c r="AH506" s="28"/>
      <c r="AI506" s="28"/>
      <c r="AJ506" s="28"/>
      <c r="AK506" s="28"/>
      <c r="AL506" s="28"/>
      <c r="AM506" s="28"/>
      <c r="AN506" s="28"/>
      <c r="AO506" s="28"/>
      <c r="AP506" s="28"/>
      <c r="AQ506" s="28"/>
      <c r="AR506" s="28"/>
      <c r="AS506" s="28"/>
      <c r="AT506" s="28"/>
      <c r="AU506" s="28"/>
      <c r="AV506" s="28"/>
      <c r="AW506" s="28"/>
      <c r="AX506" s="28"/>
      <c r="AY506" s="28"/>
      <c r="AZ506" s="28"/>
      <c r="BA506" s="28"/>
      <c r="BB506" s="28"/>
      <c r="BE506" s="124"/>
      <c r="BF506" s="28"/>
      <c r="BG506" s="28"/>
      <c r="BH506" s="28"/>
      <c r="BI506" s="28"/>
      <c r="BJ506" s="28"/>
      <c r="BK506" s="28"/>
      <c r="BL506" s="28"/>
      <c r="BM506" s="28"/>
      <c r="BN506" s="28"/>
      <c r="BO506" s="28"/>
      <c r="BP506" s="28"/>
      <c r="BQ506" s="28"/>
      <c r="BR506" s="28"/>
      <c r="BS506" s="28"/>
      <c r="BT506" s="28"/>
    </row>
    <row r="507" spans="4:72" s="29" customFormat="1" ht="11.1" customHeight="1">
      <c r="D507" s="124"/>
      <c r="E507" s="28"/>
      <c r="P507" s="28"/>
      <c r="Q507" s="28"/>
      <c r="R507" s="28"/>
      <c r="S507" s="28"/>
      <c r="T507" s="28"/>
      <c r="U507" s="28"/>
      <c r="V507" s="28"/>
      <c r="W507" s="28"/>
      <c r="X507" s="28"/>
      <c r="Y507" s="28"/>
      <c r="Z507" s="28"/>
      <c r="AA507" s="28"/>
      <c r="AB507" s="28"/>
      <c r="AC507" s="28"/>
      <c r="AD507" s="28"/>
      <c r="AE507" s="28"/>
      <c r="AF507" s="28"/>
      <c r="AG507" s="28"/>
      <c r="AH507" s="28"/>
      <c r="AI507" s="28"/>
      <c r="AJ507" s="28"/>
      <c r="AK507" s="28"/>
      <c r="AL507" s="28"/>
      <c r="AM507" s="28"/>
      <c r="AN507" s="28"/>
      <c r="AO507" s="28"/>
      <c r="AP507" s="28"/>
      <c r="AQ507" s="28"/>
      <c r="AR507" s="28"/>
      <c r="AS507" s="28"/>
      <c r="AT507" s="28"/>
      <c r="AU507" s="28"/>
      <c r="AV507" s="28"/>
      <c r="AW507" s="28"/>
      <c r="AX507" s="28"/>
      <c r="AY507" s="28"/>
      <c r="AZ507" s="28"/>
      <c r="BA507" s="28"/>
      <c r="BB507" s="28"/>
      <c r="BE507" s="124"/>
      <c r="BF507" s="28"/>
      <c r="BG507" s="28"/>
      <c r="BH507" s="28"/>
      <c r="BI507" s="28"/>
      <c r="BJ507" s="28"/>
      <c r="BK507" s="28"/>
      <c r="BL507" s="28"/>
      <c r="BM507" s="28"/>
      <c r="BN507" s="28"/>
      <c r="BO507" s="28"/>
      <c r="BP507" s="28"/>
      <c r="BQ507" s="28"/>
      <c r="BR507" s="28"/>
      <c r="BS507" s="28"/>
      <c r="BT507" s="28"/>
    </row>
    <row r="508" spans="4:72" s="29" customFormat="1" ht="11.1" customHeight="1">
      <c r="D508" s="124"/>
      <c r="E508" s="28"/>
      <c r="P508" s="28"/>
      <c r="Q508" s="28"/>
      <c r="R508" s="28"/>
      <c r="S508" s="28"/>
      <c r="T508" s="28"/>
      <c r="U508" s="28"/>
      <c r="V508" s="28"/>
      <c r="W508" s="28"/>
      <c r="X508" s="28"/>
      <c r="Y508" s="28"/>
      <c r="Z508" s="28"/>
      <c r="AA508" s="28"/>
      <c r="AB508" s="28"/>
      <c r="AC508" s="28"/>
      <c r="AD508" s="28"/>
      <c r="AE508" s="28"/>
      <c r="AF508" s="28"/>
      <c r="AG508" s="28"/>
      <c r="AH508" s="28"/>
      <c r="AI508" s="28"/>
      <c r="AJ508" s="28"/>
      <c r="AK508" s="28"/>
      <c r="AL508" s="28"/>
      <c r="AM508" s="28"/>
      <c r="AN508" s="28"/>
      <c r="AO508" s="28"/>
      <c r="AP508" s="28"/>
      <c r="AQ508" s="28"/>
      <c r="AR508" s="28"/>
      <c r="AS508" s="28"/>
      <c r="AT508" s="28"/>
      <c r="AU508" s="28"/>
      <c r="AV508" s="28"/>
      <c r="AW508" s="28"/>
      <c r="AX508" s="28"/>
      <c r="AY508" s="28"/>
      <c r="AZ508" s="28"/>
      <c r="BA508" s="28"/>
      <c r="BB508" s="28"/>
      <c r="BE508" s="124"/>
      <c r="BF508" s="28"/>
      <c r="BG508" s="28"/>
      <c r="BH508" s="28"/>
      <c r="BI508" s="28"/>
      <c r="BJ508" s="28"/>
      <c r="BK508" s="28"/>
      <c r="BL508" s="28"/>
      <c r="BM508" s="28"/>
      <c r="BN508" s="28"/>
      <c r="BO508" s="28"/>
      <c r="BP508" s="28"/>
      <c r="BQ508" s="28"/>
      <c r="BR508" s="28"/>
      <c r="BS508" s="28"/>
      <c r="BT508" s="28"/>
    </row>
    <row r="509" spans="4:72" s="29" customFormat="1" ht="11.1" customHeight="1">
      <c r="D509" s="124"/>
      <c r="E509" s="28"/>
      <c r="P509" s="28"/>
      <c r="Q509" s="28"/>
      <c r="R509" s="28"/>
      <c r="S509" s="28"/>
      <c r="T509" s="28"/>
      <c r="U509" s="28"/>
      <c r="V509" s="28"/>
      <c r="W509" s="28"/>
      <c r="X509" s="28"/>
      <c r="Y509" s="28"/>
      <c r="Z509" s="28"/>
      <c r="AA509" s="28"/>
      <c r="AB509" s="28"/>
      <c r="AC509" s="28"/>
      <c r="AD509" s="28"/>
      <c r="AE509" s="28"/>
      <c r="AF509" s="28"/>
      <c r="AG509" s="28"/>
      <c r="AH509" s="28"/>
      <c r="AI509" s="28"/>
      <c r="AJ509" s="28"/>
      <c r="AK509" s="28"/>
      <c r="AL509" s="28"/>
      <c r="AM509" s="28"/>
      <c r="AN509" s="28"/>
      <c r="AO509" s="28"/>
      <c r="AP509" s="28"/>
      <c r="AQ509" s="28"/>
      <c r="AR509" s="28"/>
      <c r="AS509" s="28"/>
      <c r="AT509" s="28"/>
      <c r="AU509" s="28"/>
      <c r="AV509" s="28"/>
      <c r="AW509" s="28"/>
      <c r="AX509" s="28"/>
      <c r="AY509" s="28"/>
      <c r="AZ509" s="28"/>
      <c r="BA509" s="28"/>
      <c r="BB509" s="28"/>
      <c r="BE509" s="124"/>
      <c r="BF509" s="28"/>
      <c r="BG509" s="28"/>
      <c r="BH509" s="28"/>
      <c r="BI509" s="28"/>
      <c r="BJ509" s="28"/>
      <c r="BK509" s="28"/>
      <c r="BL509" s="28"/>
      <c r="BM509" s="28"/>
      <c r="BN509" s="28"/>
      <c r="BO509" s="28"/>
      <c r="BP509" s="28"/>
      <c r="BQ509" s="28"/>
      <c r="BR509" s="28"/>
      <c r="BS509" s="28"/>
      <c r="BT509" s="28"/>
    </row>
    <row r="510" spans="4:72" s="29" customFormat="1" ht="11.1" customHeight="1">
      <c r="D510" s="124"/>
      <c r="E510" s="28"/>
      <c r="P510" s="28"/>
      <c r="Q510" s="28"/>
      <c r="R510" s="28"/>
      <c r="S510" s="28"/>
      <c r="T510" s="28"/>
      <c r="U510" s="28"/>
      <c r="V510" s="28"/>
      <c r="W510" s="28"/>
      <c r="X510" s="28"/>
      <c r="Y510" s="28"/>
      <c r="Z510" s="28"/>
      <c r="AA510" s="28"/>
      <c r="AB510" s="28"/>
      <c r="AC510" s="28"/>
      <c r="AD510" s="28"/>
      <c r="AE510" s="28"/>
      <c r="AF510" s="28"/>
      <c r="AG510" s="28"/>
      <c r="AH510" s="28"/>
      <c r="AI510" s="28"/>
      <c r="AJ510" s="28"/>
      <c r="AK510" s="28"/>
      <c r="AL510" s="28"/>
      <c r="AM510" s="28"/>
      <c r="AN510" s="28"/>
      <c r="AO510" s="28"/>
      <c r="AP510" s="28"/>
      <c r="AQ510" s="28"/>
      <c r="AR510" s="28"/>
      <c r="AS510" s="28"/>
      <c r="AT510" s="28"/>
      <c r="AU510" s="28"/>
      <c r="AV510" s="28"/>
      <c r="AW510" s="28"/>
      <c r="AX510" s="28"/>
      <c r="AY510" s="28"/>
      <c r="AZ510" s="28"/>
      <c r="BA510" s="28"/>
      <c r="BB510" s="28"/>
      <c r="BE510" s="124"/>
      <c r="BF510" s="28"/>
      <c r="BG510" s="28"/>
      <c r="BH510" s="28"/>
      <c r="BI510" s="28"/>
      <c r="BJ510" s="28"/>
      <c r="BK510" s="28"/>
      <c r="BL510" s="28"/>
      <c r="BM510" s="28"/>
      <c r="BN510" s="28"/>
      <c r="BO510" s="28"/>
      <c r="BP510" s="28"/>
      <c r="BQ510" s="28"/>
      <c r="BR510" s="28"/>
      <c r="BS510" s="28"/>
      <c r="BT510" s="28"/>
    </row>
    <row r="511" spans="4:72" s="29" customFormat="1" ht="11.1" customHeight="1">
      <c r="D511" s="124"/>
      <c r="E511" s="28"/>
      <c r="P511" s="28"/>
      <c r="Q511" s="28"/>
      <c r="R511" s="28"/>
      <c r="S511" s="28"/>
      <c r="T511" s="28"/>
      <c r="U511" s="28"/>
      <c r="V511" s="28"/>
      <c r="W511" s="28"/>
      <c r="X511" s="28"/>
      <c r="Y511" s="28"/>
      <c r="Z511" s="28"/>
      <c r="AA511" s="28"/>
      <c r="AB511" s="28"/>
      <c r="AC511" s="28"/>
      <c r="AD511" s="28"/>
      <c r="AE511" s="28"/>
      <c r="AF511" s="28"/>
      <c r="AG511" s="28"/>
      <c r="AH511" s="28"/>
      <c r="AI511" s="28"/>
      <c r="AJ511" s="28"/>
      <c r="AK511" s="28"/>
      <c r="AL511" s="28"/>
      <c r="AM511" s="28"/>
      <c r="AN511" s="28"/>
      <c r="AO511" s="28"/>
      <c r="AP511" s="28"/>
      <c r="AQ511" s="28"/>
      <c r="AR511" s="28"/>
      <c r="AS511" s="28"/>
      <c r="AT511" s="28"/>
      <c r="AU511" s="28"/>
      <c r="AV511" s="28"/>
      <c r="AW511" s="28"/>
      <c r="AX511" s="28"/>
      <c r="AY511" s="28"/>
      <c r="AZ511" s="28"/>
      <c r="BA511" s="28"/>
      <c r="BB511" s="28"/>
      <c r="BE511" s="124"/>
      <c r="BF511" s="28"/>
      <c r="BG511" s="28"/>
      <c r="BH511" s="28"/>
      <c r="BI511" s="28"/>
      <c r="BJ511" s="28"/>
      <c r="BK511" s="28"/>
      <c r="BL511" s="28"/>
      <c r="BM511" s="28"/>
      <c r="BN511" s="28"/>
      <c r="BO511" s="28"/>
      <c r="BP511" s="28"/>
      <c r="BQ511" s="28"/>
      <c r="BR511" s="28"/>
      <c r="BS511" s="28"/>
      <c r="BT511" s="28"/>
    </row>
    <row r="512" spans="4:72" s="29" customFormat="1" ht="11.1" customHeight="1">
      <c r="D512" s="124"/>
      <c r="E512" s="28"/>
      <c r="P512" s="28"/>
      <c r="Q512" s="28"/>
      <c r="R512" s="28"/>
      <c r="S512" s="28"/>
      <c r="T512" s="28"/>
      <c r="U512" s="28"/>
      <c r="V512" s="28"/>
      <c r="W512" s="28"/>
      <c r="X512" s="28"/>
      <c r="Y512" s="28"/>
      <c r="Z512" s="28"/>
      <c r="AA512" s="28"/>
      <c r="AB512" s="28"/>
      <c r="AC512" s="28"/>
      <c r="AD512" s="28"/>
      <c r="AE512" s="28"/>
      <c r="AF512" s="28"/>
      <c r="AG512" s="28"/>
      <c r="AH512" s="28"/>
      <c r="AI512" s="28"/>
      <c r="AJ512" s="28"/>
      <c r="AK512" s="28"/>
      <c r="AL512" s="28"/>
      <c r="AM512" s="28"/>
      <c r="AN512" s="28"/>
      <c r="AO512" s="28"/>
      <c r="AP512" s="28"/>
      <c r="AQ512" s="28"/>
      <c r="AR512" s="28"/>
      <c r="AS512" s="28"/>
      <c r="AT512" s="28"/>
      <c r="AU512" s="28"/>
      <c r="AV512" s="28"/>
      <c r="AW512" s="28"/>
      <c r="AX512" s="28"/>
      <c r="AY512" s="28"/>
      <c r="AZ512" s="28"/>
      <c r="BA512" s="28"/>
      <c r="BB512" s="28"/>
      <c r="BE512" s="124"/>
      <c r="BF512" s="28"/>
      <c r="BG512" s="28"/>
      <c r="BH512" s="28"/>
      <c r="BI512" s="28"/>
      <c r="BJ512" s="28"/>
      <c r="BK512" s="28"/>
      <c r="BL512" s="28"/>
      <c r="BM512" s="28"/>
      <c r="BN512" s="28"/>
      <c r="BO512" s="28"/>
      <c r="BP512" s="28"/>
      <c r="BQ512" s="28"/>
      <c r="BR512" s="28"/>
      <c r="BS512" s="28"/>
      <c r="BT512" s="28"/>
    </row>
    <row r="513" spans="4:72" s="29" customFormat="1" ht="11.1" customHeight="1">
      <c r="D513" s="124"/>
      <c r="E513" s="28"/>
      <c r="P513" s="28"/>
      <c r="Q513" s="28"/>
      <c r="R513" s="28"/>
      <c r="S513" s="28"/>
      <c r="T513" s="28"/>
      <c r="U513" s="28"/>
      <c r="V513" s="28"/>
      <c r="W513" s="28"/>
      <c r="X513" s="28"/>
      <c r="Y513" s="28"/>
      <c r="Z513" s="28"/>
      <c r="AA513" s="28"/>
      <c r="AB513" s="28"/>
      <c r="AC513" s="28"/>
      <c r="AD513" s="28"/>
      <c r="AE513" s="28"/>
      <c r="AF513" s="28"/>
      <c r="AG513" s="28"/>
      <c r="AH513" s="28"/>
      <c r="AI513" s="28"/>
      <c r="AJ513" s="28"/>
      <c r="AK513" s="28"/>
      <c r="AL513" s="28"/>
      <c r="AM513" s="28"/>
      <c r="AN513" s="28"/>
      <c r="AO513" s="28"/>
      <c r="AP513" s="28"/>
      <c r="AQ513" s="28"/>
      <c r="AR513" s="28"/>
      <c r="AS513" s="28"/>
      <c r="AT513" s="28"/>
      <c r="AU513" s="28"/>
      <c r="AV513" s="28"/>
      <c r="AW513" s="28"/>
      <c r="AX513" s="28"/>
      <c r="AY513" s="28"/>
      <c r="AZ513" s="28"/>
      <c r="BA513" s="28"/>
      <c r="BB513" s="28"/>
      <c r="BE513" s="124"/>
      <c r="BF513" s="28"/>
      <c r="BG513" s="28"/>
      <c r="BH513" s="28"/>
      <c r="BI513" s="28"/>
      <c r="BJ513" s="28"/>
      <c r="BK513" s="28"/>
      <c r="BL513" s="28"/>
      <c r="BM513" s="28"/>
      <c r="BN513" s="28"/>
      <c r="BO513" s="28"/>
      <c r="BP513" s="28"/>
      <c r="BQ513" s="28"/>
      <c r="BR513" s="28"/>
      <c r="BS513" s="28"/>
      <c r="BT513" s="28"/>
    </row>
    <row r="514" spans="4:72" s="29" customFormat="1" ht="11.1" customHeight="1">
      <c r="D514" s="124"/>
      <c r="E514" s="28"/>
      <c r="P514" s="28"/>
      <c r="Q514" s="28"/>
      <c r="R514" s="28"/>
      <c r="S514" s="28"/>
      <c r="T514" s="28"/>
      <c r="U514" s="28"/>
      <c r="V514" s="28"/>
      <c r="W514" s="28"/>
      <c r="X514" s="28"/>
      <c r="Y514" s="28"/>
      <c r="Z514" s="28"/>
      <c r="AA514" s="28"/>
      <c r="AB514" s="28"/>
      <c r="AC514" s="28"/>
      <c r="AD514" s="28"/>
      <c r="AE514" s="28"/>
      <c r="AF514" s="28"/>
      <c r="AG514" s="28"/>
      <c r="AH514" s="28"/>
      <c r="AI514" s="28"/>
      <c r="AJ514" s="28"/>
      <c r="AK514" s="28"/>
      <c r="AL514" s="28"/>
      <c r="AM514" s="28"/>
      <c r="AN514" s="28"/>
      <c r="AO514" s="28"/>
      <c r="AP514" s="28"/>
      <c r="AQ514" s="28"/>
      <c r="AR514" s="28"/>
      <c r="AS514" s="28"/>
      <c r="AT514" s="28"/>
      <c r="AU514" s="28"/>
      <c r="AV514" s="28"/>
      <c r="AW514" s="28"/>
      <c r="AX514" s="28"/>
      <c r="AY514" s="28"/>
      <c r="AZ514" s="28"/>
      <c r="BA514" s="28"/>
      <c r="BB514" s="28"/>
      <c r="BE514" s="124"/>
      <c r="BF514" s="28"/>
      <c r="BG514" s="28"/>
      <c r="BH514" s="28"/>
      <c r="BI514" s="28"/>
      <c r="BJ514" s="28"/>
      <c r="BK514" s="28"/>
      <c r="BL514" s="28"/>
      <c r="BM514" s="28"/>
      <c r="BN514" s="28"/>
      <c r="BO514" s="28"/>
      <c r="BP514" s="28"/>
      <c r="BQ514" s="28"/>
      <c r="BR514" s="28"/>
      <c r="BS514" s="28"/>
      <c r="BT514" s="28"/>
    </row>
    <row r="515" spans="4:72" s="29" customFormat="1" ht="11.1" customHeight="1">
      <c r="D515" s="124"/>
      <c r="E515" s="28"/>
      <c r="P515" s="28"/>
      <c r="Q515" s="28"/>
      <c r="R515" s="28"/>
      <c r="S515" s="28"/>
      <c r="T515" s="28"/>
      <c r="U515" s="28"/>
      <c r="V515" s="28"/>
      <c r="W515" s="28"/>
      <c r="X515" s="28"/>
      <c r="Y515" s="28"/>
      <c r="Z515" s="28"/>
      <c r="AA515" s="28"/>
      <c r="AB515" s="28"/>
      <c r="AC515" s="28"/>
      <c r="AD515" s="28"/>
      <c r="AE515" s="28"/>
      <c r="AF515" s="28"/>
      <c r="AG515" s="28"/>
      <c r="AH515" s="28"/>
      <c r="AI515" s="28"/>
      <c r="AJ515" s="28"/>
      <c r="AK515" s="28"/>
      <c r="AL515" s="28"/>
      <c r="AM515" s="28"/>
      <c r="AN515" s="28"/>
      <c r="AO515" s="28"/>
      <c r="AP515" s="28"/>
      <c r="AQ515" s="28"/>
      <c r="AR515" s="28"/>
      <c r="AS515" s="28"/>
      <c r="AT515" s="28"/>
      <c r="AU515" s="28"/>
      <c r="AV515" s="28"/>
      <c r="AW515" s="28"/>
      <c r="AX515" s="28"/>
      <c r="AY515" s="28"/>
      <c r="AZ515" s="28"/>
      <c r="BA515" s="28"/>
      <c r="BB515" s="28"/>
      <c r="BE515" s="124"/>
      <c r="BF515" s="28"/>
      <c r="BG515" s="28"/>
      <c r="BH515" s="28"/>
      <c r="BI515" s="28"/>
      <c r="BJ515" s="28"/>
      <c r="BK515" s="28"/>
      <c r="BL515" s="28"/>
      <c r="BM515" s="28"/>
      <c r="BN515" s="28"/>
      <c r="BO515" s="28"/>
      <c r="BP515" s="28"/>
      <c r="BQ515" s="28"/>
      <c r="BR515" s="28"/>
      <c r="BS515" s="28"/>
      <c r="BT515" s="28"/>
    </row>
    <row r="516" spans="4:72" s="29" customFormat="1" ht="11.1" customHeight="1">
      <c r="D516" s="124"/>
      <c r="E516" s="28"/>
      <c r="P516" s="28"/>
      <c r="Q516" s="28"/>
      <c r="R516" s="28"/>
      <c r="S516" s="28"/>
      <c r="T516" s="28"/>
      <c r="U516" s="28"/>
      <c r="V516" s="28"/>
      <c r="W516" s="28"/>
      <c r="X516" s="28"/>
      <c r="Y516" s="28"/>
      <c r="Z516" s="28"/>
      <c r="AA516" s="28"/>
      <c r="AB516" s="28"/>
      <c r="AC516" s="28"/>
      <c r="AD516" s="28"/>
      <c r="AE516" s="28"/>
      <c r="AF516" s="28"/>
      <c r="AG516" s="28"/>
      <c r="AH516" s="28"/>
      <c r="AI516" s="28"/>
      <c r="AJ516" s="28"/>
      <c r="AK516" s="28"/>
      <c r="AL516" s="28"/>
      <c r="AM516" s="28"/>
      <c r="AN516" s="28"/>
      <c r="AO516" s="28"/>
      <c r="AP516" s="28"/>
      <c r="AQ516" s="28"/>
      <c r="AR516" s="28"/>
      <c r="AS516" s="28"/>
      <c r="AT516" s="28"/>
      <c r="AU516" s="28"/>
      <c r="AV516" s="28"/>
      <c r="AW516" s="28"/>
      <c r="AX516" s="28"/>
      <c r="AY516" s="28"/>
      <c r="AZ516" s="28"/>
      <c r="BA516" s="28"/>
      <c r="BB516" s="28"/>
      <c r="BE516" s="124"/>
      <c r="BF516" s="28"/>
      <c r="BG516" s="28"/>
      <c r="BH516" s="28"/>
      <c r="BI516" s="28"/>
      <c r="BJ516" s="28"/>
      <c r="BK516" s="28"/>
      <c r="BL516" s="28"/>
      <c r="BM516" s="28"/>
      <c r="BN516" s="28"/>
      <c r="BO516" s="28"/>
      <c r="BP516" s="28"/>
      <c r="BQ516" s="28"/>
      <c r="BR516" s="28"/>
      <c r="BS516" s="28"/>
      <c r="BT516" s="28"/>
    </row>
    <row r="517" spans="4:72" s="29" customFormat="1" ht="11.1" customHeight="1">
      <c r="D517" s="124"/>
      <c r="E517" s="28"/>
      <c r="P517" s="28"/>
      <c r="Q517" s="28"/>
      <c r="R517" s="28"/>
      <c r="S517" s="28"/>
      <c r="T517" s="28"/>
      <c r="U517" s="28"/>
      <c r="V517" s="28"/>
      <c r="W517" s="28"/>
      <c r="X517" s="28"/>
      <c r="Y517" s="28"/>
      <c r="Z517" s="28"/>
      <c r="AA517" s="28"/>
      <c r="AB517" s="28"/>
      <c r="AC517" s="28"/>
      <c r="AD517" s="28"/>
      <c r="AE517" s="28"/>
      <c r="AF517" s="28"/>
      <c r="AG517" s="28"/>
      <c r="AH517" s="28"/>
      <c r="AI517" s="28"/>
      <c r="AJ517" s="28"/>
      <c r="AK517" s="28"/>
      <c r="AL517" s="28"/>
      <c r="AM517" s="28"/>
      <c r="AN517" s="28"/>
      <c r="AO517" s="28"/>
      <c r="AP517" s="28"/>
      <c r="AQ517" s="28"/>
      <c r="AR517" s="28"/>
      <c r="AS517" s="28"/>
      <c r="AT517" s="28"/>
      <c r="AU517" s="28"/>
      <c r="AV517" s="28"/>
      <c r="AW517" s="28"/>
      <c r="AX517" s="28"/>
      <c r="AY517" s="28"/>
      <c r="AZ517" s="28"/>
      <c r="BA517" s="28"/>
      <c r="BB517" s="28"/>
      <c r="BE517" s="124"/>
      <c r="BF517" s="28"/>
      <c r="BG517" s="28"/>
      <c r="BH517" s="28"/>
      <c r="BI517" s="28"/>
      <c r="BJ517" s="28"/>
      <c r="BK517" s="28"/>
      <c r="BL517" s="28"/>
      <c r="BM517" s="28"/>
      <c r="BN517" s="28"/>
      <c r="BO517" s="28"/>
      <c r="BP517" s="28"/>
      <c r="BQ517" s="28"/>
      <c r="BR517" s="28"/>
      <c r="BS517" s="28"/>
      <c r="BT517" s="28"/>
    </row>
    <row r="518" spans="4:72" s="29" customFormat="1" ht="11.1" customHeight="1">
      <c r="D518" s="124"/>
      <c r="E518" s="28"/>
      <c r="P518" s="28"/>
      <c r="Q518" s="28"/>
      <c r="R518" s="28"/>
      <c r="S518" s="28"/>
      <c r="T518" s="28"/>
      <c r="U518" s="28"/>
      <c r="V518" s="28"/>
      <c r="W518" s="28"/>
      <c r="X518" s="28"/>
      <c r="Y518" s="28"/>
      <c r="Z518" s="28"/>
      <c r="AA518" s="28"/>
      <c r="AB518" s="28"/>
      <c r="AC518" s="28"/>
      <c r="AD518" s="28"/>
      <c r="AE518" s="28"/>
      <c r="AF518" s="28"/>
      <c r="AG518" s="28"/>
      <c r="AH518" s="28"/>
      <c r="AI518" s="28"/>
      <c r="AJ518" s="28"/>
      <c r="AK518" s="28"/>
      <c r="AL518" s="28"/>
      <c r="AM518" s="28"/>
      <c r="AN518" s="28"/>
      <c r="AO518" s="28"/>
      <c r="AP518" s="28"/>
      <c r="AQ518" s="28"/>
      <c r="AR518" s="28"/>
      <c r="AS518" s="28"/>
      <c r="AT518" s="28"/>
      <c r="AU518" s="28"/>
      <c r="AV518" s="28"/>
      <c r="AW518" s="28"/>
      <c r="AX518" s="28"/>
      <c r="AY518" s="28"/>
      <c r="AZ518" s="28"/>
      <c r="BA518" s="28"/>
      <c r="BB518" s="28"/>
      <c r="BE518" s="124"/>
      <c r="BF518" s="28"/>
      <c r="BG518" s="28"/>
      <c r="BH518" s="28"/>
      <c r="BI518" s="28"/>
      <c r="BJ518" s="28"/>
      <c r="BK518" s="28"/>
      <c r="BL518" s="28"/>
      <c r="BM518" s="28"/>
      <c r="BN518" s="28"/>
      <c r="BO518" s="28"/>
      <c r="BP518" s="28"/>
      <c r="BQ518" s="28"/>
      <c r="BR518" s="28"/>
      <c r="BS518" s="28"/>
      <c r="BT518" s="28"/>
    </row>
    <row r="519" spans="4:72" s="29" customFormat="1" ht="11.1" customHeight="1">
      <c r="D519" s="124"/>
      <c r="E519" s="28"/>
      <c r="P519" s="28"/>
      <c r="Q519" s="28"/>
      <c r="R519" s="28"/>
      <c r="S519" s="28"/>
      <c r="T519" s="28"/>
      <c r="U519" s="28"/>
      <c r="V519" s="28"/>
      <c r="W519" s="28"/>
      <c r="X519" s="28"/>
      <c r="Y519" s="28"/>
      <c r="Z519" s="28"/>
      <c r="AA519" s="28"/>
      <c r="AB519" s="28"/>
      <c r="AC519" s="28"/>
      <c r="AD519" s="28"/>
      <c r="AE519" s="28"/>
      <c r="AF519" s="28"/>
      <c r="AG519" s="28"/>
      <c r="AH519" s="28"/>
      <c r="AI519" s="28"/>
      <c r="AJ519" s="28"/>
      <c r="AK519" s="28"/>
      <c r="AL519" s="28"/>
      <c r="AM519" s="28"/>
      <c r="AN519" s="28"/>
      <c r="AO519" s="28"/>
      <c r="AP519" s="28"/>
      <c r="AQ519" s="28"/>
      <c r="AR519" s="28"/>
      <c r="AS519" s="28"/>
      <c r="AT519" s="28"/>
      <c r="AU519" s="28"/>
      <c r="AV519" s="28"/>
      <c r="AW519" s="28"/>
      <c r="AX519" s="28"/>
      <c r="AY519" s="28"/>
      <c r="AZ519" s="28"/>
      <c r="BA519" s="28"/>
      <c r="BB519" s="28"/>
      <c r="BE519" s="124"/>
      <c r="BF519" s="28"/>
      <c r="BG519" s="28"/>
      <c r="BH519" s="28"/>
      <c r="BI519" s="28"/>
      <c r="BJ519" s="28"/>
      <c r="BK519" s="28"/>
      <c r="BL519" s="28"/>
      <c r="BM519" s="28"/>
      <c r="BN519" s="28"/>
      <c r="BO519" s="28"/>
      <c r="BP519" s="28"/>
      <c r="BQ519" s="28"/>
      <c r="BR519" s="28"/>
      <c r="BS519" s="28"/>
      <c r="BT519" s="28"/>
    </row>
    <row r="520" spans="4:72" s="29" customFormat="1" ht="11.1" customHeight="1">
      <c r="D520" s="124"/>
      <c r="E520" s="28"/>
      <c r="P520" s="28"/>
      <c r="Q520" s="28"/>
      <c r="R520" s="28"/>
      <c r="S520" s="28"/>
      <c r="T520" s="28"/>
      <c r="U520" s="28"/>
      <c r="V520" s="28"/>
      <c r="W520" s="28"/>
      <c r="X520" s="28"/>
      <c r="Y520" s="28"/>
      <c r="Z520" s="28"/>
      <c r="AA520" s="28"/>
      <c r="AB520" s="28"/>
      <c r="AC520" s="28"/>
      <c r="AD520" s="28"/>
      <c r="AE520" s="28"/>
      <c r="AF520" s="28"/>
      <c r="AG520" s="28"/>
      <c r="AH520" s="28"/>
      <c r="AI520" s="28"/>
      <c r="AJ520" s="28"/>
      <c r="AK520" s="28"/>
      <c r="AL520" s="28"/>
      <c r="AM520" s="28"/>
      <c r="AN520" s="28"/>
      <c r="AO520" s="28"/>
      <c r="AP520" s="28"/>
      <c r="AQ520" s="28"/>
      <c r="AR520" s="28"/>
      <c r="AS520" s="28"/>
      <c r="AT520" s="28"/>
      <c r="AU520" s="28"/>
      <c r="AV520" s="28"/>
      <c r="AW520" s="28"/>
      <c r="AX520" s="28"/>
      <c r="AY520" s="28"/>
      <c r="AZ520" s="28"/>
      <c r="BA520" s="28"/>
      <c r="BB520" s="28"/>
      <c r="BE520" s="124"/>
      <c r="BF520" s="28"/>
      <c r="BG520" s="28"/>
      <c r="BH520" s="28"/>
      <c r="BI520" s="28"/>
      <c r="BJ520" s="28"/>
      <c r="BK520" s="28"/>
      <c r="BL520" s="28"/>
      <c r="BM520" s="28"/>
      <c r="BN520" s="28"/>
      <c r="BO520" s="28"/>
      <c r="BP520" s="28"/>
      <c r="BQ520" s="28"/>
      <c r="BR520" s="28"/>
      <c r="BS520" s="28"/>
      <c r="BT520" s="28"/>
    </row>
    <row r="521" spans="4:72" s="29" customFormat="1" ht="11.1" customHeight="1">
      <c r="D521" s="124"/>
      <c r="E521" s="28"/>
      <c r="P521" s="28"/>
      <c r="Q521" s="28"/>
      <c r="R521" s="28"/>
      <c r="S521" s="28"/>
      <c r="T521" s="28"/>
      <c r="U521" s="28"/>
      <c r="V521" s="28"/>
      <c r="W521" s="28"/>
      <c r="X521" s="28"/>
      <c r="Y521" s="28"/>
      <c r="Z521" s="28"/>
      <c r="AA521" s="28"/>
      <c r="AB521" s="28"/>
      <c r="AC521" s="28"/>
      <c r="AD521" s="28"/>
      <c r="AE521" s="28"/>
      <c r="AF521" s="28"/>
      <c r="AG521" s="28"/>
      <c r="AH521" s="28"/>
      <c r="AI521" s="28"/>
      <c r="AJ521" s="28"/>
      <c r="AK521" s="28"/>
      <c r="AL521" s="28"/>
      <c r="AM521" s="28"/>
      <c r="AN521" s="28"/>
      <c r="AO521" s="28"/>
      <c r="AP521" s="28"/>
      <c r="AQ521" s="28"/>
      <c r="AR521" s="28"/>
      <c r="AS521" s="28"/>
      <c r="AT521" s="28"/>
      <c r="AU521" s="28"/>
      <c r="AV521" s="28"/>
      <c r="AW521" s="28"/>
      <c r="AX521" s="28"/>
      <c r="AY521" s="28"/>
      <c r="AZ521" s="28"/>
      <c r="BA521" s="28"/>
      <c r="BB521" s="28"/>
      <c r="BE521" s="124"/>
      <c r="BF521" s="28"/>
      <c r="BG521" s="28"/>
      <c r="BH521" s="28"/>
      <c r="BI521" s="28"/>
      <c r="BJ521" s="28"/>
      <c r="BK521" s="28"/>
      <c r="BL521" s="28"/>
      <c r="BM521" s="28"/>
      <c r="BN521" s="28"/>
      <c r="BO521" s="28"/>
      <c r="BP521" s="28"/>
      <c r="BQ521" s="28"/>
      <c r="BR521" s="28"/>
      <c r="BS521" s="28"/>
      <c r="BT521" s="28"/>
    </row>
    <row r="522" spans="4:72" s="29" customFormat="1" ht="11.1" customHeight="1">
      <c r="D522" s="124"/>
      <c r="E522" s="28"/>
      <c r="P522" s="28"/>
      <c r="Q522" s="28"/>
      <c r="R522" s="28"/>
      <c r="S522" s="28"/>
      <c r="T522" s="28"/>
      <c r="U522" s="28"/>
      <c r="V522" s="28"/>
      <c r="W522" s="28"/>
      <c r="X522" s="28"/>
      <c r="Y522" s="28"/>
      <c r="Z522" s="28"/>
      <c r="AA522" s="28"/>
      <c r="AB522" s="28"/>
      <c r="AC522" s="28"/>
      <c r="AD522" s="28"/>
      <c r="AE522" s="28"/>
      <c r="AF522" s="28"/>
      <c r="AG522" s="28"/>
      <c r="AH522" s="28"/>
      <c r="AI522" s="28"/>
      <c r="AJ522" s="28"/>
      <c r="AK522" s="28"/>
      <c r="AL522" s="28"/>
      <c r="AM522" s="28"/>
      <c r="AN522" s="28"/>
      <c r="AO522" s="28"/>
      <c r="AP522" s="28"/>
      <c r="AQ522" s="28"/>
      <c r="AR522" s="28"/>
      <c r="AS522" s="28"/>
      <c r="AT522" s="28"/>
      <c r="AU522" s="28"/>
      <c r="AV522" s="28"/>
      <c r="AW522" s="28"/>
      <c r="AX522" s="28"/>
      <c r="AY522" s="28"/>
      <c r="AZ522" s="28"/>
      <c r="BA522" s="28"/>
      <c r="BB522" s="28"/>
      <c r="BE522" s="124"/>
      <c r="BF522" s="28"/>
      <c r="BG522" s="28"/>
      <c r="BH522" s="28"/>
      <c r="BI522" s="28"/>
      <c r="BJ522" s="28"/>
      <c r="BK522" s="28"/>
      <c r="BL522" s="28"/>
      <c r="BM522" s="28"/>
      <c r="BN522" s="28"/>
      <c r="BO522" s="28"/>
      <c r="BP522" s="28"/>
      <c r="BQ522" s="28"/>
      <c r="BR522" s="28"/>
      <c r="BS522" s="28"/>
      <c r="BT522" s="28"/>
    </row>
    <row r="523" spans="4:72" s="29" customFormat="1" ht="11.1" customHeight="1">
      <c r="D523" s="124"/>
      <c r="E523" s="28"/>
      <c r="P523" s="28"/>
      <c r="Q523" s="28"/>
      <c r="R523" s="28"/>
      <c r="S523" s="28"/>
      <c r="T523" s="28"/>
      <c r="U523" s="28"/>
      <c r="V523" s="28"/>
      <c r="W523" s="28"/>
      <c r="X523" s="28"/>
      <c r="Y523" s="28"/>
      <c r="Z523" s="28"/>
      <c r="AA523" s="28"/>
      <c r="AB523" s="28"/>
      <c r="AC523" s="28"/>
      <c r="AD523" s="28"/>
      <c r="AE523" s="28"/>
      <c r="AF523" s="28"/>
      <c r="AG523" s="28"/>
      <c r="AH523" s="28"/>
      <c r="AI523" s="28"/>
      <c r="AJ523" s="28"/>
      <c r="AK523" s="28"/>
      <c r="AL523" s="28"/>
      <c r="AM523" s="28"/>
      <c r="AN523" s="28"/>
      <c r="AO523" s="28"/>
      <c r="AP523" s="28"/>
      <c r="AQ523" s="28"/>
      <c r="AR523" s="28"/>
      <c r="AS523" s="28"/>
      <c r="AT523" s="28"/>
      <c r="AU523" s="28"/>
      <c r="AV523" s="28"/>
      <c r="AW523" s="28"/>
      <c r="AX523" s="28"/>
      <c r="AY523" s="28"/>
      <c r="AZ523" s="28"/>
      <c r="BA523" s="28"/>
      <c r="BB523" s="28"/>
      <c r="BE523" s="124"/>
      <c r="BF523" s="28"/>
      <c r="BG523" s="28"/>
      <c r="BH523" s="28"/>
      <c r="BI523" s="28"/>
      <c r="BJ523" s="28"/>
      <c r="BK523" s="28"/>
      <c r="BL523" s="28"/>
      <c r="BM523" s="28"/>
      <c r="BN523" s="28"/>
      <c r="BO523" s="28"/>
      <c r="BP523" s="28"/>
      <c r="BQ523" s="28"/>
      <c r="BR523" s="28"/>
      <c r="BS523" s="28"/>
      <c r="BT523" s="28"/>
    </row>
    <row r="524" spans="4:72" s="29" customFormat="1" ht="11.1" customHeight="1">
      <c r="D524" s="124"/>
      <c r="E524" s="28"/>
      <c r="P524" s="28"/>
      <c r="Q524" s="28"/>
      <c r="R524" s="28"/>
      <c r="S524" s="28"/>
      <c r="T524" s="28"/>
      <c r="U524" s="28"/>
      <c r="V524" s="28"/>
      <c r="W524" s="28"/>
      <c r="X524" s="28"/>
      <c r="Y524" s="28"/>
      <c r="Z524" s="28"/>
      <c r="AA524" s="28"/>
      <c r="AB524" s="28"/>
      <c r="AC524" s="28"/>
      <c r="AD524" s="28"/>
      <c r="AE524" s="28"/>
      <c r="AF524" s="28"/>
      <c r="AG524" s="28"/>
      <c r="AH524" s="28"/>
      <c r="AI524" s="28"/>
      <c r="AJ524" s="28"/>
      <c r="AK524" s="28"/>
      <c r="AL524" s="28"/>
      <c r="AM524" s="28"/>
      <c r="AN524" s="28"/>
      <c r="AO524" s="28"/>
      <c r="AP524" s="28"/>
      <c r="AQ524" s="28"/>
      <c r="AR524" s="28"/>
      <c r="AS524" s="28"/>
      <c r="AT524" s="28"/>
      <c r="AU524" s="28"/>
      <c r="AV524" s="28"/>
      <c r="AW524" s="28"/>
      <c r="AX524" s="28"/>
      <c r="AY524" s="28"/>
      <c r="AZ524" s="28"/>
      <c r="BA524" s="28"/>
      <c r="BB524" s="28"/>
      <c r="BE524" s="124"/>
      <c r="BF524" s="28"/>
      <c r="BG524" s="28"/>
      <c r="BH524" s="28"/>
      <c r="BI524" s="28"/>
      <c r="BJ524" s="28"/>
      <c r="BK524" s="28"/>
      <c r="BL524" s="28"/>
      <c r="BM524" s="28"/>
      <c r="BN524" s="28"/>
      <c r="BO524" s="28"/>
      <c r="BP524" s="28"/>
      <c r="BQ524" s="28"/>
      <c r="BR524" s="28"/>
      <c r="BS524" s="28"/>
      <c r="BT524" s="28"/>
    </row>
    <row r="525" spans="4:72" s="29" customFormat="1" ht="11.1" customHeight="1">
      <c r="D525" s="124"/>
      <c r="E525" s="28"/>
      <c r="P525" s="28"/>
      <c r="Q525" s="28"/>
      <c r="R525" s="28"/>
      <c r="S525" s="28"/>
      <c r="T525" s="28"/>
      <c r="U525" s="28"/>
      <c r="V525" s="28"/>
      <c r="W525" s="28"/>
      <c r="X525" s="28"/>
      <c r="Y525" s="28"/>
      <c r="Z525" s="28"/>
      <c r="AA525" s="28"/>
      <c r="AB525" s="28"/>
      <c r="AC525" s="28"/>
      <c r="AD525" s="28"/>
      <c r="AE525" s="28"/>
      <c r="AF525" s="28"/>
      <c r="AG525" s="28"/>
      <c r="AH525" s="28"/>
      <c r="AI525" s="28"/>
      <c r="AJ525" s="28"/>
      <c r="AK525" s="28"/>
      <c r="AL525" s="28"/>
      <c r="AM525" s="28"/>
      <c r="AN525" s="28"/>
      <c r="AO525" s="28"/>
      <c r="AP525" s="28"/>
      <c r="AQ525" s="28"/>
      <c r="AR525" s="28"/>
      <c r="AS525" s="28"/>
      <c r="AT525" s="28"/>
      <c r="AU525" s="28"/>
      <c r="AV525" s="28"/>
      <c r="AW525" s="28"/>
      <c r="AX525" s="28"/>
      <c r="AY525" s="28"/>
      <c r="AZ525" s="28"/>
      <c r="BA525" s="28"/>
      <c r="BB525" s="28"/>
      <c r="BE525" s="124"/>
      <c r="BF525" s="28"/>
      <c r="BG525" s="28"/>
      <c r="BH525" s="28"/>
      <c r="BI525" s="28"/>
      <c r="BJ525" s="28"/>
      <c r="BK525" s="28"/>
      <c r="BL525" s="28"/>
      <c r="BM525" s="28"/>
      <c r="BN525" s="28"/>
      <c r="BO525" s="28"/>
      <c r="BP525" s="28"/>
      <c r="BQ525" s="28"/>
      <c r="BR525" s="28"/>
      <c r="BS525" s="28"/>
      <c r="BT525" s="28"/>
    </row>
    <row r="526" spans="4:72" s="29" customFormat="1" ht="11.1" customHeight="1">
      <c r="D526" s="124"/>
      <c r="E526" s="28"/>
      <c r="P526" s="28"/>
      <c r="Q526" s="28"/>
      <c r="R526" s="28"/>
      <c r="S526" s="28"/>
      <c r="T526" s="28"/>
      <c r="U526" s="28"/>
      <c r="V526" s="28"/>
      <c r="W526" s="28"/>
      <c r="X526" s="28"/>
      <c r="Y526" s="28"/>
      <c r="Z526" s="28"/>
      <c r="AA526" s="28"/>
      <c r="AB526" s="28"/>
      <c r="AC526" s="28"/>
      <c r="AD526" s="28"/>
      <c r="AE526" s="28"/>
      <c r="AF526" s="28"/>
      <c r="AG526" s="28"/>
      <c r="AH526" s="28"/>
      <c r="AI526" s="28"/>
      <c r="AJ526" s="28"/>
      <c r="AK526" s="28"/>
      <c r="AL526" s="28"/>
      <c r="AM526" s="28"/>
      <c r="AN526" s="28"/>
      <c r="AO526" s="28"/>
      <c r="AP526" s="28"/>
      <c r="AQ526" s="28"/>
      <c r="AR526" s="28"/>
      <c r="AS526" s="28"/>
      <c r="AT526" s="28"/>
      <c r="AU526" s="28"/>
      <c r="AV526" s="28"/>
      <c r="AW526" s="28"/>
      <c r="AX526" s="28"/>
      <c r="AY526" s="28"/>
      <c r="AZ526" s="28"/>
      <c r="BA526" s="28"/>
      <c r="BB526" s="28"/>
      <c r="BE526" s="124"/>
      <c r="BF526" s="28"/>
      <c r="BG526" s="28"/>
      <c r="BH526" s="28"/>
      <c r="BI526" s="28"/>
      <c r="BJ526" s="28"/>
      <c r="BK526" s="28"/>
      <c r="BL526" s="28"/>
      <c r="BM526" s="28"/>
      <c r="BN526" s="28"/>
      <c r="BO526" s="28"/>
      <c r="BP526" s="28"/>
      <c r="BQ526" s="28"/>
      <c r="BR526" s="28"/>
      <c r="BS526" s="28"/>
      <c r="BT526" s="28"/>
    </row>
    <row r="527" spans="4:72" s="29" customFormat="1" ht="11.1" customHeight="1">
      <c r="D527" s="124"/>
      <c r="E527" s="28"/>
      <c r="P527" s="28"/>
      <c r="Q527" s="28"/>
      <c r="R527" s="28"/>
      <c r="S527" s="28"/>
      <c r="T527" s="28"/>
      <c r="U527" s="28"/>
      <c r="V527" s="28"/>
      <c r="W527" s="28"/>
      <c r="X527" s="28"/>
      <c r="Y527" s="28"/>
      <c r="Z527" s="28"/>
      <c r="AA527" s="28"/>
      <c r="AB527" s="28"/>
      <c r="AC527" s="28"/>
      <c r="AD527" s="28"/>
      <c r="AE527" s="28"/>
      <c r="AF527" s="28"/>
      <c r="AG527" s="28"/>
      <c r="AH527" s="28"/>
      <c r="AI527" s="28"/>
      <c r="AJ527" s="28"/>
      <c r="AK527" s="28"/>
      <c r="AL527" s="28"/>
      <c r="AM527" s="28"/>
      <c r="AN527" s="28"/>
      <c r="AO527" s="28"/>
      <c r="AP527" s="28"/>
      <c r="AQ527" s="28"/>
      <c r="AR527" s="28"/>
      <c r="AS527" s="28"/>
      <c r="AT527" s="28"/>
      <c r="AU527" s="28"/>
      <c r="AV527" s="28"/>
      <c r="AW527" s="28"/>
      <c r="AX527" s="28"/>
      <c r="AY527" s="28"/>
      <c r="AZ527" s="28"/>
      <c r="BA527" s="28"/>
      <c r="BB527" s="28"/>
      <c r="BE527" s="124"/>
      <c r="BF527" s="28"/>
      <c r="BG527" s="28"/>
      <c r="BH527" s="28"/>
      <c r="BI527" s="28"/>
      <c r="BJ527" s="28"/>
      <c r="BK527" s="28"/>
      <c r="BL527" s="28"/>
      <c r="BM527" s="28"/>
      <c r="BN527" s="28"/>
      <c r="BO527" s="28"/>
      <c r="BP527" s="28"/>
      <c r="BQ527" s="28"/>
      <c r="BR527" s="28"/>
      <c r="BS527" s="28"/>
      <c r="BT527" s="28"/>
    </row>
    <row r="528" spans="4:72" s="29" customFormat="1" ht="11.1" customHeight="1">
      <c r="D528" s="124"/>
      <c r="E528" s="28"/>
      <c r="P528" s="28"/>
      <c r="Q528" s="28"/>
      <c r="R528" s="28"/>
      <c r="S528" s="28"/>
      <c r="T528" s="28"/>
      <c r="U528" s="28"/>
      <c r="V528" s="28"/>
      <c r="W528" s="28"/>
      <c r="X528" s="28"/>
      <c r="Y528" s="28"/>
      <c r="Z528" s="28"/>
      <c r="AA528" s="28"/>
      <c r="AB528" s="28"/>
      <c r="AC528" s="28"/>
      <c r="AD528" s="28"/>
      <c r="AE528" s="28"/>
      <c r="AF528" s="28"/>
      <c r="AG528" s="28"/>
      <c r="AH528" s="28"/>
      <c r="AI528" s="28"/>
      <c r="AJ528" s="28"/>
      <c r="AK528" s="28"/>
      <c r="AL528" s="28"/>
      <c r="AM528" s="28"/>
      <c r="AN528" s="28"/>
      <c r="AO528" s="28"/>
      <c r="AP528" s="28"/>
      <c r="AQ528" s="28"/>
      <c r="AR528" s="28"/>
      <c r="AS528" s="28"/>
      <c r="AT528" s="28"/>
      <c r="AU528" s="28"/>
      <c r="AV528" s="28"/>
      <c r="AW528" s="28"/>
      <c r="AX528" s="28"/>
      <c r="AY528" s="28"/>
      <c r="AZ528" s="28"/>
      <c r="BA528" s="28"/>
      <c r="BB528" s="28"/>
      <c r="BE528" s="124"/>
      <c r="BF528" s="28"/>
      <c r="BG528" s="28"/>
      <c r="BH528" s="28"/>
      <c r="BI528" s="28"/>
      <c r="BJ528" s="28"/>
      <c r="BK528" s="28"/>
      <c r="BL528" s="28"/>
      <c r="BM528" s="28"/>
      <c r="BN528" s="28"/>
      <c r="BO528" s="28"/>
      <c r="BP528" s="28"/>
      <c r="BQ528" s="28"/>
      <c r="BR528" s="28"/>
      <c r="BS528" s="28"/>
      <c r="BT528" s="28"/>
    </row>
    <row r="529" spans="4:72" s="29" customFormat="1" ht="11.1" customHeight="1">
      <c r="D529" s="124"/>
      <c r="E529" s="28"/>
      <c r="P529" s="28"/>
      <c r="Q529" s="28"/>
      <c r="R529" s="28"/>
      <c r="S529" s="28"/>
      <c r="T529" s="28"/>
      <c r="U529" s="28"/>
      <c r="V529" s="28"/>
      <c r="W529" s="28"/>
      <c r="X529" s="28"/>
      <c r="Y529" s="28"/>
      <c r="Z529" s="28"/>
      <c r="AA529" s="28"/>
      <c r="AB529" s="28"/>
      <c r="AC529" s="28"/>
      <c r="AD529" s="28"/>
      <c r="AE529" s="28"/>
      <c r="AF529" s="28"/>
      <c r="AG529" s="28"/>
      <c r="AH529" s="28"/>
      <c r="AI529" s="28"/>
      <c r="AJ529" s="28"/>
      <c r="AK529" s="28"/>
      <c r="AL529" s="28"/>
      <c r="AM529" s="28"/>
      <c r="AN529" s="28"/>
      <c r="AO529" s="28"/>
      <c r="AP529" s="28"/>
      <c r="AQ529" s="28"/>
      <c r="AR529" s="28"/>
      <c r="AS529" s="28"/>
      <c r="AT529" s="28"/>
      <c r="AU529" s="28"/>
      <c r="AV529" s="28"/>
      <c r="AW529" s="28"/>
      <c r="AX529" s="28"/>
      <c r="AY529" s="28"/>
      <c r="AZ529" s="28"/>
      <c r="BA529" s="28"/>
      <c r="BB529" s="28"/>
      <c r="BE529" s="124"/>
      <c r="BF529" s="28"/>
      <c r="BG529" s="28"/>
      <c r="BH529" s="28"/>
      <c r="BI529" s="28"/>
      <c r="BJ529" s="28"/>
      <c r="BK529" s="28"/>
      <c r="BL529" s="28"/>
      <c r="BM529" s="28"/>
      <c r="BN529" s="28"/>
      <c r="BO529" s="28"/>
      <c r="BP529" s="28"/>
      <c r="BQ529" s="28"/>
      <c r="BR529" s="28"/>
      <c r="BS529" s="28"/>
      <c r="BT529" s="28"/>
    </row>
    <row r="530" spans="4:72" s="29" customFormat="1" ht="11.1" customHeight="1">
      <c r="D530" s="124"/>
      <c r="E530" s="28"/>
      <c r="P530" s="28"/>
      <c r="Q530" s="28"/>
      <c r="R530" s="28"/>
      <c r="S530" s="28"/>
      <c r="T530" s="28"/>
      <c r="U530" s="28"/>
      <c r="V530" s="28"/>
      <c r="W530" s="28"/>
      <c r="X530" s="28"/>
      <c r="Y530" s="28"/>
      <c r="Z530" s="28"/>
      <c r="AA530" s="28"/>
      <c r="AB530" s="28"/>
      <c r="AC530" s="28"/>
      <c r="AD530" s="28"/>
      <c r="AE530" s="28"/>
      <c r="AF530" s="28"/>
      <c r="AG530" s="28"/>
      <c r="AH530" s="28"/>
      <c r="AI530" s="28"/>
      <c r="AJ530" s="28"/>
      <c r="AK530" s="28"/>
      <c r="AL530" s="28"/>
      <c r="AM530" s="28"/>
      <c r="AN530" s="28"/>
      <c r="AO530" s="28"/>
      <c r="AP530" s="28"/>
      <c r="AQ530" s="28"/>
      <c r="AR530" s="28"/>
      <c r="AS530" s="28"/>
      <c r="AT530" s="28"/>
      <c r="AU530" s="28"/>
      <c r="AV530" s="28"/>
      <c r="AW530" s="28"/>
      <c r="AX530" s="28"/>
      <c r="AY530" s="28"/>
      <c r="AZ530" s="28"/>
      <c r="BA530" s="28"/>
      <c r="BB530" s="28"/>
      <c r="BE530" s="124"/>
      <c r="BF530" s="28"/>
      <c r="BG530" s="28"/>
      <c r="BH530" s="28"/>
      <c r="BI530" s="28"/>
      <c r="BJ530" s="28"/>
      <c r="BK530" s="28"/>
      <c r="BL530" s="28"/>
      <c r="BM530" s="28"/>
      <c r="BN530" s="28"/>
      <c r="BO530" s="28"/>
      <c r="BP530" s="28"/>
      <c r="BQ530" s="28"/>
      <c r="BR530" s="28"/>
      <c r="BS530" s="28"/>
      <c r="BT530" s="28"/>
    </row>
    <row r="531" spans="4:72" s="29" customFormat="1" ht="11.1" customHeight="1">
      <c r="D531" s="124"/>
      <c r="E531" s="28"/>
      <c r="P531" s="28"/>
      <c r="Q531" s="28"/>
      <c r="R531" s="28"/>
      <c r="S531" s="28"/>
      <c r="T531" s="28"/>
      <c r="U531" s="28"/>
      <c r="V531" s="28"/>
      <c r="W531" s="28"/>
      <c r="X531" s="28"/>
      <c r="Y531" s="28"/>
      <c r="Z531" s="28"/>
      <c r="AA531" s="28"/>
      <c r="AB531" s="28"/>
      <c r="AC531" s="28"/>
      <c r="AD531" s="28"/>
      <c r="AE531" s="28"/>
      <c r="AF531" s="28"/>
      <c r="AG531" s="28"/>
      <c r="AH531" s="28"/>
      <c r="AI531" s="28"/>
      <c r="AJ531" s="28"/>
      <c r="AK531" s="28"/>
      <c r="AL531" s="28"/>
      <c r="AM531" s="28"/>
      <c r="AN531" s="28"/>
      <c r="AO531" s="28"/>
      <c r="AP531" s="28"/>
      <c r="AQ531" s="28"/>
      <c r="AR531" s="28"/>
      <c r="AS531" s="28"/>
      <c r="AT531" s="28"/>
      <c r="AU531" s="28"/>
      <c r="AV531" s="28"/>
      <c r="AW531" s="28"/>
      <c r="AX531" s="28"/>
      <c r="AY531" s="28"/>
      <c r="AZ531" s="28"/>
      <c r="BA531" s="28"/>
      <c r="BB531" s="28"/>
      <c r="BE531" s="124"/>
      <c r="BF531" s="28"/>
      <c r="BG531" s="28"/>
      <c r="BH531" s="28"/>
      <c r="BI531" s="28"/>
      <c r="BJ531" s="28"/>
      <c r="BK531" s="28"/>
      <c r="BL531" s="28"/>
      <c r="BM531" s="28"/>
      <c r="BN531" s="28"/>
      <c r="BO531" s="28"/>
      <c r="BP531" s="28"/>
      <c r="BQ531" s="28"/>
      <c r="BR531" s="28"/>
      <c r="BS531" s="28"/>
      <c r="BT531" s="28"/>
    </row>
    <row r="532" spans="4:72" s="29" customFormat="1" ht="11.1" customHeight="1">
      <c r="D532" s="124"/>
      <c r="E532" s="28"/>
      <c r="P532" s="28"/>
      <c r="Q532" s="28"/>
      <c r="R532" s="28"/>
      <c r="S532" s="28"/>
      <c r="T532" s="28"/>
      <c r="U532" s="28"/>
      <c r="V532" s="28"/>
      <c r="W532" s="28"/>
      <c r="X532" s="28"/>
      <c r="Y532" s="28"/>
      <c r="Z532" s="28"/>
      <c r="AA532" s="28"/>
      <c r="AB532" s="28"/>
      <c r="AC532" s="28"/>
      <c r="AD532" s="28"/>
      <c r="AE532" s="28"/>
      <c r="AF532" s="28"/>
      <c r="AG532" s="28"/>
      <c r="AH532" s="28"/>
      <c r="AI532" s="28"/>
      <c r="AJ532" s="28"/>
      <c r="AK532" s="28"/>
      <c r="AL532" s="28"/>
      <c r="AM532" s="28"/>
      <c r="AN532" s="28"/>
      <c r="AO532" s="28"/>
      <c r="AP532" s="28"/>
      <c r="AQ532" s="28"/>
      <c r="AR532" s="28"/>
      <c r="AS532" s="28"/>
      <c r="AT532" s="28"/>
      <c r="AU532" s="28"/>
      <c r="AV532" s="28"/>
      <c r="AW532" s="28"/>
      <c r="AX532" s="28"/>
      <c r="AY532" s="28"/>
      <c r="AZ532" s="28"/>
      <c r="BA532" s="28"/>
      <c r="BB532" s="28"/>
      <c r="BE532" s="124"/>
      <c r="BF532" s="28"/>
      <c r="BG532" s="28"/>
      <c r="BH532" s="28"/>
      <c r="BI532" s="28"/>
      <c r="BJ532" s="28"/>
      <c r="BK532" s="28"/>
      <c r="BL532" s="28"/>
      <c r="BM532" s="28"/>
      <c r="BN532" s="28"/>
      <c r="BO532" s="28"/>
      <c r="BP532" s="28"/>
      <c r="BQ532" s="28"/>
      <c r="BR532" s="28"/>
      <c r="BS532" s="28"/>
      <c r="BT532" s="28"/>
    </row>
    <row r="533" spans="4:72" s="29" customFormat="1" ht="11.1" customHeight="1">
      <c r="D533" s="124"/>
      <c r="E533" s="28"/>
      <c r="P533" s="28"/>
      <c r="Q533" s="28"/>
      <c r="R533" s="28"/>
      <c r="S533" s="28"/>
      <c r="T533" s="28"/>
      <c r="U533" s="28"/>
      <c r="V533" s="28"/>
      <c r="W533" s="28"/>
      <c r="X533" s="28"/>
      <c r="Y533" s="28"/>
      <c r="Z533" s="28"/>
      <c r="AA533" s="28"/>
      <c r="AB533" s="28"/>
      <c r="AC533" s="28"/>
      <c r="AD533" s="28"/>
      <c r="AE533" s="28"/>
      <c r="AF533" s="28"/>
      <c r="AG533" s="28"/>
      <c r="AH533" s="28"/>
      <c r="AI533" s="28"/>
      <c r="AJ533" s="28"/>
      <c r="AK533" s="28"/>
      <c r="AL533" s="28"/>
      <c r="AM533" s="28"/>
      <c r="AN533" s="28"/>
      <c r="AO533" s="28"/>
      <c r="AP533" s="28"/>
      <c r="AQ533" s="28"/>
      <c r="AR533" s="28"/>
      <c r="AS533" s="28"/>
      <c r="AT533" s="28"/>
      <c r="AU533" s="28"/>
      <c r="AV533" s="28"/>
      <c r="AW533" s="28"/>
      <c r="AX533" s="28"/>
      <c r="AY533" s="28"/>
      <c r="AZ533" s="28"/>
      <c r="BA533" s="28"/>
      <c r="BB533" s="28"/>
      <c r="BE533" s="124"/>
      <c r="BF533" s="28"/>
      <c r="BG533" s="28"/>
      <c r="BH533" s="28"/>
      <c r="BI533" s="28"/>
      <c r="BJ533" s="28"/>
      <c r="BK533" s="28"/>
      <c r="BL533" s="28"/>
      <c r="BM533" s="28"/>
      <c r="BN533" s="28"/>
      <c r="BO533" s="28"/>
      <c r="BP533" s="28"/>
      <c r="BQ533" s="28"/>
      <c r="BR533" s="28"/>
      <c r="BS533" s="28"/>
      <c r="BT533" s="28"/>
    </row>
    <row r="534" spans="4:72" s="29" customFormat="1" ht="11.1" customHeight="1">
      <c r="D534" s="124"/>
      <c r="E534" s="28"/>
      <c r="P534" s="28"/>
      <c r="Q534" s="28"/>
      <c r="R534" s="28"/>
      <c r="S534" s="28"/>
      <c r="T534" s="28"/>
      <c r="U534" s="28"/>
      <c r="V534" s="28"/>
      <c r="W534" s="28"/>
      <c r="X534" s="28"/>
      <c r="Y534" s="28"/>
      <c r="Z534" s="28"/>
      <c r="AA534" s="28"/>
      <c r="AB534" s="28"/>
      <c r="AC534" s="28"/>
      <c r="AD534" s="28"/>
      <c r="AE534" s="28"/>
      <c r="AF534" s="28"/>
      <c r="AG534" s="28"/>
      <c r="AH534" s="28"/>
      <c r="AI534" s="28"/>
      <c r="AJ534" s="28"/>
      <c r="AK534" s="28"/>
      <c r="AL534" s="28"/>
      <c r="AM534" s="28"/>
      <c r="AN534" s="28"/>
      <c r="AO534" s="28"/>
      <c r="AP534" s="28"/>
      <c r="AQ534" s="28"/>
      <c r="AR534" s="28"/>
      <c r="AS534" s="28"/>
      <c r="AT534" s="28"/>
      <c r="AU534" s="28"/>
      <c r="AV534" s="28"/>
      <c r="AW534" s="28"/>
      <c r="AX534" s="28"/>
      <c r="AY534" s="28"/>
      <c r="AZ534" s="28"/>
      <c r="BA534" s="28"/>
      <c r="BB534" s="28"/>
      <c r="BE534" s="124"/>
      <c r="BF534" s="28"/>
      <c r="BG534" s="28"/>
      <c r="BH534" s="28"/>
      <c r="BI534" s="28"/>
      <c r="BJ534" s="28"/>
      <c r="BK534" s="28"/>
      <c r="BL534" s="28"/>
      <c r="BM534" s="28"/>
      <c r="BN534" s="28"/>
      <c r="BO534" s="28"/>
      <c r="BP534" s="28"/>
      <c r="BQ534" s="28"/>
      <c r="BR534" s="28"/>
      <c r="BS534" s="28"/>
      <c r="BT534" s="28"/>
    </row>
    <row r="535" spans="4:72" s="29" customFormat="1" ht="11.1" customHeight="1">
      <c r="D535" s="124"/>
      <c r="E535" s="28"/>
      <c r="P535" s="28"/>
      <c r="Q535" s="28"/>
      <c r="R535" s="28"/>
      <c r="S535" s="28"/>
      <c r="T535" s="28"/>
      <c r="U535" s="28"/>
      <c r="V535" s="28"/>
      <c r="W535" s="28"/>
      <c r="X535" s="28"/>
      <c r="Y535" s="28"/>
      <c r="Z535" s="28"/>
      <c r="AA535" s="28"/>
      <c r="AB535" s="28"/>
      <c r="AC535" s="28"/>
      <c r="AD535" s="28"/>
      <c r="AE535" s="28"/>
      <c r="AF535" s="28"/>
      <c r="AG535" s="28"/>
      <c r="AH535" s="28"/>
      <c r="AI535" s="28"/>
      <c r="AJ535" s="28"/>
      <c r="AK535" s="28"/>
      <c r="AL535" s="28"/>
      <c r="AM535" s="28"/>
      <c r="AN535" s="28"/>
      <c r="AO535" s="28"/>
      <c r="AP535" s="28"/>
      <c r="AQ535" s="28"/>
      <c r="AR535" s="28"/>
      <c r="AS535" s="28"/>
      <c r="AT535" s="28"/>
      <c r="AU535" s="28"/>
      <c r="AV535" s="28"/>
      <c r="AW535" s="28"/>
      <c r="AX535" s="28"/>
      <c r="AY535" s="28"/>
      <c r="AZ535" s="28"/>
      <c r="BA535" s="28"/>
      <c r="BB535" s="28"/>
      <c r="BE535" s="124"/>
      <c r="BF535" s="28"/>
      <c r="BG535" s="28"/>
      <c r="BH535" s="28"/>
      <c r="BI535" s="28"/>
      <c r="BJ535" s="28"/>
      <c r="BK535" s="28"/>
      <c r="BL535" s="28"/>
      <c r="BM535" s="28"/>
      <c r="BN535" s="28"/>
      <c r="BO535" s="28"/>
      <c r="BP535" s="28"/>
      <c r="BQ535" s="28"/>
      <c r="BR535" s="28"/>
      <c r="BS535" s="28"/>
      <c r="BT535" s="28"/>
    </row>
    <row r="536" spans="4:72" s="29" customFormat="1" ht="11.1" customHeight="1">
      <c r="D536" s="124"/>
      <c r="E536" s="28"/>
      <c r="P536" s="28"/>
      <c r="Q536" s="28"/>
      <c r="R536" s="28"/>
      <c r="S536" s="28"/>
      <c r="T536" s="28"/>
      <c r="U536" s="28"/>
      <c r="V536" s="28"/>
      <c r="W536" s="28"/>
      <c r="X536" s="28"/>
      <c r="Y536" s="28"/>
      <c r="Z536" s="28"/>
      <c r="AA536" s="28"/>
      <c r="AB536" s="28"/>
      <c r="AC536" s="28"/>
      <c r="AD536" s="28"/>
      <c r="AE536" s="28"/>
      <c r="AF536" s="28"/>
      <c r="AG536" s="28"/>
      <c r="AH536" s="28"/>
      <c r="AI536" s="28"/>
      <c r="AJ536" s="28"/>
      <c r="AK536" s="28"/>
      <c r="AL536" s="28"/>
      <c r="AM536" s="28"/>
      <c r="AN536" s="28"/>
      <c r="AO536" s="28"/>
      <c r="AP536" s="28"/>
      <c r="AQ536" s="28"/>
      <c r="AR536" s="28"/>
      <c r="AS536" s="28"/>
      <c r="AT536" s="28"/>
      <c r="AU536" s="28"/>
      <c r="AV536" s="28"/>
      <c r="AW536" s="28"/>
      <c r="AX536" s="28"/>
      <c r="AY536" s="28"/>
      <c r="AZ536" s="28"/>
      <c r="BA536" s="28"/>
      <c r="BB536" s="28"/>
      <c r="BE536" s="124"/>
      <c r="BF536" s="28"/>
      <c r="BG536" s="28"/>
      <c r="BH536" s="28"/>
      <c r="BI536" s="28"/>
      <c r="BJ536" s="28"/>
      <c r="BK536" s="28"/>
      <c r="BL536" s="28"/>
      <c r="BM536" s="28"/>
      <c r="BN536" s="28"/>
      <c r="BO536" s="28"/>
      <c r="BP536" s="28"/>
      <c r="BQ536" s="28"/>
      <c r="BR536" s="28"/>
      <c r="BS536" s="28"/>
      <c r="BT536" s="28"/>
    </row>
    <row r="537" spans="4:72" s="29" customFormat="1" ht="11.1" customHeight="1">
      <c r="D537" s="124"/>
      <c r="E537" s="28"/>
      <c r="P537" s="28"/>
      <c r="Q537" s="28"/>
      <c r="R537" s="28"/>
      <c r="S537" s="28"/>
      <c r="T537" s="28"/>
      <c r="U537" s="28"/>
      <c r="V537" s="28"/>
      <c r="W537" s="28"/>
      <c r="X537" s="28"/>
      <c r="Y537" s="28"/>
      <c r="Z537" s="28"/>
      <c r="AA537" s="28"/>
      <c r="AB537" s="28"/>
      <c r="AC537" s="28"/>
      <c r="AD537" s="28"/>
      <c r="AE537" s="28"/>
      <c r="AF537" s="28"/>
      <c r="AG537" s="28"/>
      <c r="AH537" s="28"/>
      <c r="AI537" s="28"/>
      <c r="AJ537" s="28"/>
      <c r="AK537" s="28"/>
      <c r="AL537" s="28"/>
      <c r="AM537" s="28"/>
      <c r="AN537" s="28"/>
      <c r="AO537" s="28"/>
      <c r="AP537" s="28"/>
      <c r="AQ537" s="28"/>
      <c r="AR537" s="28"/>
      <c r="AS537" s="28"/>
      <c r="AT537" s="28"/>
      <c r="AU537" s="28"/>
      <c r="AV537" s="28"/>
      <c r="AW537" s="28"/>
      <c r="AX537" s="28"/>
      <c r="AY537" s="28"/>
      <c r="AZ537" s="28"/>
      <c r="BA537" s="28"/>
      <c r="BB537" s="28"/>
      <c r="BE537" s="124"/>
      <c r="BF537" s="28"/>
      <c r="BG537" s="28"/>
      <c r="BH537" s="28"/>
      <c r="BI537" s="28"/>
      <c r="BJ537" s="28"/>
      <c r="BK537" s="28"/>
      <c r="BL537" s="28"/>
      <c r="BM537" s="28"/>
      <c r="BN537" s="28"/>
      <c r="BO537" s="28"/>
      <c r="BP537" s="28"/>
      <c r="BQ537" s="28"/>
      <c r="BR537" s="28"/>
      <c r="BS537" s="28"/>
      <c r="BT537" s="28"/>
    </row>
    <row r="538" spans="4:72" s="29" customFormat="1" ht="11.1" customHeight="1">
      <c r="D538" s="124"/>
      <c r="E538" s="28"/>
      <c r="P538" s="28"/>
      <c r="Q538" s="28"/>
      <c r="R538" s="28"/>
      <c r="S538" s="28"/>
      <c r="T538" s="28"/>
      <c r="U538" s="28"/>
      <c r="V538" s="28"/>
      <c r="W538" s="28"/>
      <c r="X538" s="28"/>
      <c r="Y538" s="28"/>
      <c r="Z538" s="28"/>
      <c r="AA538" s="28"/>
      <c r="AB538" s="28"/>
      <c r="AC538" s="28"/>
      <c r="AD538" s="28"/>
      <c r="AE538" s="28"/>
      <c r="AF538" s="28"/>
      <c r="AG538" s="28"/>
      <c r="AH538" s="28"/>
      <c r="AI538" s="28"/>
      <c r="AJ538" s="28"/>
      <c r="AK538" s="28"/>
      <c r="AL538" s="28"/>
      <c r="AM538" s="28"/>
      <c r="AN538" s="28"/>
      <c r="AO538" s="28"/>
      <c r="AP538" s="28"/>
      <c r="AQ538" s="28"/>
      <c r="AR538" s="28"/>
      <c r="AS538" s="28"/>
      <c r="AT538" s="28"/>
      <c r="AU538" s="28"/>
      <c r="AV538" s="28"/>
      <c r="AW538" s="28"/>
      <c r="AX538" s="28"/>
      <c r="AY538" s="28"/>
      <c r="AZ538" s="28"/>
      <c r="BA538" s="28"/>
      <c r="BB538" s="28"/>
      <c r="BE538" s="124"/>
      <c r="BF538" s="28"/>
      <c r="BG538" s="28"/>
      <c r="BH538" s="28"/>
      <c r="BI538" s="28"/>
      <c r="BJ538" s="28"/>
      <c r="BK538" s="28"/>
      <c r="BL538" s="28"/>
      <c r="BM538" s="28"/>
      <c r="BN538" s="28"/>
      <c r="BO538" s="28"/>
      <c r="BP538" s="28"/>
      <c r="BQ538" s="28"/>
      <c r="BR538" s="28"/>
      <c r="BS538" s="28"/>
      <c r="BT538" s="28"/>
    </row>
    <row r="539" spans="4:72" s="29" customFormat="1" ht="11.1" customHeight="1">
      <c r="D539" s="124"/>
      <c r="E539" s="28"/>
      <c r="P539" s="28"/>
      <c r="Q539" s="28"/>
      <c r="R539" s="28"/>
      <c r="S539" s="28"/>
      <c r="T539" s="28"/>
      <c r="U539" s="28"/>
      <c r="V539" s="28"/>
      <c r="W539" s="28"/>
      <c r="X539" s="28"/>
      <c r="Y539" s="28"/>
      <c r="Z539" s="28"/>
      <c r="AA539" s="28"/>
      <c r="AB539" s="28"/>
      <c r="AC539" s="28"/>
      <c r="AD539" s="28"/>
      <c r="AE539" s="28"/>
      <c r="AF539" s="28"/>
      <c r="AG539" s="28"/>
      <c r="AH539" s="28"/>
      <c r="AI539" s="28"/>
      <c r="AJ539" s="28"/>
      <c r="AK539" s="28"/>
      <c r="AL539" s="28"/>
      <c r="AM539" s="28"/>
      <c r="AN539" s="28"/>
      <c r="AO539" s="28"/>
      <c r="AP539" s="28"/>
      <c r="AQ539" s="28"/>
      <c r="AR539" s="28"/>
      <c r="AS539" s="28"/>
      <c r="AT539" s="28"/>
      <c r="AU539" s="28"/>
      <c r="AV539" s="28"/>
      <c r="AW539" s="28"/>
      <c r="AX539" s="28"/>
      <c r="AY539" s="28"/>
      <c r="AZ539" s="28"/>
      <c r="BA539" s="28"/>
      <c r="BB539" s="28"/>
      <c r="BE539" s="124"/>
      <c r="BF539" s="28"/>
      <c r="BG539" s="28"/>
      <c r="BH539" s="28"/>
      <c r="BI539" s="28"/>
      <c r="BJ539" s="28"/>
      <c r="BK539" s="28"/>
      <c r="BL539" s="28"/>
      <c r="BM539" s="28"/>
      <c r="BN539" s="28"/>
      <c r="BO539" s="28"/>
      <c r="BP539" s="28"/>
      <c r="BQ539" s="28"/>
      <c r="BR539" s="28"/>
      <c r="BS539" s="28"/>
      <c r="BT539" s="28"/>
    </row>
    <row r="540" spans="4:72" s="29" customFormat="1" ht="11.1" customHeight="1">
      <c r="D540" s="124"/>
      <c r="E540" s="28"/>
      <c r="P540" s="28"/>
      <c r="Q540" s="28"/>
      <c r="R540" s="28"/>
      <c r="S540" s="28"/>
      <c r="T540" s="28"/>
      <c r="U540" s="28"/>
      <c r="V540" s="28"/>
      <c r="W540" s="28"/>
      <c r="X540" s="28"/>
      <c r="Y540" s="28"/>
      <c r="Z540" s="28"/>
      <c r="AA540" s="28"/>
      <c r="AB540" s="28"/>
      <c r="AC540" s="28"/>
      <c r="AD540" s="28"/>
      <c r="AE540" s="28"/>
      <c r="AF540" s="28"/>
      <c r="AG540" s="28"/>
      <c r="AH540" s="28"/>
      <c r="AI540" s="28"/>
      <c r="AJ540" s="28"/>
      <c r="AK540" s="28"/>
      <c r="AL540" s="28"/>
      <c r="AM540" s="28"/>
      <c r="AN540" s="28"/>
      <c r="AO540" s="28"/>
      <c r="AP540" s="28"/>
      <c r="AQ540" s="28"/>
      <c r="AR540" s="28"/>
      <c r="AS540" s="28"/>
      <c r="AT540" s="28"/>
      <c r="AU540" s="28"/>
      <c r="AV540" s="28"/>
      <c r="AW540" s="28"/>
      <c r="AX540" s="28"/>
      <c r="AY540" s="28"/>
      <c r="AZ540" s="28"/>
      <c r="BA540" s="28"/>
      <c r="BB540" s="28"/>
      <c r="BE540" s="124"/>
      <c r="BF540" s="28"/>
      <c r="BG540" s="28"/>
      <c r="BH540" s="28"/>
      <c r="BI540" s="28"/>
      <c r="BJ540" s="28"/>
      <c r="BK540" s="28"/>
      <c r="BL540" s="28"/>
      <c r="BM540" s="28"/>
      <c r="BN540" s="28"/>
      <c r="BO540" s="28"/>
      <c r="BP540" s="28"/>
      <c r="BQ540" s="28"/>
      <c r="BR540" s="28"/>
      <c r="BS540" s="28"/>
      <c r="BT540" s="28"/>
    </row>
    <row r="541" spans="4:72" s="29" customFormat="1" ht="11.1" customHeight="1">
      <c r="D541" s="124"/>
      <c r="E541" s="28"/>
      <c r="P541" s="28"/>
      <c r="Q541" s="28"/>
      <c r="R541" s="28"/>
      <c r="S541" s="28"/>
      <c r="T541" s="28"/>
      <c r="U541" s="28"/>
      <c r="V541" s="28"/>
      <c r="W541" s="28"/>
      <c r="X541" s="28"/>
      <c r="Y541" s="28"/>
      <c r="Z541" s="28"/>
      <c r="AA541" s="28"/>
      <c r="AB541" s="28"/>
      <c r="AC541" s="28"/>
      <c r="AD541" s="28"/>
      <c r="AE541" s="28"/>
      <c r="AF541" s="28"/>
      <c r="AG541" s="28"/>
      <c r="AH541" s="28"/>
      <c r="AI541" s="28"/>
      <c r="AJ541" s="28"/>
      <c r="AK541" s="28"/>
      <c r="AL541" s="28"/>
      <c r="AM541" s="28"/>
      <c r="AN541" s="28"/>
      <c r="AO541" s="28"/>
      <c r="AP541" s="28"/>
      <c r="AQ541" s="28"/>
      <c r="AR541" s="28"/>
      <c r="AS541" s="28"/>
      <c r="AT541" s="28"/>
      <c r="AU541" s="28"/>
      <c r="AV541" s="28"/>
      <c r="AW541" s="28"/>
      <c r="AX541" s="28"/>
      <c r="AY541" s="28"/>
      <c r="AZ541" s="28"/>
      <c r="BA541" s="28"/>
      <c r="BB541" s="28"/>
      <c r="BE541" s="124"/>
      <c r="BF541" s="28"/>
      <c r="BG541" s="28"/>
      <c r="BH541" s="28"/>
      <c r="BI541" s="28"/>
      <c r="BJ541" s="28"/>
      <c r="BK541" s="28"/>
      <c r="BL541" s="28"/>
      <c r="BM541" s="28"/>
      <c r="BN541" s="28"/>
      <c r="BO541" s="28"/>
      <c r="BP541" s="28"/>
      <c r="BQ541" s="28"/>
      <c r="BR541" s="28"/>
      <c r="BS541" s="28"/>
      <c r="BT541" s="28"/>
    </row>
    <row r="542" spans="4:72" s="29" customFormat="1" ht="11.1" customHeight="1">
      <c r="D542" s="124"/>
      <c r="E542" s="28"/>
      <c r="P542" s="28"/>
      <c r="Q542" s="28"/>
      <c r="R542" s="28"/>
      <c r="S542" s="28"/>
      <c r="T542" s="28"/>
      <c r="U542" s="28"/>
      <c r="V542" s="28"/>
      <c r="W542" s="28"/>
      <c r="X542" s="28"/>
      <c r="Y542" s="28"/>
      <c r="Z542" s="28"/>
      <c r="AA542" s="28"/>
      <c r="AB542" s="28"/>
      <c r="AC542" s="28"/>
      <c r="AD542" s="28"/>
      <c r="AE542" s="28"/>
      <c r="AF542" s="28"/>
      <c r="AG542" s="28"/>
      <c r="AH542" s="28"/>
      <c r="AI542" s="28"/>
      <c r="AJ542" s="28"/>
      <c r="AK542" s="28"/>
      <c r="AL542" s="28"/>
      <c r="AM542" s="28"/>
      <c r="AN542" s="28"/>
      <c r="AO542" s="28"/>
      <c r="AP542" s="28"/>
      <c r="AQ542" s="28"/>
      <c r="AR542" s="28"/>
      <c r="AS542" s="28"/>
      <c r="AT542" s="28"/>
      <c r="AU542" s="28"/>
      <c r="AV542" s="28"/>
      <c r="AW542" s="28"/>
      <c r="AX542" s="28"/>
      <c r="AY542" s="28"/>
      <c r="AZ542" s="28"/>
      <c r="BA542" s="28"/>
      <c r="BB542" s="28"/>
      <c r="BE542" s="124"/>
      <c r="BF542" s="28"/>
      <c r="BG542" s="28"/>
      <c r="BH542" s="28"/>
      <c r="BI542" s="28"/>
      <c r="BJ542" s="28"/>
      <c r="BK542" s="28"/>
      <c r="BL542" s="28"/>
      <c r="BM542" s="28"/>
      <c r="BN542" s="28"/>
      <c r="BO542" s="28"/>
      <c r="BP542" s="28"/>
      <c r="BQ542" s="28"/>
      <c r="BR542" s="28"/>
      <c r="BS542" s="28"/>
      <c r="BT542" s="28"/>
    </row>
    <row r="543" spans="4:72" s="29" customFormat="1" ht="11.1" customHeight="1">
      <c r="D543" s="124"/>
      <c r="E543" s="28"/>
      <c r="P543" s="28"/>
      <c r="Q543" s="28"/>
      <c r="R543" s="28"/>
      <c r="S543" s="28"/>
      <c r="T543" s="28"/>
      <c r="U543" s="28"/>
      <c r="V543" s="28"/>
      <c r="W543" s="28"/>
      <c r="X543" s="28"/>
      <c r="Y543" s="28"/>
      <c r="Z543" s="28"/>
      <c r="AA543" s="28"/>
      <c r="AB543" s="28"/>
      <c r="AC543" s="28"/>
      <c r="AD543" s="28"/>
      <c r="AE543" s="28"/>
      <c r="AF543" s="28"/>
      <c r="AG543" s="28"/>
      <c r="AH543" s="28"/>
      <c r="AI543" s="28"/>
      <c r="AJ543" s="28"/>
      <c r="AK543" s="28"/>
      <c r="AL543" s="28"/>
      <c r="AM543" s="28"/>
      <c r="AN543" s="28"/>
      <c r="AO543" s="28"/>
      <c r="AP543" s="28"/>
      <c r="AQ543" s="28"/>
      <c r="AR543" s="28"/>
      <c r="AS543" s="28"/>
      <c r="AT543" s="28"/>
      <c r="AU543" s="28"/>
      <c r="AV543" s="28"/>
      <c r="AW543" s="28"/>
      <c r="AX543" s="28"/>
      <c r="AY543" s="28"/>
      <c r="AZ543" s="28"/>
      <c r="BA543" s="28"/>
      <c r="BB543" s="28"/>
      <c r="BE543" s="124"/>
      <c r="BF543" s="28"/>
      <c r="BG543" s="28"/>
      <c r="BH543" s="28"/>
      <c r="BI543" s="28"/>
      <c r="BJ543" s="28"/>
      <c r="BK543" s="28"/>
      <c r="BL543" s="28"/>
      <c r="BM543" s="28"/>
      <c r="BN543" s="28"/>
      <c r="BO543" s="28"/>
      <c r="BP543" s="28"/>
      <c r="BQ543" s="28"/>
      <c r="BR543" s="28"/>
      <c r="BS543" s="28"/>
      <c r="BT543" s="28"/>
    </row>
    <row r="544" spans="4:72" s="29" customFormat="1" ht="11.1" customHeight="1">
      <c r="D544" s="124"/>
      <c r="E544" s="28"/>
      <c r="P544" s="28"/>
      <c r="Q544" s="28"/>
      <c r="R544" s="28"/>
      <c r="S544" s="28"/>
      <c r="T544" s="28"/>
      <c r="U544" s="28"/>
      <c r="V544" s="28"/>
      <c r="W544" s="28"/>
      <c r="X544" s="28"/>
      <c r="Y544" s="28"/>
      <c r="Z544" s="28"/>
      <c r="AA544" s="28"/>
      <c r="AB544" s="28"/>
      <c r="AC544" s="28"/>
      <c r="AD544" s="28"/>
      <c r="AE544" s="28"/>
      <c r="AF544" s="28"/>
      <c r="AG544" s="28"/>
      <c r="AH544" s="28"/>
      <c r="AI544" s="28"/>
      <c r="AJ544" s="28"/>
      <c r="AK544" s="28"/>
      <c r="AL544" s="28"/>
      <c r="AM544" s="28"/>
      <c r="AN544" s="28"/>
      <c r="AO544" s="28"/>
      <c r="AP544" s="28"/>
      <c r="AQ544" s="28"/>
      <c r="AR544" s="28"/>
      <c r="AS544" s="28"/>
      <c r="AT544" s="28"/>
      <c r="AU544" s="28"/>
      <c r="AV544" s="28"/>
      <c r="AW544" s="28"/>
      <c r="AX544" s="28"/>
      <c r="AY544" s="28"/>
      <c r="AZ544" s="28"/>
      <c r="BA544" s="28"/>
      <c r="BB544" s="28"/>
      <c r="BE544" s="124"/>
      <c r="BF544" s="28"/>
      <c r="BG544" s="28"/>
      <c r="BH544" s="28"/>
      <c r="BI544" s="28"/>
      <c r="BJ544" s="28"/>
      <c r="BK544" s="28"/>
      <c r="BL544" s="28"/>
      <c r="BM544" s="28"/>
      <c r="BN544" s="28"/>
      <c r="BO544" s="28"/>
      <c r="BP544" s="28"/>
      <c r="BQ544" s="28"/>
      <c r="BR544" s="28"/>
      <c r="BS544" s="28"/>
      <c r="BT544" s="28"/>
    </row>
    <row r="545" spans="4:72" s="29" customFormat="1" ht="11.1" customHeight="1">
      <c r="D545" s="124"/>
      <c r="E545" s="28"/>
      <c r="P545" s="28"/>
      <c r="Q545" s="28"/>
      <c r="R545" s="28"/>
      <c r="S545" s="28"/>
      <c r="T545" s="28"/>
      <c r="U545" s="28"/>
      <c r="V545" s="28"/>
      <c r="W545" s="28"/>
      <c r="X545" s="28"/>
      <c r="Y545" s="28"/>
      <c r="Z545" s="28"/>
      <c r="AA545" s="28"/>
      <c r="AB545" s="28"/>
      <c r="AC545" s="28"/>
      <c r="AD545" s="28"/>
      <c r="AE545" s="28"/>
      <c r="AF545" s="28"/>
      <c r="AG545" s="28"/>
      <c r="AH545" s="28"/>
      <c r="AI545" s="28"/>
      <c r="AJ545" s="28"/>
      <c r="AK545" s="28"/>
      <c r="AL545" s="28"/>
      <c r="AM545" s="28"/>
      <c r="AN545" s="28"/>
      <c r="AO545" s="28"/>
      <c r="AP545" s="28"/>
      <c r="AQ545" s="28"/>
      <c r="AR545" s="28"/>
      <c r="AS545" s="28"/>
      <c r="AT545" s="28"/>
      <c r="AU545" s="28"/>
      <c r="AV545" s="28"/>
      <c r="AW545" s="28"/>
      <c r="AX545" s="28"/>
      <c r="AY545" s="28"/>
      <c r="AZ545" s="28"/>
      <c r="BA545" s="28"/>
      <c r="BB545" s="28"/>
      <c r="BE545" s="124"/>
      <c r="BF545" s="28"/>
      <c r="BG545" s="28"/>
      <c r="BH545" s="28"/>
      <c r="BI545" s="28"/>
      <c r="BJ545" s="28"/>
      <c r="BK545" s="28"/>
      <c r="BL545" s="28"/>
      <c r="BM545" s="28"/>
      <c r="BN545" s="28"/>
      <c r="BO545" s="28"/>
      <c r="BP545" s="28"/>
      <c r="BQ545" s="28"/>
      <c r="BR545" s="28"/>
      <c r="BS545" s="28"/>
      <c r="BT545" s="28"/>
    </row>
    <row r="546" spans="4:72" s="29" customFormat="1" ht="11.1" customHeight="1">
      <c r="D546" s="124"/>
      <c r="E546" s="28"/>
      <c r="P546" s="28"/>
      <c r="Q546" s="28"/>
      <c r="R546" s="28"/>
      <c r="S546" s="28"/>
      <c r="T546" s="28"/>
      <c r="U546" s="28"/>
      <c r="V546" s="28"/>
      <c r="W546" s="28"/>
      <c r="X546" s="28"/>
      <c r="Y546" s="28"/>
      <c r="Z546" s="28"/>
      <c r="AA546" s="28"/>
      <c r="AB546" s="28"/>
      <c r="AC546" s="28"/>
      <c r="AD546" s="28"/>
      <c r="AE546" s="28"/>
      <c r="AF546" s="28"/>
      <c r="AG546" s="28"/>
      <c r="AH546" s="28"/>
      <c r="AI546" s="28"/>
      <c r="AJ546" s="28"/>
      <c r="AK546" s="28"/>
      <c r="AL546" s="28"/>
      <c r="AM546" s="28"/>
      <c r="AN546" s="28"/>
      <c r="AO546" s="28"/>
      <c r="AP546" s="28"/>
      <c r="AQ546" s="28"/>
      <c r="AR546" s="28"/>
      <c r="AS546" s="28"/>
      <c r="AT546" s="28"/>
      <c r="AU546" s="28"/>
      <c r="AV546" s="28"/>
      <c r="AW546" s="28"/>
      <c r="AX546" s="28"/>
      <c r="AY546" s="28"/>
      <c r="AZ546" s="28"/>
      <c r="BA546" s="28"/>
      <c r="BB546" s="28"/>
      <c r="BE546" s="124"/>
      <c r="BF546" s="28"/>
      <c r="BG546" s="28"/>
      <c r="BH546" s="28"/>
      <c r="BI546" s="28"/>
      <c r="BJ546" s="28"/>
      <c r="BK546" s="28"/>
      <c r="BL546" s="28"/>
      <c r="BM546" s="28"/>
      <c r="BN546" s="28"/>
      <c r="BO546" s="28"/>
      <c r="BP546" s="28"/>
      <c r="BQ546" s="28"/>
      <c r="BR546" s="28"/>
      <c r="BS546" s="28"/>
      <c r="BT546" s="28"/>
    </row>
    <row r="547" spans="4:72" s="29" customFormat="1" ht="11.1" customHeight="1">
      <c r="D547" s="124"/>
      <c r="E547" s="28"/>
      <c r="P547" s="28"/>
      <c r="Q547" s="28"/>
      <c r="R547" s="28"/>
      <c r="S547" s="28"/>
      <c r="T547" s="28"/>
      <c r="U547" s="28"/>
      <c r="V547" s="28"/>
      <c r="W547" s="28"/>
      <c r="X547" s="28"/>
      <c r="Y547" s="28"/>
      <c r="Z547" s="28"/>
      <c r="AA547" s="28"/>
      <c r="AB547" s="28"/>
      <c r="AC547" s="28"/>
      <c r="AD547" s="28"/>
      <c r="AE547" s="28"/>
      <c r="AF547" s="28"/>
      <c r="AG547" s="28"/>
      <c r="AH547" s="28"/>
      <c r="AI547" s="28"/>
      <c r="AJ547" s="28"/>
      <c r="AK547" s="28"/>
      <c r="AL547" s="28"/>
      <c r="AM547" s="28"/>
      <c r="AN547" s="28"/>
      <c r="AO547" s="28"/>
      <c r="AP547" s="28"/>
      <c r="AQ547" s="28"/>
      <c r="AR547" s="28"/>
      <c r="AS547" s="28"/>
      <c r="AT547" s="28"/>
      <c r="AU547" s="28"/>
      <c r="AV547" s="28"/>
      <c r="AW547" s="28"/>
      <c r="AX547" s="28"/>
      <c r="AY547" s="28"/>
      <c r="AZ547" s="28"/>
      <c r="BA547" s="28"/>
      <c r="BB547" s="28"/>
      <c r="BE547" s="124"/>
      <c r="BF547" s="28"/>
      <c r="BG547" s="28"/>
      <c r="BH547" s="28"/>
      <c r="BI547" s="28"/>
      <c r="BJ547" s="28"/>
      <c r="BK547" s="28"/>
      <c r="BL547" s="28"/>
      <c r="BM547" s="28"/>
      <c r="BN547" s="28"/>
      <c r="BO547" s="28"/>
      <c r="BP547" s="28"/>
      <c r="BQ547" s="28"/>
      <c r="BR547" s="28"/>
      <c r="BS547" s="28"/>
      <c r="BT547" s="28"/>
    </row>
    <row r="548" spans="4:72" s="29" customFormat="1" ht="11.1" customHeight="1">
      <c r="D548" s="124"/>
      <c r="E548" s="28"/>
      <c r="P548" s="28"/>
      <c r="Q548" s="28"/>
      <c r="R548" s="28"/>
      <c r="S548" s="28"/>
      <c r="T548" s="28"/>
      <c r="U548" s="28"/>
      <c r="V548" s="28"/>
      <c r="W548" s="28"/>
      <c r="X548" s="28"/>
      <c r="Y548" s="28"/>
      <c r="Z548" s="28"/>
      <c r="AA548" s="28"/>
      <c r="AB548" s="28"/>
      <c r="AC548" s="28"/>
      <c r="AD548" s="28"/>
      <c r="AE548" s="28"/>
      <c r="AF548" s="28"/>
      <c r="AG548" s="28"/>
      <c r="AH548" s="28"/>
      <c r="AI548" s="28"/>
      <c r="AJ548" s="28"/>
      <c r="AK548" s="28"/>
      <c r="AL548" s="28"/>
      <c r="AM548" s="28"/>
      <c r="AN548" s="28"/>
      <c r="AO548" s="28"/>
      <c r="AP548" s="28"/>
      <c r="AQ548" s="28"/>
      <c r="AR548" s="28"/>
      <c r="AS548" s="28"/>
      <c r="AT548" s="28"/>
      <c r="AU548" s="28"/>
      <c r="AV548" s="28"/>
      <c r="AW548" s="28"/>
      <c r="AX548" s="28"/>
      <c r="AY548" s="28"/>
      <c r="AZ548" s="28"/>
      <c r="BA548" s="28"/>
      <c r="BB548" s="28"/>
      <c r="BE548" s="124"/>
      <c r="BF548" s="28"/>
      <c r="BG548" s="28"/>
      <c r="BH548" s="28"/>
      <c r="BI548" s="28"/>
      <c r="BJ548" s="28"/>
      <c r="BK548" s="28"/>
      <c r="BL548" s="28"/>
      <c r="BM548" s="28"/>
      <c r="BN548" s="28"/>
      <c r="BO548" s="28"/>
      <c r="BP548" s="28"/>
      <c r="BQ548" s="28"/>
      <c r="BR548" s="28"/>
      <c r="BS548" s="28"/>
      <c r="BT548" s="28"/>
    </row>
    <row r="549" spans="4:72" s="29" customFormat="1" ht="11.1" customHeight="1">
      <c r="D549" s="124"/>
      <c r="E549" s="28"/>
      <c r="P549" s="28"/>
      <c r="Q549" s="28"/>
      <c r="R549" s="28"/>
      <c r="S549" s="28"/>
      <c r="T549" s="28"/>
      <c r="U549" s="28"/>
      <c r="V549" s="28"/>
      <c r="W549" s="28"/>
      <c r="X549" s="28"/>
      <c r="Y549" s="28"/>
      <c r="Z549" s="28"/>
      <c r="AA549" s="28"/>
      <c r="AB549" s="28"/>
      <c r="AC549" s="28"/>
      <c r="AD549" s="28"/>
      <c r="AE549" s="28"/>
      <c r="AF549" s="28"/>
      <c r="AG549" s="28"/>
      <c r="AH549" s="28"/>
      <c r="AI549" s="28"/>
      <c r="AJ549" s="28"/>
      <c r="AK549" s="28"/>
      <c r="AL549" s="28"/>
      <c r="AM549" s="28"/>
      <c r="AN549" s="28"/>
      <c r="AO549" s="28"/>
      <c r="AP549" s="28"/>
      <c r="AQ549" s="28"/>
      <c r="AR549" s="28"/>
      <c r="AS549" s="28"/>
      <c r="AT549" s="28"/>
      <c r="AU549" s="28"/>
      <c r="AV549" s="28"/>
      <c r="AW549" s="28"/>
      <c r="AX549" s="28"/>
      <c r="AY549" s="28"/>
      <c r="AZ549" s="28"/>
      <c r="BA549" s="28"/>
      <c r="BB549" s="28"/>
      <c r="BE549" s="124"/>
      <c r="BF549" s="28"/>
      <c r="BG549" s="28"/>
      <c r="BH549" s="28"/>
      <c r="BI549" s="28"/>
      <c r="BJ549" s="28"/>
      <c r="BK549" s="28"/>
      <c r="BL549" s="28"/>
      <c r="BM549" s="28"/>
      <c r="BN549" s="28"/>
      <c r="BO549" s="28"/>
      <c r="BP549" s="28"/>
      <c r="BQ549" s="28"/>
      <c r="BR549" s="28"/>
      <c r="BS549" s="28"/>
      <c r="BT549" s="28"/>
    </row>
    <row r="550" spans="4:72" s="29" customFormat="1" ht="11.1" customHeight="1">
      <c r="D550" s="124"/>
      <c r="E550" s="28"/>
      <c r="P550" s="28"/>
      <c r="Q550" s="28"/>
      <c r="R550" s="28"/>
      <c r="S550" s="28"/>
      <c r="T550" s="28"/>
      <c r="U550" s="28"/>
      <c r="V550" s="28"/>
      <c r="W550" s="28"/>
      <c r="X550" s="28"/>
      <c r="Y550" s="28"/>
      <c r="Z550" s="28"/>
      <c r="AA550" s="28"/>
      <c r="AB550" s="28"/>
      <c r="AC550" s="28"/>
      <c r="AD550" s="28"/>
      <c r="AE550" s="28"/>
      <c r="AF550" s="28"/>
      <c r="AG550" s="28"/>
      <c r="AH550" s="28"/>
      <c r="AI550" s="28"/>
      <c r="AJ550" s="28"/>
      <c r="AK550" s="28"/>
      <c r="AL550" s="28"/>
      <c r="AM550" s="28"/>
      <c r="AN550" s="28"/>
      <c r="AO550" s="28"/>
      <c r="AP550" s="28"/>
      <c r="AQ550" s="28"/>
      <c r="AR550" s="28"/>
      <c r="AS550" s="28"/>
      <c r="AT550" s="28"/>
      <c r="AU550" s="28"/>
      <c r="AV550" s="28"/>
      <c r="AW550" s="28"/>
      <c r="AX550" s="28"/>
      <c r="AY550" s="28"/>
      <c r="AZ550" s="28"/>
      <c r="BA550" s="28"/>
      <c r="BB550" s="28"/>
      <c r="BE550" s="124"/>
      <c r="BF550" s="28"/>
      <c r="BG550" s="28"/>
      <c r="BH550" s="28"/>
      <c r="BI550" s="28"/>
      <c r="BJ550" s="28"/>
      <c r="BK550" s="28"/>
      <c r="BL550" s="28"/>
      <c r="BM550" s="28"/>
      <c r="BN550" s="28"/>
      <c r="BO550" s="28"/>
      <c r="BP550" s="28"/>
      <c r="BQ550" s="28"/>
      <c r="BR550" s="28"/>
      <c r="BS550" s="28"/>
      <c r="BT550" s="28"/>
    </row>
    <row r="551" spans="4:72" s="29" customFormat="1" ht="11.1" customHeight="1">
      <c r="D551" s="124"/>
      <c r="E551" s="28"/>
      <c r="P551" s="28"/>
      <c r="Q551" s="28"/>
      <c r="R551" s="28"/>
      <c r="S551" s="28"/>
      <c r="T551" s="28"/>
      <c r="U551" s="28"/>
      <c r="V551" s="28"/>
      <c r="W551" s="28"/>
      <c r="X551" s="28"/>
      <c r="Y551" s="28"/>
      <c r="Z551" s="28"/>
      <c r="AA551" s="28"/>
      <c r="AB551" s="28"/>
      <c r="AC551" s="28"/>
      <c r="AD551" s="28"/>
      <c r="AE551" s="28"/>
      <c r="AF551" s="28"/>
      <c r="AG551" s="28"/>
      <c r="AH551" s="28"/>
      <c r="AI551" s="28"/>
      <c r="AJ551" s="28"/>
      <c r="AK551" s="28"/>
      <c r="AL551" s="28"/>
      <c r="AM551" s="28"/>
      <c r="AN551" s="28"/>
      <c r="AO551" s="28"/>
      <c r="AP551" s="28"/>
      <c r="AQ551" s="28"/>
      <c r="AR551" s="28"/>
      <c r="AS551" s="28"/>
      <c r="AT551" s="28"/>
      <c r="AU551" s="28"/>
      <c r="AV551" s="28"/>
      <c r="AW551" s="28"/>
      <c r="AX551" s="28"/>
      <c r="AY551" s="28"/>
      <c r="AZ551" s="28"/>
      <c r="BA551" s="28"/>
      <c r="BB551" s="28"/>
      <c r="BE551" s="124"/>
      <c r="BF551" s="28"/>
      <c r="BG551" s="28"/>
      <c r="BH551" s="28"/>
      <c r="BI551" s="28"/>
      <c r="BJ551" s="28"/>
      <c r="BK551" s="28"/>
      <c r="BL551" s="28"/>
      <c r="BM551" s="28"/>
      <c r="BN551" s="28"/>
      <c r="BO551" s="28"/>
      <c r="BP551" s="28"/>
      <c r="BQ551" s="28"/>
      <c r="BR551" s="28"/>
      <c r="BS551" s="28"/>
      <c r="BT551" s="28"/>
    </row>
    <row r="552" spans="4:72" s="29" customFormat="1" ht="11.1" customHeight="1">
      <c r="D552" s="124"/>
      <c r="E552" s="28"/>
      <c r="P552" s="28"/>
      <c r="Q552" s="28"/>
      <c r="R552" s="28"/>
      <c r="S552" s="28"/>
      <c r="T552" s="28"/>
      <c r="U552" s="28"/>
      <c r="V552" s="28"/>
      <c r="W552" s="28"/>
      <c r="X552" s="28"/>
      <c r="Y552" s="28"/>
      <c r="Z552" s="28"/>
      <c r="AA552" s="28"/>
      <c r="AB552" s="28"/>
      <c r="AC552" s="28"/>
      <c r="AD552" s="28"/>
      <c r="AE552" s="28"/>
      <c r="AF552" s="28"/>
      <c r="AG552" s="28"/>
      <c r="AH552" s="28"/>
      <c r="AI552" s="28"/>
      <c r="AJ552" s="28"/>
      <c r="AK552" s="28"/>
      <c r="AL552" s="28"/>
      <c r="AM552" s="28"/>
      <c r="AN552" s="28"/>
      <c r="AO552" s="28"/>
      <c r="AP552" s="28"/>
      <c r="AQ552" s="28"/>
      <c r="AR552" s="28"/>
      <c r="AS552" s="28"/>
      <c r="AT552" s="28"/>
      <c r="AU552" s="28"/>
      <c r="AV552" s="28"/>
      <c r="AW552" s="28"/>
      <c r="AX552" s="28"/>
      <c r="AY552" s="28"/>
      <c r="AZ552" s="28"/>
      <c r="BA552" s="28"/>
      <c r="BB552" s="28"/>
      <c r="BE552" s="124"/>
      <c r="BF552" s="28"/>
      <c r="BG552" s="28"/>
      <c r="BH552" s="28"/>
      <c r="BI552" s="28"/>
      <c r="BJ552" s="28"/>
      <c r="BK552" s="28"/>
      <c r="BL552" s="28"/>
      <c r="BM552" s="28"/>
      <c r="BN552" s="28"/>
      <c r="BO552" s="28"/>
      <c r="BP552" s="28"/>
      <c r="BQ552" s="28"/>
      <c r="BR552" s="28"/>
      <c r="BS552" s="28"/>
      <c r="BT552" s="28"/>
    </row>
    <row r="553" spans="4:72" s="29" customFormat="1" ht="11.1" customHeight="1">
      <c r="D553" s="124"/>
      <c r="E553" s="28"/>
      <c r="P553" s="28"/>
      <c r="Q553" s="28"/>
      <c r="R553" s="28"/>
      <c r="S553" s="28"/>
      <c r="T553" s="28"/>
      <c r="U553" s="28"/>
      <c r="V553" s="28"/>
      <c r="W553" s="28"/>
      <c r="X553" s="28"/>
      <c r="Y553" s="28"/>
      <c r="Z553" s="28"/>
      <c r="AA553" s="28"/>
      <c r="AB553" s="28"/>
      <c r="AC553" s="28"/>
      <c r="AD553" s="28"/>
      <c r="AE553" s="28"/>
      <c r="AF553" s="28"/>
      <c r="AG553" s="28"/>
      <c r="AH553" s="28"/>
      <c r="AI553" s="28"/>
      <c r="AJ553" s="28"/>
      <c r="AK553" s="28"/>
      <c r="AL553" s="28"/>
      <c r="AM553" s="28"/>
      <c r="AN553" s="28"/>
      <c r="AO553" s="28"/>
      <c r="AP553" s="28"/>
      <c r="AQ553" s="28"/>
      <c r="AR553" s="28"/>
      <c r="AS553" s="28"/>
      <c r="AT553" s="28"/>
      <c r="AU553" s="28"/>
      <c r="AV553" s="28"/>
      <c r="AW553" s="28"/>
      <c r="AX553" s="28"/>
      <c r="AY553" s="28"/>
      <c r="AZ553" s="28"/>
      <c r="BA553" s="28"/>
      <c r="BB553" s="28"/>
      <c r="BE553" s="124"/>
      <c r="BF553" s="28"/>
      <c r="BG553" s="28"/>
      <c r="BH553" s="28"/>
      <c r="BI553" s="28"/>
      <c r="BJ553" s="28"/>
      <c r="BK553" s="28"/>
      <c r="BL553" s="28"/>
      <c r="BM553" s="28"/>
      <c r="BN553" s="28"/>
      <c r="BO553" s="28"/>
      <c r="BP553" s="28"/>
      <c r="BQ553" s="28"/>
      <c r="BR553" s="28"/>
      <c r="BS553" s="28"/>
      <c r="BT553" s="28"/>
    </row>
    <row r="554" spans="4:72" s="29" customFormat="1" ht="11.1" customHeight="1">
      <c r="D554" s="124"/>
      <c r="E554" s="28"/>
      <c r="P554" s="28"/>
      <c r="Q554" s="28"/>
      <c r="R554" s="28"/>
      <c r="S554" s="28"/>
      <c r="T554" s="28"/>
      <c r="U554" s="28"/>
      <c r="V554" s="28"/>
      <c r="W554" s="28"/>
      <c r="X554" s="28"/>
      <c r="Y554" s="28"/>
      <c r="Z554" s="28"/>
      <c r="AA554" s="28"/>
      <c r="AB554" s="28"/>
      <c r="AC554" s="28"/>
      <c r="AD554" s="28"/>
      <c r="AE554" s="28"/>
      <c r="AF554" s="28"/>
      <c r="AG554" s="28"/>
      <c r="AH554" s="28"/>
      <c r="AI554" s="28"/>
      <c r="AJ554" s="28"/>
      <c r="AK554" s="28"/>
      <c r="AL554" s="28"/>
      <c r="AM554" s="28"/>
      <c r="AN554" s="28"/>
      <c r="AO554" s="28"/>
      <c r="AP554" s="28"/>
      <c r="AQ554" s="28"/>
      <c r="AR554" s="28"/>
      <c r="AS554" s="28"/>
      <c r="AT554" s="28"/>
      <c r="AU554" s="28"/>
      <c r="AV554" s="28"/>
      <c r="AW554" s="28"/>
      <c r="AX554" s="28"/>
      <c r="AY554" s="28"/>
      <c r="AZ554" s="28"/>
      <c r="BA554" s="28"/>
      <c r="BB554" s="28"/>
      <c r="BE554" s="124"/>
      <c r="BF554" s="28"/>
      <c r="BG554" s="28"/>
      <c r="BH554" s="28"/>
      <c r="BI554" s="28"/>
      <c r="BJ554" s="28"/>
      <c r="BK554" s="28"/>
      <c r="BL554" s="28"/>
      <c r="BM554" s="28"/>
      <c r="BN554" s="28"/>
      <c r="BO554" s="28"/>
      <c r="BP554" s="28"/>
      <c r="BQ554" s="28"/>
      <c r="BR554" s="28"/>
      <c r="BS554" s="28"/>
      <c r="BT554" s="28"/>
    </row>
    <row r="555" spans="4:72" s="29" customFormat="1" ht="11.1" customHeight="1">
      <c r="D555" s="124"/>
      <c r="E555" s="28"/>
      <c r="P555" s="28"/>
      <c r="Q555" s="28"/>
      <c r="R555" s="28"/>
      <c r="S555" s="28"/>
      <c r="T555" s="28"/>
      <c r="U555" s="28"/>
      <c r="V555" s="28"/>
      <c r="W555" s="28"/>
      <c r="X555" s="28"/>
      <c r="Y555" s="28"/>
      <c r="Z555" s="28"/>
      <c r="AA555" s="28"/>
      <c r="AB555" s="28"/>
      <c r="AC555" s="28"/>
      <c r="AD555" s="28"/>
      <c r="AE555" s="28"/>
      <c r="AF555" s="28"/>
      <c r="AG555" s="28"/>
      <c r="AH555" s="28"/>
      <c r="AI555" s="28"/>
      <c r="AJ555" s="28"/>
      <c r="AK555" s="28"/>
      <c r="AL555" s="28"/>
      <c r="AM555" s="28"/>
      <c r="AN555" s="28"/>
      <c r="AO555" s="28"/>
      <c r="AP555" s="28"/>
      <c r="AQ555" s="28"/>
      <c r="AR555" s="28"/>
      <c r="AS555" s="28"/>
      <c r="AT555" s="28"/>
      <c r="AU555" s="28"/>
      <c r="AV555" s="28"/>
      <c r="AW555" s="28"/>
      <c r="AX555" s="28"/>
      <c r="AY555" s="28"/>
      <c r="AZ555" s="28"/>
      <c r="BA555" s="28"/>
      <c r="BB555" s="28"/>
      <c r="BE555" s="124"/>
      <c r="BF555" s="28"/>
      <c r="BG555" s="28"/>
      <c r="BH555" s="28"/>
      <c r="BI555" s="28"/>
      <c r="BJ555" s="28"/>
      <c r="BK555" s="28"/>
      <c r="BL555" s="28"/>
      <c r="BM555" s="28"/>
      <c r="BN555" s="28"/>
      <c r="BO555" s="28"/>
      <c r="BP555" s="28"/>
      <c r="BQ555" s="28"/>
      <c r="BR555" s="28"/>
      <c r="BS555" s="28"/>
      <c r="BT555" s="28"/>
    </row>
    <row r="556" spans="4:72" s="29" customFormat="1" ht="11.1" customHeight="1">
      <c r="D556" s="124"/>
      <c r="E556" s="28"/>
      <c r="P556" s="28"/>
      <c r="Q556" s="28"/>
      <c r="R556" s="28"/>
      <c r="S556" s="28"/>
      <c r="T556" s="28"/>
      <c r="U556" s="28"/>
      <c r="V556" s="28"/>
      <c r="W556" s="28"/>
      <c r="X556" s="28"/>
      <c r="Y556" s="28"/>
      <c r="Z556" s="28"/>
      <c r="AA556" s="28"/>
      <c r="AB556" s="28"/>
      <c r="AC556" s="28"/>
      <c r="AD556" s="28"/>
      <c r="AE556" s="28"/>
      <c r="AF556" s="28"/>
      <c r="AG556" s="28"/>
      <c r="AH556" s="28"/>
      <c r="AI556" s="28"/>
      <c r="AJ556" s="28"/>
      <c r="AK556" s="28"/>
      <c r="AL556" s="28"/>
      <c r="AM556" s="28"/>
      <c r="AN556" s="28"/>
      <c r="AO556" s="28"/>
      <c r="AP556" s="28"/>
      <c r="AQ556" s="28"/>
      <c r="AR556" s="28"/>
      <c r="AS556" s="28"/>
      <c r="AT556" s="28"/>
      <c r="AU556" s="28"/>
      <c r="AV556" s="28"/>
      <c r="AW556" s="28"/>
      <c r="AX556" s="28"/>
      <c r="AY556" s="28"/>
      <c r="AZ556" s="28"/>
      <c r="BA556" s="28"/>
      <c r="BB556" s="28"/>
      <c r="BE556" s="124"/>
      <c r="BF556" s="28"/>
      <c r="BG556" s="28"/>
      <c r="BH556" s="28"/>
      <c r="BI556" s="28"/>
      <c r="BJ556" s="28"/>
      <c r="BK556" s="28"/>
      <c r="BL556" s="28"/>
      <c r="BM556" s="28"/>
      <c r="BN556" s="28"/>
      <c r="BO556" s="28"/>
      <c r="BP556" s="28"/>
      <c r="BQ556" s="28"/>
      <c r="BR556" s="28"/>
      <c r="BS556" s="28"/>
      <c r="BT556" s="28"/>
    </row>
    <row r="557" spans="4:72" s="29" customFormat="1" ht="11.1" customHeight="1">
      <c r="D557" s="124"/>
      <c r="E557" s="28"/>
      <c r="P557" s="28"/>
      <c r="Q557" s="28"/>
      <c r="R557" s="28"/>
      <c r="S557" s="28"/>
      <c r="T557" s="28"/>
      <c r="U557" s="28"/>
      <c r="V557" s="28"/>
      <c r="W557" s="28"/>
      <c r="X557" s="28"/>
      <c r="Y557" s="28"/>
      <c r="Z557" s="28"/>
      <c r="AA557" s="28"/>
      <c r="AB557" s="28"/>
      <c r="AC557" s="28"/>
      <c r="AD557" s="28"/>
      <c r="AE557" s="28"/>
      <c r="AF557" s="28"/>
      <c r="AG557" s="28"/>
      <c r="AH557" s="28"/>
      <c r="AI557" s="28"/>
      <c r="AJ557" s="28"/>
      <c r="AK557" s="28"/>
      <c r="AL557" s="28"/>
      <c r="AM557" s="28"/>
      <c r="AN557" s="28"/>
      <c r="AO557" s="28"/>
      <c r="AP557" s="28"/>
      <c r="AQ557" s="28"/>
      <c r="AR557" s="28"/>
      <c r="AS557" s="28"/>
      <c r="AT557" s="28"/>
      <c r="AU557" s="28"/>
      <c r="AV557" s="28"/>
      <c r="AW557" s="28"/>
      <c r="AX557" s="28"/>
      <c r="AY557" s="28"/>
      <c r="AZ557" s="28"/>
      <c r="BA557" s="28"/>
      <c r="BB557" s="28"/>
      <c r="BE557" s="124"/>
      <c r="BF557" s="28"/>
      <c r="BG557" s="28"/>
      <c r="BH557" s="28"/>
      <c r="BI557" s="28"/>
      <c r="BJ557" s="28"/>
      <c r="BK557" s="28"/>
      <c r="BL557" s="28"/>
      <c r="BM557" s="28"/>
      <c r="BN557" s="28"/>
      <c r="BO557" s="28"/>
      <c r="BP557" s="28"/>
      <c r="BQ557" s="28"/>
      <c r="BR557" s="28"/>
      <c r="BS557" s="28"/>
      <c r="BT557" s="28"/>
    </row>
    <row r="558" spans="4:72" s="29" customFormat="1" ht="11.1" customHeight="1">
      <c r="D558" s="124"/>
      <c r="E558" s="28"/>
      <c r="P558" s="28"/>
      <c r="Q558" s="28"/>
      <c r="R558" s="28"/>
      <c r="S558" s="28"/>
      <c r="T558" s="28"/>
      <c r="U558" s="28"/>
      <c r="V558" s="28"/>
      <c r="W558" s="28"/>
      <c r="X558" s="28"/>
      <c r="Y558" s="28"/>
      <c r="Z558" s="28"/>
      <c r="AA558" s="28"/>
      <c r="AB558" s="28"/>
      <c r="AC558" s="28"/>
      <c r="AD558" s="28"/>
      <c r="AE558" s="28"/>
      <c r="AF558" s="28"/>
      <c r="AG558" s="28"/>
      <c r="AH558" s="28"/>
      <c r="AI558" s="28"/>
      <c r="AJ558" s="28"/>
      <c r="AK558" s="28"/>
      <c r="AL558" s="28"/>
      <c r="AM558" s="28"/>
      <c r="AN558" s="28"/>
      <c r="AO558" s="28"/>
      <c r="AP558" s="28"/>
      <c r="AQ558" s="28"/>
      <c r="AR558" s="28"/>
      <c r="AS558" s="28"/>
      <c r="AT558" s="28"/>
      <c r="AU558" s="28"/>
      <c r="AV558" s="28"/>
      <c r="AW558" s="28"/>
      <c r="AX558" s="28"/>
      <c r="AY558" s="28"/>
      <c r="AZ558" s="28"/>
      <c r="BA558" s="28"/>
      <c r="BB558" s="28"/>
      <c r="BE558" s="124"/>
      <c r="BF558" s="28"/>
      <c r="BG558" s="28"/>
      <c r="BH558" s="28"/>
      <c r="BI558" s="28"/>
      <c r="BJ558" s="28"/>
      <c r="BK558" s="28"/>
      <c r="BL558" s="28"/>
      <c r="BM558" s="28"/>
      <c r="BN558" s="28"/>
      <c r="BO558" s="28"/>
      <c r="BP558" s="28"/>
      <c r="BQ558" s="28"/>
      <c r="BR558" s="28"/>
      <c r="BS558" s="28"/>
      <c r="BT558" s="28"/>
    </row>
    <row r="559" spans="4:72" s="29" customFormat="1" ht="11.1" customHeight="1">
      <c r="D559" s="124"/>
      <c r="E559" s="28"/>
      <c r="P559" s="28"/>
      <c r="Q559" s="28"/>
      <c r="R559" s="28"/>
      <c r="S559" s="28"/>
      <c r="T559" s="28"/>
      <c r="U559" s="28"/>
      <c r="V559" s="28"/>
      <c r="W559" s="28"/>
      <c r="X559" s="28"/>
      <c r="Y559" s="28"/>
      <c r="Z559" s="28"/>
      <c r="AA559" s="28"/>
      <c r="AB559" s="28"/>
      <c r="AC559" s="28"/>
      <c r="AD559" s="28"/>
      <c r="AE559" s="28"/>
      <c r="AF559" s="28"/>
      <c r="AG559" s="28"/>
      <c r="AH559" s="28"/>
      <c r="AI559" s="28"/>
      <c r="AJ559" s="28"/>
      <c r="AK559" s="28"/>
      <c r="AL559" s="28"/>
      <c r="AM559" s="28"/>
      <c r="AN559" s="28"/>
      <c r="AO559" s="28"/>
      <c r="AP559" s="28"/>
      <c r="AQ559" s="28"/>
      <c r="AR559" s="28"/>
      <c r="AS559" s="28"/>
      <c r="AT559" s="28"/>
      <c r="AU559" s="28"/>
      <c r="AV559" s="28"/>
      <c r="AW559" s="28"/>
      <c r="AX559" s="28"/>
      <c r="AY559" s="28"/>
      <c r="AZ559" s="28"/>
      <c r="BA559" s="28"/>
      <c r="BB559" s="28"/>
      <c r="BE559" s="124"/>
      <c r="BF559" s="28"/>
      <c r="BG559" s="28"/>
      <c r="BH559" s="28"/>
      <c r="BI559" s="28"/>
      <c r="BJ559" s="28"/>
      <c r="BK559" s="28"/>
      <c r="BL559" s="28"/>
      <c r="BM559" s="28"/>
      <c r="BN559" s="28"/>
      <c r="BO559" s="28"/>
      <c r="BP559" s="28"/>
      <c r="BQ559" s="28"/>
      <c r="BR559" s="28"/>
      <c r="BS559" s="28"/>
      <c r="BT559" s="28"/>
    </row>
    <row r="560" spans="4:72" s="29" customFormat="1" ht="11.1" customHeight="1">
      <c r="D560" s="124"/>
      <c r="E560" s="28"/>
      <c r="P560" s="28"/>
      <c r="Q560" s="28"/>
      <c r="R560" s="28"/>
      <c r="S560" s="28"/>
      <c r="T560" s="28"/>
      <c r="U560" s="28"/>
      <c r="V560" s="28"/>
      <c r="W560" s="28"/>
      <c r="X560" s="28"/>
      <c r="Y560" s="28"/>
      <c r="Z560" s="28"/>
      <c r="AA560" s="28"/>
      <c r="AB560" s="28"/>
      <c r="AC560" s="28"/>
      <c r="AD560" s="28"/>
      <c r="AE560" s="28"/>
      <c r="AF560" s="28"/>
      <c r="AG560" s="28"/>
      <c r="AH560" s="28"/>
      <c r="AI560" s="28"/>
      <c r="AJ560" s="28"/>
      <c r="AK560" s="28"/>
      <c r="AL560" s="28"/>
      <c r="AM560" s="28"/>
      <c r="AN560" s="28"/>
      <c r="AO560" s="28"/>
      <c r="AP560" s="28"/>
      <c r="AQ560" s="28"/>
      <c r="AR560" s="28"/>
      <c r="AS560" s="28"/>
      <c r="AT560" s="28"/>
      <c r="AU560" s="28"/>
      <c r="AV560" s="28"/>
      <c r="AW560" s="28"/>
      <c r="AX560" s="28"/>
      <c r="AY560" s="28"/>
      <c r="AZ560" s="28"/>
      <c r="BA560" s="28"/>
      <c r="BB560" s="28"/>
      <c r="BE560" s="124"/>
      <c r="BF560" s="28"/>
      <c r="BG560" s="28"/>
      <c r="BH560" s="28"/>
      <c r="BI560" s="28"/>
      <c r="BJ560" s="28"/>
      <c r="BK560" s="28"/>
      <c r="BL560" s="28"/>
      <c r="BM560" s="28"/>
      <c r="BN560" s="28"/>
      <c r="BO560" s="28"/>
      <c r="BP560" s="28"/>
      <c r="BQ560" s="28"/>
      <c r="BR560" s="28"/>
      <c r="BS560" s="28"/>
      <c r="BT560" s="28"/>
    </row>
    <row r="561" spans="4:72" s="29" customFormat="1" ht="11.1" customHeight="1">
      <c r="D561" s="124"/>
      <c r="E561" s="28"/>
      <c r="P561" s="28"/>
      <c r="Q561" s="28"/>
      <c r="R561" s="28"/>
      <c r="S561" s="28"/>
      <c r="T561" s="28"/>
      <c r="U561" s="28"/>
      <c r="V561" s="28"/>
      <c r="W561" s="28"/>
      <c r="X561" s="28"/>
      <c r="Y561" s="28"/>
      <c r="Z561" s="28"/>
      <c r="AA561" s="28"/>
      <c r="AB561" s="28"/>
      <c r="AC561" s="28"/>
      <c r="AD561" s="28"/>
      <c r="AE561" s="28"/>
      <c r="AF561" s="28"/>
      <c r="AG561" s="28"/>
      <c r="AH561" s="28"/>
      <c r="AI561" s="28"/>
      <c r="AJ561" s="28"/>
      <c r="AK561" s="28"/>
      <c r="AL561" s="28"/>
      <c r="AM561" s="28"/>
      <c r="AN561" s="28"/>
      <c r="AO561" s="28"/>
      <c r="AP561" s="28"/>
      <c r="AQ561" s="28"/>
      <c r="AR561" s="28"/>
      <c r="AS561" s="28"/>
      <c r="AT561" s="28"/>
      <c r="AU561" s="28"/>
      <c r="AV561" s="28"/>
      <c r="AW561" s="28"/>
      <c r="AX561" s="28"/>
      <c r="AY561" s="28"/>
      <c r="AZ561" s="28"/>
      <c r="BA561" s="28"/>
      <c r="BB561" s="28"/>
      <c r="BE561" s="124"/>
      <c r="BF561" s="28"/>
      <c r="BG561" s="28"/>
      <c r="BH561" s="28"/>
      <c r="BI561" s="28"/>
      <c r="BJ561" s="28"/>
      <c r="BK561" s="28"/>
      <c r="BL561" s="28"/>
      <c r="BM561" s="28"/>
      <c r="BN561" s="28"/>
      <c r="BO561" s="28"/>
      <c r="BP561" s="28"/>
      <c r="BQ561" s="28"/>
      <c r="BR561" s="28"/>
      <c r="BS561" s="28"/>
      <c r="BT561" s="28"/>
    </row>
    <row r="562" spans="4:72" s="29" customFormat="1" ht="11.1" customHeight="1">
      <c r="D562" s="124"/>
      <c r="E562" s="28"/>
      <c r="P562" s="28"/>
      <c r="Q562" s="28"/>
      <c r="R562" s="28"/>
      <c r="S562" s="28"/>
      <c r="T562" s="28"/>
      <c r="U562" s="28"/>
      <c r="V562" s="28"/>
      <c r="W562" s="28"/>
      <c r="X562" s="28"/>
      <c r="Y562" s="28"/>
      <c r="Z562" s="28"/>
      <c r="AA562" s="28"/>
      <c r="AB562" s="28"/>
      <c r="AC562" s="28"/>
      <c r="AD562" s="28"/>
      <c r="AE562" s="28"/>
      <c r="AF562" s="28"/>
      <c r="AG562" s="28"/>
      <c r="AH562" s="28"/>
      <c r="AI562" s="28"/>
      <c r="AJ562" s="28"/>
      <c r="AK562" s="28"/>
      <c r="AL562" s="28"/>
      <c r="AM562" s="28"/>
      <c r="AN562" s="28"/>
      <c r="AO562" s="28"/>
      <c r="AP562" s="28"/>
      <c r="AQ562" s="28"/>
      <c r="AR562" s="28"/>
      <c r="AS562" s="28"/>
      <c r="AT562" s="28"/>
      <c r="AU562" s="28"/>
      <c r="AV562" s="28"/>
      <c r="AW562" s="28"/>
      <c r="AX562" s="28"/>
      <c r="AY562" s="28"/>
      <c r="AZ562" s="28"/>
      <c r="BA562" s="28"/>
      <c r="BB562" s="28"/>
      <c r="BE562" s="124"/>
      <c r="BF562" s="28"/>
      <c r="BG562" s="28"/>
      <c r="BH562" s="28"/>
      <c r="BI562" s="28"/>
      <c r="BJ562" s="28"/>
      <c r="BK562" s="28"/>
      <c r="BL562" s="28"/>
      <c r="BM562" s="28"/>
      <c r="BN562" s="28"/>
      <c r="BO562" s="28"/>
      <c r="BP562" s="28"/>
      <c r="BQ562" s="28"/>
      <c r="BR562" s="28"/>
      <c r="BS562" s="28"/>
      <c r="BT562" s="28"/>
    </row>
    <row r="563" spans="4:72" s="29" customFormat="1" ht="11.1" customHeight="1">
      <c r="D563" s="124"/>
      <c r="E563" s="28"/>
      <c r="P563" s="28"/>
      <c r="Q563" s="28"/>
      <c r="R563" s="28"/>
      <c r="S563" s="28"/>
      <c r="T563" s="28"/>
      <c r="U563" s="28"/>
      <c r="V563" s="28"/>
      <c r="W563" s="28"/>
      <c r="X563" s="28"/>
      <c r="Y563" s="28"/>
      <c r="Z563" s="28"/>
      <c r="AA563" s="28"/>
      <c r="AB563" s="28"/>
      <c r="AC563" s="28"/>
      <c r="AD563" s="28"/>
      <c r="AE563" s="28"/>
      <c r="AF563" s="28"/>
      <c r="AG563" s="28"/>
      <c r="AH563" s="28"/>
      <c r="AI563" s="28"/>
      <c r="AJ563" s="28"/>
      <c r="AK563" s="28"/>
      <c r="AL563" s="28"/>
      <c r="AM563" s="28"/>
      <c r="AN563" s="28"/>
      <c r="AO563" s="28"/>
      <c r="AP563" s="28"/>
      <c r="AQ563" s="28"/>
      <c r="AR563" s="28"/>
      <c r="AS563" s="28"/>
      <c r="AT563" s="28"/>
      <c r="AU563" s="28"/>
      <c r="AV563" s="28"/>
      <c r="AW563" s="28"/>
      <c r="AX563" s="28"/>
      <c r="AY563" s="28"/>
      <c r="AZ563" s="28"/>
      <c r="BA563" s="28"/>
      <c r="BB563" s="28"/>
      <c r="BE563" s="124"/>
      <c r="BF563" s="28"/>
      <c r="BG563" s="28"/>
      <c r="BH563" s="28"/>
      <c r="BI563" s="28"/>
      <c r="BJ563" s="28"/>
      <c r="BK563" s="28"/>
      <c r="BL563" s="28"/>
      <c r="BM563" s="28"/>
      <c r="BN563" s="28"/>
      <c r="BO563" s="28"/>
      <c r="BP563" s="28"/>
      <c r="BQ563" s="28"/>
      <c r="BR563" s="28"/>
      <c r="BS563" s="28"/>
      <c r="BT563" s="28"/>
    </row>
    <row r="564" spans="4:72" s="29" customFormat="1" ht="11.1" customHeight="1">
      <c r="D564" s="124"/>
      <c r="E564" s="28"/>
      <c r="P564" s="28"/>
      <c r="Q564" s="28"/>
      <c r="R564" s="28"/>
      <c r="S564" s="28"/>
      <c r="T564" s="28"/>
      <c r="U564" s="28"/>
      <c r="V564" s="28"/>
      <c r="W564" s="28"/>
      <c r="X564" s="28"/>
      <c r="Y564" s="28"/>
      <c r="Z564" s="28"/>
      <c r="AA564" s="28"/>
      <c r="AB564" s="28"/>
      <c r="AC564" s="28"/>
      <c r="AD564" s="28"/>
      <c r="AE564" s="28"/>
      <c r="AF564" s="28"/>
      <c r="AG564" s="28"/>
      <c r="AH564" s="28"/>
      <c r="AI564" s="28"/>
      <c r="AJ564" s="28"/>
      <c r="AK564" s="28"/>
      <c r="AL564" s="28"/>
      <c r="AM564" s="28"/>
      <c r="AN564" s="28"/>
      <c r="AO564" s="28"/>
      <c r="AP564" s="28"/>
      <c r="AQ564" s="28"/>
      <c r="AR564" s="28"/>
      <c r="AS564" s="28"/>
      <c r="AT564" s="28"/>
      <c r="AU564" s="28"/>
      <c r="AV564" s="28"/>
      <c r="AW564" s="28"/>
      <c r="AX564" s="28"/>
      <c r="AY564" s="28"/>
      <c r="AZ564" s="28"/>
      <c r="BA564" s="28"/>
      <c r="BB564" s="28"/>
      <c r="BE564" s="124"/>
      <c r="BF564" s="28"/>
      <c r="BG564" s="28"/>
      <c r="BH564" s="28"/>
      <c r="BI564" s="28"/>
      <c r="BJ564" s="28"/>
      <c r="BK564" s="28"/>
      <c r="BL564" s="28"/>
      <c r="BM564" s="28"/>
      <c r="BN564" s="28"/>
      <c r="BO564" s="28"/>
      <c r="BP564" s="28"/>
      <c r="BQ564" s="28"/>
      <c r="BR564" s="28"/>
      <c r="BS564" s="28"/>
      <c r="BT564" s="28"/>
    </row>
    <row r="565" spans="4:72" s="29" customFormat="1" ht="11.1" customHeight="1">
      <c r="D565" s="124"/>
      <c r="E565" s="28"/>
      <c r="P565" s="28"/>
      <c r="Q565" s="28"/>
      <c r="R565" s="28"/>
      <c r="S565" s="28"/>
      <c r="T565" s="28"/>
      <c r="U565" s="28"/>
      <c r="V565" s="28"/>
      <c r="W565" s="28"/>
      <c r="X565" s="28"/>
      <c r="Y565" s="28"/>
      <c r="Z565" s="28"/>
      <c r="AA565" s="28"/>
      <c r="AB565" s="28"/>
      <c r="AC565" s="28"/>
      <c r="AD565" s="28"/>
      <c r="AE565" s="28"/>
      <c r="AF565" s="28"/>
      <c r="AG565" s="28"/>
      <c r="AH565" s="28"/>
      <c r="AI565" s="28"/>
      <c r="AJ565" s="28"/>
      <c r="AK565" s="28"/>
      <c r="AL565" s="28"/>
      <c r="AM565" s="28"/>
      <c r="AN565" s="28"/>
      <c r="AO565" s="28"/>
      <c r="AP565" s="28"/>
      <c r="AQ565" s="28"/>
      <c r="AR565" s="28"/>
      <c r="AS565" s="28"/>
      <c r="AT565" s="28"/>
      <c r="AU565" s="28"/>
      <c r="AV565" s="28"/>
      <c r="AW565" s="28"/>
      <c r="AX565" s="28"/>
      <c r="AY565" s="28"/>
      <c r="AZ565" s="28"/>
      <c r="BA565" s="28"/>
      <c r="BB565" s="28"/>
      <c r="BE565" s="124"/>
      <c r="BF565" s="28"/>
      <c r="BG565" s="28"/>
      <c r="BH565" s="28"/>
      <c r="BI565" s="28"/>
      <c r="BJ565" s="28"/>
      <c r="BK565" s="28"/>
      <c r="BL565" s="28"/>
      <c r="BM565" s="28"/>
      <c r="BN565" s="28"/>
      <c r="BO565" s="28"/>
      <c r="BP565" s="28"/>
      <c r="BQ565" s="28"/>
      <c r="BR565" s="28"/>
      <c r="BS565" s="28"/>
      <c r="BT565" s="28"/>
    </row>
    <row r="566" spans="4:72" s="29" customFormat="1" ht="11.1" customHeight="1">
      <c r="D566" s="124"/>
      <c r="E566" s="28"/>
      <c r="P566" s="28"/>
      <c r="Q566" s="28"/>
      <c r="R566" s="28"/>
      <c r="S566" s="28"/>
      <c r="T566" s="28"/>
      <c r="U566" s="28"/>
      <c r="V566" s="28"/>
      <c r="W566" s="28"/>
      <c r="X566" s="28"/>
      <c r="Y566" s="28"/>
      <c r="Z566" s="28"/>
      <c r="AA566" s="28"/>
      <c r="AB566" s="28"/>
      <c r="AC566" s="28"/>
      <c r="AD566" s="28"/>
      <c r="AE566" s="28"/>
      <c r="AF566" s="28"/>
      <c r="AG566" s="28"/>
      <c r="AH566" s="28"/>
      <c r="AI566" s="28"/>
      <c r="AJ566" s="28"/>
      <c r="AK566" s="28"/>
      <c r="AL566" s="28"/>
      <c r="AM566" s="28"/>
      <c r="AN566" s="28"/>
      <c r="AO566" s="28"/>
      <c r="AP566" s="28"/>
      <c r="AQ566" s="28"/>
      <c r="AR566" s="28"/>
      <c r="AS566" s="28"/>
      <c r="AT566" s="28"/>
      <c r="AU566" s="28"/>
      <c r="AV566" s="28"/>
      <c r="AW566" s="28"/>
      <c r="AX566" s="28"/>
      <c r="AY566" s="28"/>
      <c r="AZ566" s="28"/>
      <c r="BA566" s="28"/>
      <c r="BB566" s="28"/>
      <c r="BE566" s="124"/>
      <c r="BF566" s="28"/>
      <c r="BG566" s="28"/>
      <c r="BH566" s="28"/>
      <c r="BI566" s="28"/>
      <c r="BJ566" s="28"/>
      <c r="BK566" s="28"/>
      <c r="BL566" s="28"/>
      <c r="BM566" s="28"/>
      <c r="BN566" s="28"/>
      <c r="BO566" s="28"/>
      <c r="BP566" s="28"/>
      <c r="BQ566" s="28"/>
      <c r="BR566" s="28"/>
      <c r="BS566" s="28"/>
      <c r="BT566" s="28"/>
    </row>
    <row r="567" spans="4:72" s="29" customFormat="1" ht="11.1" customHeight="1">
      <c r="D567" s="124"/>
      <c r="E567" s="28"/>
      <c r="P567" s="28"/>
      <c r="Q567" s="28"/>
      <c r="R567" s="28"/>
      <c r="S567" s="28"/>
      <c r="T567" s="28"/>
      <c r="U567" s="28"/>
      <c r="V567" s="28"/>
      <c r="W567" s="28"/>
      <c r="X567" s="28"/>
      <c r="Y567" s="28"/>
      <c r="Z567" s="28"/>
      <c r="AA567" s="28"/>
      <c r="AB567" s="28"/>
      <c r="AC567" s="28"/>
      <c r="AD567" s="28"/>
      <c r="AE567" s="28"/>
      <c r="AF567" s="28"/>
      <c r="AG567" s="28"/>
      <c r="AH567" s="28"/>
      <c r="AI567" s="28"/>
      <c r="AJ567" s="28"/>
      <c r="AK567" s="28"/>
      <c r="AL567" s="28"/>
      <c r="AM567" s="28"/>
      <c r="AN567" s="28"/>
      <c r="AO567" s="28"/>
      <c r="AP567" s="28"/>
      <c r="AQ567" s="28"/>
      <c r="AR567" s="28"/>
      <c r="AS567" s="28"/>
      <c r="AT567" s="28"/>
      <c r="AU567" s="28"/>
      <c r="AV567" s="28"/>
      <c r="AW567" s="28"/>
      <c r="AX567" s="28"/>
      <c r="AY567" s="28"/>
      <c r="AZ567" s="28"/>
      <c r="BA567" s="28"/>
      <c r="BB567" s="28"/>
      <c r="BE567" s="124"/>
      <c r="BF567" s="28"/>
      <c r="BG567" s="28"/>
      <c r="BH567" s="28"/>
      <c r="BI567" s="28"/>
      <c r="BJ567" s="28"/>
      <c r="BK567" s="28"/>
      <c r="BL567" s="28"/>
      <c r="BM567" s="28"/>
      <c r="BN567" s="28"/>
      <c r="BO567" s="28"/>
      <c r="BP567" s="28"/>
      <c r="BQ567" s="28"/>
      <c r="BR567" s="28"/>
      <c r="BS567" s="28"/>
      <c r="BT567" s="28"/>
    </row>
    <row r="568" spans="4:72" s="29" customFormat="1" ht="11.1" customHeight="1">
      <c r="D568" s="124"/>
      <c r="E568" s="28"/>
      <c r="P568" s="28"/>
      <c r="Q568" s="28"/>
      <c r="R568" s="28"/>
      <c r="S568" s="28"/>
      <c r="T568" s="28"/>
      <c r="U568" s="28"/>
      <c r="V568" s="28"/>
      <c r="W568" s="28"/>
      <c r="X568" s="28"/>
      <c r="Y568" s="28"/>
      <c r="Z568" s="28"/>
      <c r="AA568" s="28"/>
      <c r="AB568" s="28"/>
      <c r="AC568" s="28"/>
      <c r="AD568" s="28"/>
      <c r="AE568" s="28"/>
      <c r="AF568" s="28"/>
      <c r="AG568" s="28"/>
      <c r="AH568" s="28"/>
      <c r="AI568" s="28"/>
      <c r="AJ568" s="28"/>
      <c r="AK568" s="28"/>
      <c r="AL568" s="28"/>
      <c r="AM568" s="28"/>
      <c r="AN568" s="28"/>
      <c r="AO568" s="28"/>
      <c r="AP568" s="28"/>
      <c r="AQ568" s="28"/>
      <c r="AR568" s="28"/>
      <c r="AS568" s="28"/>
      <c r="AT568" s="28"/>
      <c r="AU568" s="28"/>
      <c r="AV568" s="28"/>
      <c r="AW568" s="28"/>
      <c r="AX568" s="28"/>
      <c r="AY568" s="28"/>
      <c r="AZ568" s="28"/>
      <c r="BA568" s="28"/>
      <c r="BB568" s="28"/>
      <c r="BE568" s="124"/>
      <c r="BF568" s="28"/>
      <c r="BG568" s="28"/>
      <c r="BH568" s="28"/>
      <c r="BI568" s="28"/>
      <c r="BJ568" s="28"/>
      <c r="BK568" s="28"/>
      <c r="BL568" s="28"/>
      <c r="BM568" s="28"/>
      <c r="BN568" s="28"/>
      <c r="BO568" s="28"/>
      <c r="BP568" s="28"/>
      <c r="BQ568" s="28"/>
      <c r="BR568" s="28"/>
      <c r="BS568" s="28"/>
      <c r="BT568" s="28"/>
    </row>
    <row r="569" spans="4:72" s="29" customFormat="1" ht="11.1" customHeight="1">
      <c r="D569" s="124"/>
      <c r="E569" s="28"/>
      <c r="P569" s="28"/>
      <c r="Q569" s="28"/>
      <c r="R569" s="28"/>
      <c r="S569" s="28"/>
      <c r="T569" s="28"/>
      <c r="U569" s="28"/>
      <c r="V569" s="28"/>
      <c r="W569" s="28"/>
      <c r="X569" s="28"/>
      <c r="Y569" s="28"/>
      <c r="Z569" s="28"/>
      <c r="AA569" s="28"/>
      <c r="AB569" s="28"/>
      <c r="AC569" s="28"/>
      <c r="AD569" s="28"/>
      <c r="AE569" s="28"/>
      <c r="AF569" s="28"/>
      <c r="AG569" s="28"/>
      <c r="AH569" s="28"/>
      <c r="AI569" s="28"/>
      <c r="AJ569" s="28"/>
      <c r="AK569" s="28"/>
      <c r="AL569" s="28"/>
      <c r="AM569" s="28"/>
      <c r="AN569" s="28"/>
      <c r="AO569" s="28"/>
      <c r="AP569" s="28"/>
      <c r="AQ569" s="28"/>
      <c r="AR569" s="28"/>
      <c r="AS569" s="28"/>
      <c r="AT569" s="28"/>
      <c r="AU569" s="28"/>
      <c r="AV569" s="28"/>
      <c r="AW569" s="28"/>
      <c r="AX569" s="28"/>
      <c r="AY569" s="28"/>
      <c r="AZ569" s="28"/>
      <c r="BA569" s="28"/>
      <c r="BB569" s="28"/>
      <c r="BE569" s="124"/>
      <c r="BF569" s="28"/>
      <c r="BG569" s="28"/>
      <c r="BH569" s="28"/>
      <c r="BI569" s="28"/>
      <c r="BJ569" s="28"/>
      <c r="BK569" s="28"/>
      <c r="BL569" s="28"/>
      <c r="BM569" s="28"/>
      <c r="BN569" s="28"/>
      <c r="BO569" s="28"/>
      <c r="BP569" s="28"/>
      <c r="BQ569" s="28"/>
      <c r="BR569" s="28"/>
      <c r="BS569" s="28"/>
      <c r="BT569" s="28"/>
    </row>
    <row r="570" spans="4:72" s="29" customFormat="1" ht="11.1" customHeight="1">
      <c r="D570" s="124"/>
      <c r="E570" s="28"/>
      <c r="P570" s="28"/>
      <c r="Q570" s="28"/>
      <c r="R570" s="28"/>
      <c r="S570" s="28"/>
      <c r="T570" s="28"/>
      <c r="U570" s="28"/>
      <c r="V570" s="28"/>
      <c r="W570" s="28"/>
      <c r="X570" s="28"/>
      <c r="Y570" s="28"/>
      <c r="Z570" s="28"/>
      <c r="AA570" s="28"/>
      <c r="AB570" s="28"/>
      <c r="AC570" s="28"/>
      <c r="AD570" s="28"/>
      <c r="AE570" s="28"/>
      <c r="AF570" s="28"/>
      <c r="AG570" s="28"/>
      <c r="AH570" s="28"/>
      <c r="AI570" s="28"/>
      <c r="AJ570" s="28"/>
      <c r="AK570" s="28"/>
      <c r="AL570" s="28"/>
      <c r="AM570" s="28"/>
      <c r="AN570" s="28"/>
      <c r="AO570" s="28"/>
      <c r="AP570" s="28"/>
      <c r="AQ570" s="28"/>
      <c r="AR570" s="28"/>
      <c r="AS570" s="28"/>
      <c r="AT570" s="28"/>
      <c r="AU570" s="28"/>
      <c r="AV570" s="28"/>
      <c r="AW570" s="28"/>
      <c r="AX570" s="28"/>
      <c r="AY570" s="28"/>
      <c r="AZ570" s="28"/>
      <c r="BA570" s="28"/>
      <c r="BB570" s="28"/>
      <c r="BE570" s="124"/>
      <c r="BF570" s="28"/>
      <c r="BG570" s="28"/>
      <c r="BH570" s="28"/>
      <c r="BI570" s="28"/>
      <c r="BJ570" s="28"/>
      <c r="BK570" s="28"/>
      <c r="BL570" s="28"/>
      <c r="BM570" s="28"/>
      <c r="BN570" s="28"/>
      <c r="BO570" s="28"/>
      <c r="BP570" s="28"/>
      <c r="BQ570" s="28"/>
      <c r="BR570" s="28"/>
      <c r="BS570" s="28"/>
      <c r="BT570" s="28"/>
    </row>
    <row r="571" spans="4:72" s="29" customFormat="1" ht="11.1" customHeight="1">
      <c r="D571" s="124"/>
      <c r="E571" s="28"/>
      <c r="P571" s="28"/>
      <c r="Q571" s="28"/>
      <c r="R571" s="28"/>
      <c r="S571" s="28"/>
      <c r="T571" s="28"/>
      <c r="U571" s="28"/>
      <c r="V571" s="28"/>
      <c r="W571" s="28"/>
      <c r="X571" s="28"/>
      <c r="Y571" s="28"/>
      <c r="Z571" s="28"/>
      <c r="AA571" s="28"/>
      <c r="AB571" s="28"/>
      <c r="AC571" s="28"/>
      <c r="AD571" s="28"/>
      <c r="AE571" s="28"/>
      <c r="AF571" s="28"/>
      <c r="AG571" s="28"/>
      <c r="AH571" s="28"/>
      <c r="AI571" s="28"/>
      <c r="AJ571" s="28"/>
      <c r="AK571" s="28"/>
      <c r="AL571" s="28"/>
      <c r="AM571" s="28"/>
      <c r="AN571" s="28"/>
      <c r="AO571" s="28"/>
      <c r="AP571" s="28"/>
      <c r="AQ571" s="28"/>
      <c r="AR571" s="28"/>
      <c r="AS571" s="28"/>
      <c r="AT571" s="28"/>
      <c r="AU571" s="28"/>
      <c r="AV571" s="28"/>
      <c r="AW571" s="28"/>
      <c r="AX571" s="28"/>
      <c r="AY571" s="28"/>
      <c r="AZ571" s="28"/>
      <c r="BA571" s="28"/>
      <c r="BB571" s="28"/>
      <c r="BE571" s="124"/>
      <c r="BF571" s="28"/>
      <c r="BG571" s="28"/>
      <c r="BH571" s="28"/>
      <c r="BI571" s="28"/>
      <c r="BJ571" s="28"/>
      <c r="BK571" s="28"/>
      <c r="BL571" s="28"/>
      <c r="BM571" s="28"/>
      <c r="BN571" s="28"/>
      <c r="BO571" s="28"/>
      <c r="BP571" s="28"/>
      <c r="BQ571" s="28"/>
      <c r="BR571" s="28"/>
      <c r="BS571" s="28"/>
      <c r="BT571" s="28"/>
    </row>
    <row r="572" spans="4:72" s="29" customFormat="1" ht="11.1" customHeight="1">
      <c r="D572" s="124"/>
      <c r="E572" s="28"/>
      <c r="P572" s="28"/>
      <c r="Q572" s="28"/>
      <c r="R572" s="28"/>
      <c r="S572" s="28"/>
      <c r="T572" s="28"/>
      <c r="U572" s="28"/>
      <c r="V572" s="28"/>
      <c r="W572" s="28"/>
      <c r="X572" s="28"/>
      <c r="Y572" s="28"/>
      <c r="Z572" s="28"/>
      <c r="AA572" s="28"/>
      <c r="AB572" s="28"/>
      <c r="AC572" s="28"/>
      <c r="AD572" s="28"/>
      <c r="AE572" s="28"/>
      <c r="AF572" s="28"/>
      <c r="AG572" s="28"/>
      <c r="AH572" s="28"/>
      <c r="AI572" s="28"/>
      <c r="AJ572" s="28"/>
      <c r="AK572" s="28"/>
      <c r="AL572" s="28"/>
      <c r="AM572" s="28"/>
      <c r="AN572" s="28"/>
      <c r="AO572" s="28"/>
      <c r="AP572" s="28"/>
      <c r="AQ572" s="28"/>
      <c r="AR572" s="28"/>
      <c r="AS572" s="28"/>
      <c r="AT572" s="28"/>
      <c r="AU572" s="28"/>
      <c r="AV572" s="28"/>
      <c r="AW572" s="28"/>
      <c r="AX572" s="28"/>
      <c r="AY572" s="28"/>
      <c r="AZ572" s="28"/>
      <c r="BA572" s="28"/>
      <c r="BB572" s="28"/>
      <c r="BE572" s="124"/>
      <c r="BF572" s="28"/>
      <c r="BG572" s="28"/>
      <c r="BH572" s="28"/>
      <c r="BI572" s="28"/>
      <c r="BJ572" s="28"/>
      <c r="BK572" s="28"/>
      <c r="BL572" s="28"/>
      <c r="BM572" s="28"/>
      <c r="BN572" s="28"/>
      <c r="BO572" s="28"/>
      <c r="BP572" s="28"/>
      <c r="BQ572" s="28"/>
      <c r="BR572" s="28"/>
      <c r="BS572" s="28"/>
      <c r="BT572" s="28"/>
    </row>
    <row r="573" spans="4:72" s="29" customFormat="1" ht="11.1" customHeight="1">
      <c r="D573" s="124"/>
      <c r="E573" s="28"/>
      <c r="P573" s="28"/>
      <c r="Q573" s="28"/>
      <c r="R573" s="28"/>
      <c r="S573" s="28"/>
      <c r="T573" s="28"/>
      <c r="U573" s="28"/>
      <c r="V573" s="28"/>
      <c r="W573" s="28"/>
      <c r="X573" s="28"/>
      <c r="Y573" s="28"/>
      <c r="Z573" s="28"/>
      <c r="AA573" s="28"/>
      <c r="AB573" s="28"/>
      <c r="AC573" s="28"/>
      <c r="AD573" s="28"/>
      <c r="AE573" s="28"/>
      <c r="AF573" s="28"/>
      <c r="AG573" s="28"/>
      <c r="AH573" s="28"/>
      <c r="AI573" s="28"/>
      <c r="AJ573" s="28"/>
      <c r="AK573" s="28"/>
      <c r="AL573" s="28"/>
      <c r="AM573" s="28"/>
      <c r="AN573" s="28"/>
      <c r="AO573" s="28"/>
      <c r="AP573" s="28"/>
      <c r="AQ573" s="28"/>
      <c r="AR573" s="28"/>
      <c r="AS573" s="28"/>
      <c r="AT573" s="28"/>
      <c r="AU573" s="28"/>
      <c r="AV573" s="28"/>
      <c r="AW573" s="28"/>
      <c r="AX573" s="28"/>
      <c r="AY573" s="28"/>
      <c r="AZ573" s="28"/>
      <c r="BA573" s="28"/>
      <c r="BB573" s="28"/>
      <c r="BE573" s="124"/>
      <c r="BF573" s="28"/>
      <c r="BG573" s="28"/>
      <c r="BH573" s="28"/>
      <c r="BI573" s="28"/>
      <c r="BJ573" s="28"/>
      <c r="BK573" s="28"/>
      <c r="BL573" s="28"/>
      <c r="BM573" s="28"/>
      <c r="BN573" s="28"/>
      <c r="BO573" s="28"/>
      <c r="BP573" s="28"/>
      <c r="BQ573" s="28"/>
      <c r="BR573" s="28"/>
      <c r="BS573" s="28"/>
      <c r="BT573" s="28"/>
    </row>
    <row r="574" spans="4:72" s="29" customFormat="1" ht="11.1" customHeight="1">
      <c r="D574" s="124"/>
      <c r="E574" s="28"/>
      <c r="P574" s="28"/>
      <c r="Q574" s="28"/>
      <c r="R574" s="28"/>
      <c r="S574" s="28"/>
      <c r="T574" s="28"/>
      <c r="U574" s="28"/>
      <c r="V574" s="28"/>
      <c r="W574" s="28"/>
      <c r="X574" s="28"/>
      <c r="Y574" s="28"/>
      <c r="Z574" s="28"/>
      <c r="AA574" s="28"/>
      <c r="AB574" s="28"/>
      <c r="AC574" s="28"/>
      <c r="AD574" s="28"/>
      <c r="AE574" s="28"/>
      <c r="AF574" s="28"/>
      <c r="AG574" s="28"/>
      <c r="AH574" s="28"/>
      <c r="AI574" s="28"/>
      <c r="AJ574" s="28"/>
      <c r="AK574" s="28"/>
      <c r="AL574" s="28"/>
      <c r="AM574" s="28"/>
      <c r="AN574" s="28"/>
      <c r="AO574" s="28"/>
      <c r="AP574" s="28"/>
      <c r="AQ574" s="28"/>
      <c r="AR574" s="28"/>
      <c r="AS574" s="28"/>
      <c r="AT574" s="28"/>
      <c r="AU574" s="28"/>
      <c r="AV574" s="28"/>
      <c r="AW574" s="28"/>
      <c r="AX574" s="28"/>
      <c r="AY574" s="28"/>
      <c r="AZ574" s="28"/>
      <c r="BA574" s="28"/>
      <c r="BB574" s="28"/>
      <c r="BE574" s="124"/>
      <c r="BF574" s="28"/>
      <c r="BG574" s="28"/>
      <c r="BH574" s="28"/>
      <c r="BI574" s="28"/>
      <c r="BJ574" s="28"/>
      <c r="BK574" s="28"/>
      <c r="BL574" s="28"/>
      <c r="BM574" s="28"/>
      <c r="BN574" s="28"/>
      <c r="BO574" s="28"/>
      <c r="BP574" s="28"/>
      <c r="BQ574" s="28"/>
      <c r="BR574" s="28"/>
      <c r="BS574" s="28"/>
      <c r="BT574" s="28"/>
    </row>
    <row r="575" spans="4:72" s="29" customFormat="1" ht="11.1" customHeight="1">
      <c r="D575" s="124"/>
      <c r="E575" s="28"/>
      <c r="P575" s="28"/>
      <c r="Q575" s="28"/>
      <c r="R575" s="28"/>
      <c r="S575" s="28"/>
      <c r="T575" s="28"/>
      <c r="U575" s="28"/>
      <c r="V575" s="28"/>
      <c r="W575" s="28"/>
      <c r="X575" s="28"/>
      <c r="Y575" s="28"/>
      <c r="Z575" s="28"/>
      <c r="AA575" s="28"/>
      <c r="AB575" s="28"/>
      <c r="AC575" s="28"/>
      <c r="AD575" s="28"/>
      <c r="AE575" s="28"/>
      <c r="AF575" s="28"/>
      <c r="AG575" s="28"/>
      <c r="AH575" s="28"/>
      <c r="AI575" s="28"/>
      <c r="AJ575" s="28"/>
      <c r="AK575" s="28"/>
      <c r="AL575" s="28"/>
      <c r="AM575" s="28"/>
      <c r="AN575" s="28"/>
      <c r="AO575" s="28"/>
      <c r="AP575" s="28"/>
      <c r="AQ575" s="28"/>
      <c r="AR575" s="28"/>
      <c r="AS575" s="28"/>
      <c r="AT575" s="28"/>
      <c r="AU575" s="28"/>
      <c r="AV575" s="28"/>
      <c r="AW575" s="28"/>
      <c r="AX575" s="28"/>
      <c r="AY575" s="28"/>
      <c r="AZ575" s="28"/>
      <c r="BA575" s="28"/>
      <c r="BB575" s="28"/>
      <c r="BE575" s="124"/>
      <c r="BF575" s="28"/>
      <c r="BG575" s="28"/>
      <c r="BH575" s="28"/>
      <c r="BI575" s="28"/>
      <c r="BJ575" s="28"/>
      <c r="BK575" s="28"/>
      <c r="BL575" s="28"/>
      <c r="BM575" s="28"/>
      <c r="BN575" s="28"/>
      <c r="BO575" s="28"/>
      <c r="BP575" s="28"/>
      <c r="BQ575" s="28"/>
      <c r="BR575" s="28"/>
      <c r="BS575" s="28"/>
      <c r="BT575" s="28"/>
    </row>
    <row r="576" spans="4:72" s="29" customFormat="1" ht="11.1" customHeight="1">
      <c r="D576" s="124"/>
      <c r="E576" s="28"/>
      <c r="P576" s="28"/>
      <c r="Q576" s="28"/>
      <c r="R576" s="28"/>
      <c r="S576" s="28"/>
      <c r="T576" s="28"/>
      <c r="U576" s="28"/>
      <c r="V576" s="28"/>
      <c r="W576" s="28"/>
      <c r="X576" s="28"/>
      <c r="Y576" s="28"/>
      <c r="Z576" s="28"/>
      <c r="AA576" s="28"/>
      <c r="AB576" s="28"/>
      <c r="AC576" s="28"/>
      <c r="AD576" s="28"/>
      <c r="AE576" s="28"/>
      <c r="AF576" s="28"/>
      <c r="AG576" s="28"/>
      <c r="AH576" s="28"/>
      <c r="AI576" s="28"/>
      <c r="AJ576" s="28"/>
      <c r="AK576" s="28"/>
      <c r="AL576" s="28"/>
      <c r="AM576" s="28"/>
      <c r="AN576" s="28"/>
      <c r="AO576" s="28"/>
      <c r="AP576" s="28"/>
      <c r="AQ576" s="28"/>
      <c r="AR576" s="28"/>
      <c r="AS576" s="28"/>
      <c r="AT576" s="28"/>
      <c r="AU576" s="28"/>
      <c r="AV576" s="28"/>
      <c r="AW576" s="28"/>
      <c r="AX576" s="28"/>
      <c r="AY576" s="28"/>
      <c r="AZ576" s="28"/>
      <c r="BA576" s="28"/>
      <c r="BB576" s="28"/>
      <c r="BE576" s="124"/>
      <c r="BF576" s="28"/>
      <c r="BG576" s="28"/>
      <c r="BH576" s="28"/>
      <c r="BI576" s="28"/>
      <c r="BJ576" s="28"/>
      <c r="BK576" s="28"/>
      <c r="BL576" s="28"/>
      <c r="BM576" s="28"/>
      <c r="BN576" s="28"/>
      <c r="BO576" s="28"/>
      <c r="BP576" s="28"/>
      <c r="BQ576" s="28"/>
      <c r="BR576" s="28"/>
      <c r="BS576" s="28"/>
      <c r="BT576" s="28"/>
    </row>
    <row r="577" spans="4:72" s="29" customFormat="1" ht="11.1" customHeight="1">
      <c r="D577" s="124"/>
      <c r="E577" s="28"/>
      <c r="P577" s="28"/>
      <c r="Q577" s="28"/>
      <c r="R577" s="28"/>
      <c r="S577" s="28"/>
      <c r="T577" s="28"/>
      <c r="U577" s="28"/>
      <c r="V577" s="28"/>
      <c r="W577" s="28"/>
      <c r="X577" s="28"/>
      <c r="Y577" s="28"/>
      <c r="Z577" s="28"/>
      <c r="AA577" s="28"/>
      <c r="AB577" s="28"/>
      <c r="AC577" s="28"/>
      <c r="AD577" s="28"/>
      <c r="AE577" s="28"/>
      <c r="AF577" s="28"/>
      <c r="AG577" s="28"/>
      <c r="AH577" s="28"/>
      <c r="AI577" s="28"/>
      <c r="AJ577" s="28"/>
      <c r="AK577" s="28"/>
      <c r="AL577" s="28"/>
      <c r="AM577" s="28"/>
      <c r="AN577" s="28"/>
      <c r="AO577" s="28"/>
      <c r="AP577" s="28"/>
      <c r="AQ577" s="28"/>
      <c r="AR577" s="28"/>
      <c r="AS577" s="28"/>
      <c r="AT577" s="28"/>
      <c r="AU577" s="28"/>
      <c r="AV577" s="28"/>
      <c r="AW577" s="28"/>
      <c r="AX577" s="28"/>
      <c r="AY577" s="28"/>
      <c r="AZ577" s="28"/>
      <c r="BA577" s="28"/>
      <c r="BB577" s="28"/>
      <c r="BE577" s="124"/>
      <c r="BF577" s="28"/>
      <c r="BG577" s="28"/>
      <c r="BH577" s="28"/>
      <c r="BI577" s="28"/>
      <c r="BJ577" s="28"/>
      <c r="BK577" s="28"/>
      <c r="BL577" s="28"/>
      <c r="BM577" s="28"/>
      <c r="BN577" s="28"/>
      <c r="BO577" s="28"/>
      <c r="BP577" s="28"/>
      <c r="BQ577" s="28"/>
      <c r="BR577" s="28"/>
      <c r="BS577" s="28"/>
      <c r="BT577" s="28"/>
    </row>
    <row r="578" spans="4:72" s="29" customFormat="1" ht="11.1" customHeight="1">
      <c r="D578" s="124"/>
      <c r="E578" s="28"/>
      <c r="P578" s="28"/>
      <c r="Q578" s="28"/>
      <c r="R578" s="28"/>
      <c r="S578" s="28"/>
      <c r="T578" s="28"/>
      <c r="U578" s="28"/>
      <c r="V578" s="28"/>
      <c r="W578" s="28"/>
      <c r="X578" s="28"/>
      <c r="Y578" s="28"/>
      <c r="Z578" s="28"/>
      <c r="AA578" s="28"/>
      <c r="AB578" s="28"/>
      <c r="AC578" s="28"/>
      <c r="AD578" s="28"/>
      <c r="AE578" s="28"/>
      <c r="AF578" s="28"/>
      <c r="AG578" s="28"/>
      <c r="AH578" s="28"/>
      <c r="AI578" s="28"/>
      <c r="AJ578" s="28"/>
      <c r="AK578" s="28"/>
      <c r="AL578" s="28"/>
      <c r="AM578" s="28"/>
      <c r="AN578" s="28"/>
      <c r="AO578" s="28"/>
      <c r="AP578" s="28"/>
      <c r="AQ578" s="28"/>
      <c r="AR578" s="28"/>
      <c r="AS578" s="28"/>
      <c r="AT578" s="28"/>
      <c r="AU578" s="28"/>
      <c r="AV578" s="28"/>
      <c r="AW578" s="28"/>
      <c r="AX578" s="28"/>
      <c r="AY578" s="28"/>
      <c r="AZ578" s="28"/>
      <c r="BA578" s="28"/>
      <c r="BB578" s="28"/>
      <c r="BE578" s="124"/>
      <c r="BF578" s="28"/>
      <c r="BG578" s="28"/>
      <c r="BH578" s="28"/>
      <c r="BI578" s="28"/>
      <c r="BJ578" s="28"/>
      <c r="BK578" s="28"/>
      <c r="BL578" s="28"/>
      <c r="BM578" s="28"/>
      <c r="BN578" s="28"/>
      <c r="BO578" s="28"/>
      <c r="BP578" s="28"/>
      <c r="BQ578" s="28"/>
      <c r="BR578" s="28"/>
      <c r="BS578" s="28"/>
      <c r="BT578" s="28"/>
    </row>
    <row r="579" spans="4:72" s="29" customFormat="1" ht="11.1" customHeight="1">
      <c r="D579" s="124"/>
      <c r="E579" s="28"/>
      <c r="P579" s="28"/>
      <c r="Q579" s="28"/>
      <c r="R579" s="28"/>
      <c r="S579" s="28"/>
      <c r="T579" s="28"/>
      <c r="U579" s="28"/>
      <c r="V579" s="28"/>
      <c r="W579" s="28"/>
      <c r="X579" s="28"/>
      <c r="Y579" s="28"/>
      <c r="Z579" s="28"/>
      <c r="AA579" s="28"/>
      <c r="AB579" s="28"/>
      <c r="AC579" s="28"/>
      <c r="AD579" s="28"/>
      <c r="AE579" s="28"/>
      <c r="AF579" s="28"/>
      <c r="AG579" s="28"/>
      <c r="AH579" s="28"/>
      <c r="AI579" s="28"/>
      <c r="AJ579" s="28"/>
      <c r="AK579" s="28"/>
      <c r="AL579" s="28"/>
      <c r="AM579" s="28"/>
      <c r="AN579" s="28"/>
      <c r="AO579" s="28"/>
      <c r="AP579" s="28"/>
      <c r="AQ579" s="28"/>
      <c r="AR579" s="28"/>
      <c r="AS579" s="28"/>
      <c r="AT579" s="28"/>
      <c r="AU579" s="28"/>
      <c r="AV579" s="28"/>
      <c r="AW579" s="28"/>
      <c r="AX579" s="28"/>
      <c r="AY579" s="28"/>
      <c r="AZ579" s="28"/>
      <c r="BA579" s="28"/>
      <c r="BB579" s="28"/>
      <c r="BE579" s="124"/>
      <c r="BF579" s="28"/>
      <c r="BG579" s="28"/>
      <c r="BH579" s="28"/>
      <c r="BI579" s="28"/>
      <c r="BJ579" s="28"/>
      <c r="BK579" s="28"/>
      <c r="BL579" s="28"/>
      <c r="BM579" s="28"/>
      <c r="BN579" s="28"/>
      <c r="BO579" s="28"/>
      <c r="BP579" s="28"/>
      <c r="BQ579" s="28"/>
      <c r="BR579" s="28"/>
      <c r="BS579" s="28"/>
      <c r="BT579" s="28"/>
    </row>
    <row r="580" spans="4:72" s="29" customFormat="1" ht="11.1" customHeight="1">
      <c r="D580" s="124"/>
      <c r="E580" s="28"/>
      <c r="P580" s="28"/>
      <c r="Q580" s="28"/>
      <c r="R580" s="28"/>
      <c r="S580" s="28"/>
      <c r="T580" s="28"/>
      <c r="U580" s="28"/>
      <c r="V580" s="28"/>
      <c r="W580" s="28"/>
      <c r="X580" s="28"/>
      <c r="Y580" s="28"/>
      <c r="Z580" s="28"/>
      <c r="AA580" s="28"/>
      <c r="AB580" s="28"/>
      <c r="AC580" s="28"/>
      <c r="AD580" s="28"/>
      <c r="AE580" s="28"/>
      <c r="AF580" s="28"/>
      <c r="AG580" s="28"/>
      <c r="AH580" s="28"/>
      <c r="AI580" s="28"/>
      <c r="AJ580" s="28"/>
      <c r="AK580" s="28"/>
      <c r="AL580" s="28"/>
      <c r="AM580" s="28"/>
      <c r="AN580" s="28"/>
      <c r="AO580" s="28"/>
      <c r="AP580" s="28"/>
      <c r="AQ580" s="28"/>
      <c r="AR580" s="28"/>
      <c r="AS580" s="28"/>
      <c r="AT580" s="28"/>
      <c r="AU580" s="28"/>
      <c r="AV580" s="28"/>
      <c r="AW580" s="28"/>
      <c r="AX580" s="28"/>
      <c r="AY580" s="28"/>
      <c r="AZ580" s="28"/>
      <c r="BA580" s="28"/>
      <c r="BB580" s="28"/>
      <c r="BE580" s="124"/>
      <c r="BF580" s="28"/>
      <c r="BG580" s="28"/>
      <c r="BH580" s="28"/>
      <c r="BI580" s="28"/>
      <c r="BJ580" s="28"/>
      <c r="BK580" s="28"/>
      <c r="BL580" s="28"/>
      <c r="BM580" s="28"/>
      <c r="BN580" s="28"/>
      <c r="BO580" s="28"/>
      <c r="BP580" s="28"/>
      <c r="BQ580" s="28"/>
      <c r="BR580" s="28"/>
      <c r="BS580" s="28"/>
      <c r="BT580" s="28"/>
    </row>
    <row r="581" spans="4:72" s="29" customFormat="1" ht="11.1" customHeight="1">
      <c r="D581" s="124"/>
      <c r="E581" s="28"/>
      <c r="P581" s="28"/>
      <c r="Q581" s="28"/>
      <c r="R581" s="28"/>
      <c r="S581" s="28"/>
      <c r="T581" s="28"/>
      <c r="U581" s="28"/>
      <c r="V581" s="28"/>
      <c r="W581" s="28"/>
      <c r="X581" s="28"/>
      <c r="Y581" s="28"/>
      <c r="Z581" s="28"/>
      <c r="AA581" s="28"/>
      <c r="AB581" s="28"/>
      <c r="AC581" s="28"/>
      <c r="AD581" s="28"/>
      <c r="AE581" s="28"/>
      <c r="AF581" s="28"/>
      <c r="AG581" s="28"/>
      <c r="AH581" s="28"/>
      <c r="AI581" s="28"/>
      <c r="AJ581" s="28"/>
      <c r="AK581" s="28"/>
      <c r="AL581" s="28"/>
      <c r="AM581" s="28"/>
      <c r="AN581" s="28"/>
      <c r="AO581" s="28"/>
      <c r="AP581" s="28"/>
      <c r="AQ581" s="28"/>
      <c r="AR581" s="28"/>
      <c r="AS581" s="28"/>
      <c r="AT581" s="28"/>
      <c r="AU581" s="28"/>
      <c r="AV581" s="28"/>
      <c r="AW581" s="28"/>
      <c r="AX581" s="28"/>
      <c r="AY581" s="28"/>
      <c r="AZ581" s="28"/>
      <c r="BA581" s="28"/>
      <c r="BB581" s="28"/>
      <c r="BE581" s="124"/>
      <c r="BF581" s="28"/>
      <c r="BG581" s="28"/>
      <c r="BH581" s="28"/>
      <c r="BI581" s="28"/>
      <c r="BJ581" s="28"/>
      <c r="BK581" s="28"/>
      <c r="BL581" s="28"/>
      <c r="BM581" s="28"/>
      <c r="BN581" s="28"/>
      <c r="BO581" s="28"/>
      <c r="BP581" s="28"/>
      <c r="BQ581" s="28"/>
      <c r="BR581" s="28"/>
      <c r="BS581" s="28"/>
      <c r="BT581" s="28"/>
    </row>
    <row r="582" spans="4:72" s="29" customFormat="1" ht="11.1" customHeight="1">
      <c r="D582" s="124"/>
      <c r="E582" s="28"/>
      <c r="P582" s="28"/>
      <c r="Q582" s="28"/>
      <c r="R582" s="28"/>
      <c r="S582" s="28"/>
      <c r="T582" s="28"/>
      <c r="U582" s="28"/>
      <c r="V582" s="28"/>
      <c r="W582" s="28"/>
      <c r="X582" s="28"/>
      <c r="Y582" s="28"/>
      <c r="Z582" s="28"/>
      <c r="AA582" s="28"/>
      <c r="AB582" s="28"/>
      <c r="AC582" s="28"/>
      <c r="AD582" s="28"/>
      <c r="AE582" s="28"/>
      <c r="AF582" s="28"/>
      <c r="AG582" s="28"/>
      <c r="AH582" s="28"/>
      <c r="AI582" s="28"/>
      <c r="AJ582" s="28"/>
      <c r="AK582" s="28"/>
      <c r="AL582" s="28"/>
      <c r="AM582" s="28"/>
      <c r="AN582" s="28"/>
      <c r="AO582" s="28"/>
      <c r="AP582" s="28"/>
      <c r="AQ582" s="28"/>
      <c r="AR582" s="28"/>
      <c r="AS582" s="28"/>
      <c r="AT582" s="28"/>
      <c r="AU582" s="28"/>
      <c r="AV582" s="28"/>
      <c r="AW582" s="28"/>
      <c r="AX582" s="28"/>
      <c r="AY582" s="28"/>
      <c r="AZ582" s="28"/>
      <c r="BA582" s="28"/>
      <c r="BB582" s="28"/>
      <c r="BE582" s="124"/>
      <c r="BF582" s="28"/>
      <c r="BG582" s="28"/>
      <c r="BH582" s="28"/>
      <c r="BI582" s="28"/>
      <c r="BJ582" s="28"/>
      <c r="BK582" s="28"/>
      <c r="BL582" s="28"/>
      <c r="BM582" s="28"/>
      <c r="BN582" s="28"/>
      <c r="BO582" s="28"/>
      <c r="BP582" s="28"/>
      <c r="BQ582" s="28"/>
      <c r="BR582" s="28"/>
      <c r="BS582" s="28"/>
      <c r="BT582" s="28"/>
    </row>
    <row r="583" spans="4:72" s="29" customFormat="1" ht="11.1" customHeight="1">
      <c r="D583" s="124"/>
      <c r="E583" s="28"/>
      <c r="P583" s="28"/>
      <c r="Q583" s="28"/>
      <c r="R583" s="28"/>
      <c r="S583" s="28"/>
      <c r="T583" s="28"/>
      <c r="U583" s="28"/>
      <c r="V583" s="28"/>
      <c r="W583" s="28"/>
      <c r="X583" s="28"/>
      <c r="Y583" s="28"/>
      <c r="Z583" s="28"/>
      <c r="AA583" s="28"/>
      <c r="AB583" s="28"/>
      <c r="AC583" s="28"/>
      <c r="AD583" s="28"/>
      <c r="AE583" s="28"/>
      <c r="AF583" s="28"/>
      <c r="AG583" s="28"/>
      <c r="AH583" s="28"/>
      <c r="AI583" s="28"/>
      <c r="AJ583" s="28"/>
      <c r="AK583" s="28"/>
      <c r="AL583" s="28"/>
      <c r="AM583" s="28"/>
      <c r="AN583" s="28"/>
      <c r="AO583" s="28"/>
      <c r="AP583" s="28"/>
      <c r="AQ583" s="28"/>
      <c r="AR583" s="28"/>
      <c r="AS583" s="28"/>
      <c r="AT583" s="28"/>
      <c r="AU583" s="28"/>
      <c r="AV583" s="28"/>
      <c r="AW583" s="28"/>
      <c r="AX583" s="28"/>
      <c r="AY583" s="28"/>
      <c r="AZ583" s="28"/>
      <c r="BA583" s="28"/>
      <c r="BB583" s="28"/>
      <c r="BE583" s="124"/>
      <c r="BF583" s="28"/>
      <c r="BG583" s="28"/>
      <c r="BH583" s="28"/>
      <c r="BI583" s="28"/>
      <c r="BJ583" s="28"/>
      <c r="BK583" s="28"/>
      <c r="BL583" s="28"/>
      <c r="BM583" s="28"/>
      <c r="BN583" s="28"/>
      <c r="BO583" s="28"/>
      <c r="BP583" s="28"/>
      <c r="BQ583" s="28"/>
      <c r="BR583" s="28"/>
      <c r="BS583" s="28"/>
      <c r="BT583" s="28"/>
    </row>
    <row r="584" spans="4:72" s="29" customFormat="1" ht="11.1" customHeight="1">
      <c r="D584" s="124"/>
      <c r="E584" s="28"/>
      <c r="P584" s="28"/>
      <c r="Q584" s="28"/>
      <c r="R584" s="28"/>
      <c r="S584" s="28"/>
      <c r="T584" s="28"/>
      <c r="U584" s="28"/>
      <c r="V584" s="28"/>
      <c r="W584" s="28"/>
      <c r="X584" s="28"/>
      <c r="Y584" s="28"/>
      <c r="Z584" s="28"/>
      <c r="AA584" s="28"/>
      <c r="AB584" s="28"/>
      <c r="AC584" s="28"/>
      <c r="AD584" s="28"/>
      <c r="AE584" s="28"/>
      <c r="AF584" s="28"/>
      <c r="AG584" s="28"/>
      <c r="AH584" s="28"/>
      <c r="AI584" s="28"/>
      <c r="AJ584" s="28"/>
      <c r="AK584" s="28"/>
      <c r="AL584" s="28"/>
      <c r="AM584" s="28"/>
      <c r="AN584" s="28"/>
      <c r="AO584" s="28"/>
      <c r="AP584" s="28"/>
      <c r="AQ584" s="28"/>
      <c r="AR584" s="28"/>
      <c r="AS584" s="28"/>
      <c r="AT584" s="28"/>
      <c r="AU584" s="28"/>
      <c r="AV584" s="28"/>
      <c r="AW584" s="28"/>
      <c r="AX584" s="28"/>
      <c r="AY584" s="28"/>
      <c r="AZ584" s="28"/>
      <c r="BA584" s="28"/>
      <c r="BB584" s="28"/>
      <c r="BE584" s="124"/>
      <c r="BF584" s="28"/>
      <c r="BG584" s="28"/>
      <c r="BH584" s="28"/>
      <c r="BI584" s="28"/>
      <c r="BJ584" s="28"/>
      <c r="BK584" s="28"/>
      <c r="BL584" s="28"/>
      <c r="BM584" s="28"/>
      <c r="BN584" s="28"/>
      <c r="BO584" s="28"/>
      <c r="BP584" s="28"/>
      <c r="BQ584" s="28"/>
      <c r="BR584" s="28"/>
      <c r="BS584" s="28"/>
      <c r="BT584" s="28"/>
    </row>
    <row r="585" spans="4:72" s="29" customFormat="1" ht="11.1" customHeight="1">
      <c r="D585" s="124"/>
      <c r="E585" s="28"/>
      <c r="P585" s="28"/>
      <c r="Q585" s="28"/>
      <c r="R585" s="28"/>
      <c r="S585" s="28"/>
      <c r="T585" s="28"/>
      <c r="U585" s="28"/>
      <c r="V585" s="28"/>
      <c r="W585" s="28"/>
      <c r="X585" s="28"/>
      <c r="Y585" s="28"/>
      <c r="Z585" s="28"/>
      <c r="AA585" s="28"/>
      <c r="AB585" s="28"/>
      <c r="AC585" s="28"/>
      <c r="AD585" s="28"/>
      <c r="AE585" s="28"/>
      <c r="AF585" s="28"/>
      <c r="AG585" s="28"/>
      <c r="AH585" s="28"/>
      <c r="AI585" s="28"/>
      <c r="AJ585" s="28"/>
      <c r="AK585" s="28"/>
      <c r="AL585" s="28"/>
      <c r="AM585" s="28"/>
      <c r="AN585" s="28"/>
      <c r="AO585" s="28"/>
      <c r="AP585" s="28"/>
      <c r="AQ585" s="28"/>
      <c r="AR585" s="28"/>
      <c r="AS585" s="28"/>
      <c r="AT585" s="28"/>
      <c r="AU585" s="28"/>
      <c r="AV585" s="28"/>
      <c r="AW585" s="28"/>
      <c r="AX585" s="28"/>
      <c r="AY585" s="28"/>
      <c r="AZ585" s="28"/>
      <c r="BA585" s="28"/>
      <c r="BB585" s="28"/>
      <c r="BE585" s="124"/>
      <c r="BF585" s="28"/>
      <c r="BG585" s="28"/>
      <c r="BH585" s="28"/>
      <c r="BI585" s="28"/>
      <c r="BJ585" s="28"/>
      <c r="BK585" s="28"/>
      <c r="BL585" s="28"/>
      <c r="BM585" s="28"/>
      <c r="BN585" s="28"/>
      <c r="BO585" s="28"/>
      <c r="BP585" s="28"/>
      <c r="BQ585" s="28"/>
      <c r="BR585" s="28"/>
      <c r="BS585" s="28"/>
      <c r="BT585" s="28"/>
    </row>
    <row r="586" spans="4:72" s="29" customFormat="1" ht="11.1" customHeight="1">
      <c r="D586" s="124"/>
      <c r="E586" s="28"/>
      <c r="P586" s="28"/>
      <c r="Q586" s="28"/>
      <c r="R586" s="28"/>
      <c r="S586" s="28"/>
      <c r="T586" s="28"/>
      <c r="U586" s="28"/>
      <c r="V586" s="28"/>
      <c r="W586" s="28"/>
      <c r="X586" s="28"/>
      <c r="Y586" s="28"/>
      <c r="Z586" s="28"/>
      <c r="AA586" s="28"/>
      <c r="AB586" s="28"/>
      <c r="AC586" s="28"/>
      <c r="AD586" s="28"/>
      <c r="AE586" s="28"/>
      <c r="AF586" s="28"/>
      <c r="AG586" s="28"/>
      <c r="AH586" s="28"/>
      <c r="AI586" s="28"/>
      <c r="AJ586" s="28"/>
      <c r="AK586" s="28"/>
      <c r="AL586" s="28"/>
      <c r="AM586" s="28"/>
      <c r="AN586" s="28"/>
      <c r="AO586" s="28"/>
      <c r="AP586" s="28"/>
      <c r="AQ586" s="28"/>
      <c r="AR586" s="28"/>
      <c r="AS586" s="28"/>
      <c r="AT586" s="28"/>
      <c r="AU586" s="28"/>
      <c r="AV586" s="28"/>
      <c r="AW586" s="28"/>
      <c r="AX586" s="28"/>
      <c r="AY586" s="28"/>
      <c r="AZ586" s="28"/>
      <c r="BA586" s="28"/>
      <c r="BB586" s="28"/>
      <c r="BE586" s="124"/>
      <c r="BF586" s="28"/>
      <c r="BG586" s="28"/>
      <c r="BH586" s="28"/>
      <c r="BI586" s="28"/>
      <c r="BJ586" s="28"/>
      <c r="BK586" s="28"/>
      <c r="BL586" s="28"/>
      <c r="BM586" s="28"/>
      <c r="BN586" s="28"/>
      <c r="BO586" s="28"/>
      <c r="BP586" s="28"/>
      <c r="BQ586" s="28"/>
      <c r="BR586" s="28"/>
      <c r="BS586" s="28"/>
      <c r="BT586" s="28"/>
    </row>
    <row r="587" spans="4:72" s="29" customFormat="1" ht="11.1" customHeight="1">
      <c r="D587" s="124"/>
      <c r="E587" s="28"/>
      <c r="P587" s="28"/>
      <c r="Q587" s="28"/>
      <c r="R587" s="28"/>
      <c r="S587" s="28"/>
      <c r="T587" s="28"/>
      <c r="U587" s="28"/>
      <c r="V587" s="28"/>
      <c r="W587" s="28"/>
      <c r="X587" s="28"/>
      <c r="Y587" s="28"/>
      <c r="Z587" s="28"/>
      <c r="AA587" s="28"/>
      <c r="AB587" s="28"/>
      <c r="AC587" s="28"/>
      <c r="AD587" s="28"/>
      <c r="AE587" s="28"/>
      <c r="AF587" s="28"/>
      <c r="AG587" s="28"/>
      <c r="AH587" s="28"/>
      <c r="AI587" s="28"/>
      <c r="AJ587" s="28"/>
      <c r="AK587" s="28"/>
      <c r="AL587" s="28"/>
      <c r="AM587" s="28"/>
      <c r="AN587" s="28"/>
      <c r="AO587" s="28"/>
      <c r="AP587" s="28"/>
      <c r="AQ587" s="28"/>
      <c r="AR587" s="28"/>
      <c r="AS587" s="28"/>
      <c r="AT587" s="28"/>
      <c r="AU587" s="28"/>
      <c r="AV587" s="28"/>
      <c r="AW587" s="28"/>
      <c r="AX587" s="28"/>
      <c r="AY587" s="28"/>
      <c r="AZ587" s="28"/>
      <c r="BA587" s="28"/>
      <c r="BB587" s="28"/>
      <c r="BE587" s="124"/>
      <c r="BF587" s="28"/>
      <c r="BG587" s="28"/>
      <c r="BH587" s="28"/>
      <c r="BI587" s="28"/>
      <c r="BJ587" s="28"/>
      <c r="BK587" s="28"/>
      <c r="BL587" s="28"/>
      <c r="BM587" s="28"/>
      <c r="BN587" s="28"/>
      <c r="BO587" s="28"/>
      <c r="BP587" s="28"/>
      <c r="BQ587" s="28"/>
      <c r="BR587" s="28"/>
      <c r="BS587" s="28"/>
      <c r="BT587" s="28"/>
    </row>
    <row r="588" spans="4:72" s="29" customFormat="1" ht="11.1" customHeight="1">
      <c r="D588" s="124"/>
      <c r="E588" s="28"/>
      <c r="P588" s="28"/>
      <c r="Q588" s="28"/>
      <c r="R588" s="28"/>
      <c r="S588" s="28"/>
      <c r="T588" s="28"/>
      <c r="U588" s="28"/>
      <c r="V588" s="28"/>
      <c r="W588" s="28"/>
      <c r="X588" s="28"/>
      <c r="Y588" s="28"/>
      <c r="Z588" s="28"/>
      <c r="AA588" s="28"/>
      <c r="AB588" s="28"/>
      <c r="AC588" s="28"/>
      <c r="AD588" s="28"/>
      <c r="AE588" s="28"/>
      <c r="AF588" s="28"/>
      <c r="AG588" s="28"/>
      <c r="AH588" s="28"/>
      <c r="AI588" s="28"/>
      <c r="AJ588" s="28"/>
      <c r="AK588" s="28"/>
      <c r="AL588" s="28"/>
      <c r="AM588" s="28"/>
      <c r="AN588" s="28"/>
      <c r="AO588" s="28"/>
      <c r="AP588" s="28"/>
      <c r="AQ588" s="28"/>
      <c r="AR588" s="28"/>
      <c r="AS588" s="28"/>
      <c r="AT588" s="28"/>
      <c r="AU588" s="28"/>
      <c r="AV588" s="28"/>
      <c r="AW588" s="28"/>
      <c r="AX588" s="28"/>
      <c r="AY588" s="28"/>
      <c r="AZ588" s="28"/>
      <c r="BA588" s="28"/>
      <c r="BB588" s="28"/>
      <c r="BE588" s="124"/>
      <c r="BF588" s="28"/>
      <c r="BG588" s="28"/>
      <c r="BH588" s="28"/>
      <c r="BI588" s="28"/>
      <c r="BJ588" s="28"/>
      <c r="BK588" s="28"/>
      <c r="BL588" s="28"/>
      <c r="BM588" s="28"/>
      <c r="BN588" s="28"/>
      <c r="BO588" s="28"/>
      <c r="BP588" s="28"/>
      <c r="BQ588" s="28"/>
      <c r="BR588" s="28"/>
      <c r="BS588" s="28"/>
      <c r="BT588" s="28"/>
    </row>
    <row r="589" spans="4:72" s="29" customFormat="1" ht="11.1" customHeight="1">
      <c r="D589" s="124"/>
      <c r="E589" s="28"/>
      <c r="P589" s="28"/>
      <c r="Q589" s="28"/>
      <c r="R589" s="28"/>
      <c r="S589" s="28"/>
      <c r="T589" s="28"/>
      <c r="U589" s="28"/>
      <c r="V589" s="28"/>
      <c r="W589" s="28"/>
      <c r="X589" s="28"/>
      <c r="Y589" s="28"/>
      <c r="Z589" s="28"/>
      <c r="AA589" s="28"/>
      <c r="AB589" s="28"/>
      <c r="AC589" s="28"/>
      <c r="AD589" s="28"/>
      <c r="AE589" s="28"/>
      <c r="AF589" s="28"/>
      <c r="AG589" s="28"/>
      <c r="AH589" s="28"/>
      <c r="AI589" s="28"/>
      <c r="AJ589" s="28"/>
      <c r="AK589" s="28"/>
      <c r="AL589" s="28"/>
      <c r="AM589" s="28"/>
      <c r="AN589" s="28"/>
      <c r="AO589" s="28"/>
      <c r="AP589" s="28"/>
      <c r="AQ589" s="28"/>
      <c r="AR589" s="28"/>
      <c r="AS589" s="28"/>
      <c r="AT589" s="28"/>
      <c r="AU589" s="28"/>
      <c r="AV589" s="28"/>
      <c r="AW589" s="28"/>
      <c r="AX589" s="28"/>
      <c r="AY589" s="28"/>
      <c r="AZ589" s="28"/>
      <c r="BA589" s="28"/>
      <c r="BB589" s="28"/>
      <c r="BE589" s="124"/>
      <c r="BF589" s="28"/>
      <c r="BG589" s="28"/>
      <c r="BH589" s="28"/>
      <c r="BI589" s="28"/>
      <c r="BJ589" s="28"/>
      <c r="BK589" s="28"/>
      <c r="BL589" s="28"/>
      <c r="BM589" s="28"/>
      <c r="BN589" s="28"/>
      <c r="BO589" s="28"/>
      <c r="BP589" s="28"/>
      <c r="BQ589" s="28"/>
      <c r="BR589" s="28"/>
      <c r="BS589" s="28"/>
      <c r="BT589" s="28"/>
    </row>
    <row r="590" spans="4:72" s="29" customFormat="1" ht="11.1" customHeight="1">
      <c r="D590" s="124"/>
      <c r="E590" s="28"/>
      <c r="P590" s="28"/>
      <c r="Q590" s="28"/>
      <c r="R590" s="28"/>
      <c r="S590" s="28"/>
      <c r="T590" s="28"/>
      <c r="U590" s="28"/>
      <c r="V590" s="28"/>
      <c r="W590" s="28"/>
      <c r="X590" s="28"/>
      <c r="Y590" s="28"/>
      <c r="Z590" s="28"/>
      <c r="AA590" s="28"/>
      <c r="AB590" s="28"/>
      <c r="AC590" s="28"/>
      <c r="AD590" s="28"/>
      <c r="AE590" s="28"/>
      <c r="AF590" s="28"/>
      <c r="AG590" s="28"/>
      <c r="AH590" s="28"/>
      <c r="AI590" s="28"/>
      <c r="AJ590" s="28"/>
      <c r="AK590" s="28"/>
      <c r="AL590" s="28"/>
      <c r="AM590" s="28"/>
      <c r="AN590" s="28"/>
      <c r="AO590" s="28"/>
      <c r="AP590" s="28"/>
      <c r="AQ590" s="28"/>
      <c r="AR590" s="28"/>
      <c r="AS590" s="28"/>
      <c r="AT590" s="28"/>
      <c r="AU590" s="28"/>
      <c r="AV590" s="28"/>
      <c r="AW590" s="28"/>
      <c r="AX590" s="28"/>
      <c r="AY590" s="28"/>
      <c r="AZ590" s="28"/>
      <c r="BA590" s="28"/>
      <c r="BB590" s="28"/>
      <c r="BE590" s="124"/>
      <c r="BF590" s="28"/>
      <c r="BG590" s="28"/>
      <c r="BH590" s="28"/>
      <c r="BI590" s="28"/>
      <c r="BJ590" s="28"/>
      <c r="BK590" s="28"/>
      <c r="BL590" s="28"/>
      <c r="BM590" s="28"/>
      <c r="BN590" s="28"/>
      <c r="BO590" s="28"/>
      <c r="BP590" s="28"/>
      <c r="BQ590" s="28"/>
      <c r="BR590" s="28"/>
      <c r="BS590" s="28"/>
      <c r="BT590" s="28"/>
    </row>
    <row r="591" spans="4:72" s="29" customFormat="1" ht="11.1" customHeight="1">
      <c r="D591" s="124"/>
      <c r="E591" s="28"/>
      <c r="P591" s="28"/>
      <c r="Q591" s="28"/>
      <c r="R591" s="28"/>
      <c r="S591" s="28"/>
      <c r="T591" s="28"/>
      <c r="U591" s="28"/>
      <c r="V591" s="28"/>
      <c r="W591" s="28"/>
      <c r="X591" s="28"/>
      <c r="Y591" s="28"/>
      <c r="Z591" s="28"/>
      <c r="AA591" s="28"/>
      <c r="AB591" s="28"/>
      <c r="AC591" s="28"/>
      <c r="AD591" s="28"/>
      <c r="AE591" s="28"/>
      <c r="AF591" s="28"/>
      <c r="AG591" s="28"/>
      <c r="AH591" s="28"/>
      <c r="AI591" s="28"/>
      <c r="AJ591" s="28"/>
      <c r="AK591" s="28"/>
      <c r="AL591" s="28"/>
      <c r="AM591" s="28"/>
      <c r="AN591" s="28"/>
      <c r="AO591" s="28"/>
      <c r="AP591" s="28"/>
      <c r="AQ591" s="28"/>
      <c r="AR591" s="28"/>
      <c r="AS591" s="28"/>
      <c r="AT591" s="28"/>
      <c r="AU591" s="28"/>
      <c r="AV591" s="28"/>
      <c r="AW591" s="28"/>
      <c r="AX591" s="28"/>
      <c r="AY591" s="28"/>
      <c r="AZ591" s="28"/>
      <c r="BA591" s="28"/>
      <c r="BB591" s="28"/>
      <c r="BE591" s="124"/>
      <c r="BF591" s="28"/>
      <c r="BG591" s="28"/>
      <c r="BH591" s="28"/>
      <c r="BI591" s="28"/>
      <c r="BJ591" s="28"/>
      <c r="BK591" s="28"/>
      <c r="BL591" s="28"/>
      <c r="BM591" s="28"/>
      <c r="BN591" s="28"/>
      <c r="BO591" s="28"/>
      <c r="BP591" s="28"/>
      <c r="BQ591" s="28"/>
      <c r="BR591" s="28"/>
      <c r="BS591" s="28"/>
      <c r="BT591" s="28"/>
    </row>
    <row r="592" spans="4:72" s="29" customFormat="1" ht="11.1" customHeight="1">
      <c r="D592" s="124"/>
      <c r="E592" s="28"/>
      <c r="P592" s="28"/>
      <c r="Q592" s="28"/>
      <c r="R592" s="28"/>
      <c r="S592" s="28"/>
      <c r="T592" s="28"/>
      <c r="U592" s="28"/>
      <c r="V592" s="28"/>
      <c r="W592" s="28"/>
      <c r="X592" s="28"/>
      <c r="Y592" s="28"/>
      <c r="Z592" s="28"/>
      <c r="AA592" s="28"/>
      <c r="AB592" s="28"/>
      <c r="AC592" s="28"/>
      <c r="AD592" s="28"/>
      <c r="AE592" s="28"/>
      <c r="AF592" s="28"/>
      <c r="AG592" s="28"/>
      <c r="AH592" s="28"/>
      <c r="AI592" s="28"/>
      <c r="AJ592" s="28"/>
      <c r="AK592" s="28"/>
      <c r="AL592" s="28"/>
      <c r="AM592" s="28"/>
      <c r="AN592" s="28"/>
      <c r="AO592" s="28"/>
      <c r="AP592" s="28"/>
      <c r="AQ592" s="28"/>
      <c r="AR592" s="28"/>
      <c r="AS592" s="28"/>
      <c r="AT592" s="28"/>
      <c r="AU592" s="28"/>
      <c r="AV592" s="28"/>
      <c r="AW592" s="28"/>
      <c r="AX592" s="28"/>
      <c r="AY592" s="28"/>
      <c r="AZ592" s="28"/>
      <c r="BA592" s="28"/>
      <c r="BB592" s="28"/>
      <c r="BE592" s="124"/>
      <c r="BF592" s="28"/>
      <c r="BG592" s="28"/>
      <c r="BH592" s="28"/>
      <c r="BI592" s="28"/>
      <c r="BJ592" s="28"/>
      <c r="BK592" s="28"/>
      <c r="BL592" s="28"/>
      <c r="BM592" s="28"/>
      <c r="BN592" s="28"/>
      <c r="BO592" s="28"/>
      <c r="BP592" s="28"/>
      <c r="BQ592" s="28"/>
      <c r="BR592" s="28"/>
      <c r="BS592" s="28"/>
      <c r="BT592" s="28"/>
    </row>
    <row r="593" spans="4:72" s="29" customFormat="1" ht="11.1" customHeight="1">
      <c r="D593" s="124"/>
      <c r="E593" s="28"/>
      <c r="P593" s="28"/>
      <c r="Q593" s="28"/>
      <c r="R593" s="28"/>
      <c r="S593" s="28"/>
      <c r="T593" s="28"/>
      <c r="U593" s="28"/>
      <c r="V593" s="28"/>
      <c r="W593" s="28"/>
      <c r="X593" s="28"/>
      <c r="Y593" s="28"/>
      <c r="Z593" s="28"/>
      <c r="AA593" s="28"/>
      <c r="AB593" s="28"/>
      <c r="AC593" s="28"/>
      <c r="AD593" s="28"/>
      <c r="AE593" s="28"/>
      <c r="AF593" s="28"/>
      <c r="AG593" s="28"/>
      <c r="AH593" s="28"/>
      <c r="AI593" s="28"/>
      <c r="AJ593" s="28"/>
      <c r="AK593" s="28"/>
      <c r="AL593" s="28"/>
      <c r="AM593" s="28"/>
      <c r="AN593" s="28"/>
      <c r="AO593" s="28"/>
      <c r="AP593" s="28"/>
      <c r="AQ593" s="28"/>
      <c r="AR593" s="28"/>
      <c r="AS593" s="28"/>
      <c r="AT593" s="28"/>
      <c r="AU593" s="28"/>
      <c r="AV593" s="28"/>
      <c r="AW593" s="28"/>
      <c r="AX593" s="28"/>
      <c r="AY593" s="28"/>
      <c r="AZ593" s="28"/>
      <c r="BA593" s="28"/>
      <c r="BB593" s="28"/>
      <c r="BE593" s="124"/>
      <c r="BF593" s="28"/>
      <c r="BG593" s="28"/>
      <c r="BH593" s="28"/>
      <c r="BI593" s="28"/>
      <c r="BJ593" s="28"/>
      <c r="BK593" s="28"/>
      <c r="BL593" s="28"/>
      <c r="BM593" s="28"/>
      <c r="BN593" s="28"/>
      <c r="BO593" s="28"/>
      <c r="BP593" s="28"/>
      <c r="BQ593" s="28"/>
      <c r="BR593" s="28"/>
      <c r="BS593" s="28"/>
      <c r="BT593" s="28"/>
    </row>
    <row r="594" spans="4:72" s="29" customFormat="1" ht="11.1" customHeight="1">
      <c r="D594" s="124"/>
      <c r="E594" s="28"/>
      <c r="P594" s="28"/>
      <c r="Q594" s="28"/>
      <c r="R594" s="28"/>
      <c r="S594" s="28"/>
      <c r="T594" s="28"/>
      <c r="U594" s="28"/>
      <c r="V594" s="28"/>
      <c r="W594" s="28"/>
      <c r="X594" s="28"/>
      <c r="Y594" s="28"/>
      <c r="Z594" s="28"/>
      <c r="AA594" s="28"/>
      <c r="AB594" s="28"/>
      <c r="AC594" s="28"/>
      <c r="AD594" s="28"/>
      <c r="AE594" s="28"/>
      <c r="AF594" s="28"/>
      <c r="AG594" s="28"/>
      <c r="AH594" s="28"/>
      <c r="AI594" s="28"/>
      <c r="AJ594" s="28"/>
      <c r="AK594" s="28"/>
      <c r="AL594" s="28"/>
      <c r="AM594" s="28"/>
      <c r="AN594" s="28"/>
      <c r="AO594" s="28"/>
      <c r="AP594" s="28"/>
      <c r="AQ594" s="28"/>
      <c r="AR594" s="28"/>
      <c r="AS594" s="28"/>
      <c r="AT594" s="28"/>
      <c r="AU594" s="28"/>
      <c r="AV594" s="28"/>
      <c r="AW594" s="28"/>
      <c r="AX594" s="28"/>
      <c r="AY594" s="28"/>
      <c r="AZ594" s="28"/>
      <c r="BA594" s="28"/>
      <c r="BB594" s="28"/>
      <c r="BE594" s="124"/>
      <c r="BF594" s="28"/>
      <c r="BG594" s="28"/>
      <c r="BH594" s="28"/>
      <c r="BI594" s="28"/>
      <c r="BJ594" s="28"/>
      <c r="BK594" s="28"/>
      <c r="BL594" s="28"/>
      <c r="BM594" s="28"/>
      <c r="BN594" s="28"/>
      <c r="BO594" s="28"/>
      <c r="BP594" s="28"/>
      <c r="BQ594" s="28"/>
      <c r="BR594" s="28"/>
      <c r="BS594" s="28"/>
      <c r="BT594" s="28"/>
    </row>
    <row r="595" spans="4:72" s="29" customFormat="1" ht="11.1" customHeight="1">
      <c r="D595" s="124"/>
      <c r="E595" s="28"/>
      <c r="P595" s="28"/>
      <c r="Q595" s="28"/>
      <c r="R595" s="28"/>
      <c r="S595" s="28"/>
      <c r="T595" s="28"/>
      <c r="U595" s="28"/>
      <c r="V595" s="28"/>
      <c r="W595" s="28"/>
      <c r="X595" s="28"/>
      <c r="Y595" s="28"/>
      <c r="Z595" s="28"/>
      <c r="AA595" s="28"/>
      <c r="AB595" s="28"/>
      <c r="AC595" s="28"/>
      <c r="AD595" s="28"/>
      <c r="AE595" s="28"/>
      <c r="AF595" s="28"/>
      <c r="AG595" s="28"/>
      <c r="AH595" s="28"/>
      <c r="AI595" s="28"/>
      <c r="AJ595" s="28"/>
      <c r="AK595" s="28"/>
      <c r="AL595" s="28"/>
      <c r="AM595" s="28"/>
      <c r="AN595" s="28"/>
      <c r="AO595" s="28"/>
      <c r="AP595" s="28"/>
      <c r="AQ595" s="28"/>
      <c r="AR595" s="28"/>
      <c r="AS595" s="28"/>
      <c r="AT595" s="28"/>
      <c r="AU595" s="28"/>
      <c r="AV595" s="28"/>
      <c r="AW595" s="28"/>
      <c r="AX595" s="28"/>
      <c r="AY595" s="28"/>
      <c r="AZ595" s="28"/>
      <c r="BA595" s="28"/>
      <c r="BB595" s="28"/>
      <c r="BE595" s="124"/>
      <c r="BF595" s="28"/>
      <c r="BG595" s="28"/>
      <c r="BH595" s="28"/>
      <c r="BI595" s="28"/>
      <c r="BJ595" s="28"/>
      <c r="BK595" s="28"/>
      <c r="BL595" s="28"/>
      <c r="BM595" s="28"/>
      <c r="BN595" s="28"/>
      <c r="BO595" s="28"/>
      <c r="BP595" s="28"/>
      <c r="BQ595" s="28"/>
      <c r="BR595" s="28"/>
      <c r="BS595" s="28"/>
      <c r="BT595" s="28"/>
    </row>
    <row r="596" spans="4:72" s="29" customFormat="1" ht="11.1" customHeight="1">
      <c r="D596" s="124"/>
      <c r="E596" s="28"/>
      <c r="P596" s="28"/>
      <c r="Q596" s="28"/>
      <c r="R596" s="28"/>
      <c r="S596" s="28"/>
      <c r="T596" s="28"/>
      <c r="U596" s="28"/>
      <c r="V596" s="28"/>
      <c r="W596" s="28"/>
      <c r="X596" s="28"/>
      <c r="Y596" s="28"/>
      <c r="Z596" s="28"/>
      <c r="AA596" s="28"/>
      <c r="AB596" s="28"/>
      <c r="AC596" s="28"/>
      <c r="AD596" s="28"/>
      <c r="AE596" s="28"/>
      <c r="AF596" s="28"/>
      <c r="AG596" s="28"/>
      <c r="AH596" s="28"/>
      <c r="AI596" s="28"/>
      <c r="AJ596" s="28"/>
      <c r="AK596" s="28"/>
      <c r="AL596" s="28"/>
      <c r="AM596" s="28"/>
      <c r="AN596" s="28"/>
      <c r="AO596" s="28"/>
      <c r="AP596" s="28"/>
      <c r="AQ596" s="28"/>
      <c r="AR596" s="28"/>
      <c r="AS596" s="28"/>
      <c r="AT596" s="28"/>
      <c r="AU596" s="28"/>
      <c r="AV596" s="28"/>
      <c r="AW596" s="28"/>
      <c r="AX596" s="28"/>
      <c r="AY596" s="28"/>
      <c r="AZ596" s="28"/>
      <c r="BA596" s="28"/>
      <c r="BB596" s="28"/>
      <c r="BE596" s="124"/>
      <c r="BF596" s="28"/>
      <c r="BG596" s="28"/>
      <c r="BH596" s="28"/>
      <c r="BI596" s="28"/>
      <c r="BJ596" s="28"/>
      <c r="BK596" s="28"/>
      <c r="BL596" s="28"/>
      <c r="BM596" s="28"/>
      <c r="BN596" s="28"/>
      <c r="BO596" s="28"/>
      <c r="BP596" s="28"/>
      <c r="BQ596" s="28"/>
      <c r="BR596" s="28"/>
      <c r="BS596" s="28"/>
      <c r="BT596" s="28"/>
    </row>
    <row r="597" spans="4:72" s="29" customFormat="1" ht="11.1" customHeight="1">
      <c r="D597" s="124"/>
      <c r="E597" s="28"/>
      <c r="P597" s="28"/>
      <c r="Q597" s="28"/>
      <c r="R597" s="28"/>
      <c r="S597" s="28"/>
      <c r="T597" s="28"/>
      <c r="U597" s="28"/>
      <c r="V597" s="28"/>
      <c r="W597" s="28"/>
      <c r="X597" s="28"/>
      <c r="Y597" s="28"/>
      <c r="Z597" s="28"/>
      <c r="AA597" s="28"/>
      <c r="AB597" s="28"/>
      <c r="AC597" s="28"/>
      <c r="AD597" s="28"/>
      <c r="AE597" s="28"/>
      <c r="AF597" s="28"/>
      <c r="AG597" s="28"/>
      <c r="AH597" s="28"/>
      <c r="AI597" s="28"/>
      <c r="AJ597" s="28"/>
      <c r="AK597" s="28"/>
      <c r="AL597" s="28"/>
      <c r="AM597" s="28"/>
      <c r="AN597" s="28"/>
      <c r="AO597" s="28"/>
      <c r="AP597" s="28"/>
      <c r="AQ597" s="28"/>
      <c r="AR597" s="28"/>
      <c r="AS597" s="28"/>
      <c r="AT597" s="28"/>
      <c r="AU597" s="28"/>
      <c r="AV597" s="28"/>
      <c r="AW597" s="28"/>
      <c r="AX597" s="28"/>
      <c r="AY597" s="28"/>
      <c r="AZ597" s="28"/>
      <c r="BA597" s="28"/>
      <c r="BB597" s="28"/>
      <c r="BE597" s="124"/>
      <c r="BF597" s="28"/>
      <c r="BG597" s="28"/>
      <c r="BH597" s="28"/>
      <c r="BI597" s="28"/>
      <c r="BJ597" s="28"/>
      <c r="BK597" s="28"/>
      <c r="BL597" s="28"/>
      <c r="BM597" s="28"/>
      <c r="BN597" s="28"/>
      <c r="BO597" s="28"/>
      <c r="BP597" s="28"/>
      <c r="BQ597" s="28"/>
      <c r="BR597" s="28"/>
      <c r="BS597" s="28"/>
      <c r="BT597" s="28"/>
    </row>
    <row r="598" spans="4:72" s="29" customFormat="1" ht="11.1" customHeight="1">
      <c r="D598" s="124"/>
      <c r="E598" s="28"/>
      <c r="P598" s="28"/>
      <c r="Q598" s="28"/>
      <c r="R598" s="28"/>
      <c r="S598" s="28"/>
      <c r="T598" s="28"/>
      <c r="U598" s="28"/>
      <c r="V598" s="28"/>
      <c r="W598" s="28"/>
      <c r="X598" s="28"/>
      <c r="Y598" s="28"/>
      <c r="Z598" s="28"/>
      <c r="AA598" s="28"/>
      <c r="AB598" s="28"/>
      <c r="AC598" s="28"/>
      <c r="AD598" s="28"/>
      <c r="AE598" s="28"/>
      <c r="AF598" s="28"/>
      <c r="AG598" s="28"/>
      <c r="AH598" s="28"/>
      <c r="AI598" s="28"/>
      <c r="AJ598" s="28"/>
      <c r="AK598" s="28"/>
      <c r="AL598" s="28"/>
      <c r="AM598" s="28"/>
      <c r="AN598" s="28"/>
      <c r="AO598" s="28"/>
      <c r="AP598" s="28"/>
      <c r="AQ598" s="28"/>
      <c r="AR598" s="28"/>
      <c r="AS598" s="28"/>
      <c r="AT598" s="28"/>
      <c r="AU598" s="28"/>
      <c r="AV598" s="28"/>
      <c r="AW598" s="28"/>
      <c r="AX598" s="28"/>
      <c r="AY598" s="28"/>
      <c r="AZ598" s="28"/>
      <c r="BA598" s="28"/>
      <c r="BB598" s="28"/>
      <c r="BE598" s="124"/>
      <c r="BF598" s="28"/>
      <c r="BG598" s="28"/>
      <c r="BH598" s="28"/>
      <c r="BI598" s="28"/>
      <c r="BJ598" s="28"/>
      <c r="BK598" s="28"/>
      <c r="BL598" s="28"/>
      <c r="BM598" s="28"/>
      <c r="BN598" s="28"/>
      <c r="BO598" s="28"/>
      <c r="BP598" s="28"/>
      <c r="BQ598" s="28"/>
      <c r="BR598" s="28"/>
      <c r="BS598" s="28"/>
      <c r="BT598" s="28"/>
    </row>
    <row r="599" spans="4:72" s="29" customFormat="1" ht="11.1" customHeight="1">
      <c r="D599" s="124"/>
      <c r="E599" s="28"/>
      <c r="P599" s="28"/>
      <c r="Q599" s="28"/>
      <c r="R599" s="28"/>
      <c r="S599" s="28"/>
      <c r="T599" s="28"/>
      <c r="U599" s="28"/>
      <c r="V599" s="28"/>
      <c r="W599" s="28"/>
      <c r="X599" s="28"/>
      <c r="Y599" s="28"/>
      <c r="Z599" s="28"/>
      <c r="AA599" s="28"/>
      <c r="AB599" s="28"/>
      <c r="AC599" s="28"/>
      <c r="AD599" s="28"/>
      <c r="AE599" s="28"/>
      <c r="AF599" s="28"/>
      <c r="AG599" s="28"/>
      <c r="AH599" s="28"/>
      <c r="AI599" s="28"/>
      <c r="AJ599" s="28"/>
      <c r="AK599" s="28"/>
      <c r="AL599" s="28"/>
      <c r="AM599" s="28"/>
      <c r="AN599" s="28"/>
      <c r="AO599" s="28"/>
      <c r="AP599" s="28"/>
      <c r="AQ599" s="28"/>
      <c r="AR599" s="28"/>
      <c r="AS599" s="28"/>
      <c r="AT599" s="28"/>
      <c r="AU599" s="28"/>
      <c r="AV599" s="28"/>
      <c r="AW599" s="28"/>
      <c r="AX599" s="28"/>
      <c r="AY599" s="28"/>
      <c r="AZ599" s="28"/>
      <c r="BA599" s="28"/>
      <c r="BB599" s="28"/>
      <c r="BE599" s="124"/>
      <c r="BF599" s="28"/>
      <c r="BG599" s="28"/>
      <c r="BH599" s="28"/>
      <c r="BI599" s="28"/>
      <c r="BJ599" s="28"/>
      <c r="BK599" s="28"/>
      <c r="BL599" s="28"/>
      <c r="BM599" s="28"/>
      <c r="BN599" s="28"/>
      <c r="BO599" s="28"/>
      <c r="BP599" s="28"/>
      <c r="BQ599" s="28"/>
      <c r="BR599" s="28"/>
      <c r="BS599" s="28"/>
      <c r="BT599" s="28"/>
    </row>
    <row r="600" spans="4:72" s="29" customFormat="1" ht="11.1" customHeight="1">
      <c r="D600" s="124"/>
      <c r="E600" s="28"/>
      <c r="P600" s="28"/>
      <c r="Q600" s="28"/>
      <c r="R600" s="28"/>
      <c r="S600" s="28"/>
      <c r="T600" s="28"/>
      <c r="U600" s="28"/>
      <c r="V600" s="28"/>
      <c r="W600" s="28"/>
      <c r="X600" s="28"/>
      <c r="Y600" s="28"/>
      <c r="Z600" s="28"/>
      <c r="AA600" s="28"/>
      <c r="AB600" s="28"/>
      <c r="AC600" s="28"/>
      <c r="AD600" s="28"/>
      <c r="AE600" s="28"/>
      <c r="AF600" s="28"/>
      <c r="AG600" s="28"/>
      <c r="AH600" s="28"/>
      <c r="AI600" s="28"/>
      <c r="AJ600" s="28"/>
      <c r="AK600" s="28"/>
      <c r="AL600" s="28"/>
      <c r="AM600" s="28"/>
      <c r="AN600" s="28"/>
      <c r="AO600" s="28"/>
      <c r="AP600" s="28"/>
      <c r="AQ600" s="28"/>
      <c r="AR600" s="28"/>
      <c r="AS600" s="28"/>
      <c r="AT600" s="28"/>
      <c r="AU600" s="28"/>
      <c r="AV600" s="28"/>
      <c r="AW600" s="28"/>
      <c r="AX600" s="28"/>
      <c r="AY600" s="28"/>
      <c r="AZ600" s="28"/>
      <c r="BA600" s="28"/>
      <c r="BB600" s="28"/>
      <c r="BE600" s="124"/>
      <c r="BF600" s="28"/>
      <c r="BG600" s="28"/>
      <c r="BH600" s="28"/>
      <c r="BI600" s="28"/>
      <c r="BJ600" s="28"/>
      <c r="BK600" s="28"/>
      <c r="BL600" s="28"/>
      <c r="BM600" s="28"/>
      <c r="BN600" s="28"/>
      <c r="BO600" s="28"/>
      <c r="BP600" s="28"/>
      <c r="BQ600" s="28"/>
      <c r="BR600" s="28"/>
      <c r="BS600" s="28"/>
      <c r="BT600" s="28"/>
    </row>
    <row r="601" spans="4:72" s="29" customFormat="1" ht="11.1" customHeight="1">
      <c r="D601" s="124"/>
      <c r="E601" s="28"/>
      <c r="P601" s="28"/>
      <c r="Q601" s="28"/>
      <c r="R601" s="28"/>
      <c r="S601" s="28"/>
      <c r="T601" s="28"/>
      <c r="U601" s="28"/>
      <c r="V601" s="28"/>
      <c r="W601" s="28"/>
      <c r="X601" s="28"/>
      <c r="Y601" s="28"/>
      <c r="Z601" s="28"/>
      <c r="AA601" s="28"/>
      <c r="AB601" s="28"/>
      <c r="AC601" s="28"/>
      <c r="AD601" s="28"/>
      <c r="AE601" s="28"/>
      <c r="AF601" s="28"/>
      <c r="AG601" s="28"/>
      <c r="AH601" s="28"/>
      <c r="AI601" s="28"/>
      <c r="AJ601" s="28"/>
      <c r="AK601" s="28"/>
      <c r="AL601" s="28"/>
      <c r="AM601" s="28"/>
      <c r="AN601" s="28"/>
      <c r="AO601" s="28"/>
      <c r="AP601" s="28"/>
      <c r="AQ601" s="28"/>
      <c r="AR601" s="28"/>
      <c r="AS601" s="28"/>
      <c r="AT601" s="28"/>
      <c r="AU601" s="28"/>
      <c r="AV601" s="28"/>
      <c r="AW601" s="28"/>
      <c r="AX601" s="28"/>
      <c r="AY601" s="28"/>
      <c r="AZ601" s="28"/>
      <c r="BA601" s="28"/>
      <c r="BB601" s="28"/>
      <c r="BE601" s="124"/>
      <c r="BF601" s="28"/>
      <c r="BG601" s="28"/>
      <c r="BH601" s="28"/>
      <c r="BI601" s="28"/>
      <c r="BJ601" s="28"/>
      <c r="BK601" s="28"/>
      <c r="BL601" s="28"/>
      <c r="BM601" s="28"/>
      <c r="BN601" s="28"/>
      <c r="BO601" s="28"/>
      <c r="BP601" s="28"/>
      <c r="BQ601" s="28"/>
      <c r="BR601" s="28"/>
      <c r="BS601" s="28"/>
      <c r="BT601" s="28"/>
    </row>
    <row r="602" spans="4:72" s="29" customFormat="1" ht="11.1" customHeight="1">
      <c r="D602" s="124"/>
      <c r="E602" s="28"/>
      <c r="P602" s="28"/>
      <c r="Q602" s="28"/>
      <c r="R602" s="28"/>
      <c r="S602" s="28"/>
      <c r="T602" s="28"/>
      <c r="U602" s="28"/>
      <c r="V602" s="28"/>
      <c r="W602" s="28"/>
      <c r="X602" s="28"/>
      <c r="Y602" s="28"/>
      <c r="Z602" s="28"/>
      <c r="AA602" s="28"/>
      <c r="AB602" s="28"/>
      <c r="AC602" s="28"/>
      <c r="AD602" s="28"/>
      <c r="AE602" s="28"/>
      <c r="AF602" s="28"/>
      <c r="AG602" s="28"/>
      <c r="AH602" s="28"/>
      <c r="AI602" s="28"/>
      <c r="AJ602" s="28"/>
      <c r="AK602" s="28"/>
      <c r="AL602" s="28"/>
      <c r="AM602" s="28"/>
      <c r="AN602" s="28"/>
      <c r="AO602" s="28"/>
      <c r="AP602" s="28"/>
      <c r="AQ602" s="28"/>
      <c r="AR602" s="28"/>
      <c r="AS602" s="28"/>
      <c r="AT602" s="28"/>
      <c r="AU602" s="28"/>
      <c r="AV602" s="28"/>
      <c r="AW602" s="28"/>
      <c r="AX602" s="28"/>
      <c r="AY602" s="28"/>
      <c r="AZ602" s="28"/>
      <c r="BA602" s="28"/>
      <c r="BB602" s="28"/>
      <c r="BE602" s="124"/>
      <c r="BF602" s="28"/>
      <c r="BG602" s="28"/>
      <c r="BH602" s="28"/>
      <c r="BI602" s="28"/>
      <c r="BJ602" s="28"/>
      <c r="BK602" s="28"/>
      <c r="BL602" s="28"/>
      <c r="BM602" s="28"/>
      <c r="BN602" s="28"/>
      <c r="BO602" s="28"/>
      <c r="BP602" s="28"/>
      <c r="BQ602" s="28"/>
      <c r="BR602" s="28"/>
      <c r="BS602" s="28"/>
      <c r="BT602" s="28"/>
    </row>
    <row r="603" spans="4:72" s="29" customFormat="1" ht="11.1" customHeight="1">
      <c r="D603" s="124"/>
      <c r="E603" s="28"/>
      <c r="P603" s="28"/>
      <c r="Q603" s="28"/>
      <c r="R603" s="28"/>
      <c r="S603" s="28"/>
      <c r="T603" s="28"/>
      <c r="U603" s="28"/>
      <c r="V603" s="28"/>
      <c r="W603" s="28"/>
      <c r="X603" s="28"/>
      <c r="Y603" s="28"/>
      <c r="Z603" s="28"/>
      <c r="AA603" s="28"/>
      <c r="AB603" s="28"/>
      <c r="AC603" s="28"/>
      <c r="AD603" s="28"/>
      <c r="AE603" s="28"/>
      <c r="AF603" s="28"/>
      <c r="AG603" s="28"/>
      <c r="AH603" s="28"/>
      <c r="AI603" s="28"/>
      <c r="AJ603" s="28"/>
      <c r="AK603" s="28"/>
      <c r="AL603" s="28"/>
      <c r="AM603" s="28"/>
      <c r="AN603" s="28"/>
      <c r="AO603" s="28"/>
      <c r="AP603" s="28"/>
      <c r="AQ603" s="28"/>
      <c r="AR603" s="28"/>
      <c r="AS603" s="28"/>
      <c r="AT603" s="28"/>
      <c r="AU603" s="28"/>
      <c r="AV603" s="28"/>
      <c r="AW603" s="28"/>
      <c r="AX603" s="28"/>
      <c r="AY603" s="28"/>
      <c r="AZ603" s="28"/>
      <c r="BA603" s="28"/>
      <c r="BB603" s="28"/>
      <c r="BE603" s="124"/>
      <c r="BF603" s="28"/>
      <c r="BG603" s="28"/>
      <c r="BH603" s="28"/>
      <c r="BI603" s="28"/>
      <c r="BJ603" s="28"/>
      <c r="BK603" s="28"/>
      <c r="BL603" s="28"/>
      <c r="BM603" s="28"/>
      <c r="BN603" s="28"/>
      <c r="BO603" s="28"/>
      <c r="BP603" s="28"/>
      <c r="BQ603" s="28"/>
      <c r="BR603" s="28"/>
      <c r="BS603" s="28"/>
      <c r="BT603" s="28"/>
    </row>
    <row r="604" spans="4:72" s="29" customFormat="1" ht="11.1" customHeight="1">
      <c r="D604" s="124"/>
      <c r="E604" s="28"/>
      <c r="P604" s="28"/>
      <c r="Q604" s="28"/>
      <c r="R604" s="28"/>
      <c r="S604" s="28"/>
      <c r="T604" s="28"/>
      <c r="U604" s="28"/>
      <c r="V604" s="28"/>
      <c r="W604" s="28"/>
      <c r="X604" s="28"/>
      <c r="Y604" s="28"/>
      <c r="Z604" s="28"/>
      <c r="AA604" s="28"/>
      <c r="AB604" s="28"/>
      <c r="AC604" s="28"/>
      <c r="AD604" s="28"/>
      <c r="AE604" s="28"/>
      <c r="AF604" s="28"/>
      <c r="AG604" s="28"/>
      <c r="AH604" s="28"/>
      <c r="AI604" s="28"/>
      <c r="AJ604" s="28"/>
      <c r="AK604" s="28"/>
      <c r="AL604" s="28"/>
      <c r="AM604" s="28"/>
      <c r="AN604" s="28"/>
      <c r="AO604" s="28"/>
      <c r="AP604" s="28"/>
      <c r="AQ604" s="28"/>
      <c r="AR604" s="28"/>
      <c r="AS604" s="28"/>
      <c r="AT604" s="28"/>
      <c r="AU604" s="28"/>
      <c r="AV604" s="28"/>
      <c r="AW604" s="28"/>
      <c r="AX604" s="28"/>
      <c r="AY604" s="28"/>
      <c r="AZ604" s="28"/>
      <c r="BA604" s="28"/>
      <c r="BB604" s="28"/>
      <c r="BE604" s="124"/>
      <c r="BF604" s="28"/>
      <c r="BG604" s="28"/>
      <c r="BH604" s="28"/>
      <c r="BI604" s="28"/>
      <c r="BJ604" s="28"/>
      <c r="BK604" s="28"/>
      <c r="BL604" s="28"/>
      <c r="BM604" s="28"/>
      <c r="BN604" s="28"/>
      <c r="BO604" s="28"/>
      <c r="BP604" s="28"/>
      <c r="BQ604" s="28"/>
      <c r="BR604" s="28"/>
      <c r="BS604" s="28"/>
      <c r="BT604" s="28"/>
    </row>
    <row r="605" spans="4:72" s="29" customFormat="1" ht="11.1" customHeight="1">
      <c r="D605" s="124"/>
      <c r="E605" s="28"/>
      <c r="P605" s="28"/>
      <c r="Q605" s="28"/>
      <c r="R605" s="28"/>
      <c r="S605" s="28"/>
      <c r="T605" s="28"/>
      <c r="U605" s="28"/>
      <c r="V605" s="28"/>
      <c r="W605" s="28"/>
      <c r="X605" s="28"/>
      <c r="Y605" s="28"/>
      <c r="Z605" s="28"/>
      <c r="AA605" s="28"/>
      <c r="AB605" s="28"/>
      <c r="AC605" s="28"/>
      <c r="AD605" s="28"/>
      <c r="AE605" s="28"/>
      <c r="AF605" s="28"/>
      <c r="AG605" s="28"/>
      <c r="AH605" s="28"/>
      <c r="AI605" s="28"/>
      <c r="AJ605" s="28"/>
      <c r="AK605" s="28"/>
      <c r="AL605" s="28"/>
      <c r="AM605" s="28"/>
      <c r="AN605" s="28"/>
      <c r="AO605" s="28"/>
      <c r="AP605" s="28"/>
      <c r="AQ605" s="28"/>
      <c r="AR605" s="28"/>
      <c r="AS605" s="28"/>
      <c r="AT605" s="28"/>
      <c r="AU605" s="28"/>
      <c r="AV605" s="28"/>
      <c r="AW605" s="28"/>
      <c r="AX605" s="28"/>
      <c r="AY605" s="28"/>
      <c r="AZ605" s="28"/>
      <c r="BA605" s="28"/>
      <c r="BB605" s="28"/>
      <c r="BE605" s="124"/>
      <c r="BF605" s="28"/>
      <c r="BG605" s="28"/>
      <c r="BH605" s="28"/>
      <c r="BI605" s="28"/>
      <c r="BJ605" s="28"/>
      <c r="BK605" s="28"/>
      <c r="BL605" s="28"/>
      <c r="BM605" s="28"/>
      <c r="BN605" s="28"/>
      <c r="BO605" s="28"/>
      <c r="BP605" s="28"/>
      <c r="BQ605" s="28"/>
      <c r="BR605" s="28"/>
      <c r="BS605" s="28"/>
      <c r="BT605" s="28"/>
    </row>
    <row r="606" spans="4:72" s="29" customFormat="1" ht="11.1" customHeight="1">
      <c r="D606" s="124"/>
      <c r="E606" s="28"/>
      <c r="P606" s="28"/>
      <c r="Q606" s="28"/>
      <c r="R606" s="28"/>
      <c r="S606" s="28"/>
      <c r="T606" s="28"/>
      <c r="U606" s="28"/>
      <c r="V606" s="28"/>
      <c r="W606" s="28"/>
      <c r="X606" s="28"/>
      <c r="Y606" s="28"/>
      <c r="Z606" s="28"/>
      <c r="AA606" s="28"/>
      <c r="AB606" s="28"/>
      <c r="AC606" s="28"/>
      <c r="AD606" s="28"/>
      <c r="AE606" s="28"/>
      <c r="AF606" s="28"/>
      <c r="AG606" s="28"/>
      <c r="AH606" s="28"/>
      <c r="AI606" s="28"/>
      <c r="AJ606" s="28"/>
      <c r="AK606" s="28"/>
      <c r="AL606" s="28"/>
      <c r="AM606" s="28"/>
      <c r="AN606" s="28"/>
      <c r="AO606" s="28"/>
      <c r="AP606" s="28"/>
      <c r="AQ606" s="28"/>
      <c r="AR606" s="28"/>
      <c r="AS606" s="28"/>
      <c r="AT606" s="28"/>
      <c r="AU606" s="28"/>
      <c r="AV606" s="28"/>
      <c r="AW606" s="28"/>
      <c r="AX606" s="28"/>
      <c r="AY606" s="28"/>
      <c r="AZ606" s="28"/>
      <c r="BA606" s="28"/>
      <c r="BB606" s="28"/>
      <c r="BE606" s="124"/>
      <c r="BF606" s="28"/>
      <c r="BG606" s="28"/>
      <c r="BH606" s="28"/>
      <c r="BI606" s="28"/>
      <c r="BJ606" s="28"/>
      <c r="BK606" s="28"/>
      <c r="BL606" s="28"/>
      <c r="BM606" s="28"/>
      <c r="BN606" s="28"/>
      <c r="BO606" s="28"/>
      <c r="BP606" s="28"/>
      <c r="BQ606" s="28"/>
      <c r="BR606" s="28"/>
      <c r="BS606" s="28"/>
      <c r="BT606" s="28"/>
    </row>
    <row r="607" spans="4:72" s="29" customFormat="1" ht="11.1" customHeight="1">
      <c r="D607" s="124"/>
      <c r="E607" s="28"/>
      <c r="P607" s="28"/>
      <c r="Q607" s="28"/>
      <c r="R607" s="28"/>
      <c r="S607" s="28"/>
      <c r="T607" s="28"/>
      <c r="U607" s="28"/>
      <c r="V607" s="28"/>
      <c r="W607" s="28"/>
      <c r="X607" s="28"/>
      <c r="Y607" s="28"/>
      <c r="Z607" s="28"/>
      <c r="AA607" s="28"/>
      <c r="AB607" s="28"/>
      <c r="AC607" s="28"/>
      <c r="AD607" s="28"/>
      <c r="AE607" s="28"/>
      <c r="AF607" s="28"/>
      <c r="AG607" s="28"/>
      <c r="AH607" s="28"/>
      <c r="AI607" s="28"/>
      <c r="AJ607" s="28"/>
      <c r="AK607" s="28"/>
      <c r="AL607" s="28"/>
      <c r="AM607" s="28"/>
      <c r="AN607" s="28"/>
      <c r="AO607" s="28"/>
      <c r="AP607" s="28"/>
      <c r="AQ607" s="28"/>
      <c r="AR607" s="28"/>
      <c r="AS607" s="28"/>
      <c r="AT607" s="28"/>
      <c r="AU607" s="28"/>
      <c r="AV607" s="28"/>
      <c r="AW607" s="28"/>
      <c r="AX607" s="28"/>
      <c r="AY607" s="28"/>
      <c r="AZ607" s="28"/>
      <c r="BA607" s="28"/>
      <c r="BB607" s="28"/>
      <c r="BE607" s="124"/>
      <c r="BF607" s="28"/>
      <c r="BG607" s="28"/>
      <c r="BH607" s="28"/>
      <c r="BI607" s="28"/>
      <c r="BJ607" s="28"/>
      <c r="BK607" s="28"/>
      <c r="BL607" s="28"/>
      <c r="BM607" s="28"/>
      <c r="BN607" s="28"/>
      <c r="BO607" s="28"/>
      <c r="BP607" s="28"/>
      <c r="BQ607" s="28"/>
      <c r="BR607" s="28"/>
      <c r="BS607" s="28"/>
      <c r="BT607" s="28"/>
    </row>
    <row r="608" spans="4:72" s="29" customFormat="1" ht="11.1" customHeight="1">
      <c r="D608" s="124"/>
      <c r="E608" s="28"/>
      <c r="P608" s="28"/>
      <c r="Q608" s="28"/>
      <c r="R608" s="28"/>
      <c r="S608" s="28"/>
      <c r="T608" s="28"/>
      <c r="U608" s="28"/>
      <c r="V608" s="28"/>
      <c r="W608" s="28"/>
      <c r="X608" s="28"/>
      <c r="Y608" s="28"/>
      <c r="Z608" s="28"/>
      <c r="AA608" s="28"/>
      <c r="AB608" s="28"/>
      <c r="AC608" s="28"/>
      <c r="AD608" s="28"/>
      <c r="AE608" s="28"/>
      <c r="AF608" s="28"/>
      <c r="AG608" s="28"/>
      <c r="AH608" s="28"/>
      <c r="AI608" s="28"/>
      <c r="AJ608" s="28"/>
      <c r="AK608" s="28"/>
      <c r="AL608" s="28"/>
      <c r="AM608" s="28"/>
      <c r="AN608" s="28"/>
      <c r="AO608" s="28"/>
      <c r="AP608" s="28"/>
      <c r="AQ608" s="28"/>
      <c r="AR608" s="28"/>
      <c r="AS608" s="28"/>
      <c r="AT608" s="28"/>
      <c r="AU608" s="28"/>
      <c r="AV608" s="28"/>
      <c r="AW608" s="28"/>
      <c r="AX608" s="28"/>
      <c r="AY608" s="28"/>
      <c r="AZ608" s="28"/>
      <c r="BA608" s="28"/>
      <c r="BB608" s="28"/>
      <c r="BE608" s="124"/>
      <c r="BF608" s="28"/>
      <c r="BG608" s="28"/>
      <c r="BH608" s="28"/>
      <c r="BI608" s="28"/>
      <c r="BJ608" s="28"/>
      <c r="BK608" s="28"/>
      <c r="BL608" s="28"/>
      <c r="BM608" s="28"/>
      <c r="BN608" s="28"/>
      <c r="BO608" s="28"/>
      <c r="BP608" s="28"/>
      <c r="BQ608" s="28"/>
      <c r="BR608" s="28"/>
      <c r="BS608" s="28"/>
      <c r="BT608" s="28"/>
    </row>
    <row r="609" spans="4:72" s="29" customFormat="1" ht="11.1" customHeight="1">
      <c r="D609" s="124"/>
      <c r="E609" s="28"/>
      <c r="P609" s="28"/>
      <c r="Q609" s="28"/>
      <c r="R609" s="28"/>
      <c r="S609" s="28"/>
      <c r="T609" s="28"/>
      <c r="U609" s="28"/>
      <c r="V609" s="28"/>
      <c r="W609" s="28"/>
      <c r="X609" s="28"/>
      <c r="Y609" s="28"/>
      <c r="Z609" s="28"/>
      <c r="AA609" s="28"/>
      <c r="AB609" s="28"/>
      <c r="AC609" s="28"/>
      <c r="AD609" s="28"/>
      <c r="AE609" s="28"/>
      <c r="AF609" s="28"/>
      <c r="AG609" s="28"/>
      <c r="AH609" s="28"/>
      <c r="AI609" s="28"/>
      <c r="AJ609" s="28"/>
      <c r="AK609" s="28"/>
      <c r="AL609" s="28"/>
      <c r="AM609" s="28"/>
      <c r="AN609" s="28"/>
      <c r="AO609" s="28"/>
      <c r="AP609" s="28"/>
      <c r="AQ609" s="28"/>
      <c r="AR609" s="28"/>
      <c r="AS609" s="28"/>
      <c r="AT609" s="28"/>
      <c r="AU609" s="28"/>
      <c r="AV609" s="28"/>
      <c r="AW609" s="28"/>
      <c r="AX609" s="28"/>
      <c r="AY609" s="28"/>
      <c r="AZ609" s="28"/>
      <c r="BA609" s="28"/>
      <c r="BB609" s="28"/>
      <c r="BE609" s="124"/>
      <c r="BF609" s="28"/>
      <c r="BG609" s="28"/>
      <c r="BH609" s="28"/>
      <c r="BI609" s="28"/>
      <c r="BJ609" s="28"/>
      <c r="BK609" s="28"/>
      <c r="BL609" s="28"/>
      <c r="BM609" s="28"/>
      <c r="BN609" s="28"/>
      <c r="BO609" s="28"/>
      <c r="BP609" s="28"/>
      <c r="BQ609" s="28"/>
      <c r="BR609" s="28"/>
      <c r="BS609" s="28"/>
      <c r="BT609" s="28"/>
    </row>
    <row r="610" spans="4:72" s="29" customFormat="1" ht="11.1" customHeight="1">
      <c r="D610" s="124"/>
      <c r="E610" s="28"/>
      <c r="P610" s="28"/>
      <c r="Q610" s="28"/>
      <c r="R610" s="28"/>
      <c r="S610" s="28"/>
      <c r="T610" s="28"/>
      <c r="U610" s="28"/>
      <c r="V610" s="28"/>
      <c r="W610" s="28"/>
      <c r="X610" s="28"/>
      <c r="Y610" s="28"/>
      <c r="Z610" s="28"/>
      <c r="AA610" s="28"/>
      <c r="AB610" s="28"/>
      <c r="AC610" s="28"/>
      <c r="AD610" s="28"/>
      <c r="AE610" s="28"/>
      <c r="AF610" s="28"/>
      <c r="AG610" s="28"/>
      <c r="AH610" s="28"/>
      <c r="AI610" s="28"/>
      <c r="AJ610" s="28"/>
      <c r="AK610" s="28"/>
      <c r="AL610" s="28"/>
      <c r="AM610" s="28"/>
      <c r="AN610" s="28"/>
      <c r="AO610" s="28"/>
      <c r="AP610" s="28"/>
      <c r="AQ610" s="28"/>
      <c r="AR610" s="28"/>
      <c r="AS610" s="28"/>
      <c r="AT610" s="28"/>
      <c r="AU610" s="28"/>
      <c r="AV610" s="28"/>
      <c r="AW610" s="28"/>
      <c r="AX610" s="28"/>
      <c r="AY610" s="28"/>
      <c r="AZ610" s="28"/>
      <c r="BA610" s="28"/>
      <c r="BB610" s="28"/>
      <c r="BE610" s="124"/>
      <c r="BF610" s="28"/>
      <c r="BG610" s="28"/>
      <c r="BH610" s="28"/>
      <c r="BI610" s="28"/>
      <c r="BJ610" s="28"/>
      <c r="BK610" s="28"/>
      <c r="BL610" s="28"/>
      <c r="BM610" s="28"/>
      <c r="BN610" s="28"/>
      <c r="BO610" s="28"/>
      <c r="BP610" s="28"/>
      <c r="BQ610" s="28"/>
      <c r="BR610" s="28"/>
      <c r="BS610" s="28"/>
      <c r="BT610" s="28"/>
    </row>
    <row r="611" spans="4:72" s="29" customFormat="1" ht="11.1" customHeight="1">
      <c r="D611" s="124"/>
      <c r="E611" s="28"/>
      <c r="P611" s="28"/>
      <c r="Q611" s="28"/>
      <c r="R611" s="28"/>
      <c r="S611" s="28"/>
      <c r="T611" s="28"/>
      <c r="U611" s="28"/>
      <c r="V611" s="28"/>
      <c r="W611" s="28"/>
      <c r="X611" s="28"/>
      <c r="Y611" s="28"/>
      <c r="Z611" s="28"/>
      <c r="AA611" s="28"/>
      <c r="AB611" s="28"/>
      <c r="AC611" s="28"/>
      <c r="AD611" s="28"/>
      <c r="AE611" s="28"/>
      <c r="AF611" s="28"/>
      <c r="AG611" s="28"/>
      <c r="AH611" s="28"/>
      <c r="AI611" s="28"/>
      <c r="AJ611" s="28"/>
      <c r="AK611" s="28"/>
      <c r="AL611" s="28"/>
      <c r="AM611" s="28"/>
      <c r="AN611" s="28"/>
      <c r="AO611" s="28"/>
      <c r="AP611" s="28"/>
      <c r="AQ611" s="28"/>
      <c r="AR611" s="28"/>
      <c r="AS611" s="28"/>
      <c r="AT611" s="28"/>
      <c r="AU611" s="28"/>
      <c r="AV611" s="28"/>
      <c r="AW611" s="28"/>
      <c r="AX611" s="28"/>
      <c r="AY611" s="28"/>
      <c r="AZ611" s="28"/>
      <c r="BA611" s="28"/>
      <c r="BB611" s="28"/>
      <c r="BE611" s="124"/>
      <c r="BF611" s="28"/>
      <c r="BG611" s="28"/>
      <c r="BH611" s="28"/>
      <c r="BI611" s="28"/>
      <c r="BJ611" s="28"/>
      <c r="BK611" s="28"/>
      <c r="BL611" s="28"/>
      <c r="BM611" s="28"/>
      <c r="BN611" s="28"/>
      <c r="BO611" s="28"/>
      <c r="BP611" s="28"/>
      <c r="BQ611" s="28"/>
      <c r="BR611" s="28"/>
      <c r="BS611" s="28"/>
      <c r="BT611" s="28"/>
    </row>
    <row r="612" spans="4:72" s="29" customFormat="1" ht="11.1" customHeight="1">
      <c r="D612" s="124"/>
      <c r="E612" s="28"/>
      <c r="P612" s="28"/>
      <c r="Q612" s="28"/>
      <c r="R612" s="28"/>
      <c r="S612" s="28"/>
      <c r="T612" s="28"/>
      <c r="U612" s="28"/>
      <c r="V612" s="28"/>
      <c r="W612" s="28"/>
      <c r="X612" s="28"/>
      <c r="Y612" s="28"/>
      <c r="Z612" s="28"/>
      <c r="AA612" s="28"/>
      <c r="AB612" s="28"/>
      <c r="AC612" s="28"/>
      <c r="AD612" s="28"/>
      <c r="AE612" s="28"/>
      <c r="AF612" s="28"/>
      <c r="AG612" s="28"/>
      <c r="AH612" s="28"/>
      <c r="AI612" s="28"/>
      <c r="AJ612" s="28"/>
      <c r="AK612" s="28"/>
      <c r="AL612" s="28"/>
      <c r="AM612" s="28"/>
      <c r="AN612" s="28"/>
      <c r="AO612" s="28"/>
      <c r="AP612" s="28"/>
      <c r="AQ612" s="28"/>
      <c r="AR612" s="28"/>
      <c r="AS612" s="28"/>
      <c r="AT612" s="28"/>
      <c r="AU612" s="28"/>
      <c r="AV612" s="28"/>
      <c r="AW612" s="28"/>
      <c r="AX612" s="28"/>
      <c r="AY612" s="28"/>
      <c r="AZ612" s="28"/>
      <c r="BA612" s="28"/>
      <c r="BB612" s="28"/>
      <c r="BE612" s="124"/>
      <c r="BF612" s="28"/>
      <c r="BG612" s="28"/>
      <c r="BH612" s="28"/>
      <c r="BI612" s="28"/>
      <c r="BJ612" s="28"/>
      <c r="BK612" s="28"/>
      <c r="BL612" s="28"/>
      <c r="BM612" s="28"/>
      <c r="BN612" s="28"/>
      <c r="BO612" s="28"/>
      <c r="BP612" s="28"/>
      <c r="BQ612" s="28"/>
      <c r="BR612" s="28"/>
      <c r="BS612" s="28"/>
      <c r="BT612" s="28"/>
    </row>
    <row r="613" spans="4:72" s="29" customFormat="1" ht="11.1" customHeight="1">
      <c r="D613" s="124"/>
      <c r="E613" s="28"/>
      <c r="P613" s="28"/>
      <c r="Q613" s="28"/>
      <c r="R613" s="28"/>
      <c r="S613" s="28"/>
      <c r="T613" s="28"/>
      <c r="U613" s="28"/>
      <c r="V613" s="28"/>
      <c r="W613" s="28"/>
      <c r="X613" s="28"/>
      <c r="Y613" s="28"/>
      <c r="Z613" s="28"/>
      <c r="AA613" s="28"/>
      <c r="AB613" s="28"/>
      <c r="AC613" s="28"/>
      <c r="AD613" s="28"/>
      <c r="AE613" s="28"/>
      <c r="AF613" s="28"/>
      <c r="AG613" s="28"/>
      <c r="AH613" s="28"/>
      <c r="AI613" s="28"/>
      <c r="AJ613" s="28"/>
      <c r="AK613" s="28"/>
      <c r="AL613" s="28"/>
      <c r="AM613" s="28"/>
      <c r="AN613" s="28"/>
      <c r="AO613" s="28"/>
      <c r="AP613" s="28"/>
      <c r="AQ613" s="28"/>
      <c r="AR613" s="28"/>
      <c r="AS613" s="28"/>
      <c r="AT613" s="28"/>
      <c r="AU613" s="28"/>
      <c r="AV613" s="28"/>
      <c r="AW613" s="28"/>
      <c r="AX613" s="28"/>
      <c r="AY613" s="28"/>
      <c r="AZ613" s="28"/>
      <c r="BA613" s="28"/>
      <c r="BB613" s="28"/>
      <c r="BE613" s="124"/>
      <c r="BF613" s="28"/>
      <c r="BG613" s="28"/>
      <c r="BH613" s="28"/>
      <c r="BI613" s="28"/>
      <c r="BJ613" s="28"/>
      <c r="BK613" s="28"/>
      <c r="BL613" s="28"/>
      <c r="BM613" s="28"/>
      <c r="BN613" s="28"/>
      <c r="BO613" s="28"/>
      <c r="BP613" s="28"/>
      <c r="BQ613" s="28"/>
      <c r="BR613" s="28"/>
      <c r="BS613" s="28"/>
      <c r="BT613" s="28"/>
    </row>
    <row r="614" spans="4:72" s="29" customFormat="1" ht="11.1" customHeight="1">
      <c r="D614" s="124"/>
      <c r="E614" s="28"/>
      <c r="P614" s="28"/>
      <c r="Q614" s="28"/>
      <c r="R614" s="28"/>
      <c r="S614" s="28"/>
      <c r="T614" s="28"/>
      <c r="U614" s="28"/>
      <c r="V614" s="28"/>
      <c r="W614" s="28"/>
      <c r="X614" s="28"/>
      <c r="Y614" s="28"/>
      <c r="Z614" s="28"/>
      <c r="AA614" s="28"/>
      <c r="AB614" s="28"/>
      <c r="AC614" s="28"/>
      <c r="AD614" s="28"/>
      <c r="AE614" s="28"/>
      <c r="AF614" s="28"/>
      <c r="AG614" s="28"/>
      <c r="AH614" s="28"/>
      <c r="AI614" s="28"/>
      <c r="AJ614" s="28"/>
      <c r="AK614" s="28"/>
      <c r="AL614" s="28"/>
      <c r="AM614" s="28"/>
      <c r="AN614" s="28"/>
      <c r="AO614" s="28"/>
      <c r="AP614" s="28"/>
      <c r="AQ614" s="28"/>
      <c r="AR614" s="28"/>
      <c r="AS614" s="28"/>
      <c r="AT614" s="28"/>
      <c r="AU614" s="28"/>
      <c r="AV614" s="28"/>
      <c r="AW614" s="28"/>
      <c r="AX614" s="28"/>
      <c r="AY614" s="28"/>
      <c r="AZ614" s="28"/>
      <c r="BA614" s="28"/>
      <c r="BB614" s="28"/>
      <c r="BE614" s="124"/>
      <c r="BF614" s="28"/>
      <c r="BG614" s="28"/>
      <c r="BH614" s="28"/>
      <c r="BI614" s="28"/>
      <c r="BJ614" s="28"/>
      <c r="BK614" s="28"/>
      <c r="BL614" s="28"/>
      <c r="BM614" s="28"/>
      <c r="BN614" s="28"/>
      <c r="BO614" s="28"/>
      <c r="BP614" s="28"/>
      <c r="BQ614" s="28"/>
      <c r="BR614" s="28"/>
      <c r="BS614" s="28"/>
      <c r="BT614" s="28"/>
    </row>
    <row r="615" spans="4:72" s="29" customFormat="1" ht="11.1" customHeight="1">
      <c r="D615" s="124"/>
      <c r="E615" s="28"/>
      <c r="P615" s="28"/>
      <c r="Q615" s="28"/>
      <c r="R615" s="28"/>
      <c r="S615" s="28"/>
      <c r="T615" s="28"/>
      <c r="U615" s="28"/>
      <c r="V615" s="28"/>
      <c r="W615" s="28"/>
      <c r="X615" s="28"/>
      <c r="Y615" s="28"/>
      <c r="Z615" s="28"/>
      <c r="AA615" s="28"/>
      <c r="AB615" s="28"/>
      <c r="AC615" s="28"/>
      <c r="AD615" s="28"/>
      <c r="AE615" s="28"/>
      <c r="AF615" s="28"/>
      <c r="AG615" s="28"/>
      <c r="AH615" s="28"/>
      <c r="AI615" s="28"/>
      <c r="AJ615" s="28"/>
      <c r="AK615" s="28"/>
      <c r="AL615" s="28"/>
      <c r="AM615" s="28"/>
      <c r="AN615" s="28"/>
      <c r="AO615" s="28"/>
      <c r="AP615" s="28"/>
      <c r="AQ615" s="28"/>
      <c r="AR615" s="28"/>
      <c r="AS615" s="28"/>
      <c r="AT615" s="28"/>
      <c r="AU615" s="28"/>
      <c r="AV615" s="28"/>
      <c r="AW615" s="28"/>
      <c r="AX615" s="28"/>
      <c r="AY615" s="28"/>
      <c r="AZ615" s="28"/>
      <c r="BA615" s="28"/>
      <c r="BB615" s="28"/>
      <c r="BE615" s="124"/>
      <c r="BF615" s="28"/>
      <c r="BG615" s="28"/>
      <c r="BH615" s="28"/>
      <c r="BI615" s="28"/>
      <c r="BJ615" s="28"/>
      <c r="BK615" s="28"/>
      <c r="BL615" s="28"/>
      <c r="BM615" s="28"/>
      <c r="BN615" s="28"/>
      <c r="BO615" s="28"/>
      <c r="BP615" s="28"/>
      <c r="BQ615" s="28"/>
      <c r="BR615" s="28"/>
      <c r="BS615" s="28"/>
      <c r="BT615" s="28"/>
    </row>
    <row r="616" spans="4:72" s="29" customFormat="1" ht="11.1" customHeight="1">
      <c r="D616" s="124"/>
      <c r="E616" s="28"/>
      <c r="P616" s="28"/>
      <c r="Q616" s="28"/>
      <c r="R616" s="28"/>
      <c r="S616" s="28"/>
      <c r="T616" s="28"/>
      <c r="U616" s="28"/>
      <c r="V616" s="28"/>
      <c r="W616" s="28"/>
      <c r="X616" s="28"/>
      <c r="Y616" s="28"/>
      <c r="Z616" s="28"/>
      <c r="AA616" s="28"/>
      <c r="AB616" s="28"/>
      <c r="AC616" s="28"/>
      <c r="AD616" s="28"/>
      <c r="AE616" s="28"/>
      <c r="AF616" s="28"/>
      <c r="AG616" s="28"/>
      <c r="AH616" s="28"/>
      <c r="AI616" s="28"/>
      <c r="AJ616" s="28"/>
      <c r="AK616" s="28"/>
      <c r="AL616" s="28"/>
      <c r="AM616" s="28"/>
      <c r="AN616" s="28"/>
      <c r="AO616" s="28"/>
      <c r="AP616" s="28"/>
      <c r="AQ616" s="28"/>
      <c r="AR616" s="28"/>
      <c r="AS616" s="28"/>
      <c r="AT616" s="28"/>
      <c r="AU616" s="28"/>
      <c r="AV616" s="28"/>
      <c r="AW616" s="28"/>
      <c r="AX616" s="28"/>
      <c r="AY616" s="28"/>
      <c r="AZ616" s="28"/>
      <c r="BA616" s="28"/>
      <c r="BB616" s="28"/>
      <c r="BE616" s="124"/>
      <c r="BF616" s="28"/>
      <c r="BG616" s="28"/>
      <c r="BH616" s="28"/>
      <c r="BI616" s="28"/>
      <c r="BJ616" s="28"/>
      <c r="BK616" s="28"/>
      <c r="BL616" s="28"/>
      <c r="BM616" s="28"/>
      <c r="BN616" s="28"/>
      <c r="BO616" s="28"/>
      <c r="BP616" s="28"/>
      <c r="BQ616" s="28"/>
      <c r="BR616" s="28"/>
      <c r="BS616" s="28"/>
      <c r="BT616" s="28"/>
    </row>
    <row r="617" spans="4:72" s="29" customFormat="1" ht="11.1" customHeight="1">
      <c r="D617" s="124"/>
      <c r="E617" s="28"/>
      <c r="P617" s="28"/>
      <c r="Q617" s="28"/>
      <c r="R617" s="28"/>
      <c r="S617" s="28"/>
      <c r="T617" s="28"/>
      <c r="U617" s="28"/>
      <c r="V617" s="28"/>
      <c r="W617" s="28"/>
      <c r="X617" s="28"/>
      <c r="Y617" s="28"/>
      <c r="Z617" s="28"/>
      <c r="AA617" s="28"/>
      <c r="AB617" s="28"/>
      <c r="AC617" s="28"/>
      <c r="AD617" s="28"/>
      <c r="AE617" s="28"/>
      <c r="AF617" s="28"/>
      <c r="AG617" s="28"/>
      <c r="AH617" s="28"/>
      <c r="AI617" s="28"/>
      <c r="AJ617" s="28"/>
      <c r="AK617" s="28"/>
      <c r="AL617" s="28"/>
      <c r="AM617" s="28"/>
      <c r="AN617" s="28"/>
      <c r="AO617" s="28"/>
      <c r="AP617" s="28"/>
      <c r="AQ617" s="28"/>
      <c r="AR617" s="28"/>
      <c r="AS617" s="28"/>
      <c r="AT617" s="28"/>
      <c r="AU617" s="28"/>
      <c r="AV617" s="28"/>
      <c r="AW617" s="28"/>
      <c r="AX617" s="28"/>
      <c r="AY617" s="28"/>
      <c r="AZ617" s="28"/>
      <c r="BA617" s="28"/>
      <c r="BB617" s="28"/>
      <c r="BE617" s="124"/>
      <c r="BF617" s="28"/>
      <c r="BG617" s="28"/>
      <c r="BH617" s="28"/>
      <c r="BI617" s="28"/>
      <c r="BJ617" s="28"/>
      <c r="BK617" s="28"/>
      <c r="BL617" s="28"/>
      <c r="BM617" s="28"/>
      <c r="BN617" s="28"/>
      <c r="BO617" s="28"/>
      <c r="BP617" s="28"/>
      <c r="BQ617" s="28"/>
      <c r="BR617" s="28"/>
      <c r="BS617" s="28"/>
      <c r="BT617" s="28"/>
    </row>
    <row r="618" spans="4:72" s="29" customFormat="1" ht="11.1" customHeight="1">
      <c r="D618" s="124"/>
      <c r="E618" s="28"/>
      <c r="P618" s="28"/>
      <c r="Q618" s="28"/>
      <c r="R618" s="28"/>
      <c r="S618" s="28"/>
      <c r="T618" s="28"/>
      <c r="U618" s="28"/>
      <c r="V618" s="28"/>
      <c r="W618" s="28"/>
      <c r="X618" s="28"/>
      <c r="Y618" s="28"/>
      <c r="Z618" s="28"/>
      <c r="AA618" s="28"/>
      <c r="AB618" s="28"/>
      <c r="AC618" s="28"/>
      <c r="AD618" s="28"/>
      <c r="AE618" s="28"/>
      <c r="AF618" s="28"/>
      <c r="AG618" s="28"/>
      <c r="AH618" s="28"/>
      <c r="AI618" s="28"/>
      <c r="AJ618" s="28"/>
      <c r="AK618" s="28"/>
      <c r="AL618" s="28"/>
      <c r="AM618" s="28"/>
      <c r="AN618" s="28"/>
      <c r="AO618" s="28"/>
      <c r="AP618" s="28"/>
      <c r="AQ618" s="28"/>
      <c r="AR618" s="28"/>
      <c r="AS618" s="28"/>
      <c r="AT618" s="28"/>
      <c r="AU618" s="28"/>
      <c r="AV618" s="28"/>
      <c r="AW618" s="28"/>
      <c r="AX618" s="28"/>
      <c r="AY618" s="28"/>
      <c r="AZ618" s="28"/>
      <c r="BA618" s="28"/>
      <c r="BB618" s="28"/>
      <c r="BE618" s="124"/>
      <c r="BF618" s="28"/>
      <c r="BG618" s="28"/>
      <c r="BH618" s="28"/>
      <c r="BI618" s="28"/>
      <c r="BJ618" s="28"/>
      <c r="BK618" s="28"/>
      <c r="BL618" s="28"/>
      <c r="BM618" s="28"/>
      <c r="BN618" s="28"/>
      <c r="BO618" s="28"/>
      <c r="BP618" s="28"/>
      <c r="BQ618" s="28"/>
      <c r="BR618" s="28"/>
      <c r="BS618" s="28"/>
      <c r="BT618" s="28"/>
    </row>
    <row r="619" spans="4:72" s="29" customFormat="1" ht="11.1" customHeight="1">
      <c r="D619" s="124"/>
      <c r="E619" s="28"/>
      <c r="P619" s="28"/>
      <c r="Q619" s="28"/>
      <c r="R619" s="28"/>
      <c r="S619" s="28"/>
      <c r="T619" s="28"/>
      <c r="U619" s="28"/>
      <c r="V619" s="28"/>
      <c r="W619" s="28"/>
      <c r="X619" s="28"/>
      <c r="Y619" s="28"/>
      <c r="Z619" s="28"/>
      <c r="AA619" s="28"/>
      <c r="AB619" s="28"/>
      <c r="AC619" s="28"/>
      <c r="AD619" s="28"/>
      <c r="AE619" s="28"/>
      <c r="AF619" s="28"/>
      <c r="AG619" s="28"/>
      <c r="AH619" s="28"/>
      <c r="AI619" s="28"/>
      <c r="AJ619" s="28"/>
      <c r="AK619" s="28"/>
      <c r="AL619" s="28"/>
      <c r="AM619" s="28"/>
      <c r="AN619" s="28"/>
      <c r="AO619" s="28"/>
      <c r="AP619" s="28"/>
      <c r="AQ619" s="28"/>
      <c r="AR619" s="28"/>
      <c r="AS619" s="28"/>
      <c r="AT619" s="28"/>
      <c r="AU619" s="28"/>
      <c r="AV619" s="28"/>
      <c r="AW619" s="28"/>
      <c r="AX619" s="28"/>
      <c r="AY619" s="28"/>
      <c r="AZ619" s="28"/>
      <c r="BA619" s="28"/>
      <c r="BB619" s="28"/>
      <c r="BE619" s="124"/>
      <c r="BF619" s="28"/>
      <c r="BG619" s="28"/>
      <c r="BH619" s="28"/>
      <c r="BI619" s="28"/>
      <c r="BJ619" s="28"/>
      <c r="BK619" s="28"/>
      <c r="BL619" s="28"/>
      <c r="BM619" s="28"/>
      <c r="BN619" s="28"/>
      <c r="BO619" s="28"/>
      <c r="BP619" s="28"/>
      <c r="BQ619" s="28"/>
      <c r="BR619" s="28"/>
      <c r="BS619" s="28"/>
      <c r="BT619" s="28"/>
    </row>
    <row r="620" spans="4:72" s="29" customFormat="1" ht="11.1" customHeight="1">
      <c r="D620" s="124"/>
      <c r="E620" s="28"/>
      <c r="P620" s="28"/>
      <c r="Q620" s="28"/>
      <c r="R620" s="28"/>
      <c r="S620" s="28"/>
      <c r="T620" s="28"/>
      <c r="U620" s="28"/>
      <c r="V620" s="28"/>
      <c r="W620" s="28"/>
      <c r="X620" s="28"/>
      <c r="Y620" s="28"/>
      <c r="Z620" s="28"/>
      <c r="AA620" s="28"/>
      <c r="AB620" s="28"/>
      <c r="AC620" s="28"/>
      <c r="AD620" s="28"/>
      <c r="AE620" s="28"/>
      <c r="AF620" s="28"/>
      <c r="AG620" s="28"/>
      <c r="AH620" s="28"/>
      <c r="AI620" s="28"/>
      <c r="AJ620" s="28"/>
      <c r="AK620" s="28"/>
      <c r="AL620" s="28"/>
      <c r="AM620" s="28"/>
      <c r="AN620" s="28"/>
      <c r="AO620" s="28"/>
      <c r="AP620" s="28"/>
      <c r="AQ620" s="28"/>
      <c r="AR620" s="28"/>
      <c r="AS620" s="28"/>
      <c r="AT620" s="28"/>
      <c r="AU620" s="28"/>
      <c r="AV620" s="28"/>
      <c r="AW620" s="28"/>
      <c r="AX620" s="28"/>
      <c r="AY620" s="28"/>
      <c r="AZ620" s="28"/>
      <c r="BA620" s="28"/>
      <c r="BB620" s="28"/>
      <c r="BE620" s="124"/>
      <c r="BF620" s="28"/>
      <c r="BG620" s="28"/>
      <c r="BH620" s="28"/>
      <c r="BI620" s="28"/>
      <c r="BJ620" s="28"/>
      <c r="BK620" s="28"/>
      <c r="BL620" s="28"/>
      <c r="BM620" s="28"/>
      <c r="BN620" s="28"/>
      <c r="BO620" s="28"/>
      <c r="BP620" s="28"/>
      <c r="BQ620" s="28"/>
      <c r="BR620" s="28"/>
      <c r="BS620" s="28"/>
      <c r="BT620" s="28"/>
    </row>
    <row r="621" spans="4:72" s="29" customFormat="1" ht="11.1" customHeight="1">
      <c r="D621" s="124"/>
      <c r="E621" s="28"/>
      <c r="P621" s="28"/>
      <c r="Q621" s="28"/>
      <c r="R621" s="28"/>
      <c r="S621" s="28"/>
      <c r="T621" s="28"/>
      <c r="U621" s="28"/>
      <c r="V621" s="28"/>
      <c r="W621" s="28"/>
      <c r="X621" s="28"/>
      <c r="Y621" s="28"/>
      <c r="Z621" s="28"/>
      <c r="AA621" s="28"/>
      <c r="AB621" s="28"/>
      <c r="AC621" s="28"/>
      <c r="AD621" s="28"/>
      <c r="AE621" s="28"/>
      <c r="AF621" s="28"/>
      <c r="AG621" s="28"/>
      <c r="AH621" s="28"/>
      <c r="AI621" s="28"/>
      <c r="AJ621" s="28"/>
      <c r="AK621" s="28"/>
      <c r="AL621" s="28"/>
      <c r="AM621" s="28"/>
      <c r="AN621" s="28"/>
      <c r="AO621" s="28"/>
      <c r="AP621" s="28"/>
      <c r="AQ621" s="28"/>
      <c r="AR621" s="28"/>
      <c r="AS621" s="28"/>
      <c r="AT621" s="28"/>
      <c r="AU621" s="28"/>
      <c r="AV621" s="28"/>
      <c r="AW621" s="28"/>
      <c r="AX621" s="28"/>
      <c r="AY621" s="28"/>
      <c r="AZ621" s="28"/>
      <c r="BA621" s="28"/>
      <c r="BB621" s="28"/>
      <c r="BE621" s="124"/>
      <c r="BF621" s="28"/>
      <c r="BG621" s="28"/>
      <c r="BH621" s="28"/>
      <c r="BI621" s="28"/>
      <c r="BJ621" s="28"/>
      <c r="BK621" s="28"/>
      <c r="BL621" s="28"/>
      <c r="BM621" s="28"/>
      <c r="BN621" s="28"/>
      <c r="BO621" s="28"/>
      <c r="BP621" s="28"/>
      <c r="BQ621" s="28"/>
      <c r="BR621" s="28"/>
      <c r="BS621" s="28"/>
      <c r="BT621" s="28"/>
    </row>
    <row r="622" spans="4:72" s="29" customFormat="1" ht="11.1" customHeight="1">
      <c r="D622" s="124"/>
      <c r="E622" s="28"/>
      <c r="P622" s="28"/>
      <c r="Q622" s="28"/>
      <c r="R622" s="28"/>
      <c r="S622" s="28"/>
      <c r="T622" s="28"/>
      <c r="U622" s="28"/>
      <c r="V622" s="28"/>
      <c r="W622" s="28"/>
      <c r="X622" s="28"/>
      <c r="Y622" s="28"/>
      <c r="Z622" s="28"/>
      <c r="AA622" s="28"/>
      <c r="AB622" s="28"/>
      <c r="AC622" s="28"/>
      <c r="AD622" s="28"/>
      <c r="AE622" s="28"/>
      <c r="AF622" s="28"/>
      <c r="AG622" s="28"/>
      <c r="AH622" s="28"/>
      <c r="AI622" s="28"/>
      <c r="AJ622" s="28"/>
      <c r="AK622" s="28"/>
      <c r="AL622" s="28"/>
      <c r="AM622" s="28"/>
      <c r="AN622" s="28"/>
      <c r="AO622" s="28"/>
      <c r="AP622" s="28"/>
      <c r="AQ622" s="28"/>
      <c r="AR622" s="28"/>
      <c r="AS622" s="28"/>
      <c r="AT622" s="28"/>
      <c r="AU622" s="28"/>
      <c r="AV622" s="28"/>
      <c r="AW622" s="28"/>
      <c r="AX622" s="28"/>
      <c r="AY622" s="28"/>
      <c r="AZ622" s="28"/>
      <c r="BA622" s="28"/>
      <c r="BB622" s="28"/>
      <c r="BE622" s="124"/>
      <c r="BF622" s="28"/>
      <c r="BG622" s="28"/>
      <c r="BH622" s="28"/>
      <c r="BI622" s="28"/>
      <c r="BJ622" s="28"/>
      <c r="BK622" s="28"/>
      <c r="BL622" s="28"/>
      <c r="BM622" s="28"/>
      <c r="BN622" s="28"/>
      <c r="BO622" s="28"/>
      <c r="BP622" s="28"/>
      <c r="BQ622" s="28"/>
      <c r="BR622" s="28"/>
      <c r="BS622" s="28"/>
      <c r="BT622" s="28"/>
    </row>
    <row r="623" spans="4:72" s="29" customFormat="1" ht="11.1" customHeight="1">
      <c r="D623" s="124"/>
      <c r="E623" s="28"/>
      <c r="P623" s="28"/>
      <c r="Q623" s="28"/>
      <c r="R623" s="28"/>
      <c r="S623" s="28"/>
      <c r="T623" s="28"/>
      <c r="U623" s="28"/>
      <c r="V623" s="28"/>
      <c r="W623" s="28"/>
      <c r="X623" s="28"/>
      <c r="Y623" s="28"/>
      <c r="Z623" s="28"/>
      <c r="AA623" s="28"/>
      <c r="AB623" s="28"/>
      <c r="AC623" s="28"/>
      <c r="AD623" s="28"/>
      <c r="AE623" s="28"/>
      <c r="AF623" s="28"/>
      <c r="AG623" s="28"/>
      <c r="AH623" s="28"/>
      <c r="AI623" s="28"/>
      <c r="AJ623" s="28"/>
      <c r="AK623" s="28"/>
      <c r="AL623" s="28"/>
      <c r="AM623" s="28"/>
      <c r="AN623" s="28"/>
      <c r="AO623" s="28"/>
      <c r="AP623" s="28"/>
      <c r="AQ623" s="28"/>
      <c r="AR623" s="28"/>
      <c r="AS623" s="28"/>
      <c r="AT623" s="28"/>
      <c r="AU623" s="28"/>
      <c r="AV623" s="28"/>
      <c r="AW623" s="28"/>
      <c r="AX623" s="28"/>
      <c r="AY623" s="28"/>
      <c r="AZ623" s="28"/>
      <c r="BA623" s="28"/>
      <c r="BB623" s="28"/>
      <c r="BE623" s="124"/>
      <c r="BF623" s="28"/>
      <c r="BG623" s="28"/>
      <c r="BH623" s="28"/>
      <c r="BI623" s="28"/>
      <c r="BJ623" s="28"/>
      <c r="BK623" s="28"/>
      <c r="BL623" s="28"/>
      <c r="BM623" s="28"/>
      <c r="BN623" s="28"/>
      <c r="BO623" s="28"/>
      <c r="BP623" s="28"/>
      <c r="BQ623" s="28"/>
      <c r="BR623" s="28"/>
      <c r="BS623" s="28"/>
      <c r="BT623" s="28"/>
    </row>
    <row r="624" spans="4:72" s="29" customFormat="1" ht="11.1" customHeight="1">
      <c r="D624" s="124"/>
      <c r="E624" s="28"/>
      <c r="P624" s="28"/>
      <c r="Q624" s="28"/>
      <c r="R624" s="28"/>
      <c r="S624" s="28"/>
      <c r="T624" s="28"/>
      <c r="U624" s="28"/>
      <c r="V624" s="28"/>
      <c r="W624" s="28"/>
      <c r="X624" s="28"/>
      <c r="Y624" s="28"/>
      <c r="Z624" s="28"/>
      <c r="AA624" s="28"/>
      <c r="AB624" s="28"/>
      <c r="AC624" s="28"/>
      <c r="AD624" s="28"/>
      <c r="AE624" s="28"/>
      <c r="AF624" s="28"/>
      <c r="AG624" s="28"/>
      <c r="AH624" s="28"/>
      <c r="AI624" s="28"/>
      <c r="AJ624" s="28"/>
      <c r="AK624" s="28"/>
      <c r="AL624" s="28"/>
      <c r="AM624" s="28"/>
      <c r="AN624" s="28"/>
      <c r="AO624" s="28"/>
      <c r="AP624" s="28"/>
      <c r="AQ624" s="28"/>
      <c r="AR624" s="28"/>
      <c r="AS624" s="28"/>
      <c r="AT624" s="28"/>
      <c r="AU624" s="28"/>
      <c r="AV624" s="28"/>
      <c r="AW624" s="28"/>
      <c r="AX624" s="28"/>
      <c r="AY624" s="28"/>
      <c r="AZ624" s="28"/>
      <c r="BA624" s="28"/>
      <c r="BB624" s="28"/>
      <c r="BE624" s="124"/>
      <c r="BF624" s="28"/>
      <c r="BG624" s="28"/>
      <c r="BH624" s="28"/>
      <c r="BI624" s="28"/>
      <c r="BJ624" s="28"/>
      <c r="BK624" s="28"/>
      <c r="BL624" s="28"/>
      <c r="BM624" s="28"/>
      <c r="BN624" s="28"/>
      <c r="BO624" s="28"/>
      <c r="BP624" s="28"/>
      <c r="BQ624" s="28"/>
      <c r="BR624" s="28"/>
      <c r="BS624" s="28"/>
      <c r="BT624" s="28"/>
    </row>
    <row r="625" spans="4:72" s="29" customFormat="1" ht="11.1" customHeight="1">
      <c r="D625" s="124"/>
      <c r="E625" s="28"/>
      <c r="P625" s="28"/>
      <c r="Q625" s="28"/>
      <c r="R625" s="28"/>
      <c r="S625" s="28"/>
      <c r="T625" s="28"/>
      <c r="U625" s="28"/>
      <c r="V625" s="28"/>
      <c r="W625" s="28"/>
      <c r="X625" s="28"/>
      <c r="Y625" s="28"/>
      <c r="Z625" s="28"/>
      <c r="AA625" s="28"/>
      <c r="AB625" s="28"/>
      <c r="AC625" s="28"/>
      <c r="AD625" s="28"/>
      <c r="AE625" s="28"/>
      <c r="AF625" s="28"/>
      <c r="AG625" s="28"/>
      <c r="AH625" s="28"/>
      <c r="AI625" s="28"/>
      <c r="AJ625" s="28"/>
      <c r="AK625" s="28"/>
      <c r="AL625" s="28"/>
      <c r="AM625" s="28"/>
      <c r="AN625" s="28"/>
      <c r="AO625" s="28"/>
      <c r="AP625" s="28"/>
      <c r="AQ625" s="28"/>
      <c r="AR625" s="28"/>
      <c r="AS625" s="28"/>
      <c r="AT625" s="28"/>
      <c r="AU625" s="28"/>
      <c r="AV625" s="28"/>
      <c r="AW625" s="28"/>
      <c r="AX625" s="28"/>
      <c r="AY625" s="28"/>
      <c r="AZ625" s="28"/>
      <c r="BA625" s="28"/>
      <c r="BB625" s="28"/>
      <c r="BE625" s="124"/>
      <c r="BF625" s="28"/>
      <c r="BG625" s="28"/>
      <c r="BH625" s="28"/>
      <c r="BI625" s="28"/>
      <c r="BJ625" s="28"/>
      <c r="BK625" s="28"/>
      <c r="BL625" s="28"/>
      <c r="BM625" s="28"/>
      <c r="BN625" s="28"/>
      <c r="BO625" s="28"/>
      <c r="BP625" s="28"/>
      <c r="BQ625" s="28"/>
      <c r="BR625" s="28"/>
      <c r="BS625" s="28"/>
      <c r="BT625" s="28"/>
    </row>
    <row r="626" spans="4:72" s="29" customFormat="1" ht="11.1" customHeight="1">
      <c r="D626" s="124"/>
      <c r="E626" s="28"/>
      <c r="P626" s="28"/>
      <c r="Q626" s="28"/>
      <c r="R626" s="28"/>
      <c r="S626" s="28"/>
      <c r="T626" s="28"/>
      <c r="U626" s="28"/>
      <c r="V626" s="28"/>
      <c r="W626" s="28"/>
      <c r="X626" s="28"/>
      <c r="Y626" s="28"/>
      <c r="Z626" s="28"/>
      <c r="AA626" s="28"/>
      <c r="AB626" s="28"/>
      <c r="AC626" s="28"/>
      <c r="AD626" s="28"/>
      <c r="AE626" s="28"/>
      <c r="AF626" s="28"/>
      <c r="AG626" s="28"/>
      <c r="AH626" s="28"/>
      <c r="AI626" s="28"/>
      <c r="AJ626" s="28"/>
      <c r="AK626" s="28"/>
      <c r="AL626" s="28"/>
      <c r="AM626" s="28"/>
      <c r="AN626" s="28"/>
      <c r="AO626" s="28"/>
      <c r="AP626" s="28"/>
      <c r="AQ626" s="28"/>
      <c r="AR626" s="28"/>
      <c r="AS626" s="28"/>
      <c r="AT626" s="28"/>
      <c r="AU626" s="28"/>
      <c r="AV626" s="28"/>
      <c r="AW626" s="28"/>
      <c r="AX626" s="28"/>
      <c r="AY626" s="28"/>
      <c r="AZ626" s="28"/>
      <c r="BA626" s="28"/>
      <c r="BB626" s="28"/>
      <c r="BE626" s="124"/>
      <c r="BF626" s="28"/>
      <c r="BG626" s="28"/>
      <c r="BH626" s="28"/>
      <c r="BI626" s="28"/>
      <c r="BJ626" s="28"/>
      <c r="BK626" s="28"/>
      <c r="BL626" s="28"/>
      <c r="BM626" s="28"/>
      <c r="BN626" s="28"/>
      <c r="BO626" s="28"/>
      <c r="BP626" s="28"/>
      <c r="BQ626" s="28"/>
      <c r="BR626" s="28"/>
      <c r="BS626" s="28"/>
      <c r="BT626" s="28"/>
    </row>
    <row r="627" spans="4:72" s="29" customFormat="1" ht="11.1" customHeight="1">
      <c r="D627" s="124"/>
      <c r="E627" s="28"/>
      <c r="P627" s="28"/>
      <c r="Q627" s="28"/>
      <c r="R627" s="28"/>
      <c r="S627" s="28"/>
      <c r="T627" s="28"/>
      <c r="U627" s="28"/>
      <c r="V627" s="28"/>
      <c r="W627" s="28"/>
      <c r="X627" s="28"/>
      <c r="Y627" s="28"/>
      <c r="Z627" s="28"/>
      <c r="AA627" s="28"/>
      <c r="AB627" s="28"/>
      <c r="AC627" s="28"/>
      <c r="AD627" s="28"/>
      <c r="AE627" s="28"/>
      <c r="AF627" s="28"/>
      <c r="AG627" s="28"/>
      <c r="AH627" s="28"/>
      <c r="AI627" s="28"/>
      <c r="AJ627" s="28"/>
      <c r="AK627" s="28"/>
      <c r="AL627" s="28"/>
      <c r="AM627" s="28"/>
      <c r="AN627" s="28"/>
      <c r="AO627" s="28"/>
      <c r="AP627" s="28"/>
      <c r="AQ627" s="28"/>
      <c r="AR627" s="28"/>
      <c r="AS627" s="28"/>
      <c r="AT627" s="28"/>
      <c r="AU627" s="28"/>
      <c r="AV627" s="28"/>
      <c r="AW627" s="28"/>
      <c r="AX627" s="28"/>
      <c r="AY627" s="28"/>
      <c r="AZ627" s="28"/>
      <c r="BA627" s="28"/>
      <c r="BB627" s="28"/>
      <c r="BE627" s="124"/>
      <c r="BF627" s="28"/>
      <c r="BG627" s="28"/>
      <c r="BH627" s="28"/>
      <c r="BI627" s="28"/>
      <c r="BJ627" s="28"/>
      <c r="BK627" s="28"/>
      <c r="BL627" s="28"/>
      <c r="BM627" s="28"/>
      <c r="BN627" s="28"/>
      <c r="BO627" s="28"/>
      <c r="BP627" s="28"/>
      <c r="BQ627" s="28"/>
      <c r="BR627" s="28"/>
      <c r="BS627" s="28"/>
      <c r="BT627" s="28"/>
    </row>
    <row r="628" spans="4:72" s="29" customFormat="1" ht="11.1" customHeight="1">
      <c r="D628" s="124"/>
      <c r="E628" s="28"/>
      <c r="P628" s="28"/>
      <c r="Q628" s="28"/>
      <c r="R628" s="28"/>
      <c r="S628" s="28"/>
      <c r="T628" s="28"/>
      <c r="U628" s="28"/>
      <c r="V628" s="28"/>
      <c r="W628" s="28"/>
      <c r="X628" s="28"/>
      <c r="Y628" s="28"/>
      <c r="Z628" s="28"/>
      <c r="AA628" s="28"/>
      <c r="AB628" s="28"/>
      <c r="AC628" s="28"/>
      <c r="AD628" s="28"/>
      <c r="AE628" s="28"/>
      <c r="AF628" s="28"/>
      <c r="AG628" s="28"/>
      <c r="AH628" s="28"/>
      <c r="AI628" s="28"/>
      <c r="AJ628" s="28"/>
      <c r="AK628" s="28"/>
      <c r="AL628" s="28"/>
      <c r="AM628" s="28"/>
      <c r="AN628" s="28"/>
      <c r="AO628" s="28"/>
      <c r="AP628" s="28"/>
      <c r="AQ628" s="28"/>
      <c r="AR628" s="28"/>
      <c r="AS628" s="28"/>
      <c r="AT628" s="28"/>
      <c r="AU628" s="28"/>
      <c r="AV628" s="28"/>
      <c r="AW628" s="28"/>
      <c r="AX628" s="28"/>
      <c r="AY628" s="28"/>
      <c r="AZ628" s="28"/>
      <c r="BA628" s="28"/>
      <c r="BB628" s="28"/>
      <c r="BE628" s="124"/>
      <c r="BF628" s="28"/>
      <c r="BG628" s="28"/>
      <c r="BH628" s="28"/>
      <c r="BI628" s="28"/>
      <c r="BJ628" s="28"/>
      <c r="BK628" s="28"/>
      <c r="BL628" s="28"/>
      <c r="BM628" s="28"/>
      <c r="BN628" s="28"/>
      <c r="BO628" s="28"/>
      <c r="BP628" s="28"/>
      <c r="BQ628" s="28"/>
      <c r="BR628" s="28"/>
      <c r="BS628" s="28"/>
      <c r="BT628" s="28"/>
    </row>
    <row r="629" spans="4:72" s="29" customFormat="1" ht="11.1" customHeight="1">
      <c r="D629" s="124"/>
      <c r="E629" s="28"/>
      <c r="P629" s="28"/>
      <c r="Q629" s="28"/>
      <c r="R629" s="28"/>
      <c r="S629" s="28"/>
      <c r="T629" s="28"/>
      <c r="U629" s="28"/>
      <c r="V629" s="28"/>
      <c r="W629" s="28"/>
      <c r="X629" s="28"/>
      <c r="Y629" s="28"/>
      <c r="Z629" s="28"/>
      <c r="AA629" s="28"/>
      <c r="AB629" s="28"/>
      <c r="AC629" s="28"/>
      <c r="AD629" s="28"/>
      <c r="AE629" s="28"/>
      <c r="AF629" s="28"/>
      <c r="AG629" s="28"/>
      <c r="AH629" s="28"/>
      <c r="AI629" s="28"/>
      <c r="AJ629" s="28"/>
      <c r="AK629" s="28"/>
      <c r="AL629" s="28"/>
      <c r="AM629" s="28"/>
      <c r="AN629" s="28"/>
      <c r="AO629" s="28"/>
      <c r="AP629" s="28"/>
      <c r="AQ629" s="28"/>
      <c r="AR629" s="28"/>
      <c r="AS629" s="28"/>
      <c r="AT629" s="28"/>
      <c r="AU629" s="28"/>
      <c r="AV629" s="28"/>
      <c r="AW629" s="28"/>
      <c r="AX629" s="28"/>
      <c r="AY629" s="28"/>
      <c r="AZ629" s="28"/>
      <c r="BA629" s="28"/>
      <c r="BB629" s="28"/>
      <c r="BE629" s="124"/>
      <c r="BF629" s="28"/>
      <c r="BG629" s="28"/>
      <c r="BH629" s="28"/>
      <c r="BI629" s="28"/>
      <c r="BJ629" s="28"/>
      <c r="BK629" s="28"/>
      <c r="BL629" s="28"/>
      <c r="BM629" s="28"/>
      <c r="BN629" s="28"/>
      <c r="BO629" s="28"/>
      <c r="BP629" s="28"/>
      <c r="BQ629" s="28"/>
      <c r="BR629" s="28"/>
      <c r="BS629" s="28"/>
      <c r="BT629" s="28"/>
    </row>
    <row r="630" spans="4:72" s="29" customFormat="1" ht="11.1" customHeight="1">
      <c r="D630" s="124"/>
      <c r="E630" s="28"/>
      <c r="P630" s="28"/>
      <c r="Q630" s="28"/>
      <c r="R630" s="28"/>
      <c r="S630" s="28"/>
      <c r="T630" s="28"/>
      <c r="U630" s="28"/>
      <c r="V630" s="28"/>
      <c r="W630" s="28"/>
      <c r="X630" s="28"/>
      <c r="Y630" s="28"/>
      <c r="Z630" s="28"/>
      <c r="AA630" s="28"/>
      <c r="AB630" s="28"/>
      <c r="AC630" s="28"/>
      <c r="AD630" s="28"/>
      <c r="AE630" s="28"/>
      <c r="AF630" s="28"/>
      <c r="AG630" s="28"/>
      <c r="AH630" s="28"/>
      <c r="AI630" s="28"/>
      <c r="AJ630" s="28"/>
      <c r="AK630" s="28"/>
      <c r="AL630" s="28"/>
      <c r="AM630" s="28"/>
      <c r="AN630" s="28"/>
      <c r="AO630" s="28"/>
      <c r="AP630" s="28"/>
      <c r="AQ630" s="28"/>
      <c r="AR630" s="28"/>
      <c r="AS630" s="28"/>
      <c r="AT630" s="28"/>
      <c r="AU630" s="28"/>
      <c r="AV630" s="28"/>
      <c r="AW630" s="28"/>
      <c r="AX630" s="28"/>
      <c r="AY630" s="28"/>
      <c r="AZ630" s="28"/>
      <c r="BA630" s="28"/>
      <c r="BB630" s="28"/>
      <c r="BE630" s="124"/>
      <c r="BF630" s="28"/>
      <c r="BG630" s="28"/>
      <c r="BH630" s="28"/>
      <c r="BI630" s="28"/>
      <c r="BJ630" s="28"/>
      <c r="BK630" s="28"/>
      <c r="BL630" s="28"/>
      <c r="BM630" s="28"/>
      <c r="BN630" s="28"/>
      <c r="BO630" s="28"/>
      <c r="BP630" s="28"/>
      <c r="BQ630" s="28"/>
      <c r="BR630" s="28"/>
      <c r="BS630" s="28"/>
      <c r="BT630" s="28"/>
    </row>
    <row r="631" spans="4:72" s="29" customFormat="1" ht="11.1" customHeight="1">
      <c r="D631" s="124"/>
      <c r="E631" s="28"/>
      <c r="P631" s="28"/>
      <c r="Q631" s="28"/>
      <c r="R631" s="28"/>
      <c r="S631" s="28"/>
      <c r="T631" s="28"/>
      <c r="U631" s="28"/>
      <c r="V631" s="28"/>
      <c r="W631" s="28"/>
      <c r="X631" s="28"/>
      <c r="Y631" s="28"/>
      <c r="Z631" s="28"/>
      <c r="AA631" s="28"/>
      <c r="AB631" s="28"/>
      <c r="AC631" s="28"/>
      <c r="AD631" s="28"/>
      <c r="AE631" s="28"/>
      <c r="AF631" s="28"/>
      <c r="AG631" s="28"/>
      <c r="AH631" s="28"/>
      <c r="AI631" s="28"/>
      <c r="AJ631" s="28"/>
      <c r="AK631" s="28"/>
      <c r="AL631" s="28"/>
      <c r="AM631" s="28"/>
      <c r="AN631" s="28"/>
      <c r="AO631" s="28"/>
      <c r="AP631" s="28"/>
      <c r="AQ631" s="28"/>
      <c r="AR631" s="28"/>
      <c r="AS631" s="28"/>
      <c r="AT631" s="28"/>
      <c r="AU631" s="28"/>
      <c r="AV631" s="28"/>
      <c r="AW631" s="28"/>
      <c r="AX631" s="28"/>
      <c r="AY631" s="28"/>
      <c r="AZ631" s="28"/>
      <c r="BA631" s="28"/>
      <c r="BB631" s="28"/>
      <c r="BE631" s="124"/>
      <c r="BF631" s="28"/>
      <c r="BG631" s="28"/>
      <c r="BH631" s="28"/>
      <c r="BI631" s="28"/>
      <c r="BJ631" s="28"/>
      <c r="BK631" s="28"/>
      <c r="BL631" s="28"/>
      <c r="BM631" s="28"/>
      <c r="BN631" s="28"/>
      <c r="BO631" s="28"/>
      <c r="BP631" s="28"/>
      <c r="BQ631" s="28"/>
      <c r="BR631" s="28"/>
      <c r="BS631" s="28"/>
      <c r="BT631" s="28"/>
    </row>
    <row r="632" spans="4:72" s="29" customFormat="1" ht="11.1" customHeight="1">
      <c r="D632" s="124"/>
      <c r="E632" s="28"/>
      <c r="P632" s="28"/>
      <c r="Q632" s="28"/>
      <c r="R632" s="28"/>
      <c r="S632" s="28"/>
      <c r="T632" s="28"/>
      <c r="U632" s="28"/>
      <c r="V632" s="28"/>
      <c r="W632" s="28"/>
      <c r="X632" s="28"/>
      <c r="Y632" s="28"/>
      <c r="Z632" s="28"/>
      <c r="AA632" s="28"/>
      <c r="AB632" s="28"/>
      <c r="AC632" s="28"/>
      <c r="AD632" s="28"/>
      <c r="AE632" s="28"/>
      <c r="AF632" s="28"/>
      <c r="AG632" s="28"/>
      <c r="AH632" s="28"/>
      <c r="AI632" s="28"/>
      <c r="AJ632" s="28"/>
      <c r="AK632" s="28"/>
      <c r="AL632" s="28"/>
      <c r="AM632" s="28"/>
      <c r="AN632" s="28"/>
      <c r="AO632" s="28"/>
      <c r="AP632" s="28"/>
      <c r="AQ632" s="28"/>
      <c r="AR632" s="28"/>
      <c r="AS632" s="28"/>
      <c r="AT632" s="28"/>
      <c r="AU632" s="28"/>
      <c r="AV632" s="28"/>
      <c r="AW632" s="28"/>
      <c r="AX632" s="28"/>
      <c r="AY632" s="28"/>
      <c r="AZ632" s="28"/>
      <c r="BA632" s="28"/>
      <c r="BB632" s="28"/>
      <c r="BE632" s="124"/>
      <c r="BF632" s="28"/>
      <c r="BG632" s="28"/>
      <c r="BH632" s="28"/>
      <c r="BI632" s="28"/>
      <c r="BJ632" s="28"/>
      <c r="BK632" s="28"/>
      <c r="BL632" s="28"/>
      <c r="BM632" s="28"/>
      <c r="BN632" s="28"/>
      <c r="BO632" s="28"/>
      <c r="BP632" s="28"/>
      <c r="BQ632" s="28"/>
      <c r="BR632" s="28"/>
      <c r="BS632" s="28"/>
      <c r="BT632" s="28"/>
    </row>
    <row r="633" spans="4:72" s="29" customFormat="1" ht="11.1" customHeight="1">
      <c r="D633" s="124"/>
      <c r="E633" s="28"/>
      <c r="P633" s="28"/>
      <c r="Q633" s="28"/>
      <c r="R633" s="28"/>
      <c r="S633" s="28"/>
      <c r="T633" s="28"/>
      <c r="U633" s="28"/>
      <c r="V633" s="28"/>
      <c r="W633" s="28"/>
      <c r="X633" s="28"/>
      <c r="Y633" s="28"/>
      <c r="Z633" s="28"/>
      <c r="AA633" s="28"/>
      <c r="AB633" s="28"/>
      <c r="AC633" s="28"/>
      <c r="AD633" s="28"/>
      <c r="AE633" s="28"/>
      <c r="AF633" s="28"/>
      <c r="AG633" s="28"/>
      <c r="AH633" s="28"/>
      <c r="AI633" s="28"/>
      <c r="AJ633" s="28"/>
      <c r="AK633" s="28"/>
      <c r="AL633" s="28"/>
      <c r="AM633" s="28"/>
      <c r="AN633" s="28"/>
      <c r="AO633" s="28"/>
      <c r="AP633" s="28"/>
      <c r="AQ633" s="28"/>
      <c r="AR633" s="28"/>
      <c r="AS633" s="28"/>
      <c r="AT633" s="28"/>
      <c r="AU633" s="28"/>
      <c r="AV633" s="28"/>
      <c r="AW633" s="28"/>
      <c r="AX633" s="28"/>
      <c r="AY633" s="28"/>
      <c r="AZ633" s="28"/>
      <c r="BA633" s="28"/>
      <c r="BB633" s="28"/>
      <c r="BE633" s="124"/>
      <c r="BF633" s="28"/>
      <c r="BG633" s="28"/>
      <c r="BH633" s="28"/>
      <c r="BI633" s="28"/>
      <c r="BJ633" s="28"/>
      <c r="BK633" s="28"/>
      <c r="BL633" s="28"/>
      <c r="BM633" s="28"/>
      <c r="BN633" s="28"/>
      <c r="BO633" s="28"/>
      <c r="BP633" s="28"/>
      <c r="BQ633" s="28"/>
      <c r="BR633" s="28"/>
      <c r="BS633" s="28"/>
      <c r="BT633" s="28"/>
    </row>
    <row r="634" spans="4:72" s="29" customFormat="1" ht="11.1" customHeight="1">
      <c r="D634" s="124"/>
      <c r="E634" s="28"/>
      <c r="P634" s="28"/>
      <c r="Q634" s="28"/>
      <c r="R634" s="28"/>
      <c r="S634" s="28"/>
      <c r="T634" s="28"/>
      <c r="U634" s="28"/>
      <c r="V634" s="28"/>
      <c r="W634" s="28"/>
      <c r="X634" s="28"/>
      <c r="Y634" s="28"/>
      <c r="Z634" s="28"/>
      <c r="AA634" s="28"/>
      <c r="AB634" s="28"/>
      <c r="AC634" s="28"/>
      <c r="AD634" s="28"/>
      <c r="AE634" s="28"/>
      <c r="AF634" s="28"/>
      <c r="AG634" s="28"/>
      <c r="AH634" s="28"/>
      <c r="AI634" s="28"/>
      <c r="AJ634" s="28"/>
      <c r="AK634" s="28"/>
      <c r="AL634" s="28"/>
      <c r="AM634" s="28"/>
      <c r="AN634" s="28"/>
      <c r="AO634" s="28"/>
      <c r="AP634" s="28"/>
      <c r="AQ634" s="28"/>
      <c r="AR634" s="28"/>
      <c r="AS634" s="28"/>
      <c r="AT634" s="28"/>
      <c r="AU634" s="28"/>
      <c r="AV634" s="28"/>
      <c r="AW634" s="28"/>
      <c r="AX634" s="28"/>
      <c r="AY634" s="28"/>
      <c r="AZ634" s="28"/>
      <c r="BA634" s="28"/>
      <c r="BB634" s="28"/>
      <c r="BE634" s="124"/>
      <c r="BF634" s="28"/>
      <c r="BG634" s="28"/>
      <c r="BH634" s="28"/>
      <c r="BI634" s="28"/>
      <c r="BJ634" s="28"/>
      <c r="BK634" s="28"/>
      <c r="BL634" s="28"/>
      <c r="BM634" s="28"/>
      <c r="BN634" s="28"/>
      <c r="BO634" s="28"/>
      <c r="BP634" s="28"/>
      <c r="BQ634" s="28"/>
      <c r="BR634" s="28"/>
      <c r="BS634" s="28"/>
      <c r="BT634" s="28"/>
    </row>
    <row r="635" spans="4:72" s="29" customFormat="1" ht="11.1" customHeight="1">
      <c r="D635" s="124"/>
      <c r="E635" s="28"/>
      <c r="P635" s="28"/>
      <c r="Q635" s="28"/>
      <c r="R635" s="28"/>
      <c r="S635" s="28"/>
      <c r="T635" s="28"/>
      <c r="U635" s="28"/>
      <c r="V635" s="28"/>
      <c r="W635" s="28"/>
      <c r="X635" s="28"/>
      <c r="Y635" s="28"/>
      <c r="Z635" s="28"/>
      <c r="AA635" s="28"/>
      <c r="AB635" s="28"/>
      <c r="AC635" s="28"/>
      <c r="AD635" s="28"/>
      <c r="AE635" s="28"/>
      <c r="AF635" s="28"/>
      <c r="AG635" s="28"/>
      <c r="AH635" s="28"/>
      <c r="AI635" s="28"/>
      <c r="AJ635" s="28"/>
      <c r="AK635" s="28"/>
      <c r="AL635" s="28"/>
      <c r="AM635" s="28"/>
      <c r="AN635" s="28"/>
      <c r="AO635" s="28"/>
      <c r="AP635" s="28"/>
      <c r="AQ635" s="28"/>
      <c r="AR635" s="28"/>
      <c r="AS635" s="28"/>
      <c r="AT635" s="28"/>
      <c r="AU635" s="28"/>
      <c r="AV635" s="28"/>
      <c r="AW635" s="28"/>
      <c r="AX635" s="28"/>
      <c r="AY635" s="28"/>
      <c r="AZ635" s="28"/>
      <c r="BA635" s="28"/>
      <c r="BB635" s="28"/>
      <c r="BE635" s="124"/>
      <c r="BF635" s="28"/>
      <c r="BG635" s="28"/>
      <c r="BH635" s="28"/>
      <c r="BI635" s="28"/>
      <c r="BJ635" s="28"/>
      <c r="BK635" s="28"/>
      <c r="BL635" s="28"/>
      <c r="BM635" s="28"/>
      <c r="BN635" s="28"/>
      <c r="BO635" s="28"/>
      <c r="BP635" s="28"/>
      <c r="BQ635" s="28"/>
      <c r="BR635" s="28"/>
      <c r="BS635" s="28"/>
      <c r="BT635" s="28"/>
    </row>
    <row r="636" spans="4:72" s="29" customFormat="1" ht="11.1" customHeight="1">
      <c r="D636" s="124"/>
      <c r="E636" s="28"/>
      <c r="P636" s="28"/>
      <c r="Q636" s="28"/>
      <c r="R636" s="28"/>
      <c r="S636" s="28"/>
      <c r="T636" s="28"/>
      <c r="U636" s="28"/>
      <c r="V636" s="28"/>
      <c r="W636" s="28"/>
      <c r="X636" s="28"/>
      <c r="Y636" s="28"/>
      <c r="Z636" s="28"/>
      <c r="AA636" s="28"/>
      <c r="AB636" s="28"/>
      <c r="AC636" s="28"/>
      <c r="AD636" s="28"/>
      <c r="AE636" s="28"/>
      <c r="AF636" s="28"/>
      <c r="AG636" s="28"/>
      <c r="AH636" s="28"/>
      <c r="AI636" s="28"/>
      <c r="AJ636" s="28"/>
      <c r="AK636" s="28"/>
      <c r="AL636" s="28"/>
      <c r="AM636" s="28"/>
      <c r="AN636" s="28"/>
      <c r="AO636" s="28"/>
      <c r="AP636" s="28"/>
      <c r="AQ636" s="28"/>
      <c r="AR636" s="28"/>
      <c r="AS636" s="28"/>
      <c r="AT636" s="28"/>
      <c r="AU636" s="28"/>
      <c r="AV636" s="28"/>
      <c r="AW636" s="28"/>
      <c r="AX636" s="28"/>
      <c r="AY636" s="28"/>
      <c r="AZ636" s="28"/>
      <c r="BA636" s="28"/>
      <c r="BB636" s="28"/>
      <c r="BE636" s="124"/>
      <c r="BF636" s="28"/>
      <c r="BG636" s="28"/>
      <c r="BH636" s="28"/>
      <c r="BI636" s="28"/>
      <c r="BJ636" s="28"/>
      <c r="BK636" s="28"/>
      <c r="BL636" s="28"/>
      <c r="BM636" s="28"/>
      <c r="BN636" s="28"/>
      <c r="BO636" s="28"/>
      <c r="BP636" s="28"/>
      <c r="BQ636" s="28"/>
      <c r="BR636" s="28"/>
      <c r="BS636" s="28"/>
      <c r="BT636" s="28"/>
    </row>
    <row r="637" spans="4:72" s="29" customFormat="1" ht="11.1" customHeight="1">
      <c r="D637" s="124"/>
      <c r="E637" s="28"/>
      <c r="P637" s="28"/>
      <c r="Q637" s="28"/>
      <c r="R637" s="28"/>
      <c r="S637" s="28"/>
      <c r="T637" s="28"/>
      <c r="U637" s="28"/>
      <c r="V637" s="28"/>
      <c r="W637" s="28"/>
      <c r="X637" s="28"/>
      <c r="Y637" s="28"/>
      <c r="Z637" s="28"/>
      <c r="AA637" s="28"/>
      <c r="AB637" s="28"/>
      <c r="AC637" s="28"/>
      <c r="AD637" s="28"/>
      <c r="AE637" s="28"/>
      <c r="AF637" s="28"/>
      <c r="AG637" s="28"/>
      <c r="AH637" s="28"/>
      <c r="AI637" s="28"/>
      <c r="AJ637" s="28"/>
      <c r="AK637" s="28"/>
      <c r="AL637" s="28"/>
      <c r="AM637" s="28"/>
      <c r="AN637" s="28"/>
      <c r="AO637" s="28"/>
      <c r="AP637" s="28"/>
      <c r="AQ637" s="28"/>
      <c r="AR637" s="28"/>
      <c r="AS637" s="28"/>
      <c r="AT637" s="28"/>
      <c r="AU637" s="28"/>
      <c r="AV637" s="28"/>
      <c r="AW637" s="28"/>
      <c r="AX637" s="28"/>
      <c r="AY637" s="28"/>
      <c r="AZ637" s="28"/>
      <c r="BA637" s="28"/>
      <c r="BB637" s="28"/>
      <c r="BE637" s="124"/>
      <c r="BF637" s="28"/>
      <c r="BG637" s="28"/>
      <c r="BH637" s="28"/>
      <c r="BI637" s="28"/>
      <c r="BJ637" s="28"/>
      <c r="BK637" s="28"/>
      <c r="BL637" s="28"/>
      <c r="BM637" s="28"/>
      <c r="BN637" s="28"/>
      <c r="BO637" s="28"/>
      <c r="BP637" s="28"/>
      <c r="BQ637" s="28"/>
      <c r="BR637" s="28"/>
      <c r="BS637" s="28"/>
      <c r="BT637" s="28"/>
    </row>
    <row r="638" spans="4:72" s="29" customFormat="1" ht="11.1" customHeight="1">
      <c r="D638" s="124"/>
      <c r="E638" s="28"/>
      <c r="P638" s="28"/>
      <c r="Q638" s="28"/>
      <c r="R638" s="28"/>
      <c r="S638" s="28"/>
      <c r="T638" s="28"/>
      <c r="U638" s="28"/>
      <c r="V638" s="28"/>
      <c r="W638" s="28"/>
      <c r="X638" s="28"/>
      <c r="Y638" s="28"/>
      <c r="Z638" s="28"/>
      <c r="AA638" s="28"/>
      <c r="AB638" s="28"/>
      <c r="AC638" s="28"/>
      <c r="AD638" s="28"/>
      <c r="AE638" s="28"/>
      <c r="AF638" s="28"/>
      <c r="AG638" s="28"/>
      <c r="AH638" s="28"/>
      <c r="AI638" s="28"/>
      <c r="AJ638" s="28"/>
      <c r="AK638" s="28"/>
      <c r="AL638" s="28"/>
      <c r="AM638" s="28"/>
      <c r="AN638" s="28"/>
      <c r="AO638" s="28"/>
      <c r="AP638" s="28"/>
      <c r="AQ638" s="28"/>
      <c r="AR638" s="28"/>
      <c r="AS638" s="28"/>
      <c r="AT638" s="28"/>
      <c r="AU638" s="28"/>
      <c r="AV638" s="28"/>
      <c r="AW638" s="28"/>
      <c r="AX638" s="28"/>
      <c r="AY638" s="28"/>
      <c r="AZ638" s="28"/>
      <c r="BA638" s="28"/>
      <c r="BB638" s="28"/>
      <c r="BE638" s="124"/>
      <c r="BF638" s="28"/>
      <c r="BG638" s="28"/>
      <c r="BH638" s="28"/>
      <c r="BI638" s="28"/>
      <c r="BJ638" s="28"/>
      <c r="BK638" s="28"/>
      <c r="BL638" s="28"/>
      <c r="BM638" s="28"/>
      <c r="BN638" s="28"/>
      <c r="BO638" s="28"/>
      <c r="BP638" s="28"/>
      <c r="BQ638" s="28"/>
      <c r="BR638" s="28"/>
      <c r="BS638" s="28"/>
      <c r="BT638" s="28"/>
    </row>
    <row r="639" spans="4:72" s="29" customFormat="1" ht="11.1" customHeight="1">
      <c r="D639" s="124"/>
      <c r="E639" s="28"/>
      <c r="P639" s="28"/>
      <c r="Q639" s="28"/>
      <c r="R639" s="28"/>
      <c r="S639" s="28"/>
      <c r="T639" s="28"/>
      <c r="U639" s="28"/>
      <c r="V639" s="28"/>
      <c r="W639" s="28"/>
      <c r="X639" s="28"/>
      <c r="Y639" s="28"/>
      <c r="Z639" s="28"/>
      <c r="AA639" s="28"/>
      <c r="AB639" s="28"/>
      <c r="AC639" s="28"/>
      <c r="AD639" s="28"/>
      <c r="AE639" s="28"/>
      <c r="AF639" s="28"/>
      <c r="AG639" s="28"/>
      <c r="AH639" s="28"/>
      <c r="AI639" s="28"/>
      <c r="AJ639" s="28"/>
      <c r="AK639" s="28"/>
      <c r="AL639" s="28"/>
      <c r="AM639" s="28"/>
      <c r="AN639" s="28"/>
      <c r="AO639" s="28"/>
      <c r="AP639" s="28"/>
      <c r="AQ639" s="28"/>
      <c r="AR639" s="28"/>
      <c r="AS639" s="28"/>
      <c r="AT639" s="28"/>
      <c r="AU639" s="28"/>
      <c r="AV639" s="28"/>
      <c r="AW639" s="28"/>
      <c r="AX639" s="28"/>
      <c r="AY639" s="28"/>
      <c r="AZ639" s="28"/>
      <c r="BA639" s="28"/>
      <c r="BB639" s="28"/>
      <c r="BE639" s="124"/>
      <c r="BF639" s="28"/>
      <c r="BG639" s="28"/>
      <c r="BH639" s="28"/>
      <c r="BI639" s="28"/>
      <c r="BJ639" s="28"/>
      <c r="BK639" s="28"/>
      <c r="BL639" s="28"/>
      <c r="BM639" s="28"/>
      <c r="BN639" s="28"/>
      <c r="BO639" s="28"/>
      <c r="BP639" s="28"/>
      <c r="BQ639" s="28"/>
      <c r="BR639" s="28"/>
      <c r="BS639" s="28"/>
      <c r="BT639" s="28"/>
    </row>
    <row r="640" spans="4:72" s="29" customFormat="1" ht="11.1" customHeight="1">
      <c r="D640" s="124"/>
      <c r="E640" s="28"/>
      <c r="P640" s="28"/>
      <c r="Q640" s="28"/>
      <c r="R640" s="28"/>
      <c r="S640" s="28"/>
      <c r="T640" s="28"/>
      <c r="U640" s="28"/>
      <c r="V640" s="28"/>
      <c r="W640" s="28"/>
      <c r="X640" s="28"/>
      <c r="Y640" s="28"/>
      <c r="Z640" s="28"/>
      <c r="AA640" s="28"/>
      <c r="AB640" s="28"/>
      <c r="AC640" s="28"/>
      <c r="AD640" s="28"/>
      <c r="AE640" s="28"/>
      <c r="AF640" s="28"/>
      <c r="AG640" s="28"/>
      <c r="AH640" s="28"/>
      <c r="AI640" s="28"/>
      <c r="AJ640" s="28"/>
      <c r="AK640" s="28"/>
      <c r="AL640" s="28"/>
      <c r="AM640" s="28"/>
      <c r="AN640" s="28"/>
      <c r="AO640" s="28"/>
      <c r="AP640" s="28"/>
      <c r="AQ640" s="28"/>
      <c r="AR640" s="28"/>
      <c r="AS640" s="28"/>
      <c r="AT640" s="28"/>
      <c r="AU640" s="28"/>
      <c r="AV640" s="28"/>
      <c r="AW640" s="28"/>
      <c r="AX640" s="28"/>
      <c r="AY640" s="28"/>
      <c r="AZ640" s="28"/>
      <c r="BA640" s="28"/>
      <c r="BB640" s="28"/>
      <c r="BE640" s="124"/>
      <c r="BF640" s="28"/>
      <c r="BG640" s="28"/>
      <c r="BH640" s="28"/>
      <c r="BI640" s="28"/>
      <c r="BJ640" s="28"/>
      <c r="BK640" s="28"/>
      <c r="BL640" s="28"/>
      <c r="BM640" s="28"/>
      <c r="BN640" s="28"/>
      <c r="BO640" s="28"/>
      <c r="BP640" s="28"/>
      <c r="BQ640" s="28"/>
      <c r="BR640" s="28"/>
      <c r="BS640" s="28"/>
      <c r="BT640" s="28"/>
    </row>
    <row r="641" spans="4:72" s="29" customFormat="1" ht="11.1" customHeight="1">
      <c r="D641" s="124"/>
      <c r="E641" s="28"/>
      <c r="P641" s="28"/>
      <c r="Q641" s="28"/>
      <c r="R641" s="28"/>
      <c r="S641" s="28"/>
      <c r="T641" s="28"/>
      <c r="U641" s="28"/>
      <c r="V641" s="28"/>
      <c r="W641" s="28"/>
      <c r="X641" s="28"/>
      <c r="Y641" s="28"/>
      <c r="Z641" s="28"/>
      <c r="AA641" s="28"/>
      <c r="AB641" s="28"/>
      <c r="AC641" s="28"/>
      <c r="AD641" s="28"/>
      <c r="AE641" s="28"/>
      <c r="AF641" s="28"/>
      <c r="AG641" s="28"/>
      <c r="AH641" s="28"/>
      <c r="AI641" s="28"/>
      <c r="AJ641" s="28"/>
      <c r="AK641" s="28"/>
      <c r="AL641" s="28"/>
      <c r="AM641" s="28"/>
      <c r="AN641" s="28"/>
      <c r="AO641" s="28"/>
      <c r="AP641" s="28"/>
      <c r="AQ641" s="28"/>
      <c r="AR641" s="28"/>
      <c r="AS641" s="28"/>
      <c r="AT641" s="28"/>
      <c r="AU641" s="28"/>
      <c r="AV641" s="28"/>
      <c r="AW641" s="28"/>
      <c r="AX641" s="28"/>
      <c r="AY641" s="28"/>
      <c r="AZ641" s="28"/>
      <c r="BA641" s="28"/>
      <c r="BB641" s="28"/>
      <c r="BE641" s="124"/>
      <c r="BF641" s="28"/>
      <c r="BG641" s="28"/>
      <c r="BH641" s="28"/>
      <c r="BI641" s="28"/>
      <c r="BJ641" s="28"/>
      <c r="BK641" s="28"/>
      <c r="BL641" s="28"/>
      <c r="BM641" s="28"/>
      <c r="BN641" s="28"/>
      <c r="BO641" s="28"/>
      <c r="BP641" s="28"/>
      <c r="BQ641" s="28"/>
      <c r="BR641" s="28"/>
      <c r="BS641" s="28"/>
      <c r="BT641" s="28"/>
    </row>
    <row r="642" spans="4:72" s="29" customFormat="1" ht="11.1" customHeight="1">
      <c r="D642" s="124"/>
      <c r="E642" s="28"/>
      <c r="P642" s="28"/>
      <c r="Q642" s="28"/>
      <c r="R642" s="28"/>
      <c r="S642" s="28"/>
      <c r="T642" s="28"/>
      <c r="U642" s="28"/>
      <c r="V642" s="28"/>
      <c r="W642" s="28"/>
      <c r="X642" s="28"/>
      <c r="Y642" s="28"/>
      <c r="Z642" s="28"/>
      <c r="AA642" s="28"/>
      <c r="AB642" s="28"/>
      <c r="AC642" s="28"/>
      <c r="AD642" s="28"/>
      <c r="AE642" s="28"/>
      <c r="AF642" s="28"/>
      <c r="AG642" s="28"/>
      <c r="AH642" s="28"/>
      <c r="AI642" s="28"/>
      <c r="AJ642" s="28"/>
      <c r="AK642" s="28"/>
      <c r="AL642" s="28"/>
      <c r="AM642" s="28"/>
      <c r="AN642" s="28"/>
      <c r="AO642" s="28"/>
      <c r="AP642" s="28"/>
      <c r="AQ642" s="28"/>
      <c r="AR642" s="28"/>
      <c r="AS642" s="28"/>
      <c r="AT642" s="28"/>
      <c r="AU642" s="28"/>
      <c r="AV642" s="28"/>
      <c r="AW642" s="28"/>
      <c r="AX642" s="28"/>
      <c r="AY642" s="28"/>
      <c r="AZ642" s="28"/>
      <c r="BA642" s="28"/>
      <c r="BB642" s="28"/>
      <c r="BE642" s="124"/>
      <c r="BF642" s="28"/>
      <c r="BG642" s="28"/>
      <c r="BH642" s="28"/>
      <c r="BI642" s="28"/>
      <c r="BJ642" s="28"/>
      <c r="BK642" s="28"/>
      <c r="BL642" s="28"/>
      <c r="BM642" s="28"/>
      <c r="BN642" s="28"/>
      <c r="BO642" s="28"/>
      <c r="BP642" s="28"/>
      <c r="BQ642" s="28"/>
      <c r="BR642" s="28"/>
      <c r="BS642" s="28"/>
      <c r="BT642" s="28"/>
    </row>
    <row r="643" spans="4:72" s="29" customFormat="1" ht="11.1" customHeight="1">
      <c r="D643" s="124"/>
      <c r="E643" s="28"/>
      <c r="P643" s="28"/>
      <c r="Q643" s="28"/>
      <c r="R643" s="28"/>
      <c r="S643" s="28"/>
      <c r="T643" s="28"/>
      <c r="U643" s="28"/>
      <c r="V643" s="28"/>
      <c r="W643" s="28"/>
      <c r="X643" s="28"/>
      <c r="Y643" s="28"/>
      <c r="Z643" s="28"/>
      <c r="AA643" s="28"/>
      <c r="AB643" s="28"/>
      <c r="AC643" s="28"/>
      <c r="AD643" s="28"/>
      <c r="AE643" s="28"/>
      <c r="AF643" s="28"/>
      <c r="AG643" s="28"/>
      <c r="AH643" s="28"/>
      <c r="AI643" s="28"/>
      <c r="AJ643" s="28"/>
      <c r="AK643" s="28"/>
      <c r="AL643" s="28"/>
      <c r="AM643" s="28"/>
      <c r="AN643" s="28"/>
      <c r="AO643" s="28"/>
      <c r="AP643" s="28"/>
      <c r="AQ643" s="28"/>
      <c r="AR643" s="28"/>
      <c r="AS643" s="28"/>
      <c r="AT643" s="28"/>
      <c r="AU643" s="28"/>
      <c r="AV643" s="28"/>
      <c r="AW643" s="28"/>
      <c r="AX643" s="28"/>
      <c r="AY643" s="28"/>
      <c r="AZ643" s="28"/>
      <c r="BA643" s="28"/>
      <c r="BB643" s="28"/>
      <c r="BE643" s="124"/>
      <c r="BF643" s="28"/>
      <c r="BG643" s="28"/>
      <c r="BH643" s="28"/>
      <c r="BI643" s="28"/>
      <c r="BJ643" s="28"/>
      <c r="BK643" s="28"/>
      <c r="BL643" s="28"/>
      <c r="BM643" s="28"/>
      <c r="BN643" s="28"/>
      <c r="BO643" s="28"/>
      <c r="BP643" s="28"/>
      <c r="BQ643" s="28"/>
      <c r="BR643" s="28"/>
      <c r="BS643" s="28"/>
      <c r="BT643" s="28"/>
    </row>
    <row r="644" spans="4:72" s="29" customFormat="1" ht="11.1" customHeight="1">
      <c r="D644" s="124"/>
      <c r="E644" s="28"/>
      <c r="P644" s="28"/>
      <c r="Q644" s="28"/>
      <c r="R644" s="28"/>
      <c r="S644" s="28"/>
      <c r="T644" s="28"/>
      <c r="U644" s="28"/>
      <c r="V644" s="28"/>
      <c r="W644" s="28"/>
      <c r="X644" s="28"/>
      <c r="Y644" s="28"/>
      <c r="Z644" s="28"/>
      <c r="AA644" s="28"/>
      <c r="AB644" s="28"/>
      <c r="AC644" s="28"/>
      <c r="AD644" s="28"/>
      <c r="AE644" s="28"/>
      <c r="AF644" s="28"/>
      <c r="AG644" s="28"/>
      <c r="AH644" s="28"/>
      <c r="AI644" s="28"/>
      <c r="AJ644" s="28"/>
      <c r="AK644" s="28"/>
      <c r="AL644" s="28"/>
      <c r="AM644" s="28"/>
      <c r="AN644" s="28"/>
      <c r="AO644" s="28"/>
      <c r="AP644" s="28"/>
      <c r="AQ644" s="28"/>
      <c r="AR644" s="28"/>
      <c r="AS644" s="28"/>
      <c r="AT644" s="28"/>
      <c r="AU644" s="28"/>
      <c r="AV644" s="28"/>
      <c r="AW644" s="28"/>
      <c r="AX644" s="28"/>
      <c r="AY644" s="28"/>
      <c r="AZ644" s="28"/>
      <c r="BA644" s="28"/>
      <c r="BB644" s="28"/>
      <c r="BE644" s="124"/>
      <c r="BF644" s="28"/>
      <c r="BG644" s="28"/>
      <c r="BH644" s="28"/>
      <c r="BI644" s="28"/>
      <c r="BJ644" s="28"/>
      <c r="BK644" s="28"/>
      <c r="BL644" s="28"/>
      <c r="BM644" s="28"/>
      <c r="BN644" s="28"/>
      <c r="BO644" s="28"/>
      <c r="BP644" s="28"/>
      <c r="BQ644" s="28"/>
      <c r="BR644" s="28"/>
      <c r="BS644" s="28"/>
      <c r="BT644" s="28"/>
    </row>
    <row r="645" spans="4:72" s="29" customFormat="1" ht="11.1" customHeight="1">
      <c r="D645" s="124"/>
      <c r="E645" s="28"/>
      <c r="P645" s="28"/>
      <c r="Q645" s="28"/>
      <c r="R645" s="28"/>
      <c r="S645" s="28"/>
      <c r="T645" s="28"/>
      <c r="U645" s="28"/>
      <c r="V645" s="28"/>
      <c r="W645" s="28"/>
      <c r="X645" s="28"/>
      <c r="Y645" s="28"/>
      <c r="Z645" s="28"/>
      <c r="AA645" s="28"/>
      <c r="AB645" s="28"/>
      <c r="AC645" s="28"/>
      <c r="AD645" s="28"/>
      <c r="AE645" s="28"/>
      <c r="AF645" s="28"/>
      <c r="AG645" s="28"/>
      <c r="AH645" s="28"/>
      <c r="AI645" s="28"/>
      <c r="AJ645" s="28"/>
      <c r="AK645" s="28"/>
      <c r="AL645" s="28"/>
      <c r="AM645" s="28"/>
      <c r="AN645" s="28"/>
      <c r="AO645" s="28"/>
      <c r="AP645" s="28"/>
      <c r="AQ645" s="28"/>
      <c r="AR645" s="28"/>
      <c r="AS645" s="28"/>
      <c r="AT645" s="28"/>
      <c r="AU645" s="28"/>
      <c r="AV645" s="28"/>
      <c r="AW645" s="28"/>
      <c r="AX645" s="28"/>
      <c r="AY645" s="28"/>
      <c r="AZ645" s="28"/>
      <c r="BA645" s="28"/>
      <c r="BB645" s="28"/>
      <c r="BE645" s="124"/>
      <c r="BF645" s="28"/>
      <c r="BG645" s="28"/>
      <c r="BH645" s="28"/>
      <c r="BI645" s="28"/>
      <c r="BJ645" s="28"/>
      <c r="BK645" s="28"/>
      <c r="BL645" s="28"/>
      <c r="BM645" s="28"/>
      <c r="BN645" s="28"/>
      <c r="BO645" s="28"/>
      <c r="BP645" s="28"/>
      <c r="BQ645" s="28"/>
      <c r="BR645" s="28"/>
      <c r="BS645" s="28"/>
      <c r="BT645" s="28"/>
    </row>
    <row r="646" spans="4:72" s="29" customFormat="1" ht="11.1" customHeight="1">
      <c r="D646" s="124"/>
      <c r="E646" s="28"/>
      <c r="P646" s="28"/>
      <c r="Q646" s="28"/>
      <c r="R646" s="28"/>
      <c r="S646" s="28"/>
      <c r="T646" s="28"/>
      <c r="U646" s="28"/>
      <c r="V646" s="28"/>
      <c r="W646" s="28"/>
      <c r="X646" s="28"/>
      <c r="Y646" s="28"/>
      <c r="Z646" s="28"/>
      <c r="AA646" s="28"/>
      <c r="AB646" s="28"/>
      <c r="AC646" s="28"/>
      <c r="AD646" s="28"/>
      <c r="AE646" s="28"/>
      <c r="AF646" s="28"/>
      <c r="AG646" s="28"/>
      <c r="AH646" s="28"/>
      <c r="AI646" s="28"/>
      <c r="AJ646" s="28"/>
      <c r="AK646" s="28"/>
      <c r="AL646" s="28"/>
      <c r="AM646" s="28"/>
      <c r="AN646" s="28"/>
      <c r="AO646" s="28"/>
      <c r="AP646" s="28"/>
      <c r="AQ646" s="28"/>
      <c r="AR646" s="28"/>
      <c r="AS646" s="28"/>
      <c r="AT646" s="28"/>
      <c r="AU646" s="28"/>
      <c r="AV646" s="28"/>
      <c r="AW646" s="28"/>
      <c r="AX646" s="28"/>
      <c r="AY646" s="28"/>
      <c r="AZ646" s="28"/>
      <c r="BA646" s="28"/>
      <c r="BB646" s="28"/>
      <c r="BE646" s="124"/>
      <c r="BF646" s="28"/>
      <c r="BG646" s="28"/>
      <c r="BH646" s="28"/>
      <c r="BI646" s="28"/>
      <c r="BJ646" s="28"/>
      <c r="BK646" s="28"/>
      <c r="BL646" s="28"/>
      <c r="BM646" s="28"/>
      <c r="BN646" s="28"/>
      <c r="BO646" s="28"/>
      <c r="BP646" s="28"/>
      <c r="BQ646" s="28"/>
      <c r="BR646" s="28"/>
      <c r="BS646" s="28"/>
      <c r="BT646" s="28"/>
    </row>
    <row r="647" spans="4:72" s="29" customFormat="1" ht="11.1" customHeight="1">
      <c r="D647" s="124"/>
      <c r="E647" s="28"/>
      <c r="P647" s="28"/>
      <c r="Q647" s="28"/>
      <c r="R647" s="28"/>
      <c r="S647" s="28"/>
      <c r="T647" s="28"/>
      <c r="U647" s="28"/>
      <c r="V647" s="28"/>
      <c r="W647" s="28"/>
      <c r="X647" s="28"/>
      <c r="Y647" s="28"/>
      <c r="Z647" s="28"/>
      <c r="AA647" s="28"/>
      <c r="AB647" s="28"/>
      <c r="AC647" s="28"/>
      <c r="AD647" s="28"/>
      <c r="AE647" s="28"/>
      <c r="AF647" s="28"/>
      <c r="AG647" s="28"/>
      <c r="AH647" s="28"/>
      <c r="AI647" s="28"/>
      <c r="AJ647" s="28"/>
      <c r="AK647" s="28"/>
      <c r="AL647" s="28"/>
      <c r="AM647" s="28"/>
      <c r="AN647" s="28"/>
      <c r="AO647" s="28"/>
      <c r="AP647" s="28"/>
      <c r="AQ647" s="28"/>
      <c r="AR647" s="28"/>
      <c r="AS647" s="28"/>
      <c r="AT647" s="28"/>
      <c r="AU647" s="28"/>
      <c r="AV647" s="28"/>
      <c r="AW647" s="28"/>
      <c r="AX647" s="28"/>
      <c r="AY647" s="28"/>
      <c r="AZ647" s="28"/>
      <c r="BA647" s="28"/>
      <c r="BB647" s="28"/>
      <c r="BE647" s="124"/>
      <c r="BF647" s="28"/>
      <c r="BG647" s="28"/>
      <c r="BH647" s="28"/>
      <c r="BI647" s="28"/>
      <c r="BJ647" s="28"/>
      <c r="BK647" s="28"/>
      <c r="BL647" s="28"/>
      <c r="BM647" s="28"/>
      <c r="BN647" s="28"/>
      <c r="BO647" s="28"/>
      <c r="BP647" s="28"/>
      <c r="BQ647" s="28"/>
      <c r="BR647" s="28"/>
      <c r="BS647" s="28"/>
      <c r="BT647" s="28"/>
    </row>
    <row r="648" spans="4:72" s="29" customFormat="1" ht="11.1" customHeight="1">
      <c r="D648" s="124"/>
      <c r="E648" s="28"/>
      <c r="P648" s="28"/>
      <c r="Q648" s="28"/>
      <c r="R648" s="28"/>
      <c r="S648" s="28"/>
      <c r="T648" s="28"/>
      <c r="U648" s="28"/>
      <c r="V648" s="28"/>
      <c r="W648" s="28"/>
      <c r="X648" s="28"/>
      <c r="Y648" s="28"/>
      <c r="Z648" s="28"/>
      <c r="AA648" s="28"/>
      <c r="AB648" s="28"/>
      <c r="AC648" s="28"/>
      <c r="AD648" s="28"/>
      <c r="AE648" s="28"/>
      <c r="AF648" s="28"/>
      <c r="AG648" s="28"/>
      <c r="AH648" s="28"/>
      <c r="AI648" s="28"/>
      <c r="AJ648" s="28"/>
      <c r="AK648" s="28"/>
      <c r="AL648" s="28"/>
      <c r="AM648" s="28"/>
      <c r="AN648" s="28"/>
      <c r="AO648" s="28"/>
      <c r="AP648" s="28"/>
      <c r="AQ648" s="28"/>
      <c r="AR648" s="28"/>
      <c r="AS648" s="28"/>
      <c r="AT648" s="28"/>
      <c r="AU648" s="28"/>
      <c r="AV648" s="28"/>
      <c r="AW648" s="28"/>
      <c r="AX648" s="28"/>
      <c r="AY648" s="28"/>
      <c r="AZ648" s="28"/>
      <c r="BA648" s="28"/>
      <c r="BB648" s="28"/>
      <c r="BE648" s="124"/>
      <c r="BF648" s="28"/>
      <c r="BG648" s="28"/>
      <c r="BH648" s="28"/>
      <c r="BI648" s="28"/>
      <c r="BJ648" s="28"/>
      <c r="BK648" s="28"/>
      <c r="BL648" s="28"/>
      <c r="BM648" s="28"/>
      <c r="BN648" s="28"/>
      <c r="BO648" s="28"/>
      <c r="BP648" s="28"/>
      <c r="BQ648" s="28"/>
      <c r="BR648" s="28"/>
      <c r="BS648" s="28"/>
      <c r="BT648" s="28"/>
    </row>
    <row r="649" spans="4:72" s="29" customFormat="1" ht="11.1" customHeight="1">
      <c r="D649" s="124"/>
      <c r="E649" s="28"/>
      <c r="P649" s="28"/>
      <c r="Q649" s="28"/>
      <c r="R649" s="28"/>
      <c r="S649" s="28"/>
      <c r="T649" s="28"/>
      <c r="U649" s="28"/>
      <c r="V649" s="28"/>
      <c r="W649" s="28"/>
      <c r="X649" s="28"/>
      <c r="Y649" s="28"/>
      <c r="Z649" s="28"/>
      <c r="AA649" s="28"/>
      <c r="AB649" s="28"/>
      <c r="AC649" s="28"/>
      <c r="AD649" s="28"/>
      <c r="AE649" s="28"/>
      <c r="AF649" s="28"/>
      <c r="AG649" s="28"/>
      <c r="AH649" s="28"/>
      <c r="AI649" s="28"/>
      <c r="AJ649" s="28"/>
      <c r="AK649" s="28"/>
      <c r="AL649" s="28"/>
      <c r="AM649" s="28"/>
      <c r="AN649" s="28"/>
      <c r="AO649" s="28"/>
      <c r="AP649" s="28"/>
      <c r="AQ649" s="28"/>
      <c r="AR649" s="28"/>
      <c r="AS649" s="28"/>
      <c r="AT649" s="28"/>
      <c r="AU649" s="28"/>
      <c r="AV649" s="28"/>
      <c r="AW649" s="28"/>
      <c r="AX649" s="28"/>
      <c r="AY649" s="28"/>
      <c r="AZ649" s="28"/>
      <c r="BA649" s="28"/>
      <c r="BB649" s="28"/>
      <c r="BE649" s="124"/>
      <c r="BF649" s="28"/>
      <c r="BG649" s="28"/>
      <c r="BH649" s="28"/>
      <c r="BI649" s="28"/>
      <c r="BJ649" s="28"/>
      <c r="BK649" s="28"/>
      <c r="BL649" s="28"/>
      <c r="BM649" s="28"/>
      <c r="BN649" s="28"/>
      <c r="BO649" s="28"/>
      <c r="BP649" s="28"/>
      <c r="BQ649" s="28"/>
      <c r="BR649" s="28"/>
      <c r="BS649" s="28"/>
      <c r="BT649" s="28"/>
    </row>
    <row r="650" spans="4:72" s="29" customFormat="1" ht="11.1" customHeight="1">
      <c r="D650" s="124"/>
      <c r="E650" s="28"/>
      <c r="P650" s="28"/>
      <c r="Q650" s="28"/>
      <c r="R650" s="28"/>
      <c r="S650" s="28"/>
      <c r="T650" s="28"/>
      <c r="U650" s="28"/>
      <c r="V650" s="28"/>
      <c r="W650" s="28"/>
      <c r="X650" s="28"/>
      <c r="Y650" s="28"/>
      <c r="Z650" s="28"/>
      <c r="AA650" s="28"/>
      <c r="AB650" s="28"/>
      <c r="AC650" s="28"/>
      <c r="AD650" s="28"/>
      <c r="AE650" s="28"/>
      <c r="AF650" s="28"/>
      <c r="AG650" s="28"/>
      <c r="AH650" s="28"/>
      <c r="AI650" s="28"/>
      <c r="AJ650" s="28"/>
      <c r="AK650" s="28"/>
      <c r="AL650" s="28"/>
      <c r="AM650" s="28"/>
      <c r="AN650" s="28"/>
      <c r="AO650" s="28"/>
      <c r="AP650" s="28"/>
      <c r="AQ650" s="28"/>
      <c r="AR650" s="28"/>
      <c r="AS650" s="28"/>
      <c r="AT650" s="28"/>
      <c r="AU650" s="28"/>
      <c r="AV650" s="28"/>
      <c r="AW650" s="28"/>
      <c r="AX650" s="28"/>
      <c r="AY650" s="28"/>
      <c r="AZ650" s="28"/>
      <c r="BA650" s="28"/>
      <c r="BB650" s="28"/>
      <c r="BE650" s="124"/>
      <c r="BF650" s="28"/>
      <c r="BG650" s="28"/>
      <c r="BH650" s="28"/>
      <c r="BI650" s="28"/>
      <c r="BJ650" s="28"/>
      <c r="BK650" s="28"/>
      <c r="BL650" s="28"/>
      <c r="BM650" s="28"/>
      <c r="BN650" s="28"/>
      <c r="BO650" s="28"/>
      <c r="BP650" s="28"/>
      <c r="BQ650" s="28"/>
      <c r="BR650" s="28"/>
      <c r="BS650" s="28"/>
      <c r="BT650" s="28"/>
    </row>
    <row r="651" spans="4:72" s="29" customFormat="1" ht="11.1" customHeight="1">
      <c r="D651" s="124"/>
      <c r="E651" s="28"/>
      <c r="P651" s="28"/>
      <c r="Q651" s="28"/>
      <c r="R651" s="28"/>
      <c r="S651" s="28"/>
      <c r="T651" s="28"/>
      <c r="U651" s="28"/>
      <c r="V651" s="28"/>
      <c r="W651" s="28"/>
      <c r="X651" s="28"/>
      <c r="Y651" s="28"/>
      <c r="Z651" s="28"/>
      <c r="AA651" s="28"/>
      <c r="AB651" s="28"/>
      <c r="AC651" s="28"/>
      <c r="AD651" s="28"/>
      <c r="AE651" s="28"/>
      <c r="AF651" s="28"/>
      <c r="AG651" s="28"/>
      <c r="AH651" s="28"/>
      <c r="AI651" s="28"/>
      <c r="AJ651" s="28"/>
      <c r="AK651" s="28"/>
      <c r="AL651" s="28"/>
      <c r="AM651" s="28"/>
      <c r="AN651" s="28"/>
      <c r="AO651" s="28"/>
      <c r="AP651" s="28"/>
      <c r="AQ651" s="28"/>
      <c r="AR651" s="28"/>
      <c r="AS651" s="28"/>
      <c r="AT651" s="28"/>
      <c r="AU651" s="28"/>
      <c r="AV651" s="28"/>
      <c r="AW651" s="28"/>
      <c r="AX651" s="28"/>
      <c r="AY651" s="28"/>
      <c r="AZ651" s="28"/>
      <c r="BA651" s="28"/>
      <c r="BB651" s="28"/>
      <c r="BE651" s="124"/>
      <c r="BF651" s="28"/>
      <c r="BG651" s="28"/>
      <c r="BH651" s="28"/>
      <c r="BI651" s="28"/>
      <c r="BJ651" s="28"/>
      <c r="BK651" s="28"/>
      <c r="BL651" s="28"/>
      <c r="BM651" s="28"/>
      <c r="BN651" s="28"/>
      <c r="BO651" s="28"/>
      <c r="BP651" s="28"/>
      <c r="BQ651" s="28"/>
      <c r="BR651" s="28"/>
      <c r="BS651" s="28"/>
      <c r="BT651" s="28"/>
    </row>
    <row r="652" spans="4:72" s="29" customFormat="1" ht="11.1" customHeight="1">
      <c r="D652" s="124"/>
      <c r="E652" s="28"/>
      <c r="P652" s="28"/>
      <c r="Q652" s="28"/>
      <c r="R652" s="28"/>
      <c r="S652" s="28"/>
      <c r="T652" s="28"/>
      <c r="U652" s="28"/>
      <c r="V652" s="28"/>
      <c r="W652" s="28"/>
      <c r="X652" s="28"/>
      <c r="Y652" s="28"/>
      <c r="Z652" s="28"/>
      <c r="AA652" s="28"/>
      <c r="AB652" s="28"/>
      <c r="AC652" s="28"/>
      <c r="AD652" s="28"/>
      <c r="AE652" s="28"/>
      <c r="AF652" s="28"/>
      <c r="AG652" s="28"/>
      <c r="AH652" s="28"/>
      <c r="AI652" s="28"/>
      <c r="AJ652" s="28"/>
      <c r="AK652" s="28"/>
      <c r="AL652" s="28"/>
      <c r="AM652" s="28"/>
      <c r="AN652" s="28"/>
      <c r="AO652" s="28"/>
      <c r="AP652" s="28"/>
      <c r="AQ652" s="28"/>
      <c r="AR652" s="28"/>
      <c r="AS652" s="28"/>
      <c r="AT652" s="28"/>
      <c r="AU652" s="28"/>
      <c r="AV652" s="28"/>
      <c r="AW652" s="28"/>
      <c r="AX652" s="28"/>
      <c r="AY652" s="28"/>
      <c r="AZ652" s="28"/>
      <c r="BA652" s="28"/>
      <c r="BB652" s="28"/>
      <c r="BE652" s="124"/>
      <c r="BF652" s="28"/>
      <c r="BG652" s="28"/>
      <c r="BH652" s="28"/>
      <c r="BI652" s="28"/>
      <c r="BJ652" s="28"/>
      <c r="BK652" s="28"/>
      <c r="BL652" s="28"/>
      <c r="BM652" s="28"/>
      <c r="BN652" s="28"/>
      <c r="BO652" s="28"/>
      <c r="BP652" s="28"/>
      <c r="BQ652" s="28"/>
      <c r="BR652" s="28"/>
      <c r="BS652" s="28"/>
      <c r="BT652" s="28"/>
    </row>
    <row r="653" spans="4:72" s="29" customFormat="1" ht="11.1" customHeight="1">
      <c r="D653" s="124"/>
      <c r="E653" s="28"/>
      <c r="P653" s="28"/>
      <c r="Q653" s="28"/>
      <c r="R653" s="28"/>
      <c r="S653" s="28"/>
      <c r="T653" s="28"/>
      <c r="U653" s="28"/>
      <c r="V653" s="28"/>
      <c r="W653" s="28"/>
      <c r="X653" s="28"/>
      <c r="Y653" s="28"/>
      <c r="Z653" s="28"/>
      <c r="AA653" s="28"/>
      <c r="AB653" s="28"/>
      <c r="AC653" s="28"/>
      <c r="AD653" s="28"/>
      <c r="AE653" s="28"/>
      <c r="AF653" s="28"/>
      <c r="AG653" s="28"/>
      <c r="AH653" s="28"/>
      <c r="AI653" s="28"/>
      <c r="AJ653" s="28"/>
      <c r="AK653" s="28"/>
      <c r="AL653" s="28"/>
      <c r="AM653" s="28"/>
      <c r="AN653" s="28"/>
      <c r="AO653" s="28"/>
      <c r="AP653" s="28"/>
      <c r="AQ653" s="28"/>
      <c r="AR653" s="28"/>
      <c r="AS653" s="28"/>
      <c r="AT653" s="28"/>
      <c r="AU653" s="28"/>
      <c r="AV653" s="28"/>
      <c r="AW653" s="28"/>
      <c r="AX653" s="28"/>
      <c r="AY653" s="28"/>
      <c r="AZ653" s="28"/>
      <c r="BA653" s="28"/>
      <c r="BB653" s="28"/>
      <c r="BE653" s="124"/>
      <c r="BF653" s="28"/>
      <c r="BG653" s="28"/>
      <c r="BH653" s="28"/>
      <c r="BI653" s="28"/>
      <c r="BJ653" s="28"/>
      <c r="BK653" s="28"/>
      <c r="BL653" s="28"/>
      <c r="BM653" s="28"/>
      <c r="BN653" s="28"/>
      <c r="BO653" s="28"/>
      <c r="BP653" s="28"/>
      <c r="BQ653" s="28"/>
      <c r="BR653" s="28"/>
      <c r="BS653" s="28"/>
      <c r="BT653" s="28"/>
    </row>
    <row r="654" spans="4:72" s="29" customFormat="1" ht="11.1" customHeight="1">
      <c r="D654" s="124"/>
      <c r="E654" s="28"/>
      <c r="P654" s="28"/>
      <c r="Q654" s="28"/>
      <c r="R654" s="28"/>
      <c r="S654" s="28"/>
      <c r="T654" s="28"/>
      <c r="U654" s="28"/>
      <c r="V654" s="28"/>
      <c r="W654" s="28"/>
      <c r="X654" s="28"/>
      <c r="Y654" s="28"/>
      <c r="Z654" s="28"/>
      <c r="AA654" s="28"/>
      <c r="AB654" s="28"/>
      <c r="AC654" s="28"/>
      <c r="AD654" s="28"/>
      <c r="AE654" s="28"/>
      <c r="AF654" s="28"/>
      <c r="AG654" s="28"/>
      <c r="AH654" s="28"/>
      <c r="AI654" s="28"/>
      <c r="AJ654" s="28"/>
      <c r="AK654" s="28"/>
      <c r="AL654" s="28"/>
      <c r="AM654" s="28"/>
      <c r="AN654" s="28"/>
      <c r="AO654" s="28"/>
      <c r="AP654" s="28"/>
      <c r="AQ654" s="28"/>
      <c r="AR654" s="28"/>
      <c r="AS654" s="28"/>
      <c r="AT654" s="28"/>
      <c r="AU654" s="28"/>
      <c r="AV654" s="28"/>
      <c r="AW654" s="28"/>
      <c r="AX654" s="28"/>
      <c r="AY654" s="28"/>
      <c r="AZ654" s="28"/>
      <c r="BA654" s="28"/>
      <c r="BB654" s="28"/>
      <c r="BE654" s="124"/>
      <c r="BF654" s="28"/>
      <c r="BG654" s="28"/>
      <c r="BH654" s="28"/>
      <c r="BI654" s="28"/>
      <c r="BJ654" s="28"/>
      <c r="BK654" s="28"/>
      <c r="BL654" s="28"/>
      <c r="BM654" s="28"/>
      <c r="BN654" s="28"/>
      <c r="BO654" s="28"/>
      <c r="BP654" s="28"/>
      <c r="BQ654" s="28"/>
      <c r="BR654" s="28"/>
      <c r="BS654" s="28"/>
      <c r="BT654" s="28"/>
    </row>
    <row r="655" spans="4:72" s="29" customFormat="1" ht="11.1" customHeight="1">
      <c r="D655" s="124"/>
      <c r="E655" s="28"/>
      <c r="P655" s="28"/>
      <c r="Q655" s="28"/>
      <c r="R655" s="28"/>
      <c r="S655" s="28"/>
      <c r="T655" s="28"/>
      <c r="U655" s="28"/>
      <c r="V655" s="28"/>
      <c r="W655" s="28"/>
      <c r="X655" s="28"/>
      <c r="Y655" s="28"/>
      <c r="Z655" s="28"/>
      <c r="AA655" s="28"/>
      <c r="AB655" s="28"/>
      <c r="AC655" s="28"/>
      <c r="AD655" s="28"/>
      <c r="AE655" s="28"/>
      <c r="AF655" s="28"/>
      <c r="AG655" s="28"/>
      <c r="AH655" s="28"/>
      <c r="AI655" s="28"/>
      <c r="AJ655" s="28"/>
      <c r="AK655" s="28"/>
      <c r="AL655" s="28"/>
      <c r="AM655" s="28"/>
      <c r="AN655" s="28"/>
      <c r="AO655" s="28"/>
      <c r="AP655" s="28"/>
      <c r="AQ655" s="28"/>
      <c r="AR655" s="28"/>
      <c r="AS655" s="28"/>
      <c r="AT655" s="28"/>
      <c r="AU655" s="28"/>
      <c r="AV655" s="28"/>
      <c r="AW655" s="28"/>
      <c r="AX655" s="28"/>
      <c r="AY655" s="28"/>
      <c r="AZ655" s="28"/>
      <c r="BA655" s="28"/>
      <c r="BB655" s="28"/>
      <c r="BE655" s="124"/>
      <c r="BF655" s="28"/>
      <c r="BG655" s="28"/>
      <c r="BH655" s="28"/>
      <c r="BI655" s="28"/>
      <c r="BJ655" s="28"/>
      <c r="BK655" s="28"/>
      <c r="BL655" s="28"/>
      <c r="BM655" s="28"/>
      <c r="BN655" s="28"/>
      <c r="BO655" s="28"/>
      <c r="BP655" s="28"/>
      <c r="BQ655" s="28"/>
      <c r="BR655" s="28"/>
      <c r="BS655" s="28"/>
      <c r="BT655" s="28"/>
    </row>
    <row r="656" spans="4:72" s="29" customFormat="1" ht="11.1" customHeight="1">
      <c r="D656" s="124"/>
      <c r="E656" s="28"/>
      <c r="P656" s="28"/>
      <c r="Q656" s="28"/>
      <c r="R656" s="28"/>
      <c r="S656" s="28"/>
      <c r="T656" s="28"/>
      <c r="U656" s="28"/>
      <c r="V656" s="28"/>
      <c r="W656" s="28"/>
      <c r="X656" s="28"/>
      <c r="Y656" s="28"/>
      <c r="Z656" s="28"/>
      <c r="AA656" s="28"/>
      <c r="AB656" s="28"/>
      <c r="AC656" s="28"/>
      <c r="AD656" s="28"/>
      <c r="AE656" s="28"/>
      <c r="AF656" s="28"/>
      <c r="AG656" s="28"/>
      <c r="AH656" s="28"/>
      <c r="AI656" s="28"/>
      <c r="AJ656" s="28"/>
      <c r="AK656" s="28"/>
      <c r="AL656" s="28"/>
      <c r="AM656" s="28"/>
      <c r="AN656" s="28"/>
      <c r="AO656" s="28"/>
      <c r="AP656" s="28"/>
      <c r="AQ656" s="28"/>
      <c r="AR656" s="28"/>
      <c r="AS656" s="28"/>
      <c r="AT656" s="28"/>
      <c r="AU656" s="28"/>
      <c r="AV656" s="28"/>
      <c r="AW656" s="28"/>
      <c r="AX656" s="28"/>
      <c r="AY656" s="28"/>
      <c r="AZ656" s="28"/>
      <c r="BA656" s="28"/>
      <c r="BB656" s="28"/>
      <c r="BE656" s="124"/>
      <c r="BF656" s="28"/>
      <c r="BG656" s="28"/>
      <c r="BH656" s="28"/>
      <c r="BI656" s="28"/>
      <c r="BJ656" s="28"/>
      <c r="BK656" s="28"/>
      <c r="BL656" s="28"/>
      <c r="BM656" s="28"/>
      <c r="BN656" s="28"/>
      <c r="BO656" s="28"/>
      <c r="BP656" s="28"/>
      <c r="BQ656" s="28"/>
      <c r="BR656" s="28"/>
      <c r="BS656" s="28"/>
      <c r="BT656" s="28"/>
    </row>
    <row r="657" spans="4:72" s="29" customFormat="1" ht="11.1" customHeight="1">
      <c r="D657" s="124"/>
      <c r="E657" s="28"/>
      <c r="P657" s="28"/>
      <c r="Q657" s="28"/>
      <c r="R657" s="28"/>
      <c r="S657" s="28"/>
      <c r="T657" s="28"/>
      <c r="U657" s="28"/>
      <c r="V657" s="28"/>
      <c r="W657" s="28"/>
      <c r="X657" s="28"/>
      <c r="Y657" s="28"/>
      <c r="Z657" s="28"/>
      <c r="AA657" s="28"/>
      <c r="AB657" s="28"/>
      <c r="AC657" s="28"/>
      <c r="AD657" s="28"/>
      <c r="AE657" s="28"/>
      <c r="AF657" s="28"/>
      <c r="AG657" s="28"/>
      <c r="AH657" s="28"/>
      <c r="AI657" s="28"/>
      <c r="AJ657" s="28"/>
      <c r="AK657" s="28"/>
      <c r="AL657" s="28"/>
      <c r="AM657" s="28"/>
      <c r="AN657" s="28"/>
      <c r="AO657" s="28"/>
      <c r="AP657" s="28"/>
      <c r="AQ657" s="28"/>
      <c r="AR657" s="28"/>
      <c r="AS657" s="28"/>
      <c r="AT657" s="28"/>
      <c r="AU657" s="28"/>
      <c r="AV657" s="28"/>
      <c r="AW657" s="28"/>
      <c r="AX657" s="28"/>
      <c r="AY657" s="28"/>
      <c r="AZ657" s="28"/>
      <c r="BA657" s="28"/>
      <c r="BB657" s="28"/>
      <c r="BE657" s="124"/>
      <c r="BF657" s="28"/>
      <c r="BG657" s="28"/>
      <c r="BH657" s="28"/>
      <c r="BI657" s="28"/>
      <c r="BJ657" s="28"/>
      <c r="BK657" s="28"/>
      <c r="BL657" s="28"/>
      <c r="BM657" s="28"/>
      <c r="BN657" s="28"/>
      <c r="BO657" s="28"/>
      <c r="BP657" s="28"/>
      <c r="BQ657" s="28"/>
      <c r="BR657" s="28"/>
      <c r="BS657" s="28"/>
      <c r="BT657" s="28"/>
    </row>
    <row r="658" spans="4:72" s="29" customFormat="1" ht="11.1" customHeight="1">
      <c r="D658" s="124"/>
      <c r="E658" s="28"/>
      <c r="P658" s="28"/>
      <c r="Q658" s="28"/>
      <c r="R658" s="28"/>
      <c r="S658" s="28"/>
      <c r="T658" s="28"/>
      <c r="U658" s="28"/>
      <c r="V658" s="28"/>
      <c r="W658" s="28"/>
      <c r="X658" s="28"/>
      <c r="Y658" s="28"/>
      <c r="Z658" s="28"/>
      <c r="AA658" s="28"/>
      <c r="AB658" s="28"/>
      <c r="AC658" s="28"/>
      <c r="AD658" s="28"/>
      <c r="AE658" s="28"/>
      <c r="AF658" s="28"/>
      <c r="AG658" s="28"/>
      <c r="AH658" s="28"/>
      <c r="AI658" s="28"/>
      <c r="AJ658" s="28"/>
      <c r="AK658" s="28"/>
      <c r="AL658" s="28"/>
      <c r="AM658" s="28"/>
      <c r="AN658" s="28"/>
      <c r="AO658" s="28"/>
      <c r="AP658" s="28"/>
      <c r="AQ658" s="28"/>
      <c r="AR658" s="28"/>
      <c r="AS658" s="28"/>
      <c r="AT658" s="28"/>
      <c r="AU658" s="28"/>
      <c r="AV658" s="28"/>
      <c r="AW658" s="28"/>
      <c r="AX658" s="28"/>
      <c r="AY658" s="28"/>
      <c r="AZ658" s="28"/>
      <c r="BA658" s="28"/>
      <c r="BB658" s="28"/>
      <c r="BE658" s="124"/>
      <c r="BF658" s="28"/>
      <c r="BG658" s="28"/>
      <c r="BH658" s="28"/>
      <c r="BI658" s="28"/>
      <c r="BJ658" s="28"/>
      <c r="BK658" s="28"/>
      <c r="BL658" s="28"/>
      <c r="BM658" s="28"/>
      <c r="BN658" s="28"/>
      <c r="BO658" s="28"/>
      <c r="BP658" s="28"/>
      <c r="BQ658" s="28"/>
      <c r="BR658" s="28"/>
      <c r="BS658" s="28"/>
      <c r="BT658" s="28"/>
    </row>
    <row r="659" spans="4:72" s="29" customFormat="1" ht="11.1" customHeight="1">
      <c r="D659" s="124"/>
      <c r="E659" s="28"/>
      <c r="P659" s="28"/>
      <c r="Q659" s="28"/>
      <c r="R659" s="28"/>
      <c r="S659" s="28"/>
      <c r="T659" s="28"/>
      <c r="U659" s="28"/>
      <c r="V659" s="28"/>
      <c r="W659" s="28"/>
      <c r="X659" s="28"/>
      <c r="Y659" s="28"/>
      <c r="Z659" s="28"/>
      <c r="AA659" s="28"/>
      <c r="AB659" s="28"/>
      <c r="AC659" s="28"/>
      <c r="AD659" s="28"/>
      <c r="AE659" s="28"/>
      <c r="AF659" s="28"/>
      <c r="AG659" s="28"/>
      <c r="AH659" s="28"/>
      <c r="AI659" s="28"/>
      <c r="AJ659" s="28"/>
      <c r="AK659" s="28"/>
      <c r="AL659" s="28"/>
      <c r="AM659" s="28"/>
      <c r="AN659" s="28"/>
      <c r="AO659" s="28"/>
      <c r="AP659" s="28"/>
      <c r="AQ659" s="28"/>
      <c r="AR659" s="28"/>
      <c r="AS659" s="28"/>
      <c r="AT659" s="28"/>
      <c r="AU659" s="28"/>
      <c r="AV659" s="28"/>
      <c r="AW659" s="28"/>
      <c r="AX659" s="28"/>
      <c r="AY659" s="28"/>
      <c r="AZ659" s="28"/>
      <c r="BA659" s="28"/>
      <c r="BB659" s="28"/>
      <c r="BE659" s="124"/>
      <c r="BF659" s="28"/>
      <c r="BG659" s="28"/>
      <c r="BH659" s="28"/>
      <c r="BI659" s="28"/>
      <c r="BJ659" s="28"/>
      <c r="BK659" s="28"/>
      <c r="BL659" s="28"/>
      <c r="BM659" s="28"/>
      <c r="BN659" s="28"/>
      <c r="BO659" s="28"/>
      <c r="BP659" s="28"/>
      <c r="BQ659" s="28"/>
      <c r="BR659" s="28"/>
      <c r="BS659" s="28"/>
      <c r="BT659" s="28"/>
    </row>
    <row r="660" spans="4:72" s="29" customFormat="1" ht="11.1" customHeight="1">
      <c r="D660" s="124"/>
      <c r="E660" s="28"/>
      <c r="P660" s="28"/>
      <c r="Q660" s="28"/>
      <c r="R660" s="28"/>
      <c r="S660" s="28"/>
      <c r="T660" s="28"/>
      <c r="U660" s="28"/>
      <c r="V660" s="28"/>
      <c r="W660" s="28"/>
      <c r="X660" s="28"/>
      <c r="Y660" s="28"/>
      <c r="Z660" s="28"/>
      <c r="AA660" s="28"/>
      <c r="AB660" s="28"/>
      <c r="AC660" s="28"/>
      <c r="AD660" s="28"/>
      <c r="AE660" s="28"/>
      <c r="AF660" s="28"/>
      <c r="AG660" s="28"/>
      <c r="AH660" s="28"/>
      <c r="AI660" s="28"/>
      <c r="AJ660" s="28"/>
      <c r="AK660" s="28"/>
      <c r="AL660" s="28"/>
      <c r="AM660" s="28"/>
      <c r="AN660" s="28"/>
      <c r="AO660" s="28"/>
      <c r="AP660" s="28"/>
      <c r="AQ660" s="28"/>
      <c r="AR660" s="28"/>
      <c r="AS660" s="28"/>
      <c r="AT660" s="28"/>
      <c r="AU660" s="28"/>
      <c r="AV660" s="28"/>
      <c r="AW660" s="28"/>
      <c r="AX660" s="28"/>
      <c r="AY660" s="28"/>
      <c r="AZ660" s="28"/>
      <c r="BA660" s="28"/>
      <c r="BB660" s="28"/>
      <c r="BE660" s="124"/>
      <c r="BF660" s="28"/>
      <c r="BG660" s="28"/>
      <c r="BH660" s="28"/>
      <c r="BI660" s="28"/>
      <c r="BJ660" s="28"/>
      <c r="BK660" s="28"/>
      <c r="BL660" s="28"/>
      <c r="BM660" s="28"/>
      <c r="BN660" s="28"/>
      <c r="BO660" s="28"/>
      <c r="BP660" s="28"/>
      <c r="BQ660" s="28"/>
      <c r="BR660" s="28"/>
      <c r="BS660" s="28"/>
      <c r="BT660" s="28"/>
    </row>
    <row r="661" spans="4:72" s="29" customFormat="1" ht="11.1" customHeight="1">
      <c r="D661" s="124"/>
      <c r="E661" s="28"/>
      <c r="P661" s="28"/>
      <c r="Q661" s="28"/>
      <c r="R661" s="28"/>
      <c r="S661" s="28"/>
      <c r="T661" s="28"/>
      <c r="U661" s="28"/>
      <c r="V661" s="28"/>
      <c r="W661" s="28"/>
      <c r="X661" s="28"/>
      <c r="Y661" s="28"/>
      <c r="Z661" s="28"/>
      <c r="AA661" s="28"/>
      <c r="AB661" s="28"/>
      <c r="AC661" s="28"/>
      <c r="AD661" s="28"/>
      <c r="AE661" s="28"/>
      <c r="AF661" s="28"/>
      <c r="AG661" s="28"/>
      <c r="AH661" s="28"/>
      <c r="AI661" s="28"/>
      <c r="AJ661" s="28"/>
      <c r="AK661" s="28"/>
      <c r="AL661" s="28"/>
      <c r="AM661" s="28"/>
      <c r="AN661" s="28"/>
      <c r="AO661" s="28"/>
      <c r="AP661" s="28"/>
      <c r="AQ661" s="28"/>
      <c r="AR661" s="28"/>
      <c r="AS661" s="28"/>
      <c r="AT661" s="28"/>
      <c r="AU661" s="28"/>
      <c r="AV661" s="28"/>
      <c r="AW661" s="28"/>
      <c r="AX661" s="28"/>
      <c r="AY661" s="28"/>
      <c r="AZ661" s="28"/>
      <c r="BA661" s="28"/>
      <c r="BB661" s="28"/>
      <c r="BE661" s="124"/>
      <c r="BF661" s="28"/>
      <c r="BG661" s="28"/>
      <c r="BH661" s="28"/>
      <c r="BI661" s="28"/>
      <c r="BJ661" s="28"/>
      <c r="BK661" s="28"/>
      <c r="BL661" s="28"/>
      <c r="BM661" s="28"/>
      <c r="BN661" s="28"/>
      <c r="BO661" s="28"/>
      <c r="BP661" s="28"/>
      <c r="BQ661" s="28"/>
      <c r="BR661" s="28"/>
      <c r="BS661" s="28"/>
      <c r="BT661" s="28"/>
    </row>
    <row r="662" spans="4:72" s="29" customFormat="1" ht="11.1" customHeight="1">
      <c r="D662" s="124"/>
      <c r="E662" s="28"/>
      <c r="P662" s="28"/>
      <c r="Q662" s="28"/>
      <c r="R662" s="28"/>
      <c r="S662" s="28"/>
      <c r="T662" s="28"/>
      <c r="U662" s="28"/>
      <c r="V662" s="28"/>
      <c r="W662" s="28"/>
      <c r="X662" s="28"/>
      <c r="Y662" s="28"/>
      <c r="Z662" s="28"/>
      <c r="AA662" s="28"/>
      <c r="AB662" s="28"/>
      <c r="AC662" s="28"/>
      <c r="AD662" s="28"/>
      <c r="AE662" s="28"/>
      <c r="AF662" s="28"/>
      <c r="AG662" s="28"/>
      <c r="AH662" s="28"/>
      <c r="AI662" s="28"/>
      <c r="AJ662" s="28"/>
      <c r="AK662" s="28"/>
      <c r="AL662" s="28"/>
      <c r="AM662" s="28"/>
      <c r="AN662" s="28"/>
      <c r="AO662" s="28"/>
      <c r="AP662" s="28"/>
      <c r="AQ662" s="28"/>
      <c r="AR662" s="28"/>
      <c r="AS662" s="28"/>
      <c r="AT662" s="28"/>
      <c r="AU662" s="28"/>
      <c r="AV662" s="28"/>
      <c r="AW662" s="28"/>
      <c r="AX662" s="28"/>
      <c r="AY662" s="28"/>
      <c r="AZ662" s="28"/>
      <c r="BA662" s="28"/>
      <c r="BB662" s="28"/>
      <c r="BE662" s="124"/>
      <c r="BF662" s="28"/>
      <c r="BG662" s="28"/>
      <c r="BH662" s="28"/>
      <c r="BI662" s="28"/>
      <c r="BJ662" s="28"/>
      <c r="BK662" s="28"/>
      <c r="BL662" s="28"/>
      <c r="BM662" s="28"/>
      <c r="BN662" s="28"/>
      <c r="BO662" s="28"/>
      <c r="BP662" s="28"/>
      <c r="BQ662" s="28"/>
      <c r="BR662" s="28"/>
      <c r="BS662" s="28"/>
      <c r="BT662" s="28"/>
    </row>
    <row r="663" spans="4:72" s="29" customFormat="1" ht="11.1" customHeight="1">
      <c r="D663" s="124"/>
      <c r="E663" s="28"/>
      <c r="P663" s="28"/>
      <c r="Q663" s="28"/>
      <c r="R663" s="28"/>
      <c r="S663" s="28"/>
      <c r="T663" s="28"/>
      <c r="U663" s="28"/>
      <c r="V663" s="28"/>
      <c r="W663" s="28"/>
      <c r="X663" s="28"/>
      <c r="Y663" s="28"/>
      <c r="Z663" s="28"/>
      <c r="AA663" s="28"/>
      <c r="AB663" s="28"/>
      <c r="AC663" s="28"/>
      <c r="AD663" s="28"/>
      <c r="AE663" s="28"/>
      <c r="AF663" s="28"/>
      <c r="AG663" s="28"/>
      <c r="AH663" s="28"/>
      <c r="AI663" s="28"/>
      <c r="AJ663" s="28"/>
      <c r="AK663" s="28"/>
      <c r="AL663" s="28"/>
      <c r="AM663" s="28"/>
      <c r="AN663" s="28"/>
      <c r="AO663" s="28"/>
      <c r="AP663" s="28"/>
      <c r="AQ663" s="28"/>
      <c r="AR663" s="28"/>
      <c r="AS663" s="28"/>
      <c r="AT663" s="28"/>
      <c r="AU663" s="28"/>
      <c r="AV663" s="28"/>
      <c r="AW663" s="28"/>
      <c r="AX663" s="28"/>
      <c r="AY663" s="28"/>
      <c r="AZ663" s="28"/>
      <c r="BA663" s="28"/>
      <c r="BB663" s="28"/>
      <c r="BE663" s="124"/>
      <c r="BF663" s="28"/>
      <c r="BG663" s="28"/>
      <c r="BH663" s="28"/>
      <c r="BI663" s="28"/>
      <c r="BJ663" s="28"/>
      <c r="BK663" s="28"/>
      <c r="BL663" s="28"/>
      <c r="BM663" s="28"/>
      <c r="BN663" s="28"/>
      <c r="BO663" s="28"/>
      <c r="BP663" s="28"/>
      <c r="BQ663" s="28"/>
      <c r="BR663" s="28"/>
      <c r="BS663" s="28"/>
      <c r="BT663" s="28"/>
    </row>
    <row r="664" spans="4:72" s="29" customFormat="1" ht="11.1" customHeight="1">
      <c r="D664" s="124"/>
      <c r="E664" s="28"/>
      <c r="P664" s="28"/>
      <c r="Q664" s="28"/>
      <c r="R664" s="28"/>
      <c r="S664" s="28"/>
      <c r="T664" s="28"/>
      <c r="U664" s="28"/>
      <c r="V664" s="28"/>
      <c r="W664" s="28"/>
      <c r="X664" s="28"/>
      <c r="Y664" s="28"/>
      <c r="Z664" s="28"/>
      <c r="AA664" s="28"/>
      <c r="AB664" s="28"/>
      <c r="AC664" s="28"/>
      <c r="AD664" s="28"/>
      <c r="AE664" s="28"/>
      <c r="AF664" s="28"/>
      <c r="AG664" s="28"/>
      <c r="AH664" s="28"/>
      <c r="AI664" s="28"/>
      <c r="AJ664" s="28"/>
      <c r="AK664" s="28"/>
      <c r="AL664" s="28"/>
      <c r="AM664" s="28"/>
      <c r="AN664" s="28"/>
      <c r="AO664" s="28"/>
      <c r="AP664" s="28"/>
      <c r="AQ664" s="28"/>
      <c r="AR664" s="28"/>
      <c r="AS664" s="28"/>
      <c r="AT664" s="28"/>
      <c r="AU664" s="28"/>
      <c r="AV664" s="28"/>
      <c r="AW664" s="28"/>
      <c r="AX664" s="28"/>
      <c r="AY664" s="28"/>
      <c r="AZ664" s="28"/>
      <c r="BA664" s="28"/>
      <c r="BB664" s="28"/>
      <c r="BE664" s="124"/>
      <c r="BF664" s="28"/>
      <c r="BG664" s="28"/>
      <c r="BH664" s="28"/>
      <c r="BI664" s="28"/>
      <c r="BJ664" s="28"/>
      <c r="BK664" s="28"/>
      <c r="BL664" s="28"/>
      <c r="BM664" s="28"/>
      <c r="BN664" s="28"/>
      <c r="BO664" s="28"/>
      <c r="BP664" s="28"/>
      <c r="BQ664" s="28"/>
      <c r="BR664" s="28"/>
      <c r="BS664" s="28"/>
      <c r="BT664" s="28"/>
    </row>
    <row r="665" spans="4:72" s="29" customFormat="1" ht="11.1" customHeight="1">
      <c r="D665" s="124"/>
      <c r="E665" s="28"/>
      <c r="P665" s="28"/>
      <c r="Q665" s="28"/>
      <c r="R665" s="28"/>
      <c r="S665" s="28"/>
      <c r="T665" s="28"/>
      <c r="U665" s="28"/>
      <c r="V665" s="28"/>
      <c r="W665" s="28"/>
      <c r="X665" s="28"/>
      <c r="Y665" s="28"/>
      <c r="Z665" s="28"/>
      <c r="AA665" s="28"/>
      <c r="AB665" s="28"/>
      <c r="AC665" s="28"/>
      <c r="AD665" s="28"/>
      <c r="AE665" s="28"/>
      <c r="AF665" s="28"/>
      <c r="AG665" s="28"/>
      <c r="AH665" s="28"/>
      <c r="AI665" s="28"/>
      <c r="AJ665" s="28"/>
      <c r="AK665" s="28"/>
      <c r="AL665" s="28"/>
      <c r="AM665" s="28"/>
      <c r="AN665" s="28"/>
      <c r="AO665" s="28"/>
      <c r="AP665" s="28"/>
      <c r="AQ665" s="28"/>
      <c r="AR665" s="28"/>
      <c r="AS665" s="28"/>
      <c r="AT665" s="28"/>
      <c r="AU665" s="28"/>
      <c r="AV665" s="28"/>
      <c r="AW665" s="28"/>
      <c r="AX665" s="28"/>
      <c r="AY665" s="28"/>
      <c r="AZ665" s="28"/>
      <c r="BA665" s="28"/>
      <c r="BB665" s="28"/>
      <c r="BE665" s="124"/>
      <c r="BF665" s="28"/>
      <c r="BG665" s="28"/>
      <c r="BH665" s="28"/>
      <c r="BI665" s="28"/>
      <c r="BJ665" s="28"/>
      <c r="BK665" s="28"/>
      <c r="BL665" s="28"/>
      <c r="BM665" s="28"/>
      <c r="BN665" s="28"/>
      <c r="BO665" s="28"/>
      <c r="BP665" s="28"/>
      <c r="BQ665" s="28"/>
      <c r="BR665" s="28"/>
      <c r="BS665" s="28"/>
      <c r="BT665" s="28"/>
    </row>
    <row r="666" spans="4:72" s="29" customFormat="1" ht="11.1" customHeight="1">
      <c r="D666" s="124"/>
      <c r="E666" s="28"/>
      <c r="P666" s="28"/>
      <c r="Q666" s="28"/>
      <c r="R666" s="28"/>
      <c r="S666" s="28"/>
      <c r="T666" s="28"/>
      <c r="U666" s="28"/>
      <c r="V666" s="28"/>
      <c r="W666" s="28"/>
      <c r="X666" s="28"/>
      <c r="Y666" s="28"/>
      <c r="Z666" s="28"/>
      <c r="AA666" s="28"/>
      <c r="AB666" s="28"/>
      <c r="AC666" s="28"/>
      <c r="AD666" s="28"/>
      <c r="AE666" s="28"/>
      <c r="AF666" s="28"/>
      <c r="AG666" s="28"/>
      <c r="AH666" s="28"/>
      <c r="AI666" s="28"/>
      <c r="AJ666" s="28"/>
      <c r="AK666" s="28"/>
      <c r="AL666" s="28"/>
      <c r="AM666" s="28"/>
      <c r="AN666" s="28"/>
      <c r="AO666" s="28"/>
      <c r="AP666" s="28"/>
      <c r="AQ666" s="28"/>
      <c r="AR666" s="28"/>
      <c r="AS666" s="28"/>
      <c r="AT666" s="28"/>
      <c r="AU666" s="28"/>
      <c r="AV666" s="28"/>
      <c r="AW666" s="28"/>
      <c r="AX666" s="28"/>
      <c r="AY666" s="28"/>
      <c r="AZ666" s="28"/>
      <c r="BA666" s="28"/>
      <c r="BB666" s="28"/>
      <c r="BE666" s="124"/>
      <c r="BF666" s="28"/>
      <c r="BG666" s="28"/>
      <c r="BH666" s="28"/>
      <c r="BI666" s="28"/>
      <c r="BJ666" s="28"/>
      <c r="BK666" s="28"/>
      <c r="BL666" s="28"/>
      <c r="BM666" s="28"/>
      <c r="BN666" s="28"/>
      <c r="BO666" s="28"/>
      <c r="BP666" s="28"/>
      <c r="BQ666" s="28"/>
      <c r="BR666" s="28"/>
      <c r="BS666" s="28"/>
      <c r="BT666" s="28"/>
    </row>
    <row r="667" spans="4:72" s="29" customFormat="1" ht="11.1" customHeight="1">
      <c r="D667" s="124"/>
      <c r="E667" s="28"/>
      <c r="P667" s="28"/>
      <c r="Q667" s="28"/>
      <c r="R667" s="28"/>
      <c r="S667" s="28"/>
      <c r="T667" s="28"/>
      <c r="U667" s="28"/>
      <c r="V667" s="28"/>
      <c r="W667" s="28"/>
      <c r="X667" s="28"/>
      <c r="Y667" s="28"/>
      <c r="Z667" s="28"/>
      <c r="AA667" s="28"/>
      <c r="AB667" s="28"/>
      <c r="AC667" s="28"/>
      <c r="AD667" s="28"/>
      <c r="AE667" s="28"/>
      <c r="AF667" s="28"/>
      <c r="AG667" s="28"/>
      <c r="AH667" s="28"/>
      <c r="AI667" s="28"/>
      <c r="AJ667" s="28"/>
      <c r="AK667" s="28"/>
      <c r="AL667" s="28"/>
      <c r="AM667" s="28"/>
      <c r="AN667" s="28"/>
      <c r="AO667" s="28"/>
      <c r="AP667" s="28"/>
      <c r="AQ667" s="28"/>
      <c r="AR667" s="28"/>
      <c r="AS667" s="28"/>
      <c r="AT667" s="28"/>
      <c r="AU667" s="28"/>
      <c r="AV667" s="28"/>
      <c r="AW667" s="28"/>
      <c r="AX667" s="28"/>
      <c r="AY667" s="28"/>
      <c r="AZ667" s="28"/>
      <c r="BA667" s="28"/>
      <c r="BB667" s="28"/>
      <c r="BE667" s="124"/>
      <c r="BF667" s="28"/>
      <c r="BG667" s="28"/>
      <c r="BH667" s="28"/>
      <c r="BI667" s="28"/>
      <c r="BJ667" s="28"/>
      <c r="BK667" s="28"/>
      <c r="BL667" s="28"/>
      <c r="BM667" s="28"/>
      <c r="BN667" s="28"/>
      <c r="BO667" s="28"/>
      <c r="BP667" s="28"/>
      <c r="BQ667" s="28"/>
      <c r="BR667" s="28"/>
      <c r="BS667" s="28"/>
      <c r="BT667" s="28"/>
    </row>
    <row r="668" spans="4:72" s="29" customFormat="1" ht="11.1" customHeight="1">
      <c r="D668" s="124"/>
      <c r="E668" s="28"/>
      <c r="P668" s="28"/>
      <c r="Q668" s="28"/>
      <c r="R668" s="28"/>
      <c r="S668" s="28"/>
      <c r="T668" s="28"/>
      <c r="U668" s="28"/>
      <c r="V668" s="28"/>
      <c r="W668" s="28"/>
      <c r="X668" s="28"/>
      <c r="Y668" s="28"/>
      <c r="Z668" s="28"/>
      <c r="AA668" s="28"/>
      <c r="AB668" s="28"/>
      <c r="AC668" s="28"/>
      <c r="AD668" s="28"/>
      <c r="AE668" s="28"/>
      <c r="AF668" s="28"/>
      <c r="AG668" s="28"/>
      <c r="AH668" s="28"/>
      <c r="AI668" s="28"/>
      <c r="AJ668" s="28"/>
      <c r="AK668" s="28"/>
      <c r="AL668" s="28"/>
      <c r="AM668" s="28"/>
      <c r="AN668" s="28"/>
      <c r="AO668" s="28"/>
      <c r="AP668" s="28"/>
      <c r="AQ668" s="28"/>
      <c r="AR668" s="28"/>
      <c r="AS668" s="28"/>
      <c r="AT668" s="28"/>
      <c r="AU668" s="28"/>
      <c r="AV668" s="28"/>
      <c r="AW668" s="28"/>
      <c r="AX668" s="28"/>
      <c r="AY668" s="28"/>
      <c r="AZ668" s="28"/>
      <c r="BA668" s="28"/>
      <c r="BB668" s="28"/>
      <c r="BE668" s="124"/>
      <c r="BF668" s="28"/>
      <c r="BG668" s="28"/>
      <c r="BH668" s="28"/>
      <c r="BI668" s="28"/>
      <c r="BJ668" s="28"/>
      <c r="BK668" s="28"/>
      <c r="BL668" s="28"/>
      <c r="BM668" s="28"/>
      <c r="BN668" s="28"/>
      <c r="BO668" s="28"/>
      <c r="BP668" s="28"/>
      <c r="BQ668" s="28"/>
      <c r="BR668" s="28"/>
      <c r="BS668" s="28"/>
      <c r="BT668" s="28"/>
    </row>
    <row r="669" spans="4:72" s="29" customFormat="1" ht="11.1" customHeight="1">
      <c r="D669" s="124"/>
      <c r="E669" s="28"/>
      <c r="P669" s="28"/>
      <c r="Q669" s="28"/>
      <c r="R669" s="28"/>
      <c r="S669" s="28"/>
      <c r="T669" s="28"/>
      <c r="U669" s="28"/>
      <c r="V669" s="28"/>
      <c r="W669" s="28"/>
      <c r="X669" s="28"/>
      <c r="Y669" s="28"/>
      <c r="Z669" s="28"/>
      <c r="AA669" s="28"/>
      <c r="AB669" s="28"/>
      <c r="AC669" s="28"/>
      <c r="AD669" s="28"/>
      <c r="AE669" s="28"/>
      <c r="AF669" s="28"/>
      <c r="AG669" s="28"/>
      <c r="AH669" s="28"/>
      <c r="AI669" s="28"/>
      <c r="AJ669" s="28"/>
      <c r="AK669" s="28"/>
      <c r="AL669" s="28"/>
      <c r="AM669" s="28"/>
      <c r="AN669" s="28"/>
      <c r="AO669" s="28"/>
      <c r="AP669" s="28"/>
      <c r="AQ669" s="28"/>
      <c r="AR669" s="28"/>
      <c r="AS669" s="28"/>
      <c r="AT669" s="28"/>
      <c r="AU669" s="28"/>
      <c r="AV669" s="28"/>
      <c r="AW669" s="28"/>
      <c r="AX669" s="28"/>
      <c r="AY669" s="28"/>
      <c r="AZ669" s="28"/>
      <c r="BA669" s="28"/>
      <c r="BB669" s="28"/>
      <c r="BE669" s="124"/>
      <c r="BF669" s="28"/>
      <c r="BG669" s="28"/>
      <c r="BH669" s="28"/>
      <c r="BI669" s="28"/>
      <c r="BJ669" s="28"/>
      <c r="BK669" s="28"/>
      <c r="BL669" s="28"/>
      <c r="BM669" s="28"/>
      <c r="BN669" s="28"/>
      <c r="BO669" s="28"/>
      <c r="BP669" s="28"/>
      <c r="BQ669" s="28"/>
      <c r="BR669" s="28"/>
      <c r="BS669" s="28"/>
      <c r="BT669" s="28"/>
    </row>
    <row r="670" spans="4:72" s="29" customFormat="1" ht="11.1" customHeight="1">
      <c r="D670" s="124"/>
      <c r="E670" s="28"/>
      <c r="P670" s="28"/>
      <c r="Q670" s="28"/>
      <c r="R670" s="28"/>
      <c r="S670" s="28"/>
      <c r="T670" s="28"/>
      <c r="U670" s="28"/>
      <c r="V670" s="28"/>
      <c r="W670" s="28"/>
      <c r="X670" s="28"/>
      <c r="Y670" s="28"/>
      <c r="Z670" s="28"/>
      <c r="AA670" s="28"/>
      <c r="AB670" s="28"/>
      <c r="AC670" s="28"/>
      <c r="AD670" s="28"/>
      <c r="AE670" s="28"/>
      <c r="AF670" s="28"/>
      <c r="AG670" s="28"/>
      <c r="AH670" s="28"/>
      <c r="AI670" s="28"/>
      <c r="AJ670" s="28"/>
      <c r="AK670" s="28"/>
      <c r="AL670" s="28"/>
      <c r="AM670" s="28"/>
      <c r="AN670" s="28"/>
      <c r="AO670" s="28"/>
      <c r="AP670" s="28"/>
      <c r="AQ670" s="28"/>
      <c r="AR670" s="28"/>
      <c r="AS670" s="28"/>
      <c r="AT670" s="28"/>
      <c r="AU670" s="28"/>
      <c r="AV670" s="28"/>
      <c r="AW670" s="28"/>
      <c r="AX670" s="28"/>
      <c r="AY670" s="28"/>
      <c r="AZ670" s="28"/>
      <c r="BA670" s="28"/>
      <c r="BB670" s="28"/>
      <c r="BE670" s="124"/>
      <c r="BF670" s="28"/>
      <c r="BG670" s="28"/>
      <c r="BH670" s="28"/>
      <c r="BI670" s="28"/>
      <c r="BJ670" s="28"/>
      <c r="BK670" s="28"/>
      <c r="BL670" s="28"/>
      <c r="BM670" s="28"/>
      <c r="BN670" s="28"/>
      <c r="BO670" s="28"/>
      <c r="BP670" s="28"/>
      <c r="BQ670" s="28"/>
      <c r="BR670" s="28"/>
      <c r="BS670" s="28"/>
      <c r="BT670" s="28"/>
    </row>
    <row r="671" spans="4:72" s="29" customFormat="1" ht="11.1" customHeight="1">
      <c r="D671" s="124"/>
      <c r="E671" s="28"/>
      <c r="P671" s="28"/>
      <c r="Q671" s="28"/>
      <c r="R671" s="28"/>
      <c r="S671" s="28"/>
      <c r="T671" s="28"/>
      <c r="U671" s="28"/>
      <c r="V671" s="28"/>
      <c r="W671" s="28"/>
      <c r="X671" s="28"/>
      <c r="Y671" s="28"/>
      <c r="Z671" s="28"/>
      <c r="AA671" s="28"/>
      <c r="AB671" s="28"/>
      <c r="AC671" s="28"/>
      <c r="AD671" s="28"/>
      <c r="AE671" s="28"/>
      <c r="AF671" s="28"/>
      <c r="AG671" s="28"/>
      <c r="AH671" s="28"/>
      <c r="AI671" s="28"/>
      <c r="AJ671" s="28"/>
      <c r="AK671" s="28"/>
      <c r="AL671" s="28"/>
      <c r="AM671" s="28"/>
      <c r="AN671" s="28"/>
      <c r="AO671" s="28"/>
      <c r="AP671" s="28"/>
      <c r="AQ671" s="28"/>
      <c r="AR671" s="28"/>
      <c r="AS671" s="28"/>
      <c r="AT671" s="28"/>
      <c r="AU671" s="28"/>
      <c r="AV671" s="28"/>
      <c r="AW671" s="28"/>
      <c r="AX671" s="28"/>
      <c r="AY671" s="28"/>
      <c r="AZ671" s="28"/>
      <c r="BA671" s="28"/>
      <c r="BB671" s="28"/>
      <c r="BE671" s="124"/>
      <c r="BF671" s="28"/>
      <c r="BG671" s="28"/>
      <c r="BH671" s="28"/>
      <c r="BI671" s="28"/>
      <c r="BJ671" s="28"/>
      <c r="BK671" s="28"/>
      <c r="BL671" s="28"/>
      <c r="BM671" s="28"/>
      <c r="BN671" s="28"/>
      <c r="BO671" s="28"/>
      <c r="BP671" s="28"/>
      <c r="BQ671" s="28"/>
      <c r="BR671" s="28"/>
      <c r="BS671" s="28"/>
      <c r="BT671" s="28"/>
    </row>
    <row r="672" spans="4:72" s="29" customFormat="1" ht="11.1" customHeight="1">
      <c r="D672" s="124"/>
      <c r="E672" s="28"/>
      <c r="P672" s="28"/>
      <c r="Q672" s="28"/>
      <c r="R672" s="28"/>
      <c r="S672" s="28"/>
      <c r="T672" s="28"/>
      <c r="U672" s="28"/>
      <c r="V672" s="28"/>
      <c r="W672" s="28"/>
      <c r="X672" s="28"/>
      <c r="Y672" s="28"/>
      <c r="Z672" s="28"/>
      <c r="AA672" s="28"/>
      <c r="AB672" s="28"/>
      <c r="AC672" s="28"/>
      <c r="AD672" s="28"/>
      <c r="AE672" s="28"/>
      <c r="AF672" s="28"/>
      <c r="AG672" s="28"/>
      <c r="AH672" s="28"/>
      <c r="AI672" s="28"/>
      <c r="AJ672" s="28"/>
      <c r="AK672" s="28"/>
      <c r="AL672" s="28"/>
      <c r="AM672" s="28"/>
      <c r="AN672" s="28"/>
      <c r="AO672" s="28"/>
      <c r="AP672" s="28"/>
      <c r="AQ672" s="28"/>
      <c r="AR672" s="28"/>
      <c r="AS672" s="28"/>
      <c r="AT672" s="28"/>
      <c r="AU672" s="28"/>
      <c r="AV672" s="28"/>
      <c r="AW672" s="28"/>
      <c r="AX672" s="28"/>
      <c r="AY672" s="28"/>
      <c r="AZ672" s="28"/>
      <c r="BA672" s="28"/>
      <c r="BB672" s="28"/>
      <c r="BE672" s="124"/>
      <c r="BF672" s="28"/>
      <c r="BG672" s="28"/>
      <c r="BH672" s="28"/>
      <c r="BI672" s="28"/>
      <c r="BJ672" s="28"/>
      <c r="BK672" s="28"/>
      <c r="BL672" s="28"/>
      <c r="BM672" s="28"/>
      <c r="BN672" s="28"/>
      <c r="BO672" s="28"/>
      <c r="BP672" s="28"/>
      <c r="BQ672" s="28"/>
      <c r="BR672" s="28"/>
      <c r="BS672" s="28"/>
      <c r="BT672" s="28"/>
    </row>
    <row r="673" spans="4:72" s="29" customFormat="1" ht="11.1" customHeight="1">
      <c r="D673" s="124"/>
      <c r="E673" s="28"/>
      <c r="P673" s="28"/>
      <c r="Q673" s="28"/>
      <c r="R673" s="28"/>
      <c r="S673" s="28"/>
      <c r="T673" s="28"/>
      <c r="U673" s="28"/>
      <c r="V673" s="28"/>
      <c r="W673" s="28"/>
      <c r="X673" s="28"/>
      <c r="Y673" s="28"/>
      <c r="Z673" s="28"/>
      <c r="AA673" s="28"/>
      <c r="AB673" s="28"/>
      <c r="AC673" s="28"/>
      <c r="AD673" s="28"/>
      <c r="AE673" s="28"/>
      <c r="AF673" s="28"/>
      <c r="AG673" s="28"/>
      <c r="AH673" s="28"/>
      <c r="AI673" s="28"/>
      <c r="AJ673" s="28"/>
      <c r="AK673" s="28"/>
      <c r="AL673" s="28"/>
      <c r="AM673" s="28"/>
      <c r="AN673" s="28"/>
      <c r="AO673" s="28"/>
      <c r="AP673" s="28"/>
      <c r="AQ673" s="28"/>
      <c r="AR673" s="28"/>
      <c r="AS673" s="28"/>
      <c r="AT673" s="28"/>
      <c r="AU673" s="28"/>
      <c r="AV673" s="28"/>
      <c r="AW673" s="28"/>
      <c r="AX673" s="28"/>
      <c r="AY673" s="28"/>
      <c r="AZ673" s="28"/>
      <c r="BA673" s="28"/>
      <c r="BB673" s="28"/>
      <c r="BE673" s="124"/>
      <c r="BF673" s="28"/>
      <c r="BG673" s="28"/>
      <c r="BH673" s="28"/>
      <c r="BI673" s="28"/>
      <c r="BJ673" s="28"/>
      <c r="BK673" s="28"/>
      <c r="BL673" s="28"/>
      <c r="BM673" s="28"/>
      <c r="BN673" s="28"/>
      <c r="BO673" s="28"/>
      <c r="BP673" s="28"/>
      <c r="BQ673" s="28"/>
      <c r="BR673" s="28"/>
      <c r="BS673" s="28"/>
      <c r="BT673" s="28"/>
    </row>
    <row r="674" spans="4:72" s="29" customFormat="1" ht="11.1" customHeight="1">
      <c r="D674" s="124"/>
      <c r="E674" s="28"/>
      <c r="P674" s="28"/>
      <c r="Q674" s="28"/>
      <c r="R674" s="28"/>
      <c r="S674" s="28"/>
      <c r="T674" s="28"/>
      <c r="U674" s="28"/>
      <c r="V674" s="28"/>
      <c r="W674" s="28"/>
      <c r="X674" s="28"/>
      <c r="Y674" s="28"/>
      <c r="Z674" s="28"/>
      <c r="AA674" s="28"/>
      <c r="AB674" s="28"/>
      <c r="AC674" s="28"/>
      <c r="AD674" s="28"/>
      <c r="AE674" s="28"/>
      <c r="AF674" s="28"/>
      <c r="AG674" s="28"/>
      <c r="AH674" s="28"/>
      <c r="AI674" s="28"/>
      <c r="AJ674" s="28"/>
      <c r="AK674" s="28"/>
      <c r="AL674" s="28"/>
      <c r="AM674" s="28"/>
      <c r="AN674" s="28"/>
      <c r="AO674" s="28"/>
      <c r="AP674" s="28"/>
      <c r="AQ674" s="28"/>
      <c r="AR674" s="28"/>
      <c r="AS674" s="28"/>
      <c r="AT674" s="28"/>
      <c r="AU674" s="28"/>
      <c r="AV674" s="28"/>
      <c r="AW674" s="28"/>
      <c r="AX674" s="28"/>
      <c r="AY674" s="28"/>
      <c r="AZ674" s="28"/>
      <c r="BA674" s="28"/>
      <c r="BB674" s="28"/>
      <c r="BE674" s="124"/>
      <c r="BF674" s="28"/>
      <c r="BG674" s="28"/>
      <c r="BH674" s="28"/>
      <c r="BI674" s="28"/>
      <c r="BJ674" s="28"/>
      <c r="BK674" s="28"/>
      <c r="BL674" s="28"/>
      <c r="BM674" s="28"/>
      <c r="BN674" s="28"/>
      <c r="BO674" s="28"/>
      <c r="BP674" s="28"/>
      <c r="BQ674" s="28"/>
      <c r="BR674" s="28"/>
      <c r="BS674" s="28"/>
      <c r="BT674" s="28"/>
    </row>
    <row r="675" spans="4:72" s="29" customFormat="1" ht="11.1" customHeight="1">
      <c r="D675" s="124"/>
      <c r="E675" s="28"/>
      <c r="P675" s="28"/>
      <c r="Q675" s="28"/>
      <c r="R675" s="28"/>
      <c r="S675" s="28"/>
      <c r="T675" s="28"/>
      <c r="U675" s="28"/>
      <c r="V675" s="28"/>
      <c r="W675" s="28"/>
      <c r="X675" s="28"/>
      <c r="Y675" s="28"/>
      <c r="Z675" s="28"/>
      <c r="AA675" s="28"/>
      <c r="AB675" s="28"/>
      <c r="AC675" s="28"/>
      <c r="AD675" s="28"/>
      <c r="AE675" s="28"/>
      <c r="AF675" s="28"/>
      <c r="AG675" s="28"/>
      <c r="AH675" s="28"/>
      <c r="AI675" s="28"/>
      <c r="AJ675" s="28"/>
      <c r="AK675" s="28"/>
      <c r="AL675" s="28"/>
      <c r="AM675" s="28"/>
      <c r="AN675" s="28"/>
      <c r="AO675" s="28"/>
      <c r="AP675" s="28"/>
      <c r="AQ675" s="28"/>
      <c r="AR675" s="28"/>
      <c r="AS675" s="28"/>
      <c r="AT675" s="28"/>
      <c r="AU675" s="28"/>
      <c r="AV675" s="28"/>
      <c r="AW675" s="28"/>
      <c r="AX675" s="28"/>
      <c r="AY675" s="28"/>
      <c r="AZ675" s="28"/>
      <c r="BA675" s="28"/>
      <c r="BB675" s="28"/>
      <c r="BE675" s="124"/>
      <c r="BF675" s="28"/>
      <c r="BG675" s="28"/>
      <c r="BH675" s="28"/>
      <c r="BI675" s="28"/>
      <c r="BJ675" s="28"/>
      <c r="BK675" s="28"/>
      <c r="BL675" s="28"/>
      <c r="BM675" s="28"/>
      <c r="BN675" s="28"/>
      <c r="BO675" s="28"/>
      <c r="BP675" s="28"/>
      <c r="BQ675" s="28"/>
      <c r="BR675" s="28"/>
      <c r="BS675" s="28"/>
      <c r="BT675" s="28"/>
    </row>
    <row r="676" spans="4:72" s="29" customFormat="1" ht="11.1" customHeight="1">
      <c r="D676" s="124"/>
      <c r="E676" s="28"/>
      <c r="P676" s="28"/>
      <c r="Q676" s="28"/>
      <c r="R676" s="28"/>
      <c r="S676" s="28"/>
      <c r="T676" s="28"/>
      <c r="U676" s="28"/>
      <c r="V676" s="28"/>
      <c r="W676" s="28"/>
      <c r="X676" s="28"/>
      <c r="Y676" s="28"/>
      <c r="Z676" s="28"/>
      <c r="AA676" s="28"/>
      <c r="AB676" s="28"/>
      <c r="AC676" s="28"/>
      <c r="AD676" s="28"/>
      <c r="AE676" s="28"/>
      <c r="AF676" s="28"/>
      <c r="AG676" s="28"/>
      <c r="AH676" s="28"/>
      <c r="AI676" s="28"/>
      <c r="AJ676" s="28"/>
      <c r="AK676" s="28"/>
      <c r="AL676" s="28"/>
      <c r="AM676" s="28"/>
      <c r="AN676" s="28"/>
      <c r="AO676" s="28"/>
      <c r="AP676" s="28"/>
      <c r="AQ676" s="28"/>
      <c r="AR676" s="28"/>
      <c r="AS676" s="28"/>
      <c r="AT676" s="28"/>
      <c r="AU676" s="28"/>
      <c r="AV676" s="28"/>
      <c r="AW676" s="28"/>
      <c r="AX676" s="28"/>
      <c r="AY676" s="28"/>
      <c r="AZ676" s="28"/>
      <c r="BA676" s="28"/>
      <c r="BB676" s="28"/>
      <c r="BE676" s="124"/>
      <c r="BF676" s="28"/>
      <c r="BG676" s="28"/>
      <c r="BH676" s="28"/>
      <c r="BI676" s="28"/>
      <c r="BJ676" s="28"/>
      <c r="BK676" s="28"/>
      <c r="BL676" s="28"/>
      <c r="BM676" s="28"/>
      <c r="BN676" s="28"/>
      <c r="BO676" s="28"/>
      <c r="BP676" s="28"/>
      <c r="BQ676" s="28"/>
      <c r="BR676" s="28"/>
      <c r="BS676" s="28"/>
      <c r="BT676" s="28"/>
    </row>
    <row r="677" spans="4:72" s="29" customFormat="1" ht="11.1" customHeight="1">
      <c r="D677" s="124"/>
      <c r="E677" s="28"/>
      <c r="P677" s="28"/>
      <c r="Q677" s="28"/>
      <c r="R677" s="28"/>
      <c r="S677" s="28"/>
      <c r="T677" s="28"/>
      <c r="U677" s="28"/>
      <c r="V677" s="28"/>
      <c r="W677" s="28"/>
      <c r="X677" s="28"/>
      <c r="Y677" s="28"/>
      <c r="Z677" s="28"/>
      <c r="AA677" s="28"/>
      <c r="AB677" s="28"/>
      <c r="AC677" s="28"/>
      <c r="AD677" s="28"/>
      <c r="AE677" s="28"/>
      <c r="AF677" s="28"/>
      <c r="AG677" s="28"/>
      <c r="AH677" s="28"/>
      <c r="AI677" s="28"/>
      <c r="AJ677" s="28"/>
      <c r="AK677" s="28"/>
      <c r="AL677" s="28"/>
      <c r="AM677" s="28"/>
      <c r="AN677" s="28"/>
      <c r="AO677" s="28"/>
      <c r="AP677" s="28"/>
      <c r="AQ677" s="28"/>
      <c r="AR677" s="28"/>
      <c r="AS677" s="28"/>
      <c r="AT677" s="28"/>
      <c r="AU677" s="28"/>
      <c r="AV677" s="28"/>
      <c r="AW677" s="28"/>
      <c r="AX677" s="28"/>
      <c r="AY677" s="28"/>
      <c r="AZ677" s="28"/>
      <c r="BA677" s="28"/>
      <c r="BB677" s="28"/>
      <c r="BE677" s="124"/>
      <c r="BF677" s="28"/>
      <c r="BG677" s="28"/>
      <c r="BH677" s="28"/>
      <c r="BI677" s="28"/>
      <c r="BJ677" s="28"/>
      <c r="BK677" s="28"/>
      <c r="BL677" s="28"/>
      <c r="BM677" s="28"/>
      <c r="BN677" s="28"/>
      <c r="BO677" s="28"/>
      <c r="BP677" s="28"/>
      <c r="BQ677" s="28"/>
      <c r="BR677" s="28"/>
      <c r="BS677" s="28"/>
      <c r="BT677" s="28"/>
    </row>
    <row r="678" spans="4:72" s="29" customFormat="1" ht="11.1" customHeight="1">
      <c r="D678" s="124"/>
      <c r="E678" s="28"/>
      <c r="P678" s="28"/>
      <c r="Q678" s="28"/>
      <c r="R678" s="28"/>
      <c r="S678" s="28"/>
      <c r="T678" s="28"/>
      <c r="U678" s="28"/>
      <c r="V678" s="28"/>
      <c r="W678" s="28"/>
      <c r="X678" s="28"/>
      <c r="Y678" s="28"/>
      <c r="Z678" s="28"/>
      <c r="AA678" s="28"/>
      <c r="AB678" s="28"/>
      <c r="AC678" s="28"/>
      <c r="AD678" s="28"/>
      <c r="AE678" s="28"/>
      <c r="AF678" s="28"/>
      <c r="AG678" s="28"/>
      <c r="AH678" s="28"/>
      <c r="AI678" s="28"/>
      <c r="AJ678" s="28"/>
      <c r="AK678" s="28"/>
      <c r="AL678" s="28"/>
      <c r="AM678" s="28"/>
      <c r="AN678" s="28"/>
      <c r="AO678" s="28"/>
      <c r="AP678" s="28"/>
      <c r="AQ678" s="28"/>
      <c r="AR678" s="28"/>
      <c r="AS678" s="28"/>
      <c r="AT678" s="28"/>
      <c r="AU678" s="28"/>
      <c r="AV678" s="28"/>
      <c r="AW678" s="28"/>
      <c r="AX678" s="28"/>
      <c r="AY678" s="28"/>
      <c r="AZ678" s="28"/>
      <c r="BA678" s="28"/>
      <c r="BB678" s="28"/>
      <c r="BE678" s="124"/>
      <c r="BF678" s="28"/>
      <c r="BG678" s="28"/>
      <c r="BH678" s="28"/>
      <c r="BI678" s="28"/>
      <c r="BJ678" s="28"/>
      <c r="BK678" s="28"/>
      <c r="BL678" s="28"/>
      <c r="BM678" s="28"/>
      <c r="BN678" s="28"/>
      <c r="BO678" s="28"/>
      <c r="BP678" s="28"/>
      <c r="BQ678" s="28"/>
      <c r="BR678" s="28"/>
      <c r="BS678" s="28"/>
      <c r="BT678" s="28"/>
    </row>
    <row r="679" spans="4:72" s="29" customFormat="1" ht="11.1" customHeight="1">
      <c r="D679" s="124"/>
      <c r="E679" s="28"/>
      <c r="P679" s="28"/>
      <c r="Q679" s="28"/>
      <c r="R679" s="28"/>
      <c r="S679" s="28"/>
      <c r="T679" s="28"/>
      <c r="U679" s="28"/>
      <c r="V679" s="28"/>
      <c r="W679" s="28"/>
      <c r="X679" s="28"/>
      <c r="Y679" s="28"/>
      <c r="Z679" s="28"/>
      <c r="AA679" s="28"/>
      <c r="AB679" s="28"/>
      <c r="AC679" s="28"/>
      <c r="AD679" s="28"/>
      <c r="AE679" s="28"/>
      <c r="AF679" s="28"/>
      <c r="AG679" s="28"/>
      <c r="AH679" s="28"/>
      <c r="AI679" s="28"/>
      <c r="AJ679" s="28"/>
      <c r="AK679" s="28"/>
      <c r="AL679" s="28"/>
      <c r="AM679" s="28"/>
      <c r="AN679" s="28"/>
      <c r="AO679" s="28"/>
      <c r="AP679" s="28"/>
      <c r="AQ679" s="28"/>
      <c r="AR679" s="28"/>
      <c r="AS679" s="28"/>
      <c r="AT679" s="28"/>
      <c r="AU679" s="28"/>
      <c r="AV679" s="28"/>
      <c r="AW679" s="28"/>
      <c r="AX679" s="28"/>
      <c r="AY679" s="28"/>
      <c r="AZ679" s="28"/>
      <c r="BA679" s="28"/>
      <c r="BB679" s="28"/>
      <c r="BE679" s="124"/>
      <c r="BF679" s="28"/>
      <c r="BG679" s="28"/>
      <c r="BH679" s="28"/>
      <c r="BI679" s="28"/>
      <c r="BJ679" s="28"/>
      <c r="BK679" s="28"/>
      <c r="BL679" s="28"/>
      <c r="BM679" s="28"/>
      <c r="BN679" s="28"/>
      <c r="BO679" s="28"/>
      <c r="BP679" s="28"/>
      <c r="BQ679" s="28"/>
      <c r="BR679" s="28"/>
      <c r="BS679" s="28"/>
      <c r="BT679" s="28"/>
    </row>
    <row r="680" spans="4:72" s="29" customFormat="1" ht="11.1" customHeight="1">
      <c r="D680" s="124"/>
      <c r="E680" s="28"/>
      <c r="P680" s="28"/>
      <c r="Q680" s="28"/>
      <c r="R680" s="28"/>
      <c r="S680" s="28"/>
      <c r="T680" s="28"/>
      <c r="U680" s="28"/>
      <c r="V680" s="28"/>
      <c r="W680" s="28"/>
      <c r="X680" s="28"/>
      <c r="Y680" s="28"/>
      <c r="Z680" s="28"/>
      <c r="AA680" s="28"/>
      <c r="AB680" s="28"/>
      <c r="AC680" s="28"/>
      <c r="AD680" s="28"/>
      <c r="AE680" s="28"/>
      <c r="AF680" s="28"/>
      <c r="AG680" s="28"/>
      <c r="AH680" s="28"/>
      <c r="AI680" s="28"/>
      <c r="AJ680" s="28"/>
      <c r="AK680" s="28"/>
      <c r="AL680" s="28"/>
      <c r="AM680" s="28"/>
      <c r="AN680" s="28"/>
      <c r="AO680" s="28"/>
      <c r="AP680" s="28"/>
      <c r="AQ680" s="28"/>
      <c r="AR680" s="28"/>
      <c r="AS680" s="28"/>
      <c r="AT680" s="28"/>
      <c r="AU680" s="28"/>
      <c r="AV680" s="28"/>
      <c r="AW680" s="28"/>
      <c r="AX680" s="28"/>
      <c r="AY680" s="28"/>
      <c r="AZ680" s="28"/>
      <c r="BA680" s="28"/>
      <c r="BB680" s="28"/>
      <c r="BE680" s="124"/>
      <c r="BF680" s="28"/>
      <c r="BG680" s="28"/>
      <c r="BH680" s="28"/>
      <c r="BI680" s="28"/>
      <c r="BJ680" s="28"/>
      <c r="BK680" s="28"/>
      <c r="BL680" s="28"/>
      <c r="BM680" s="28"/>
      <c r="BN680" s="28"/>
      <c r="BO680" s="28"/>
      <c r="BP680" s="28"/>
      <c r="BQ680" s="28"/>
      <c r="BR680" s="28"/>
      <c r="BS680" s="28"/>
      <c r="BT680" s="28"/>
    </row>
    <row r="681" spans="4:72" s="29" customFormat="1" ht="11.1" customHeight="1">
      <c r="D681" s="124"/>
      <c r="E681" s="28"/>
      <c r="P681" s="28"/>
      <c r="Q681" s="28"/>
      <c r="R681" s="28"/>
      <c r="S681" s="28"/>
      <c r="T681" s="28"/>
      <c r="U681" s="28"/>
      <c r="V681" s="28"/>
      <c r="W681" s="28"/>
      <c r="X681" s="28"/>
      <c r="Y681" s="28"/>
      <c r="Z681" s="28"/>
      <c r="AA681" s="28"/>
      <c r="AB681" s="28"/>
      <c r="AC681" s="28"/>
      <c r="AD681" s="28"/>
      <c r="AE681" s="28"/>
      <c r="AF681" s="28"/>
      <c r="AG681" s="28"/>
      <c r="AH681" s="28"/>
      <c r="AI681" s="28"/>
      <c r="AJ681" s="28"/>
      <c r="AK681" s="28"/>
      <c r="AL681" s="28"/>
      <c r="AM681" s="28"/>
      <c r="AN681" s="28"/>
      <c r="AO681" s="28"/>
      <c r="AP681" s="28"/>
      <c r="AQ681" s="28"/>
      <c r="AR681" s="28"/>
      <c r="AS681" s="28"/>
      <c r="AT681" s="28"/>
      <c r="AU681" s="28"/>
      <c r="AV681" s="28"/>
      <c r="AW681" s="28"/>
      <c r="AX681" s="28"/>
      <c r="AY681" s="28"/>
      <c r="AZ681" s="28"/>
      <c r="BA681" s="28"/>
      <c r="BB681" s="28"/>
      <c r="BE681" s="124"/>
      <c r="BF681" s="28"/>
      <c r="BG681" s="28"/>
      <c r="BH681" s="28"/>
      <c r="BI681" s="28"/>
      <c r="BJ681" s="28"/>
      <c r="BK681" s="28"/>
      <c r="BL681" s="28"/>
      <c r="BM681" s="28"/>
      <c r="BN681" s="28"/>
      <c r="BO681" s="28"/>
      <c r="BP681" s="28"/>
      <c r="BQ681" s="28"/>
      <c r="BR681" s="28"/>
      <c r="BS681" s="28"/>
      <c r="BT681" s="28"/>
    </row>
    <row r="682" spans="4:72" s="29" customFormat="1" ht="11.1" customHeight="1">
      <c r="D682" s="124"/>
      <c r="E682" s="28"/>
      <c r="P682" s="28"/>
      <c r="Q682" s="28"/>
      <c r="R682" s="28"/>
      <c r="S682" s="28"/>
      <c r="T682" s="28"/>
      <c r="U682" s="28"/>
      <c r="V682" s="28"/>
      <c r="W682" s="28"/>
      <c r="X682" s="28"/>
      <c r="Y682" s="28"/>
      <c r="Z682" s="28"/>
      <c r="AA682" s="28"/>
      <c r="AB682" s="28"/>
      <c r="AC682" s="28"/>
      <c r="AD682" s="28"/>
      <c r="AE682" s="28"/>
      <c r="AF682" s="28"/>
      <c r="AG682" s="28"/>
      <c r="AH682" s="28"/>
      <c r="AI682" s="28"/>
      <c r="AJ682" s="28"/>
      <c r="AK682" s="28"/>
      <c r="AL682" s="28"/>
      <c r="AM682" s="28"/>
      <c r="AN682" s="28"/>
      <c r="AO682" s="28"/>
      <c r="AP682" s="28"/>
      <c r="AQ682" s="28"/>
      <c r="AR682" s="28"/>
      <c r="AS682" s="28"/>
      <c r="AT682" s="28"/>
      <c r="AU682" s="28"/>
      <c r="AV682" s="28"/>
      <c r="AW682" s="28"/>
      <c r="AX682" s="28"/>
      <c r="AY682" s="28"/>
      <c r="AZ682" s="28"/>
      <c r="BA682" s="28"/>
      <c r="BB682" s="28"/>
      <c r="BE682" s="124"/>
      <c r="BF682" s="28"/>
      <c r="BG682" s="28"/>
      <c r="BH682" s="28"/>
      <c r="BI682" s="28"/>
      <c r="BJ682" s="28"/>
      <c r="BK682" s="28"/>
      <c r="BL682" s="28"/>
      <c r="BM682" s="28"/>
      <c r="BN682" s="28"/>
      <c r="BO682" s="28"/>
      <c r="BP682" s="28"/>
      <c r="BQ682" s="28"/>
      <c r="BR682" s="28"/>
      <c r="BS682" s="28"/>
      <c r="BT682" s="28"/>
    </row>
    <row r="683" spans="4:72" s="29" customFormat="1" ht="11.1" customHeight="1">
      <c r="D683" s="124"/>
      <c r="E683" s="28"/>
      <c r="P683" s="28"/>
      <c r="Q683" s="28"/>
      <c r="R683" s="28"/>
      <c r="S683" s="28"/>
      <c r="T683" s="28"/>
      <c r="U683" s="28"/>
      <c r="V683" s="28"/>
      <c r="W683" s="28"/>
      <c r="X683" s="28"/>
      <c r="Y683" s="28"/>
      <c r="Z683" s="28"/>
      <c r="AA683" s="28"/>
      <c r="AB683" s="28"/>
      <c r="AC683" s="28"/>
      <c r="AD683" s="28"/>
      <c r="AE683" s="28"/>
      <c r="AF683" s="28"/>
      <c r="AG683" s="28"/>
      <c r="AH683" s="28"/>
      <c r="AI683" s="28"/>
      <c r="AJ683" s="28"/>
      <c r="AK683" s="28"/>
      <c r="AL683" s="28"/>
      <c r="AM683" s="28"/>
      <c r="AN683" s="28"/>
      <c r="AO683" s="28"/>
      <c r="AP683" s="28"/>
      <c r="AQ683" s="28"/>
      <c r="AR683" s="28"/>
      <c r="AS683" s="28"/>
      <c r="AT683" s="28"/>
      <c r="AU683" s="28"/>
      <c r="AV683" s="28"/>
      <c r="AW683" s="28"/>
      <c r="AX683" s="28"/>
      <c r="AY683" s="28"/>
      <c r="AZ683" s="28"/>
      <c r="BA683" s="28"/>
      <c r="BB683" s="28"/>
      <c r="BE683" s="124"/>
      <c r="BF683" s="28"/>
      <c r="BG683" s="28"/>
      <c r="BH683" s="28"/>
      <c r="BI683" s="28"/>
      <c r="BJ683" s="28"/>
      <c r="BK683" s="28"/>
      <c r="BL683" s="28"/>
      <c r="BM683" s="28"/>
      <c r="BN683" s="28"/>
      <c r="BO683" s="28"/>
      <c r="BP683" s="28"/>
      <c r="BQ683" s="28"/>
      <c r="BR683" s="28"/>
      <c r="BS683" s="28"/>
      <c r="BT683" s="28"/>
    </row>
    <row r="684" spans="4:72" s="29" customFormat="1" ht="11.1" customHeight="1">
      <c r="D684" s="124"/>
      <c r="E684" s="28"/>
      <c r="P684" s="28"/>
      <c r="Q684" s="28"/>
      <c r="R684" s="28"/>
      <c r="S684" s="28"/>
      <c r="T684" s="28"/>
      <c r="U684" s="28"/>
      <c r="V684" s="28"/>
      <c r="W684" s="28"/>
      <c r="X684" s="28"/>
      <c r="Y684" s="28"/>
      <c r="Z684" s="28"/>
      <c r="AA684" s="28"/>
      <c r="AB684" s="28"/>
      <c r="AC684" s="28"/>
      <c r="AD684" s="28"/>
      <c r="AE684" s="28"/>
      <c r="AF684" s="28"/>
      <c r="AG684" s="28"/>
      <c r="AH684" s="28"/>
      <c r="AI684" s="28"/>
      <c r="AJ684" s="28"/>
      <c r="AK684" s="28"/>
      <c r="AL684" s="28"/>
      <c r="AM684" s="28"/>
      <c r="AN684" s="28"/>
      <c r="AO684" s="28"/>
      <c r="AP684" s="28"/>
      <c r="AQ684" s="28"/>
      <c r="AR684" s="28"/>
      <c r="AS684" s="28"/>
      <c r="AT684" s="28"/>
      <c r="AU684" s="28"/>
      <c r="AV684" s="28"/>
      <c r="AW684" s="28"/>
      <c r="AX684" s="28"/>
      <c r="AY684" s="28"/>
      <c r="AZ684" s="28"/>
      <c r="BA684" s="28"/>
      <c r="BB684" s="28"/>
      <c r="BE684" s="124"/>
      <c r="BF684" s="28"/>
      <c r="BG684" s="28"/>
      <c r="BH684" s="28"/>
      <c r="BI684" s="28"/>
      <c r="BJ684" s="28"/>
      <c r="BK684" s="28"/>
      <c r="BL684" s="28"/>
      <c r="BM684" s="28"/>
      <c r="BN684" s="28"/>
      <c r="BO684" s="28"/>
      <c r="BP684" s="28"/>
      <c r="BQ684" s="28"/>
      <c r="BR684" s="28"/>
      <c r="BS684" s="28"/>
      <c r="BT684" s="28"/>
    </row>
    <row r="685" spans="4:72" s="29" customFormat="1" ht="11.1" customHeight="1">
      <c r="D685" s="124"/>
      <c r="E685" s="28"/>
      <c r="P685" s="28"/>
      <c r="Q685" s="28"/>
      <c r="R685" s="28"/>
      <c r="S685" s="28"/>
      <c r="T685" s="28"/>
      <c r="U685" s="28"/>
      <c r="V685" s="28"/>
      <c r="W685" s="28"/>
      <c r="X685" s="28"/>
      <c r="Y685" s="28"/>
      <c r="Z685" s="28"/>
      <c r="AA685" s="28"/>
      <c r="AB685" s="28"/>
      <c r="AC685" s="28"/>
      <c r="AD685" s="28"/>
      <c r="AE685" s="28"/>
      <c r="AF685" s="28"/>
      <c r="AG685" s="28"/>
      <c r="AH685" s="28"/>
      <c r="AI685" s="28"/>
      <c r="AJ685" s="28"/>
      <c r="AK685" s="28"/>
      <c r="AL685" s="28"/>
      <c r="AM685" s="28"/>
      <c r="AN685" s="28"/>
      <c r="AO685" s="28"/>
      <c r="AP685" s="28"/>
      <c r="AQ685" s="28"/>
      <c r="AR685" s="28"/>
      <c r="AS685" s="28"/>
      <c r="AT685" s="28"/>
      <c r="AU685" s="28"/>
      <c r="AV685" s="28"/>
      <c r="AW685" s="28"/>
      <c r="AX685" s="28"/>
      <c r="AY685" s="28"/>
      <c r="AZ685" s="28"/>
      <c r="BA685" s="28"/>
      <c r="BB685" s="28"/>
      <c r="BE685" s="124"/>
      <c r="BF685" s="28"/>
      <c r="BG685" s="28"/>
      <c r="BH685" s="28"/>
      <c r="BI685" s="28"/>
      <c r="BJ685" s="28"/>
      <c r="BK685" s="28"/>
      <c r="BL685" s="28"/>
      <c r="BM685" s="28"/>
      <c r="BN685" s="28"/>
      <c r="BO685" s="28"/>
      <c r="BP685" s="28"/>
      <c r="BQ685" s="28"/>
      <c r="BR685" s="28"/>
      <c r="BS685" s="28"/>
      <c r="BT685" s="28"/>
    </row>
    <row r="686" spans="4:72" s="29" customFormat="1" ht="11.1" customHeight="1">
      <c r="D686" s="124"/>
      <c r="E686" s="28"/>
      <c r="P686" s="28"/>
      <c r="Q686" s="28"/>
      <c r="R686" s="28"/>
      <c r="S686" s="28"/>
      <c r="T686" s="28"/>
      <c r="U686" s="28"/>
      <c r="V686" s="28"/>
      <c r="W686" s="28"/>
      <c r="X686" s="28"/>
      <c r="Y686" s="28"/>
      <c r="Z686" s="28"/>
      <c r="AA686" s="28"/>
      <c r="AB686" s="28"/>
      <c r="AC686" s="28"/>
      <c r="AD686" s="28"/>
      <c r="AE686" s="28"/>
      <c r="AF686" s="28"/>
      <c r="AG686" s="28"/>
      <c r="AH686" s="28"/>
      <c r="AI686" s="28"/>
      <c r="AJ686" s="28"/>
      <c r="AK686" s="28"/>
      <c r="AL686" s="28"/>
      <c r="AM686" s="28"/>
      <c r="AN686" s="28"/>
      <c r="AO686" s="28"/>
      <c r="AP686" s="28"/>
      <c r="AQ686" s="28"/>
      <c r="AR686" s="28"/>
      <c r="AS686" s="28"/>
      <c r="AT686" s="28"/>
      <c r="AU686" s="28"/>
      <c r="AV686" s="28"/>
      <c r="AW686" s="28"/>
      <c r="AX686" s="28"/>
      <c r="AY686" s="28"/>
      <c r="AZ686" s="28"/>
      <c r="BA686" s="28"/>
      <c r="BB686" s="28"/>
      <c r="BE686" s="124"/>
      <c r="BF686" s="28"/>
      <c r="BG686" s="28"/>
      <c r="BH686" s="28"/>
      <c r="BI686" s="28"/>
      <c r="BJ686" s="28"/>
      <c r="BK686" s="28"/>
      <c r="BL686" s="28"/>
      <c r="BM686" s="28"/>
      <c r="BN686" s="28"/>
      <c r="BO686" s="28"/>
      <c r="BP686" s="28"/>
      <c r="BQ686" s="28"/>
      <c r="BR686" s="28"/>
      <c r="BS686" s="28"/>
      <c r="BT686" s="28"/>
    </row>
    <row r="687" spans="4:72" s="29" customFormat="1" ht="11.1" customHeight="1">
      <c r="D687" s="124"/>
      <c r="E687" s="28"/>
      <c r="P687" s="28"/>
      <c r="Q687" s="28"/>
      <c r="R687" s="28"/>
      <c r="S687" s="28"/>
      <c r="T687" s="28"/>
      <c r="U687" s="28"/>
      <c r="V687" s="28"/>
      <c r="W687" s="28"/>
      <c r="X687" s="28"/>
      <c r="Y687" s="28"/>
      <c r="Z687" s="28"/>
      <c r="AA687" s="28"/>
      <c r="AB687" s="28"/>
      <c r="AC687" s="28"/>
      <c r="AD687" s="28"/>
      <c r="AE687" s="28"/>
      <c r="AF687" s="28"/>
      <c r="AG687" s="28"/>
      <c r="AH687" s="28"/>
      <c r="AI687" s="28"/>
      <c r="AJ687" s="28"/>
      <c r="AK687" s="28"/>
      <c r="AL687" s="28"/>
      <c r="AM687" s="28"/>
      <c r="AN687" s="28"/>
      <c r="AO687" s="28"/>
      <c r="AP687" s="28"/>
      <c r="AQ687" s="28"/>
      <c r="AR687" s="28"/>
      <c r="AS687" s="28"/>
      <c r="AT687" s="28"/>
      <c r="AU687" s="28"/>
      <c r="AV687" s="28"/>
      <c r="AW687" s="28"/>
      <c r="AX687" s="28"/>
      <c r="AY687" s="28"/>
      <c r="AZ687" s="28"/>
      <c r="BA687" s="28"/>
      <c r="BB687" s="28"/>
      <c r="BE687" s="124"/>
      <c r="BF687" s="28"/>
      <c r="BG687" s="28"/>
      <c r="BH687" s="28"/>
      <c r="BI687" s="28"/>
      <c r="BJ687" s="28"/>
      <c r="BK687" s="28"/>
      <c r="BL687" s="28"/>
      <c r="BM687" s="28"/>
      <c r="BN687" s="28"/>
      <c r="BO687" s="28"/>
      <c r="BP687" s="28"/>
      <c r="BQ687" s="28"/>
      <c r="BR687" s="28"/>
      <c r="BS687" s="28"/>
      <c r="BT687" s="28"/>
    </row>
    <row r="688" spans="4:72" s="29" customFormat="1" ht="11.1" customHeight="1">
      <c r="D688" s="124"/>
      <c r="E688" s="28"/>
      <c r="P688" s="28"/>
      <c r="Q688" s="28"/>
      <c r="R688" s="28"/>
      <c r="S688" s="28"/>
      <c r="T688" s="28"/>
      <c r="U688" s="28"/>
      <c r="V688" s="28"/>
      <c r="W688" s="28"/>
      <c r="X688" s="28"/>
      <c r="Y688" s="28"/>
      <c r="Z688" s="28"/>
      <c r="AA688" s="28"/>
      <c r="AB688" s="28"/>
      <c r="AC688" s="28"/>
      <c r="AD688" s="28"/>
      <c r="AE688" s="28"/>
      <c r="AF688" s="28"/>
      <c r="AG688" s="28"/>
      <c r="AH688" s="28"/>
      <c r="AI688" s="28"/>
      <c r="AJ688" s="28"/>
      <c r="AK688" s="28"/>
      <c r="AL688" s="28"/>
      <c r="AM688" s="28"/>
      <c r="AN688" s="28"/>
      <c r="AO688" s="28"/>
      <c r="AP688" s="28"/>
      <c r="AQ688" s="28"/>
      <c r="AR688" s="28"/>
      <c r="AS688" s="28"/>
      <c r="AT688" s="28"/>
      <c r="AU688" s="28"/>
      <c r="AV688" s="28"/>
      <c r="AW688" s="28"/>
      <c r="AX688" s="28"/>
      <c r="AY688" s="28"/>
      <c r="AZ688" s="28"/>
      <c r="BA688" s="28"/>
      <c r="BB688" s="28"/>
      <c r="BE688" s="124"/>
      <c r="BF688" s="28"/>
      <c r="BG688" s="28"/>
      <c r="BH688" s="28"/>
      <c r="BI688" s="28"/>
      <c r="BJ688" s="28"/>
      <c r="BK688" s="28"/>
      <c r="BL688" s="28"/>
      <c r="BM688" s="28"/>
      <c r="BN688" s="28"/>
      <c r="BO688" s="28"/>
      <c r="BP688" s="28"/>
      <c r="BQ688" s="28"/>
      <c r="BR688" s="28"/>
      <c r="BS688" s="28"/>
      <c r="BT688" s="28"/>
    </row>
    <row r="689" spans="4:72" s="29" customFormat="1" ht="11.1" customHeight="1">
      <c r="D689" s="124"/>
      <c r="E689" s="28"/>
      <c r="P689" s="28"/>
      <c r="Q689" s="28"/>
      <c r="R689" s="28"/>
      <c r="S689" s="28"/>
      <c r="T689" s="28"/>
      <c r="U689" s="28"/>
      <c r="V689" s="28"/>
      <c r="W689" s="28"/>
      <c r="X689" s="28"/>
      <c r="Y689" s="28"/>
      <c r="Z689" s="28"/>
      <c r="AA689" s="28"/>
      <c r="AB689" s="28"/>
      <c r="AC689" s="28"/>
      <c r="AD689" s="28"/>
      <c r="AE689" s="28"/>
      <c r="AF689" s="28"/>
      <c r="AG689" s="28"/>
      <c r="AH689" s="28"/>
      <c r="AI689" s="28"/>
      <c r="AJ689" s="28"/>
      <c r="AK689" s="28"/>
      <c r="AL689" s="28"/>
      <c r="AM689" s="28"/>
      <c r="AN689" s="28"/>
      <c r="AO689" s="28"/>
      <c r="AP689" s="28"/>
      <c r="AQ689" s="28"/>
      <c r="AR689" s="28"/>
      <c r="AS689" s="28"/>
      <c r="AT689" s="28"/>
      <c r="AU689" s="28"/>
      <c r="AV689" s="28"/>
      <c r="AW689" s="28"/>
      <c r="AX689" s="28"/>
      <c r="AY689" s="28"/>
      <c r="AZ689" s="28"/>
      <c r="BA689" s="28"/>
      <c r="BB689" s="28"/>
      <c r="BE689" s="124"/>
      <c r="BF689" s="28"/>
      <c r="BG689" s="28"/>
      <c r="BH689" s="28"/>
      <c r="BI689" s="28"/>
      <c r="BJ689" s="28"/>
      <c r="BK689" s="28"/>
      <c r="BL689" s="28"/>
      <c r="BM689" s="28"/>
      <c r="BN689" s="28"/>
      <c r="BO689" s="28"/>
      <c r="BP689" s="28"/>
      <c r="BQ689" s="28"/>
      <c r="BR689" s="28"/>
      <c r="BS689" s="28"/>
      <c r="BT689" s="28"/>
    </row>
    <row r="690" spans="4:72" s="29" customFormat="1" ht="11.1" customHeight="1">
      <c r="D690" s="124"/>
      <c r="E690" s="28"/>
      <c r="P690" s="28"/>
      <c r="Q690" s="28"/>
      <c r="R690" s="28"/>
      <c r="S690" s="28"/>
      <c r="T690" s="28"/>
      <c r="U690" s="28"/>
      <c r="V690" s="28"/>
      <c r="W690" s="28"/>
      <c r="X690" s="28"/>
      <c r="Y690" s="28"/>
      <c r="Z690" s="28"/>
      <c r="AA690" s="28"/>
      <c r="AB690" s="28"/>
      <c r="AC690" s="28"/>
      <c r="AD690" s="28"/>
      <c r="AE690" s="28"/>
      <c r="AF690" s="28"/>
      <c r="AG690" s="28"/>
      <c r="AH690" s="28"/>
      <c r="AI690" s="28"/>
      <c r="AJ690" s="28"/>
      <c r="AK690" s="28"/>
      <c r="AL690" s="28"/>
      <c r="AM690" s="28"/>
      <c r="AN690" s="28"/>
      <c r="AO690" s="28"/>
      <c r="AP690" s="28"/>
      <c r="AQ690" s="28"/>
      <c r="AR690" s="28"/>
      <c r="AS690" s="28"/>
      <c r="AT690" s="28"/>
      <c r="AU690" s="28"/>
      <c r="AV690" s="28"/>
      <c r="AW690" s="28"/>
      <c r="AX690" s="28"/>
      <c r="AY690" s="28"/>
      <c r="AZ690" s="28"/>
      <c r="BA690" s="28"/>
      <c r="BB690" s="28"/>
      <c r="BE690" s="124"/>
      <c r="BF690" s="28"/>
      <c r="BG690" s="28"/>
      <c r="BH690" s="28"/>
      <c r="BI690" s="28"/>
      <c r="BJ690" s="28"/>
      <c r="BK690" s="28"/>
      <c r="BL690" s="28"/>
      <c r="BM690" s="28"/>
      <c r="BN690" s="28"/>
      <c r="BO690" s="28"/>
      <c r="BP690" s="28"/>
      <c r="BQ690" s="28"/>
      <c r="BR690" s="28"/>
      <c r="BS690" s="28"/>
      <c r="BT690" s="28"/>
    </row>
    <row r="691" spans="4:72" s="29" customFormat="1" ht="11.1" customHeight="1">
      <c r="D691" s="124"/>
      <c r="E691" s="28"/>
      <c r="P691" s="28"/>
      <c r="Q691" s="28"/>
      <c r="R691" s="28"/>
      <c r="S691" s="28"/>
      <c r="T691" s="28"/>
      <c r="U691" s="28"/>
      <c r="V691" s="28"/>
      <c r="W691" s="28"/>
      <c r="X691" s="28"/>
      <c r="Y691" s="28"/>
      <c r="Z691" s="28"/>
      <c r="AA691" s="28"/>
      <c r="AB691" s="28"/>
      <c r="AC691" s="28"/>
      <c r="AD691" s="28"/>
      <c r="AE691" s="28"/>
      <c r="AF691" s="28"/>
      <c r="AG691" s="28"/>
      <c r="AH691" s="28"/>
      <c r="AI691" s="28"/>
      <c r="AJ691" s="28"/>
      <c r="AK691" s="28"/>
      <c r="AL691" s="28"/>
      <c r="AM691" s="28"/>
      <c r="AN691" s="28"/>
      <c r="AO691" s="28"/>
      <c r="AP691" s="28"/>
      <c r="AQ691" s="28"/>
      <c r="AR691" s="28"/>
      <c r="AS691" s="28"/>
      <c r="AT691" s="28"/>
      <c r="AU691" s="28"/>
      <c r="AV691" s="28"/>
      <c r="AW691" s="28"/>
      <c r="AX691" s="28"/>
      <c r="AY691" s="28"/>
      <c r="AZ691" s="28"/>
      <c r="BA691" s="28"/>
      <c r="BB691" s="28"/>
      <c r="BE691" s="124"/>
      <c r="BF691" s="28"/>
      <c r="BG691" s="28"/>
      <c r="BH691" s="28"/>
      <c r="BI691" s="28"/>
      <c r="BJ691" s="28"/>
      <c r="BK691" s="28"/>
      <c r="BL691" s="28"/>
      <c r="BM691" s="28"/>
      <c r="BN691" s="28"/>
      <c r="BO691" s="28"/>
      <c r="BP691" s="28"/>
      <c r="BQ691" s="28"/>
      <c r="BR691" s="28"/>
      <c r="BS691" s="28"/>
      <c r="BT691" s="28"/>
    </row>
    <row r="692" spans="4:72" s="29" customFormat="1" ht="11.1" customHeight="1">
      <c r="D692" s="124"/>
      <c r="E692" s="28"/>
      <c r="P692" s="28"/>
      <c r="Q692" s="28"/>
      <c r="R692" s="28"/>
      <c r="S692" s="28"/>
      <c r="T692" s="28"/>
      <c r="U692" s="28"/>
      <c r="V692" s="28"/>
      <c r="W692" s="28"/>
      <c r="X692" s="28"/>
      <c r="Y692" s="28"/>
      <c r="Z692" s="28"/>
      <c r="AA692" s="28"/>
      <c r="AB692" s="28"/>
      <c r="AC692" s="28"/>
      <c r="AD692" s="28"/>
      <c r="AE692" s="28"/>
      <c r="AF692" s="28"/>
      <c r="AG692" s="28"/>
      <c r="AH692" s="28"/>
      <c r="AI692" s="28"/>
      <c r="AJ692" s="28"/>
      <c r="AK692" s="28"/>
      <c r="AL692" s="28"/>
      <c r="AM692" s="28"/>
      <c r="AN692" s="28"/>
      <c r="AO692" s="28"/>
      <c r="AP692" s="28"/>
      <c r="AQ692" s="28"/>
      <c r="AR692" s="28"/>
      <c r="AS692" s="28"/>
      <c r="AT692" s="28"/>
      <c r="AU692" s="28"/>
      <c r="AV692" s="28"/>
      <c r="AW692" s="28"/>
      <c r="AX692" s="28"/>
      <c r="AY692" s="28"/>
      <c r="AZ692" s="28"/>
      <c r="BA692" s="28"/>
      <c r="BB692" s="28"/>
      <c r="BE692" s="124"/>
      <c r="BF692" s="28"/>
      <c r="BG692" s="28"/>
      <c r="BH692" s="28"/>
      <c r="BI692" s="28"/>
      <c r="BJ692" s="28"/>
      <c r="BK692" s="28"/>
      <c r="BL692" s="28"/>
      <c r="BM692" s="28"/>
      <c r="BN692" s="28"/>
      <c r="BO692" s="28"/>
      <c r="BP692" s="28"/>
      <c r="BQ692" s="28"/>
      <c r="BR692" s="28"/>
      <c r="BS692" s="28"/>
      <c r="BT692" s="28"/>
    </row>
    <row r="693" spans="4:72" s="29" customFormat="1" ht="11.1" customHeight="1">
      <c r="D693" s="124"/>
      <c r="E693" s="28"/>
      <c r="P693" s="28"/>
      <c r="Q693" s="28"/>
      <c r="R693" s="28"/>
      <c r="S693" s="28"/>
      <c r="T693" s="28"/>
      <c r="U693" s="28"/>
      <c r="V693" s="28"/>
      <c r="W693" s="28"/>
      <c r="X693" s="28"/>
      <c r="Y693" s="28"/>
      <c r="Z693" s="28"/>
      <c r="AA693" s="28"/>
      <c r="AB693" s="28"/>
      <c r="AC693" s="28"/>
      <c r="AD693" s="28"/>
      <c r="AE693" s="28"/>
      <c r="AF693" s="28"/>
      <c r="AG693" s="28"/>
      <c r="AH693" s="28"/>
      <c r="AI693" s="28"/>
      <c r="AJ693" s="28"/>
      <c r="AK693" s="28"/>
      <c r="AL693" s="28"/>
      <c r="AM693" s="28"/>
      <c r="AN693" s="28"/>
      <c r="AO693" s="28"/>
      <c r="AP693" s="28"/>
      <c r="AQ693" s="28"/>
      <c r="AR693" s="28"/>
      <c r="AS693" s="28"/>
      <c r="AT693" s="28"/>
      <c r="AU693" s="28"/>
      <c r="AV693" s="28"/>
      <c r="AW693" s="28"/>
      <c r="AX693" s="28"/>
      <c r="AY693" s="28"/>
      <c r="AZ693" s="28"/>
      <c r="BA693" s="28"/>
      <c r="BB693" s="28"/>
      <c r="BE693" s="124"/>
      <c r="BF693" s="28"/>
      <c r="BG693" s="28"/>
      <c r="BH693" s="28"/>
      <c r="BI693" s="28"/>
      <c r="BJ693" s="28"/>
      <c r="BK693" s="28"/>
      <c r="BL693" s="28"/>
      <c r="BM693" s="28"/>
      <c r="BN693" s="28"/>
      <c r="BO693" s="28"/>
      <c r="BP693" s="28"/>
      <c r="BQ693" s="28"/>
      <c r="BR693" s="28"/>
      <c r="BS693" s="28"/>
      <c r="BT693" s="28"/>
    </row>
    <row r="694" spans="4:72" s="29" customFormat="1" ht="11.1" customHeight="1">
      <c r="D694" s="124"/>
      <c r="E694" s="28"/>
      <c r="P694" s="28"/>
      <c r="Q694" s="28"/>
      <c r="R694" s="28"/>
      <c r="S694" s="28"/>
      <c r="T694" s="28"/>
      <c r="U694" s="28"/>
      <c r="V694" s="28"/>
      <c r="W694" s="28"/>
      <c r="X694" s="28"/>
      <c r="Y694" s="28"/>
      <c r="Z694" s="28"/>
      <c r="AA694" s="28"/>
      <c r="AB694" s="28"/>
      <c r="AC694" s="28"/>
      <c r="AD694" s="28"/>
      <c r="AE694" s="28"/>
      <c r="AF694" s="28"/>
      <c r="AG694" s="28"/>
      <c r="AH694" s="28"/>
      <c r="AI694" s="28"/>
      <c r="AJ694" s="28"/>
      <c r="AK694" s="28"/>
      <c r="AL694" s="28"/>
      <c r="AM694" s="28"/>
      <c r="AN694" s="28"/>
      <c r="AO694" s="28"/>
      <c r="AP694" s="28"/>
      <c r="AQ694" s="28"/>
      <c r="AR694" s="28"/>
      <c r="AS694" s="28"/>
      <c r="AT694" s="28"/>
      <c r="AU694" s="28"/>
      <c r="AV694" s="28"/>
      <c r="AW694" s="28"/>
      <c r="AX694" s="28"/>
      <c r="AY694" s="28"/>
      <c r="AZ694" s="28"/>
      <c r="BA694" s="28"/>
      <c r="BB694" s="28"/>
      <c r="BE694" s="124"/>
      <c r="BF694" s="28"/>
      <c r="BG694" s="28"/>
      <c r="BH694" s="28"/>
      <c r="BI694" s="28"/>
      <c r="BJ694" s="28"/>
      <c r="BK694" s="28"/>
      <c r="BL694" s="28"/>
      <c r="BM694" s="28"/>
      <c r="BN694" s="28"/>
      <c r="BO694" s="28"/>
      <c r="BP694" s="28"/>
      <c r="BQ694" s="28"/>
      <c r="BR694" s="28"/>
      <c r="BS694" s="28"/>
      <c r="BT694" s="28"/>
    </row>
    <row r="695" spans="4:72" s="29" customFormat="1" ht="11.1" customHeight="1">
      <c r="D695" s="124"/>
      <c r="E695" s="28"/>
      <c r="P695" s="28"/>
      <c r="Q695" s="28"/>
      <c r="R695" s="28"/>
      <c r="S695" s="28"/>
      <c r="T695" s="28"/>
      <c r="U695" s="28"/>
      <c r="V695" s="28"/>
      <c r="W695" s="28"/>
      <c r="X695" s="28"/>
      <c r="Y695" s="28"/>
      <c r="Z695" s="28"/>
      <c r="AA695" s="28"/>
      <c r="AB695" s="28"/>
      <c r="AC695" s="28"/>
      <c r="AD695" s="28"/>
      <c r="AE695" s="28"/>
      <c r="AF695" s="28"/>
      <c r="AG695" s="28"/>
      <c r="AH695" s="28"/>
      <c r="AI695" s="28"/>
      <c r="AJ695" s="28"/>
      <c r="AK695" s="28"/>
      <c r="AL695" s="28"/>
      <c r="AM695" s="28"/>
      <c r="AN695" s="28"/>
      <c r="AO695" s="28"/>
      <c r="AP695" s="28"/>
      <c r="AQ695" s="28"/>
      <c r="AR695" s="28"/>
      <c r="AS695" s="28"/>
      <c r="AT695" s="28"/>
      <c r="AU695" s="28"/>
      <c r="AV695" s="28"/>
      <c r="AW695" s="28"/>
      <c r="AX695" s="28"/>
      <c r="AY695" s="28"/>
      <c r="AZ695" s="28"/>
      <c r="BA695" s="28"/>
      <c r="BB695" s="28"/>
      <c r="BE695" s="124"/>
      <c r="BF695" s="28"/>
      <c r="BG695" s="28"/>
      <c r="BH695" s="28"/>
      <c r="BI695" s="28"/>
      <c r="BJ695" s="28"/>
      <c r="BK695" s="28"/>
      <c r="BL695" s="28"/>
      <c r="BM695" s="28"/>
      <c r="BN695" s="28"/>
      <c r="BO695" s="28"/>
      <c r="BP695" s="28"/>
      <c r="BQ695" s="28"/>
      <c r="BR695" s="28"/>
      <c r="BS695" s="28"/>
      <c r="BT695" s="28"/>
    </row>
    <row r="696" spans="4:72" s="29" customFormat="1" ht="11.1" customHeight="1">
      <c r="D696" s="124"/>
      <c r="E696" s="28"/>
      <c r="P696" s="28"/>
      <c r="Q696" s="28"/>
      <c r="R696" s="28"/>
      <c r="S696" s="28"/>
      <c r="T696" s="28"/>
      <c r="U696" s="28"/>
      <c r="V696" s="28"/>
      <c r="W696" s="28"/>
      <c r="X696" s="28"/>
      <c r="Y696" s="28"/>
      <c r="Z696" s="28"/>
      <c r="AA696" s="28"/>
      <c r="AB696" s="28"/>
      <c r="AC696" s="28"/>
      <c r="AD696" s="28"/>
      <c r="AE696" s="28"/>
      <c r="AF696" s="28"/>
      <c r="AG696" s="28"/>
      <c r="AH696" s="28"/>
      <c r="AI696" s="28"/>
      <c r="AJ696" s="28"/>
      <c r="AK696" s="28"/>
      <c r="AL696" s="28"/>
      <c r="AM696" s="28"/>
      <c r="AN696" s="28"/>
      <c r="AO696" s="28"/>
      <c r="AP696" s="28"/>
      <c r="AQ696" s="28"/>
      <c r="AR696" s="28"/>
      <c r="AS696" s="28"/>
      <c r="AT696" s="28"/>
      <c r="AU696" s="28"/>
      <c r="AV696" s="28"/>
      <c r="AW696" s="28"/>
      <c r="AX696" s="28"/>
      <c r="AY696" s="28"/>
      <c r="AZ696" s="28"/>
      <c r="BA696" s="28"/>
      <c r="BB696" s="28"/>
      <c r="BE696" s="124"/>
      <c r="BF696" s="28"/>
      <c r="BG696" s="28"/>
      <c r="BH696" s="28"/>
      <c r="BI696" s="28"/>
      <c r="BJ696" s="28"/>
      <c r="BK696" s="28"/>
      <c r="BL696" s="28"/>
      <c r="BM696" s="28"/>
      <c r="BN696" s="28"/>
      <c r="BO696" s="28"/>
      <c r="BP696" s="28"/>
      <c r="BQ696" s="28"/>
      <c r="BR696" s="28"/>
      <c r="BS696" s="28"/>
      <c r="BT696" s="28"/>
    </row>
    <row r="697" spans="4:72" s="29" customFormat="1" ht="11.1" customHeight="1">
      <c r="D697" s="124"/>
      <c r="E697" s="28"/>
      <c r="P697" s="28"/>
      <c r="Q697" s="28"/>
      <c r="R697" s="28"/>
      <c r="S697" s="28"/>
      <c r="T697" s="28"/>
      <c r="U697" s="28"/>
      <c r="V697" s="28"/>
      <c r="W697" s="28"/>
      <c r="X697" s="28"/>
      <c r="Y697" s="28"/>
      <c r="Z697" s="28"/>
      <c r="AA697" s="28"/>
      <c r="AB697" s="28"/>
      <c r="AC697" s="28"/>
      <c r="AD697" s="28"/>
      <c r="AE697" s="28"/>
      <c r="AF697" s="28"/>
      <c r="AG697" s="28"/>
      <c r="AH697" s="28"/>
      <c r="AI697" s="28"/>
      <c r="AJ697" s="28"/>
      <c r="AK697" s="28"/>
      <c r="AL697" s="28"/>
      <c r="AM697" s="28"/>
      <c r="AN697" s="28"/>
      <c r="AO697" s="28"/>
      <c r="AP697" s="28"/>
      <c r="AQ697" s="28"/>
      <c r="AR697" s="28"/>
      <c r="AS697" s="28"/>
      <c r="AT697" s="28"/>
      <c r="AU697" s="28"/>
      <c r="AV697" s="28"/>
      <c r="AW697" s="28"/>
      <c r="AX697" s="28"/>
      <c r="AY697" s="28"/>
      <c r="AZ697" s="28"/>
      <c r="BA697" s="28"/>
      <c r="BB697" s="28"/>
      <c r="BE697" s="124"/>
      <c r="BF697" s="28"/>
      <c r="BG697" s="28"/>
      <c r="BH697" s="28"/>
      <c r="BI697" s="28"/>
      <c r="BJ697" s="28"/>
      <c r="BK697" s="28"/>
      <c r="BL697" s="28"/>
      <c r="BM697" s="28"/>
      <c r="BN697" s="28"/>
      <c r="BO697" s="28"/>
      <c r="BP697" s="28"/>
      <c r="BQ697" s="28"/>
      <c r="BR697" s="28"/>
      <c r="BS697" s="28"/>
      <c r="BT697" s="28"/>
    </row>
    <row r="698" spans="4:72" s="29" customFormat="1" ht="11.1" customHeight="1">
      <c r="D698" s="124"/>
      <c r="E698" s="28"/>
      <c r="P698" s="28"/>
      <c r="Q698" s="28"/>
      <c r="R698" s="28"/>
      <c r="S698" s="28"/>
      <c r="T698" s="28"/>
      <c r="U698" s="28"/>
      <c r="V698" s="28"/>
      <c r="W698" s="28"/>
      <c r="X698" s="28"/>
      <c r="Y698" s="28"/>
      <c r="Z698" s="28"/>
      <c r="AA698" s="28"/>
      <c r="AB698" s="28"/>
      <c r="AC698" s="28"/>
      <c r="AD698" s="28"/>
      <c r="AE698" s="28"/>
      <c r="AF698" s="28"/>
      <c r="AG698" s="28"/>
      <c r="AH698" s="28"/>
      <c r="AI698" s="28"/>
      <c r="AJ698" s="28"/>
      <c r="AK698" s="28"/>
      <c r="AL698" s="28"/>
      <c r="AM698" s="28"/>
      <c r="AN698" s="28"/>
      <c r="AO698" s="28"/>
      <c r="AP698" s="28"/>
      <c r="AQ698" s="28"/>
      <c r="AR698" s="28"/>
      <c r="AS698" s="28"/>
      <c r="AT698" s="28"/>
      <c r="AU698" s="28"/>
      <c r="AV698" s="28"/>
      <c r="AW698" s="28"/>
      <c r="AX698" s="28"/>
      <c r="AY698" s="28"/>
      <c r="AZ698" s="28"/>
      <c r="BA698" s="28"/>
      <c r="BB698" s="28"/>
      <c r="BE698" s="124"/>
      <c r="BF698" s="28"/>
      <c r="BG698" s="28"/>
      <c r="BH698" s="28"/>
      <c r="BI698" s="28"/>
      <c r="BJ698" s="28"/>
      <c r="BK698" s="28"/>
      <c r="BL698" s="28"/>
      <c r="BM698" s="28"/>
      <c r="BN698" s="28"/>
      <c r="BO698" s="28"/>
      <c r="BP698" s="28"/>
      <c r="BQ698" s="28"/>
      <c r="BR698" s="28"/>
      <c r="BS698" s="28"/>
      <c r="BT698" s="28"/>
    </row>
    <row r="699" spans="4:72" s="29" customFormat="1" ht="11.1" customHeight="1">
      <c r="D699" s="124"/>
      <c r="E699" s="28"/>
      <c r="P699" s="28"/>
      <c r="Q699" s="28"/>
      <c r="R699" s="28"/>
      <c r="S699" s="28"/>
      <c r="T699" s="28"/>
      <c r="U699" s="28"/>
      <c r="V699" s="28"/>
      <c r="W699" s="28"/>
      <c r="X699" s="28"/>
      <c r="Y699" s="28"/>
      <c r="Z699" s="28"/>
      <c r="AA699" s="28"/>
      <c r="AB699" s="28"/>
      <c r="AC699" s="28"/>
      <c r="AD699" s="28"/>
      <c r="AE699" s="28"/>
      <c r="AF699" s="28"/>
      <c r="AG699" s="28"/>
      <c r="AH699" s="28"/>
      <c r="AI699" s="28"/>
      <c r="AJ699" s="28"/>
      <c r="AK699" s="28"/>
      <c r="AL699" s="28"/>
      <c r="AM699" s="28"/>
      <c r="AN699" s="28"/>
      <c r="AO699" s="28"/>
      <c r="AP699" s="28"/>
      <c r="AQ699" s="28"/>
      <c r="AR699" s="28"/>
      <c r="AS699" s="28"/>
      <c r="AT699" s="28"/>
      <c r="AU699" s="28"/>
      <c r="AV699" s="28"/>
      <c r="AW699" s="28"/>
      <c r="AX699" s="28"/>
      <c r="AY699" s="28"/>
      <c r="AZ699" s="28"/>
      <c r="BA699" s="28"/>
      <c r="BB699" s="28"/>
      <c r="BE699" s="124"/>
      <c r="BF699" s="28"/>
      <c r="BG699" s="28"/>
      <c r="BH699" s="28"/>
      <c r="BI699" s="28"/>
      <c r="BJ699" s="28"/>
      <c r="BK699" s="28"/>
      <c r="BL699" s="28"/>
      <c r="BM699" s="28"/>
      <c r="BN699" s="28"/>
      <c r="BO699" s="28"/>
      <c r="BP699" s="28"/>
      <c r="BQ699" s="28"/>
      <c r="BR699" s="28"/>
      <c r="BS699" s="28"/>
      <c r="BT699" s="28"/>
    </row>
    <row r="700" spans="4:72" s="29" customFormat="1" ht="11.1" customHeight="1">
      <c r="D700" s="124"/>
      <c r="E700" s="28"/>
      <c r="P700" s="28"/>
      <c r="Q700" s="28"/>
      <c r="R700" s="28"/>
      <c r="S700" s="28"/>
      <c r="T700" s="28"/>
      <c r="U700" s="28"/>
      <c r="V700" s="28"/>
      <c r="W700" s="28"/>
      <c r="X700" s="28"/>
      <c r="Y700" s="28"/>
      <c r="Z700" s="28"/>
      <c r="AA700" s="28"/>
      <c r="AB700" s="28"/>
      <c r="AC700" s="28"/>
      <c r="AD700" s="28"/>
      <c r="AE700" s="28"/>
      <c r="AF700" s="28"/>
      <c r="AG700" s="28"/>
      <c r="AH700" s="28"/>
      <c r="AI700" s="28"/>
      <c r="AJ700" s="28"/>
      <c r="AK700" s="28"/>
      <c r="AL700" s="28"/>
      <c r="AM700" s="28"/>
      <c r="AN700" s="28"/>
      <c r="AO700" s="28"/>
      <c r="AP700" s="28"/>
      <c r="AQ700" s="28"/>
      <c r="AR700" s="28"/>
      <c r="AS700" s="28"/>
      <c r="AT700" s="28"/>
      <c r="AU700" s="28"/>
      <c r="AV700" s="28"/>
      <c r="AW700" s="28"/>
      <c r="AX700" s="28"/>
      <c r="AY700" s="28"/>
      <c r="AZ700" s="28"/>
      <c r="BA700" s="28"/>
      <c r="BB700" s="28"/>
      <c r="BE700" s="124"/>
      <c r="BF700" s="28"/>
      <c r="BG700" s="28"/>
      <c r="BH700" s="28"/>
      <c r="BI700" s="28"/>
      <c r="BJ700" s="28"/>
      <c r="BK700" s="28"/>
      <c r="BL700" s="28"/>
      <c r="BM700" s="28"/>
      <c r="BN700" s="28"/>
      <c r="BO700" s="28"/>
      <c r="BP700" s="28"/>
      <c r="BQ700" s="28"/>
      <c r="BR700" s="28"/>
      <c r="BS700" s="28"/>
      <c r="BT700" s="28"/>
    </row>
    <row r="701" spans="4:72" s="29" customFormat="1" ht="11.1" customHeight="1">
      <c r="D701" s="124"/>
      <c r="E701" s="28"/>
      <c r="P701" s="28"/>
      <c r="Q701" s="28"/>
      <c r="R701" s="28"/>
      <c r="S701" s="28"/>
      <c r="T701" s="28"/>
      <c r="U701" s="28"/>
      <c r="V701" s="28"/>
      <c r="W701" s="28"/>
      <c r="X701" s="28"/>
      <c r="Y701" s="28"/>
      <c r="Z701" s="28"/>
      <c r="AA701" s="28"/>
      <c r="AB701" s="28"/>
      <c r="AC701" s="28"/>
      <c r="AD701" s="28"/>
      <c r="AE701" s="28"/>
      <c r="AF701" s="28"/>
      <c r="AG701" s="28"/>
      <c r="AH701" s="28"/>
      <c r="AI701" s="28"/>
      <c r="AJ701" s="28"/>
      <c r="AK701" s="28"/>
      <c r="AL701" s="28"/>
      <c r="AM701" s="28"/>
      <c r="AN701" s="28"/>
      <c r="AO701" s="28"/>
      <c r="AP701" s="28"/>
      <c r="AQ701" s="28"/>
      <c r="AR701" s="28"/>
      <c r="AS701" s="28"/>
      <c r="AT701" s="28"/>
      <c r="AU701" s="28"/>
      <c r="AV701" s="28"/>
      <c r="AW701" s="28"/>
      <c r="AX701" s="28"/>
      <c r="AY701" s="28"/>
      <c r="AZ701" s="28"/>
      <c r="BA701" s="28"/>
      <c r="BB701" s="28"/>
      <c r="BE701" s="124"/>
      <c r="BF701" s="28"/>
      <c r="BG701" s="28"/>
      <c r="BH701" s="28"/>
      <c r="BI701" s="28"/>
      <c r="BJ701" s="28"/>
      <c r="BK701" s="28"/>
      <c r="BL701" s="28"/>
      <c r="BM701" s="28"/>
      <c r="BN701" s="28"/>
      <c r="BO701" s="28"/>
      <c r="BP701" s="28"/>
      <c r="BQ701" s="28"/>
      <c r="BR701" s="28"/>
      <c r="BS701" s="28"/>
      <c r="BT701" s="28"/>
    </row>
    <row r="702" spans="4:72" s="29" customFormat="1" ht="11.1" customHeight="1">
      <c r="D702" s="124"/>
      <c r="E702" s="28"/>
      <c r="P702" s="28"/>
      <c r="Q702" s="28"/>
      <c r="R702" s="28"/>
      <c r="S702" s="28"/>
      <c r="T702" s="28"/>
      <c r="U702" s="28"/>
      <c r="V702" s="28"/>
      <c r="W702" s="28"/>
      <c r="X702" s="28"/>
      <c r="Y702" s="28"/>
      <c r="Z702" s="28"/>
      <c r="AA702" s="28"/>
      <c r="AB702" s="28"/>
      <c r="AC702" s="28"/>
      <c r="AD702" s="28"/>
      <c r="AE702" s="28"/>
      <c r="AF702" s="28"/>
      <c r="AG702" s="28"/>
      <c r="AH702" s="28"/>
      <c r="AI702" s="28"/>
      <c r="AJ702" s="28"/>
      <c r="AK702" s="28"/>
      <c r="AL702" s="28"/>
      <c r="AM702" s="28"/>
      <c r="AN702" s="28"/>
      <c r="AO702" s="28"/>
      <c r="AP702" s="28"/>
      <c r="AQ702" s="28"/>
      <c r="AR702" s="28"/>
      <c r="AS702" s="28"/>
      <c r="AT702" s="28"/>
      <c r="AU702" s="28"/>
      <c r="AV702" s="28"/>
      <c r="AW702" s="28"/>
      <c r="AX702" s="28"/>
      <c r="AY702" s="28"/>
      <c r="AZ702" s="28"/>
      <c r="BA702" s="28"/>
      <c r="BB702" s="28"/>
      <c r="BE702" s="124"/>
      <c r="BF702" s="28"/>
      <c r="BG702" s="28"/>
      <c r="BH702" s="28"/>
      <c r="BI702" s="28"/>
      <c r="BJ702" s="28"/>
      <c r="BK702" s="28"/>
      <c r="BL702" s="28"/>
      <c r="BM702" s="28"/>
      <c r="BN702" s="28"/>
      <c r="BO702" s="28"/>
      <c r="BP702" s="28"/>
      <c r="BQ702" s="28"/>
      <c r="BR702" s="28"/>
      <c r="BS702" s="28"/>
      <c r="BT702" s="28"/>
    </row>
    <row r="703" spans="4:72" s="29" customFormat="1" ht="11.1" customHeight="1">
      <c r="D703" s="124"/>
      <c r="E703" s="28"/>
      <c r="P703" s="28"/>
      <c r="Q703" s="28"/>
      <c r="R703" s="28"/>
      <c r="S703" s="28"/>
      <c r="T703" s="28"/>
      <c r="U703" s="28"/>
      <c r="V703" s="28"/>
      <c r="W703" s="28"/>
      <c r="X703" s="28"/>
      <c r="Y703" s="28"/>
      <c r="Z703" s="28"/>
      <c r="AA703" s="28"/>
      <c r="AB703" s="28"/>
      <c r="AC703" s="28"/>
      <c r="AD703" s="28"/>
      <c r="AE703" s="28"/>
      <c r="AF703" s="28"/>
      <c r="AG703" s="28"/>
      <c r="AH703" s="28"/>
      <c r="AI703" s="28"/>
      <c r="AJ703" s="28"/>
      <c r="AK703" s="28"/>
      <c r="AL703" s="28"/>
      <c r="AM703" s="28"/>
      <c r="AN703" s="28"/>
      <c r="AO703" s="28"/>
      <c r="AP703" s="28"/>
      <c r="AQ703" s="28"/>
      <c r="AR703" s="28"/>
      <c r="AS703" s="28"/>
      <c r="AT703" s="28"/>
      <c r="AU703" s="28"/>
      <c r="AV703" s="28"/>
      <c r="AW703" s="28"/>
      <c r="AX703" s="28"/>
      <c r="AY703" s="28"/>
      <c r="AZ703" s="28"/>
      <c r="BA703" s="28"/>
      <c r="BB703" s="28"/>
      <c r="BE703" s="124"/>
      <c r="BF703" s="28"/>
      <c r="BG703" s="28"/>
      <c r="BH703" s="28"/>
      <c r="BI703" s="28"/>
      <c r="BJ703" s="28"/>
      <c r="BK703" s="28"/>
      <c r="BL703" s="28"/>
      <c r="BM703" s="28"/>
      <c r="BN703" s="28"/>
      <c r="BO703" s="28"/>
      <c r="BP703" s="28"/>
      <c r="BQ703" s="28"/>
      <c r="BR703" s="28"/>
      <c r="BS703" s="28"/>
      <c r="BT703" s="28"/>
    </row>
    <row r="704" spans="4:72" s="29" customFormat="1" ht="11.1" customHeight="1">
      <c r="D704" s="124"/>
      <c r="E704" s="28"/>
      <c r="P704" s="28"/>
      <c r="Q704" s="28"/>
      <c r="R704" s="28"/>
      <c r="S704" s="28"/>
      <c r="T704" s="28"/>
      <c r="U704" s="28"/>
      <c r="V704" s="28"/>
      <c r="W704" s="28"/>
      <c r="X704" s="28"/>
      <c r="Y704" s="28"/>
      <c r="Z704" s="28"/>
      <c r="AA704" s="28"/>
      <c r="AB704" s="28"/>
      <c r="AC704" s="28"/>
      <c r="AD704" s="28"/>
      <c r="AE704" s="28"/>
      <c r="AF704" s="28"/>
      <c r="AG704" s="28"/>
      <c r="AH704" s="28"/>
      <c r="AI704" s="28"/>
      <c r="AJ704" s="28"/>
      <c r="AK704" s="28"/>
      <c r="AL704" s="28"/>
      <c r="AM704" s="28"/>
      <c r="AN704" s="28"/>
      <c r="AO704" s="28"/>
      <c r="AP704" s="28"/>
      <c r="AQ704" s="28"/>
      <c r="AR704" s="28"/>
      <c r="AS704" s="28"/>
      <c r="AT704" s="28"/>
      <c r="AU704" s="28"/>
      <c r="AV704" s="28"/>
      <c r="AW704" s="28"/>
      <c r="AX704" s="28"/>
      <c r="AY704" s="28"/>
      <c r="AZ704" s="28"/>
      <c r="BA704" s="28"/>
      <c r="BB704" s="28"/>
      <c r="BE704" s="124"/>
      <c r="BF704" s="28"/>
      <c r="BG704" s="28"/>
      <c r="BH704" s="28"/>
      <c r="BI704" s="28"/>
      <c r="BJ704" s="28"/>
      <c r="BK704" s="28"/>
      <c r="BL704" s="28"/>
      <c r="BM704" s="28"/>
      <c r="BN704" s="28"/>
      <c r="BO704" s="28"/>
      <c r="BP704" s="28"/>
      <c r="BQ704" s="28"/>
      <c r="BR704" s="28"/>
      <c r="BS704" s="28"/>
      <c r="BT704" s="28"/>
    </row>
    <row r="705" spans="4:72" s="29" customFormat="1" ht="11.1" customHeight="1">
      <c r="D705" s="124"/>
      <c r="E705" s="28"/>
      <c r="P705" s="28"/>
      <c r="Q705" s="28"/>
      <c r="R705" s="28"/>
      <c r="S705" s="28"/>
      <c r="T705" s="28"/>
      <c r="U705" s="28"/>
      <c r="V705" s="28"/>
      <c r="W705" s="28"/>
      <c r="X705" s="28"/>
      <c r="Y705" s="28"/>
      <c r="Z705" s="28"/>
      <c r="AA705" s="28"/>
      <c r="AB705" s="28"/>
      <c r="AC705" s="28"/>
      <c r="AD705" s="28"/>
      <c r="AE705" s="28"/>
      <c r="AF705" s="28"/>
      <c r="AG705" s="28"/>
      <c r="AH705" s="28"/>
      <c r="AI705" s="28"/>
      <c r="AJ705" s="28"/>
      <c r="AK705" s="28"/>
      <c r="AL705" s="28"/>
      <c r="AM705" s="28"/>
      <c r="AN705" s="28"/>
      <c r="AO705" s="28"/>
      <c r="AP705" s="28"/>
      <c r="AQ705" s="28"/>
      <c r="AR705" s="28"/>
      <c r="AS705" s="28"/>
      <c r="AT705" s="28"/>
      <c r="AU705" s="28"/>
      <c r="AV705" s="28"/>
      <c r="AW705" s="28"/>
      <c r="AX705" s="28"/>
      <c r="AY705" s="28"/>
      <c r="AZ705" s="28"/>
      <c r="BA705" s="28"/>
      <c r="BB705" s="28"/>
      <c r="BE705" s="124"/>
      <c r="BF705" s="28"/>
      <c r="BG705" s="28"/>
      <c r="BH705" s="28"/>
      <c r="BI705" s="28"/>
      <c r="BJ705" s="28"/>
      <c r="BK705" s="28"/>
      <c r="BL705" s="28"/>
      <c r="BM705" s="28"/>
      <c r="BN705" s="28"/>
      <c r="BO705" s="28"/>
      <c r="BP705" s="28"/>
      <c r="BQ705" s="28"/>
      <c r="BR705" s="28"/>
      <c r="BS705" s="28"/>
      <c r="BT705" s="28"/>
    </row>
    <row r="706" spans="4:72" s="29" customFormat="1" ht="11.1" customHeight="1">
      <c r="D706" s="124"/>
      <c r="E706" s="28"/>
      <c r="P706" s="28"/>
      <c r="Q706" s="28"/>
      <c r="R706" s="28"/>
      <c r="S706" s="28"/>
      <c r="T706" s="28"/>
      <c r="U706" s="28"/>
      <c r="V706" s="28"/>
      <c r="W706" s="28"/>
      <c r="X706" s="28"/>
      <c r="Y706" s="28"/>
      <c r="Z706" s="28"/>
      <c r="AA706" s="28"/>
      <c r="AB706" s="28"/>
      <c r="AC706" s="28"/>
      <c r="AD706" s="28"/>
      <c r="AE706" s="28"/>
      <c r="AF706" s="28"/>
      <c r="AG706" s="28"/>
      <c r="AH706" s="28"/>
      <c r="AI706" s="28"/>
      <c r="AJ706" s="28"/>
      <c r="AK706" s="28"/>
      <c r="AL706" s="28"/>
      <c r="AM706" s="28"/>
      <c r="AN706" s="28"/>
      <c r="AO706" s="28"/>
      <c r="AP706" s="28"/>
      <c r="AQ706" s="28"/>
      <c r="AR706" s="28"/>
      <c r="AS706" s="28"/>
      <c r="AT706" s="28"/>
      <c r="AU706" s="28"/>
      <c r="AV706" s="28"/>
      <c r="AW706" s="28"/>
      <c r="AX706" s="28"/>
      <c r="AY706" s="28"/>
      <c r="AZ706" s="28"/>
      <c r="BA706" s="28"/>
      <c r="BB706" s="28"/>
      <c r="BE706" s="124"/>
      <c r="BF706" s="28"/>
      <c r="BG706" s="28"/>
      <c r="BH706" s="28"/>
      <c r="BI706" s="28"/>
      <c r="BJ706" s="28"/>
      <c r="BK706" s="28"/>
      <c r="BL706" s="28"/>
      <c r="BM706" s="28"/>
      <c r="BN706" s="28"/>
      <c r="BO706" s="28"/>
      <c r="BP706" s="28"/>
      <c r="BQ706" s="28"/>
      <c r="BR706" s="28"/>
      <c r="BS706" s="28"/>
      <c r="BT706" s="28"/>
    </row>
    <row r="707" spans="4:72" s="29" customFormat="1" ht="11.1" customHeight="1">
      <c r="D707" s="124"/>
      <c r="E707" s="28"/>
      <c r="P707" s="28"/>
      <c r="Q707" s="28"/>
      <c r="R707" s="28"/>
      <c r="S707" s="28"/>
      <c r="T707" s="28"/>
      <c r="U707" s="28"/>
      <c r="V707" s="28"/>
      <c r="W707" s="28"/>
      <c r="X707" s="28"/>
      <c r="Y707" s="28"/>
      <c r="Z707" s="28"/>
      <c r="AA707" s="28"/>
      <c r="AB707" s="28"/>
      <c r="AC707" s="28"/>
      <c r="AD707" s="28"/>
      <c r="AE707" s="28"/>
      <c r="AF707" s="28"/>
      <c r="AG707" s="28"/>
      <c r="AH707" s="28"/>
      <c r="AI707" s="28"/>
      <c r="AJ707" s="28"/>
      <c r="AK707" s="28"/>
      <c r="AL707" s="28"/>
      <c r="AM707" s="28"/>
      <c r="AN707" s="28"/>
      <c r="AO707" s="28"/>
      <c r="AP707" s="28"/>
      <c r="AQ707" s="28"/>
      <c r="AR707" s="28"/>
      <c r="AS707" s="28"/>
      <c r="AT707" s="28"/>
      <c r="AU707" s="28"/>
      <c r="AV707" s="28"/>
      <c r="AW707" s="28"/>
      <c r="AX707" s="28"/>
      <c r="AY707" s="28"/>
      <c r="AZ707" s="28"/>
      <c r="BA707" s="28"/>
      <c r="BB707" s="28"/>
      <c r="BE707" s="124"/>
      <c r="BF707" s="28"/>
      <c r="BG707" s="28"/>
      <c r="BH707" s="28"/>
      <c r="BI707" s="28"/>
      <c r="BJ707" s="28"/>
      <c r="BK707" s="28"/>
      <c r="BL707" s="28"/>
      <c r="BM707" s="28"/>
      <c r="BN707" s="28"/>
      <c r="BO707" s="28"/>
      <c r="BP707" s="28"/>
      <c r="BQ707" s="28"/>
      <c r="BR707" s="28"/>
      <c r="BS707" s="28"/>
      <c r="BT707" s="28"/>
    </row>
    <row r="708" spans="4:72" s="29" customFormat="1" ht="11.1" customHeight="1">
      <c r="D708" s="124"/>
      <c r="E708" s="28"/>
      <c r="P708" s="28"/>
      <c r="Q708" s="28"/>
      <c r="R708" s="28"/>
      <c r="S708" s="28"/>
      <c r="T708" s="28"/>
      <c r="U708" s="28"/>
      <c r="V708" s="28"/>
      <c r="W708" s="28"/>
      <c r="X708" s="28"/>
      <c r="Y708" s="28"/>
      <c r="Z708" s="28"/>
      <c r="AA708" s="28"/>
      <c r="AB708" s="28"/>
      <c r="AC708" s="28"/>
      <c r="AD708" s="28"/>
      <c r="AE708" s="28"/>
      <c r="AF708" s="28"/>
      <c r="AG708" s="28"/>
      <c r="AH708" s="28"/>
      <c r="AI708" s="28"/>
      <c r="AJ708" s="28"/>
      <c r="AK708" s="28"/>
      <c r="AL708" s="28"/>
      <c r="AM708" s="28"/>
      <c r="AN708" s="28"/>
      <c r="AO708" s="28"/>
      <c r="AP708" s="28"/>
      <c r="AQ708" s="28"/>
      <c r="AR708" s="28"/>
      <c r="AS708" s="28"/>
      <c r="AT708" s="28"/>
      <c r="AU708" s="28"/>
      <c r="AV708" s="28"/>
      <c r="AW708" s="28"/>
      <c r="AX708" s="28"/>
      <c r="AY708" s="28"/>
      <c r="AZ708" s="28"/>
      <c r="BA708" s="28"/>
      <c r="BB708" s="28"/>
      <c r="BE708" s="124"/>
      <c r="BF708" s="28"/>
      <c r="BG708" s="28"/>
      <c r="BH708" s="28"/>
      <c r="BI708" s="28"/>
      <c r="BJ708" s="28"/>
      <c r="BK708" s="28"/>
      <c r="BL708" s="28"/>
      <c r="BM708" s="28"/>
      <c r="BN708" s="28"/>
      <c r="BO708" s="28"/>
      <c r="BP708" s="28"/>
      <c r="BQ708" s="28"/>
      <c r="BR708" s="28"/>
      <c r="BS708" s="28"/>
      <c r="BT708" s="28"/>
    </row>
    <row r="709" spans="4:72" s="29" customFormat="1" ht="11.1" customHeight="1">
      <c r="D709" s="124"/>
      <c r="E709" s="28"/>
      <c r="P709" s="28"/>
      <c r="Q709" s="28"/>
      <c r="R709" s="28"/>
      <c r="S709" s="28"/>
      <c r="T709" s="28"/>
      <c r="U709" s="28"/>
      <c r="V709" s="28"/>
      <c r="W709" s="28"/>
      <c r="X709" s="28"/>
      <c r="Y709" s="28"/>
      <c r="Z709" s="28"/>
      <c r="AA709" s="28"/>
      <c r="AB709" s="28"/>
      <c r="AC709" s="28"/>
      <c r="AD709" s="28"/>
      <c r="AE709" s="28"/>
      <c r="AF709" s="28"/>
      <c r="AG709" s="28"/>
      <c r="AH709" s="28"/>
      <c r="AI709" s="28"/>
      <c r="AJ709" s="28"/>
      <c r="AK709" s="28"/>
      <c r="AL709" s="28"/>
      <c r="AM709" s="28"/>
      <c r="AN709" s="28"/>
      <c r="AO709" s="28"/>
      <c r="AP709" s="28"/>
      <c r="AQ709" s="28"/>
      <c r="AR709" s="28"/>
      <c r="AS709" s="28"/>
      <c r="AT709" s="28"/>
      <c r="AU709" s="28"/>
      <c r="AV709" s="28"/>
      <c r="AW709" s="28"/>
      <c r="AX709" s="28"/>
      <c r="AY709" s="28"/>
      <c r="AZ709" s="28"/>
      <c r="BA709" s="28"/>
      <c r="BB709" s="28"/>
      <c r="BE709" s="124"/>
      <c r="BF709" s="28"/>
      <c r="BG709" s="28"/>
      <c r="BH709" s="28"/>
      <c r="BI709" s="28"/>
      <c r="BJ709" s="28"/>
      <c r="BK709" s="28"/>
      <c r="BL709" s="28"/>
      <c r="BM709" s="28"/>
      <c r="BN709" s="28"/>
      <c r="BO709" s="28"/>
      <c r="BP709" s="28"/>
      <c r="BQ709" s="28"/>
      <c r="BR709" s="28"/>
      <c r="BS709" s="28"/>
      <c r="BT709" s="28"/>
    </row>
    <row r="710" spans="4:72" s="29" customFormat="1" ht="11.1" customHeight="1">
      <c r="D710" s="124"/>
      <c r="E710" s="28"/>
      <c r="P710" s="28"/>
      <c r="Q710" s="28"/>
      <c r="R710" s="28"/>
      <c r="S710" s="28"/>
      <c r="T710" s="28"/>
      <c r="U710" s="28"/>
      <c r="V710" s="28"/>
      <c r="W710" s="28"/>
      <c r="X710" s="28"/>
      <c r="Y710" s="28"/>
      <c r="Z710" s="28"/>
      <c r="AA710" s="28"/>
      <c r="AB710" s="28"/>
      <c r="AC710" s="28"/>
      <c r="AD710" s="28"/>
      <c r="AE710" s="28"/>
      <c r="AF710" s="28"/>
      <c r="AG710" s="28"/>
      <c r="AH710" s="28"/>
      <c r="AI710" s="28"/>
      <c r="AJ710" s="28"/>
      <c r="AK710" s="28"/>
      <c r="AL710" s="28"/>
      <c r="AM710" s="28"/>
      <c r="AN710" s="28"/>
      <c r="AO710" s="28"/>
      <c r="AP710" s="28"/>
      <c r="AQ710" s="28"/>
      <c r="AR710" s="28"/>
      <c r="AS710" s="28"/>
      <c r="AT710" s="28"/>
      <c r="AU710" s="28"/>
      <c r="AV710" s="28"/>
      <c r="AW710" s="28"/>
      <c r="AX710" s="28"/>
      <c r="AY710" s="28"/>
      <c r="AZ710" s="28"/>
      <c r="BA710" s="28"/>
      <c r="BB710" s="28"/>
      <c r="BE710" s="124"/>
      <c r="BF710" s="28"/>
      <c r="BG710" s="28"/>
      <c r="BH710" s="28"/>
      <c r="BI710" s="28"/>
      <c r="BJ710" s="28"/>
      <c r="BK710" s="28"/>
      <c r="BL710" s="28"/>
      <c r="BM710" s="28"/>
      <c r="BN710" s="28"/>
      <c r="BO710" s="28"/>
      <c r="BP710" s="28"/>
      <c r="BQ710" s="28"/>
      <c r="BR710" s="28"/>
      <c r="BS710" s="28"/>
      <c r="BT710" s="28"/>
    </row>
    <row r="711" spans="4:72" s="29" customFormat="1" ht="11.1" customHeight="1">
      <c r="D711" s="124"/>
      <c r="E711" s="28"/>
      <c r="P711" s="28"/>
      <c r="Q711" s="28"/>
      <c r="R711" s="28"/>
      <c r="S711" s="28"/>
      <c r="T711" s="28"/>
      <c r="U711" s="28"/>
      <c r="V711" s="28"/>
      <c r="W711" s="28"/>
      <c r="X711" s="28"/>
      <c r="Y711" s="28"/>
      <c r="Z711" s="28"/>
      <c r="AA711" s="28"/>
      <c r="AB711" s="28"/>
      <c r="AC711" s="28"/>
      <c r="AD711" s="28"/>
      <c r="AE711" s="28"/>
      <c r="AF711" s="28"/>
      <c r="AG711" s="28"/>
      <c r="AH711" s="28"/>
      <c r="AI711" s="28"/>
      <c r="AJ711" s="28"/>
      <c r="AK711" s="28"/>
      <c r="AL711" s="28"/>
      <c r="AM711" s="28"/>
      <c r="AN711" s="28"/>
      <c r="AO711" s="28"/>
      <c r="AP711" s="28"/>
      <c r="AQ711" s="28"/>
      <c r="AR711" s="28"/>
      <c r="AS711" s="28"/>
      <c r="AT711" s="28"/>
      <c r="AU711" s="28"/>
      <c r="AV711" s="28"/>
      <c r="AW711" s="28"/>
      <c r="AX711" s="28"/>
      <c r="AY711" s="28"/>
      <c r="AZ711" s="28"/>
      <c r="BA711" s="28"/>
      <c r="BB711" s="28"/>
      <c r="BE711" s="124"/>
      <c r="BF711" s="28"/>
      <c r="BG711" s="28"/>
      <c r="BH711" s="28"/>
      <c r="BI711" s="28"/>
      <c r="BJ711" s="28"/>
      <c r="BK711" s="28"/>
      <c r="BL711" s="28"/>
      <c r="BM711" s="28"/>
      <c r="BN711" s="28"/>
      <c r="BO711" s="28"/>
      <c r="BP711" s="28"/>
      <c r="BQ711" s="28"/>
      <c r="BR711" s="28"/>
      <c r="BS711" s="28"/>
      <c r="BT711" s="28"/>
    </row>
    <row r="712" spans="4:72" s="29" customFormat="1" ht="11.1" customHeight="1">
      <c r="D712" s="124"/>
      <c r="E712" s="28"/>
      <c r="P712" s="28"/>
      <c r="Q712" s="28"/>
      <c r="R712" s="28"/>
      <c r="S712" s="28"/>
      <c r="T712" s="28"/>
      <c r="U712" s="28"/>
      <c r="V712" s="28"/>
      <c r="W712" s="28"/>
      <c r="X712" s="28"/>
      <c r="Y712" s="28"/>
      <c r="Z712" s="28"/>
      <c r="AA712" s="28"/>
      <c r="AB712" s="28"/>
      <c r="AC712" s="28"/>
      <c r="AD712" s="28"/>
      <c r="AE712" s="28"/>
      <c r="AF712" s="28"/>
      <c r="AG712" s="28"/>
      <c r="AH712" s="28"/>
      <c r="AI712" s="28"/>
      <c r="AJ712" s="28"/>
      <c r="AK712" s="28"/>
      <c r="AL712" s="28"/>
      <c r="AM712" s="28"/>
      <c r="AN712" s="28"/>
      <c r="AO712" s="28"/>
      <c r="AP712" s="28"/>
      <c r="AQ712" s="28"/>
      <c r="AR712" s="28"/>
      <c r="AS712" s="28"/>
      <c r="AT712" s="28"/>
      <c r="AU712" s="28"/>
      <c r="AV712" s="28"/>
      <c r="AW712" s="28"/>
      <c r="AX712" s="28"/>
      <c r="AY712" s="28"/>
      <c r="AZ712" s="28"/>
      <c r="BA712" s="28"/>
      <c r="BB712" s="28"/>
      <c r="BE712" s="124"/>
      <c r="BF712" s="28"/>
      <c r="BG712" s="28"/>
      <c r="BH712" s="28"/>
      <c r="BI712" s="28"/>
      <c r="BJ712" s="28"/>
      <c r="BK712" s="28"/>
      <c r="BL712" s="28"/>
      <c r="BM712" s="28"/>
      <c r="BN712" s="28"/>
      <c r="BO712" s="28"/>
      <c r="BP712" s="28"/>
      <c r="BQ712" s="28"/>
      <c r="BR712" s="28"/>
      <c r="BS712" s="28"/>
      <c r="BT712" s="28"/>
    </row>
    <row r="713" spans="4:72" s="29" customFormat="1" ht="11.1" customHeight="1">
      <c r="D713" s="124"/>
      <c r="E713" s="28"/>
      <c r="P713" s="28"/>
      <c r="Q713" s="28"/>
      <c r="R713" s="28"/>
      <c r="S713" s="28"/>
      <c r="T713" s="28"/>
      <c r="U713" s="28"/>
      <c r="V713" s="28"/>
      <c r="W713" s="28"/>
      <c r="X713" s="28"/>
      <c r="Y713" s="28"/>
      <c r="Z713" s="28"/>
      <c r="AA713" s="28"/>
      <c r="AB713" s="28"/>
      <c r="AC713" s="28"/>
      <c r="AD713" s="28"/>
      <c r="AE713" s="28"/>
      <c r="AF713" s="28"/>
      <c r="AG713" s="28"/>
      <c r="AH713" s="28"/>
      <c r="AI713" s="28"/>
      <c r="AJ713" s="28"/>
      <c r="AK713" s="28"/>
      <c r="AL713" s="28"/>
      <c r="AM713" s="28"/>
      <c r="AN713" s="28"/>
      <c r="AO713" s="28"/>
      <c r="AP713" s="28"/>
      <c r="AQ713" s="28"/>
      <c r="AR713" s="28"/>
      <c r="AS713" s="28"/>
      <c r="AT713" s="28"/>
      <c r="AU713" s="28"/>
      <c r="AV713" s="28"/>
      <c r="AW713" s="28"/>
      <c r="AX713" s="28"/>
      <c r="AY713" s="28"/>
      <c r="AZ713" s="28"/>
      <c r="BA713" s="28"/>
      <c r="BB713" s="28"/>
      <c r="BE713" s="124"/>
      <c r="BF713" s="28"/>
      <c r="BG713" s="28"/>
      <c r="BH713" s="28"/>
      <c r="BI713" s="28"/>
      <c r="BJ713" s="28"/>
      <c r="BK713" s="28"/>
      <c r="BL713" s="28"/>
      <c r="BM713" s="28"/>
      <c r="BN713" s="28"/>
      <c r="BO713" s="28"/>
      <c r="BP713" s="28"/>
      <c r="BQ713" s="28"/>
      <c r="BR713" s="28"/>
      <c r="BS713" s="28"/>
      <c r="BT713" s="28"/>
    </row>
    <row r="714" spans="4:72" s="29" customFormat="1" ht="11.1" customHeight="1">
      <c r="D714" s="124"/>
      <c r="E714" s="28"/>
      <c r="P714" s="28"/>
      <c r="Q714" s="28"/>
      <c r="R714" s="28"/>
      <c r="S714" s="28"/>
      <c r="T714" s="28"/>
      <c r="U714" s="28"/>
      <c r="V714" s="28"/>
      <c r="W714" s="28"/>
      <c r="X714" s="28"/>
      <c r="Y714" s="28"/>
      <c r="Z714" s="28"/>
      <c r="AA714" s="28"/>
      <c r="AB714" s="28"/>
      <c r="AC714" s="28"/>
      <c r="AD714" s="28"/>
      <c r="AE714" s="28"/>
      <c r="AF714" s="28"/>
      <c r="AG714" s="28"/>
      <c r="AH714" s="28"/>
      <c r="AI714" s="28"/>
      <c r="AJ714" s="28"/>
      <c r="AK714" s="28"/>
      <c r="AL714" s="28"/>
      <c r="AM714" s="28"/>
      <c r="AN714" s="28"/>
      <c r="AO714" s="28"/>
      <c r="AP714" s="28"/>
      <c r="AQ714" s="28"/>
      <c r="AR714" s="28"/>
      <c r="AS714" s="28"/>
      <c r="AT714" s="28"/>
      <c r="AU714" s="28"/>
      <c r="AV714" s="28"/>
      <c r="AW714" s="28"/>
      <c r="AX714" s="28"/>
      <c r="AY714" s="28"/>
      <c r="AZ714" s="28"/>
      <c r="BA714" s="28"/>
      <c r="BB714" s="28"/>
      <c r="BE714" s="124"/>
      <c r="BF714" s="28"/>
      <c r="BG714" s="28"/>
      <c r="BH714" s="28"/>
      <c r="BI714" s="28"/>
      <c r="BJ714" s="28"/>
      <c r="BK714" s="28"/>
      <c r="BL714" s="28"/>
      <c r="BM714" s="28"/>
      <c r="BN714" s="28"/>
      <c r="BO714" s="28"/>
      <c r="BP714" s="28"/>
      <c r="BQ714" s="28"/>
      <c r="BR714" s="28"/>
      <c r="BS714" s="28"/>
      <c r="BT714" s="28"/>
    </row>
    <row r="715" spans="4:72" s="29" customFormat="1" ht="11.1" customHeight="1">
      <c r="D715" s="124"/>
      <c r="E715" s="28"/>
      <c r="P715" s="28"/>
      <c r="Q715" s="28"/>
      <c r="R715" s="28"/>
      <c r="S715" s="28"/>
      <c r="T715" s="28"/>
      <c r="U715" s="28"/>
      <c r="V715" s="28"/>
      <c r="W715" s="28"/>
      <c r="X715" s="28"/>
      <c r="Y715" s="28"/>
      <c r="Z715" s="28"/>
      <c r="AA715" s="28"/>
      <c r="AB715" s="28"/>
      <c r="AC715" s="28"/>
      <c r="AD715" s="28"/>
      <c r="AE715" s="28"/>
      <c r="AF715" s="28"/>
      <c r="AG715" s="28"/>
      <c r="AH715" s="28"/>
      <c r="AI715" s="28"/>
      <c r="AJ715" s="28"/>
      <c r="AK715" s="28"/>
      <c r="AL715" s="28"/>
      <c r="AM715" s="28"/>
      <c r="AN715" s="28"/>
      <c r="AO715" s="28"/>
      <c r="AP715" s="28"/>
      <c r="AQ715" s="28"/>
      <c r="AR715" s="28"/>
      <c r="AS715" s="28"/>
      <c r="AT715" s="28"/>
      <c r="AU715" s="28"/>
      <c r="AV715" s="28"/>
      <c r="AW715" s="28"/>
      <c r="AX715" s="28"/>
      <c r="AY715" s="28"/>
      <c r="AZ715" s="28"/>
      <c r="BA715" s="28"/>
      <c r="BB715" s="28"/>
      <c r="BE715" s="124"/>
      <c r="BF715" s="28"/>
      <c r="BG715" s="28"/>
      <c r="BH715" s="28"/>
      <c r="BI715" s="28"/>
      <c r="BJ715" s="28"/>
      <c r="BK715" s="28"/>
      <c r="BL715" s="28"/>
      <c r="BM715" s="28"/>
      <c r="BN715" s="28"/>
      <c r="BO715" s="28"/>
      <c r="BP715" s="28"/>
      <c r="BQ715" s="28"/>
      <c r="BR715" s="28"/>
      <c r="BS715" s="28"/>
      <c r="BT715" s="28"/>
    </row>
    <row r="716" spans="4:72" s="29" customFormat="1" ht="11.1" customHeight="1">
      <c r="D716" s="124"/>
      <c r="E716" s="28"/>
      <c r="P716" s="28"/>
      <c r="Q716" s="28"/>
      <c r="R716" s="28"/>
      <c r="S716" s="28"/>
      <c r="T716" s="28"/>
      <c r="U716" s="28"/>
      <c r="V716" s="28"/>
      <c r="W716" s="28"/>
      <c r="X716" s="28"/>
      <c r="Y716" s="28"/>
      <c r="Z716" s="28"/>
      <c r="AA716" s="28"/>
      <c r="AB716" s="28"/>
      <c r="AC716" s="28"/>
      <c r="AD716" s="28"/>
      <c r="AE716" s="28"/>
      <c r="AF716" s="28"/>
      <c r="AG716" s="28"/>
      <c r="AH716" s="28"/>
      <c r="AI716" s="28"/>
      <c r="AJ716" s="28"/>
      <c r="AK716" s="28"/>
      <c r="AL716" s="28"/>
      <c r="AM716" s="28"/>
      <c r="AN716" s="28"/>
      <c r="AO716" s="28"/>
      <c r="AP716" s="28"/>
      <c r="AQ716" s="28"/>
      <c r="AR716" s="28"/>
      <c r="AS716" s="28"/>
      <c r="AT716" s="28"/>
      <c r="AU716" s="28"/>
      <c r="AV716" s="28"/>
      <c r="AW716" s="28"/>
      <c r="AX716" s="28"/>
      <c r="AY716" s="28"/>
      <c r="AZ716" s="28"/>
      <c r="BA716" s="28"/>
      <c r="BB716" s="28"/>
      <c r="BE716" s="124"/>
      <c r="BF716" s="28"/>
      <c r="BG716" s="28"/>
      <c r="BH716" s="28"/>
      <c r="BI716" s="28"/>
      <c r="BJ716" s="28"/>
      <c r="BK716" s="28"/>
      <c r="BL716" s="28"/>
      <c r="BM716" s="28"/>
      <c r="BN716" s="28"/>
      <c r="BO716" s="28"/>
      <c r="BP716" s="28"/>
      <c r="BQ716" s="28"/>
      <c r="BR716" s="28"/>
      <c r="BS716" s="28"/>
      <c r="BT716" s="28"/>
    </row>
    <row r="717" spans="4:72" s="29" customFormat="1" ht="11.1" customHeight="1">
      <c r="D717" s="124"/>
      <c r="E717" s="28"/>
      <c r="P717" s="28"/>
      <c r="Q717" s="28"/>
      <c r="R717" s="28"/>
      <c r="S717" s="28"/>
      <c r="T717" s="28"/>
      <c r="U717" s="28"/>
      <c r="V717" s="28"/>
      <c r="W717" s="28"/>
      <c r="X717" s="28"/>
      <c r="Y717" s="28"/>
      <c r="Z717" s="28"/>
      <c r="AA717" s="28"/>
      <c r="AB717" s="28"/>
      <c r="AC717" s="28"/>
      <c r="AD717" s="28"/>
      <c r="AE717" s="28"/>
      <c r="AF717" s="28"/>
      <c r="AG717" s="28"/>
      <c r="AH717" s="28"/>
      <c r="AI717" s="28"/>
      <c r="AJ717" s="28"/>
      <c r="AK717" s="28"/>
      <c r="AL717" s="28"/>
      <c r="AM717" s="28"/>
      <c r="AN717" s="28"/>
      <c r="AO717" s="28"/>
      <c r="AP717" s="28"/>
      <c r="AQ717" s="28"/>
      <c r="AR717" s="28"/>
      <c r="AS717" s="28"/>
      <c r="AT717" s="28"/>
      <c r="AU717" s="28"/>
      <c r="AV717" s="28"/>
      <c r="AW717" s="28"/>
      <c r="AX717" s="28"/>
      <c r="AY717" s="28"/>
      <c r="AZ717" s="28"/>
      <c r="BA717" s="28"/>
      <c r="BB717" s="28"/>
      <c r="BE717" s="124"/>
      <c r="BF717" s="28"/>
      <c r="BG717" s="28"/>
      <c r="BH717" s="28"/>
      <c r="BI717" s="28"/>
      <c r="BJ717" s="28"/>
      <c r="BK717" s="28"/>
      <c r="BL717" s="28"/>
      <c r="BM717" s="28"/>
      <c r="BN717" s="28"/>
      <c r="BO717" s="28"/>
      <c r="BP717" s="28"/>
      <c r="BQ717" s="28"/>
      <c r="BR717" s="28"/>
      <c r="BS717" s="28"/>
      <c r="BT717" s="28"/>
    </row>
    <row r="718" spans="4:72" s="29" customFormat="1" ht="11.1" customHeight="1">
      <c r="D718" s="124"/>
      <c r="E718" s="28"/>
      <c r="P718" s="28"/>
      <c r="Q718" s="28"/>
      <c r="R718" s="28"/>
      <c r="S718" s="28"/>
      <c r="T718" s="28"/>
      <c r="U718" s="28"/>
      <c r="V718" s="28"/>
      <c r="W718" s="28"/>
      <c r="X718" s="28"/>
      <c r="Y718" s="28"/>
      <c r="Z718" s="28"/>
      <c r="AA718" s="28"/>
      <c r="AB718" s="28"/>
      <c r="AC718" s="28"/>
      <c r="AD718" s="28"/>
      <c r="AE718" s="28"/>
      <c r="AF718" s="28"/>
      <c r="AG718" s="28"/>
      <c r="AH718" s="28"/>
      <c r="AI718" s="28"/>
      <c r="AJ718" s="28"/>
      <c r="AK718" s="28"/>
      <c r="AL718" s="28"/>
      <c r="AM718" s="28"/>
      <c r="AN718" s="28"/>
      <c r="AO718" s="28"/>
      <c r="AP718" s="28"/>
      <c r="AQ718" s="28"/>
      <c r="AR718" s="28"/>
      <c r="AS718" s="28"/>
      <c r="AT718" s="28"/>
      <c r="AU718" s="28"/>
      <c r="AV718" s="28"/>
      <c r="AW718" s="28"/>
      <c r="AX718" s="28"/>
      <c r="AY718" s="28"/>
      <c r="AZ718" s="28"/>
      <c r="BA718" s="28"/>
      <c r="BB718" s="28"/>
      <c r="BE718" s="124"/>
      <c r="BF718" s="28"/>
      <c r="BG718" s="28"/>
      <c r="BH718" s="28"/>
      <c r="BI718" s="28"/>
      <c r="BJ718" s="28"/>
      <c r="BK718" s="28"/>
      <c r="BL718" s="28"/>
      <c r="BM718" s="28"/>
      <c r="BN718" s="28"/>
      <c r="BO718" s="28"/>
      <c r="BP718" s="28"/>
      <c r="BQ718" s="28"/>
      <c r="BR718" s="28"/>
      <c r="BS718" s="28"/>
      <c r="BT718" s="28"/>
    </row>
    <row r="719" spans="4:72" s="29" customFormat="1" ht="11.1" customHeight="1">
      <c r="D719" s="124"/>
      <c r="E719" s="28"/>
      <c r="P719" s="28"/>
      <c r="Q719" s="28"/>
      <c r="R719" s="28"/>
      <c r="S719" s="28"/>
      <c r="T719" s="28"/>
      <c r="U719" s="28"/>
      <c r="V719" s="28"/>
      <c r="W719" s="28"/>
      <c r="X719" s="28"/>
      <c r="Y719" s="28"/>
      <c r="Z719" s="28"/>
      <c r="AA719" s="28"/>
      <c r="AB719" s="28"/>
      <c r="AC719" s="28"/>
      <c r="AD719" s="28"/>
      <c r="AE719" s="28"/>
      <c r="AF719" s="28"/>
      <c r="AG719" s="28"/>
      <c r="AH719" s="28"/>
      <c r="AI719" s="28"/>
      <c r="AJ719" s="28"/>
      <c r="AK719" s="28"/>
      <c r="AL719" s="28"/>
      <c r="AM719" s="28"/>
      <c r="AN719" s="28"/>
      <c r="AO719" s="28"/>
      <c r="AP719" s="28"/>
      <c r="AQ719" s="28"/>
      <c r="AR719" s="28"/>
      <c r="AS719" s="28"/>
      <c r="AT719" s="28"/>
      <c r="AU719" s="28"/>
      <c r="AV719" s="28"/>
      <c r="AW719" s="28"/>
      <c r="AX719" s="28"/>
      <c r="AY719" s="28"/>
      <c r="AZ719" s="28"/>
      <c r="BA719" s="28"/>
      <c r="BB719" s="28"/>
      <c r="BE719" s="124"/>
      <c r="BF719" s="28"/>
      <c r="BG719" s="28"/>
      <c r="BH719" s="28"/>
      <c r="BI719" s="28"/>
      <c r="BJ719" s="28"/>
      <c r="BK719" s="28"/>
      <c r="BL719" s="28"/>
      <c r="BM719" s="28"/>
      <c r="BN719" s="28"/>
      <c r="BO719" s="28"/>
      <c r="BP719" s="28"/>
      <c r="BQ719" s="28"/>
      <c r="BR719" s="28"/>
      <c r="BS719" s="28"/>
      <c r="BT719" s="28"/>
    </row>
    <row r="720" spans="4:72" s="29" customFormat="1" ht="11.1" customHeight="1">
      <c r="D720" s="124"/>
      <c r="E720" s="28"/>
      <c r="P720" s="28"/>
      <c r="Q720" s="28"/>
      <c r="R720" s="28"/>
      <c r="S720" s="28"/>
      <c r="T720" s="28"/>
      <c r="U720" s="28"/>
      <c r="V720" s="28"/>
      <c r="W720" s="28"/>
      <c r="X720" s="28"/>
      <c r="Y720" s="28"/>
      <c r="Z720" s="28"/>
      <c r="AA720" s="28"/>
      <c r="AB720" s="28"/>
      <c r="AC720" s="28"/>
      <c r="AD720" s="28"/>
      <c r="AE720" s="28"/>
      <c r="AF720" s="28"/>
      <c r="AG720" s="28"/>
      <c r="AH720" s="28"/>
      <c r="AI720" s="28"/>
      <c r="AJ720" s="28"/>
      <c r="AK720" s="28"/>
      <c r="AL720" s="28"/>
      <c r="AM720" s="28"/>
      <c r="AN720" s="28"/>
      <c r="AO720" s="28"/>
      <c r="AP720" s="28"/>
      <c r="AQ720" s="28"/>
      <c r="AR720" s="28"/>
      <c r="AS720" s="28"/>
      <c r="AT720" s="28"/>
      <c r="AU720" s="28"/>
      <c r="AV720" s="28"/>
      <c r="AW720" s="28"/>
      <c r="AX720" s="28"/>
      <c r="AY720" s="28"/>
      <c r="AZ720" s="28"/>
      <c r="BA720" s="28"/>
      <c r="BB720" s="28"/>
      <c r="BE720" s="124"/>
      <c r="BF720" s="28"/>
      <c r="BG720" s="28"/>
      <c r="BH720" s="28"/>
      <c r="BI720" s="28"/>
      <c r="BJ720" s="28"/>
      <c r="BK720" s="28"/>
      <c r="BL720" s="28"/>
      <c r="BM720" s="28"/>
      <c r="BN720" s="28"/>
      <c r="BO720" s="28"/>
      <c r="BP720" s="28"/>
      <c r="BQ720" s="28"/>
      <c r="BR720" s="28"/>
      <c r="BS720" s="28"/>
      <c r="BT720" s="28"/>
    </row>
    <row r="721" spans="4:72" s="29" customFormat="1" ht="11.1" customHeight="1">
      <c r="D721" s="124"/>
      <c r="E721" s="28"/>
      <c r="P721" s="28"/>
      <c r="Q721" s="28"/>
      <c r="R721" s="28"/>
      <c r="S721" s="28"/>
      <c r="T721" s="28"/>
      <c r="U721" s="28"/>
      <c r="V721" s="28"/>
      <c r="W721" s="28"/>
      <c r="X721" s="28"/>
      <c r="Y721" s="28"/>
      <c r="Z721" s="28"/>
      <c r="AA721" s="28"/>
      <c r="AB721" s="28"/>
      <c r="AC721" s="28"/>
      <c r="AD721" s="28"/>
      <c r="AE721" s="28"/>
      <c r="AF721" s="28"/>
      <c r="AG721" s="28"/>
      <c r="AH721" s="28"/>
      <c r="AI721" s="28"/>
      <c r="AJ721" s="28"/>
      <c r="AK721" s="28"/>
      <c r="AL721" s="28"/>
      <c r="AM721" s="28"/>
      <c r="AN721" s="28"/>
      <c r="AO721" s="28"/>
      <c r="AP721" s="28"/>
      <c r="AQ721" s="28"/>
      <c r="AR721" s="28"/>
      <c r="AS721" s="28"/>
      <c r="AT721" s="28"/>
      <c r="AU721" s="28"/>
      <c r="AV721" s="28"/>
      <c r="AW721" s="28"/>
      <c r="AX721" s="28"/>
      <c r="AY721" s="28"/>
      <c r="AZ721" s="28"/>
      <c r="BA721" s="28"/>
      <c r="BB721" s="28"/>
      <c r="BE721" s="124"/>
      <c r="BF721" s="28"/>
      <c r="BG721" s="28"/>
      <c r="BH721" s="28"/>
      <c r="BI721" s="28"/>
      <c r="BJ721" s="28"/>
      <c r="BK721" s="28"/>
      <c r="BL721" s="28"/>
      <c r="BM721" s="28"/>
      <c r="BN721" s="28"/>
      <c r="BO721" s="28"/>
      <c r="BP721" s="28"/>
      <c r="BQ721" s="28"/>
      <c r="BR721" s="28"/>
      <c r="BS721" s="28"/>
      <c r="BT721" s="28"/>
    </row>
    <row r="722" spans="4:72" s="29" customFormat="1" ht="11.1" customHeight="1">
      <c r="D722" s="124"/>
      <c r="E722" s="28"/>
      <c r="P722" s="28"/>
      <c r="Q722" s="28"/>
      <c r="R722" s="28"/>
      <c r="S722" s="28"/>
      <c r="T722" s="28"/>
      <c r="U722" s="28"/>
      <c r="V722" s="28"/>
      <c r="W722" s="28"/>
      <c r="X722" s="28"/>
      <c r="Y722" s="28"/>
      <c r="Z722" s="28"/>
      <c r="AA722" s="28"/>
      <c r="AB722" s="28"/>
      <c r="AC722" s="28"/>
      <c r="AD722" s="28"/>
      <c r="AE722" s="28"/>
      <c r="AF722" s="28"/>
      <c r="AG722" s="28"/>
      <c r="AH722" s="28"/>
      <c r="AI722" s="28"/>
      <c r="AJ722" s="28"/>
      <c r="AK722" s="28"/>
      <c r="AL722" s="28"/>
      <c r="AM722" s="28"/>
      <c r="AN722" s="28"/>
      <c r="AO722" s="28"/>
      <c r="AP722" s="28"/>
      <c r="AQ722" s="28"/>
      <c r="AR722" s="28"/>
      <c r="AS722" s="28"/>
      <c r="AT722" s="28"/>
      <c r="AU722" s="28"/>
      <c r="AV722" s="28"/>
      <c r="AW722" s="28"/>
      <c r="AX722" s="28"/>
      <c r="AY722" s="28"/>
      <c r="AZ722" s="28"/>
      <c r="BA722" s="28"/>
      <c r="BB722" s="28"/>
      <c r="BE722" s="124"/>
      <c r="BF722" s="28"/>
      <c r="BG722" s="28"/>
      <c r="BH722" s="28"/>
      <c r="BI722" s="28"/>
      <c r="BJ722" s="28"/>
      <c r="BK722" s="28"/>
      <c r="BL722" s="28"/>
      <c r="BM722" s="28"/>
      <c r="BN722" s="28"/>
      <c r="BO722" s="28"/>
      <c r="BP722" s="28"/>
      <c r="BQ722" s="28"/>
      <c r="BR722" s="28"/>
      <c r="BS722" s="28"/>
      <c r="BT722" s="28"/>
    </row>
    <row r="723" spans="4:72" s="29" customFormat="1" ht="11.1" customHeight="1">
      <c r="D723" s="124"/>
      <c r="E723" s="28"/>
      <c r="P723" s="28"/>
      <c r="Q723" s="28"/>
      <c r="R723" s="28"/>
      <c r="S723" s="28"/>
      <c r="T723" s="28"/>
      <c r="U723" s="28"/>
      <c r="V723" s="28"/>
      <c r="W723" s="28"/>
      <c r="X723" s="28"/>
      <c r="Y723" s="28"/>
      <c r="Z723" s="28"/>
      <c r="AA723" s="28"/>
      <c r="AB723" s="28"/>
      <c r="AC723" s="28"/>
      <c r="AD723" s="28"/>
      <c r="AE723" s="28"/>
      <c r="AF723" s="28"/>
      <c r="AG723" s="28"/>
      <c r="AH723" s="28"/>
      <c r="AI723" s="28"/>
      <c r="AJ723" s="28"/>
      <c r="AK723" s="28"/>
      <c r="AL723" s="28"/>
      <c r="AM723" s="28"/>
      <c r="AN723" s="28"/>
      <c r="AO723" s="28"/>
      <c r="AP723" s="28"/>
      <c r="AQ723" s="28"/>
      <c r="AR723" s="28"/>
      <c r="AS723" s="28"/>
      <c r="AT723" s="28"/>
      <c r="AU723" s="28"/>
      <c r="AV723" s="28"/>
      <c r="AW723" s="28"/>
      <c r="AX723" s="28"/>
      <c r="AY723" s="28"/>
      <c r="AZ723" s="28"/>
      <c r="BA723" s="28"/>
      <c r="BB723" s="28"/>
      <c r="BE723" s="124"/>
      <c r="BF723" s="28"/>
      <c r="BG723" s="28"/>
      <c r="BH723" s="28"/>
      <c r="BI723" s="28"/>
      <c r="BJ723" s="28"/>
      <c r="BK723" s="28"/>
      <c r="BL723" s="28"/>
      <c r="BM723" s="28"/>
      <c r="BN723" s="28"/>
      <c r="BO723" s="28"/>
      <c r="BP723" s="28"/>
      <c r="BQ723" s="28"/>
      <c r="BR723" s="28"/>
      <c r="BS723" s="28"/>
      <c r="BT723" s="28"/>
    </row>
    <row r="724" spans="4:72" s="29" customFormat="1" ht="11.1" customHeight="1">
      <c r="D724" s="124"/>
      <c r="E724" s="28"/>
      <c r="P724" s="28"/>
      <c r="Q724" s="28"/>
      <c r="R724" s="28"/>
      <c r="S724" s="28"/>
      <c r="T724" s="28"/>
      <c r="U724" s="28"/>
      <c r="V724" s="28"/>
      <c r="W724" s="28"/>
      <c r="X724" s="28"/>
      <c r="Y724" s="28"/>
      <c r="Z724" s="28"/>
      <c r="AA724" s="28"/>
      <c r="AB724" s="28"/>
      <c r="AC724" s="28"/>
      <c r="AD724" s="28"/>
      <c r="AE724" s="28"/>
      <c r="AF724" s="28"/>
      <c r="AG724" s="28"/>
      <c r="AH724" s="28"/>
      <c r="AI724" s="28"/>
      <c r="AJ724" s="28"/>
      <c r="AK724" s="28"/>
      <c r="AL724" s="28"/>
      <c r="AM724" s="28"/>
      <c r="AN724" s="28"/>
      <c r="AO724" s="28"/>
      <c r="AP724" s="28"/>
      <c r="AQ724" s="28"/>
      <c r="AR724" s="28"/>
      <c r="AS724" s="28"/>
      <c r="AT724" s="28"/>
      <c r="AU724" s="28"/>
      <c r="AV724" s="28"/>
      <c r="AW724" s="28"/>
      <c r="AX724" s="28"/>
      <c r="AY724" s="28"/>
      <c r="AZ724" s="28"/>
      <c r="BA724" s="28"/>
      <c r="BB724" s="28"/>
      <c r="BE724" s="124"/>
      <c r="BF724" s="28"/>
      <c r="BG724" s="28"/>
      <c r="BH724" s="28"/>
      <c r="BI724" s="28"/>
      <c r="BJ724" s="28"/>
      <c r="BK724" s="28"/>
      <c r="BL724" s="28"/>
      <c r="BM724" s="28"/>
      <c r="BN724" s="28"/>
      <c r="BO724" s="28"/>
      <c r="BP724" s="28"/>
      <c r="BQ724" s="28"/>
      <c r="BR724" s="28"/>
      <c r="BS724" s="28"/>
      <c r="BT724" s="28"/>
    </row>
    <row r="725" spans="4:72" s="29" customFormat="1" ht="11.1" customHeight="1">
      <c r="D725" s="124"/>
      <c r="E725" s="28"/>
      <c r="P725" s="28"/>
      <c r="Q725" s="28"/>
      <c r="R725" s="28"/>
      <c r="S725" s="28"/>
      <c r="T725" s="28"/>
      <c r="U725" s="28"/>
      <c r="V725" s="28"/>
      <c r="W725" s="28"/>
      <c r="X725" s="28"/>
      <c r="Y725" s="28"/>
      <c r="Z725" s="28"/>
      <c r="AA725" s="28"/>
      <c r="AB725" s="28"/>
      <c r="AC725" s="28"/>
      <c r="AD725" s="28"/>
      <c r="AE725" s="28"/>
      <c r="AF725" s="28"/>
      <c r="AG725" s="28"/>
      <c r="AH725" s="28"/>
      <c r="AI725" s="28"/>
      <c r="AJ725" s="28"/>
      <c r="AK725" s="28"/>
      <c r="AL725" s="28"/>
      <c r="AM725" s="28"/>
      <c r="AN725" s="28"/>
      <c r="AO725" s="28"/>
      <c r="AP725" s="28"/>
      <c r="AQ725" s="28"/>
      <c r="AR725" s="28"/>
      <c r="AS725" s="28"/>
      <c r="AT725" s="28"/>
      <c r="AU725" s="28"/>
      <c r="AV725" s="28"/>
      <c r="AW725" s="28"/>
      <c r="AX725" s="28"/>
      <c r="AY725" s="28"/>
      <c r="AZ725" s="28"/>
      <c r="BA725" s="28"/>
      <c r="BB725" s="28"/>
      <c r="BE725" s="124"/>
      <c r="BF725" s="28"/>
      <c r="BG725" s="28"/>
      <c r="BH725" s="28"/>
      <c r="BI725" s="28"/>
      <c r="BJ725" s="28"/>
      <c r="BK725" s="28"/>
      <c r="BL725" s="28"/>
      <c r="BM725" s="28"/>
      <c r="BN725" s="28"/>
      <c r="BO725" s="28"/>
      <c r="BP725" s="28"/>
      <c r="BQ725" s="28"/>
      <c r="BR725" s="28"/>
      <c r="BS725" s="28"/>
      <c r="BT725" s="28"/>
    </row>
    <row r="726" spans="4:72" s="29" customFormat="1" ht="11.1" customHeight="1">
      <c r="D726" s="124"/>
      <c r="E726" s="28"/>
      <c r="P726" s="28"/>
      <c r="Q726" s="28"/>
      <c r="R726" s="28"/>
      <c r="S726" s="28"/>
      <c r="T726" s="28"/>
      <c r="U726" s="28"/>
      <c r="V726" s="28"/>
      <c r="W726" s="28"/>
      <c r="X726" s="28"/>
      <c r="Y726" s="28"/>
      <c r="Z726" s="28"/>
      <c r="AA726" s="28"/>
      <c r="AB726" s="28"/>
      <c r="AC726" s="28"/>
      <c r="AD726" s="28"/>
      <c r="AE726" s="28"/>
      <c r="AF726" s="28"/>
      <c r="AG726" s="28"/>
      <c r="AH726" s="28"/>
      <c r="AI726" s="28"/>
      <c r="AJ726" s="28"/>
      <c r="AK726" s="28"/>
      <c r="AL726" s="28"/>
      <c r="AM726" s="28"/>
      <c r="AN726" s="28"/>
      <c r="AO726" s="28"/>
      <c r="AP726" s="28"/>
      <c r="AQ726" s="28"/>
      <c r="AR726" s="28"/>
      <c r="AS726" s="28"/>
      <c r="AT726" s="28"/>
      <c r="AU726" s="28"/>
      <c r="AV726" s="28"/>
      <c r="AW726" s="28"/>
      <c r="AX726" s="28"/>
      <c r="AY726" s="28"/>
      <c r="AZ726" s="28"/>
      <c r="BA726" s="28"/>
      <c r="BB726" s="28"/>
      <c r="BE726" s="124"/>
      <c r="BF726" s="28"/>
      <c r="BG726" s="28"/>
      <c r="BH726" s="28"/>
      <c r="BI726" s="28"/>
      <c r="BJ726" s="28"/>
      <c r="BK726" s="28"/>
      <c r="BL726" s="28"/>
      <c r="BM726" s="28"/>
      <c r="BN726" s="28"/>
      <c r="BO726" s="28"/>
      <c r="BP726" s="28"/>
      <c r="BQ726" s="28"/>
      <c r="BR726" s="28"/>
      <c r="BS726" s="28"/>
      <c r="BT726" s="28"/>
    </row>
    <row r="727" spans="4:72" s="29" customFormat="1" ht="11.1" customHeight="1">
      <c r="D727" s="124"/>
      <c r="E727" s="28"/>
      <c r="P727" s="28"/>
      <c r="Q727" s="28"/>
      <c r="R727" s="28"/>
      <c r="S727" s="28"/>
      <c r="T727" s="28"/>
      <c r="U727" s="28"/>
      <c r="V727" s="28"/>
      <c r="W727" s="28"/>
      <c r="X727" s="28"/>
      <c r="Y727" s="28"/>
      <c r="Z727" s="28"/>
      <c r="AA727" s="28"/>
      <c r="AB727" s="28"/>
      <c r="AC727" s="28"/>
      <c r="AD727" s="28"/>
      <c r="AE727" s="28"/>
      <c r="AF727" s="28"/>
      <c r="AG727" s="28"/>
      <c r="AH727" s="28"/>
      <c r="AI727" s="28"/>
      <c r="AJ727" s="28"/>
      <c r="AK727" s="28"/>
      <c r="AL727" s="28"/>
      <c r="AM727" s="28"/>
      <c r="AN727" s="28"/>
      <c r="AO727" s="28"/>
      <c r="AP727" s="28"/>
      <c r="AQ727" s="28"/>
      <c r="AR727" s="28"/>
      <c r="AS727" s="28"/>
      <c r="AT727" s="28"/>
      <c r="AU727" s="28"/>
      <c r="AV727" s="28"/>
      <c r="AW727" s="28"/>
      <c r="AX727" s="28"/>
      <c r="AY727" s="28"/>
      <c r="AZ727" s="28"/>
      <c r="BA727" s="28"/>
      <c r="BB727" s="28"/>
      <c r="BE727" s="124"/>
      <c r="BF727" s="28"/>
      <c r="BG727" s="28"/>
      <c r="BH727" s="28"/>
      <c r="BI727" s="28"/>
      <c r="BJ727" s="28"/>
      <c r="BK727" s="28"/>
      <c r="BL727" s="28"/>
      <c r="BM727" s="28"/>
      <c r="BN727" s="28"/>
      <c r="BO727" s="28"/>
      <c r="BP727" s="28"/>
      <c r="BQ727" s="28"/>
      <c r="BR727" s="28"/>
      <c r="BS727" s="28"/>
      <c r="BT727" s="28"/>
    </row>
    <row r="728" spans="4:72" s="29" customFormat="1" ht="11.1" customHeight="1">
      <c r="D728" s="124"/>
      <c r="E728" s="28"/>
      <c r="P728" s="28"/>
      <c r="Q728" s="28"/>
      <c r="R728" s="28"/>
      <c r="S728" s="28"/>
      <c r="T728" s="28"/>
      <c r="U728" s="28"/>
      <c r="V728" s="28"/>
      <c r="W728" s="28"/>
      <c r="X728" s="28"/>
      <c r="Y728" s="28"/>
      <c r="Z728" s="28"/>
      <c r="AA728" s="28"/>
      <c r="AB728" s="28"/>
      <c r="AC728" s="28"/>
      <c r="AD728" s="28"/>
      <c r="AE728" s="28"/>
      <c r="AF728" s="28"/>
      <c r="AG728" s="28"/>
      <c r="AH728" s="28"/>
      <c r="AI728" s="28"/>
      <c r="AJ728" s="28"/>
      <c r="AK728" s="28"/>
      <c r="AL728" s="28"/>
      <c r="AM728" s="28"/>
      <c r="AN728" s="28"/>
      <c r="AO728" s="28"/>
      <c r="AP728" s="28"/>
      <c r="AQ728" s="28"/>
      <c r="AR728" s="28"/>
      <c r="AS728" s="28"/>
      <c r="AT728" s="28"/>
      <c r="AU728" s="28"/>
      <c r="AV728" s="28"/>
      <c r="AW728" s="28"/>
      <c r="AX728" s="28"/>
      <c r="AY728" s="28"/>
      <c r="AZ728" s="28"/>
      <c r="BA728" s="28"/>
      <c r="BB728" s="28"/>
      <c r="BE728" s="124"/>
      <c r="BF728" s="28"/>
      <c r="BG728" s="28"/>
      <c r="BH728" s="28"/>
      <c r="BI728" s="28"/>
      <c r="BJ728" s="28"/>
      <c r="BK728" s="28"/>
      <c r="BL728" s="28"/>
      <c r="BM728" s="28"/>
      <c r="BN728" s="28"/>
      <c r="BO728" s="28"/>
      <c r="BP728" s="28"/>
      <c r="BQ728" s="28"/>
      <c r="BR728" s="28"/>
      <c r="BS728" s="28"/>
      <c r="BT728" s="28"/>
    </row>
    <row r="729" spans="4:72" s="29" customFormat="1" ht="11.1" customHeight="1">
      <c r="D729" s="124"/>
      <c r="E729" s="28"/>
      <c r="P729" s="28"/>
      <c r="Q729" s="28"/>
      <c r="R729" s="28"/>
      <c r="S729" s="28"/>
      <c r="T729" s="28"/>
      <c r="U729" s="28"/>
      <c r="V729" s="28"/>
      <c r="W729" s="28"/>
      <c r="X729" s="28"/>
      <c r="Y729" s="28"/>
      <c r="Z729" s="28"/>
      <c r="AA729" s="28"/>
      <c r="AB729" s="28"/>
      <c r="AC729" s="28"/>
      <c r="AD729" s="28"/>
      <c r="AE729" s="28"/>
      <c r="AF729" s="28"/>
      <c r="AG729" s="28"/>
      <c r="AH729" s="28"/>
      <c r="AI729" s="28"/>
      <c r="AJ729" s="28"/>
      <c r="AK729" s="28"/>
      <c r="AL729" s="28"/>
      <c r="AM729" s="28"/>
      <c r="AN729" s="28"/>
      <c r="AO729" s="28"/>
      <c r="AP729" s="28"/>
      <c r="AQ729" s="28"/>
      <c r="AR729" s="28"/>
      <c r="AS729" s="28"/>
      <c r="AT729" s="28"/>
      <c r="AU729" s="28"/>
      <c r="AV729" s="28"/>
      <c r="AW729" s="28"/>
      <c r="AX729" s="28"/>
      <c r="AY729" s="28"/>
      <c r="AZ729" s="28"/>
      <c r="BA729" s="28"/>
      <c r="BB729" s="28"/>
      <c r="BE729" s="124"/>
      <c r="BF729" s="28"/>
      <c r="BG729" s="28"/>
      <c r="BH729" s="28"/>
      <c r="BI729" s="28"/>
      <c r="BJ729" s="28"/>
      <c r="BK729" s="28"/>
      <c r="BL729" s="28"/>
      <c r="BM729" s="28"/>
      <c r="BN729" s="28"/>
      <c r="BO729" s="28"/>
      <c r="BP729" s="28"/>
      <c r="BQ729" s="28"/>
      <c r="BR729" s="28"/>
      <c r="BS729" s="28"/>
      <c r="BT729" s="28"/>
    </row>
    <row r="730" spans="4:72" s="29" customFormat="1" ht="11.1" customHeight="1">
      <c r="D730" s="124"/>
      <c r="E730" s="28"/>
      <c r="P730" s="28"/>
      <c r="Q730" s="28"/>
      <c r="R730" s="28"/>
      <c r="S730" s="28"/>
      <c r="T730" s="28"/>
      <c r="U730" s="28"/>
      <c r="V730" s="28"/>
      <c r="W730" s="28"/>
      <c r="X730" s="28"/>
      <c r="Y730" s="28"/>
      <c r="Z730" s="28"/>
      <c r="AA730" s="28"/>
      <c r="AB730" s="28"/>
      <c r="AC730" s="28"/>
      <c r="AD730" s="28"/>
      <c r="AE730" s="28"/>
      <c r="AF730" s="28"/>
      <c r="AG730" s="28"/>
      <c r="AH730" s="28"/>
      <c r="AI730" s="28"/>
      <c r="AJ730" s="28"/>
      <c r="AK730" s="28"/>
      <c r="AL730" s="28"/>
      <c r="AM730" s="28"/>
      <c r="AN730" s="28"/>
      <c r="AO730" s="28"/>
      <c r="AP730" s="28"/>
      <c r="AQ730" s="28"/>
      <c r="AR730" s="28"/>
      <c r="AS730" s="28"/>
      <c r="AT730" s="28"/>
      <c r="AU730" s="28"/>
      <c r="AV730" s="28"/>
      <c r="AW730" s="28"/>
      <c r="AX730" s="28"/>
      <c r="AY730" s="28"/>
      <c r="AZ730" s="28"/>
      <c r="BA730" s="28"/>
      <c r="BB730" s="28"/>
      <c r="BE730" s="124"/>
      <c r="BF730" s="28"/>
      <c r="BG730" s="28"/>
      <c r="BH730" s="28"/>
      <c r="BI730" s="28"/>
      <c r="BJ730" s="28"/>
      <c r="BK730" s="28"/>
      <c r="BL730" s="28"/>
      <c r="BM730" s="28"/>
      <c r="BN730" s="28"/>
      <c r="BO730" s="28"/>
      <c r="BP730" s="28"/>
      <c r="BQ730" s="28"/>
      <c r="BR730" s="28"/>
      <c r="BS730" s="28"/>
      <c r="BT730" s="28"/>
    </row>
    <row r="731" spans="4:72" s="29" customFormat="1" ht="11.1" customHeight="1">
      <c r="D731" s="124"/>
      <c r="E731" s="28"/>
      <c r="P731" s="28"/>
      <c r="Q731" s="28"/>
      <c r="R731" s="28"/>
      <c r="S731" s="28"/>
      <c r="T731" s="28"/>
      <c r="U731" s="28"/>
      <c r="V731" s="28"/>
      <c r="W731" s="28"/>
      <c r="X731" s="28"/>
      <c r="Y731" s="28"/>
      <c r="Z731" s="28"/>
      <c r="AA731" s="28"/>
      <c r="AB731" s="28"/>
      <c r="AC731" s="28"/>
      <c r="AD731" s="28"/>
      <c r="AE731" s="28"/>
      <c r="AF731" s="28"/>
      <c r="AG731" s="28"/>
      <c r="AH731" s="28"/>
      <c r="AI731" s="28"/>
      <c r="AJ731" s="28"/>
      <c r="AK731" s="28"/>
      <c r="AL731" s="28"/>
      <c r="AM731" s="28"/>
      <c r="AN731" s="28"/>
      <c r="AO731" s="28"/>
      <c r="AP731" s="28"/>
      <c r="AQ731" s="28"/>
      <c r="AR731" s="28"/>
      <c r="AS731" s="28"/>
      <c r="AT731" s="28"/>
      <c r="AU731" s="28"/>
      <c r="AV731" s="28"/>
      <c r="AW731" s="28"/>
      <c r="AX731" s="28"/>
      <c r="AY731" s="28"/>
      <c r="AZ731" s="28"/>
      <c r="BA731" s="28"/>
      <c r="BB731" s="28"/>
      <c r="BE731" s="124"/>
      <c r="BF731" s="28"/>
      <c r="BG731" s="28"/>
      <c r="BH731" s="28"/>
      <c r="BI731" s="28"/>
      <c r="BJ731" s="28"/>
      <c r="BK731" s="28"/>
      <c r="BL731" s="28"/>
      <c r="BM731" s="28"/>
      <c r="BN731" s="28"/>
      <c r="BO731" s="28"/>
      <c r="BP731" s="28"/>
      <c r="BQ731" s="28"/>
      <c r="BR731" s="28"/>
      <c r="BS731" s="28"/>
      <c r="BT731" s="28"/>
    </row>
    <row r="732" spans="4:72" s="29" customFormat="1" ht="11.1" customHeight="1">
      <c r="D732" s="124"/>
      <c r="E732" s="28"/>
      <c r="P732" s="28"/>
      <c r="Q732" s="28"/>
      <c r="R732" s="28"/>
      <c r="S732" s="28"/>
      <c r="T732" s="28"/>
      <c r="U732" s="28"/>
      <c r="V732" s="28"/>
      <c r="W732" s="28"/>
      <c r="X732" s="28"/>
      <c r="Y732" s="28"/>
      <c r="Z732" s="28"/>
      <c r="AA732" s="28"/>
      <c r="AB732" s="28"/>
      <c r="AC732" s="28"/>
      <c r="AD732" s="28"/>
      <c r="AE732" s="28"/>
      <c r="AF732" s="28"/>
      <c r="AG732" s="28"/>
      <c r="AH732" s="28"/>
      <c r="AI732" s="28"/>
      <c r="AJ732" s="28"/>
      <c r="AK732" s="28"/>
      <c r="AL732" s="28"/>
      <c r="AM732" s="28"/>
      <c r="AN732" s="28"/>
      <c r="AO732" s="28"/>
      <c r="AP732" s="28"/>
      <c r="AQ732" s="28"/>
      <c r="AR732" s="28"/>
      <c r="AS732" s="28"/>
      <c r="AT732" s="28"/>
      <c r="AU732" s="28"/>
      <c r="AV732" s="28"/>
      <c r="AW732" s="28"/>
      <c r="AX732" s="28"/>
      <c r="AY732" s="28"/>
      <c r="AZ732" s="28"/>
      <c r="BA732" s="28"/>
      <c r="BB732" s="28"/>
      <c r="BE732" s="124"/>
      <c r="BF732" s="28"/>
      <c r="BG732" s="28"/>
      <c r="BH732" s="28"/>
      <c r="BI732" s="28"/>
      <c r="BJ732" s="28"/>
      <c r="BK732" s="28"/>
      <c r="BL732" s="28"/>
      <c r="BM732" s="28"/>
      <c r="BN732" s="28"/>
      <c r="BO732" s="28"/>
      <c r="BP732" s="28"/>
      <c r="BQ732" s="28"/>
      <c r="BR732" s="28"/>
      <c r="BS732" s="28"/>
      <c r="BT732" s="28"/>
    </row>
    <row r="733" spans="4:72" s="29" customFormat="1" ht="11.1" customHeight="1">
      <c r="D733" s="124"/>
      <c r="E733" s="28"/>
      <c r="P733" s="28"/>
      <c r="Q733" s="28"/>
      <c r="R733" s="28"/>
      <c r="S733" s="28"/>
      <c r="T733" s="28"/>
      <c r="U733" s="28"/>
      <c r="V733" s="28"/>
      <c r="W733" s="28"/>
      <c r="X733" s="28"/>
      <c r="Y733" s="28"/>
      <c r="Z733" s="28"/>
      <c r="AA733" s="28"/>
      <c r="AB733" s="28"/>
      <c r="AC733" s="28"/>
      <c r="AD733" s="28"/>
      <c r="AE733" s="28"/>
      <c r="AF733" s="28"/>
      <c r="AG733" s="28"/>
      <c r="AH733" s="28"/>
      <c r="AI733" s="28"/>
      <c r="AJ733" s="28"/>
      <c r="AK733" s="28"/>
      <c r="AL733" s="28"/>
      <c r="AM733" s="28"/>
      <c r="AN733" s="28"/>
      <c r="AO733" s="28"/>
      <c r="AP733" s="28"/>
      <c r="AQ733" s="28"/>
      <c r="AR733" s="28"/>
      <c r="AS733" s="28"/>
      <c r="AT733" s="28"/>
      <c r="AU733" s="28"/>
      <c r="AV733" s="28"/>
      <c r="AW733" s="28"/>
      <c r="AX733" s="28"/>
      <c r="AY733" s="28"/>
      <c r="AZ733" s="28"/>
      <c r="BA733" s="28"/>
      <c r="BB733" s="28"/>
      <c r="BE733" s="124"/>
      <c r="BF733" s="28"/>
      <c r="BG733" s="28"/>
      <c r="BH733" s="28"/>
      <c r="BI733" s="28"/>
      <c r="BJ733" s="28"/>
      <c r="BK733" s="28"/>
      <c r="BL733" s="28"/>
      <c r="BM733" s="28"/>
      <c r="BN733" s="28"/>
      <c r="BO733" s="28"/>
      <c r="BP733" s="28"/>
      <c r="BQ733" s="28"/>
      <c r="BR733" s="28"/>
      <c r="BS733" s="28"/>
      <c r="BT733" s="28"/>
    </row>
    <row r="734" spans="4:72" s="29" customFormat="1" ht="11.1" customHeight="1">
      <c r="D734" s="124"/>
      <c r="E734" s="28"/>
      <c r="P734" s="28"/>
      <c r="Q734" s="28"/>
      <c r="R734" s="28"/>
      <c r="S734" s="28"/>
      <c r="T734" s="28"/>
      <c r="U734" s="28"/>
      <c r="V734" s="28"/>
      <c r="W734" s="28"/>
      <c r="X734" s="28"/>
      <c r="Y734" s="28"/>
      <c r="Z734" s="28"/>
      <c r="AA734" s="28"/>
      <c r="AB734" s="28"/>
      <c r="AC734" s="28"/>
      <c r="AD734" s="28"/>
      <c r="AE734" s="28"/>
      <c r="AF734" s="28"/>
      <c r="AG734" s="28"/>
      <c r="AH734" s="28"/>
      <c r="AI734" s="28"/>
      <c r="AJ734" s="28"/>
      <c r="AK734" s="28"/>
      <c r="AL734" s="28"/>
      <c r="AM734" s="28"/>
      <c r="AN734" s="28"/>
      <c r="AO734" s="28"/>
      <c r="AP734" s="28"/>
      <c r="AQ734" s="28"/>
      <c r="AR734" s="28"/>
      <c r="AS734" s="28"/>
      <c r="AT734" s="28"/>
      <c r="AU734" s="28"/>
      <c r="AV734" s="28"/>
      <c r="AW734" s="28"/>
      <c r="AX734" s="28"/>
      <c r="AY734" s="28"/>
      <c r="AZ734" s="28"/>
      <c r="BA734" s="28"/>
      <c r="BB734" s="28"/>
      <c r="BE734" s="124"/>
      <c r="BF734" s="28"/>
      <c r="BG734" s="28"/>
      <c r="BH734" s="28"/>
      <c r="BI734" s="28"/>
      <c r="BJ734" s="28"/>
      <c r="BK734" s="28"/>
      <c r="BL734" s="28"/>
      <c r="BM734" s="28"/>
      <c r="BN734" s="28"/>
      <c r="BO734" s="28"/>
      <c r="BP734" s="28"/>
      <c r="BQ734" s="28"/>
      <c r="BR734" s="28"/>
      <c r="BS734" s="28"/>
      <c r="BT734" s="28"/>
    </row>
    <row r="735" spans="4:72" s="29" customFormat="1" ht="11.1" customHeight="1">
      <c r="D735" s="124"/>
      <c r="E735" s="28"/>
      <c r="P735" s="28"/>
      <c r="Q735" s="28"/>
      <c r="R735" s="28"/>
      <c r="S735" s="28"/>
      <c r="T735" s="28"/>
      <c r="U735" s="28"/>
      <c r="V735" s="28"/>
      <c r="W735" s="28"/>
      <c r="X735" s="28"/>
      <c r="Y735" s="28"/>
      <c r="Z735" s="28"/>
      <c r="AA735" s="28"/>
      <c r="AB735" s="28"/>
      <c r="AC735" s="28"/>
      <c r="AD735" s="28"/>
      <c r="AE735" s="28"/>
      <c r="AF735" s="28"/>
      <c r="AG735" s="28"/>
      <c r="AH735" s="28"/>
      <c r="AI735" s="28"/>
      <c r="AJ735" s="28"/>
      <c r="AK735" s="28"/>
      <c r="AL735" s="28"/>
      <c r="AM735" s="28"/>
      <c r="AN735" s="28"/>
      <c r="AO735" s="28"/>
      <c r="AP735" s="28"/>
      <c r="AQ735" s="28"/>
      <c r="AR735" s="28"/>
      <c r="AS735" s="28"/>
      <c r="AT735" s="28"/>
      <c r="AU735" s="28"/>
      <c r="AV735" s="28"/>
      <c r="AW735" s="28"/>
      <c r="AX735" s="28"/>
      <c r="AY735" s="28"/>
      <c r="AZ735" s="28"/>
      <c r="BA735" s="28"/>
      <c r="BB735" s="28"/>
      <c r="BE735" s="124"/>
      <c r="BF735" s="28"/>
      <c r="BG735" s="28"/>
      <c r="BH735" s="28"/>
      <c r="BI735" s="28"/>
      <c r="BJ735" s="28"/>
      <c r="BK735" s="28"/>
      <c r="BL735" s="28"/>
      <c r="BM735" s="28"/>
      <c r="BN735" s="28"/>
      <c r="BO735" s="28"/>
      <c r="BP735" s="28"/>
      <c r="BQ735" s="28"/>
      <c r="BR735" s="28"/>
      <c r="BS735" s="28"/>
      <c r="BT735" s="28"/>
    </row>
    <row r="736" spans="4:72" s="29" customFormat="1" ht="11.1" customHeight="1">
      <c r="D736" s="124"/>
      <c r="E736" s="28"/>
      <c r="P736" s="28"/>
      <c r="Q736" s="28"/>
      <c r="R736" s="28"/>
      <c r="S736" s="28"/>
      <c r="T736" s="28"/>
      <c r="U736" s="28"/>
      <c r="V736" s="28"/>
      <c r="W736" s="28"/>
      <c r="X736" s="28"/>
      <c r="Y736" s="28"/>
      <c r="Z736" s="28"/>
      <c r="AA736" s="28"/>
      <c r="AB736" s="28"/>
      <c r="AC736" s="28"/>
      <c r="AD736" s="28"/>
      <c r="AE736" s="28"/>
      <c r="AF736" s="28"/>
      <c r="AG736" s="28"/>
      <c r="AH736" s="28"/>
      <c r="AI736" s="28"/>
      <c r="AJ736" s="28"/>
      <c r="AK736" s="28"/>
      <c r="AL736" s="28"/>
      <c r="AM736" s="28"/>
      <c r="AN736" s="28"/>
      <c r="AO736" s="28"/>
      <c r="AP736" s="28"/>
      <c r="AQ736" s="28"/>
      <c r="AR736" s="28"/>
      <c r="AS736" s="28"/>
      <c r="AT736" s="28"/>
      <c r="AU736" s="28"/>
      <c r="AV736" s="28"/>
      <c r="AW736" s="28"/>
      <c r="AX736" s="28"/>
      <c r="AY736" s="28"/>
      <c r="AZ736" s="28"/>
      <c r="BA736" s="28"/>
      <c r="BB736" s="28"/>
      <c r="BE736" s="124"/>
      <c r="BF736" s="28"/>
      <c r="BG736" s="28"/>
      <c r="BH736" s="28"/>
      <c r="BI736" s="28"/>
      <c r="BJ736" s="28"/>
      <c r="BK736" s="28"/>
      <c r="BL736" s="28"/>
      <c r="BM736" s="28"/>
      <c r="BN736" s="28"/>
      <c r="BO736" s="28"/>
      <c r="BP736" s="28"/>
      <c r="BQ736" s="28"/>
      <c r="BR736" s="28"/>
      <c r="BS736" s="28"/>
      <c r="BT736" s="28"/>
    </row>
    <row r="737" spans="4:72" s="29" customFormat="1" ht="11.1" customHeight="1">
      <c r="D737" s="124"/>
      <c r="E737" s="28"/>
      <c r="P737" s="28"/>
      <c r="Q737" s="28"/>
      <c r="R737" s="28"/>
      <c r="S737" s="28"/>
      <c r="T737" s="28"/>
      <c r="U737" s="28"/>
      <c r="V737" s="28"/>
      <c r="W737" s="28"/>
      <c r="X737" s="28"/>
      <c r="Y737" s="28"/>
      <c r="Z737" s="28"/>
      <c r="AA737" s="28"/>
      <c r="AB737" s="28"/>
      <c r="AC737" s="28"/>
      <c r="AD737" s="28"/>
      <c r="AE737" s="28"/>
      <c r="AF737" s="28"/>
      <c r="AG737" s="28"/>
      <c r="AH737" s="28"/>
      <c r="AI737" s="28"/>
      <c r="AJ737" s="28"/>
      <c r="AK737" s="28"/>
      <c r="AL737" s="28"/>
      <c r="AM737" s="28"/>
      <c r="AN737" s="28"/>
      <c r="AO737" s="28"/>
      <c r="AP737" s="28"/>
      <c r="AQ737" s="28"/>
      <c r="AR737" s="28"/>
      <c r="AS737" s="28"/>
      <c r="AT737" s="28"/>
      <c r="AU737" s="28"/>
      <c r="AV737" s="28"/>
      <c r="AW737" s="28"/>
      <c r="AX737" s="28"/>
      <c r="AY737" s="28"/>
      <c r="AZ737" s="28"/>
      <c r="BA737" s="28"/>
      <c r="BB737" s="28"/>
      <c r="BE737" s="124"/>
      <c r="BF737" s="28"/>
      <c r="BG737" s="28"/>
      <c r="BH737" s="28"/>
      <c r="BI737" s="28"/>
      <c r="BJ737" s="28"/>
      <c r="BK737" s="28"/>
      <c r="BL737" s="28"/>
      <c r="BM737" s="28"/>
      <c r="BN737" s="28"/>
      <c r="BO737" s="28"/>
      <c r="BP737" s="28"/>
      <c r="BQ737" s="28"/>
      <c r="BR737" s="28"/>
      <c r="BS737" s="28"/>
      <c r="BT737" s="28"/>
    </row>
    <row r="738" spans="4:72" s="29" customFormat="1" ht="11.1" customHeight="1">
      <c r="D738" s="124"/>
      <c r="E738" s="28"/>
      <c r="P738" s="28"/>
      <c r="Q738" s="28"/>
      <c r="R738" s="28"/>
      <c r="S738" s="28"/>
      <c r="T738" s="28"/>
      <c r="U738" s="28"/>
      <c r="V738" s="28"/>
      <c r="W738" s="28"/>
      <c r="X738" s="28"/>
      <c r="Y738" s="28"/>
      <c r="Z738" s="28"/>
      <c r="AA738" s="28"/>
      <c r="AB738" s="28"/>
      <c r="AC738" s="28"/>
      <c r="AD738" s="28"/>
      <c r="AE738" s="28"/>
      <c r="AF738" s="28"/>
      <c r="AG738" s="28"/>
      <c r="AH738" s="28"/>
      <c r="AI738" s="28"/>
      <c r="AJ738" s="28"/>
      <c r="AK738" s="28"/>
      <c r="AL738" s="28"/>
      <c r="AM738" s="28"/>
      <c r="AN738" s="28"/>
      <c r="AO738" s="28"/>
      <c r="AP738" s="28"/>
      <c r="AQ738" s="28"/>
      <c r="AR738" s="28"/>
      <c r="AS738" s="28"/>
      <c r="AT738" s="28"/>
      <c r="AU738" s="28"/>
      <c r="AV738" s="28"/>
      <c r="AW738" s="28"/>
      <c r="AX738" s="28"/>
      <c r="AY738" s="28"/>
      <c r="AZ738" s="28"/>
      <c r="BA738" s="28"/>
      <c r="BB738" s="28"/>
      <c r="BE738" s="124"/>
      <c r="BF738" s="28"/>
      <c r="BG738" s="28"/>
      <c r="BH738" s="28"/>
      <c r="BI738" s="28"/>
      <c r="BJ738" s="28"/>
      <c r="BK738" s="28"/>
      <c r="BL738" s="28"/>
      <c r="BM738" s="28"/>
      <c r="BN738" s="28"/>
      <c r="BO738" s="28"/>
      <c r="BP738" s="28"/>
      <c r="BQ738" s="28"/>
      <c r="BR738" s="28"/>
      <c r="BS738" s="28"/>
      <c r="BT738" s="28"/>
    </row>
    <row r="739" spans="4:72" s="29" customFormat="1" ht="11.1" customHeight="1">
      <c r="D739" s="124"/>
      <c r="E739" s="28"/>
      <c r="P739" s="28"/>
      <c r="Q739" s="28"/>
      <c r="R739" s="28"/>
      <c r="S739" s="28"/>
      <c r="T739" s="28"/>
      <c r="U739" s="28"/>
      <c r="V739" s="28"/>
      <c r="W739" s="28"/>
      <c r="X739" s="28"/>
      <c r="Y739" s="28"/>
      <c r="Z739" s="28"/>
      <c r="AA739" s="28"/>
      <c r="AB739" s="28"/>
      <c r="AC739" s="28"/>
      <c r="AD739" s="28"/>
      <c r="AE739" s="28"/>
      <c r="AF739" s="28"/>
      <c r="AG739" s="28"/>
      <c r="AH739" s="28"/>
      <c r="AI739" s="28"/>
      <c r="AJ739" s="28"/>
      <c r="AK739" s="28"/>
      <c r="AL739" s="28"/>
      <c r="AM739" s="28"/>
      <c r="AN739" s="28"/>
      <c r="AO739" s="28"/>
      <c r="AP739" s="28"/>
      <c r="AQ739" s="28"/>
      <c r="AR739" s="28"/>
      <c r="AS739" s="28"/>
      <c r="AT739" s="28"/>
      <c r="AU739" s="28"/>
      <c r="AV739" s="28"/>
      <c r="AW739" s="28"/>
      <c r="AX739" s="28"/>
      <c r="AY739" s="28"/>
      <c r="AZ739" s="28"/>
      <c r="BA739" s="28"/>
      <c r="BB739" s="28"/>
      <c r="BE739" s="124"/>
      <c r="BF739" s="28"/>
      <c r="BG739" s="28"/>
      <c r="BH739" s="28"/>
      <c r="BI739" s="28"/>
      <c r="BJ739" s="28"/>
      <c r="BK739" s="28"/>
      <c r="BL739" s="28"/>
      <c r="BM739" s="28"/>
      <c r="BN739" s="28"/>
      <c r="BO739" s="28"/>
      <c r="BP739" s="28"/>
      <c r="BQ739" s="28"/>
      <c r="BR739" s="28"/>
      <c r="BS739" s="28"/>
      <c r="BT739" s="28"/>
    </row>
    <row r="740" spans="4:72" s="29" customFormat="1" ht="11.1" customHeight="1">
      <c r="D740" s="124"/>
      <c r="E740" s="28"/>
      <c r="P740" s="28"/>
      <c r="Q740" s="28"/>
      <c r="R740" s="28"/>
      <c r="S740" s="28"/>
      <c r="T740" s="28"/>
      <c r="U740" s="28"/>
      <c r="V740" s="28"/>
      <c r="W740" s="28"/>
      <c r="X740" s="28"/>
      <c r="Y740" s="28"/>
      <c r="Z740" s="28"/>
      <c r="AA740" s="28"/>
      <c r="AB740" s="28"/>
      <c r="AC740" s="28"/>
      <c r="AD740" s="28"/>
      <c r="AE740" s="28"/>
      <c r="AF740" s="28"/>
      <c r="AG740" s="28"/>
      <c r="AH740" s="28"/>
      <c r="AI740" s="28"/>
      <c r="AJ740" s="28"/>
      <c r="AK740" s="28"/>
      <c r="AL740" s="28"/>
      <c r="AM740" s="28"/>
      <c r="AN740" s="28"/>
      <c r="AO740" s="28"/>
      <c r="AP740" s="28"/>
      <c r="AQ740" s="28"/>
      <c r="AR740" s="28"/>
      <c r="AS740" s="28"/>
      <c r="AT740" s="28"/>
      <c r="AU740" s="28"/>
      <c r="AV740" s="28"/>
      <c r="AW740" s="28"/>
      <c r="AX740" s="28"/>
      <c r="AY740" s="28"/>
      <c r="AZ740" s="28"/>
      <c r="BA740" s="28"/>
      <c r="BB740" s="28"/>
      <c r="BE740" s="124"/>
      <c r="BF740" s="28"/>
      <c r="BG740" s="28"/>
      <c r="BH740" s="28"/>
      <c r="BI740" s="28"/>
      <c r="BJ740" s="28"/>
      <c r="BK740" s="28"/>
      <c r="BL740" s="28"/>
      <c r="BM740" s="28"/>
      <c r="BN740" s="28"/>
      <c r="BO740" s="28"/>
      <c r="BP740" s="28"/>
      <c r="BQ740" s="28"/>
      <c r="BR740" s="28"/>
      <c r="BS740" s="28"/>
      <c r="BT740" s="28"/>
    </row>
    <row r="741" spans="4:72" s="29" customFormat="1" ht="11.1" customHeight="1">
      <c r="D741" s="124"/>
      <c r="E741" s="28"/>
      <c r="P741" s="28"/>
      <c r="Q741" s="28"/>
      <c r="R741" s="28"/>
      <c r="S741" s="28"/>
      <c r="T741" s="28"/>
      <c r="U741" s="28"/>
      <c r="V741" s="28"/>
      <c r="W741" s="28"/>
      <c r="X741" s="28"/>
      <c r="Y741" s="28"/>
      <c r="Z741" s="28"/>
      <c r="AA741" s="28"/>
      <c r="AB741" s="28"/>
      <c r="AC741" s="28"/>
      <c r="AD741" s="28"/>
      <c r="AE741" s="28"/>
      <c r="AF741" s="28"/>
      <c r="AG741" s="28"/>
      <c r="AH741" s="28"/>
      <c r="AI741" s="28"/>
      <c r="AJ741" s="28"/>
      <c r="AK741" s="28"/>
      <c r="AL741" s="28"/>
      <c r="AM741" s="28"/>
      <c r="AN741" s="28"/>
      <c r="AO741" s="28"/>
      <c r="AP741" s="28"/>
      <c r="AQ741" s="28"/>
      <c r="AR741" s="28"/>
      <c r="AS741" s="28"/>
      <c r="AT741" s="28"/>
      <c r="AU741" s="28"/>
      <c r="AV741" s="28"/>
      <c r="AW741" s="28"/>
      <c r="AX741" s="28"/>
      <c r="AY741" s="28"/>
      <c r="AZ741" s="28"/>
      <c r="BA741" s="28"/>
      <c r="BB741" s="28"/>
      <c r="BE741" s="124"/>
      <c r="BF741" s="28"/>
      <c r="BG741" s="28"/>
      <c r="BH741" s="28"/>
      <c r="BI741" s="28"/>
      <c r="BJ741" s="28"/>
      <c r="BK741" s="28"/>
      <c r="BL741" s="28"/>
      <c r="BM741" s="28"/>
      <c r="BN741" s="28"/>
      <c r="BO741" s="28"/>
      <c r="BP741" s="28"/>
      <c r="BQ741" s="28"/>
      <c r="BR741" s="28"/>
      <c r="BS741" s="28"/>
      <c r="BT741" s="28"/>
    </row>
    <row r="742" spans="4:72" s="29" customFormat="1" ht="11.1" customHeight="1">
      <c r="D742" s="124"/>
      <c r="E742" s="28"/>
      <c r="P742" s="28"/>
      <c r="Q742" s="28"/>
      <c r="R742" s="28"/>
      <c r="S742" s="28"/>
      <c r="T742" s="28"/>
      <c r="U742" s="28"/>
      <c r="V742" s="28"/>
      <c r="W742" s="28"/>
      <c r="X742" s="28"/>
      <c r="Y742" s="28"/>
      <c r="Z742" s="28"/>
      <c r="AA742" s="28"/>
      <c r="AB742" s="28"/>
      <c r="AC742" s="28"/>
      <c r="AD742" s="28"/>
      <c r="AE742" s="28"/>
      <c r="AF742" s="28"/>
      <c r="AG742" s="28"/>
      <c r="AH742" s="28"/>
      <c r="AI742" s="28"/>
      <c r="AJ742" s="28"/>
      <c r="AK742" s="28"/>
      <c r="AL742" s="28"/>
      <c r="AM742" s="28"/>
      <c r="AN742" s="28"/>
      <c r="AO742" s="28"/>
      <c r="AP742" s="28"/>
      <c r="AQ742" s="28"/>
      <c r="AR742" s="28"/>
      <c r="AS742" s="28"/>
      <c r="AT742" s="28"/>
      <c r="AU742" s="28"/>
      <c r="AV742" s="28"/>
      <c r="AW742" s="28"/>
      <c r="AX742" s="28"/>
      <c r="AY742" s="28"/>
      <c r="AZ742" s="28"/>
      <c r="BA742" s="28"/>
      <c r="BB742" s="28"/>
      <c r="BE742" s="124"/>
      <c r="BF742" s="28"/>
      <c r="BG742" s="28"/>
      <c r="BH742" s="28"/>
      <c r="BI742" s="28"/>
      <c r="BJ742" s="28"/>
      <c r="BK742" s="28"/>
      <c r="BL742" s="28"/>
      <c r="BM742" s="28"/>
      <c r="BN742" s="28"/>
      <c r="BO742" s="28"/>
      <c r="BP742" s="28"/>
      <c r="BQ742" s="28"/>
      <c r="BR742" s="28"/>
      <c r="BS742" s="28"/>
      <c r="BT742" s="28"/>
    </row>
    <row r="743" spans="4:72" s="29" customFormat="1" ht="11.1" customHeight="1">
      <c r="D743" s="124"/>
      <c r="E743" s="28"/>
      <c r="P743" s="28"/>
      <c r="Q743" s="28"/>
      <c r="R743" s="28"/>
      <c r="S743" s="28"/>
      <c r="T743" s="28"/>
      <c r="U743" s="28"/>
      <c r="V743" s="28"/>
      <c r="W743" s="28"/>
      <c r="X743" s="28"/>
      <c r="Y743" s="28"/>
      <c r="Z743" s="28"/>
      <c r="AA743" s="28"/>
      <c r="AB743" s="28"/>
      <c r="AC743" s="28"/>
      <c r="AD743" s="28"/>
      <c r="AE743" s="28"/>
      <c r="AF743" s="28"/>
      <c r="AG743" s="28"/>
      <c r="AH743" s="28"/>
      <c r="AI743" s="28"/>
      <c r="AJ743" s="28"/>
      <c r="AK743" s="28"/>
      <c r="AL743" s="28"/>
      <c r="AM743" s="28"/>
      <c r="AN743" s="28"/>
      <c r="AO743" s="28"/>
      <c r="AP743" s="28"/>
      <c r="AQ743" s="28"/>
      <c r="AR743" s="28"/>
      <c r="AS743" s="28"/>
      <c r="AT743" s="28"/>
      <c r="AU743" s="28"/>
      <c r="AV743" s="28"/>
      <c r="AW743" s="28"/>
      <c r="AX743" s="28"/>
      <c r="AY743" s="28"/>
      <c r="AZ743" s="28"/>
      <c r="BA743" s="28"/>
      <c r="BB743" s="28"/>
      <c r="BE743" s="124"/>
      <c r="BF743" s="28"/>
      <c r="BG743" s="28"/>
      <c r="BH743" s="28"/>
      <c r="BI743" s="28"/>
      <c r="BJ743" s="28"/>
      <c r="BK743" s="28"/>
      <c r="BL743" s="28"/>
      <c r="BM743" s="28"/>
      <c r="BN743" s="28"/>
      <c r="BO743" s="28"/>
      <c r="BP743" s="28"/>
      <c r="BQ743" s="28"/>
      <c r="BR743" s="28"/>
      <c r="BS743" s="28"/>
      <c r="BT743" s="28"/>
    </row>
    <row r="744" spans="4:72" s="29" customFormat="1" ht="11.1" customHeight="1">
      <c r="D744" s="124"/>
      <c r="E744" s="28"/>
      <c r="P744" s="28"/>
      <c r="Q744" s="28"/>
      <c r="R744" s="28"/>
      <c r="S744" s="28"/>
      <c r="T744" s="28"/>
      <c r="U744" s="28"/>
      <c r="V744" s="28"/>
      <c r="W744" s="28"/>
      <c r="X744" s="28"/>
      <c r="Y744" s="28"/>
      <c r="Z744" s="28"/>
      <c r="AA744" s="28"/>
      <c r="AB744" s="28"/>
      <c r="AC744" s="28"/>
      <c r="AD744" s="28"/>
      <c r="AE744" s="28"/>
      <c r="AF744" s="28"/>
      <c r="AG744" s="28"/>
      <c r="AH744" s="28"/>
      <c r="AI744" s="28"/>
      <c r="AJ744" s="28"/>
      <c r="AK744" s="28"/>
      <c r="AL744" s="28"/>
      <c r="AM744" s="28"/>
      <c r="AN744" s="28"/>
      <c r="AO744" s="28"/>
      <c r="AP744" s="28"/>
      <c r="AQ744" s="28"/>
      <c r="AR744" s="28"/>
      <c r="AS744" s="28"/>
      <c r="AT744" s="28"/>
      <c r="AU744" s="28"/>
      <c r="AV744" s="28"/>
      <c r="AW744" s="28"/>
      <c r="AX744" s="28"/>
      <c r="AY744" s="28"/>
      <c r="AZ744" s="28"/>
      <c r="BA744" s="28"/>
      <c r="BB744" s="28"/>
      <c r="BE744" s="124"/>
      <c r="BF744" s="28"/>
      <c r="BG744" s="28"/>
      <c r="BH744" s="28"/>
      <c r="BI744" s="28"/>
      <c r="BJ744" s="28"/>
      <c r="BK744" s="28"/>
      <c r="BL744" s="28"/>
      <c r="BM744" s="28"/>
      <c r="BN744" s="28"/>
      <c r="BO744" s="28"/>
      <c r="BP744" s="28"/>
      <c r="BQ744" s="28"/>
      <c r="BR744" s="28"/>
      <c r="BS744" s="28"/>
      <c r="BT744" s="28"/>
    </row>
    <row r="745" spans="4:72" s="29" customFormat="1" ht="11.1" customHeight="1">
      <c r="D745" s="124"/>
      <c r="E745" s="28"/>
      <c r="P745" s="28"/>
      <c r="Q745" s="28"/>
      <c r="R745" s="28"/>
      <c r="S745" s="28"/>
      <c r="T745" s="28"/>
      <c r="U745" s="28"/>
      <c r="V745" s="28"/>
      <c r="W745" s="28"/>
      <c r="X745" s="28"/>
      <c r="Y745" s="28"/>
      <c r="Z745" s="28"/>
      <c r="AA745" s="28"/>
      <c r="AB745" s="28"/>
      <c r="AC745" s="28"/>
      <c r="AD745" s="28"/>
      <c r="AE745" s="28"/>
      <c r="AF745" s="28"/>
      <c r="AG745" s="28"/>
      <c r="AH745" s="28"/>
      <c r="AI745" s="28"/>
      <c r="AJ745" s="28"/>
      <c r="AK745" s="28"/>
      <c r="AL745" s="28"/>
      <c r="AM745" s="28"/>
      <c r="AN745" s="28"/>
      <c r="AO745" s="28"/>
      <c r="AP745" s="28"/>
      <c r="AQ745" s="28"/>
      <c r="AR745" s="28"/>
      <c r="AS745" s="28"/>
      <c r="AT745" s="28"/>
      <c r="AU745" s="28"/>
      <c r="AV745" s="28"/>
      <c r="AW745" s="28"/>
      <c r="AX745" s="28"/>
      <c r="AY745" s="28"/>
      <c r="AZ745" s="28"/>
      <c r="BA745" s="28"/>
      <c r="BB745" s="28"/>
      <c r="BE745" s="124"/>
      <c r="BF745" s="28"/>
      <c r="BG745" s="28"/>
      <c r="BH745" s="28"/>
      <c r="BI745" s="28"/>
      <c r="BJ745" s="28"/>
      <c r="BK745" s="28"/>
      <c r="BL745" s="28"/>
      <c r="BM745" s="28"/>
      <c r="BN745" s="28"/>
      <c r="BO745" s="28"/>
      <c r="BP745" s="28"/>
      <c r="BQ745" s="28"/>
      <c r="BR745" s="28"/>
      <c r="BS745" s="28"/>
      <c r="BT745" s="28"/>
    </row>
    <row r="746" spans="4:72" s="29" customFormat="1" ht="11.1" customHeight="1">
      <c r="D746" s="124"/>
      <c r="E746" s="28"/>
      <c r="P746" s="28"/>
      <c r="Q746" s="28"/>
      <c r="R746" s="28"/>
      <c r="S746" s="28"/>
      <c r="T746" s="28"/>
      <c r="U746" s="28"/>
      <c r="V746" s="28"/>
      <c r="W746" s="28"/>
      <c r="X746" s="28"/>
      <c r="Y746" s="28"/>
      <c r="Z746" s="28"/>
      <c r="AA746" s="28"/>
      <c r="AB746" s="28"/>
      <c r="AC746" s="28"/>
      <c r="AD746" s="28"/>
      <c r="AE746" s="28"/>
      <c r="AF746" s="28"/>
      <c r="AG746" s="28"/>
      <c r="AH746" s="28"/>
      <c r="AI746" s="28"/>
      <c r="AJ746" s="28"/>
      <c r="AK746" s="28"/>
      <c r="AL746" s="28"/>
      <c r="AM746" s="28"/>
      <c r="AN746" s="28"/>
      <c r="AO746" s="28"/>
      <c r="AP746" s="28"/>
      <c r="AQ746" s="28"/>
      <c r="AR746" s="28"/>
      <c r="AS746" s="28"/>
      <c r="AT746" s="28"/>
      <c r="AU746" s="28"/>
      <c r="AV746" s="28"/>
      <c r="AW746" s="28"/>
      <c r="AX746" s="28"/>
      <c r="AY746" s="28"/>
      <c r="AZ746" s="28"/>
      <c r="BA746" s="28"/>
      <c r="BB746" s="28"/>
      <c r="BE746" s="124"/>
      <c r="BF746" s="28"/>
      <c r="BG746" s="28"/>
      <c r="BH746" s="28"/>
      <c r="BI746" s="28"/>
      <c r="BJ746" s="28"/>
      <c r="BK746" s="28"/>
      <c r="BL746" s="28"/>
      <c r="BM746" s="28"/>
      <c r="BN746" s="28"/>
      <c r="BO746" s="28"/>
      <c r="BP746" s="28"/>
      <c r="BQ746" s="28"/>
      <c r="BR746" s="28"/>
      <c r="BS746" s="28"/>
      <c r="BT746" s="28"/>
    </row>
    <row r="747" spans="4:72" s="29" customFormat="1" ht="11.1" customHeight="1">
      <c r="D747" s="124"/>
      <c r="E747" s="28"/>
      <c r="P747" s="28"/>
      <c r="Q747" s="28"/>
      <c r="R747" s="28"/>
      <c r="S747" s="28"/>
      <c r="T747" s="28"/>
      <c r="U747" s="28"/>
      <c r="V747" s="28"/>
      <c r="W747" s="28"/>
      <c r="X747" s="28"/>
      <c r="Y747" s="28"/>
      <c r="Z747" s="28"/>
      <c r="AA747" s="28"/>
      <c r="AB747" s="28"/>
      <c r="AC747" s="28"/>
      <c r="AD747" s="28"/>
      <c r="AE747" s="28"/>
      <c r="AF747" s="28"/>
      <c r="AG747" s="28"/>
      <c r="AH747" s="28"/>
      <c r="AI747" s="28"/>
      <c r="AJ747" s="28"/>
      <c r="AK747" s="28"/>
      <c r="AL747" s="28"/>
      <c r="AM747" s="28"/>
      <c r="AN747" s="28"/>
      <c r="AO747" s="28"/>
      <c r="AP747" s="28"/>
      <c r="AQ747" s="28"/>
      <c r="AR747" s="28"/>
      <c r="AS747" s="28"/>
      <c r="AT747" s="28"/>
      <c r="AU747" s="28"/>
      <c r="AV747" s="28"/>
      <c r="AW747" s="28"/>
      <c r="AX747" s="28"/>
      <c r="AY747" s="28"/>
      <c r="AZ747" s="28"/>
      <c r="BA747" s="28"/>
      <c r="BB747" s="28"/>
      <c r="BE747" s="124"/>
      <c r="BF747" s="28"/>
      <c r="BG747" s="28"/>
      <c r="BH747" s="28"/>
      <c r="BI747" s="28"/>
      <c r="BJ747" s="28"/>
      <c r="BK747" s="28"/>
      <c r="BL747" s="28"/>
      <c r="BM747" s="28"/>
      <c r="BN747" s="28"/>
      <c r="BO747" s="28"/>
      <c r="BP747" s="28"/>
      <c r="BQ747" s="28"/>
      <c r="BR747" s="28"/>
      <c r="BS747" s="28"/>
      <c r="BT747" s="28"/>
    </row>
    <row r="748" spans="4:72" s="29" customFormat="1" ht="11.1" customHeight="1">
      <c r="D748" s="124"/>
      <c r="E748" s="28"/>
      <c r="P748" s="28"/>
      <c r="Q748" s="28"/>
      <c r="R748" s="28"/>
      <c r="S748" s="28"/>
      <c r="T748" s="28"/>
      <c r="U748" s="28"/>
      <c r="V748" s="28"/>
      <c r="W748" s="28"/>
      <c r="X748" s="28"/>
      <c r="Y748" s="28"/>
      <c r="Z748" s="28"/>
      <c r="AA748" s="28"/>
      <c r="AB748" s="28"/>
      <c r="AC748" s="28"/>
      <c r="AD748" s="28"/>
      <c r="AE748" s="28"/>
      <c r="AF748" s="28"/>
      <c r="AG748" s="28"/>
      <c r="AH748" s="28"/>
      <c r="AI748" s="28"/>
      <c r="AJ748" s="28"/>
      <c r="AK748" s="28"/>
      <c r="AL748" s="28"/>
      <c r="AM748" s="28"/>
      <c r="AN748" s="28"/>
      <c r="AO748" s="28"/>
      <c r="AP748" s="28"/>
      <c r="AQ748" s="28"/>
      <c r="AR748" s="28"/>
      <c r="AS748" s="28"/>
      <c r="AT748" s="28"/>
      <c r="AU748" s="28"/>
      <c r="AV748" s="28"/>
      <c r="AW748" s="28"/>
      <c r="AX748" s="28"/>
      <c r="AY748" s="28"/>
      <c r="AZ748" s="28"/>
      <c r="BA748" s="28"/>
      <c r="BB748" s="28"/>
      <c r="BE748" s="124"/>
      <c r="BF748" s="28"/>
      <c r="BG748" s="28"/>
      <c r="BH748" s="28"/>
      <c r="BI748" s="28"/>
      <c r="BJ748" s="28"/>
      <c r="BK748" s="28"/>
      <c r="BL748" s="28"/>
      <c r="BM748" s="28"/>
      <c r="BN748" s="28"/>
      <c r="BO748" s="28"/>
      <c r="BP748" s="28"/>
      <c r="BQ748" s="28"/>
      <c r="BR748" s="28"/>
      <c r="BS748" s="28"/>
      <c r="BT748" s="28"/>
    </row>
    <row r="749" spans="4:72" s="29" customFormat="1" ht="11.1" customHeight="1">
      <c r="D749" s="124"/>
      <c r="E749" s="28"/>
      <c r="P749" s="28"/>
      <c r="Q749" s="28"/>
      <c r="R749" s="28"/>
      <c r="S749" s="28"/>
      <c r="T749" s="28"/>
      <c r="U749" s="28"/>
      <c r="V749" s="28"/>
      <c r="W749" s="28"/>
      <c r="X749" s="28"/>
      <c r="Y749" s="28"/>
      <c r="Z749" s="28"/>
      <c r="AA749" s="28"/>
      <c r="AB749" s="28"/>
      <c r="AC749" s="28"/>
      <c r="AD749" s="28"/>
      <c r="AE749" s="28"/>
      <c r="AF749" s="28"/>
      <c r="AG749" s="28"/>
      <c r="AH749" s="28"/>
      <c r="AI749" s="28"/>
      <c r="AJ749" s="28"/>
      <c r="AK749" s="28"/>
      <c r="AL749" s="28"/>
      <c r="AM749" s="28"/>
      <c r="AN749" s="28"/>
      <c r="AO749" s="28"/>
      <c r="AP749" s="28"/>
      <c r="AQ749" s="28"/>
      <c r="AR749" s="28"/>
      <c r="AS749" s="28"/>
      <c r="AT749" s="28"/>
      <c r="AU749" s="28"/>
      <c r="AV749" s="28"/>
      <c r="AW749" s="28"/>
      <c r="AX749" s="28"/>
      <c r="AY749" s="28"/>
      <c r="AZ749" s="28"/>
      <c r="BA749" s="28"/>
      <c r="BB749" s="28"/>
      <c r="BE749" s="124"/>
      <c r="BF749" s="28"/>
      <c r="BG749" s="28"/>
      <c r="BH749" s="28"/>
      <c r="BI749" s="28"/>
      <c r="BJ749" s="28"/>
      <c r="BK749" s="28"/>
      <c r="BL749" s="28"/>
      <c r="BM749" s="28"/>
      <c r="BN749" s="28"/>
      <c r="BO749" s="28"/>
      <c r="BP749" s="28"/>
      <c r="BQ749" s="28"/>
      <c r="BR749" s="28"/>
      <c r="BS749" s="28"/>
      <c r="BT749" s="28"/>
    </row>
    <row r="750" spans="4:72" s="29" customFormat="1" ht="11.1" customHeight="1">
      <c r="D750" s="124"/>
      <c r="E750" s="28"/>
      <c r="P750" s="28"/>
      <c r="Q750" s="28"/>
      <c r="R750" s="28"/>
      <c r="S750" s="28"/>
      <c r="T750" s="28"/>
      <c r="U750" s="28"/>
      <c r="V750" s="28"/>
      <c r="W750" s="28"/>
      <c r="X750" s="28"/>
      <c r="Y750" s="28"/>
      <c r="Z750" s="28"/>
      <c r="AA750" s="28"/>
      <c r="AB750" s="28"/>
      <c r="AC750" s="28"/>
      <c r="AD750" s="28"/>
      <c r="AE750" s="28"/>
      <c r="AF750" s="28"/>
      <c r="AG750" s="28"/>
      <c r="AH750" s="28"/>
      <c r="AI750" s="28"/>
      <c r="AJ750" s="28"/>
      <c r="AK750" s="28"/>
      <c r="AL750" s="28"/>
      <c r="AM750" s="28"/>
      <c r="AN750" s="28"/>
      <c r="AO750" s="28"/>
      <c r="AP750" s="28"/>
      <c r="AQ750" s="28"/>
      <c r="AR750" s="28"/>
      <c r="AS750" s="28"/>
      <c r="AT750" s="28"/>
      <c r="AU750" s="28"/>
      <c r="AV750" s="28"/>
      <c r="AW750" s="28"/>
      <c r="AX750" s="28"/>
      <c r="AY750" s="28"/>
      <c r="AZ750" s="28"/>
      <c r="BA750" s="28"/>
      <c r="BB750" s="28"/>
      <c r="BE750" s="124"/>
      <c r="BF750" s="28"/>
      <c r="BG750" s="28"/>
      <c r="BH750" s="28"/>
      <c r="BI750" s="28"/>
      <c r="BJ750" s="28"/>
      <c r="BK750" s="28"/>
      <c r="BL750" s="28"/>
      <c r="BM750" s="28"/>
      <c r="BN750" s="28"/>
      <c r="BO750" s="28"/>
      <c r="BP750" s="28"/>
      <c r="BQ750" s="28"/>
      <c r="BR750" s="28"/>
      <c r="BS750" s="28"/>
      <c r="BT750" s="28"/>
    </row>
    <row r="751" spans="4:72" s="29" customFormat="1" ht="11.1" customHeight="1">
      <c r="D751" s="124"/>
      <c r="E751" s="28"/>
      <c r="P751" s="28"/>
      <c r="Q751" s="28"/>
      <c r="R751" s="28"/>
      <c r="S751" s="28"/>
      <c r="T751" s="28"/>
      <c r="U751" s="28"/>
      <c r="V751" s="28"/>
      <c r="W751" s="28"/>
      <c r="X751" s="28"/>
      <c r="Y751" s="28"/>
      <c r="Z751" s="28"/>
      <c r="AA751" s="28"/>
      <c r="AB751" s="28"/>
      <c r="AC751" s="28"/>
      <c r="AD751" s="28"/>
      <c r="AE751" s="28"/>
      <c r="AF751" s="28"/>
      <c r="AG751" s="28"/>
      <c r="AH751" s="28"/>
      <c r="AI751" s="28"/>
      <c r="AJ751" s="28"/>
      <c r="AK751" s="28"/>
      <c r="AL751" s="28"/>
      <c r="AM751" s="28"/>
      <c r="AN751" s="28"/>
      <c r="AO751" s="28"/>
      <c r="AP751" s="28"/>
      <c r="AQ751" s="28"/>
      <c r="AR751" s="28"/>
      <c r="AS751" s="28"/>
      <c r="AT751" s="28"/>
      <c r="AU751" s="28"/>
      <c r="AV751" s="28"/>
      <c r="AW751" s="28"/>
      <c r="AX751" s="28"/>
      <c r="AY751" s="28"/>
      <c r="AZ751" s="28"/>
      <c r="BA751" s="28"/>
      <c r="BB751" s="28"/>
      <c r="BE751" s="124"/>
      <c r="BF751" s="28"/>
      <c r="BG751" s="28"/>
      <c r="BH751" s="28"/>
      <c r="BI751" s="28"/>
      <c r="BJ751" s="28"/>
      <c r="BK751" s="28"/>
      <c r="BL751" s="28"/>
      <c r="BM751" s="28"/>
      <c r="BN751" s="28"/>
      <c r="BO751" s="28"/>
      <c r="BP751" s="28"/>
      <c r="BQ751" s="28"/>
      <c r="BR751" s="28"/>
      <c r="BS751" s="28"/>
      <c r="BT751" s="28"/>
    </row>
    <row r="752" spans="4:72" s="29" customFormat="1" ht="11.1" customHeight="1">
      <c r="D752" s="124"/>
      <c r="E752" s="28"/>
      <c r="P752" s="28"/>
      <c r="Q752" s="28"/>
      <c r="R752" s="28"/>
      <c r="S752" s="28"/>
      <c r="T752" s="28"/>
      <c r="U752" s="28"/>
      <c r="V752" s="28"/>
      <c r="W752" s="28"/>
      <c r="X752" s="28"/>
      <c r="Y752" s="28"/>
      <c r="Z752" s="28"/>
      <c r="AA752" s="28"/>
      <c r="AB752" s="28"/>
      <c r="AC752" s="28"/>
      <c r="AD752" s="28"/>
      <c r="AE752" s="28"/>
      <c r="AF752" s="28"/>
      <c r="AG752" s="28"/>
      <c r="AH752" s="28"/>
      <c r="AI752" s="28"/>
      <c r="AJ752" s="28"/>
      <c r="AK752" s="28"/>
      <c r="AL752" s="28"/>
      <c r="AM752" s="28"/>
      <c r="AN752" s="28"/>
      <c r="AO752" s="28"/>
      <c r="AP752" s="28"/>
      <c r="AQ752" s="28"/>
      <c r="AR752" s="28"/>
      <c r="AS752" s="28"/>
      <c r="AT752" s="28"/>
      <c r="AU752" s="28"/>
      <c r="AV752" s="28"/>
      <c r="AW752" s="28"/>
      <c r="AX752" s="28"/>
      <c r="AY752" s="28"/>
      <c r="AZ752" s="28"/>
      <c r="BA752" s="28"/>
      <c r="BB752" s="28"/>
      <c r="BE752" s="124"/>
      <c r="BF752" s="28"/>
      <c r="BG752" s="28"/>
      <c r="BH752" s="28"/>
      <c r="BI752" s="28"/>
      <c r="BJ752" s="28"/>
      <c r="BK752" s="28"/>
      <c r="BL752" s="28"/>
      <c r="BM752" s="28"/>
      <c r="BN752" s="28"/>
      <c r="BO752" s="28"/>
      <c r="BP752" s="28"/>
      <c r="BQ752" s="28"/>
      <c r="BR752" s="28"/>
      <c r="BS752" s="28"/>
      <c r="BT752" s="28"/>
    </row>
    <row r="753" spans="4:72" s="29" customFormat="1" ht="11.1" customHeight="1">
      <c r="D753" s="124"/>
      <c r="E753" s="28"/>
      <c r="P753" s="28"/>
      <c r="Q753" s="28"/>
      <c r="R753" s="28"/>
      <c r="S753" s="28"/>
      <c r="T753" s="28"/>
      <c r="U753" s="28"/>
      <c r="V753" s="28"/>
      <c r="W753" s="28"/>
      <c r="X753" s="28"/>
      <c r="Y753" s="28"/>
      <c r="Z753" s="28"/>
      <c r="AA753" s="28"/>
      <c r="AB753" s="28"/>
      <c r="AC753" s="28"/>
      <c r="AD753" s="28"/>
      <c r="AE753" s="28"/>
      <c r="AF753" s="28"/>
      <c r="AG753" s="28"/>
      <c r="AH753" s="28"/>
      <c r="AI753" s="28"/>
      <c r="AJ753" s="28"/>
      <c r="AK753" s="28"/>
      <c r="AL753" s="28"/>
      <c r="AM753" s="28"/>
      <c r="AN753" s="28"/>
      <c r="AO753" s="28"/>
      <c r="AP753" s="28"/>
      <c r="AQ753" s="28"/>
      <c r="AR753" s="28"/>
      <c r="AS753" s="28"/>
      <c r="AT753" s="28"/>
      <c r="AU753" s="28"/>
      <c r="AV753" s="28"/>
      <c r="AW753" s="28"/>
      <c r="AX753" s="28"/>
      <c r="AY753" s="28"/>
      <c r="AZ753" s="28"/>
      <c r="BA753" s="28"/>
      <c r="BB753" s="28"/>
      <c r="BE753" s="124"/>
      <c r="BF753" s="28"/>
      <c r="BG753" s="28"/>
      <c r="BH753" s="28"/>
      <c r="BI753" s="28"/>
      <c r="BJ753" s="28"/>
      <c r="BK753" s="28"/>
      <c r="BL753" s="28"/>
      <c r="BM753" s="28"/>
      <c r="BN753" s="28"/>
      <c r="BO753" s="28"/>
      <c r="BP753" s="28"/>
      <c r="BQ753" s="28"/>
      <c r="BR753" s="28"/>
      <c r="BS753" s="28"/>
      <c r="BT753" s="28"/>
    </row>
    <row r="754" spans="4:72" s="29" customFormat="1" ht="11.1" customHeight="1">
      <c r="D754" s="124"/>
      <c r="E754" s="28"/>
      <c r="P754" s="28"/>
      <c r="Q754" s="28"/>
      <c r="R754" s="28"/>
      <c r="S754" s="28"/>
      <c r="T754" s="28"/>
      <c r="U754" s="28"/>
      <c r="V754" s="28"/>
      <c r="W754" s="28"/>
      <c r="X754" s="28"/>
      <c r="Y754" s="28"/>
      <c r="Z754" s="28"/>
      <c r="AA754" s="28"/>
      <c r="AB754" s="28"/>
      <c r="AC754" s="28"/>
      <c r="AD754" s="28"/>
      <c r="AE754" s="28"/>
      <c r="AF754" s="28"/>
      <c r="AG754" s="28"/>
      <c r="AH754" s="28"/>
      <c r="AI754" s="28"/>
      <c r="AJ754" s="28"/>
      <c r="AK754" s="28"/>
      <c r="AL754" s="28"/>
      <c r="AM754" s="28"/>
      <c r="AN754" s="28"/>
      <c r="AO754" s="28"/>
      <c r="AP754" s="28"/>
      <c r="AQ754" s="28"/>
      <c r="AR754" s="28"/>
      <c r="AS754" s="28"/>
      <c r="AT754" s="28"/>
      <c r="AU754" s="28"/>
      <c r="AV754" s="28"/>
      <c r="AW754" s="28"/>
      <c r="AX754" s="28"/>
      <c r="AY754" s="28"/>
      <c r="AZ754" s="28"/>
      <c r="BA754" s="28"/>
      <c r="BB754" s="28"/>
      <c r="BE754" s="124"/>
      <c r="BF754" s="28"/>
      <c r="BG754" s="28"/>
      <c r="BH754" s="28"/>
      <c r="BI754" s="28"/>
      <c r="BJ754" s="28"/>
      <c r="BK754" s="28"/>
      <c r="BL754" s="28"/>
      <c r="BM754" s="28"/>
      <c r="BN754" s="28"/>
      <c r="BO754" s="28"/>
      <c r="BP754" s="28"/>
      <c r="BQ754" s="28"/>
      <c r="BR754" s="28"/>
      <c r="BS754" s="28"/>
      <c r="BT754" s="28"/>
    </row>
    <row r="755" spans="4:72" s="29" customFormat="1" ht="11.1" customHeight="1">
      <c r="D755" s="124"/>
      <c r="E755" s="28"/>
      <c r="P755" s="28"/>
      <c r="Q755" s="28"/>
      <c r="R755" s="28"/>
      <c r="S755" s="28"/>
      <c r="T755" s="28"/>
      <c r="U755" s="28"/>
      <c r="V755" s="28"/>
      <c r="W755" s="28"/>
      <c r="X755" s="28"/>
      <c r="Y755" s="28"/>
      <c r="Z755" s="28"/>
      <c r="AA755" s="28"/>
      <c r="AB755" s="28"/>
      <c r="AC755" s="28"/>
      <c r="AD755" s="28"/>
      <c r="AE755" s="28"/>
      <c r="AF755" s="28"/>
      <c r="AG755" s="28"/>
      <c r="AH755" s="28"/>
      <c r="AI755" s="28"/>
      <c r="AJ755" s="28"/>
      <c r="AK755" s="28"/>
      <c r="AL755" s="28"/>
      <c r="AM755" s="28"/>
      <c r="AN755" s="28"/>
      <c r="AO755" s="28"/>
      <c r="AP755" s="28"/>
      <c r="AQ755" s="28"/>
      <c r="AR755" s="28"/>
      <c r="AS755" s="28"/>
      <c r="AT755" s="28"/>
      <c r="AU755" s="28"/>
      <c r="AV755" s="28"/>
      <c r="AW755" s="28"/>
      <c r="AX755" s="28"/>
      <c r="AY755" s="28"/>
      <c r="AZ755" s="28"/>
      <c r="BA755" s="28"/>
      <c r="BB755" s="28"/>
      <c r="BE755" s="124"/>
      <c r="BF755" s="28"/>
      <c r="BG755" s="28"/>
      <c r="BH755" s="28"/>
      <c r="BI755" s="28"/>
      <c r="BJ755" s="28"/>
      <c r="BK755" s="28"/>
      <c r="BL755" s="28"/>
      <c r="BM755" s="28"/>
      <c r="BN755" s="28"/>
      <c r="BO755" s="28"/>
      <c r="BP755" s="28"/>
      <c r="BQ755" s="28"/>
      <c r="BR755" s="28"/>
      <c r="BS755" s="28"/>
      <c r="BT755" s="28"/>
    </row>
    <row r="756" spans="4:72" s="29" customFormat="1" ht="11.1" customHeight="1">
      <c r="D756" s="124"/>
      <c r="E756" s="28"/>
      <c r="P756" s="28"/>
      <c r="Q756" s="28"/>
      <c r="R756" s="28"/>
      <c r="S756" s="28"/>
      <c r="T756" s="28"/>
      <c r="U756" s="28"/>
      <c r="V756" s="28"/>
      <c r="W756" s="28"/>
      <c r="X756" s="28"/>
      <c r="Y756" s="28"/>
      <c r="Z756" s="28"/>
      <c r="AA756" s="28"/>
      <c r="AB756" s="28"/>
      <c r="AC756" s="28"/>
      <c r="AD756" s="28"/>
      <c r="AE756" s="28"/>
      <c r="AF756" s="28"/>
      <c r="AG756" s="28"/>
      <c r="AH756" s="28"/>
      <c r="AI756" s="28"/>
      <c r="AJ756" s="28"/>
      <c r="AK756" s="28"/>
      <c r="AL756" s="28"/>
      <c r="AM756" s="28"/>
      <c r="AN756" s="28"/>
      <c r="AO756" s="28"/>
      <c r="AP756" s="28"/>
      <c r="AQ756" s="28"/>
      <c r="AR756" s="28"/>
      <c r="AS756" s="28"/>
      <c r="AT756" s="28"/>
      <c r="AU756" s="28"/>
      <c r="AV756" s="28"/>
      <c r="AW756" s="28"/>
      <c r="AX756" s="28"/>
      <c r="AY756" s="28"/>
      <c r="AZ756" s="28"/>
      <c r="BA756" s="28"/>
      <c r="BB756" s="28"/>
      <c r="BE756" s="124"/>
      <c r="BF756" s="28"/>
      <c r="BG756" s="28"/>
      <c r="BH756" s="28"/>
      <c r="BI756" s="28"/>
      <c r="BJ756" s="28"/>
      <c r="BK756" s="28"/>
      <c r="BL756" s="28"/>
      <c r="BM756" s="28"/>
      <c r="BN756" s="28"/>
      <c r="BO756" s="28"/>
      <c r="BP756" s="28"/>
      <c r="BQ756" s="28"/>
      <c r="BR756" s="28"/>
      <c r="BS756" s="28"/>
      <c r="BT756" s="28"/>
    </row>
    <row r="757" spans="4:72" s="29" customFormat="1" ht="11.1" customHeight="1">
      <c r="D757" s="124"/>
      <c r="E757" s="28"/>
      <c r="P757" s="28"/>
      <c r="Q757" s="28"/>
      <c r="R757" s="28"/>
      <c r="S757" s="28"/>
      <c r="T757" s="28"/>
      <c r="U757" s="28"/>
      <c r="V757" s="28"/>
      <c r="W757" s="28"/>
      <c r="X757" s="28"/>
      <c r="Y757" s="28"/>
      <c r="Z757" s="28"/>
      <c r="AA757" s="28"/>
      <c r="AB757" s="28"/>
      <c r="AC757" s="28"/>
      <c r="AD757" s="28"/>
      <c r="AE757" s="28"/>
      <c r="AF757" s="28"/>
      <c r="AG757" s="28"/>
      <c r="AH757" s="28"/>
      <c r="AI757" s="28"/>
      <c r="AJ757" s="28"/>
      <c r="AK757" s="28"/>
      <c r="AL757" s="28"/>
      <c r="AM757" s="28"/>
      <c r="AN757" s="28"/>
      <c r="AO757" s="28"/>
      <c r="AP757" s="28"/>
      <c r="AQ757" s="28"/>
      <c r="AR757" s="28"/>
      <c r="AS757" s="28"/>
      <c r="AT757" s="28"/>
      <c r="AU757" s="28"/>
      <c r="AV757" s="28"/>
      <c r="AW757" s="28"/>
      <c r="AX757" s="28"/>
      <c r="AY757" s="28"/>
      <c r="AZ757" s="28"/>
      <c r="BA757" s="28"/>
      <c r="BB757" s="28"/>
      <c r="BE757" s="124"/>
      <c r="BF757" s="28"/>
      <c r="BG757" s="28"/>
      <c r="BH757" s="28"/>
      <c r="BI757" s="28"/>
      <c r="BJ757" s="28"/>
      <c r="BK757" s="28"/>
      <c r="BL757" s="28"/>
      <c r="BM757" s="28"/>
      <c r="BN757" s="28"/>
      <c r="BO757" s="28"/>
      <c r="BP757" s="28"/>
      <c r="BQ757" s="28"/>
      <c r="BR757" s="28"/>
      <c r="BS757" s="28"/>
      <c r="BT757" s="28"/>
    </row>
    <row r="758" spans="4:72" s="29" customFormat="1" ht="11.1" customHeight="1">
      <c r="D758" s="124"/>
      <c r="E758" s="28"/>
      <c r="P758" s="28"/>
      <c r="Q758" s="28"/>
      <c r="R758" s="28"/>
      <c r="S758" s="28"/>
      <c r="T758" s="28"/>
      <c r="U758" s="28"/>
      <c r="V758" s="28"/>
      <c r="W758" s="28"/>
      <c r="X758" s="28"/>
      <c r="Y758" s="28"/>
      <c r="Z758" s="28"/>
      <c r="AA758" s="28"/>
      <c r="AB758" s="28"/>
      <c r="AC758" s="28"/>
      <c r="AD758" s="28"/>
      <c r="AE758" s="28"/>
      <c r="AF758" s="28"/>
      <c r="AG758" s="28"/>
      <c r="AH758" s="28"/>
      <c r="AI758" s="28"/>
      <c r="AJ758" s="28"/>
      <c r="AK758" s="28"/>
      <c r="AL758" s="28"/>
      <c r="AM758" s="28"/>
      <c r="AN758" s="28"/>
      <c r="AO758" s="28"/>
      <c r="AP758" s="28"/>
      <c r="AQ758" s="28"/>
      <c r="AR758" s="28"/>
      <c r="AS758" s="28"/>
      <c r="AT758" s="28"/>
      <c r="AU758" s="28"/>
      <c r="AV758" s="28"/>
      <c r="AW758" s="28"/>
      <c r="AX758" s="28"/>
      <c r="AY758" s="28"/>
      <c r="AZ758" s="28"/>
      <c r="BA758" s="28"/>
      <c r="BB758" s="28"/>
      <c r="BE758" s="124"/>
      <c r="BF758" s="28"/>
      <c r="BG758" s="28"/>
      <c r="BH758" s="28"/>
      <c r="BI758" s="28"/>
      <c r="BJ758" s="28"/>
      <c r="BK758" s="28"/>
      <c r="BL758" s="28"/>
      <c r="BM758" s="28"/>
      <c r="BN758" s="28"/>
      <c r="BO758" s="28"/>
      <c r="BP758" s="28"/>
      <c r="BQ758" s="28"/>
      <c r="BR758" s="28"/>
      <c r="BS758" s="28"/>
      <c r="BT758" s="28"/>
    </row>
    <row r="759" spans="4:72" s="29" customFormat="1" ht="11.1" customHeight="1">
      <c r="D759" s="124"/>
      <c r="E759" s="28"/>
      <c r="P759" s="28"/>
      <c r="Q759" s="28"/>
      <c r="R759" s="28"/>
      <c r="S759" s="28"/>
      <c r="T759" s="28"/>
      <c r="U759" s="28"/>
      <c r="V759" s="28"/>
      <c r="W759" s="28"/>
      <c r="X759" s="28"/>
      <c r="Y759" s="28"/>
      <c r="Z759" s="28"/>
      <c r="AA759" s="28"/>
      <c r="AB759" s="28"/>
      <c r="AC759" s="28"/>
      <c r="AD759" s="28"/>
      <c r="AE759" s="28"/>
      <c r="AF759" s="28"/>
      <c r="AG759" s="28"/>
      <c r="AH759" s="28"/>
      <c r="AI759" s="28"/>
      <c r="AJ759" s="28"/>
      <c r="AK759" s="28"/>
      <c r="AL759" s="28"/>
      <c r="AM759" s="28"/>
      <c r="AN759" s="28"/>
      <c r="AO759" s="28"/>
      <c r="AP759" s="28"/>
      <c r="AQ759" s="28"/>
      <c r="AR759" s="28"/>
      <c r="AS759" s="28"/>
      <c r="AT759" s="28"/>
      <c r="AU759" s="28"/>
      <c r="AV759" s="28"/>
      <c r="AW759" s="28"/>
      <c r="AX759" s="28"/>
      <c r="AY759" s="28"/>
      <c r="AZ759" s="28"/>
      <c r="BA759" s="28"/>
      <c r="BB759" s="28"/>
      <c r="BE759" s="124"/>
      <c r="BF759" s="28"/>
      <c r="BG759" s="28"/>
      <c r="BH759" s="28"/>
      <c r="BI759" s="28"/>
      <c r="BJ759" s="28"/>
      <c r="BK759" s="28"/>
      <c r="BL759" s="28"/>
      <c r="BM759" s="28"/>
      <c r="BN759" s="28"/>
      <c r="BO759" s="28"/>
      <c r="BP759" s="28"/>
      <c r="BQ759" s="28"/>
      <c r="BR759" s="28"/>
      <c r="BS759" s="28"/>
      <c r="BT759" s="28"/>
    </row>
    <row r="760" spans="4:72" s="29" customFormat="1" ht="11.1" customHeight="1">
      <c r="D760" s="124"/>
      <c r="E760" s="28"/>
      <c r="P760" s="28"/>
      <c r="Q760" s="28"/>
      <c r="R760" s="28"/>
      <c r="S760" s="28"/>
      <c r="T760" s="28"/>
      <c r="U760" s="28"/>
      <c r="V760" s="28"/>
      <c r="W760" s="28"/>
      <c r="X760" s="28"/>
      <c r="Y760" s="28"/>
      <c r="Z760" s="28"/>
      <c r="AA760" s="28"/>
      <c r="AB760" s="28"/>
      <c r="AC760" s="28"/>
      <c r="AD760" s="28"/>
      <c r="AE760" s="28"/>
      <c r="AF760" s="28"/>
      <c r="AG760" s="28"/>
      <c r="AH760" s="28"/>
      <c r="AI760" s="28"/>
      <c r="AJ760" s="28"/>
      <c r="AK760" s="28"/>
      <c r="AL760" s="28"/>
      <c r="AM760" s="28"/>
      <c r="AN760" s="28"/>
      <c r="AO760" s="28"/>
      <c r="AP760" s="28"/>
      <c r="AQ760" s="28"/>
      <c r="AR760" s="28"/>
      <c r="AS760" s="28"/>
      <c r="AT760" s="28"/>
      <c r="AU760" s="28"/>
      <c r="AV760" s="28"/>
      <c r="AW760" s="28"/>
      <c r="AX760" s="28"/>
      <c r="AY760" s="28"/>
      <c r="AZ760" s="28"/>
      <c r="BA760" s="28"/>
      <c r="BB760" s="28"/>
      <c r="BE760" s="124"/>
      <c r="BF760" s="28"/>
      <c r="BG760" s="28"/>
      <c r="BH760" s="28"/>
      <c r="BI760" s="28"/>
      <c r="BJ760" s="28"/>
      <c r="BK760" s="28"/>
      <c r="BL760" s="28"/>
      <c r="BM760" s="28"/>
      <c r="BN760" s="28"/>
      <c r="BO760" s="28"/>
      <c r="BP760" s="28"/>
      <c r="BQ760" s="28"/>
      <c r="BR760" s="28"/>
      <c r="BS760" s="28"/>
      <c r="BT760" s="28"/>
    </row>
    <row r="761" spans="4:72" s="29" customFormat="1" ht="11.1" customHeight="1">
      <c r="D761" s="124"/>
      <c r="E761" s="28"/>
      <c r="P761" s="28"/>
      <c r="Q761" s="28"/>
      <c r="R761" s="28"/>
      <c r="S761" s="28"/>
      <c r="T761" s="28"/>
      <c r="U761" s="28"/>
      <c r="V761" s="28"/>
      <c r="W761" s="28"/>
      <c r="X761" s="28"/>
      <c r="Y761" s="28"/>
      <c r="Z761" s="28"/>
      <c r="AA761" s="28"/>
      <c r="AB761" s="28"/>
      <c r="AC761" s="28"/>
      <c r="AD761" s="28"/>
      <c r="AE761" s="28"/>
      <c r="AF761" s="28"/>
      <c r="AG761" s="28"/>
      <c r="AH761" s="28"/>
      <c r="AI761" s="28"/>
      <c r="AJ761" s="28"/>
      <c r="AK761" s="28"/>
      <c r="AL761" s="28"/>
      <c r="AM761" s="28"/>
      <c r="AN761" s="28"/>
      <c r="AO761" s="28"/>
      <c r="AP761" s="28"/>
      <c r="AQ761" s="28"/>
      <c r="AR761" s="28"/>
      <c r="AS761" s="28"/>
      <c r="AT761" s="28"/>
      <c r="AU761" s="28"/>
      <c r="AV761" s="28"/>
      <c r="AW761" s="28"/>
      <c r="AX761" s="28"/>
      <c r="AY761" s="28"/>
      <c r="AZ761" s="28"/>
      <c r="BA761" s="28"/>
      <c r="BB761" s="28"/>
      <c r="BE761" s="124"/>
      <c r="BF761" s="28"/>
      <c r="BG761" s="28"/>
      <c r="BH761" s="28"/>
      <c r="BI761" s="28"/>
      <c r="BJ761" s="28"/>
      <c r="BK761" s="28"/>
      <c r="BL761" s="28"/>
      <c r="BM761" s="28"/>
      <c r="BN761" s="28"/>
      <c r="BO761" s="28"/>
      <c r="BP761" s="28"/>
      <c r="BQ761" s="28"/>
      <c r="BR761" s="28"/>
      <c r="BS761" s="28"/>
      <c r="BT761" s="28"/>
    </row>
    <row r="762" spans="4:72" s="29" customFormat="1" ht="11.1" customHeight="1">
      <c r="D762" s="124"/>
      <c r="E762" s="28"/>
      <c r="P762" s="28"/>
      <c r="Q762" s="28"/>
      <c r="R762" s="28"/>
      <c r="S762" s="28"/>
      <c r="T762" s="28"/>
      <c r="U762" s="28"/>
      <c r="V762" s="28"/>
      <c r="W762" s="28"/>
      <c r="X762" s="28"/>
      <c r="Y762" s="28"/>
      <c r="Z762" s="28"/>
      <c r="AA762" s="28"/>
      <c r="AB762" s="28"/>
      <c r="AC762" s="28"/>
      <c r="AD762" s="28"/>
      <c r="AE762" s="28"/>
      <c r="AF762" s="28"/>
      <c r="AG762" s="28"/>
      <c r="AH762" s="28"/>
      <c r="AI762" s="28"/>
      <c r="AJ762" s="28"/>
      <c r="AK762" s="28"/>
      <c r="AL762" s="28"/>
      <c r="AM762" s="28"/>
      <c r="AN762" s="28"/>
      <c r="AO762" s="28"/>
      <c r="AP762" s="28"/>
      <c r="AQ762" s="28"/>
      <c r="AR762" s="28"/>
      <c r="AS762" s="28"/>
      <c r="AT762" s="28"/>
      <c r="AU762" s="28"/>
      <c r="AV762" s="28"/>
      <c r="AW762" s="28"/>
      <c r="AX762" s="28"/>
      <c r="AY762" s="28"/>
      <c r="AZ762" s="28"/>
      <c r="BA762" s="28"/>
      <c r="BB762" s="28"/>
      <c r="BE762" s="124"/>
      <c r="BF762" s="28"/>
      <c r="BG762" s="28"/>
      <c r="BH762" s="28"/>
      <c r="BI762" s="28"/>
      <c r="BJ762" s="28"/>
      <c r="BK762" s="28"/>
      <c r="BL762" s="28"/>
      <c r="BM762" s="28"/>
      <c r="BN762" s="28"/>
      <c r="BO762" s="28"/>
      <c r="BP762" s="28"/>
      <c r="BQ762" s="28"/>
      <c r="BR762" s="28"/>
      <c r="BS762" s="28"/>
      <c r="BT762" s="28"/>
    </row>
    <row r="763" spans="4:72" s="29" customFormat="1" ht="11.1" customHeight="1">
      <c r="D763" s="124"/>
      <c r="E763" s="28"/>
      <c r="P763" s="28"/>
      <c r="Q763" s="28"/>
      <c r="R763" s="28"/>
      <c r="S763" s="28"/>
      <c r="T763" s="28"/>
      <c r="U763" s="28"/>
      <c r="V763" s="28"/>
      <c r="W763" s="28"/>
      <c r="X763" s="28"/>
      <c r="Y763" s="28"/>
      <c r="Z763" s="28"/>
      <c r="AA763" s="28"/>
      <c r="AB763" s="28"/>
      <c r="AC763" s="28"/>
      <c r="AD763" s="28"/>
      <c r="AE763" s="28"/>
      <c r="AF763" s="28"/>
      <c r="AG763" s="28"/>
      <c r="AH763" s="28"/>
      <c r="AI763" s="28"/>
      <c r="AJ763" s="28"/>
      <c r="AK763" s="28"/>
      <c r="AL763" s="28"/>
      <c r="AM763" s="28"/>
      <c r="AN763" s="28"/>
      <c r="AO763" s="28"/>
      <c r="AP763" s="28"/>
      <c r="AQ763" s="28"/>
      <c r="AR763" s="28"/>
      <c r="AS763" s="28"/>
      <c r="AT763" s="28"/>
      <c r="AU763" s="28"/>
      <c r="AV763" s="28"/>
      <c r="AW763" s="28"/>
      <c r="AX763" s="28"/>
      <c r="AY763" s="28"/>
      <c r="AZ763" s="28"/>
      <c r="BA763" s="28"/>
      <c r="BB763" s="28"/>
      <c r="BE763" s="124"/>
      <c r="BF763" s="28"/>
      <c r="BG763" s="28"/>
      <c r="BH763" s="28"/>
      <c r="BI763" s="28"/>
      <c r="BJ763" s="28"/>
      <c r="BK763" s="28"/>
      <c r="BL763" s="28"/>
      <c r="BM763" s="28"/>
      <c r="BN763" s="28"/>
      <c r="BO763" s="28"/>
      <c r="BP763" s="28"/>
      <c r="BQ763" s="28"/>
      <c r="BR763" s="28"/>
      <c r="BS763" s="28"/>
      <c r="BT763" s="28"/>
    </row>
    <row r="764" spans="4:72" s="29" customFormat="1" ht="11.1" customHeight="1">
      <c r="D764" s="124"/>
      <c r="E764" s="28"/>
      <c r="P764" s="28"/>
      <c r="Q764" s="28"/>
      <c r="R764" s="28"/>
      <c r="S764" s="28"/>
      <c r="T764" s="28"/>
      <c r="U764" s="28"/>
      <c r="V764" s="28"/>
      <c r="W764" s="28"/>
      <c r="X764" s="28"/>
      <c r="Y764" s="28"/>
      <c r="Z764" s="28"/>
      <c r="AA764" s="28"/>
      <c r="AB764" s="28"/>
      <c r="AC764" s="28"/>
      <c r="AD764" s="28"/>
      <c r="AE764" s="28"/>
      <c r="AF764" s="28"/>
      <c r="AG764" s="28"/>
      <c r="AH764" s="28"/>
      <c r="AI764" s="28"/>
      <c r="AJ764" s="28"/>
      <c r="AK764" s="28"/>
      <c r="AL764" s="28"/>
      <c r="AM764" s="28"/>
      <c r="AN764" s="28"/>
      <c r="AO764" s="28"/>
      <c r="AP764" s="28"/>
      <c r="AQ764" s="28"/>
      <c r="AR764" s="28"/>
      <c r="AS764" s="28"/>
      <c r="AT764" s="28"/>
      <c r="AU764" s="28"/>
      <c r="AV764" s="28"/>
      <c r="AW764" s="28"/>
      <c r="AX764" s="28"/>
      <c r="AY764" s="28"/>
      <c r="AZ764" s="28"/>
      <c r="BA764" s="28"/>
      <c r="BB764" s="28"/>
      <c r="BE764" s="124"/>
      <c r="BF764" s="28"/>
      <c r="BG764" s="28"/>
      <c r="BH764" s="28"/>
      <c r="BI764" s="28"/>
      <c r="BJ764" s="28"/>
      <c r="BK764" s="28"/>
      <c r="BL764" s="28"/>
      <c r="BM764" s="28"/>
      <c r="BN764" s="28"/>
      <c r="BO764" s="28"/>
      <c r="BP764" s="28"/>
      <c r="BQ764" s="28"/>
      <c r="BR764" s="28"/>
      <c r="BS764" s="28"/>
      <c r="BT764" s="28"/>
    </row>
    <row r="765" spans="4:72" s="29" customFormat="1" ht="11.1" customHeight="1">
      <c r="D765" s="124"/>
      <c r="E765" s="28"/>
      <c r="P765" s="28"/>
      <c r="Q765" s="28"/>
      <c r="R765" s="28"/>
      <c r="S765" s="28"/>
      <c r="T765" s="28"/>
      <c r="U765" s="28"/>
      <c r="V765" s="28"/>
      <c r="W765" s="28"/>
      <c r="X765" s="28"/>
      <c r="Y765" s="28"/>
      <c r="Z765" s="28"/>
      <c r="AA765" s="28"/>
      <c r="AB765" s="28"/>
      <c r="AC765" s="28"/>
      <c r="AD765" s="28"/>
      <c r="AE765" s="28"/>
      <c r="AF765" s="28"/>
      <c r="AG765" s="28"/>
      <c r="AH765" s="28"/>
      <c r="AI765" s="28"/>
      <c r="AJ765" s="28"/>
      <c r="AK765" s="28"/>
      <c r="AL765" s="28"/>
      <c r="AM765" s="28"/>
      <c r="AN765" s="28"/>
      <c r="AO765" s="28"/>
      <c r="AP765" s="28"/>
      <c r="AQ765" s="28"/>
      <c r="AR765" s="28"/>
      <c r="AS765" s="28"/>
      <c r="AT765" s="28"/>
      <c r="AU765" s="28"/>
      <c r="AV765" s="28"/>
      <c r="AW765" s="28"/>
      <c r="AX765" s="28"/>
      <c r="AY765" s="28"/>
      <c r="AZ765" s="28"/>
      <c r="BA765" s="28"/>
      <c r="BB765" s="28"/>
      <c r="BE765" s="124"/>
      <c r="BF765" s="28"/>
      <c r="BG765" s="28"/>
      <c r="BH765" s="28"/>
      <c r="BI765" s="28"/>
      <c r="BJ765" s="28"/>
      <c r="BK765" s="28"/>
      <c r="BL765" s="28"/>
      <c r="BM765" s="28"/>
      <c r="BN765" s="28"/>
      <c r="BO765" s="28"/>
      <c r="BP765" s="28"/>
      <c r="BQ765" s="28"/>
      <c r="BR765" s="28"/>
      <c r="BS765" s="28"/>
      <c r="BT765" s="28"/>
    </row>
    <row r="766" spans="4:72" s="29" customFormat="1" ht="11.1" customHeight="1">
      <c r="D766" s="124"/>
      <c r="E766" s="28"/>
      <c r="P766" s="28"/>
      <c r="Q766" s="28"/>
      <c r="R766" s="28"/>
      <c r="S766" s="28"/>
      <c r="T766" s="28"/>
      <c r="U766" s="28"/>
      <c r="V766" s="28"/>
      <c r="W766" s="28"/>
      <c r="X766" s="28"/>
      <c r="Y766" s="28"/>
      <c r="Z766" s="28"/>
      <c r="AA766" s="28"/>
      <c r="AB766" s="28"/>
      <c r="AC766" s="28"/>
      <c r="AD766" s="28"/>
      <c r="AE766" s="28"/>
      <c r="AF766" s="28"/>
      <c r="AG766" s="28"/>
      <c r="AH766" s="28"/>
      <c r="AI766" s="28"/>
      <c r="AJ766" s="28"/>
      <c r="AK766" s="28"/>
      <c r="AL766" s="28"/>
      <c r="AM766" s="28"/>
      <c r="AN766" s="28"/>
      <c r="AO766" s="28"/>
      <c r="AP766" s="28"/>
      <c r="AQ766" s="28"/>
      <c r="AR766" s="28"/>
      <c r="AS766" s="28"/>
      <c r="AT766" s="28"/>
      <c r="AU766" s="28"/>
      <c r="AV766" s="28"/>
      <c r="AW766" s="28"/>
      <c r="AX766" s="28"/>
      <c r="AY766" s="28"/>
      <c r="AZ766" s="28"/>
      <c r="BA766" s="28"/>
      <c r="BB766" s="28"/>
      <c r="BE766" s="124"/>
      <c r="BF766" s="28"/>
      <c r="BG766" s="28"/>
      <c r="BH766" s="28"/>
      <c r="BI766" s="28"/>
      <c r="BJ766" s="28"/>
      <c r="BK766" s="28"/>
      <c r="BL766" s="28"/>
      <c r="BM766" s="28"/>
      <c r="BN766" s="28"/>
      <c r="BO766" s="28"/>
      <c r="BP766" s="28"/>
      <c r="BQ766" s="28"/>
      <c r="BR766" s="28"/>
      <c r="BS766" s="28"/>
      <c r="BT766" s="28"/>
    </row>
    <row r="767" spans="4:72" s="29" customFormat="1" ht="11.1" customHeight="1">
      <c r="D767" s="124"/>
      <c r="E767" s="28"/>
      <c r="P767" s="28"/>
      <c r="Q767" s="28"/>
      <c r="R767" s="28"/>
      <c r="S767" s="28"/>
      <c r="T767" s="28"/>
      <c r="U767" s="28"/>
      <c r="V767" s="28"/>
      <c r="W767" s="28"/>
      <c r="X767" s="28"/>
      <c r="Y767" s="28"/>
      <c r="Z767" s="28"/>
      <c r="AA767" s="28"/>
      <c r="AB767" s="28"/>
      <c r="AC767" s="28"/>
      <c r="AD767" s="28"/>
      <c r="AE767" s="28"/>
      <c r="AF767" s="28"/>
      <c r="AG767" s="28"/>
      <c r="AH767" s="28"/>
      <c r="AI767" s="28"/>
      <c r="AJ767" s="28"/>
      <c r="AK767" s="28"/>
      <c r="AL767" s="28"/>
      <c r="AM767" s="28"/>
      <c r="AN767" s="28"/>
      <c r="AO767" s="28"/>
      <c r="AP767" s="28"/>
      <c r="AQ767" s="28"/>
      <c r="AR767" s="28"/>
      <c r="AS767" s="28"/>
      <c r="AT767" s="28"/>
      <c r="AU767" s="28"/>
      <c r="AV767" s="28"/>
      <c r="AW767" s="28"/>
      <c r="AX767" s="28"/>
      <c r="AY767" s="28"/>
      <c r="AZ767" s="28"/>
      <c r="BA767" s="28"/>
      <c r="BB767" s="28"/>
      <c r="BE767" s="124"/>
      <c r="BF767" s="28"/>
      <c r="BG767" s="28"/>
      <c r="BH767" s="28"/>
      <c r="BI767" s="28"/>
      <c r="BJ767" s="28"/>
      <c r="BK767" s="28"/>
      <c r="BL767" s="28"/>
      <c r="BM767" s="28"/>
      <c r="BN767" s="28"/>
      <c r="BO767" s="28"/>
      <c r="BP767" s="28"/>
      <c r="BQ767" s="28"/>
      <c r="BR767" s="28"/>
      <c r="BS767" s="28"/>
      <c r="BT767" s="28"/>
    </row>
    <row r="768" spans="4:72" s="29" customFormat="1" ht="11.1" customHeight="1">
      <c r="D768" s="124"/>
      <c r="E768" s="28"/>
      <c r="P768" s="28"/>
      <c r="Q768" s="28"/>
      <c r="R768" s="28"/>
      <c r="S768" s="28"/>
      <c r="T768" s="28"/>
      <c r="U768" s="28"/>
      <c r="V768" s="28"/>
      <c r="W768" s="28"/>
      <c r="X768" s="28"/>
      <c r="Y768" s="28"/>
      <c r="Z768" s="28"/>
      <c r="AA768" s="28"/>
      <c r="AB768" s="28"/>
      <c r="AC768" s="28"/>
      <c r="AD768" s="28"/>
      <c r="AE768" s="28"/>
      <c r="AF768" s="28"/>
      <c r="AG768" s="28"/>
      <c r="AH768" s="28"/>
      <c r="AI768" s="28"/>
      <c r="AJ768" s="28"/>
      <c r="AK768" s="28"/>
      <c r="AL768" s="28"/>
      <c r="AM768" s="28"/>
      <c r="AN768" s="28"/>
      <c r="AO768" s="28"/>
      <c r="AP768" s="28"/>
      <c r="AQ768" s="28"/>
      <c r="AR768" s="28"/>
      <c r="AS768" s="28"/>
      <c r="AT768" s="28"/>
      <c r="AU768" s="28"/>
      <c r="AV768" s="28"/>
      <c r="AW768" s="28"/>
      <c r="AX768" s="28"/>
      <c r="AY768" s="28"/>
      <c r="AZ768" s="28"/>
      <c r="BA768" s="28"/>
      <c r="BB768" s="28"/>
      <c r="BE768" s="124"/>
      <c r="BF768" s="28"/>
      <c r="BG768" s="28"/>
      <c r="BH768" s="28"/>
      <c r="BI768" s="28"/>
      <c r="BJ768" s="28"/>
      <c r="BK768" s="28"/>
      <c r="BL768" s="28"/>
      <c r="BM768" s="28"/>
      <c r="BN768" s="28"/>
      <c r="BO768" s="28"/>
      <c r="BP768" s="28"/>
      <c r="BQ768" s="28"/>
      <c r="BR768" s="28"/>
      <c r="BS768" s="28"/>
      <c r="BT768" s="28"/>
    </row>
    <row r="769" spans="4:72" s="29" customFormat="1" ht="11.1" customHeight="1">
      <c r="D769" s="124"/>
      <c r="E769" s="28"/>
      <c r="P769" s="28"/>
      <c r="Q769" s="28"/>
      <c r="R769" s="28"/>
      <c r="S769" s="28"/>
      <c r="T769" s="28"/>
      <c r="U769" s="28"/>
      <c r="V769" s="28"/>
      <c r="W769" s="28"/>
      <c r="X769" s="28"/>
      <c r="Y769" s="28"/>
      <c r="Z769" s="28"/>
      <c r="AA769" s="28"/>
      <c r="AB769" s="28"/>
      <c r="AC769" s="28"/>
      <c r="AD769" s="28"/>
      <c r="AE769" s="28"/>
      <c r="AF769" s="28"/>
      <c r="AG769" s="28"/>
      <c r="AH769" s="28"/>
      <c r="AI769" s="28"/>
      <c r="AJ769" s="28"/>
      <c r="AK769" s="28"/>
      <c r="AL769" s="28"/>
      <c r="AM769" s="28"/>
      <c r="AN769" s="28"/>
      <c r="AO769" s="28"/>
      <c r="AP769" s="28"/>
      <c r="AQ769" s="28"/>
      <c r="AR769" s="28"/>
      <c r="AS769" s="28"/>
      <c r="AT769" s="28"/>
      <c r="AU769" s="28"/>
      <c r="AV769" s="28"/>
      <c r="AW769" s="28"/>
      <c r="AX769" s="28"/>
      <c r="AY769" s="28"/>
      <c r="AZ769" s="28"/>
      <c r="BA769" s="28"/>
      <c r="BB769" s="28"/>
      <c r="BE769" s="124"/>
      <c r="BF769" s="28"/>
      <c r="BG769" s="28"/>
      <c r="BH769" s="28"/>
      <c r="BI769" s="28"/>
      <c r="BJ769" s="28"/>
      <c r="BK769" s="28"/>
      <c r="BL769" s="28"/>
      <c r="BM769" s="28"/>
      <c r="BN769" s="28"/>
      <c r="BO769" s="28"/>
      <c r="BP769" s="28"/>
      <c r="BQ769" s="28"/>
      <c r="BR769" s="28"/>
      <c r="BS769" s="28"/>
      <c r="BT769" s="28"/>
    </row>
    <row r="770" spans="4:72" s="29" customFormat="1" ht="11.1" customHeight="1">
      <c r="D770" s="124"/>
      <c r="E770" s="28"/>
      <c r="P770" s="28"/>
      <c r="Q770" s="28"/>
      <c r="R770" s="28"/>
      <c r="S770" s="28"/>
      <c r="T770" s="28"/>
      <c r="U770" s="28"/>
      <c r="V770" s="28"/>
      <c r="W770" s="28"/>
      <c r="X770" s="28"/>
      <c r="Y770" s="28"/>
      <c r="Z770" s="28"/>
      <c r="AA770" s="28"/>
      <c r="AB770" s="28"/>
      <c r="AC770" s="28"/>
      <c r="AD770" s="28"/>
      <c r="AE770" s="28"/>
      <c r="AF770" s="28"/>
      <c r="AG770" s="28"/>
      <c r="AH770" s="28"/>
      <c r="AI770" s="28"/>
      <c r="AJ770" s="28"/>
      <c r="AK770" s="28"/>
      <c r="AL770" s="28"/>
      <c r="AM770" s="28"/>
      <c r="AN770" s="28"/>
      <c r="AO770" s="28"/>
      <c r="AP770" s="28"/>
      <c r="AQ770" s="28"/>
      <c r="AR770" s="28"/>
      <c r="AS770" s="28"/>
      <c r="AT770" s="28"/>
      <c r="AU770" s="28"/>
      <c r="AV770" s="28"/>
      <c r="AW770" s="28"/>
      <c r="AX770" s="28"/>
      <c r="AY770" s="28"/>
      <c r="AZ770" s="28"/>
      <c r="BA770" s="28"/>
      <c r="BB770" s="28"/>
      <c r="BE770" s="124"/>
      <c r="BF770" s="28"/>
      <c r="BG770" s="28"/>
      <c r="BH770" s="28"/>
      <c r="BI770" s="28"/>
      <c r="BJ770" s="28"/>
      <c r="BK770" s="28"/>
      <c r="BL770" s="28"/>
      <c r="BM770" s="28"/>
      <c r="BN770" s="28"/>
      <c r="BO770" s="28"/>
      <c r="BP770" s="28"/>
      <c r="BQ770" s="28"/>
      <c r="BR770" s="28"/>
      <c r="BS770" s="28"/>
      <c r="BT770" s="28"/>
    </row>
    <row r="771" spans="4:72" s="29" customFormat="1" ht="11.1" customHeight="1">
      <c r="D771" s="124"/>
      <c r="E771" s="28"/>
      <c r="P771" s="28"/>
      <c r="Q771" s="28"/>
      <c r="R771" s="28"/>
      <c r="S771" s="28"/>
      <c r="T771" s="28"/>
      <c r="U771" s="28"/>
      <c r="V771" s="28"/>
      <c r="W771" s="28"/>
      <c r="X771" s="28"/>
      <c r="Y771" s="28"/>
      <c r="Z771" s="28"/>
      <c r="AA771" s="28"/>
      <c r="AB771" s="28"/>
      <c r="AC771" s="28"/>
      <c r="AD771" s="28"/>
      <c r="AE771" s="28"/>
      <c r="AF771" s="28"/>
      <c r="AG771" s="28"/>
      <c r="AH771" s="28"/>
      <c r="AI771" s="28"/>
      <c r="AJ771" s="28"/>
      <c r="AK771" s="28"/>
      <c r="AL771" s="28"/>
      <c r="AM771" s="28"/>
      <c r="AN771" s="28"/>
      <c r="AO771" s="28"/>
      <c r="AP771" s="28"/>
      <c r="AQ771" s="28"/>
      <c r="AR771" s="28"/>
      <c r="AS771" s="28"/>
      <c r="AT771" s="28"/>
      <c r="AU771" s="28"/>
      <c r="AV771" s="28"/>
      <c r="AW771" s="28"/>
      <c r="AX771" s="28"/>
      <c r="AY771" s="28"/>
      <c r="AZ771" s="28"/>
      <c r="BA771" s="28"/>
      <c r="BB771" s="28"/>
      <c r="BE771" s="124"/>
      <c r="BF771" s="28"/>
      <c r="BG771" s="28"/>
      <c r="BH771" s="28"/>
      <c r="BI771" s="28"/>
      <c r="BJ771" s="28"/>
      <c r="BK771" s="28"/>
      <c r="BL771" s="28"/>
      <c r="BM771" s="28"/>
      <c r="BN771" s="28"/>
      <c r="BO771" s="28"/>
      <c r="BP771" s="28"/>
      <c r="BQ771" s="28"/>
      <c r="BR771" s="28"/>
      <c r="BS771" s="28"/>
      <c r="BT771" s="28"/>
    </row>
    <row r="772" spans="4:72" s="29" customFormat="1" ht="11.1" customHeight="1">
      <c r="D772" s="124"/>
      <c r="E772" s="28"/>
      <c r="P772" s="28"/>
      <c r="Q772" s="28"/>
      <c r="R772" s="28"/>
      <c r="S772" s="28"/>
      <c r="T772" s="28"/>
      <c r="U772" s="28"/>
      <c r="V772" s="28"/>
      <c r="W772" s="28"/>
      <c r="X772" s="28"/>
      <c r="Y772" s="28"/>
      <c r="Z772" s="28"/>
      <c r="AA772" s="28"/>
      <c r="AB772" s="28"/>
      <c r="AC772" s="28"/>
      <c r="AD772" s="28"/>
      <c r="AE772" s="28"/>
      <c r="AF772" s="28"/>
      <c r="AG772" s="28"/>
      <c r="AH772" s="28"/>
      <c r="AI772" s="28"/>
      <c r="AJ772" s="28"/>
      <c r="AK772" s="28"/>
      <c r="AL772" s="28"/>
      <c r="AM772" s="28"/>
      <c r="AN772" s="28"/>
      <c r="AO772" s="28"/>
      <c r="AP772" s="28"/>
      <c r="AQ772" s="28"/>
      <c r="AR772" s="28"/>
      <c r="AS772" s="28"/>
      <c r="AT772" s="28"/>
      <c r="AU772" s="28"/>
      <c r="AV772" s="28"/>
      <c r="AW772" s="28"/>
      <c r="AX772" s="28"/>
      <c r="AY772" s="28"/>
      <c r="AZ772" s="28"/>
      <c r="BA772" s="28"/>
      <c r="BB772" s="28"/>
      <c r="BE772" s="124"/>
      <c r="BF772" s="28"/>
      <c r="BG772" s="28"/>
      <c r="BH772" s="28"/>
      <c r="BI772" s="28"/>
      <c r="BJ772" s="28"/>
      <c r="BK772" s="28"/>
      <c r="BL772" s="28"/>
      <c r="BM772" s="28"/>
      <c r="BN772" s="28"/>
      <c r="BO772" s="28"/>
      <c r="BP772" s="28"/>
      <c r="BQ772" s="28"/>
      <c r="BR772" s="28"/>
      <c r="BS772" s="28"/>
      <c r="BT772" s="28"/>
    </row>
    <row r="773" spans="4:72" s="29" customFormat="1" ht="11.1" customHeight="1">
      <c r="D773" s="124"/>
      <c r="E773" s="28"/>
      <c r="P773" s="28"/>
      <c r="Q773" s="28"/>
      <c r="R773" s="28"/>
      <c r="S773" s="28"/>
      <c r="T773" s="28"/>
      <c r="U773" s="28"/>
      <c r="V773" s="28"/>
      <c r="W773" s="28"/>
      <c r="X773" s="28"/>
      <c r="Y773" s="28"/>
      <c r="Z773" s="28"/>
      <c r="AA773" s="28"/>
      <c r="AB773" s="28"/>
      <c r="AC773" s="28"/>
      <c r="AD773" s="28"/>
      <c r="AE773" s="28"/>
      <c r="AF773" s="28"/>
      <c r="AG773" s="28"/>
      <c r="AH773" s="28"/>
      <c r="AI773" s="28"/>
      <c r="AJ773" s="28"/>
      <c r="AK773" s="28"/>
      <c r="AL773" s="28"/>
      <c r="AM773" s="28"/>
      <c r="AN773" s="28"/>
      <c r="AO773" s="28"/>
      <c r="AP773" s="28"/>
      <c r="AQ773" s="28"/>
      <c r="AR773" s="28"/>
      <c r="AS773" s="28"/>
      <c r="AT773" s="28"/>
      <c r="AU773" s="28"/>
      <c r="AV773" s="28"/>
      <c r="AW773" s="28"/>
      <c r="AX773" s="28"/>
      <c r="AY773" s="28"/>
      <c r="AZ773" s="28"/>
      <c r="BA773" s="28"/>
      <c r="BB773" s="28"/>
      <c r="BE773" s="124"/>
      <c r="BF773" s="28"/>
      <c r="BG773" s="28"/>
      <c r="BH773" s="28"/>
      <c r="BI773" s="28"/>
      <c r="BJ773" s="28"/>
      <c r="BK773" s="28"/>
      <c r="BL773" s="28"/>
      <c r="BM773" s="28"/>
      <c r="BN773" s="28"/>
      <c r="BO773" s="28"/>
      <c r="BP773" s="28"/>
      <c r="BQ773" s="28"/>
      <c r="BR773" s="28"/>
      <c r="BS773" s="28"/>
      <c r="BT773" s="28"/>
    </row>
    <row r="774" spans="4:72" s="29" customFormat="1" ht="11.1" customHeight="1">
      <c r="D774" s="124"/>
      <c r="E774" s="28"/>
      <c r="P774" s="28"/>
      <c r="Q774" s="28"/>
      <c r="R774" s="28"/>
      <c r="S774" s="28"/>
      <c r="T774" s="28"/>
      <c r="U774" s="28"/>
      <c r="V774" s="28"/>
      <c r="W774" s="28"/>
      <c r="X774" s="28"/>
      <c r="Y774" s="28"/>
      <c r="Z774" s="28"/>
      <c r="AA774" s="28"/>
      <c r="AB774" s="28"/>
      <c r="AC774" s="28"/>
      <c r="AD774" s="28"/>
      <c r="AE774" s="28"/>
      <c r="AF774" s="28"/>
      <c r="AG774" s="28"/>
      <c r="AH774" s="28"/>
      <c r="AI774" s="28"/>
      <c r="AJ774" s="28"/>
      <c r="AK774" s="28"/>
      <c r="AL774" s="28"/>
      <c r="AM774" s="28"/>
      <c r="AN774" s="28"/>
      <c r="AO774" s="28"/>
      <c r="AP774" s="28"/>
      <c r="AQ774" s="28"/>
      <c r="AR774" s="28"/>
      <c r="AS774" s="28"/>
      <c r="AT774" s="28"/>
      <c r="AU774" s="28"/>
      <c r="AV774" s="28"/>
      <c r="AW774" s="28"/>
      <c r="AX774" s="28"/>
      <c r="AY774" s="28"/>
      <c r="AZ774" s="28"/>
      <c r="BA774" s="28"/>
      <c r="BB774" s="28"/>
      <c r="BE774" s="124"/>
      <c r="BF774" s="28"/>
      <c r="BG774" s="28"/>
      <c r="BH774" s="28"/>
      <c r="BI774" s="28"/>
      <c r="BJ774" s="28"/>
      <c r="BK774" s="28"/>
      <c r="BL774" s="28"/>
      <c r="BM774" s="28"/>
      <c r="BN774" s="28"/>
      <c r="BO774" s="28"/>
      <c r="BP774" s="28"/>
      <c r="BQ774" s="28"/>
      <c r="BR774" s="28"/>
      <c r="BS774" s="28"/>
      <c r="BT774" s="28"/>
    </row>
    <row r="775" spans="4:72" s="29" customFormat="1" ht="11.1" customHeight="1">
      <c r="D775" s="124"/>
      <c r="E775" s="28"/>
      <c r="P775" s="28"/>
      <c r="Q775" s="28"/>
      <c r="R775" s="28"/>
      <c r="S775" s="28"/>
      <c r="T775" s="28"/>
      <c r="U775" s="28"/>
      <c r="V775" s="28"/>
      <c r="W775" s="28"/>
      <c r="X775" s="28"/>
      <c r="Y775" s="28"/>
      <c r="Z775" s="28"/>
      <c r="AA775" s="28"/>
      <c r="AB775" s="28"/>
      <c r="AC775" s="28"/>
      <c r="AD775" s="28"/>
      <c r="AE775" s="28"/>
      <c r="AF775" s="28"/>
      <c r="AG775" s="28"/>
      <c r="AH775" s="28"/>
      <c r="AI775" s="28"/>
      <c r="AJ775" s="28"/>
      <c r="AK775" s="28"/>
      <c r="AL775" s="28"/>
      <c r="AM775" s="28"/>
      <c r="AN775" s="28"/>
      <c r="AO775" s="28"/>
      <c r="AP775" s="28"/>
      <c r="AQ775" s="28"/>
      <c r="AR775" s="28"/>
      <c r="AS775" s="28"/>
      <c r="AT775" s="28"/>
      <c r="AU775" s="28"/>
      <c r="AV775" s="28"/>
      <c r="AW775" s="28"/>
      <c r="AX775" s="28"/>
      <c r="AY775" s="28"/>
      <c r="AZ775" s="28"/>
      <c r="BA775" s="28"/>
      <c r="BB775" s="28"/>
      <c r="BE775" s="124"/>
      <c r="BF775" s="28"/>
      <c r="BG775" s="28"/>
      <c r="BH775" s="28"/>
      <c r="BI775" s="28"/>
      <c r="BJ775" s="28"/>
      <c r="BK775" s="28"/>
      <c r="BL775" s="28"/>
      <c r="BM775" s="28"/>
      <c r="BN775" s="28"/>
      <c r="BO775" s="28"/>
      <c r="BP775" s="28"/>
      <c r="BQ775" s="28"/>
      <c r="BR775" s="28"/>
      <c r="BS775" s="28"/>
      <c r="BT775" s="28"/>
    </row>
    <row r="776" spans="4:72" s="29" customFormat="1" ht="11.1" customHeight="1">
      <c r="D776" s="124"/>
      <c r="E776" s="28"/>
      <c r="P776" s="28"/>
      <c r="Q776" s="28"/>
      <c r="R776" s="28"/>
      <c r="S776" s="28"/>
      <c r="T776" s="28"/>
      <c r="U776" s="28"/>
      <c r="V776" s="28"/>
      <c r="W776" s="28"/>
      <c r="X776" s="28"/>
      <c r="Y776" s="28"/>
      <c r="Z776" s="28"/>
      <c r="AA776" s="28"/>
      <c r="AB776" s="28"/>
      <c r="AC776" s="28"/>
      <c r="AD776" s="28"/>
      <c r="AE776" s="28"/>
      <c r="AF776" s="28"/>
      <c r="AG776" s="28"/>
      <c r="AH776" s="28"/>
      <c r="AI776" s="28"/>
      <c r="AJ776" s="28"/>
      <c r="AK776" s="28"/>
      <c r="AL776" s="28"/>
      <c r="AM776" s="28"/>
      <c r="AN776" s="28"/>
      <c r="AO776" s="28"/>
      <c r="AP776" s="28"/>
      <c r="AQ776" s="28"/>
      <c r="AR776" s="28"/>
      <c r="AS776" s="28"/>
      <c r="AT776" s="28"/>
      <c r="AU776" s="28"/>
      <c r="AV776" s="28"/>
      <c r="AW776" s="28"/>
      <c r="AX776" s="28"/>
      <c r="AY776" s="28"/>
      <c r="AZ776" s="28"/>
      <c r="BA776" s="28"/>
      <c r="BB776" s="28"/>
      <c r="BE776" s="124"/>
      <c r="BF776" s="28"/>
      <c r="BG776" s="28"/>
      <c r="BH776" s="28"/>
      <c r="BI776" s="28"/>
      <c r="BJ776" s="28"/>
      <c r="BK776" s="28"/>
      <c r="BL776" s="28"/>
      <c r="BM776" s="28"/>
      <c r="BN776" s="28"/>
      <c r="BO776" s="28"/>
      <c r="BP776" s="28"/>
      <c r="BQ776" s="28"/>
      <c r="BR776" s="28"/>
      <c r="BS776" s="28"/>
      <c r="BT776" s="28"/>
    </row>
    <row r="777" spans="4:72" s="29" customFormat="1" ht="11.1" customHeight="1">
      <c r="D777" s="124"/>
      <c r="E777" s="28"/>
      <c r="P777" s="28"/>
      <c r="Q777" s="28"/>
      <c r="R777" s="28"/>
      <c r="S777" s="28"/>
      <c r="T777" s="28"/>
      <c r="U777" s="28"/>
      <c r="V777" s="28"/>
      <c r="W777" s="28"/>
      <c r="X777" s="28"/>
      <c r="Y777" s="28"/>
      <c r="Z777" s="28"/>
      <c r="AA777" s="28"/>
      <c r="AB777" s="28"/>
      <c r="AC777" s="28"/>
      <c r="AD777" s="28"/>
      <c r="AE777" s="28"/>
      <c r="AF777" s="28"/>
      <c r="AG777" s="28"/>
      <c r="AH777" s="28"/>
      <c r="AI777" s="28"/>
      <c r="AJ777" s="28"/>
      <c r="AK777" s="28"/>
      <c r="AL777" s="28"/>
      <c r="AM777" s="28"/>
      <c r="AN777" s="28"/>
      <c r="AO777" s="28"/>
      <c r="AP777" s="28"/>
      <c r="AQ777" s="28"/>
      <c r="AR777" s="28"/>
      <c r="AS777" s="28"/>
      <c r="AT777" s="28"/>
      <c r="AU777" s="28"/>
      <c r="AV777" s="28"/>
      <c r="AW777" s="28"/>
      <c r="AX777" s="28"/>
      <c r="AY777" s="28"/>
      <c r="AZ777" s="28"/>
      <c r="BA777" s="28"/>
      <c r="BB777" s="28"/>
      <c r="BE777" s="124"/>
      <c r="BF777" s="28"/>
      <c r="BG777" s="28"/>
      <c r="BH777" s="28"/>
      <c r="BI777" s="28"/>
      <c r="BJ777" s="28"/>
      <c r="BK777" s="28"/>
      <c r="BL777" s="28"/>
      <c r="BM777" s="28"/>
      <c r="BN777" s="28"/>
      <c r="BO777" s="28"/>
      <c r="BP777" s="28"/>
      <c r="BQ777" s="28"/>
      <c r="BR777" s="28"/>
      <c r="BS777" s="28"/>
      <c r="BT777" s="28"/>
    </row>
    <row r="778" spans="4:72" s="29" customFormat="1" ht="11.1" customHeight="1">
      <c r="D778" s="124"/>
      <c r="E778" s="28"/>
      <c r="P778" s="28"/>
      <c r="Q778" s="28"/>
      <c r="R778" s="28"/>
      <c r="S778" s="28"/>
      <c r="T778" s="28"/>
      <c r="U778" s="28"/>
      <c r="V778" s="28"/>
      <c r="W778" s="28"/>
      <c r="X778" s="28"/>
      <c r="Y778" s="28"/>
      <c r="Z778" s="28"/>
      <c r="AA778" s="28"/>
      <c r="AB778" s="28"/>
      <c r="AC778" s="28"/>
      <c r="AD778" s="28"/>
      <c r="AE778" s="28"/>
      <c r="AF778" s="28"/>
      <c r="AG778" s="28"/>
      <c r="AH778" s="28"/>
      <c r="AI778" s="28"/>
      <c r="AJ778" s="28"/>
      <c r="AK778" s="28"/>
      <c r="AL778" s="28"/>
      <c r="AM778" s="28"/>
      <c r="AN778" s="28"/>
      <c r="AO778" s="28"/>
      <c r="AP778" s="28"/>
      <c r="AQ778" s="28"/>
      <c r="AR778" s="28"/>
      <c r="AS778" s="28"/>
      <c r="AT778" s="28"/>
      <c r="AU778" s="28"/>
      <c r="AV778" s="28"/>
      <c r="AW778" s="28"/>
      <c r="AX778" s="28"/>
      <c r="AY778" s="28"/>
      <c r="AZ778" s="28"/>
      <c r="BA778" s="28"/>
      <c r="BB778" s="28"/>
      <c r="BE778" s="124"/>
      <c r="BF778" s="28"/>
      <c r="BG778" s="28"/>
      <c r="BH778" s="28"/>
      <c r="BI778" s="28"/>
      <c r="BJ778" s="28"/>
      <c r="BK778" s="28"/>
      <c r="BL778" s="28"/>
      <c r="BM778" s="28"/>
      <c r="BN778" s="28"/>
      <c r="BO778" s="28"/>
      <c r="BP778" s="28"/>
      <c r="BQ778" s="28"/>
      <c r="BR778" s="28"/>
      <c r="BS778" s="28"/>
      <c r="BT778" s="28"/>
    </row>
    <row r="779" spans="4:72" s="29" customFormat="1" ht="11.1" customHeight="1">
      <c r="D779" s="124"/>
      <c r="E779" s="28"/>
      <c r="P779" s="28"/>
      <c r="Q779" s="28"/>
      <c r="R779" s="28"/>
      <c r="S779" s="28"/>
      <c r="T779" s="28"/>
      <c r="U779" s="28"/>
      <c r="V779" s="28"/>
      <c r="W779" s="28"/>
      <c r="X779" s="28"/>
      <c r="Y779" s="28"/>
      <c r="Z779" s="28"/>
      <c r="AA779" s="28"/>
      <c r="AB779" s="28"/>
      <c r="AC779" s="28"/>
      <c r="AD779" s="28"/>
      <c r="AE779" s="28"/>
      <c r="AF779" s="28"/>
      <c r="AG779" s="28"/>
      <c r="AH779" s="28"/>
      <c r="AI779" s="28"/>
      <c r="AJ779" s="28"/>
      <c r="AK779" s="28"/>
      <c r="AL779" s="28"/>
      <c r="AM779" s="28"/>
      <c r="AN779" s="28"/>
      <c r="AO779" s="28"/>
      <c r="AP779" s="28"/>
      <c r="AQ779" s="28"/>
      <c r="AR779" s="28"/>
      <c r="AS779" s="28"/>
      <c r="AT779" s="28"/>
      <c r="AU779" s="28"/>
      <c r="AV779" s="28"/>
      <c r="AW779" s="28"/>
      <c r="AX779" s="28"/>
      <c r="AY779" s="28"/>
      <c r="AZ779" s="28"/>
      <c r="BA779" s="28"/>
      <c r="BB779" s="28"/>
      <c r="BE779" s="124"/>
      <c r="BF779" s="28"/>
      <c r="BG779" s="28"/>
      <c r="BH779" s="28"/>
      <c r="BI779" s="28"/>
      <c r="BJ779" s="28"/>
      <c r="BK779" s="28"/>
      <c r="BL779" s="28"/>
      <c r="BM779" s="28"/>
      <c r="BN779" s="28"/>
      <c r="BO779" s="28"/>
      <c r="BP779" s="28"/>
      <c r="BQ779" s="28"/>
      <c r="BR779" s="28"/>
      <c r="BS779" s="28"/>
      <c r="BT779" s="28"/>
    </row>
    <row r="780" spans="4:72" s="29" customFormat="1" ht="11.1" customHeight="1">
      <c r="D780" s="124"/>
      <c r="E780" s="28"/>
      <c r="P780" s="28"/>
      <c r="Q780" s="28"/>
      <c r="R780" s="28"/>
      <c r="S780" s="28"/>
      <c r="T780" s="28"/>
      <c r="U780" s="28"/>
      <c r="V780" s="28"/>
      <c r="W780" s="28"/>
      <c r="X780" s="28"/>
      <c r="Y780" s="28"/>
      <c r="Z780" s="28"/>
      <c r="AA780" s="28"/>
      <c r="AB780" s="28"/>
      <c r="AC780" s="28"/>
      <c r="AD780" s="28"/>
      <c r="AE780" s="28"/>
      <c r="AF780" s="28"/>
      <c r="AG780" s="28"/>
      <c r="AH780" s="28"/>
      <c r="AI780" s="28"/>
      <c r="AJ780" s="28"/>
      <c r="AK780" s="28"/>
      <c r="AL780" s="28"/>
      <c r="AM780" s="28"/>
      <c r="AN780" s="28"/>
      <c r="AO780" s="28"/>
      <c r="AP780" s="28"/>
      <c r="AQ780" s="28"/>
      <c r="AR780" s="28"/>
      <c r="AS780" s="28"/>
      <c r="AT780" s="28"/>
      <c r="AU780" s="28"/>
      <c r="AV780" s="28"/>
      <c r="AW780" s="28"/>
      <c r="AX780" s="28"/>
      <c r="AY780" s="28"/>
      <c r="AZ780" s="28"/>
      <c r="BA780" s="28"/>
      <c r="BB780" s="28"/>
      <c r="BE780" s="124"/>
      <c r="BF780" s="28"/>
      <c r="BG780" s="28"/>
      <c r="BH780" s="28"/>
      <c r="BI780" s="28"/>
      <c r="BJ780" s="28"/>
      <c r="BK780" s="28"/>
      <c r="BL780" s="28"/>
      <c r="BM780" s="28"/>
      <c r="BN780" s="28"/>
      <c r="BO780" s="28"/>
      <c r="BP780" s="28"/>
      <c r="BQ780" s="28"/>
      <c r="BR780" s="28"/>
      <c r="BS780" s="28"/>
      <c r="BT780" s="28"/>
    </row>
    <row r="781" spans="4:72" s="29" customFormat="1" ht="11.1" customHeight="1">
      <c r="D781" s="124"/>
      <c r="E781" s="28"/>
      <c r="P781" s="28"/>
      <c r="Q781" s="28"/>
      <c r="R781" s="28"/>
      <c r="S781" s="28"/>
      <c r="T781" s="28"/>
      <c r="U781" s="28"/>
      <c r="V781" s="28"/>
      <c r="W781" s="28"/>
      <c r="X781" s="28"/>
      <c r="Y781" s="28"/>
      <c r="Z781" s="28"/>
      <c r="AA781" s="28"/>
      <c r="AB781" s="28"/>
      <c r="AC781" s="28"/>
      <c r="AD781" s="28"/>
      <c r="AE781" s="28"/>
      <c r="AF781" s="28"/>
      <c r="AG781" s="28"/>
      <c r="AH781" s="28"/>
      <c r="AI781" s="28"/>
      <c r="AJ781" s="28"/>
      <c r="AK781" s="28"/>
      <c r="AL781" s="28"/>
      <c r="AM781" s="28"/>
      <c r="AN781" s="28"/>
      <c r="AO781" s="28"/>
      <c r="AP781" s="28"/>
      <c r="AQ781" s="28"/>
      <c r="AR781" s="28"/>
      <c r="AS781" s="28"/>
      <c r="AT781" s="28"/>
      <c r="AU781" s="28"/>
      <c r="AV781" s="28"/>
      <c r="AW781" s="28"/>
      <c r="AX781" s="28"/>
      <c r="AY781" s="28"/>
      <c r="AZ781" s="28"/>
      <c r="BA781" s="28"/>
      <c r="BB781" s="28"/>
      <c r="BE781" s="124"/>
      <c r="BF781" s="28"/>
      <c r="BG781" s="28"/>
      <c r="BH781" s="28"/>
      <c r="BI781" s="28"/>
      <c r="BJ781" s="28"/>
      <c r="BK781" s="28"/>
      <c r="BL781" s="28"/>
      <c r="BM781" s="28"/>
      <c r="BN781" s="28"/>
      <c r="BO781" s="28"/>
      <c r="BP781" s="28"/>
      <c r="BQ781" s="28"/>
      <c r="BR781" s="28"/>
      <c r="BS781" s="28"/>
      <c r="BT781" s="28"/>
    </row>
    <row r="782" spans="4:72" s="29" customFormat="1" ht="11.1" customHeight="1">
      <c r="D782" s="124"/>
      <c r="E782" s="28"/>
      <c r="P782" s="28"/>
      <c r="Q782" s="28"/>
      <c r="R782" s="28"/>
      <c r="S782" s="28"/>
      <c r="T782" s="28"/>
      <c r="U782" s="28"/>
      <c r="V782" s="28"/>
      <c r="W782" s="28"/>
      <c r="X782" s="28"/>
      <c r="Y782" s="28"/>
      <c r="Z782" s="28"/>
      <c r="AA782" s="28"/>
      <c r="AB782" s="28"/>
      <c r="AC782" s="28"/>
      <c r="AD782" s="28"/>
      <c r="AE782" s="28"/>
      <c r="AF782" s="28"/>
      <c r="AG782" s="28"/>
      <c r="AH782" s="28"/>
      <c r="AI782" s="28"/>
      <c r="AJ782" s="28"/>
      <c r="AK782" s="28"/>
      <c r="AL782" s="28"/>
      <c r="AM782" s="28"/>
      <c r="AN782" s="28"/>
      <c r="AO782" s="28"/>
      <c r="AP782" s="28"/>
      <c r="AQ782" s="28"/>
      <c r="AR782" s="28"/>
      <c r="AS782" s="28"/>
      <c r="AT782" s="28"/>
      <c r="AU782" s="28"/>
      <c r="AV782" s="28"/>
      <c r="AW782" s="28"/>
      <c r="AX782" s="28"/>
      <c r="AY782" s="28"/>
      <c r="AZ782" s="28"/>
      <c r="BA782" s="28"/>
      <c r="BB782" s="28"/>
      <c r="BE782" s="124"/>
      <c r="BF782" s="28"/>
      <c r="BG782" s="28"/>
      <c r="BH782" s="28"/>
      <c r="BI782" s="28"/>
      <c r="BJ782" s="28"/>
      <c r="BK782" s="28"/>
      <c r="BL782" s="28"/>
      <c r="BM782" s="28"/>
      <c r="BN782" s="28"/>
      <c r="BO782" s="28"/>
      <c r="BP782" s="28"/>
      <c r="BQ782" s="28"/>
      <c r="BR782" s="28"/>
      <c r="BS782" s="28"/>
      <c r="BT782" s="28"/>
    </row>
    <row r="783" spans="4:72" s="29" customFormat="1" ht="11.1" customHeight="1">
      <c r="D783" s="124"/>
      <c r="E783" s="28"/>
      <c r="P783" s="28"/>
      <c r="Q783" s="28"/>
      <c r="R783" s="28"/>
      <c r="S783" s="28"/>
      <c r="T783" s="28"/>
      <c r="U783" s="28"/>
      <c r="V783" s="28"/>
      <c r="W783" s="28"/>
      <c r="X783" s="28"/>
      <c r="Y783" s="28"/>
      <c r="Z783" s="28"/>
      <c r="AA783" s="28"/>
      <c r="AB783" s="28"/>
      <c r="AC783" s="28"/>
      <c r="AD783" s="28"/>
      <c r="AE783" s="28"/>
      <c r="AF783" s="28"/>
      <c r="AG783" s="28"/>
      <c r="AH783" s="28"/>
      <c r="AI783" s="28"/>
      <c r="AJ783" s="28"/>
      <c r="AK783" s="28"/>
      <c r="AL783" s="28"/>
      <c r="AM783" s="28"/>
      <c r="AN783" s="28"/>
      <c r="AO783" s="28"/>
      <c r="AP783" s="28"/>
      <c r="AQ783" s="28"/>
      <c r="AR783" s="28"/>
      <c r="AS783" s="28"/>
      <c r="AT783" s="28"/>
      <c r="AU783" s="28"/>
      <c r="AV783" s="28"/>
      <c r="AW783" s="28"/>
      <c r="AX783" s="28"/>
      <c r="AY783" s="28"/>
      <c r="AZ783" s="28"/>
      <c r="BA783" s="28"/>
      <c r="BB783" s="28"/>
      <c r="BE783" s="124"/>
      <c r="BF783" s="28"/>
      <c r="BG783" s="28"/>
      <c r="BH783" s="28"/>
      <c r="BI783" s="28"/>
      <c r="BJ783" s="28"/>
      <c r="BK783" s="28"/>
      <c r="BL783" s="28"/>
      <c r="BM783" s="28"/>
      <c r="BN783" s="28"/>
      <c r="BO783" s="28"/>
      <c r="BP783" s="28"/>
      <c r="BQ783" s="28"/>
      <c r="BR783" s="28"/>
      <c r="BS783" s="28"/>
      <c r="BT783" s="28"/>
    </row>
    <row r="784" spans="4:72" s="29" customFormat="1" ht="11.1" customHeight="1">
      <c r="D784" s="124"/>
      <c r="E784" s="28"/>
      <c r="P784" s="28"/>
      <c r="Q784" s="28"/>
      <c r="R784" s="28"/>
      <c r="S784" s="28"/>
      <c r="T784" s="28"/>
      <c r="U784" s="28"/>
      <c r="V784" s="28"/>
      <c r="W784" s="28"/>
      <c r="X784" s="28"/>
      <c r="Y784" s="28"/>
      <c r="Z784" s="28"/>
      <c r="AA784" s="28"/>
      <c r="AB784" s="28"/>
      <c r="AC784" s="28"/>
      <c r="AD784" s="28"/>
      <c r="AE784" s="28"/>
      <c r="AF784" s="28"/>
      <c r="AG784" s="28"/>
      <c r="AH784" s="28"/>
      <c r="AI784" s="28"/>
      <c r="AJ784" s="28"/>
      <c r="AK784" s="28"/>
      <c r="AL784" s="28"/>
      <c r="AM784" s="28"/>
      <c r="AN784" s="28"/>
      <c r="AO784" s="28"/>
      <c r="AP784" s="28"/>
      <c r="AQ784" s="28"/>
      <c r="AR784" s="28"/>
      <c r="AS784" s="28"/>
      <c r="AT784" s="28"/>
      <c r="AU784" s="28"/>
      <c r="AV784" s="28"/>
      <c r="AW784" s="28"/>
      <c r="AX784" s="28"/>
      <c r="AY784" s="28"/>
      <c r="AZ784" s="28"/>
      <c r="BA784" s="28"/>
      <c r="BB784" s="28"/>
      <c r="BE784" s="124"/>
      <c r="BF784" s="28"/>
      <c r="BG784" s="28"/>
      <c r="BH784" s="28"/>
      <c r="BI784" s="28"/>
      <c r="BJ784" s="28"/>
      <c r="BK784" s="28"/>
      <c r="BL784" s="28"/>
      <c r="BM784" s="28"/>
      <c r="BN784" s="28"/>
      <c r="BO784" s="28"/>
      <c r="BP784" s="28"/>
      <c r="BQ784" s="28"/>
      <c r="BR784" s="28"/>
      <c r="BS784" s="28"/>
      <c r="BT784" s="28"/>
    </row>
    <row r="785" spans="4:72" s="29" customFormat="1" ht="11.1" customHeight="1">
      <c r="D785" s="124"/>
      <c r="E785" s="28"/>
      <c r="P785" s="28"/>
      <c r="Q785" s="28"/>
      <c r="R785" s="28"/>
      <c r="S785" s="28"/>
      <c r="T785" s="28"/>
      <c r="U785" s="28"/>
      <c r="V785" s="28"/>
      <c r="W785" s="28"/>
      <c r="X785" s="28"/>
      <c r="Y785" s="28"/>
      <c r="Z785" s="28"/>
      <c r="AA785" s="28"/>
      <c r="AB785" s="28"/>
      <c r="AC785" s="28"/>
      <c r="AD785" s="28"/>
      <c r="AE785" s="28"/>
      <c r="AF785" s="28"/>
      <c r="AG785" s="28"/>
      <c r="AH785" s="28"/>
      <c r="AI785" s="28"/>
      <c r="AJ785" s="28"/>
      <c r="AK785" s="28"/>
      <c r="AL785" s="28"/>
      <c r="AM785" s="28"/>
      <c r="AN785" s="28"/>
      <c r="AO785" s="28"/>
      <c r="AP785" s="28"/>
      <c r="AQ785" s="28"/>
      <c r="AR785" s="28"/>
      <c r="AS785" s="28"/>
      <c r="AT785" s="28"/>
      <c r="AU785" s="28"/>
      <c r="AV785" s="28"/>
      <c r="AW785" s="28"/>
      <c r="AX785" s="28"/>
      <c r="AY785" s="28"/>
      <c r="AZ785" s="28"/>
      <c r="BA785" s="28"/>
      <c r="BB785" s="28"/>
      <c r="BE785" s="124"/>
      <c r="BF785" s="28"/>
      <c r="BG785" s="28"/>
      <c r="BH785" s="28"/>
      <c r="BI785" s="28"/>
      <c r="BJ785" s="28"/>
      <c r="BK785" s="28"/>
      <c r="BL785" s="28"/>
      <c r="BM785" s="28"/>
      <c r="BN785" s="28"/>
      <c r="BO785" s="28"/>
      <c r="BP785" s="28"/>
      <c r="BQ785" s="28"/>
      <c r="BR785" s="28"/>
      <c r="BS785" s="28"/>
      <c r="BT785" s="28"/>
    </row>
    <row r="786" spans="4:72" s="29" customFormat="1" ht="11.1" customHeight="1">
      <c r="D786" s="124"/>
      <c r="E786" s="28"/>
      <c r="P786" s="28"/>
      <c r="Q786" s="28"/>
      <c r="R786" s="28"/>
      <c r="S786" s="28"/>
      <c r="T786" s="28"/>
      <c r="U786" s="28"/>
      <c r="V786" s="28"/>
      <c r="W786" s="28"/>
      <c r="X786" s="28"/>
      <c r="Y786" s="28"/>
      <c r="Z786" s="28"/>
      <c r="AA786" s="28"/>
      <c r="AB786" s="28"/>
      <c r="AC786" s="28"/>
      <c r="AD786" s="28"/>
      <c r="AE786" s="28"/>
      <c r="AF786" s="28"/>
      <c r="AG786" s="28"/>
      <c r="AH786" s="28"/>
      <c r="AI786" s="28"/>
      <c r="AJ786" s="28"/>
      <c r="AK786" s="28"/>
      <c r="AL786" s="28"/>
      <c r="AM786" s="28"/>
      <c r="AN786" s="28"/>
      <c r="AO786" s="28"/>
      <c r="AP786" s="28"/>
      <c r="AQ786" s="28"/>
      <c r="AR786" s="28"/>
      <c r="AS786" s="28"/>
      <c r="AT786" s="28"/>
      <c r="AU786" s="28"/>
      <c r="AV786" s="28"/>
      <c r="AW786" s="28"/>
      <c r="AX786" s="28"/>
      <c r="AY786" s="28"/>
      <c r="AZ786" s="28"/>
      <c r="BA786" s="28"/>
      <c r="BB786" s="28"/>
      <c r="BE786" s="124"/>
      <c r="BF786" s="28"/>
      <c r="BG786" s="28"/>
      <c r="BH786" s="28"/>
      <c r="BI786" s="28"/>
      <c r="BJ786" s="28"/>
      <c r="BK786" s="28"/>
      <c r="BL786" s="28"/>
      <c r="BM786" s="28"/>
      <c r="BN786" s="28"/>
      <c r="BO786" s="28"/>
      <c r="BP786" s="28"/>
      <c r="BQ786" s="28"/>
      <c r="BR786" s="28"/>
      <c r="BS786" s="28"/>
      <c r="BT786" s="28"/>
    </row>
    <row r="787" spans="4:72" s="29" customFormat="1" ht="11.1" customHeight="1">
      <c r="D787" s="124"/>
      <c r="E787" s="28"/>
      <c r="P787" s="28"/>
      <c r="Q787" s="28"/>
      <c r="R787" s="28"/>
      <c r="S787" s="28"/>
      <c r="T787" s="28"/>
      <c r="U787" s="28"/>
      <c r="V787" s="28"/>
      <c r="W787" s="28"/>
      <c r="X787" s="28"/>
      <c r="Y787" s="28"/>
      <c r="Z787" s="28"/>
      <c r="AA787" s="28"/>
      <c r="AB787" s="28"/>
      <c r="AC787" s="28"/>
      <c r="AD787" s="28"/>
      <c r="AE787" s="28"/>
      <c r="AF787" s="28"/>
      <c r="AG787" s="28"/>
      <c r="AH787" s="28"/>
      <c r="AI787" s="28"/>
      <c r="AJ787" s="28"/>
      <c r="AK787" s="28"/>
      <c r="AL787" s="28"/>
      <c r="AM787" s="28"/>
      <c r="AN787" s="28"/>
      <c r="AO787" s="28"/>
      <c r="AP787" s="28"/>
      <c r="AQ787" s="28"/>
      <c r="AR787" s="28"/>
      <c r="AS787" s="28"/>
      <c r="AT787" s="28"/>
      <c r="AU787" s="28"/>
      <c r="AV787" s="28"/>
      <c r="AW787" s="28"/>
      <c r="AX787" s="28"/>
      <c r="AY787" s="28"/>
      <c r="AZ787" s="28"/>
      <c r="BA787" s="28"/>
      <c r="BB787" s="28"/>
      <c r="BE787" s="124"/>
      <c r="BF787" s="28"/>
      <c r="BG787" s="28"/>
      <c r="BH787" s="28"/>
      <c r="BI787" s="28"/>
      <c r="BJ787" s="28"/>
      <c r="BK787" s="28"/>
      <c r="BL787" s="28"/>
      <c r="BM787" s="28"/>
      <c r="BN787" s="28"/>
      <c r="BO787" s="28"/>
      <c r="BP787" s="28"/>
      <c r="BQ787" s="28"/>
      <c r="BR787" s="28"/>
      <c r="BS787" s="28"/>
      <c r="BT787" s="28"/>
    </row>
    <row r="788" spans="4:72" s="29" customFormat="1" ht="11.1" customHeight="1">
      <c r="D788" s="124"/>
      <c r="E788" s="28"/>
      <c r="P788" s="28"/>
      <c r="Q788" s="28"/>
      <c r="R788" s="28"/>
      <c r="S788" s="28"/>
      <c r="T788" s="28"/>
      <c r="U788" s="28"/>
      <c r="V788" s="28"/>
      <c r="W788" s="28"/>
      <c r="X788" s="28"/>
      <c r="Y788" s="28"/>
      <c r="Z788" s="28"/>
      <c r="AA788" s="28"/>
      <c r="AB788" s="28"/>
      <c r="AC788" s="28"/>
      <c r="AD788" s="28"/>
      <c r="AE788" s="28"/>
      <c r="AF788" s="28"/>
      <c r="AG788" s="28"/>
      <c r="AH788" s="28"/>
      <c r="AI788" s="28"/>
      <c r="AJ788" s="28"/>
      <c r="AK788" s="28"/>
      <c r="AL788" s="28"/>
      <c r="AM788" s="28"/>
      <c r="AN788" s="28"/>
      <c r="AO788" s="28"/>
      <c r="AP788" s="28"/>
      <c r="AQ788" s="28"/>
      <c r="AR788" s="28"/>
      <c r="AS788" s="28"/>
      <c r="AT788" s="28"/>
      <c r="AU788" s="28"/>
      <c r="AV788" s="28"/>
      <c r="AW788" s="28"/>
      <c r="AX788" s="28"/>
      <c r="AY788" s="28"/>
      <c r="AZ788" s="28"/>
      <c r="BA788" s="28"/>
      <c r="BB788" s="28"/>
      <c r="BE788" s="124"/>
      <c r="BF788" s="28"/>
      <c r="BG788" s="28"/>
      <c r="BH788" s="28"/>
      <c r="BI788" s="28"/>
      <c r="BJ788" s="28"/>
      <c r="BK788" s="28"/>
      <c r="BL788" s="28"/>
      <c r="BM788" s="28"/>
      <c r="BN788" s="28"/>
      <c r="BO788" s="28"/>
      <c r="BP788" s="28"/>
      <c r="BQ788" s="28"/>
      <c r="BR788" s="28"/>
      <c r="BS788" s="28"/>
      <c r="BT788" s="28"/>
    </row>
    <row r="789" spans="4:72" s="29" customFormat="1" ht="11.1" customHeight="1">
      <c r="D789" s="124"/>
      <c r="E789" s="28"/>
      <c r="P789" s="28"/>
      <c r="Q789" s="28"/>
      <c r="R789" s="28"/>
      <c r="S789" s="28"/>
      <c r="T789" s="28"/>
      <c r="U789" s="28"/>
      <c r="V789" s="28"/>
      <c r="W789" s="28"/>
      <c r="X789" s="28"/>
      <c r="Y789" s="28"/>
      <c r="Z789" s="28"/>
      <c r="AA789" s="28"/>
      <c r="AB789" s="28"/>
      <c r="AC789" s="28"/>
      <c r="AD789" s="28"/>
      <c r="AE789" s="28"/>
      <c r="AF789" s="28"/>
      <c r="AG789" s="28"/>
      <c r="AH789" s="28"/>
      <c r="AI789" s="28"/>
      <c r="AJ789" s="28"/>
      <c r="AK789" s="28"/>
      <c r="AL789" s="28"/>
      <c r="AM789" s="28"/>
      <c r="AN789" s="28"/>
      <c r="AO789" s="28"/>
      <c r="AP789" s="28"/>
      <c r="AQ789" s="28"/>
      <c r="AR789" s="28"/>
      <c r="AS789" s="28"/>
      <c r="AT789" s="28"/>
      <c r="AU789" s="28"/>
      <c r="AV789" s="28"/>
      <c r="AW789" s="28"/>
      <c r="AX789" s="28"/>
      <c r="AY789" s="28"/>
      <c r="AZ789" s="28"/>
      <c r="BA789" s="28"/>
      <c r="BB789" s="28"/>
      <c r="BE789" s="124"/>
      <c r="BF789" s="28"/>
      <c r="BG789" s="28"/>
      <c r="BH789" s="28"/>
      <c r="BI789" s="28"/>
      <c r="BJ789" s="28"/>
      <c r="BK789" s="28"/>
      <c r="BL789" s="28"/>
      <c r="BM789" s="28"/>
      <c r="BN789" s="28"/>
      <c r="BO789" s="28"/>
      <c r="BP789" s="28"/>
      <c r="BQ789" s="28"/>
      <c r="BR789" s="28"/>
      <c r="BS789" s="28"/>
      <c r="BT789" s="28"/>
    </row>
    <row r="790" spans="4:72" s="29" customFormat="1" ht="11.1" customHeight="1">
      <c r="D790" s="124"/>
      <c r="E790" s="28"/>
      <c r="P790" s="28"/>
      <c r="Q790" s="28"/>
      <c r="R790" s="28"/>
      <c r="S790" s="28"/>
      <c r="T790" s="28"/>
      <c r="U790" s="28"/>
      <c r="V790" s="28"/>
      <c r="W790" s="28"/>
      <c r="X790" s="28"/>
      <c r="Y790" s="28"/>
      <c r="Z790" s="28"/>
      <c r="AA790" s="28"/>
      <c r="AB790" s="28"/>
      <c r="AC790" s="28"/>
      <c r="AD790" s="28"/>
      <c r="AE790" s="28"/>
      <c r="AF790" s="28"/>
      <c r="AG790" s="28"/>
      <c r="AH790" s="28"/>
      <c r="AI790" s="28"/>
      <c r="AJ790" s="28"/>
      <c r="AK790" s="28"/>
      <c r="AL790" s="28"/>
      <c r="AM790" s="28"/>
      <c r="AN790" s="28"/>
      <c r="AO790" s="28"/>
      <c r="AP790" s="28"/>
      <c r="AQ790" s="28"/>
      <c r="AR790" s="28"/>
      <c r="AS790" s="28"/>
      <c r="AT790" s="28"/>
      <c r="AU790" s="28"/>
      <c r="AV790" s="28"/>
      <c r="AW790" s="28"/>
      <c r="AX790" s="28"/>
      <c r="AY790" s="28"/>
      <c r="AZ790" s="28"/>
      <c r="BA790" s="28"/>
      <c r="BB790" s="28"/>
      <c r="BE790" s="124"/>
      <c r="BF790" s="28"/>
      <c r="BG790" s="28"/>
      <c r="BH790" s="28"/>
      <c r="BI790" s="28"/>
      <c r="BJ790" s="28"/>
      <c r="BK790" s="28"/>
      <c r="BL790" s="28"/>
      <c r="BM790" s="28"/>
      <c r="BN790" s="28"/>
      <c r="BO790" s="28"/>
      <c r="BP790" s="28"/>
      <c r="BQ790" s="28"/>
      <c r="BR790" s="28"/>
      <c r="BS790" s="28"/>
      <c r="BT790" s="28"/>
    </row>
    <row r="791" spans="4:72" s="29" customFormat="1" ht="11.1" customHeight="1">
      <c r="D791" s="124"/>
      <c r="E791" s="28"/>
      <c r="P791" s="28"/>
      <c r="Q791" s="28"/>
      <c r="R791" s="28"/>
      <c r="S791" s="28"/>
      <c r="T791" s="28"/>
      <c r="U791" s="28"/>
      <c r="V791" s="28"/>
      <c r="W791" s="28"/>
      <c r="X791" s="28"/>
      <c r="Y791" s="28"/>
      <c r="Z791" s="28"/>
      <c r="AA791" s="28"/>
      <c r="AB791" s="28"/>
      <c r="AC791" s="28"/>
      <c r="AD791" s="28"/>
      <c r="AE791" s="28"/>
      <c r="AF791" s="28"/>
      <c r="AG791" s="28"/>
      <c r="AH791" s="28"/>
      <c r="AI791" s="28"/>
      <c r="AJ791" s="28"/>
      <c r="AK791" s="28"/>
      <c r="AL791" s="28"/>
      <c r="AM791" s="28"/>
      <c r="AN791" s="28"/>
      <c r="AO791" s="28"/>
      <c r="AP791" s="28"/>
      <c r="AQ791" s="28"/>
      <c r="AR791" s="28"/>
      <c r="AS791" s="28"/>
      <c r="AT791" s="28"/>
      <c r="AU791" s="28"/>
      <c r="AV791" s="28"/>
      <c r="AW791" s="28"/>
      <c r="AX791" s="28"/>
      <c r="AY791" s="28"/>
      <c r="AZ791" s="28"/>
      <c r="BA791" s="28"/>
      <c r="BB791" s="28"/>
      <c r="BE791" s="124"/>
      <c r="BF791" s="28"/>
      <c r="BG791" s="28"/>
      <c r="BH791" s="28"/>
      <c r="BI791" s="28"/>
      <c r="BJ791" s="28"/>
      <c r="BK791" s="28"/>
      <c r="BL791" s="28"/>
      <c r="BM791" s="28"/>
      <c r="BN791" s="28"/>
      <c r="BO791" s="28"/>
      <c r="BP791" s="28"/>
      <c r="BQ791" s="28"/>
      <c r="BR791" s="28"/>
      <c r="BS791" s="28"/>
      <c r="BT791" s="28"/>
    </row>
    <row r="792" spans="4:72" s="29" customFormat="1" ht="11.1" customHeight="1">
      <c r="D792" s="124"/>
      <c r="E792" s="28"/>
      <c r="P792" s="28"/>
      <c r="Q792" s="28"/>
      <c r="R792" s="28"/>
      <c r="S792" s="28"/>
      <c r="T792" s="28"/>
      <c r="U792" s="28"/>
      <c r="V792" s="28"/>
      <c r="W792" s="28"/>
      <c r="X792" s="28"/>
      <c r="Y792" s="28"/>
      <c r="Z792" s="28"/>
      <c r="AA792" s="28"/>
      <c r="AB792" s="28"/>
      <c r="AC792" s="28"/>
      <c r="AD792" s="28"/>
      <c r="AE792" s="28"/>
      <c r="AF792" s="28"/>
      <c r="AG792" s="28"/>
      <c r="AH792" s="28"/>
      <c r="AI792" s="28"/>
      <c r="AJ792" s="28"/>
      <c r="AK792" s="28"/>
      <c r="AL792" s="28"/>
      <c r="AM792" s="28"/>
      <c r="AN792" s="28"/>
      <c r="AO792" s="28"/>
      <c r="AP792" s="28"/>
      <c r="AQ792" s="28"/>
      <c r="AR792" s="28"/>
      <c r="AS792" s="28"/>
      <c r="AT792" s="28"/>
      <c r="AU792" s="28"/>
      <c r="AV792" s="28"/>
      <c r="AW792" s="28"/>
      <c r="AX792" s="28"/>
      <c r="AY792" s="28"/>
      <c r="AZ792" s="28"/>
      <c r="BA792" s="28"/>
      <c r="BB792" s="28"/>
      <c r="BE792" s="124"/>
      <c r="BF792" s="28"/>
      <c r="BG792" s="28"/>
      <c r="BH792" s="28"/>
      <c r="BI792" s="28"/>
      <c r="BJ792" s="28"/>
      <c r="BK792" s="28"/>
      <c r="BL792" s="28"/>
      <c r="BM792" s="28"/>
      <c r="BN792" s="28"/>
      <c r="BO792" s="28"/>
      <c r="BP792" s="28"/>
      <c r="BQ792" s="28"/>
      <c r="BR792" s="28"/>
      <c r="BS792" s="28"/>
      <c r="BT792" s="28"/>
    </row>
    <row r="793" spans="4:72" s="29" customFormat="1" ht="11.1" customHeight="1">
      <c r="D793" s="124"/>
      <c r="E793" s="28"/>
      <c r="P793" s="28"/>
      <c r="Q793" s="28"/>
      <c r="R793" s="28"/>
      <c r="S793" s="28"/>
      <c r="T793" s="28"/>
      <c r="U793" s="28"/>
      <c r="V793" s="28"/>
      <c r="W793" s="28"/>
      <c r="X793" s="28"/>
      <c r="Y793" s="28"/>
      <c r="Z793" s="28"/>
      <c r="AA793" s="28"/>
      <c r="AB793" s="28"/>
      <c r="AC793" s="28"/>
      <c r="AD793" s="28"/>
      <c r="AE793" s="28"/>
      <c r="AF793" s="28"/>
      <c r="AG793" s="28"/>
      <c r="AH793" s="28"/>
      <c r="AI793" s="28"/>
      <c r="AJ793" s="28"/>
      <c r="AK793" s="28"/>
      <c r="AL793" s="28"/>
      <c r="AM793" s="28"/>
      <c r="AN793" s="28"/>
      <c r="AO793" s="28"/>
      <c r="AP793" s="28"/>
      <c r="AQ793" s="28"/>
      <c r="AR793" s="28"/>
      <c r="AS793" s="28"/>
      <c r="AT793" s="28"/>
      <c r="AU793" s="28"/>
      <c r="AV793" s="28"/>
      <c r="AW793" s="28"/>
      <c r="AX793" s="28"/>
      <c r="AY793" s="28"/>
      <c r="AZ793" s="28"/>
      <c r="BA793" s="28"/>
      <c r="BB793" s="28"/>
      <c r="BE793" s="124"/>
      <c r="BF793" s="28"/>
      <c r="BG793" s="28"/>
      <c r="BH793" s="28"/>
      <c r="BI793" s="28"/>
      <c r="BJ793" s="28"/>
      <c r="BK793" s="28"/>
      <c r="BL793" s="28"/>
      <c r="BM793" s="28"/>
      <c r="BN793" s="28"/>
      <c r="BO793" s="28"/>
      <c r="BP793" s="28"/>
      <c r="BQ793" s="28"/>
      <c r="BR793" s="28"/>
      <c r="BS793" s="28"/>
      <c r="BT793" s="28"/>
    </row>
    <row r="794" spans="4:72" s="29" customFormat="1" ht="11.1" customHeight="1">
      <c r="D794" s="124"/>
      <c r="E794" s="28"/>
      <c r="P794" s="28"/>
      <c r="Q794" s="28"/>
      <c r="R794" s="28"/>
      <c r="S794" s="28"/>
      <c r="T794" s="28"/>
      <c r="U794" s="28"/>
      <c r="V794" s="28"/>
      <c r="W794" s="28"/>
      <c r="X794" s="28"/>
      <c r="Y794" s="28"/>
      <c r="Z794" s="28"/>
      <c r="AA794" s="28"/>
      <c r="AB794" s="28"/>
      <c r="AC794" s="28"/>
      <c r="AD794" s="28"/>
      <c r="AE794" s="28"/>
      <c r="AF794" s="28"/>
      <c r="AG794" s="28"/>
      <c r="AH794" s="28"/>
      <c r="AI794" s="28"/>
      <c r="AJ794" s="28"/>
      <c r="AK794" s="28"/>
      <c r="AL794" s="28"/>
      <c r="AM794" s="28"/>
      <c r="AN794" s="28"/>
      <c r="AO794" s="28"/>
      <c r="AP794" s="28"/>
      <c r="AQ794" s="28"/>
      <c r="AR794" s="28"/>
      <c r="AS794" s="28"/>
      <c r="AT794" s="28"/>
      <c r="AU794" s="28"/>
      <c r="AV794" s="28"/>
      <c r="AW794" s="28"/>
      <c r="AX794" s="28"/>
      <c r="AY794" s="28"/>
      <c r="AZ794" s="28"/>
      <c r="BA794" s="28"/>
      <c r="BB794" s="28"/>
      <c r="BE794" s="124"/>
      <c r="BF794" s="28"/>
      <c r="BG794" s="28"/>
      <c r="BH794" s="28"/>
      <c r="BI794" s="28"/>
      <c r="BJ794" s="28"/>
      <c r="BK794" s="28"/>
      <c r="BL794" s="28"/>
      <c r="BM794" s="28"/>
      <c r="BN794" s="28"/>
      <c r="BO794" s="28"/>
      <c r="BP794" s="28"/>
      <c r="BQ794" s="28"/>
      <c r="BR794" s="28"/>
      <c r="BS794" s="28"/>
      <c r="BT794" s="28"/>
    </row>
    <row r="795" spans="4:72" s="29" customFormat="1" ht="11.1" customHeight="1">
      <c r="D795" s="124"/>
      <c r="E795" s="28"/>
      <c r="P795" s="28"/>
      <c r="Q795" s="28"/>
      <c r="R795" s="28"/>
      <c r="S795" s="28"/>
      <c r="T795" s="28"/>
      <c r="U795" s="28"/>
      <c r="V795" s="28"/>
      <c r="W795" s="28"/>
      <c r="X795" s="28"/>
      <c r="Y795" s="28"/>
      <c r="Z795" s="28"/>
      <c r="AA795" s="28"/>
      <c r="AB795" s="28"/>
      <c r="AC795" s="28"/>
      <c r="AD795" s="28"/>
      <c r="AE795" s="28"/>
      <c r="AF795" s="28"/>
      <c r="AG795" s="28"/>
      <c r="AH795" s="28"/>
      <c r="AI795" s="28"/>
      <c r="AJ795" s="28"/>
      <c r="AK795" s="28"/>
      <c r="AL795" s="28"/>
      <c r="AM795" s="28"/>
      <c r="AN795" s="28"/>
      <c r="AO795" s="28"/>
      <c r="AP795" s="28"/>
      <c r="AQ795" s="28"/>
      <c r="AR795" s="28"/>
      <c r="AS795" s="28"/>
      <c r="AT795" s="28"/>
      <c r="AU795" s="28"/>
      <c r="AV795" s="28"/>
      <c r="AW795" s="28"/>
      <c r="AX795" s="28"/>
      <c r="AY795" s="28"/>
      <c r="AZ795" s="28"/>
      <c r="BA795" s="28"/>
      <c r="BB795" s="28"/>
      <c r="BE795" s="124"/>
      <c r="BF795" s="28"/>
      <c r="BG795" s="28"/>
      <c r="BH795" s="28"/>
      <c r="BI795" s="28"/>
      <c r="BJ795" s="28"/>
      <c r="BK795" s="28"/>
      <c r="BL795" s="28"/>
      <c r="BM795" s="28"/>
      <c r="BN795" s="28"/>
      <c r="BO795" s="28"/>
      <c r="BP795" s="28"/>
      <c r="BQ795" s="28"/>
      <c r="BR795" s="28"/>
      <c r="BS795" s="28"/>
      <c r="BT795" s="28"/>
    </row>
    <row r="796" spans="4:72" s="29" customFormat="1" ht="11.1" customHeight="1">
      <c r="D796" s="124"/>
      <c r="E796" s="28"/>
      <c r="P796" s="28"/>
      <c r="Q796" s="28"/>
      <c r="R796" s="28"/>
      <c r="S796" s="28"/>
      <c r="T796" s="28"/>
      <c r="U796" s="28"/>
      <c r="V796" s="28"/>
      <c r="W796" s="28"/>
      <c r="X796" s="28"/>
      <c r="Y796" s="28"/>
      <c r="Z796" s="28"/>
      <c r="AA796" s="28"/>
      <c r="AB796" s="28"/>
      <c r="AC796" s="28"/>
      <c r="AD796" s="28"/>
      <c r="AE796" s="28"/>
      <c r="AF796" s="28"/>
      <c r="AG796" s="28"/>
      <c r="AH796" s="28"/>
      <c r="AI796" s="28"/>
      <c r="AJ796" s="28"/>
      <c r="AK796" s="28"/>
      <c r="AL796" s="28"/>
      <c r="AM796" s="28"/>
      <c r="AN796" s="28"/>
      <c r="AO796" s="28"/>
      <c r="AP796" s="28"/>
      <c r="AQ796" s="28"/>
      <c r="AR796" s="28"/>
      <c r="AS796" s="28"/>
      <c r="AT796" s="28"/>
      <c r="AU796" s="28"/>
      <c r="AV796" s="28"/>
      <c r="AW796" s="28"/>
      <c r="AX796" s="28"/>
      <c r="AY796" s="28"/>
      <c r="AZ796" s="28"/>
      <c r="BA796" s="28"/>
      <c r="BB796" s="28"/>
      <c r="BE796" s="124"/>
      <c r="BF796" s="28"/>
      <c r="BG796" s="28"/>
      <c r="BH796" s="28"/>
      <c r="BI796" s="28"/>
      <c r="BJ796" s="28"/>
      <c r="BK796" s="28"/>
      <c r="BL796" s="28"/>
      <c r="BM796" s="28"/>
      <c r="BN796" s="28"/>
      <c r="BO796" s="28"/>
      <c r="BP796" s="28"/>
      <c r="BQ796" s="28"/>
      <c r="BR796" s="28"/>
      <c r="BS796" s="28"/>
      <c r="BT796" s="28"/>
    </row>
    <row r="797" spans="4:72" s="29" customFormat="1" ht="11.1" customHeight="1">
      <c r="D797" s="124"/>
      <c r="E797" s="28"/>
      <c r="P797" s="28"/>
      <c r="Q797" s="28"/>
      <c r="R797" s="28"/>
      <c r="S797" s="28"/>
      <c r="T797" s="28"/>
      <c r="U797" s="28"/>
      <c r="V797" s="28"/>
      <c r="W797" s="28"/>
      <c r="X797" s="28"/>
      <c r="Y797" s="28"/>
      <c r="Z797" s="28"/>
      <c r="AA797" s="28"/>
      <c r="AB797" s="28"/>
      <c r="AC797" s="28"/>
      <c r="AD797" s="28"/>
      <c r="AE797" s="28"/>
      <c r="AF797" s="28"/>
      <c r="AG797" s="28"/>
      <c r="AH797" s="28"/>
      <c r="AI797" s="28"/>
      <c r="AJ797" s="28"/>
      <c r="AK797" s="28"/>
      <c r="AL797" s="28"/>
      <c r="AM797" s="28"/>
      <c r="AN797" s="28"/>
      <c r="AO797" s="28"/>
      <c r="AP797" s="28"/>
      <c r="AQ797" s="28"/>
      <c r="AR797" s="28"/>
      <c r="AS797" s="28"/>
      <c r="AT797" s="28"/>
      <c r="AU797" s="28"/>
      <c r="AV797" s="28"/>
      <c r="AW797" s="28"/>
      <c r="AX797" s="28"/>
      <c r="AY797" s="28"/>
      <c r="AZ797" s="28"/>
      <c r="BA797" s="28"/>
      <c r="BB797" s="28"/>
      <c r="BE797" s="124"/>
      <c r="BF797" s="28"/>
      <c r="BG797" s="28"/>
      <c r="BH797" s="28"/>
      <c r="BI797" s="28"/>
      <c r="BJ797" s="28"/>
      <c r="BK797" s="28"/>
      <c r="BL797" s="28"/>
      <c r="BM797" s="28"/>
      <c r="BN797" s="28"/>
      <c r="BO797" s="28"/>
      <c r="BP797" s="28"/>
      <c r="BQ797" s="28"/>
      <c r="BR797" s="28"/>
      <c r="BS797" s="28"/>
      <c r="BT797" s="28"/>
    </row>
    <row r="798" spans="4:72" s="29" customFormat="1" ht="11.1" customHeight="1">
      <c r="D798" s="124"/>
      <c r="E798" s="28"/>
      <c r="P798" s="28"/>
      <c r="Q798" s="28"/>
      <c r="R798" s="28"/>
      <c r="S798" s="28"/>
      <c r="T798" s="28"/>
      <c r="U798" s="28"/>
      <c r="V798" s="28"/>
      <c r="W798" s="28"/>
      <c r="X798" s="28"/>
      <c r="Y798" s="28"/>
      <c r="Z798" s="28"/>
      <c r="AA798" s="28"/>
      <c r="AB798" s="28"/>
      <c r="AC798" s="28"/>
      <c r="AD798" s="28"/>
      <c r="AE798" s="28"/>
      <c r="AF798" s="28"/>
      <c r="AG798" s="28"/>
      <c r="AH798" s="28"/>
      <c r="AI798" s="28"/>
      <c r="AJ798" s="28"/>
      <c r="AK798" s="28"/>
      <c r="AL798" s="28"/>
      <c r="AM798" s="28"/>
      <c r="AN798" s="28"/>
      <c r="AO798" s="28"/>
      <c r="AP798" s="28"/>
      <c r="AQ798" s="28"/>
      <c r="AR798" s="28"/>
      <c r="AS798" s="28"/>
      <c r="AT798" s="28"/>
      <c r="AU798" s="28"/>
      <c r="AV798" s="28"/>
      <c r="AW798" s="28"/>
      <c r="AX798" s="28"/>
      <c r="AY798" s="28"/>
      <c r="AZ798" s="28"/>
      <c r="BA798" s="28"/>
      <c r="BB798" s="28"/>
      <c r="BE798" s="124"/>
      <c r="BF798" s="28"/>
      <c r="BG798" s="28"/>
      <c r="BH798" s="28"/>
      <c r="BI798" s="28"/>
      <c r="BJ798" s="28"/>
      <c r="BK798" s="28"/>
      <c r="BL798" s="28"/>
      <c r="BM798" s="28"/>
      <c r="BN798" s="28"/>
      <c r="BO798" s="28"/>
      <c r="BP798" s="28"/>
      <c r="BQ798" s="28"/>
      <c r="BR798" s="28"/>
      <c r="BS798" s="28"/>
      <c r="BT798" s="28"/>
    </row>
    <row r="799" spans="4:72" s="29" customFormat="1" ht="11.1" customHeight="1">
      <c r="D799" s="124"/>
      <c r="E799" s="28"/>
      <c r="P799" s="28"/>
      <c r="Q799" s="28"/>
      <c r="R799" s="28"/>
      <c r="S799" s="28"/>
      <c r="T799" s="28"/>
      <c r="U799" s="28"/>
      <c r="V799" s="28"/>
      <c r="W799" s="28"/>
      <c r="X799" s="28"/>
      <c r="Y799" s="28"/>
      <c r="Z799" s="28"/>
      <c r="AA799" s="28"/>
      <c r="AB799" s="28"/>
      <c r="AC799" s="28"/>
      <c r="AD799" s="28"/>
      <c r="AE799" s="28"/>
      <c r="AF799" s="28"/>
      <c r="AG799" s="28"/>
      <c r="AH799" s="28"/>
      <c r="AI799" s="28"/>
      <c r="AJ799" s="28"/>
      <c r="AK799" s="28"/>
      <c r="AL799" s="28"/>
      <c r="AM799" s="28"/>
      <c r="AN799" s="28"/>
      <c r="AO799" s="28"/>
      <c r="AP799" s="28"/>
      <c r="AQ799" s="28"/>
      <c r="AR799" s="28"/>
      <c r="AS799" s="28"/>
      <c r="AT799" s="28"/>
      <c r="AU799" s="28"/>
      <c r="AV799" s="28"/>
      <c r="AW799" s="28"/>
      <c r="AX799" s="28"/>
      <c r="AY799" s="28"/>
      <c r="AZ799" s="28"/>
      <c r="BA799" s="28"/>
      <c r="BB799" s="28"/>
      <c r="BE799" s="124"/>
      <c r="BF799" s="28"/>
      <c r="BG799" s="28"/>
      <c r="BH799" s="28"/>
      <c r="BI799" s="28"/>
      <c r="BJ799" s="28"/>
      <c r="BK799" s="28"/>
      <c r="BL799" s="28"/>
      <c r="BM799" s="28"/>
      <c r="BN799" s="28"/>
      <c r="BO799" s="28"/>
      <c r="BP799" s="28"/>
      <c r="BQ799" s="28"/>
      <c r="BR799" s="28"/>
      <c r="BS799" s="28"/>
      <c r="BT799" s="28"/>
    </row>
    <row r="800" spans="4:72" s="29" customFormat="1" ht="11.1" customHeight="1">
      <c r="D800" s="124"/>
      <c r="E800" s="28"/>
      <c r="P800" s="28"/>
      <c r="Q800" s="28"/>
      <c r="R800" s="28"/>
      <c r="S800" s="28"/>
      <c r="T800" s="28"/>
      <c r="U800" s="28"/>
      <c r="V800" s="28"/>
      <c r="W800" s="28"/>
      <c r="X800" s="28"/>
      <c r="Y800" s="28"/>
      <c r="Z800" s="28"/>
      <c r="AA800" s="28"/>
      <c r="AB800" s="28"/>
      <c r="AC800" s="28"/>
      <c r="AD800" s="28"/>
      <c r="AE800" s="28"/>
      <c r="AF800" s="28"/>
      <c r="AG800" s="28"/>
      <c r="AH800" s="28"/>
      <c r="AI800" s="28"/>
      <c r="AJ800" s="28"/>
      <c r="AK800" s="28"/>
      <c r="AL800" s="28"/>
      <c r="AM800" s="28"/>
      <c r="AN800" s="28"/>
      <c r="AO800" s="28"/>
      <c r="AP800" s="28"/>
      <c r="AQ800" s="28"/>
      <c r="AR800" s="28"/>
      <c r="AS800" s="28"/>
      <c r="AT800" s="28"/>
      <c r="AU800" s="28"/>
      <c r="AV800" s="28"/>
      <c r="AW800" s="28"/>
      <c r="AX800" s="28"/>
      <c r="AY800" s="28"/>
      <c r="AZ800" s="28"/>
      <c r="BA800" s="28"/>
      <c r="BB800" s="28"/>
      <c r="BE800" s="124"/>
      <c r="BF800" s="28"/>
      <c r="BG800" s="28"/>
      <c r="BH800" s="28"/>
      <c r="BI800" s="28"/>
      <c r="BJ800" s="28"/>
      <c r="BK800" s="28"/>
      <c r="BL800" s="28"/>
      <c r="BM800" s="28"/>
      <c r="BN800" s="28"/>
      <c r="BO800" s="28"/>
      <c r="BP800" s="28"/>
      <c r="BQ800" s="28"/>
      <c r="BR800" s="28"/>
      <c r="BS800" s="28"/>
      <c r="BT800" s="28"/>
    </row>
    <row r="801" spans="4:72" s="29" customFormat="1" ht="11.1" customHeight="1">
      <c r="D801" s="124"/>
      <c r="E801" s="28"/>
      <c r="P801" s="28"/>
      <c r="Q801" s="28"/>
      <c r="R801" s="28"/>
      <c r="S801" s="28"/>
      <c r="T801" s="28"/>
      <c r="U801" s="28"/>
      <c r="V801" s="28"/>
      <c r="W801" s="28"/>
      <c r="X801" s="28"/>
      <c r="Y801" s="28"/>
      <c r="Z801" s="28"/>
      <c r="AA801" s="28"/>
      <c r="AB801" s="28"/>
      <c r="AC801" s="28"/>
      <c r="AD801" s="28"/>
      <c r="AE801" s="28"/>
      <c r="AF801" s="28"/>
      <c r="AG801" s="28"/>
      <c r="AH801" s="28"/>
      <c r="AI801" s="28"/>
      <c r="AJ801" s="28"/>
      <c r="AK801" s="28"/>
      <c r="AL801" s="28"/>
      <c r="AM801" s="28"/>
      <c r="AN801" s="28"/>
      <c r="AO801" s="28"/>
      <c r="AP801" s="28"/>
      <c r="AQ801" s="28"/>
      <c r="AR801" s="28"/>
      <c r="AS801" s="28"/>
      <c r="AT801" s="28"/>
      <c r="AU801" s="28"/>
      <c r="AV801" s="28"/>
      <c r="AW801" s="28"/>
      <c r="AX801" s="28"/>
      <c r="AY801" s="28"/>
      <c r="AZ801" s="28"/>
      <c r="BA801" s="28"/>
      <c r="BB801" s="28"/>
      <c r="BE801" s="124"/>
      <c r="BF801" s="28"/>
      <c r="BG801" s="28"/>
      <c r="BH801" s="28"/>
      <c r="BI801" s="28"/>
      <c r="BJ801" s="28"/>
      <c r="BK801" s="28"/>
      <c r="BL801" s="28"/>
      <c r="BM801" s="28"/>
      <c r="BN801" s="28"/>
      <c r="BO801" s="28"/>
      <c r="BP801" s="28"/>
      <c r="BQ801" s="28"/>
      <c r="BR801" s="28"/>
      <c r="BS801" s="28"/>
      <c r="BT801" s="28"/>
    </row>
    <row r="802" spans="4:72" s="29" customFormat="1" ht="11.1" customHeight="1">
      <c r="D802" s="124"/>
      <c r="E802" s="28"/>
      <c r="P802" s="28"/>
      <c r="Q802" s="28"/>
      <c r="R802" s="28"/>
      <c r="S802" s="28"/>
      <c r="T802" s="28"/>
      <c r="U802" s="28"/>
      <c r="V802" s="28"/>
      <c r="W802" s="28"/>
      <c r="X802" s="28"/>
      <c r="Y802" s="28"/>
      <c r="Z802" s="28"/>
      <c r="AA802" s="28"/>
      <c r="AB802" s="28"/>
      <c r="AC802" s="28"/>
      <c r="AD802" s="28"/>
      <c r="AE802" s="28"/>
      <c r="AF802" s="28"/>
      <c r="AG802" s="28"/>
      <c r="AH802" s="28"/>
      <c r="AI802" s="28"/>
      <c r="AJ802" s="28"/>
      <c r="AK802" s="28"/>
      <c r="AL802" s="28"/>
      <c r="AM802" s="28"/>
      <c r="AN802" s="28"/>
      <c r="AO802" s="28"/>
      <c r="AP802" s="28"/>
      <c r="AQ802" s="28"/>
      <c r="AR802" s="28"/>
      <c r="AS802" s="28"/>
      <c r="AT802" s="28"/>
      <c r="AU802" s="28"/>
      <c r="AV802" s="28"/>
      <c r="AW802" s="28"/>
      <c r="AX802" s="28"/>
      <c r="AY802" s="28"/>
      <c r="AZ802" s="28"/>
      <c r="BA802" s="28"/>
      <c r="BB802" s="28"/>
      <c r="BE802" s="124"/>
      <c r="BF802" s="28"/>
      <c r="BG802" s="28"/>
      <c r="BH802" s="28"/>
      <c r="BI802" s="28"/>
      <c r="BJ802" s="28"/>
      <c r="BK802" s="28"/>
      <c r="BL802" s="28"/>
      <c r="BM802" s="28"/>
      <c r="BN802" s="28"/>
      <c r="BO802" s="28"/>
      <c r="BP802" s="28"/>
      <c r="BQ802" s="28"/>
      <c r="BR802" s="28"/>
      <c r="BS802" s="28"/>
      <c r="BT802" s="28"/>
    </row>
    <row r="803" spans="4:72" s="29" customFormat="1" ht="11.1" customHeight="1">
      <c r="D803" s="124"/>
      <c r="E803" s="28"/>
      <c r="P803" s="28"/>
      <c r="Q803" s="28"/>
      <c r="R803" s="28"/>
      <c r="S803" s="28"/>
      <c r="T803" s="28"/>
      <c r="U803" s="28"/>
      <c r="V803" s="28"/>
      <c r="W803" s="28"/>
      <c r="X803" s="28"/>
      <c r="Y803" s="28"/>
      <c r="Z803" s="28"/>
      <c r="AA803" s="28"/>
      <c r="AB803" s="28"/>
      <c r="AC803" s="28"/>
      <c r="AD803" s="28"/>
      <c r="AE803" s="28"/>
      <c r="AF803" s="28"/>
      <c r="AG803" s="28"/>
      <c r="AH803" s="28"/>
      <c r="AI803" s="28"/>
      <c r="AJ803" s="28"/>
      <c r="AK803" s="28"/>
      <c r="AL803" s="28"/>
      <c r="AM803" s="28"/>
      <c r="AN803" s="28"/>
      <c r="AO803" s="28"/>
      <c r="AP803" s="28"/>
      <c r="AQ803" s="28"/>
      <c r="AR803" s="28"/>
      <c r="AS803" s="28"/>
      <c r="AT803" s="28"/>
      <c r="AU803" s="28"/>
      <c r="AV803" s="28"/>
      <c r="AW803" s="28"/>
      <c r="AX803" s="28"/>
      <c r="AY803" s="28"/>
      <c r="AZ803" s="28"/>
      <c r="BA803" s="28"/>
      <c r="BB803" s="28"/>
      <c r="BE803" s="124"/>
      <c r="BF803" s="28"/>
      <c r="BG803" s="28"/>
      <c r="BH803" s="28"/>
      <c r="BI803" s="28"/>
      <c r="BJ803" s="28"/>
      <c r="BK803" s="28"/>
      <c r="BL803" s="28"/>
      <c r="BM803" s="28"/>
      <c r="BN803" s="28"/>
      <c r="BO803" s="28"/>
      <c r="BP803" s="28"/>
      <c r="BQ803" s="28"/>
      <c r="BR803" s="28"/>
      <c r="BS803" s="28"/>
      <c r="BT803" s="28"/>
    </row>
    <row r="804" spans="4:72" s="29" customFormat="1" ht="11.1" customHeight="1">
      <c r="D804" s="124"/>
      <c r="E804" s="28"/>
      <c r="P804" s="28"/>
      <c r="Q804" s="28"/>
      <c r="R804" s="28"/>
      <c r="S804" s="28"/>
      <c r="T804" s="28"/>
      <c r="U804" s="28"/>
      <c r="V804" s="28"/>
      <c r="W804" s="28"/>
      <c r="X804" s="28"/>
      <c r="Y804" s="28"/>
      <c r="Z804" s="28"/>
      <c r="AA804" s="28"/>
      <c r="AB804" s="28"/>
      <c r="AC804" s="28"/>
      <c r="AD804" s="28"/>
      <c r="AE804" s="28"/>
      <c r="AF804" s="28"/>
      <c r="AG804" s="28"/>
      <c r="AH804" s="28"/>
      <c r="AI804" s="28"/>
      <c r="AJ804" s="28"/>
      <c r="AK804" s="28"/>
      <c r="AL804" s="28"/>
      <c r="AM804" s="28"/>
      <c r="AN804" s="28"/>
      <c r="AO804" s="28"/>
      <c r="AP804" s="28"/>
      <c r="AQ804" s="28"/>
      <c r="AR804" s="28"/>
      <c r="AS804" s="28"/>
      <c r="AT804" s="28"/>
      <c r="AU804" s="28"/>
      <c r="AV804" s="28"/>
      <c r="AW804" s="28"/>
      <c r="AX804" s="28"/>
      <c r="AY804" s="28"/>
      <c r="AZ804" s="28"/>
      <c r="BA804" s="28"/>
      <c r="BB804" s="28"/>
      <c r="BE804" s="124"/>
      <c r="BF804" s="28"/>
      <c r="BG804" s="28"/>
      <c r="BH804" s="28"/>
      <c r="BI804" s="28"/>
      <c r="BJ804" s="28"/>
      <c r="BK804" s="28"/>
      <c r="BL804" s="28"/>
      <c r="BM804" s="28"/>
      <c r="BN804" s="28"/>
      <c r="BO804" s="28"/>
      <c r="BP804" s="28"/>
      <c r="BQ804" s="28"/>
      <c r="BR804" s="28"/>
      <c r="BS804" s="28"/>
      <c r="BT804" s="28"/>
    </row>
    <row r="805" spans="4:72" s="29" customFormat="1" ht="11.1" customHeight="1">
      <c r="D805" s="124"/>
      <c r="E805" s="28"/>
      <c r="P805" s="28"/>
      <c r="Q805" s="28"/>
      <c r="R805" s="28"/>
      <c r="S805" s="28"/>
      <c r="T805" s="28"/>
      <c r="U805" s="28"/>
      <c r="V805" s="28"/>
      <c r="W805" s="28"/>
      <c r="X805" s="28"/>
      <c r="Y805" s="28"/>
      <c r="Z805" s="28"/>
      <c r="AA805" s="28"/>
      <c r="AB805" s="28"/>
      <c r="AC805" s="28"/>
      <c r="AD805" s="28"/>
      <c r="AE805" s="28"/>
      <c r="AF805" s="28"/>
      <c r="AG805" s="28"/>
      <c r="AH805" s="28"/>
      <c r="AI805" s="28"/>
      <c r="AJ805" s="28"/>
      <c r="AK805" s="28"/>
      <c r="AL805" s="28"/>
      <c r="AM805" s="28"/>
      <c r="AN805" s="28"/>
      <c r="AO805" s="28"/>
      <c r="AP805" s="28"/>
      <c r="AQ805" s="28"/>
      <c r="AR805" s="28"/>
      <c r="AS805" s="28"/>
      <c r="AT805" s="28"/>
      <c r="AU805" s="28"/>
      <c r="AV805" s="28"/>
      <c r="AW805" s="28"/>
      <c r="AX805" s="28"/>
      <c r="AY805" s="28"/>
      <c r="AZ805" s="28"/>
      <c r="BA805" s="28"/>
      <c r="BB805" s="28"/>
      <c r="BE805" s="124"/>
      <c r="BF805" s="28"/>
      <c r="BG805" s="28"/>
      <c r="BH805" s="28"/>
      <c r="BI805" s="28"/>
      <c r="BJ805" s="28"/>
      <c r="BK805" s="28"/>
      <c r="BL805" s="28"/>
      <c r="BM805" s="28"/>
      <c r="BN805" s="28"/>
      <c r="BO805" s="28"/>
      <c r="BP805" s="28"/>
      <c r="BQ805" s="28"/>
      <c r="BR805" s="28"/>
      <c r="BS805" s="28"/>
      <c r="BT805" s="28"/>
    </row>
    <row r="806" spans="4:72" s="29" customFormat="1" ht="11.1" customHeight="1">
      <c r="D806" s="124"/>
      <c r="E806" s="28"/>
      <c r="P806" s="28"/>
      <c r="Q806" s="28"/>
      <c r="R806" s="28"/>
      <c r="S806" s="28"/>
      <c r="T806" s="28"/>
      <c r="U806" s="28"/>
      <c r="V806" s="28"/>
      <c r="W806" s="28"/>
      <c r="X806" s="28"/>
      <c r="Y806" s="28"/>
      <c r="Z806" s="28"/>
      <c r="AA806" s="28"/>
      <c r="AB806" s="28"/>
      <c r="AC806" s="28"/>
      <c r="AD806" s="28"/>
      <c r="AE806" s="28"/>
      <c r="AF806" s="28"/>
      <c r="AG806" s="28"/>
      <c r="AH806" s="28"/>
      <c r="AI806" s="28"/>
      <c r="AJ806" s="28"/>
      <c r="AK806" s="28"/>
      <c r="AL806" s="28"/>
      <c r="AM806" s="28"/>
      <c r="AN806" s="28"/>
      <c r="AO806" s="28"/>
      <c r="AP806" s="28"/>
      <c r="AQ806" s="28"/>
      <c r="AR806" s="28"/>
      <c r="AS806" s="28"/>
      <c r="AT806" s="28"/>
      <c r="AU806" s="28"/>
      <c r="AV806" s="28"/>
      <c r="AW806" s="28"/>
      <c r="AX806" s="28"/>
      <c r="AY806" s="28"/>
      <c r="AZ806" s="28"/>
      <c r="BA806" s="28"/>
      <c r="BB806" s="28"/>
      <c r="BE806" s="124"/>
      <c r="BF806" s="28"/>
      <c r="BG806" s="28"/>
      <c r="BH806" s="28"/>
      <c r="BI806" s="28"/>
      <c r="BJ806" s="28"/>
      <c r="BK806" s="28"/>
      <c r="BL806" s="28"/>
      <c r="BM806" s="28"/>
      <c r="BN806" s="28"/>
      <c r="BO806" s="28"/>
      <c r="BP806" s="28"/>
      <c r="BQ806" s="28"/>
      <c r="BR806" s="28"/>
      <c r="BS806" s="28"/>
      <c r="BT806" s="28"/>
    </row>
    <row r="807" spans="4:72" s="29" customFormat="1" ht="11.1" customHeight="1">
      <c r="D807" s="124"/>
      <c r="E807" s="28"/>
      <c r="P807" s="28"/>
      <c r="Q807" s="28"/>
      <c r="R807" s="28"/>
      <c r="S807" s="28"/>
      <c r="T807" s="28"/>
      <c r="U807" s="28"/>
      <c r="V807" s="28"/>
      <c r="W807" s="28"/>
      <c r="X807" s="28"/>
      <c r="Y807" s="28"/>
      <c r="Z807" s="28"/>
      <c r="AA807" s="28"/>
      <c r="AB807" s="28"/>
      <c r="AC807" s="28"/>
      <c r="AD807" s="28"/>
      <c r="AE807" s="28"/>
      <c r="AF807" s="28"/>
      <c r="AG807" s="28"/>
      <c r="AH807" s="28"/>
      <c r="AI807" s="28"/>
      <c r="AJ807" s="28"/>
      <c r="AK807" s="28"/>
      <c r="AL807" s="28"/>
      <c r="AM807" s="28"/>
      <c r="AN807" s="28"/>
      <c r="AO807" s="28"/>
      <c r="AP807" s="28"/>
      <c r="AQ807" s="28"/>
      <c r="AR807" s="28"/>
      <c r="AS807" s="28"/>
      <c r="AT807" s="28"/>
      <c r="AU807" s="28"/>
      <c r="AV807" s="28"/>
      <c r="AW807" s="28"/>
      <c r="AX807" s="28"/>
      <c r="AY807" s="28"/>
      <c r="AZ807" s="28"/>
      <c r="BA807" s="28"/>
      <c r="BB807" s="28"/>
      <c r="BE807" s="124"/>
      <c r="BF807" s="28"/>
      <c r="BG807" s="28"/>
      <c r="BH807" s="28"/>
      <c r="BI807" s="28"/>
      <c r="BJ807" s="28"/>
      <c r="BK807" s="28"/>
      <c r="BL807" s="28"/>
      <c r="BM807" s="28"/>
      <c r="BN807" s="28"/>
      <c r="BO807" s="28"/>
      <c r="BP807" s="28"/>
      <c r="BQ807" s="28"/>
      <c r="BR807" s="28"/>
      <c r="BS807" s="28"/>
      <c r="BT807" s="28"/>
    </row>
    <row r="808" spans="4:72" s="29" customFormat="1" ht="11.1" customHeight="1">
      <c r="D808" s="124"/>
      <c r="E808" s="28"/>
      <c r="P808" s="28"/>
      <c r="Q808" s="28"/>
      <c r="R808" s="28"/>
      <c r="S808" s="28"/>
      <c r="T808" s="28"/>
      <c r="U808" s="28"/>
      <c r="V808" s="28"/>
      <c r="W808" s="28"/>
      <c r="X808" s="28"/>
      <c r="Y808" s="28"/>
      <c r="Z808" s="28"/>
      <c r="AA808" s="28"/>
      <c r="AB808" s="28"/>
      <c r="AC808" s="28"/>
      <c r="AD808" s="28"/>
      <c r="AE808" s="28"/>
      <c r="AF808" s="28"/>
      <c r="AG808" s="28"/>
      <c r="AH808" s="28"/>
      <c r="AI808" s="28"/>
      <c r="AJ808" s="28"/>
      <c r="AK808" s="28"/>
      <c r="AL808" s="28"/>
      <c r="AM808" s="28"/>
      <c r="AN808" s="28"/>
      <c r="AO808" s="28"/>
      <c r="AP808" s="28"/>
      <c r="AQ808" s="28"/>
      <c r="AR808" s="28"/>
      <c r="AS808" s="28"/>
      <c r="AT808" s="28"/>
      <c r="AU808" s="28"/>
      <c r="AV808" s="28"/>
      <c r="AW808" s="28"/>
      <c r="AX808" s="28"/>
      <c r="AY808" s="28"/>
      <c r="AZ808" s="28"/>
      <c r="BA808" s="28"/>
      <c r="BB808" s="28"/>
      <c r="BE808" s="124"/>
      <c r="BF808" s="28"/>
      <c r="BG808" s="28"/>
      <c r="BH808" s="28"/>
      <c r="BI808" s="28"/>
      <c r="BJ808" s="28"/>
      <c r="BK808" s="28"/>
      <c r="BL808" s="28"/>
      <c r="BM808" s="28"/>
      <c r="BN808" s="28"/>
      <c r="BO808" s="28"/>
      <c r="BP808" s="28"/>
      <c r="BQ808" s="28"/>
      <c r="BR808" s="28"/>
      <c r="BS808" s="28"/>
      <c r="BT808" s="28"/>
    </row>
    <row r="809" spans="4:72" s="29" customFormat="1" ht="11.1" customHeight="1">
      <c r="D809" s="124"/>
      <c r="E809" s="28"/>
      <c r="P809" s="28"/>
      <c r="Q809" s="28"/>
      <c r="R809" s="28"/>
      <c r="S809" s="28"/>
      <c r="T809" s="28"/>
      <c r="U809" s="28"/>
      <c r="V809" s="28"/>
      <c r="W809" s="28"/>
      <c r="X809" s="28"/>
      <c r="Y809" s="28"/>
      <c r="Z809" s="28"/>
      <c r="AA809" s="28"/>
      <c r="AB809" s="28"/>
      <c r="AC809" s="28"/>
      <c r="AD809" s="28"/>
      <c r="AE809" s="28"/>
      <c r="AF809" s="28"/>
      <c r="AG809" s="28"/>
      <c r="AH809" s="28"/>
      <c r="AI809" s="28"/>
      <c r="AJ809" s="28"/>
      <c r="AK809" s="28"/>
      <c r="AL809" s="28"/>
      <c r="AM809" s="28"/>
      <c r="AN809" s="28"/>
      <c r="AO809" s="28"/>
      <c r="AP809" s="28"/>
      <c r="AQ809" s="28"/>
      <c r="AR809" s="28"/>
      <c r="AS809" s="28"/>
      <c r="AT809" s="28"/>
      <c r="AU809" s="28"/>
      <c r="AV809" s="28"/>
      <c r="AW809" s="28"/>
      <c r="AX809" s="28"/>
      <c r="AY809" s="28"/>
      <c r="AZ809" s="28"/>
      <c r="BA809" s="28"/>
      <c r="BB809" s="28"/>
      <c r="BE809" s="124"/>
      <c r="BF809" s="28"/>
      <c r="BG809" s="28"/>
      <c r="BH809" s="28"/>
      <c r="BI809" s="28"/>
      <c r="BJ809" s="28"/>
      <c r="BK809" s="28"/>
      <c r="BL809" s="28"/>
      <c r="BM809" s="28"/>
      <c r="BN809" s="28"/>
      <c r="BO809" s="28"/>
      <c r="BP809" s="28"/>
      <c r="BQ809" s="28"/>
      <c r="BR809" s="28"/>
      <c r="BS809" s="28"/>
      <c r="BT809" s="28"/>
    </row>
    <row r="810" spans="4:72" s="29" customFormat="1" ht="11.1" customHeight="1">
      <c r="D810" s="124"/>
      <c r="E810" s="28"/>
      <c r="P810" s="28"/>
      <c r="Q810" s="28"/>
      <c r="R810" s="28"/>
      <c r="S810" s="28"/>
      <c r="T810" s="28"/>
      <c r="U810" s="28"/>
      <c r="V810" s="28"/>
      <c r="W810" s="28"/>
      <c r="X810" s="28"/>
      <c r="Y810" s="28"/>
      <c r="Z810" s="28"/>
      <c r="AA810" s="28"/>
      <c r="AB810" s="28"/>
      <c r="AC810" s="28"/>
      <c r="AD810" s="28"/>
      <c r="AE810" s="28"/>
      <c r="AF810" s="28"/>
      <c r="AG810" s="28"/>
      <c r="AH810" s="28"/>
      <c r="AI810" s="28"/>
      <c r="AJ810" s="28"/>
      <c r="AK810" s="28"/>
      <c r="AL810" s="28"/>
      <c r="AM810" s="28"/>
      <c r="AN810" s="28"/>
      <c r="AO810" s="28"/>
      <c r="AP810" s="28"/>
      <c r="AQ810" s="28"/>
      <c r="AR810" s="28"/>
      <c r="AS810" s="28"/>
      <c r="AT810" s="28"/>
      <c r="AU810" s="28"/>
      <c r="AV810" s="28"/>
      <c r="AW810" s="28"/>
      <c r="AX810" s="28"/>
      <c r="AY810" s="28"/>
      <c r="AZ810" s="28"/>
      <c r="BA810" s="28"/>
      <c r="BB810" s="28"/>
      <c r="BE810" s="124"/>
      <c r="BF810" s="28"/>
      <c r="BG810" s="28"/>
      <c r="BH810" s="28"/>
      <c r="BI810" s="28"/>
      <c r="BJ810" s="28"/>
      <c r="BK810" s="28"/>
      <c r="BL810" s="28"/>
      <c r="BM810" s="28"/>
      <c r="BN810" s="28"/>
      <c r="BO810" s="28"/>
      <c r="BP810" s="28"/>
      <c r="BQ810" s="28"/>
      <c r="BR810" s="28"/>
      <c r="BS810" s="28"/>
      <c r="BT810" s="28"/>
    </row>
    <row r="811" spans="4:72" s="29" customFormat="1" ht="11.1" customHeight="1">
      <c r="D811" s="124"/>
      <c r="E811" s="28"/>
      <c r="P811" s="28"/>
      <c r="Q811" s="28"/>
      <c r="R811" s="28"/>
      <c r="S811" s="28"/>
      <c r="T811" s="28"/>
      <c r="U811" s="28"/>
      <c r="V811" s="28"/>
      <c r="W811" s="28"/>
      <c r="X811" s="28"/>
      <c r="Y811" s="28"/>
      <c r="Z811" s="28"/>
      <c r="AA811" s="28"/>
      <c r="AB811" s="28"/>
      <c r="AC811" s="28"/>
      <c r="AD811" s="28"/>
      <c r="AE811" s="28"/>
      <c r="AF811" s="28"/>
      <c r="AG811" s="28"/>
      <c r="AH811" s="28"/>
      <c r="AI811" s="28"/>
      <c r="AJ811" s="28"/>
      <c r="AK811" s="28"/>
      <c r="AL811" s="28"/>
      <c r="AM811" s="28"/>
      <c r="AN811" s="28"/>
      <c r="AO811" s="28"/>
      <c r="AP811" s="28"/>
      <c r="AQ811" s="28"/>
      <c r="AR811" s="28"/>
      <c r="AS811" s="28"/>
      <c r="AT811" s="28"/>
      <c r="AU811" s="28"/>
      <c r="AV811" s="28"/>
      <c r="AW811" s="28"/>
      <c r="AX811" s="28"/>
      <c r="AY811" s="28"/>
      <c r="AZ811" s="28"/>
      <c r="BA811" s="28"/>
      <c r="BB811" s="28"/>
      <c r="BE811" s="124"/>
      <c r="BF811" s="28"/>
      <c r="BG811" s="28"/>
      <c r="BH811" s="28"/>
      <c r="BI811" s="28"/>
      <c r="BJ811" s="28"/>
      <c r="BK811" s="28"/>
      <c r="BL811" s="28"/>
      <c r="BM811" s="28"/>
      <c r="BN811" s="28"/>
      <c r="BO811" s="28"/>
      <c r="BP811" s="28"/>
      <c r="BQ811" s="28"/>
      <c r="BR811" s="28"/>
      <c r="BS811" s="28"/>
      <c r="BT811" s="28"/>
    </row>
    <row r="812" spans="4:72" s="29" customFormat="1" ht="11.1" customHeight="1">
      <c r="D812" s="124"/>
      <c r="E812" s="28"/>
      <c r="P812" s="28"/>
      <c r="Q812" s="28"/>
      <c r="R812" s="28"/>
      <c r="S812" s="28"/>
      <c r="T812" s="28"/>
      <c r="U812" s="28"/>
      <c r="V812" s="28"/>
      <c r="W812" s="28"/>
      <c r="X812" s="28"/>
      <c r="Y812" s="28"/>
      <c r="Z812" s="28"/>
      <c r="AA812" s="28"/>
      <c r="AB812" s="28"/>
      <c r="AC812" s="28"/>
      <c r="AD812" s="28"/>
      <c r="AE812" s="28"/>
      <c r="AF812" s="28"/>
      <c r="AG812" s="28"/>
      <c r="AH812" s="28"/>
      <c r="AI812" s="28"/>
      <c r="AJ812" s="28"/>
      <c r="AK812" s="28"/>
      <c r="AL812" s="28"/>
      <c r="AM812" s="28"/>
      <c r="AN812" s="28"/>
      <c r="AO812" s="28"/>
      <c r="AP812" s="28"/>
      <c r="AQ812" s="28"/>
      <c r="AR812" s="28"/>
      <c r="AS812" s="28"/>
      <c r="AT812" s="28"/>
      <c r="AU812" s="28"/>
      <c r="AV812" s="28"/>
      <c r="AW812" s="28"/>
      <c r="AX812" s="28"/>
      <c r="AY812" s="28"/>
      <c r="AZ812" s="28"/>
      <c r="BA812" s="28"/>
      <c r="BB812" s="28"/>
      <c r="BE812" s="124"/>
      <c r="BF812" s="28"/>
      <c r="BG812" s="28"/>
      <c r="BH812" s="28"/>
      <c r="BI812" s="28"/>
      <c r="BJ812" s="28"/>
      <c r="BK812" s="28"/>
      <c r="BL812" s="28"/>
      <c r="BM812" s="28"/>
      <c r="BN812" s="28"/>
      <c r="BO812" s="28"/>
      <c r="BP812" s="28"/>
      <c r="BQ812" s="28"/>
      <c r="BR812" s="28"/>
      <c r="BS812" s="28"/>
      <c r="BT812" s="28"/>
    </row>
    <row r="813" spans="4:72" s="29" customFormat="1" ht="11.1" customHeight="1">
      <c r="D813" s="124"/>
      <c r="E813" s="28"/>
      <c r="P813" s="28"/>
      <c r="Q813" s="28"/>
      <c r="R813" s="28"/>
      <c r="S813" s="28"/>
      <c r="T813" s="28"/>
      <c r="U813" s="28"/>
      <c r="V813" s="28"/>
      <c r="W813" s="28"/>
      <c r="X813" s="28"/>
      <c r="Y813" s="28"/>
      <c r="Z813" s="28"/>
      <c r="AA813" s="28"/>
      <c r="AB813" s="28"/>
      <c r="AC813" s="28"/>
      <c r="AD813" s="28"/>
      <c r="AE813" s="28"/>
      <c r="AF813" s="28"/>
      <c r="AG813" s="28"/>
      <c r="AH813" s="28"/>
      <c r="AI813" s="28"/>
      <c r="AJ813" s="28"/>
      <c r="AK813" s="28"/>
      <c r="AL813" s="28"/>
      <c r="AM813" s="28"/>
      <c r="AN813" s="28"/>
      <c r="AO813" s="28"/>
      <c r="AP813" s="28"/>
      <c r="AQ813" s="28"/>
      <c r="AR813" s="28"/>
      <c r="AS813" s="28"/>
      <c r="AT813" s="28"/>
      <c r="AU813" s="28"/>
      <c r="AV813" s="28"/>
      <c r="AW813" s="28"/>
      <c r="AX813" s="28"/>
      <c r="AY813" s="28"/>
      <c r="AZ813" s="28"/>
      <c r="BA813" s="28"/>
      <c r="BB813" s="28"/>
      <c r="BE813" s="124"/>
      <c r="BF813" s="28"/>
      <c r="BG813" s="28"/>
      <c r="BH813" s="28"/>
      <c r="BI813" s="28"/>
      <c r="BJ813" s="28"/>
      <c r="BK813" s="28"/>
      <c r="BL813" s="28"/>
      <c r="BM813" s="28"/>
      <c r="BN813" s="28"/>
      <c r="BO813" s="28"/>
      <c r="BP813" s="28"/>
      <c r="BQ813" s="28"/>
      <c r="BR813" s="28"/>
      <c r="BS813" s="28"/>
      <c r="BT813" s="28"/>
    </row>
    <row r="814" spans="4:72" s="29" customFormat="1" ht="11.1" customHeight="1">
      <c r="D814" s="124"/>
      <c r="E814" s="28"/>
      <c r="P814" s="28"/>
      <c r="Q814" s="28"/>
      <c r="R814" s="28"/>
      <c r="S814" s="28"/>
      <c r="T814" s="28"/>
      <c r="U814" s="28"/>
      <c r="V814" s="28"/>
      <c r="W814" s="28"/>
      <c r="X814" s="28"/>
      <c r="Y814" s="28"/>
      <c r="Z814" s="28"/>
      <c r="AA814" s="28"/>
      <c r="AB814" s="28"/>
      <c r="AC814" s="28"/>
      <c r="AD814" s="28"/>
      <c r="AE814" s="28"/>
      <c r="AF814" s="28"/>
      <c r="AG814" s="28"/>
      <c r="AH814" s="28"/>
      <c r="AI814" s="28"/>
      <c r="AJ814" s="28"/>
      <c r="AK814" s="28"/>
      <c r="AL814" s="28"/>
      <c r="AM814" s="28"/>
      <c r="AN814" s="28"/>
      <c r="AO814" s="28"/>
      <c r="AP814" s="28"/>
      <c r="AQ814" s="28"/>
      <c r="AR814" s="28"/>
      <c r="AS814" s="28"/>
      <c r="AT814" s="28"/>
      <c r="AU814" s="28"/>
      <c r="AV814" s="28"/>
      <c r="AW814" s="28"/>
      <c r="AX814" s="28"/>
      <c r="AY814" s="28"/>
      <c r="AZ814" s="28"/>
      <c r="BA814" s="28"/>
      <c r="BB814" s="28"/>
      <c r="BE814" s="124"/>
      <c r="BF814" s="28"/>
      <c r="BG814" s="28"/>
      <c r="BH814" s="28"/>
      <c r="BI814" s="28"/>
      <c r="BJ814" s="28"/>
      <c r="BK814" s="28"/>
      <c r="BL814" s="28"/>
      <c r="BM814" s="28"/>
      <c r="BN814" s="28"/>
      <c r="BO814" s="28"/>
      <c r="BP814" s="28"/>
      <c r="BQ814" s="28"/>
      <c r="BR814" s="28"/>
      <c r="BS814" s="28"/>
      <c r="BT814" s="28"/>
    </row>
    <row r="815" spans="4:72" s="29" customFormat="1" ht="11.1" customHeight="1">
      <c r="D815" s="124"/>
      <c r="E815" s="28"/>
      <c r="P815" s="28"/>
      <c r="Q815" s="28"/>
      <c r="R815" s="28"/>
      <c r="S815" s="28"/>
      <c r="T815" s="28"/>
      <c r="U815" s="28"/>
      <c r="V815" s="28"/>
      <c r="W815" s="28"/>
      <c r="X815" s="28"/>
      <c r="Y815" s="28"/>
      <c r="Z815" s="28"/>
      <c r="AA815" s="28"/>
      <c r="AB815" s="28"/>
      <c r="AC815" s="28"/>
      <c r="AD815" s="28"/>
      <c r="AE815" s="28"/>
      <c r="AF815" s="28"/>
      <c r="AG815" s="28"/>
      <c r="AH815" s="28"/>
      <c r="AI815" s="28"/>
      <c r="AJ815" s="28"/>
      <c r="AK815" s="28"/>
      <c r="AL815" s="28"/>
      <c r="AM815" s="28"/>
      <c r="AN815" s="28"/>
      <c r="AO815" s="28"/>
      <c r="AP815" s="28"/>
      <c r="AQ815" s="28"/>
      <c r="AR815" s="28"/>
      <c r="AS815" s="28"/>
      <c r="AT815" s="28"/>
      <c r="AU815" s="28"/>
      <c r="AV815" s="28"/>
      <c r="AW815" s="28"/>
      <c r="AX815" s="28"/>
      <c r="AY815" s="28"/>
      <c r="AZ815" s="28"/>
      <c r="BA815" s="28"/>
      <c r="BB815" s="28"/>
      <c r="BE815" s="124"/>
      <c r="BF815" s="28"/>
      <c r="BG815" s="28"/>
      <c r="BH815" s="28"/>
      <c r="BI815" s="28"/>
      <c r="BJ815" s="28"/>
      <c r="BK815" s="28"/>
      <c r="BL815" s="28"/>
      <c r="BM815" s="28"/>
      <c r="BN815" s="28"/>
      <c r="BO815" s="28"/>
      <c r="BP815" s="28"/>
      <c r="BQ815" s="28"/>
      <c r="BR815" s="28"/>
      <c r="BS815" s="28"/>
      <c r="BT815" s="28"/>
    </row>
    <row r="816" spans="4:72" s="29" customFormat="1" ht="11.1" customHeight="1">
      <c r="D816" s="124"/>
      <c r="E816" s="28"/>
      <c r="P816" s="28"/>
      <c r="Q816" s="28"/>
      <c r="R816" s="28"/>
      <c r="S816" s="28"/>
      <c r="T816" s="28"/>
      <c r="U816" s="28"/>
      <c r="V816" s="28"/>
      <c r="W816" s="28"/>
      <c r="X816" s="28"/>
      <c r="Y816" s="28"/>
      <c r="Z816" s="28"/>
      <c r="AA816" s="28"/>
      <c r="AB816" s="28"/>
      <c r="AC816" s="28"/>
      <c r="AD816" s="28"/>
      <c r="AE816" s="28"/>
      <c r="AF816" s="28"/>
      <c r="AG816" s="28"/>
      <c r="AH816" s="28"/>
      <c r="AI816" s="28"/>
      <c r="AJ816" s="28"/>
      <c r="AK816" s="28"/>
      <c r="AL816" s="28"/>
      <c r="AM816" s="28"/>
      <c r="AN816" s="28"/>
      <c r="AO816" s="28"/>
      <c r="AP816" s="28"/>
      <c r="AQ816" s="28"/>
      <c r="AR816" s="28"/>
      <c r="AS816" s="28"/>
      <c r="AT816" s="28"/>
      <c r="AU816" s="28"/>
      <c r="AV816" s="28"/>
      <c r="AW816" s="28"/>
      <c r="AX816" s="28"/>
      <c r="AY816" s="28"/>
      <c r="AZ816" s="28"/>
      <c r="BA816" s="28"/>
      <c r="BB816" s="28"/>
      <c r="BE816" s="124"/>
      <c r="BF816" s="28"/>
      <c r="BG816" s="28"/>
      <c r="BH816" s="28"/>
      <c r="BI816" s="28"/>
      <c r="BJ816" s="28"/>
      <c r="BK816" s="28"/>
      <c r="BL816" s="28"/>
      <c r="BM816" s="28"/>
      <c r="BN816" s="28"/>
      <c r="BO816" s="28"/>
      <c r="BP816" s="28"/>
      <c r="BQ816" s="28"/>
      <c r="BR816" s="28"/>
      <c r="BS816" s="28"/>
      <c r="BT816" s="28"/>
    </row>
    <row r="817" spans="4:72" s="29" customFormat="1" ht="11.1" customHeight="1">
      <c r="D817" s="124"/>
      <c r="E817" s="28"/>
      <c r="P817" s="28"/>
      <c r="Q817" s="28"/>
      <c r="R817" s="28"/>
      <c r="S817" s="28"/>
      <c r="T817" s="28"/>
      <c r="U817" s="28"/>
      <c r="V817" s="28"/>
      <c r="W817" s="28"/>
      <c r="X817" s="28"/>
      <c r="Y817" s="28"/>
      <c r="Z817" s="28"/>
      <c r="AA817" s="28"/>
      <c r="AB817" s="28"/>
      <c r="AC817" s="28"/>
      <c r="AD817" s="28"/>
      <c r="AE817" s="28"/>
      <c r="AF817" s="28"/>
      <c r="AG817" s="28"/>
      <c r="AH817" s="28"/>
      <c r="AI817" s="28"/>
      <c r="AJ817" s="28"/>
      <c r="AK817" s="28"/>
      <c r="AL817" s="28"/>
      <c r="AM817" s="28"/>
      <c r="AN817" s="28"/>
      <c r="AO817" s="28"/>
      <c r="AP817" s="28"/>
      <c r="AQ817" s="28"/>
      <c r="AR817" s="28"/>
      <c r="AS817" s="28"/>
      <c r="AT817" s="28"/>
      <c r="AU817" s="28"/>
      <c r="AV817" s="28"/>
      <c r="AW817" s="28"/>
      <c r="AX817" s="28"/>
      <c r="AY817" s="28"/>
      <c r="AZ817" s="28"/>
      <c r="BA817" s="28"/>
      <c r="BB817" s="28"/>
      <c r="BE817" s="124"/>
      <c r="BF817" s="28"/>
      <c r="BG817" s="28"/>
      <c r="BH817" s="28"/>
      <c r="BI817" s="28"/>
      <c r="BJ817" s="28"/>
      <c r="BK817" s="28"/>
      <c r="BL817" s="28"/>
      <c r="BM817" s="28"/>
      <c r="BN817" s="28"/>
      <c r="BO817" s="28"/>
      <c r="BP817" s="28"/>
      <c r="BQ817" s="28"/>
      <c r="BR817" s="28"/>
      <c r="BS817" s="28"/>
      <c r="BT817" s="28"/>
    </row>
    <row r="818" spans="4:72" s="29" customFormat="1" ht="11.1" customHeight="1">
      <c r="D818" s="124"/>
      <c r="E818" s="28"/>
      <c r="P818" s="28"/>
      <c r="Q818" s="28"/>
      <c r="R818" s="28"/>
      <c r="S818" s="28"/>
      <c r="T818" s="28"/>
      <c r="U818" s="28"/>
      <c r="V818" s="28"/>
      <c r="W818" s="28"/>
      <c r="X818" s="28"/>
      <c r="Y818" s="28"/>
      <c r="Z818" s="28"/>
      <c r="AA818" s="28"/>
      <c r="AB818" s="28"/>
      <c r="AC818" s="28"/>
      <c r="AD818" s="28"/>
      <c r="AE818" s="28"/>
      <c r="AF818" s="28"/>
      <c r="AG818" s="28"/>
      <c r="AH818" s="28"/>
      <c r="AI818" s="28"/>
      <c r="AJ818" s="28"/>
      <c r="AK818" s="28"/>
      <c r="AL818" s="28"/>
      <c r="AM818" s="28"/>
      <c r="AN818" s="28"/>
      <c r="AO818" s="28"/>
      <c r="AP818" s="28"/>
      <c r="AQ818" s="28"/>
      <c r="AR818" s="28"/>
      <c r="AS818" s="28"/>
      <c r="AT818" s="28"/>
      <c r="AU818" s="28"/>
      <c r="AV818" s="28"/>
      <c r="AW818" s="28"/>
      <c r="AX818" s="28"/>
      <c r="AY818" s="28"/>
      <c r="AZ818" s="28"/>
      <c r="BA818" s="28"/>
      <c r="BB818" s="28"/>
      <c r="BE818" s="124"/>
      <c r="BF818" s="28"/>
      <c r="BG818" s="28"/>
      <c r="BH818" s="28"/>
      <c r="BI818" s="28"/>
      <c r="BJ818" s="28"/>
      <c r="BK818" s="28"/>
      <c r="BL818" s="28"/>
      <c r="BM818" s="28"/>
      <c r="BN818" s="28"/>
      <c r="BO818" s="28"/>
      <c r="BP818" s="28"/>
      <c r="BQ818" s="28"/>
      <c r="BR818" s="28"/>
      <c r="BS818" s="28"/>
      <c r="BT818" s="28"/>
    </row>
    <row r="819" spans="4:72" s="29" customFormat="1" ht="11.1" customHeight="1">
      <c r="D819" s="124"/>
      <c r="E819" s="28"/>
      <c r="P819" s="28"/>
      <c r="Q819" s="28"/>
      <c r="R819" s="28"/>
      <c r="S819" s="28"/>
      <c r="T819" s="28"/>
      <c r="U819" s="28"/>
      <c r="V819" s="28"/>
      <c r="W819" s="28"/>
      <c r="X819" s="28"/>
      <c r="Y819" s="28"/>
      <c r="Z819" s="28"/>
      <c r="AA819" s="28"/>
      <c r="AB819" s="28"/>
      <c r="AC819" s="28"/>
      <c r="AD819" s="28"/>
      <c r="AE819" s="28"/>
      <c r="AF819" s="28"/>
      <c r="AG819" s="28"/>
      <c r="AH819" s="28"/>
      <c r="AI819" s="28"/>
      <c r="AJ819" s="28"/>
      <c r="AK819" s="28"/>
      <c r="AL819" s="28"/>
      <c r="AM819" s="28"/>
      <c r="AN819" s="28"/>
      <c r="AO819" s="28"/>
      <c r="AP819" s="28"/>
      <c r="AQ819" s="28"/>
      <c r="AR819" s="28"/>
      <c r="AS819" s="28"/>
      <c r="AT819" s="28"/>
      <c r="AU819" s="28"/>
      <c r="AV819" s="28"/>
      <c r="AW819" s="28"/>
      <c r="AX819" s="28"/>
      <c r="AY819" s="28"/>
      <c r="AZ819" s="28"/>
      <c r="BA819" s="28"/>
      <c r="BB819" s="28"/>
      <c r="BE819" s="124"/>
      <c r="BF819" s="28"/>
      <c r="BG819" s="28"/>
      <c r="BH819" s="28"/>
      <c r="BI819" s="28"/>
      <c r="BJ819" s="28"/>
      <c r="BK819" s="28"/>
      <c r="BL819" s="28"/>
      <c r="BM819" s="28"/>
      <c r="BN819" s="28"/>
      <c r="BO819" s="28"/>
      <c r="BP819" s="28"/>
      <c r="BQ819" s="28"/>
      <c r="BR819" s="28"/>
      <c r="BS819" s="28"/>
      <c r="BT819" s="28"/>
    </row>
    <row r="820" spans="4:72" s="29" customFormat="1" ht="11.1" customHeight="1">
      <c r="D820" s="124"/>
      <c r="E820" s="28"/>
      <c r="P820" s="28"/>
      <c r="Q820" s="28"/>
      <c r="R820" s="28"/>
      <c r="S820" s="28"/>
      <c r="T820" s="28"/>
      <c r="U820" s="28"/>
      <c r="V820" s="28"/>
      <c r="W820" s="28"/>
      <c r="X820" s="28"/>
      <c r="Y820" s="28"/>
      <c r="Z820" s="28"/>
      <c r="AA820" s="28"/>
      <c r="AB820" s="28"/>
      <c r="AC820" s="28"/>
      <c r="AD820" s="28"/>
      <c r="AE820" s="28"/>
      <c r="AF820" s="28"/>
      <c r="AG820" s="28"/>
      <c r="AH820" s="28"/>
      <c r="AI820" s="28"/>
      <c r="AJ820" s="28"/>
      <c r="AK820" s="28"/>
      <c r="AL820" s="28"/>
      <c r="AM820" s="28"/>
      <c r="AN820" s="28"/>
      <c r="AO820" s="28"/>
      <c r="AP820" s="28"/>
      <c r="AQ820" s="28"/>
      <c r="AR820" s="28"/>
      <c r="AS820" s="28"/>
      <c r="AT820" s="28"/>
      <c r="AU820" s="28"/>
      <c r="AV820" s="28"/>
      <c r="AW820" s="28"/>
      <c r="AX820" s="28"/>
      <c r="AY820" s="28"/>
      <c r="AZ820" s="28"/>
      <c r="BA820" s="28"/>
      <c r="BB820" s="28"/>
      <c r="BE820" s="124"/>
      <c r="BF820" s="28"/>
      <c r="BG820" s="28"/>
      <c r="BH820" s="28"/>
      <c r="BI820" s="28"/>
      <c r="BJ820" s="28"/>
      <c r="BK820" s="28"/>
      <c r="BL820" s="28"/>
      <c r="BM820" s="28"/>
      <c r="BN820" s="28"/>
      <c r="BO820" s="28"/>
      <c r="BP820" s="28"/>
      <c r="BQ820" s="28"/>
      <c r="BR820" s="28"/>
      <c r="BS820" s="28"/>
      <c r="BT820" s="28"/>
    </row>
    <row r="821" spans="4:72" s="29" customFormat="1" ht="11.1" customHeight="1">
      <c r="D821" s="124"/>
      <c r="E821" s="28"/>
      <c r="P821" s="28"/>
      <c r="Q821" s="28"/>
      <c r="R821" s="28"/>
      <c r="S821" s="28"/>
      <c r="T821" s="28"/>
      <c r="U821" s="28"/>
      <c r="V821" s="28"/>
      <c r="W821" s="28"/>
      <c r="X821" s="28"/>
      <c r="Y821" s="28"/>
      <c r="Z821" s="28"/>
      <c r="AA821" s="28"/>
      <c r="AB821" s="28"/>
      <c r="AC821" s="28"/>
      <c r="AD821" s="28"/>
      <c r="AE821" s="28"/>
      <c r="AF821" s="28"/>
      <c r="AG821" s="28"/>
      <c r="AH821" s="28"/>
      <c r="AI821" s="28"/>
      <c r="AJ821" s="28"/>
      <c r="AK821" s="28"/>
      <c r="AL821" s="28"/>
      <c r="AM821" s="28"/>
      <c r="AN821" s="28"/>
      <c r="AO821" s="28"/>
      <c r="AP821" s="28"/>
      <c r="AQ821" s="28"/>
      <c r="AR821" s="28"/>
      <c r="AS821" s="28"/>
      <c r="AT821" s="28"/>
      <c r="AU821" s="28"/>
      <c r="AV821" s="28"/>
      <c r="AW821" s="28"/>
      <c r="AX821" s="28"/>
      <c r="AY821" s="28"/>
      <c r="AZ821" s="28"/>
      <c r="BA821" s="28"/>
      <c r="BB821" s="28"/>
      <c r="BE821" s="124"/>
      <c r="BF821" s="28"/>
      <c r="BG821" s="28"/>
      <c r="BH821" s="28"/>
      <c r="BI821" s="28"/>
      <c r="BJ821" s="28"/>
      <c r="BK821" s="28"/>
      <c r="BL821" s="28"/>
      <c r="BM821" s="28"/>
      <c r="BN821" s="28"/>
      <c r="BO821" s="28"/>
      <c r="BP821" s="28"/>
      <c r="BQ821" s="28"/>
      <c r="BR821" s="28"/>
      <c r="BS821" s="28"/>
      <c r="BT821" s="28"/>
    </row>
    <row r="822" spans="4:72" s="29" customFormat="1" ht="11.1" customHeight="1">
      <c r="D822" s="124"/>
      <c r="E822" s="28"/>
      <c r="P822" s="28"/>
      <c r="Q822" s="28"/>
      <c r="R822" s="28"/>
      <c r="S822" s="28"/>
      <c r="T822" s="28"/>
      <c r="U822" s="28"/>
      <c r="V822" s="28"/>
      <c r="W822" s="28"/>
      <c r="X822" s="28"/>
      <c r="Y822" s="28"/>
      <c r="Z822" s="28"/>
      <c r="AA822" s="28"/>
      <c r="AB822" s="28"/>
      <c r="AC822" s="28"/>
      <c r="AD822" s="28"/>
      <c r="AE822" s="28"/>
      <c r="AF822" s="28"/>
      <c r="AG822" s="28"/>
      <c r="AH822" s="28"/>
      <c r="AI822" s="28"/>
      <c r="AJ822" s="28"/>
      <c r="AK822" s="28"/>
      <c r="AL822" s="28"/>
      <c r="AM822" s="28"/>
      <c r="AN822" s="28"/>
      <c r="AO822" s="28"/>
      <c r="AP822" s="28"/>
      <c r="AQ822" s="28"/>
      <c r="AR822" s="28"/>
      <c r="AS822" s="28"/>
      <c r="AT822" s="28"/>
      <c r="AU822" s="28"/>
      <c r="AV822" s="28"/>
      <c r="AW822" s="28"/>
      <c r="AX822" s="28"/>
      <c r="AY822" s="28"/>
      <c r="AZ822" s="28"/>
      <c r="BA822" s="28"/>
      <c r="BB822" s="28"/>
      <c r="BE822" s="124"/>
      <c r="BF822" s="28"/>
      <c r="BG822" s="28"/>
      <c r="BH822" s="28"/>
      <c r="BI822" s="28"/>
      <c r="BJ822" s="28"/>
      <c r="BK822" s="28"/>
      <c r="BL822" s="28"/>
      <c r="BM822" s="28"/>
      <c r="BN822" s="28"/>
      <c r="BO822" s="28"/>
      <c r="BP822" s="28"/>
      <c r="BQ822" s="28"/>
      <c r="BR822" s="28"/>
      <c r="BS822" s="28"/>
      <c r="BT822" s="28"/>
    </row>
    <row r="823" spans="4:72" s="29" customFormat="1" ht="11.1" customHeight="1">
      <c r="D823" s="124"/>
      <c r="E823" s="28"/>
      <c r="P823" s="28"/>
      <c r="Q823" s="28"/>
      <c r="R823" s="28"/>
      <c r="S823" s="28"/>
      <c r="T823" s="28"/>
      <c r="U823" s="28"/>
      <c r="V823" s="28"/>
      <c r="W823" s="28"/>
      <c r="X823" s="28"/>
      <c r="Y823" s="28"/>
      <c r="Z823" s="28"/>
      <c r="AA823" s="28"/>
      <c r="AB823" s="28"/>
      <c r="AC823" s="28"/>
      <c r="AD823" s="28"/>
      <c r="AE823" s="28"/>
      <c r="AF823" s="28"/>
      <c r="AG823" s="28"/>
      <c r="AH823" s="28"/>
      <c r="AI823" s="28"/>
      <c r="AJ823" s="28"/>
      <c r="AK823" s="28"/>
      <c r="AL823" s="28"/>
      <c r="AM823" s="28"/>
      <c r="AN823" s="28"/>
      <c r="AO823" s="28"/>
      <c r="AP823" s="28"/>
      <c r="AQ823" s="28"/>
      <c r="AR823" s="28"/>
      <c r="AS823" s="28"/>
      <c r="AT823" s="28"/>
      <c r="AU823" s="28"/>
      <c r="AV823" s="28"/>
      <c r="AW823" s="28"/>
      <c r="AX823" s="28"/>
      <c r="AY823" s="28"/>
      <c r="AZ823" s="28"/>
      <c r="BA823" s="28"/>
      <c r="BB823" s="28"/>
      <c r="BE823" s="124"/>
      <c r="BF823" s="28"/>
      <c r="BG823" s="28"/>
      <c r="BH823" s="28"/>
      <c r="BI823" s="28"/>
      <c r="BJ823" s="28"/>
      <c r="BK823" s="28"/>
      <c r="BL823" s="28"/>
      <c r="BM823" s="28"/>
      <c r="BN823" s="28"/>
      <c r="BO823" s="28"/>
      <c r="BP823" s="28"/>
      <c r="BQ823" s="28"/>
      <c r="BR823" s="28"/>
      <c r="BS823" s="28"/>
      <c r="BT823" s="28"/>
    </row>
    <row r="824" spans="4:72" s="29" customFormat="1" ht="11.1" customHeight="1">
      <c r="D824" s="124"/>
      <c r="E824" s="28"/>
      <c r="P824" s="28"/>
      <c r="Q824" s="28"/>
      <c r="R824" s="28"/>
      <c r="S824" s="28"/>
      <c r="T824" s="28"/>
      <c r="U824" s="28"/>
      <c r="V824" s="28"/>
      <c r="W824" s="28"/>
      <c r="X824" s="28"/>
      <c r="Y824" s="28"/>
      <c r="Z824" s="28"/>
      <c r="AA824" s="28"/>
      <c r="AB824" s="28"/>
      <c r="AC824" s="28"/>
      <c r="AD824" s="28"/>
      <c r="AE824" s="28"/>
      <c r="AF824" s="28"/>
      <c r="AG824" s="28"/>
      <c r="AH824" s="28"/>
      <c r="AI824" s="28"/>
      <c r="AJ824" s="28"/>
      <c r="AK824" s="28"/>
      <c r="AL824" s="28"/>
      <c r="AM824" s="28"/>
      <c r="AN824" s="28"/>
      <c r="AO824" s="28"/>
      <c r="AP824" s="28"/>
      <c r="AQ824" s="28"/>
      <c r="AR824" s="28"/>
      <c r="AS824" s="28"/>
      <c r="AT824" s="28"/>
      <c r="AU824" s="28"/>
      <c r="AV824" s="28"/>
      <c r="AW824" s="28"/>
      <c r="AX824" s="28"/>
      <c r="AY824" s="28"/>
      <c r="AZ824" s="28"/>
      <c r="BA824" s="28"/>
      <c r="BB824" s="28"/>
      <c r="BE824" s="124"/>
      <c r="BF824" s="28"/>
      <c r="BG824" s="28"/>
      <c r="BH824" s="28"/>
      <c r="BI824" s="28"/>
      <c r="BJ824" s="28"/>
      <c r="BK824" s="28"/>
      <c r="BL824" s="28"/>
      <c r="BM824" s="28"/>
      <c r="BN824" s="28"/>
      <c r="BO824" s="28"/>
      <c r="BP824" s="28"/>
      <c r="BQ824" s="28"/>
      <c r="BR824" s="28"/>
      <c r="BS824" s="28"/>
      <c r="BT824" s="28"/>
    </row>
    <row r="825" spans="4:72" s="29" customFormat="1" ht="11.1" customHeight="1">
      <c r="D825" s="124"/>
      <c r="E825" s="28"/>
      <c r="P825" s="28"/>
      <c r="Q825" s="28"/>
      <c r="R825" s="28"/>
      <c r="S825" s="28"/>
      <c r="T825" s="28"/>
      <c r="U825" s="28"/>
      <c r="V825" s="28"/>
      <c r="W825" s="28"/>
      <c r="X825" s="28"/>
      <c r="Y825" s="28"/>
      <c r="Z825" s="28"/>
      <c r="AA825" s="28"/>
      <c r="AB825" s="28"/>
      <c r="AC825" s="28"/>
      <c r="AD825" s="28"/>
      <c r="AE825" s="28"/>
      <c r="AF825" s="28"/>
      <c r="AG825" s="28"/>
      <c r="AH825" s="28"/>
      <c r="AI825" s="28"/>
      <c r="AJ825" s="28"/>
      <c r="AK825" s="28"/>
      <c r="AL825" s="28"/>
      <c r="AM825" s="28"/>
      <c r="AN825" s="28"/>
      <c r="AO825" s="28"/>
      <c r="AP825" s="28"/>
      <c r="AQ825" s="28"/>
      <c r="AR825" s="28"/>
      <c r="AS825" s="28"/>
      <c r="AT825" s="28"/>
      <c r="AU825" s="28"/>
      <c r="AV825" s="28"/>
      <c r="AW825" s="28"/>
      <c r="AX825" s="28"/>
      <c r="AY825" s="28"/>
      <c r="AZ825" s="28"/>
      <c r="BA825" s="28"/>
      <c r="BB825" s="28"/>
      <c r="BE825" s="124"/>
      <c r="BF825" s="28"/>
      <c r="BG825" s="28"/>
      <c r="BH825" s="28"/>
      <c r="BI825" s="28"/>
      <c r="BJ825" s="28"/>
      <c r="BK825" s="28"/>
      <c r="BL825" s="28"/>
      <c r="BM825" s="28"/>
      <c r="BN825" s="28"/>
      <c r="BO825" s="28"/>
      <c r="BP825" s="28"/>
      <c r="BQ825" s="28"/>
      <c r="BR825" s="28"/>
      <c r="BS825" s="28"/>
      <c r="BT825" s="28"/>
    </row>
    <row r="826" spans="4:72" s="29" customFormat="1" ht="11.1" customHeight="1">
      <c r="D826" s="124"/>
      <c r="E826" s="28"/>
      <c r="P826" s="28"/>
      <c r="Q826" s="28"/>
      <c r="R826" s="28"/>
      <c r="S826" s="28"/>
      <c r="T826" s="28"/>
      <c r="U826" s="28"/>
      <c r="V826" s="28"/>
      <c r="W826" s="28"/>
      <c r="X826" s="28"/>
      <c r="Y826" s="28"/>
      <c r="Z826" s="28"/>
      <c r="AA826" s="28"/>
      <c r="AB826" s="28"/>
      <c r="AC826" s="28"/>
      <c r="AD826" s="28"/>
      <c r="AE826" s="28"/>
      <c r="AF826" s="28"/>
      <c r="AG826" s="28"/>
      <c r="AH826" s="28"/>
      <c r="AI826" s="28"/>
      <c r="AJ826" s="28"/>
      <c r="AK826" s="28"/>
      <c r="AL826" s="28"/>
      <c r="AM826" s="28"/>
      <c r="AN826" s="28"/>
      <c r="AO826" s="28"/>
      <c r="AP826" s="28"/>
      <c r="AQ826" s="28"/>
      <c r="AR826" s="28"/>
      <c r="AS826" s="28"/>
      <c r="AT826" s="28"/>
      <c r="AU826" s="28"/>
      <c r="AV826" s="28"/>
      <c r="AW826" s="28"/>
      <c r="AX826" s="28"/>
      <c r="AY826" s="28"/>
      <c r="AZ826" s="28"/>
      <c r="BA826" s="28"/>
      <c r="BB826" s="28"/>
      <c r="BE826" s="124"/>
      <c r="BF826" s="28"/>
      <c r="BG826" s="28"/>
      <c r="BH826" s="28"/>
      <c r="BI826" s="28"/>
      <c r="BJ826" s="28"/>
      <c r="BK826" s="28"/>
      <c r="BL826" s="28"/>
      <c r="BM826" s="28"/>
      <c r="BN826" s="28"/>
      <c r="BO826" s="28"/>
      <c r="BP826" s="28"/>
      <c r="BQ826" s="28"/>
      <c r="BR826" s="28"/>
      <c r="BS826" s="28"/>
      <c r="BT826" s="28"/>
    </row>
    <row r="827" spans="4:72" s="29" customFormat="1" ht="11.1" customHeight="1">
      <c r="D827" s="124"/>
      <c r="E827" s="28"/>
      <c r="P827" s="28"/>
      <c r="Q827" s="28"/>
      <c r="R827" s="28"/>
      <c r="S827" s="28"/>
      <c r="T827" s="28"/>
      <c r="U827" s="28"/>
      <c r="V827" s="28"/>
      <c r="W827" s="28"/>
      <c r="X827" s="28"/>
      <c r="Y827" s="28"/>
      <c r="Z827" s="28"/>
      <c r="AA827" s="28"/>
      <c r="AB827" s="28"/>
      <c r="AC827" s="28"/>
      <c r="AD827" s="28"/>
      <c r="AE827" s="28"/>
      <c r="AF827" s="28"/>
      <c r="AG827" s="28"/>
      <c r="AH827" s="28"/>
      <c r="AI827" s="28"/>
      <c r="AJ827" s="28"/>
      <c r="AK827" s="28"/>
      <c r="AL827" s="28"/>
      <c r="AM827" s="28"/>
      <c r="AN827" s="28"/>
      <c r="AO827" s="28"/>
      <c r="AP827" s="28"/>
      <c r="AQ827" s="28"/>
      <c r="AR827" s="28"/>
      <c r="AS827" s="28"/>
      <c r="AT827" s="28"/>
      <c r="AU827" s="28"/>
      <c r="AV827" s="28"/>
      <c r="AW827" s="28"/>
      <c r="AX827" s="28"/>
      <c r="AY827" s="28"/>
      <c r="AZ827" s="28"/>
      <c r="BA827" s="28"/>
      <c r="BB827" s="28"/>
      <c r="BE827" s="124"/>
      <c r="BF827" s="28"/>
      <c r="BG827" s="28"/>
      <c r="BH827" s="28"/>
      <c r="BI827" s="28"/>
      <c r="BJ827" s="28"/>
      <c r="BK827" s="28"/>
      <c r="BL827" s="28"/>
      <c r="BM827" s="28"/>
      <c r="BN827" s="28"/>
      <c r="BO827" s="28"/>
      <c r="BP827" s="28"/>
      <c r="BQ827" s="28"/>
      <c r="BR827" s="28"/>
      <c r="BS827" s="28"/>
      <c r="BT827" s="28"/>
    </row>
    <row r="828" spans="4:72" s="29" customFormat="1" ht="11.1" customHeight="1">
      <c r="D828" s="124"/>
      <c r="E828" s="28"/>
      <c r="P828" s="28"/>
      <c r="Q828" s="28"/>
      <c r="R828" s="28"/>
      <c r="S828" s="28"/>
      <c r="T828" s="28"/>
      <c r="U828" s="28"/>
      <c r="V828" s="28"/>
      <c r="W828" s="28"/>
      <c r="X828" s="28"/>
      <c r="Y828" s="28"/>
      <c r="Z828" s="28"/>
      <c r="AA828" s="28"/>
      <c r="AB828" s="28"/>
      <c r="AC828" s="28"/>
      <c r="AD828" s="28"/>
      <c r="AE828" s="28"/>
      <c r="AF828" s="28"/>
      <c r="AG828" s="28"/>
      <c r="AH828" s="28"/>
      <c r="AI828" s="28"/>
      <c r="AJ828" s="28"/>
      <c r="AK828" s="28"/>
      <c r="AL828" s="28"/>
      <c r="AM828" s="28"/>
      <c r="AN828" s="28"/>
      <c r="AO828" s="28"/>
      <c r="AP828" s="28"/>
      <c r="AQ828" s="28"/>
      <c r="AR828" s="28"/>
      <c r="AS828" s="28"/>
      <c r="AT828" s="28"/>
      <c r="AU828" s="28"/>
      <c r="AV828" s="28"/>
      <c r="AW828" s="28"/>
      <c r="AX828" s="28"/>
      <c r="AY828" s="28"/>
      <c r="AZ828" s="28"/>
      <c r="BA828" s="28"/>
      <c r="BB828" s="28"/>
      <c r="BE828" s="124"/>
      <c r="BF828" s="28"/>
      <c r="BG828" s="28"/>
      <c r="BH828" s="28"/>
      <c r="BI828" s="28"/>
      <c r="BJ828" s="28"/>
      <c r="BK828" s="28"/>
      <c r="BL828" s="28"/>
      <c r="BM828" s="28"/>
      <c r="BN828" s="28"/>
      <c r="BO828" s="28"/>
      <c r="BP828" s="28"/>
      <c r="BQ828" s="28"/>
      <c r="BR828" s="28"/>
      <c r="BS828" s="28"/>
      <c r="BT828" s="28"/>
    </row>
    <row r="829" spans="4:72" s="29" customFormat="1" ht="11.1" customHeight="1">
      <c r="D829" s="124"/>
      <c r="E829" s="28"/>
      <c r="P829" s="28"/>
      <c r="Q829" s="28"/>
      <c r="R829" s="28"/>
      <c r="S829" s="28"/>
      <c r="T829" s="28"/>
      <c r="U829" s="28"/>
      <c r="V829" s="28"/>
      <c r="W829" s="28"/>
      <c r="X829" s="28"/>
      <c r="Y829" s="28"/>
      <c r="Z829" s="28"/>
      <c r="AA829" s="28"/>
      <c r="AB829" s="28"/>
      <c r="AC829" s="28"/>
      <c r="AD829" s="28"/>
      <c r="AE829" s="28"/>
      <c r="AF829" s="28"/>
      <c r="AG829" s="28"/>
      <c r="AH829" s="28"/>
      <c r="AI829" s="28"/>
      <c r="AJ829" s="28"/>
      <c r="AK829" s="28"/>
      <c r="AL829" s="28"/>
      <c r="AM829" s="28"/>
      <c r="AN829" s="28"/>
      <c r="AO829" s="28"/>
      <c r="AP829" s="28"/>
      <c r="AQ829" s="28"/>
      <c r="AR829" s="28"/>
      <c r="AS829" s="28"/>
      <c r="AT829" s="28"/>
      <c r="AU829" s="28"/>
      <c r="AV829" s="28"/>
      <c r="AW829" s="28"/>
      <c r="AX829" s="28"/>
      <c r="AY829" s="28"/>
      <c r="AZ829" s="28"/>
      <c r="BA829" s="28"/>
      <c r="BB829" s="28"/>
      <c r="BE829" s="124"/>
      <c r="BF829" s="28"/>
      <c r="BG829" s="28"/>
      <c r="BH829" s="28"/>
      <c r="BI829" s="28"/>
      <c r="BJ829" s="28"/>
      <c r="BK829" s="28"/>
      <c r="BL829" s="28"/>
      <c r="BM829" s="28"/>
      <c r="BN829" s="28"/>
      <c r="BO829" s="28"/>
      <c r="BP829" s="28"/>
      <c r="BQ829" s="28"/>
      <c r="BR829" s="28"/>
      <c r="BS829" s="28"/>
      <c r="BT829" s="28"/>
    </row>
    <row r="830" spans="4:72" s="29" customFormat="1" ht="11.1" customHeight="1">
      <c r="D830" s="124"/>
      <c r="E830" s="28"/>
      <c r="P830" s="28"/>
      <c r="Q830" s="28"/>
      <c r="R830" s="28"/>
      <c r="S830" s="28"/>
      <c r="T830" s="28"/>
      <c r="U830" s="28"/>
      <c r="V830" s="28"/>
      <c r="W830" s="28"/>
      <c r="X830" s="28"/>
      <c r="Y830" s="28"/>
      <c r="Z830" s="28"/>
      <c r="AA830" s="28"/>
      <c r="AB830" s="28"/>
      <c r="AC830" s="28"/>
      <c r="AD830" s="28"/>
      <c r="AE830" s="28"/>
      <c r="AF830" s="28"/>
      <c r="AG830" s="28"/>
      <c r="AH830" s="28"/>
      <c r="AI830" s="28"/>
      <c r="AJ830" s="28"/>
      <c r="AK830" s="28"/>
      <c r="AL830" s="28"/>
      <c r="AM830" s="28"/>
      <c r="AN830" s="28"/>
      <c r="AO830" s="28"/>
      <c r="AP830" s="28"/>
      <c r="AQ830" s="28"/>
      <c r="AR830" s="28"/>
      <c r="AS830" s="28"/>
      <c r="AT830" s="28"/>
      <c r="AU830" s="28"/>
      <c r="AV830" s="28"/>
      <c r="AW830" s="28"/>
      <c r="AX830" s="28"/>
      <c r="AY830" s="28"/>
      <c r="AZ830" s="28"/>
      <c r="BA830" s="28"/>
      <c r="BB830" s="28"/>
      <c r="BE830" s="124"/>
      <c r="BF830" s="28"/>
      <c r="BG830" s="28"/>
      <c r="BH830" s="28"/>
      <c r="BI830" s="28"/>
      <c r="BJ830" s="28"/>
      <c r="BK830" s="28"/>
      <c r="BL830" s="28"/>
      <c r="BM830" s="28"/>
      <c r="BN830" s="28"/>
      <c r="BO830" s="28"/>
      <c r="BP830" s="28"/>
      <c r="BQ830" s="28"/>
      <c r="BR830" s="28"/>
      <c r="BS830" s="28"/>
      <c r="BT830" s="28"/>
    </row>
    <row r="831" spans="4:72" s="29" customFormat="1" ht="11.1" customHeight="1">
      <c r="D831" s="124"/>
      <c r="E831" s="28"/>
      <c r="P831" s="28"/>
      <c r="Q831" s="28"/>
      <c r="R831" s="28"/>
      <c r="S831" s="28"/>
      <c r="T831" s="28"/>
      <c r="U831" s="28"/>
      <c r="V831" s="28"/>
      <c r="W831" s="28"/>
      <c r="X831" s="28"/>
      <c r="Y831" s="28"/>
      <c r="Z831" s="28"/>
      <c r="AA831" s="28"/>
      <c r="AB831" s="28"/>
      <c r="AC831" s="28"/>
      <c r="AD831" s="28"/>
      <c r="AE831" s="28"/>
      <c r="AF831" s="28"/>
      <c r="AG831" s="28"/>
      <c r="AH831" s="28"/>
      <c r="AI831" s="28"/>
      <c r="AJ831" s="28"/>
      <c r="AK831" s="28"/>
      <c r="AL831" s="28"/>
      <c r="AM831" s="28"/>
      <c r="AN831" s="28"/>
      <c r="AO831" s="28"/>
      <c r="AP831" s="28"/>
      <c r="AQ831" s="28"/>
      <c r="AR831" s="28"/>
      <c r="AS831" s="28"/>
      <c r="AT831" s="28"/>
      <c r="AU831" s="28"/>
      <c r="AV831" s="28"/>
      <c r="AW831" s="28"/>
      <c r="AX831" s="28"/>
      <c r="AY831" s="28"/>
      <c r="AZ831" s="28"/>
      <c r="BA831" s="28"/>
      <c r="BB831" s="28"/>
      <c r="BE831" s="124"/>
      <c r="BF831" s="28"/>
      <c r="BG831" s="28"/>
      <c r="BH831" s="28"/>
      <c r="BI831" s="28"/>
      <c r="BJ831" s="28"/>
      <c r="BK831" s="28"/>
      <c r="BL831" s="28"/>
      <c r="BM831" s="28"/>
      <c r="BN831" s="28"/>
      <c r="BO831" s="28"/>
      <c r="BP831" s="28"/>
      <c r="BQ831" s="28"/>
      <c r="BR831" s="28"/>
      <c r="BS831" s="28"/>
      <c r="BT831" s="28"/>
    </row>
    <row r="832" spans="4:72" s="29" customFormat="1" ht="11.1" customHeight="1">
      <c r="D832" s="124"/>
      <c r="E832" s="28"/>
      <c r="P832" s="28"/>
      <c r="Q832" s="28"/>
      <c r="R832" s="28"/>
      <c r="S832" s="28"/>
      <c r="T832" s="28"/>
      <c r="U832" s="28"/>
      <c r="V832" s="28"/>
      <c r="W832" s="28"/>
      <c r="X832" s="28"/>
      <c r="Y832" s="28"/>
      <c r="Z832" s="28"/>
      <c r="AA832" s="28"/>
      <c r="AB832" s="28"/>
      <c r="AC832" s="28"/>
      <c r="AD832" s="28"/>
      <c r="AE832" s="28"/>
      <c r="AF832" s="28"/>
      <c r="AG832" s="28"/>
      <c r="AH832" s="28"/>
      <c r="AI832" s="28"/>
      <c r="AJ832" s="28"/>
      <c r="AK832" s="28"/>
      <c r="AL832" s="28"/>
      <c r="AM832" s="28"/>
      <c r="AN832" s="28"/>
      <c r="AO832" s="28"/>
      <c r="AP832" s="28"/>
      <c r="AQ832" s="28"/>
      <c r="AR832" s="28"/>
      <c r="AS832" s="28"/>
      <c r="AT832" s="28"/>
      <c r="AU832" s="28"/>
      <c r="AV832" s="28"/>
      <c r="AW832" s="28"/>
      <c r="AX832" s="28"/>
      <c r="AY832" s="28"/>
      <c r="AZ832" s="28"/>
      <c r="BA832" s="28"/>
      <c r="BB832" s="28"/>
      <c r="BE832" s="124"/>
      <c r="BF832" s="28"/>
      <c r="BG832" s="28"/>
      <c r="BH832" s="28"/>
      <c r="BI832" s="28"/>
      <c r="BJ832" s="28"/>
      <c r="BK832" s="28"/>
      <c r="BL832" s="28"/>
      <c r="BM832" s="28"/>
      <c r="BN832" s="28"/>
      <c r="BO832" s="28"/>
      <c r="BP832" s="28"/>
      <c r="BQ832" s="28"/>
      <c r="BR832" s="28"/>
      <c r="BS832" s="28"/>
      <c r="BT832" s="28"/>
    </row>
    <row r="833" spans="4:72" s="29" customFormat="1" ht="11.1" customHeight="1">
      <c r="D833" s="124"/>
      <c r="E833" s="28"/>
      <c r="P833" s="28"/>
      <c r="Q833" s="28"/>
      <c r="R833" s="28"/>
      <c r="S833" s="28"/>
      <c r="T833" s="28"/>
      <c r="U833" s="28"/>
      <c r="V833" s="28"/>
      <c r="W833" s="28"/>
      <c r="X833" s="28"/>
      <c r="Y833" s="28"/>
      <c r="Z833" s="28"/>
      <c r="AA833" s="28"/>
      <c r="AB833" s="28"/>
      <c r="AC833" s="28"/>
      <c r="AD833" s="28"/>
      <c r="AE833" s="28"/>
      <c r="AF833" s="28"/>
      <c r="AG833" s="28"/>
      <c r="AH833" s="28"/>
      <c r="AI833" s="28"/>
      <c r="AJ833" s="28"/>
      <c r="AK833" s="28"/>
      <c r="AL833" s="28"/>
      <c r="AM833" s="28"/>
      <c r="AN833" s="28"/>
      <c r="AO833" s="28"/>
      <c r="AP833" s="28"/>
      <c r="AQ833" s="28"/>
      <c r="AR833" s="28"/>
      <c r="AS833" s="28"/>
      <c r="AT833" s="28"/>
      <c r="AU833" s="28"/>
      <c r="AV833" s="28"/>
      <c r="AW833" s="28"/>
      <c r="AX833" s="28"/>
      <c r="AY833" s="28"/>
      <c r="AZ833" s="28"/>
      <c r="BA833" s="28"/>
      <c r="BB833" s="28"/>
      <c r="BE833" s="124"/>
      <c r="BF833" s="28"/>
      <c r="BG833" s="28"/>
      <c r="BH833" s="28"/>
      <c r="BI833" s="28"/>
      <c r="BJ833" s="28"/>
      <c r="BK833" s="28"/>
      <c r="BL833" s="28"/>
      <c r="BM833" s="28"/>
      <c r="BN833" s="28"/>
      <c r="BO833" s="28"/>
      <c r="BP833" s="28"/>
      <c r="BQ833" s="28"/>
      <c r="BR833" s="28"/>
      <c r="BS833" s="28"/>
      <c r="BT833" s="28"/>
    </row>
    <row r="834" spans="4:72" s="29" customFormat="1" ht="11.1" customHeight="1">
      <c r="D834" s="124"/>
      <c r="E834" s="28"/>
      <c r="P834" s="28"/>
      <c r="Q834" s="28"/>
      <c r="R834" s="28"/>
      <c r="S834" s="28"/>
      <c r="T834" s="28"/>
      <c r="U834" s="28"/>
      <c r="V834" s="28"/>
      <c r="W834" s="28"/>
      <c r="X834" s="28"/>
      <c r="Y834" s="28"/>
      <c r="Z834" s="28"/>
      <c r="AA834" s="28"/>
      <c r="AB834" s="28"/>
      <c r="AC834" s="28"/>
      <c r="AD834" s="28"/>
      <c r="AE834" s="28"/>
      <c r="AF834" s="28"/>
      <c r="AG834" s="28"/>
      <c r="AH834" s="28"/>
      <c r="AI834" s="28"/>
      <c r="AJ834" s="28"/>
      <c r="AK834" s="28"/>
      <c r="AL834" s="28"/>
      <c r="AM834" s="28"/>
      <c r="AN834" s="28"/>
      <c r="AO834" s="28"/>
      <c r="AP834" s="28"/>
      <c r="AQ834" s="28"/>
      <c r="AR834" s="28"/>
      <c r="AS834" s="28"/>
      <c r="AT834" s="28"/>
      <c r="AU834" s="28"/>
      <c r="AV834" s="28"/>
      <c r="AW834" s="28"/>
      <c r="AX834" s="28"/>
      <c r="AY834" s="28"/>
      <c r="AZ834" s="28"/>
      <c r="BA834" s="28"/>
      <c r="BB834" s="28"/>
      <c r="BE834" s="124"/>
      <c r="BF834" s="28"/>
      <c r="BG834" s="28"/>
      <c r="BH834" s="28"/>
      <c r="BI834" s="28"/>
      <c r="BJ834" s="28"/>
      <c r="BK834" s="28"/>
      <c r="BL834" s="28"/>
      <c r="BM834" s="28"/>
      <c r="BN834" s="28"/>
      <c r="BO834" s="28"/>
      <c r="BP834" s="28"/>
      <c r="BQ834" s="28"/>
      <c r="BR834" s="28"/>
      <c r="BS834" s="28"/>
      <c r="BT834" s="28"/>
    </row>
    <row r="835" spans="4:72" s="29" customFormat="1" ht="11.1" customHeight="1">
      <c r="D835" s="124"/>
      <c r="E835" s="28"/>
      <c r="P835" s="28"/>
      <c r="Q835" s="28"/>
      <c r="R835" s="28"/>
      <c r="S835" s="28"/>
      <c r="T835" s="28"/>
      <c r="U835" s="28"/>
      <c r="V835" s="28"/>
      <c r="W835" s="28"/>
      <c r="X835" s="28"/>
      <c r="Y835" s="28"/>
      <c r="Z835" s="28"/>
      <c r="AA835" s="28"/>
      <c r="AB835" s="28"/>
      <c r="AC835" s="28"/>
      <c r="AD835" s="28"/>
      <c r="AE835" s="28"/>
      <c r="AF835" s="28"/>
      <c r="AG835" s="28"/>
      <c r="AH835" s="28"/>
      <c r="AI835" s="28"/>
      <c r="AJ835" s="28"/>
      <c r="AK835" s="28"/>
      <c r="AL835" s="28"/>
      <c r="AM835" s="28"/>
      <c r="AN835" s="28"/>
      <c r="AO835" s="28"/>
      <c r="AP835" s="28"/>
      <c r="AQ835" s="28"/>
      <c r="AR835" s="28"/>
      <c r="AS835" s="28"/>
      <c r="AT835" s="28"/>
      <c r="AU835" s="28"/>
      <c r="AV835" s="28"/>
      <c r="AW835" s="28"/>
      <c r="AX835" s="28"/>
      <c r="AY835" s="28"/>
      <c r="AZ835" s="28"/>
      <c r="BA835" s="28"/>
      <c r="BB835" s="28"/>
      <c r="BE835" s="124"/>
      <c r="BF835" s="28"/>
      <c r="BG835" s="28"/>
      <c r="BH835" s="28"/>
      <c r="BI835" s="28"/>
      <c r="BJ835" s="28"/>
      <c r="BK835" s="28"/>
      <c r="BL835" s="28"/>
      <c r="BM835" s="28"/>
      <c r="BN835" s="28"/>
      <c r="BO835" s="28"/>
      <c r="BP835" s="28"/>
      <c r="BQ835" s="28"/>
      <c r="BR835" s="28"/>
      <c r="BS835" s="28"/>
      <c r="BT835" s="28"/>
    </row>
    <row r="836" spans="4:72" s="29" customFormat="1" ht="11.1" customHeight="1">
      <c r="D836" s="124"/>
      <c r="E836" s="28"/>
      <c r="P836" s="28"/>
      <c r="Q836" s="28"/>
      <c r="R836" s="28"/>
      <c r="S836" s="28"/>
      <c r="T836" s="28"/>
      <c r="U836" s="28"/>
      <c r="V836" s="28"/>
      <c r="W836" s="28"/>
      <c r="X836" s="28"/>
      <c r="Y836" s="28"/>
      <c r="Z836" s="28"/>
      <c r="AA836" s="28"/>
      <c r="AB836" s="28"/>
      <c r="AC836" s="28"/>
      <c r="AD836" s="28"/>
      <c r="AE836" s="28"/>
      <c r="AF836" s="28"/>
      <c r="AG836" s="28"/>
      <c r="AH836" s="28"/>
      <c r="AI836" s="28"/>
      <c r="AJ836" s="28"/>
      <c r="AK836" s="28"/>
      <c r="AL836" s="28"/>
      <c r="AM836" s="28"/>
      <c r="AN836" s="28"/>
      <c r="AO836" s="28"/>
      <c r="AP836" s="28"/>
      <c r="AQ836" s="28"/>
      <c r="AR836" s="28"/>
      <c r="AS836" s="28"/>
      <c r="AT836" s="28"/>
      <c r="AU836" s="28"/>
      <c r="AV836" s="28"/>
      <c r="AW836" s="28"/>
      <c r="AX836" s="28"/>
      <c r="AY836" s="28"/>
      <c r="AZ836" s="28"/>
      <c r="BA836" s="28"/>
      <c r="BB836" s="28"/>
      <c r="BE836" s="124"/>
      <c r="BF836" s="28"/>
      <c r="BG836" s="28"/>
      <c r="BH836" s="28"/>
      <c r="BI836" s="28"/>
      <c r="BJ836" s="28"/>
      <c r="BK836" s="28"/>
      <c r="BL836" s="28"/>
      <c r="BM836" s="28"/>
      <c r="BN836" s="28"/>
      <c r="BO836" s="28"/>
      <c r="BP836" s="28"/>
      <c r="BQ836" s="28"/>
      <c r="BR836" s="28"/>
      <c r="BS836" s="28"/>
      <c r="BT836" s="28"/>
    </row>
    <row r="837" spans="4:72" s="29" customFormat="1" ht="11.1" customHeight="1">
      <c r="D837" s="124"/>
      <c r="E837" s="28"/>
      <c r="P837" s="28"/>
      <c r="Q837" s="28"/>
      <c r="R837" s="28"/>
      <c r="S837" s="28"/>
      <c r="T837" s="28"/>
      <c r="U837" s="28"/>
      <c r="V837" s="28"/>
      <c r="W837" s="28"/>
      <c r="X837" s="28"/>
      <c r="Y837" s="28"/>
      <c r="Z837" s="28"/>
      <c r="AA837" s="28"/>
      <c r="AB837" s="28"/>
      <c r="AC837" s="28"/>
      <c r="AD837" s="28"/>
      <c r="AE837" s="28"/>
      <c r="AF837" s="28"/>
      <c r="AG837" s="28"/>
      <c r="AH837" s="28"/>
      <c r="AI837" s="28"/>
      <c r="AJ837" s="28"/>
      <c r="AK837" s="28"/>
      <c r="AL837" s="28"/>
      <c r="AM837" s="28"/>
      <c r="AN837" s="28"/>
      <c r="AO837" s="28"/>
      <c r="AP837" s="28"/>
      <c r="AQ837" s="28"/>
      <c r="AR837" s="28"/>
      <c r="AS837" s="28"/>
      <c r="AT837" s="28"/>
      <c r="AU837" s="28"/>
      <c r="AV837" s="28"/>
      <c r="AW837" s="28"/>
      <c r="AX837" s="28"/>
      <c r="AY837" s="28"/>
      <c r="AZ837" s="28"/>
      <c r="BA837" s="28"/>
      <c r="BB837" s="28"/>
      <c r="BE837" s="124"/>
      <c r="BF837" s="28"/>
      <c r="BG837" s="28"/>
      <c r="BH837" s="28"/>
      <c r="BI837" s="28"/>
      <c r="BJ837" s="28"/>
      <c r="BK837" s="28"/>
      <c r="BL837" s="28"/>
      <c r="BM837" s="28"/>
      <c r="BN837" s="28"/>
      <c r="BO837" s="28"/>
      <c r="BP837" s="28"/>
      <c r="BQ837" s="28"/>
      <c r="BR837" s="28"/>
      <c r="BS837" s="28"/>
      <c r="BT837" s="28"/>
    </row>
    <row r="838" spans="4:72" s="29" customFormat="1" ht="11.1" customHeight="1">
      <c r="D838" s="124"/>
      <c r="E838" s="28"/>
      <c r="P838" s="28"/>
      <c r="Q838" s="28"/>
      <c r="R838" s="28"/>
      <c r="S838" s="28"/>
      <c r="T838" s="28"/>
      <c r="U838" s="28"/>
      <c r="V838" s="28"/>
      <c r="W838" s="28"/>
      <c r="X838" s="28"/>
      <c r="Y838" s="28"/>
      <c r="Z838" s="28"/>
      <c r="AA838" s="28"/>
      <c r="AB838" s="28"/>
      <c r="AC838" s="28"/>
      <c r="AD838" s="28"/>
      <c r="AE838" s="28"/>
      <c r="AF838" s="28"/>
      <c r="AG838" s="28"/>
      <c r="AH838" s="28"/>
      <c r="AI838" s="28"/>
      <c r="AJ838" s="28"/>
      <c r="AK838" s="28"/>
      <c r="AL838" s="28"/>
      <c r="AM838" s="28"/>
      <c r="AN838" s="28"/>
      <c r="AO838" s="28"/>
      <c r="AP838" s="28"/>
      <c r="AQ838" s="28"/>
      <c r="AR838" s="28"/>
      <c r="AS838" s="28"/>
      <c r="AT838" s="28"/>
      <c r="AU838" s="28"/>
      <c r="AV838" s="28"/>
      <c r="AW838" s="28"/>
      <c r="AX838" s="28"/>
      <c r="AY838" s="28"/>
      <c r="AZ838" s="28"/>
      <c r="BA838" s="28"/>
      <c r="BB838" s="28"/>
      <c r="BE838" s="124"/>
      <c r="BF838" s="28"/>
      <c r="BG838" s="28"/>
      <c r="BH838" s="28"/>
      <c r="BI838" s="28"/>
      <c r="BJ838" s="28"/>
      <c r="BK838" s="28"/>
      <c r="BL838" s="28"/>
      <c r="BM838" s="28"/>
      <c r="BN838" s="28"/>
      <c r="BO838" s="28"/>
      <c r="BP838" s="28"/>
      <c r="BQ838" s="28"/>
      <c r="BR838" s="28"/>
      <c r="BS838" s="28"/>
      <c r="BT838" s="28"/>
    </row>
    <row r="839" spans="4:72" s="29" customFormat="1" ht="11.1" customHeight="1">
      <c r="D839" s="124"/>
      <c r="E839" s="28"/>
      <c r="P839" s="28"/>
      <c r="Q839" s="28"/>
      <c r="R839" s="28"/>
      <c r="S839" s="28"/>
      <c r="T839" s="28"/>
      <c r="U839" s="28"/>
      <c r="V839" s="28"/>
      <c r="W839" s="28"/>
      <c r="X839" s="28"/>
      <c r="Y839" s="28"/>
      <c r="Z839" s="28"/>
      <c r="AA839" s="28"/>
      <c r="AB839" s="28"/>
      <c r="AC839" s="28"/>
      <c r="AD839" s="28"/>
      <c r="AE839" s="28"/>
      <c r="AF839" s="28"/>
      <c r="AG839" s="28"/>
      <c r="AH839" s="28"/>
      <c r="AI839" s="28"/>
      <c r="AJ839" s="28"/>
      <c r="AK839" s="28"/>
      <c r="AL839" s="28"/>
      <c r="AM839" s="28"/>
      <c r="AN839" s="28"/>
      <c r="AO839" s="28"/>
      <c r="AP839" s="28"/>
      <c r="AQ839" s="28"/>
      <c r="AR839" s="28"/>
      <c r="AS839" s="28"/>
      <c r="AT839" s="28"/>
      <c r="AU839" s="28"/>
      <c r="AV839" s="28"/>
      <c r="AW839" s="28"/>
      <c r="AX839" s="28"/>
      <c r="AY839" s="28"/>
      <c r="AZ839" s="28"/>
      <c r="BA839" s="28"/>
      <c r="BB839" s="28"/>
      <c r="BE839" s="124"/>
      <c r="BF839" s="28"/>
      <c r="BG839" s="28"/>
      <c r="BH839" s="28"/>
      <c r="BI839" s="28"/>
      <c r="BJ839" s="28"/>
      <c r="BK839" s="28"/>
      <c r="BL839" s="28"/>
      <c r="BM839" s="28"/>
      <c r="BN839" s="28"/>
      <c r="BO839" s="28"/>
      <c r="BP839" s="28"/>
      <c r="BQ839" s="28"/>
      <c r="BR839" s="28"/>
      <c r="BS839" s="28"/>
      <c r="BT839" s="28"/>
    </row>
    <row r="840" spans="4:72" s="29" customFormat="1" ht="11.1" customHeight="1">
      <c r="D840" s="124"/>
      <c r="E840" s="28"/>
      <c r="P840" s="28"/>
      <c r="Q840" s="28"/>
      <c r="R840" s="28"/>
      <c r="S840" s="28"/>
      <c r="T840" s="28"/>
      <c r="U840" s="28"/>
      <c r="V840" s="28"/>
      <c r="W840" s="28"/>
      <c r="X840" s="28"/>
      <c r="Y840" s="28"/>
      <c r="Z840" s="28"/>
      <c r="AA840" s="28"/>
      <c r="AB840" s="28"/>
      <c r="AC840" s="28"/>
      <c r="AD840" s="28"/>
      <c r="AE840" s="28"/>
      <c r="AF840" s="28"/>
      <c r="AG840" s="28"/>
      <c r="AH840" s="28"/>
      <c r="AI840" s="28"/>
      <c r="AJ840" s="28"/>
      <c r="AK840" s="28"/>
      <c r="AL840" s="28"/>
      <c r="AM840" s="28"/>
      <c r="AN840" s="28"/>
      <c r="AO840" s="28"/>
      <c r="AP840" s="28"/>
      <c r="AQ840" s="28"/>
      <c r="AR840" s="28"/>
      <c r="AS840" s="28"/>
      <c r="AT840" s="28"/>
      <c r="AU840" s="28"/>
      <c r="AV840" s="28"/>
      <c r="AW840" s="28"/>
      <c r="AX840" s="28"/>
      <c r="AY840" s="28"/>
      <c r="AZ840" s="28"/>
      <c r="BA840" s="28"/>
      <c r="BB840" s="28"/>
      <c r="BE840" s="124"/>
      <c r="BF840" s="28"/>
      <c r="BG840" s="28"/>
      <c r="BH840" s="28"/>
      <c r="BI840" s="28"/>
      <c r="BJ840" s="28"/>
      <c r="BK840" s="28"/>
      <c r="BL840" s="28"/>
      <c r="BM840" s="28"/>
      <c r="BN840" s="28"/>
      <c r="BO840" s="28"/>
      <c r="BP840" s="28"/>
      <c r="BQ840" s="28"/>
      <c r="BR840" s="28"/>
      <c r="BS840" s="28"/>
      <c r="BT840" s="28"/>
    </row>
    <row r="841" spans="4:72" s="29" customFormat="1" ht="11.1" customHeight="1">
      <c r="D841" s="124"/>
      <c r="E841" s="28"/>
      <c r="P841" s="28"/>
      <c r="Q841" s="28"/>
      <c r="R841" s="28"/>
      <c r="S841" s="28"/>
      <c r="T841" s="28"/>
      <c r="U841" s="28"/>
      <c r="V841" s="28"/>
      <c r="W841" s="28"/>
      <c r="X841" s="28"/>
      <c r="Y841" s="28"/>
      <c r="Z841" s="28"/>
      <c r="AA841" s="28"/>
      <c r="AB841" s="28"/>
      <c r="AC841" s="28"/>
      <c r="AD841" s="28"/>
      <c r="AE841" s="28"/>
      <c r="AF841" s="28"/>
      <c r="AG841" s="28"/>
      <c r="AH841" s="28"/>
      <c r="AI841" s="28"/>
      <c r="AJ841" s="28"/>
      <c r="AK841" s="28"/>
      <c r="AL841" s="28"/>
      <c r="AM841" s="28"/>
      <c r="AN841" s="28"/>
      <c r="AO841" s="28"/>
      <c r="AP841" s="28"/>
      <c r="AQ841" s="28"/>
      <c r="AR841" s="28"/>
      <c r="AS841" s="28"/>
      <c r="AT841" s="28"/>
      <c r="AU841" s="28"/>
      <c r="AV841" s="28"/>
      <c r="AW841" s="28"/>
      <c r="AX841" s="28"/>
      <c r="AY841" s="28"/>
      <c r="AZ841" s="28"/>
      <c r="BA841" s="28"/>
      <c r="BB841" s="28"/>
      <c r="BE841" s="124"/>
      <c r="BF841" s="28"/>
      <c r="BG841" s="28"/>
      <c r="BH841" s="28"/>
      <c r="BI841" s="28"/>
      <c r="BJ841" s="28"/>
      <c r="BK841" s="28"/>
      <c r="BL841" s="28"/>
      <c r="BM841" s="28"/>
      <c r="BN841" s="28"/>
      <c r="BO841" s="28"/>
      <c r="BP841" s="28"/>
      <c r="BQ841" s="28"/>
      <c r="BR841" s="28"/>
      <c r="BS841" s="28"/>
      <c r="BT841" s="28"/>
    </row>
    <row r="842" spans="4:72" s="29" customFormat="1" ht="11.1" customHeight="1">
      <c r="D842" s="124"/>
      <c r="E842" s="28"/>
      <c r="P842" s="28"/>
      <c r="Q842" s="28"/>
      <c r="R842" s="28"/>
      <c r="S842" s="28"/>
      <c r="T842" s="28"/>
      <c r="U842" s="28"/>
      <c r="V842" s="28"/>
      <c r="W842" s="28"/>
      <c r="X842" s="28"/>
      <c r="Y842" s="28"/>
      <c r="Z842" s="28"/>
      <c r="AA842" s="28"/>
      <c r="AB842" s="28"/>
      <c r="AC842" s="28"/>
      <c r="AD842" s="28"/>
      <c r="AE842" s="28"/>
      <c r="AF842" s="28"/>
      <c r="AG842" s="28"/>
      <c r="AH842" s="28"/>
      <c r="AI842" s="28"/>
      <c r="AJ842" s="28"/>
      <c r="AK842" s="28"/>
      <c r="AL842" s="28"/>
      <c r="AM842" s="28"/>
      <c r="AN842" s="28"/>
      <c r="AO842" s="28"/>
      <c r="AP842" s="28"/>
      <c r="AQ842" s="28"/>
      <c r="AR842" s="28"/>
      <c r="AS842" s="28"/>
      <c r="AT842" s="28"/>
      <c r="AU842" s="28"/>
      <c r="AV842" s="28"/>
      <c r="AW842" s="28"/>
      <c r="AX842" s="28"/>
      <c r="AY842" s="28"/>
      <c r="AZ842" s="28"/>
      <c r="BA842" s="28"/>
      <c r="BB842" s="28"/>
      <c r="BE842" s="124"/>
      <c r="BF842" s="28"/>
      <c r="BG842" s="28"/>
      <c r="BH842" s="28"/>
      <c r="BI842" s="28"/>
      <c r="BJ842" s="28"/>
      <c r="BK842" s="28"/>
      <c r="BL842" s="28"/>
      <c r="BM842" s="28"/>
      <c r="BN842" s="28"/>
      <c r="BO842" s="28"/>
      <c r="BP842" s="28"/>
      <c r="BQ842" s="28"/>
      <c r="BR842" s="28"/>
      <c r="BS842" s="28"/>
      <c r="BT842" s="28"/>
    </row>
    <row r="843" spans="4:72" s="29" customFormat="1" ht="11.1" customHeight="1">
      <c r="D843" s="124"/>
      <c r="E843" s="28"/>
      <c r="P843" s="28"/>
      <c r="Q843" s="28"/>
      <c r="R843" s="28"/>
      <c r="S843" s="28"/>
      <c r="T843" s="28"/>
      <c r="U843" s="28"/>
      <c r="V843" s="28"/>
      <c r="W843" s="28"/>
      <c r="X843" s="28"/>
      <c r="Y843" s="28"/>
      <c r="Z843" s="28"/>
      <c r="AA843" s="28"/>
      <c r="AB843" s="28"/>
      <c r="AC843" s="28"/>
      <c r="AD843" s="28"/>
      <c r="AE843" s="28"/>
      <c r="AF843" s="28"/>
      <c r="AG843" s="28"/>
      <c r="AH843" s="28"/>
      <c r="AI843" s="28"/>
      <c r="AJ843" s="28"/>
      <c r="AK843" s="28"/>
      <c r="AL843" s="28"/>
      <c r="AM843" s="28"/>
      <c r="AN843" s="28"/>
      <c r="AO843" s="28"/>
      <c r="AP843" s="28"/>
      <c r="AQ843" s="28"/>
      <c r="AR843" s="28"/>
      <c r="AS843" s="28"/>
      <c r="AT843" s="28"/>
      <c r="AU843" s="28"/>
      <c r="AV843" s="28"/>
      <c r="AW843" s="28"/>
      <c r="AX843" s="28"/>
      <c r="AY843" s="28"/>
      <c r="AZ843" s="28"/>
      <c r="BA843" s="28"/>
      <c r="BB843" s="28"/>
      <c r="BE843" s="124"/>
      <c r="BF843" s="28"/>
      <c r="BG843" s="28"/>
      <c r="BH843" s="28"/>
      <c r="BI843" s="28"/>
      <c r="BJ843" s="28"/>
      <c r="BK843" s="28"/>
      <c r="BL843" s="28"/>
      <c r="BM843" s="28"/>
      <c r="BN843" s="28"/>
      <c r="BO843" s="28"/>
      <c r="BP843" s="28"/>
      <c r="BQ843" s="28"/>
      <c r="BR843" s="28"/>
      <c r="BS843" s="28"/>
      <c r="BT843" s="28"/>
    </row>
    <row r="844" spans="4:72" s="29" customFormat="1" ht="11.1" customHeight="1">
      <c r="D844" s="124"/>
      <c r="E844" s="28"/>
      <c r="P844" s="28"/>
      <c r="Q844" s="28"/>
      <c r="R844" s="28"/>
      <c r="S844" s="28"/>
      <c r="T844" s="28"/>
      <c r="U844" s="28"/>
      <c r="V844" s="28"/>
      <c r="W844" s="28"/>
      <c r="X844" s="28"/>
      <c r="Y844" s="28"/>
      <c r="Z844" s="28"/>
      <c r="AA844" s="28"/>
      <c r="AB844" s="28"/>
      <c r="AC844" s="28"/>
      <c r="AD844" s="28"/>
      <c r="AE844" s="28"/>
      <c r="AF844" s="28"/>
      <c r="AG844" s="28"/>
      <c r="AH844" s="28"/>
      <c r="AI844" s="28"/>
      <c r="AJ844" s="28"/>
      <c r="AK844" s="28"/>
      <c r="AL844" s="28"/>
      <c r="AM844" s="28"/>
      <c r="AN844" s="28"/>
      <c r="AO844" s="28"/>
      <c r="AP844" s="28"/>
      <c r="AQ844" s="28"/>
      <c r="AR844" s="28"/>
      <c r="AS844" s="28"/>
      <c r="AT844" s="28"/>
      <c r="AU844" s="28"/>
      <c r="AV844" s="28"/>
      <c r="AW844" s="28"/>
      <c r="AX844" s="28"/>
      <c r="AY844" s="28"/>
      <c r="AZ844" s="28"/>
      <c r="BA844" s="28"/>
      <c r="BB844" s="28"/>
      <c r="BE844" s="124"/>
      <c r="BF844" s="28"/>
      <c r="BG844" s="28"/>
      <c r="BH844" s="28"/>
      <c r="BI844" s="28"/>
      <c r="BJ844" s="28"/>
      <c r="BK844" s="28"/>
      <c r="BL844" s="28"/>
      <c r="BM844" s="28"/>
      <c r="BN844" s="28"/>
      <c r="BO844" s="28"/>
      <c r="BP844" s="28"/>
      <c r="BQ844" s="28"/>
      <c r="BR844" s="28"/>
      <c r="BS844" s="28"/>
      <c r="BT844" s="28"/>
    </row>
    <row r="845" spans="4:72" s="29" customFormat="1" ht="11.1" customHeight="1">
      <c r="D845" s="124"/>
      <c r="E845" s="28"/>
      <c r="P845" s="28"/>
      <c r="Q845" s="28"/>
      <c r="R845" s="28"/>
      <c r="S845" s="28"/>
      <c r="T845" s="28"/>
      <c r="U845" s="28"/>
      <c r="V845" s="28"/>
      <c r="W845" s="28"/>
      <c r="X845" s="28"/>
      <c r="Y845" s="28"/>
      <c r="Z845" s="28"/>
      <c r="AA845" s="28"/>
      <c r="AB845" s="28"/>
      <c r="AC845" s="28"/>
      <c r="AD845" s="28"/>
      <c r="AE845" s="28"/>
      <c r="AF845" s="28"/>
      <c r="AG845" s="28"/>
      <c r="AH845" s="28"/>
      <c r="AI845" s="28"/>
      <c r="AJ845" s="28"/>
      <c r="AK845" s="28"/>
      <c r="AL845" s="28"/>
      <c r="AM845" s="28"/>
      <c r="AN845" s="28"/>
      <c r="AO845" s="28"/>
      <c r="AP845" s="28"/>
      <c r="AQ845" s="28"/>
      <c r="AR845" s="28"/>
      <c r="AS845" s="28"/>
      <c r="AT845" s="28"/>
      <c r="AU845" s="28"/>
      <c r="AV845" s="28"/>
      <c r="AW845" s="28"/>
      <c r="AX845" s="28"/>
      <c r="AY845" s="28"/>
      <c r="AZ845" s="28"/>
      <c r="BA845" s="28"/>
      <c r="BB845" s="28"/>
      <c r="BE845" s="124"/>
      <c r="BF845" s="28"/>
      <c r="BG845" s="28"/>
      <c r="BH845" s="28"/>
      <c r="BI845" s="28"/>
      <c r="BJ845" s="28"/>
      <c r="BK845" s="28"/>
      <c r="BL845" s="28"/>
      <c r="BM845" s="28"/>
      <c r="BN845" s="28"/>
      <c r="BO845" s="28"/>
      <c r="BP845" s="28"/>
      <c r="BQ845" s="28"/>
      <c r="BR845" s="28"/>
      <c r="BS845" s="28"/>
      <c r="BT845" s="28"/>
    </row>
    <row r="846" spans="4:72" s="29" customFormat="1" ht="11.1" customHeight="1">
      <c r="D846" s="124"/>
      <c r="E846" s="28"/>
      <c r="P846" s="28"/>
      <c r="Q846" s="28"/>
      <c r="R846" s="28"/>
      <c r="S846" s="28"/>
      <c r="T846" s="28"/>
      <c r="U846" s="28"/>
      <c r="V846" s="28"/>
      <c r="W846" s="28"/>
      <c r="X846" s="28"/>
      <c r="Y846" s="28"/>
      <c r="Z846" s="28"/>
      <c r="AA846" s="28"/>
      <c r="AB846" s="28"/>
      <c r="AC846" s="28"/>
      <c r="AD846" s="28"/>
      <c r="AE846" s="28"/>
      <c r="AF846" s="28"/>
      <c r="AG846" s="28"/>
      <c r="AH846" s="28"/>
      <c r="AI846" s="28"/>
      <c r="AJ846" s="28"/>
      <c r="AK846" s="28"/>
      <c r="AL846" s="28"/>
      <c r="AM846" s="28"/>
      <c r="AN846" s="28"/>
      <c r="AO846" s="28"/>
      <c r="AP846" s="28"/>
      <c r="AQ846" s="28"/>
      <c r="AR846" s="28"/>
      <c r="AS846" s="28"/>
      <c r="AT846" s="28"/>
      <c r="AU846" s="28"/>
      <c r="AV846" s="28"/>
      <c r="AW846" s="28"/>
      <c r="AX846" s="28"/>
      <c r="AY846" s="28"/>
      <c r="AZ846" s="28"/>
      <c r="BA846" s="28"/>
      <c r="BB846" s="28"/>
      <c r="BE846" s="124"/>
      <c r="BF846" s="28"/>
      <c r="BG846" s="28"/>
      <c r="BH846" s="28"/>
      <c r="BI846" s="28"/>
      <c r="BJ846" s="28"/>
      <c r="BK846" s="28"/>
      <c r="BL846" s="28"/>
      <c r="BM846" s="28"/>
      <c r="BN846" s="28"/>
      <c r="BO846" s="28"/>
      <c r="BP846" s="28"/>
      <c r="BQ846" s="28"/>
      <c r="BR846" s="28"/>
      <c r="BS846" s="28"/>
      <c r="BT846" s="28"/>
    </row>
    <row r="847" spans="4:72" s="29" customFormat="1" ht="11.1" customHeight="1">
      <c r="D847" s="124"/>
      <c r="E847" s="28"/>
      <c r="P847" s="28"/>
      <c r="Q847" s="28"/>
      <c r="R847" s="28"/>
      <c r="S847" s="28"/>
      <c r="T847" s="28"/>
      <c r="U847" s="28"/>
      <c r="V847" s="28"/>
      <c r="W847" s="28"/>
      <c r="X847" s="28"/>
      <c r="Y847" s="28"/>
      <c r="Z847" s="28"/>
      <c r="AA847" s="28"/>
      <c r="AB847" s="28"/>
      <c r="AC847" s="28"/>
      <c r="AD847" s="28"/>
      <c r="AE847" s="28"/>
      <c r="AF847" s="28"/>
      <c r="AG847" s="28"/>
      <c r="AH847" s="28"/>
      <c r="AI847" s="28"/>
      <c r="AJ847" s="28"/>
      <c r="AK847" s="28"/>
      <c r="AL847" s="28"/>
      <c r="AM847" s="28"/>
      <c r="AN847" s="28"/>
      <c r="AO847" s="28"/>
      <c r="AP847" s="28"/>
      <c r="AQ847" s="28"/>
      <c r="AR847" s="28"/>
      <c r="AS847" s="28"/>
      <c r="AT847" s="28"/>
      <c r="AU847" s="28"/>
      <c r="AV847" s="28"/>
      <c r="AW847" s="28"/>
      <c r="AX847" s="28"/>
      <c r="AY847" s="28"/>
      <c r="AZ847" s="28"/>
      <c r="BA847" s="28"/>
      <c r="BB847" s="28"/>
      <c r="BE847" s="124"/>
      <c r="BF847" s="28"/>
      <c r="BG847" s="28"/>
      <c r="BH847" s="28"/>
      <c r="BI847" s="28"/>
      <c r="BJ847" s="28"/>
      <c r="BK847" s="28"/>
      <c r="BL847" s="28"/>
      <c r="BM847" s="28"/>
      <c r="BN847" s="28"/>
      <c r="BO847" s="28"/>
      <c r="BP847" s="28"/>
      <c r="BQ847" s="28"/>
      <c r="BR847" s="28"/>
      <c r="BS847" s="28"/>
      <c r="BT847" s="28"/>
    </row>
    <row r="848" spans="4:72" s="29" customFormat="1" ht="11.1" customHeight="1">
      <c r="D848" s="124"/>
      <c r="E848" s="28"/>
      <c r="P848" s="28"/>
      <c r="Q848" s="28"/>
      <c r="R848" s="28"/>
      <c r="S848" s="28"/>
      <c r="T848" s="28"/>
      <c r="U848" s="28"/>
      <c r="V848" s="28"/>
      <c r="W848" s="28"/>
      <c r="X848" s="28"/>
      <c r="Y848" s="28"/>
      <c r="Z848" s="28"/>
      <c r="AA848" s="28"/>
      <c r="AB848" s="28"/>
      <c r="AC848" s="28"/>
      <c r="AD848" s="28"/>
      <c r="AE848" s="28"/>
      <c r="AF848" s="28"/>
      <c r="AG848" s="28"/>
      <c r="AH848" s="28"/>
      <c r="AI848" s="28"/>
      <c r="AJ848" s="28"/>
      <c r="AK848" s="28"/>
      <c r="AL848" s="28"/>
      <c r="AM848" s="28"/>
      <c r="AN848" s="28"/>
      <c r="AO848" s="28"/>
      <c r="AP848" s="28"/>
      <c r="AQ848" s="28"/>
      <c r="AR848" s="28"/>
      <c r="AS848" s="28"/>
      <c r="AT848" s="28"/>
      <c r="AU848" s="28"/>
      <c r="AV848" s="28"/>
      <c r="AW848" s="28"/>
      <c r="AX848" s="28"/>
      <c r="AY848" s="28"/>
      <c r="AZ848" s="28"/>
      <c r="BA848" s="28"/>
      <c r="BB848" s="28"/>
      <c r="BE848" s="124"/>
      <c r="BF848" s="28"/>
      <c r="BG848" s="28"/>
      <c r="BH848" s="28"/>
      <c r="BI848" s="28"/>
      <c r="BJ848" s="28"/>
      <c r="BK848" s="28"/>
      <c r="BL848" s="28"/>
      <c r="BM848" s="28"/>
      <c r="BN848" s="28"/>
      <c r="BO848" s="28"/>
      <c r="BP848" s="28"/>
      <c r="BQ848" s="28"/>
      <c r="BR848" s="28"/>
      <c r="BS848" s="28"/>
      <c r="BT848" s="28"/>
    </row>
    <row r="849" spans="4:72" s="29" customFormat="1" ht="11.1" customHeight="1">
      <c r="D849" s="124"/>
      <c r="E849" s="28"/>
      <c r="P849" s="28"/>
      <c r="Q849" s="28"/>
      <c r="R849" s="28"/>
      <c r="S849" s="28"/>
      <c r="T849" s="28"/>
      <c r="U849" s="28"/>
      <c r="V849" s="28"/>
      <c r="W849" s="28"/>
      <c r="X849" s="28"/>
      <c r="Y849" s="28"/>
      <c r="Z849" s="28"/>
      <c r="AA849" s="28"/>
      <c r="AB849" s="28"/>
      <c r="AC849" s="28"/>
      <c r="AD849" s="28"/>
      <c r="AE849" s="28"/>
      <c r="AF849" s="28"/>
      <c r="AG849" s="28"/>
      <c r="AH849" s="28"/>
      <c r="AI849" s="28"/>
      <c r="AJ849" s="28"/>
      <c r="AK849" s="28"/>
      <c r="AL849" s="28"/>
      <c r="AM849" s="28"/>
      <c r="AN849" s="28"/>
      <c r="AO849" s="28"/>
      <c r="AP849" s="28"/>
      <c r="AQ849" s="28"/>
      <c r="AR849" s="28"/>
      <c r="AS849" s="28"/>
      <c r="AT849" s="28"/>
      <c r="AU849" s="28"/>
      <c r="AV849" s="28"/>
      <c r="AW849" s="28"/>
      <c r="AX849" s="28"/>
      <c r="AY849" s="28"/>
      <c r="AZ849" s="28"/>
      <c r="BA849" s="28"/>
      <c r="BB849" s="28"/>
      <c r="BE849" s="124"/>
      <c r="BF849" s="28"/>
      <c r="BG849" s="28"/>
      <c r="BH849" s="28"/>
      <c r="BI849" s="28"/>
      <c r="BJ849" s="28"/>
      <c r="BK849" s="28"/>
      <c r="BL849" s="28"/>
      <c r="BM849" s="28"/>
      <c r="BN849" s="28"/>
      <c r="BO849" s="28"/>
      <c r="BP849" s="28"/>
      <c r="BQ849" s="28"/>
      <c r="BR849" s="28"/>
      <c r="BS849" s="28"/>
      <c r="BT849" s="28"/>
    </row>
    <row r="850" spans="4:72" s="29" customFormat="1" ht="11.1" customHeight="1">
      <c r="D850" s="124"/>
      <c r="E850" s="28"/>
      <c r="P850" s="28"/>
      <c r="Q850" s="28"/>
      <c r="R850" s="28"/>
      <c r="S850" s="28"/>
      <c r="T850" s="28"/>
      <c r="U850" s="28"/>
      <c r="V850" s="28"/>
      <c r="W850" s="28"/>
      <c r="X850" s="28"/>
      <c r="Y850" s="28"/>
      <c r="Z850" s="28"/>
      <c r="AA850" s="28"/>
      <c r="AB850" s="28"/>
      <c r="AC850" s="28"/>
      <c r="AD850" s="28"/>
      <c r="AE850" s="28"/>
      <c r="AF850" s="28"/>
      <c r="AG850" s="28"/>
      <c r="AH850" s="28"/>
      <c r="AI850" s="28"/>
      <c r="AJ850" s="28"/>
      <c r="AK850" s="28"/>
      <c r="AL850" s="28"/>
      <c r="AM850" s="28"/>
      <c r="AN850" s="28"/>
      <c r="AO850" s="28"/>
      <c r="AP850" s="28"/>
      <c r="AQ850" s="28"/>
      <c r="AR850" s="28"/>
      <c r="AS850" s="28"/>
      <c r="AT850" s="28"/>
      <c r="AU850" s="28"/>
      <c r="AV850" s="28"/>
      <c r="AW850" s="28"/>
      <c r="AX850" s="28"/>
      <c r="AY850" s="28"/>
      <c r="AZ850" s="28"/>
      <c r="BA850" s="28"/>
      <c r="BB850" s="28"/>
      <c r="BE850" s="124"/>
      <c r="BF850" s="28"/>
      <c r="BG850" s="28"/>
      <c r="BH850" s="28"/>
      <c r="BI850" s="28"/>
      <c r="BJ850" s="28"/>
      <c r="BK850" s="28"/>
      <c r="BL850" s="28"/>
      <c r="BM850" s="28"/>
      <c r="BN850" s="28"/>
      <c r="BO850" s="28"/>
      <c r="BP850" s="28"/>
      <c r="BQ850" s="28"/>
      <c r="BR850" s="28"/>
      <c r="BS850" s="28"/>
      <c r="BT850" s="28"/>
    </row>
    <row r="851" spans="4:72" s="29" customFormat="1" ht="11.1" customHeight="1">
      <c r="D851" s="124"/>
      <c r="E851" s="28"/>
      <c r="P851" s="28"/>
      <c r="Q851" s="28"/>
      <c r="R851" s="28"/>
      <c r="S851" s="28"/>
      <c r="T851" s="28"/>
      <c r="U851" s="28"/>
      <c r="V851" s="28"/>
      <c r="W851" s="28"/>
      <c r="X851" s="28"/>
      <c r="Y851" s="28"/>
      <c r="Z851" s="28"/>
      <c r="AA851" s="28"/>
      <c r="AB851" s="28"/>
      <c r="AC851" s="28"/>
      <c r="AD851" s="28"/>
      <c r="AE851" s="28"/>
      <c r="AF851" s="28"/>
      <c r="AG851" s="28"/>
      <c r="AH851" s="28"/>
      <c r="AI851" s="28"/>
      <c r="AJ851" s="28"/>
      <c r="AK851" s="28"/>
      <c r="AL851" s="28"/>
      <c r="AM851" s="28"/>
      <c r="AN851" s="28"/>
      <c r="AO851" s="28"/>
      <c r="AP851" s="28"/>
      <c r="AQ851" s="28"/>
      <c r="AR851" s="28"/>
      <c r="AS851" s="28"/>
      <c r="AT851" s="28"/>
      <c r="AU851" s="28"/>
      <c r="AV851" s="28"/>
      <c r="AW851" s="28"/>
      <c r="AX851" s="28"/>
      <c r="AY851" s="28"/>
      <c r="AZ851" s="28"/>
      <c r="BA851" s="28"/>
      <c r="BB851" s="28"/>
      <c r="BE851" s="124"/>
      <c r="BF851" s="28"/>
      <c r="BG851" s="28"/>
      <c r="BH851" s="28"/>
      <c r="BI851" s="28"/>
      <c r="BJ851" s="28"/>
      <c r="BK851" s="28"/>
      <c r="BL851" s="28"/>
      <c r="BM851" s="28"/>
      <c r="BN851" s="28"/>
      <c r="BO851" s="28"/>
      <c r="BP851" s="28"/>
      <c r="BQ851" s="28"/>
      <c r="BR851" s="28"/>
      <c r="BS851" s="28"/>
      <c r="BT851" s="28"/>
    </row>
    <row r="852" spans="4:72" s="29" customFormat="1" ht="11.1" customHeight="1">
      <c r="D852" s="124"/>
      <c r="E852" s="28"/>
      <c r="P852" s="28"/>
      <c r="Q852" s="28"/>
      <c r="R852" s="28"/>
      <c r="S852" s="28"/>
      <c r="T852" s="28"/>
      <c r="U852" s="28"/>
      <c r="V852" s="28"/>
      <c r="W852" s="28"/>
      <c r="X852" s="28"/>
      <c r="Y852" s="28"/>
      <c r="Z852" s="28"/>
      <c r="AA852" s="28"/>
      <c r="AB852" s="28"/>
      <c r="AC852" s="28"/>
      <c r="AD852" s="28"/>
      <c r="AE852" s="28"/>
      <c r="AF852" s="28"/>
      <c r="AG852" s="28"/>
      <c r="AH852" s="28"/>
      <c r="AI852" s="28"/>
      <c r="AJ852" s="28"/>
      <c r="AK852" s="28"/>
      <c r="AL852" s="28"/>
      <c r="AM852" s="28"/>
      <c r="AN852" s="28"/>
      <c r="AO852" s="28"/>
      <c r="AP852" s="28"/>
      <c r="AQ852" s="28"/>
      <c r="AR852" s="28"/>
      <c r="AS852" s="28"/>
      <c r="AT852" s="28"/>
      <c r="AU852" s="28"/>
      <c r="AV852" s="28"/>
      <c r="AW852" s="28"/>
      <c r="AX852" s="28"/>
      <c r="AY852" s="28"/>
      <c r="AZ852" s="28"/>
      <c r="BA852" s="28"/>
      <c r="BB852" s="28"/>
      <c r="BE852" s="124"/>
      <c r="BF852" s="28"/>
      <c r="BG852" s="28"/>
      <c r="BH852" s="28"/>
      <c r="BI852" s="28"/>
      <c r="BJ852" s="28"/>
      <c r="BK852" s="28"/>
      <c r="BL852" s="28"/>
      <c r="BM852" s="28"/>
      <c r="BN852" s="28"/>
      <c r="BO852" s="28"/>
      <c r="BP852" s="28"/>
      <c r="BQ852" s="28"/>
      <c r="BR852" s="28"/>
      <c r="BS852" s="28"/>
      <c r="BT852" s="28"/>
    </row>
    <row r="853" spans="4:72" s="29" customFormat="1" ht="11.1" customHeight="1">
      <c r="D853" s="124"/>
      <c r="E853" s="28"/>
      <c r="P853" s="28"/>
      <c r="Q853" s="28"/>
      <c r="R853" s="28"/>
      <c r="S853" s="28"/>
      <c r="T853" s="28"/>
      <c r="U853" s="28"/>
      <c r="V853" s="28"/>
      <c r="W853" s="28"/>
      <c r="X853" s="28"/>
      <c r="Y853" s="28"/>
      <c r="Z853" s="28"/>
      <c r="AA853" s="28"/>
      <c r="AB853" s="28"/>
      <c r="AC853" s="28"/>
      <c r="AD853" s="28"/>
      <c r="AE853" s="28"/>
      <c r="AF853" s="28"/>
      <c r="AG853" s="28"/>
      <c r="AH853" s="28"/>
      <c r="AI853" s="28"/>
      <c r="AJ853" s="28"/>
      <c r="AK853" s="28"/>
      <c r="AL853" s="28"/>
      <c r="AM853" s="28"/>
      <c r="AN853" s="28"/>
      <c r="AO853" s="28"/>
      <c r="AP853" s="28"/>
      <c r="AQ853" s="28"/>
      <c r="AR853" s="28"/>
      <c r="AS853" s="28"/>
      <c r="AT853" s="28"/>
      <c r="AU853" s="28"/>
      <c r="AV853" s="28"/>
      <c r="AW853" s="28"/>
      <c r="AX853" s="28"/>
      <c r="AY853" s="28"/>
      <c r="AZ853" s="28"/>
      <c r="BA853" s="28"/>
      <c r="BB853" s="28"/>
      <c r="BE853" s="124"/>
      <c r="BF853" s="28"/>
      <c r="BG853" s="28"/>
      <c r="BH853" s="28"/>
      <c r="BI853" s="28"/>
      <c r="BJ853" s="28"/>
      <c r="BK853" s="28"/>
      <c r="BL853" s="28"/>
      <c r="BM853" s="28"/>
      <c r="BN853" s="28"/>
      <c r="BO853" s="28"/>
      <c r="BP853" s="28"/>
      <c r="BQ853" s="28"/>
      <c r="BR853" s="28"/>
      <c r="BS853" s="28"/>
      <c r="BT853" s="28"/>
    </row>
    <row r="854" spans="4:72" s="29" customFormat="1" ht="11.1" customHeight="1">
      <c r="D854" s="124"/>
      <c r="E854" s="28"/>
      <c r="P854" s="28"/>
      <c r="Q854" s="28"/>
      <c r="R854" s="28"/>
      <c r="S854" s="28"/>
      <c r="T854" s="28"/>
      <c r="U854" s="28"/>
      <c r="V854" s="28"/>
      <c r="W854" s="28"/>
      <c r="X854" s="28"/>
      <c r="Y854" s="28"/>
      <c r="Z854" s="28"/>
      <c r="AA854" s="28"/>
      <c r="AB854" s="28"/>
      <c r="AC854" s="28"/>
      <c r="AD854" s="28"/>
      <c r="AE854" s="28"/>
      <c r="AF854" s="28"/>
      <c r="AG854" s="28"/>
      <c r="AH854" s="28"/>
      <c r="AI854" s="28"/>
      <c r="AJ854" s="28"/>
      <c r="AK854" s="28"/>
      <c r="AL854" s="28"/>
      <c r="AM854" s="28"/>
      <c r="AN854" s="28"/>
      <c r="AO854" s="28"/>
      <c r="AP854" s="28"/>
      <c r="AQ854" s="28"/>
      <c r="AR854" s="28"/>
      <c r="AS854" s="28"/>
      <c r="AT854" s="28"/>
      <c r="AU854" s="28"/>
      <c r="AV854" s="28"/>
      <c r="AW854" s="28"/>
      <c r="AX854" s="28"/>
      <c r="AY854" s="28"/>
      <c r="AZ854" s="28"/>
      <c r="BA854" s="28"/>
      <c r="BB854" s="28"/>
      <c r="BE854" s="124"/>
      <c r="BF854" s="28"/>
      <c r="BG854" s="28"/>
      <c r="BH854" s="28"/>
      <c r="BI854" s="28"/>
      <c r="BJ854" s="28"/>
      <c r="BK854" s="28"/>
      <c r="BL854" s="28"/>
      <c r="BM854" s="28"/>
      <c r="BN854" s="28"/>
      <c r="BO854" s="28"/>
      <c r="BP854" s="28"/>
      <c r="BQ854" s="28"/>
      <c r="BR854" s="28"/>
      <c r="BS854" s="28"/>
      <c r="BT854" s="28"/>
    </row>
    <row r="855" spans="4:72" s="29" customFormat="1" ht="11.1" customHeight="1">
      <c r="D855" s="124"/>
      <c r="E855" s="28"/>
      <c r="P855" s="28"/>
      <c r="Q855" s="28"/>
      <c r="R855" s="28"/>
      <c r="S855" s="28"/>
      <c r="T855" s="28"/>
      <c r="U855" s="28"/>
      <c r="V855" s="28"/>
      <c r="W855" s="28"/>
      <c r="X855" s="28"/>
      <c r="Y855" s="28"/>
      <c r="Z855" s="28"/>
      <c r="AA855" s="28"/>
      <c r="AB855" s="28"/>
      <c r="AC855" s="28"/>
      <c r="AD855" s="28"/>
      <c r="AE855" s="28"/>
      <c r="AF855" s="28"/>
      <c r="AG855" s="28"/>
      <c r="AH855" s="28"/>
      <c r="AI855" s="28"/>
      <c r="AJ855" s="28"/>
      <c r="AK855" s="28"/>
      <c r="AL855" s="28"/>
      <c r="AM855" s="28"/>
      <c r="AN855" s="28"/>
      <c r="AO855" s="28"/>
      <c r="AP855" s="28"/>
      <c r="AQ855" s="28"/>
      <c r="AR855" s="28"/>
      <c r="AS855" s="28"/>
      <c r="AT855" s="28"/>
      <c r="AU855" s="28"/>
      <c r="AV855" s="28"/>
      <c r="AW855" s="28"/>
      <c r="AX855" s="28"/>
      <c r="AY855" s="28"/>
      <c r="AZ855" s="28"/>
      <c r="BA855" s="28"/>
      <c r="BB855" s="28"/>
      <c r="BE855" s="124"/>
      <c r="BF855" s="28"/>
      <c r="BG855" s="28"/>
      <c r="BH855" s="28"/>
      <c r="BI855" s="28"/>
      <c r="BJ855" s="28"/>
      <c r="BK855" s="28"/>
      <c r="BL855" s="28"/>
      <c r="BM855" s="28"/>
      <c r="BN855" s="28"/>
      <c r="BO855" s="28"/>
      <c r="BP855" s="28"/>
      <c r="BQ855" s="28"/>
      <c r="BR855" s="28"/>
      <c r="BS855" s="28"/>
      <c r="BT855" s="28"/>
    </row>
    <row r="856" spans="4:72" s="29" customFormat="1" ht="11.1" customHeight="1">
      <c r="D856" s="124"/>
      <c r="E856" s="28"/>
      <c r="P856" s="28"/>
      <c r="Q856" s="28"/>
      <c r="R856" s="28"/>
      <c r="S856" s="28"/>
      <c r="T856" s="28"/>
      <c r="U856" s="28"/>
      <c r="V856" s="28"/>
      <c r="W856" s="28"/>
      <c r="X856" s="28"/>
      <c r="Y856" s="28"/>
      <c r="Z856" s="28"/>
      <c r="AA856" s="28"/>
      <c r="AB856" s="28"/>
      <c r="AC856" s="28"/>
      <c r="AD856" s="28"/>
      <c r="AE856" s="28"/>
      <c r="AF856" s="28"/>
      <c r="AG856" s="28"/>
      <c r="AH856" s="28"/>
      <c r="AI856" s="28"/>
      <c r="AJ856" s="28"/>
      <c r="AK856" s="28"/>
      <c r="AL856" s="28"/>
      <c r="AM856" s="28"/>
      <c r="AN856" s="28"/>
      <c r="AO856" s="28"/>
      <c r="AP856" s="28"/>
      <c r="AQ856" s="28"/>
      <c r="AR856" s="28"/>
      <c r="AS856" s="28"/>
      <c r="AT856" s="28"/>
      <c r="AU856" s="28"/>
      <c r="AV856" s="28"/>
      <c r="AW856" s="28"/>
      <c r="AX856" s="28"/>
      <c r="AY856" s="28"/>
      <c r="AZ856" s="28"/>
      <c r="BA856" s="28"/>
      <c r="BB856" s="28"/>
      <c r="BE856" s="124"/>
      <c r="BF856" s="28"/>
      <c r="BG856" s="28"/>
      <c r="BH856" s="28"/>
      <c r="BI856" s="28"/>
      <c r="BJ856" s="28"/>
      <c r="BK856" s="28"/>
      <c r="BL856" s="28"/>
      <c r="BM856" s="28"/>
      <c r="BN856" s="28"/>
      <c r="BO856" s="28"/>
      <c r="BP856" s="28"/>
      <c r="BQ856" s="28"/>
      <c r="BR856" s="28"/>
      <c r="BS856" s="28"/>
      <c r="BT856" s="28"/>
    </row>
    <row r="857" spans="4:72" s="29" customFormat="1" ht="11.1" customHeight="1">
      <c r="D857" s="124"/>
      <c r="E857" s="28"/>
      <c r="P857" s="28"/>
      <c r="Q857" s="28"/>
      <c r="R857" s="28"/>
      <c r="S857" s="28"/>
      <c r="T857" s="28"/>
      <c r="U857" s="28"/>
      <c r="V857" s="28"/>
      <c r="W857" s="28"/>
      <c r="X857" s="28"/>
      <c r="Y857" s="28"/>
      <c r="Z857" s="28"/>
      <c r="AA857" s="28"/>
      <c r="AB857" s="28"/>
      <c r="AC857" s="28"/>
      <c r="AD857" s="28"/>
      <c r="AE857" s="28"/>
      <c r="AF857" s="28"/>
      <c r="AG857" s="28"/>
      <c r="AH857" s="28"/>
      <c r="AI857" s="28"/>
      <c r="AJ857" s="28"/>
      <c r="AK857" s="28"/>
      <c r="AL857" s="28"/>
      <c r="AM857" s="28"/>
      <c r="AN857" s="28"/>
      <c r="AO857" s="28"/>
      <c r="AP857" s="28"/>
      <c r="AQ857" s="28"/>
      <c r="AR857" s="28"/>
      <c r="AS857" s="28"/>
      <c r="AT857" s="28"/>
      <c r="AU857" s="28"/>
      <c r="AV857" s="28"/>
      <c r="AW857" s="28"/>
      <c r="AX857" s="28"/>
      <c r="AY857" s="28"/>
      <c r="AZ857" s="28"/>
      <c r="BA857" s="28"/>
      <c r="BB857" s="28"/>
      <c r="BE857" s="124"/>
      <c r="BF857" s="28"/>
      <c r="BG857" s="28"/>
      <c r="BH857" s="28"/>
      <c r="BI857" s="28"/>
      <c r="BJ857" s="28"/>
      <c r="BK857" s="28"/>
      <c r="BL857" s="28"/>
      <c r="BM857" s="28"/>
      <c r="BN857" s="28"/>
      <c r="BO857" s="28"/>
      <c r="BP857" s="28"/>
      <c r="BQ857" s="28"/>
      <c r="BR857" s="28"/>
      <c r="BS857" s="28"/>
      <c r="BT857" s="28"/>
    </row>
    <row r="858" spans="4:72" s="29" customFormat="1" ht="11.1" customHeight="1">
      <c r="D858" s="124"/>
      <c r="E858" s="28"/>
      <c r="P858" s="28"/>
      <c r="Q858" s="28"/>
      <c r="R858" s="28"/>
      <c r="S858" s="28"/>
      <c r="T858" s="28"/>
      <c r="U858" s="28"/>
      <c r="V858" s="28"/>
      <c r="W858" s="28"/>
      <c r="X858" s="28"/>
      <c r="Y858" s="28"/>
      <c r="Z858" s="28"/>
      <c r="AA858" s="28"/>
      <c r="AB858" s="28"/>
      <c r="AC858" s="28"/>
      <c r="AD858" s="28"/>
      <c r="AE858" s="28"/>
      <c r="AF858" s="28"/>
      <c r="AG858" s="28"/>
      <c r="AH858" s="28"/>
      <c r="AI858" s="28"/>
      <c r="AJ858" s="28"/>
      <c r="AK858" s="28"/>
      <c r="AL858" s="28"/>
      <c r="AM858" s="28"/>
      <c r="AN858" s="28"/>
      <c r="AO858" s="28"/>
      <c r="AP858" s="28"/>
      <c r="AQ858" s="28"/>
      <c r="AR858" s="28"/>
      <c r="AS858" s="28"/>
      <c r="AT858" s="28"/>
      <c r="AU858" s="28"/>
      <c r="AV858" s="28"/>
      <c r="AW858" s="28"/>
      <c r="AX858" s="28"/>
      <c r="AY858" s="28"/>
      <c r="AZ858" s="28"/>
      <c r="BA858" s="28"/>
      <c r="BB858" s="28"/>
      <c r="BE858" s="124"/>
      <c r="BF858" s="28"/>
      <c r="BG858" s="28"/>
      <c r="BH858" s="28"/>
      <c r="BI858" s="28"/>
      <c r="BJ858" s="28"/>
      <c r="BK858" s="28"/>
      <c r="BL858" s="28"/>
      <c r="BM858" s="28"/>
      <c r="BN858" s="28"/>
      <c r="BO858" s="28"/>
      <c r="BP858" s="28"/>
      <c r="BQ858" s="28"/>
      <c r="BR858" s="28"/>
      <c r="BS858" s="28"/>
      <c r="BT858" s="28"/>
    </row>
    <row r="859" spans="4:72" s="29" customFormat="1" ht="11.1" customHeight="1">
      <c r="D859" s="124"/>
      <c r="E859" s="28"/>
      <c r="P859" s="28"/>
      <c r="Q859" s="28"/>
      <c r="R859" s="28"/>
      <c r="S859" s="28"/>
      <c r="T859" s="28"/>
      <c r="U859" s="28"/>
      <c r="V859" s="28"/>
      <c r="W859" s="28"/>
      <c r="X859" s="28"/>
      <c r="Y859" s="28"/>
      <c r="Z859" s="28"/>
      <c r="AA859" s="28"/>
      <c r="AB859" s="28"/>
      <c r="AC859" s="28"/>
      <c r="AD859" s="28"/>
      <c r="AE859" s="28"/>
      <c r="AF859" s="28"/>
      <c r="AG859" s="28"/>
      <c r="AH859" s="28"/>
      <c r="AI859" s="28"/>
      <c r="AJ859" s="28"/>
      <c r="AK859" s="28"/>
      <c r="AL859" s="28"/>
      <c r="AM859" s="28"/>
      <c r="AN859" s="28"/>
      <c r="AO859" s="28"/>
      <c r="AP859" s="28"/>
      <c r="AQ859" s="28"/>
      <c r="AR859" s="28"/>
      <c r="AS859" s="28"/>
      <c r="AT859" s="28"/>
      <c r="AU859" s="28"/>
      <c r="AV859" s="28"/>
      <c r="AW859" s="28"/>
      <c r="AX859" s="28"/>
      <c r="AY859" s="28"/>
      <c r="AZ859" s="28"/>
      <c r="BA859" s="28"/>
      <c r="BB859" s="28"/>
      <c r="BE859" s="124"/>
      <c r="BF859" s="28"/>
      <c r="BG859" s="28"/>
      <c r="BH859" s="28"/>
      <c r="BI859" s="28"/>
      <c r="BJ859" s="28"/>
      <c r="BK859" s="28"/>
      <c r="BL859" s="28"/>
      <c r="BM859" s="28"/>
      <c r="BN859" s="28"/>
      <c r="BO859" s="28"/>
      <c r="BP859" s="28"/>
      <c r="BQ859" s="28"/>
      <c r="BR859" s="28"/>
      <c r="BS859" s="28"/>
      <c r="BT859" s="28"/>
    </row>
    <row r="860" spans="4:72" s="29" customFormat="1" ht="11.1" customHeight="1">
      <c r="D860" s="124"/>
      <c r="E860" s="28"/>
      <c r="P860" s="28"/>
      <c r="Q860" s="28"/>
      <c r="R860" s="28"/>
      <c r="S860" s="28"/>
      <c r="T860" s="28"/>
      <c r="U860" s="28"/>
      <c r="V860" s="28"/>
      <c r="W860" s="28"/>
      <c r="X860" s="28"/>
      <c r="Y860" s="28"/>
      <c r="Z860" s="28"/>
      <c r="AA860" s="28"/>
      <c r="AB860" s="28"/>
      <c r="AC860" s="28"/>
      <c r="AD860" s="28"/>
      <c r="AE860" s="28"/>
      <c r="AF860" s="28"/>
      <c r="AG860" s="28"/>
      <c r="AH860" s="28"/>
      <c r="AI860" s="28"/>
      <c r="AJ860" s="28"/>
      <c r="AK860" s="28"/>
      <c r="AL860" s="28"/>
      <c r="AM860" s="28"/>
      <c r="AN860" s="28"/>
      <c r="AO860" s="28"/>
      <c r="AP860" s="28"/>
      <c r="AQ860" s="28"/>
      <c r="AR860" s="28"/>
      <c r="AS860" s="28"/>
      <c r="AT860" s="28"/>
      <c r="AU860" s="28"/>
      <c r="AV860" s="28"/>
      <c r="AW860" s="28"/>
      <c r="AX860" s="28"/>
      <c r="AY860" s="28"/>
      <c r="AZ860" s="28"/>
      <c r="BA860" s="28"/>
      <c r="BB860" s="28"/>
      <c r="BE860" s="124"/>
      <c r="BF860" s="28"/>
      <c r="BG860" s="28"/>
      <c r="BH860" s="28"/>
      <c r="BI860" s="28"/>
      <c r="BJ860" s="28"/>
      <c r="BK860" s="28"/>
      <c r="BL860" s="28"/>
      <c r="BM860" s="28"/>
      <c r="BN860" s="28"/>
      <c r="BO860" s="28"/>
      <c r="BP860" s="28"/>
      <c r="BQ860" s="28"/>
      <c r="BR860" s="28"/>
      <c r="BS860" s="28"/>
      <c r="BT860" s="28"/>
    </row>
    <row r="861" spans="4:72" s="29" customFormat="1" ht="11.1" customHeight="1">
      <c r="D861" s="124"/>
      <c r="E861" s="28"/>
      <c r="P861" s="28"/>
      <c r="Q861" s="28"/>
      <c r="R861" s="28"/>
      <c r="S861" s="28"/>
      <c r="T861" s="28"/>
      <c r="U861" s="28"/>
      <c r="V861" s="28"/>
      <c r="W861" s="28"/>
      <c r="X861" s="28"/>
      <c r="Y861" s="28"/>
      <c r="Z861" s="28"/>
      <c r="AA861" s="28"/>
      <c r="AB861" s="28"/>
      <c r="AC861" s="28"/>
      <c r="AD861" s="28"/>
      <c r="AE861" s="28"/>
      <c r="AF861" s="28"/>
      <c r="AG861" s="28"/>
      <c r="AH861" s="28"/>
      <c r="AI861" s="28"/>
      <c r="AJ861" s="28"/>
      <c r="AK861" s="28"/>
      <c r="AL861" s="28"/>
      <c r="AM861" s="28"/>
      <c r="AN861" s="28"/>
      <c r="AO861" s="28"/>
      <c r="AP861" s="28"/>
      <c r="AQ861" s="28"/>
      <c r="AR861" s="28"/>
      <c r="AS861" s="28"/>
      <c r="AT861" s="28"/>
      <c r="AU861" s="28"/>
      <c r="AV861" s="28"/>
      <c r="AW861" s="28"/>
      <c r="AX861" s="28"/>
      <c r="AY861" s="28"/>
      <c r="AZ861" s="28"/>
      <c r="BA861" s="28"/>
      <c r="BB861" s="28"/>
      <c r="BE861" s="124"/>
      <c r="BF861" s="28"/>
      <c r="BG861" s="28"/>
      <c r="BH861" s="28"/>
      <c r="BI861" s="28"/>
      <c r="BJ861" s="28"/>
      <c r="BK861" s="28"/>
      <c r="BL861" s="28"/>
      <c r="BM861" s="28"/>
      <c r="BN861" s="28"/>
      <c r="BO861" s="28"/>
      <c r="BP861" s="28"/>
      <c r="BQ861" s="28"/>
      <c r="BR861" s="28"/>
      <c r="BS861" s="28"/>
      <c r="BT861" s="28"/>
    </row>
    <row r="862" spans="4:72" s="29" customFormat="1" ht="11.1" customHeight="1">
      <c r="D862" s="124"/>
      <c r="E862" s="28"/>
      <c r="P862" s="28"/>
      <c r="Q862" s="28"/>
      <c r="R862" s="28"/>
      <c r="S862" s="28"/>
      <c r="T862" s="28"/>
      <c r="U862" s="28"/>
      <c r="V862" s="28"/>
      <c r="W862" s="28"/>
      <c r="X862" s="28"/>
      <c r="Y862" s="28"/>
      <c r="Z862" s="28"/>
      <c r="AA862" s="28"/>
      <c r="AB862" s="28"/>
      <c r="AC862" s="28"/>
      <c r="AD862" s="28"/>
      <c r="AE862" s="28"/>
      <c r="AF862" s="28"/>
      <c r="AG862" s="28"/>
      <c r="AH862" s="28"/>
      <c r="AI862" s="28"/>
      <c r="AJ862" s="28"/>
      <c r="AK862" s="28"/>
      <c r="AL862" s="28"/>
      <c r="AM862" s="28"/>
      <c r="AN862" s="28"/>
      <c r="AO862" s="28"/>
      <c r="AP862" s="28"/>
      <c r="AQ862" s="28"/>
      <c r="AR862" s="28"/>
      <c r="AS862" s="28"/>
      <c r="AT862" s="28"/>
      <c r="AU862" s="28"/>
      <c r="AV862" s="28"/>
      <c r="AW862" s="28"/>
      <c r="AX862" s="28"/>
      <c r="AY862" s="28"/>
      <c r="AZ862" s="28"/>
      <c r="BA862" s="28"/>
      <c r="BB862" s="28"/>
      <c r="BE862" s="124"/>
      <c r="BF862" s="28"/>
      <c r="BG862" s="28"/>
      <c r="BH862" s="28"/>
      <c r="BI862" s="28"/>
      <c r="BJ862" s="28"/>
      <c r="BK862" s="28"/>
      <c r="BL862" s="28"/>
      <c r="BM862" s="28"/>
      <c r="BN862" s="28"/>
      <c r="BO862" s="28"/>
      <c r="BP862" s="28"/>
      <c r="BQ862" s="28"/>
      <c r="BR862" s="28"/>
      <c r="BS862" s="28"/>
      <c r="BT862" s="28"/>
    </row>
    <row r="863" spans="4:72" s="29" customFormat="1" ht="11.1" customHeight="1">
      <c r="D863" s="124"/>
      <c r="E863" s="28"/>
      <c r="P863" s="28"/>
      <c r="Q863" s="28"/>
      <c r="R863" s="28"/>
      <c r="S863" s="28"/>
      <c r="T863" s="28"/>
      <c r="U863" s="28"/>
      <c r="V863" s="28"/>
      <c r="W863" s="28"/>
      <c r="X863" s="28"/>
      <c r="Y863" s="28"/>
      <c r="Z863" s="28"/>
      <c r="AA863" s="28"/>
      <c r="AB863" s="28"/>
      <c r="AC863" s="28"/>
      <c r="AD863" s="28"/>
      <c r="AE863" s="28"/>
      <c r="AF863" s="28"/>
      <c r="AG863" s="28"/>
      <c r="AH863" s="28"/>
      <c r="AI863" s="28"/>
      <c r="AJ863" s="28"/>
      <c r="AK863" s="28"/>
      <c r="AL863" s="28"/>
      <c r="AM863" s="28"/>
      <c r="AN863" s="28"/>
      <c r="AO863" s="28"/>
      <c r="AP863" s="28"/>
      <c r="AQ863" s="28"/>
      <c r="AR863" s="28"/>
      <c r="AS863" s="28"/>
      <c r="AT863" s="28"/>
      <c r="AU863" s="28"/>
      <c r="AV863" s="28"/>
      <c r="AW863" s="28"/>
      <c r="AX863" s="28"/>
      <c r="AY863" s="28"/>
      <c r="AZ863" s="28"/>
      <c r="BA863" s="28"/>
      <c r="BB863" s="28"/>
      <c r="BE863" s="124"/>
      <c r="BF863" s="28"/>
      <c r="BG863" s="28"/>
      <c r="BH863" s="28"/>
      <c r="BI863" s="28"/>
      <c r="BJ863" s="28"/>
      <c r="BK863" s="28"/>
      <c r="BL863" s="28"/>
      <c r="BM863" s="28"/>
      <c r="BN863" s="28"/>
      <c r="BO863" s="28"/>
      <c r="BP863" s="28"/>
      <c r="BQ863" s="28"/>
      <c r="BR863" s="28"/>
      <c r="BS863" s="28"/>
      <c r="BT863" s="28"/>
    </row>
    <row r="864" spans="4:72" s="29" customFormat="1" ht="11.1" customHeight="1">
      <c r="D864" s="124"/>
      <c r="E864" s="28"/>
      <c r="P864" s="28"/>
      <c r="Q864" s="28"/>
      <c r="R864" s="28"/>
      <c r="S864" s="28"/>
      <c r="T864" s="28"/>
      <c r="U864" s="28"/>
      <c r="V864" s="28"/>
      <c r="W864" s="28"/>
      <c r="X864" s="28"/>
      <c r="Y864" s="28"/>
      <c r="Z864" s="28"/>
      <c r="AA864" s="28"/>
      <c r="AB864" s="28"/>
      <c r="AC864" s="28"/>
      <c r="AD864" s="28"/>
      <c r="AE864" s="28"/>
      <c r="AF864" s="28"/>
      <c r="AG864" s="28"/>
      <c r="AH864" s="28"/>
      <c r="AI864" s="28"/>
      <c r="AJ864" s="28"/>
      <c r="AK864" s="28"/>
      <c r="AL864" s="28"/>
      <c r="AM864" s="28"/>
      <c r="AN864" s="28"/>
      <c r="AO864" s="28"/>
      <c r="AP864" s="28"/>
      <c r="AQ864" s="28"/>
      <c r="AR864" s="28"/>
      <c r="AS864" s="28"/>
      <c r="AT864" s="28"/>
      <c r="AU864" s="28"/>
      <c r="AV864" s="28"/>
      <c r="AW864" s="28"/>
      <c r="AX864" s="28"/>
      <c r="AY864" s="28"/>
      <c r="AZ864" s="28"/>
      <c r="BA864" s="28"/>
      <c r="BB864" s="28"/>
      <c r="BE864" s="124"/>
      <c r="BF864" s="28"/>
      <c r="BG864" s="28"/>
      <c r="BH864" s="28"/>
      <c r="BI864" s="28"/>
      <c r="BJ864" s="28"/>
      <c r="BK864" s="28"/>
      <c r="BL864" s="28"/>
      <c r="BM864" s="28"/>
      <c r="BN864" s="28"/>
      <c r="BO864" s="28"/>
      <c r="BP864" s="28"/>
      <c r="BQ864" s="28"/>
      <c r="BR864" s="28"/>
      <c r="BS864" s="28"/>
      <c r="BT864" s="28"/>
    </row>
    <row r="865" spans="4:72" s="29" customFormat="1" ht="11.1" customHeight="1">
      <c r="D865" s="124"/>
      <c r="E865" s="28"/>
      <c r="P865" s="28"/>
      <c r="Q865" s="28"/>
      <c r="R865" s="28"/>
      <c r="S865" s="28"/>
      <c r="T865" s="28"/>
      <c r="U865" s="28"/>
      <c r="V865" s="28"/>
      <c r="W865" s="28"/>
      <c r="X865" s="28"/>
      <c r="Y865" s="28"/>
      <c r="Z865" s="28"/>
      <c r="AA865" s="28"/>
      <c r="AB865" s="28"/>
      <c r="AC865" s="28"/>
      <c r="AD865" s="28"/>
      <c r="AE865" s="28"/>
      <c r="AF865" s="28"/>
      <c r="AG865" s="28"/>
      <c r="AH865" s="28"/>
      <c r="AI865" s="28"/>
      <c r="AJ865" s="28"/>
      <c r="AK865" s="28"/>
      <c r="AL865" s="28"/>
      <c r="AM865" s="28"/>
      <c r="AN865" s="28"/>
      <c r="AO865" s="28"/>
      <c r="AP865" s="28"/>
      <c r="AQ865" s="28"/>
      <c r="AR865" s="28"/>
      <c r="AS865" s="28"/>
      <c r="AT865" s="28"/>
      <c r="AU865" s="28"/>
      <c r="AV865" s="28"/>
      <c r="AW865" s="28"/>
      <c r="AX865" s="28"/>
      <c r="AY865" s="28"/>
      <c r="AZ865" s="28"/>
      <c r="BA865" s="28"/>
      <c r="BB865" s="28"/>
      <c r="BE865" s="124"/>
      <c r="BF865" s="28"/>
      <c r="BG865" s="28"/>
      <c r="BH865" s="28"/>
      <c r="BI865" s="28"/>
      <c r="BJ865" s="28"/>
      <c r="BK865" s="28"/>
      <c r="BL865" s="28"/>
      <c r="BM865" s="28"/>
      <c r="BN865" s="28"/>
      <c r="BO865" s="28"/>
      <c r="BP865" s="28"/>
      <c r="BQ865" s="28"/>
      <c r="BR865" s="28"/>
      <c r="BS865" s="28"/>
      <c r="BT865" s="28"/>
    </row>
    <row r="866" spans="4:72" s="29" customFormat="1" ht="11.1" customHeight="1">
      <c r="D866" s="124"/>
      <c r="E866" s="28"/>
      <c r="P866" s="28"/>
      <c r="Q866" s="28"/>
      <c r="R866" s="28"/>
      <c r="S866" s="28"/>
      <c r="T866" s="28"/>
      <c r="U866" s="28"/>
      <c r="V866" s="28"/>
      <c r="W866" s="28"/>
      <c r="X866" s="28"/>
      <c r="Y866" s="28"/>
      <c r="Z866" s="28"/>
      <c r="AA866" s="28"/>
      <c r="AB866" s="28"/>
      <c r="AC866" s="28"/>
      <c r="AD866" s="28"/>
      <c r="AE866" s="28"/>
      <c r="AF866" s="28"/>
      <c r="AG866" s="28"/>
      <c r="AH866" s="28"/>
      <c r="AI866" s="28"/>
      <c r="AJ866" s="28"/>
      <c r="AK866" s="28"/>
      <c r="AL866" s="28"/>
      <c r="AM866" s="28"/>
      <c r="AN866" s="28"/>
      <c r="AO866" s="28"/>
      <c r="AP866" s="28"/>
      <c r="AQ866" s="28"/>
      <c r="AR866" s="28"/>
      <c r="AS866" s="28"/>
      <c r="AT866" s="28"/>
      <c r="AU866" s="28"/>
      <c r="AV866" s="28"/>
      <c r="AW866" s="28"/>
      <c r="AX866" s="28"/>
      <c r="AY866" s="28"/>
      <c r="AZ866" s="28"/>
      <c r="BA866" s="28"/>
      <c r="BB866" s="28"/>
      <c r="BE866" s="124"/>
      <c r="BF866" s="28"/>
      <c r="BG866" s="28"/>
      <c r="BH866" s="28"/>
      <c r="BI866" s="28"/>
      <c r="BJ866" s="28"/>
      <c r="BK866" s="28"/>
      <c r="BL866" s="28"/>
      <c r="BM866" s="28"/>
      <c r="BN866" s="28"/>
      <c r="BO866" s="28"/>
      <c r="BP866" s="28"/>
      <c r="BQ866" s="28"/>
      <c r="BR866" s="28"/>
      <c r="BS866" s="28"/>
      <c r="BT866" s="28"/>
    </row>
    <row r="867" spans="4:72" s="29" customFormat="1" ht="11.1" customHeight="1">
      <c r="D867" s="124"/>
      <c r="E867" s="28"/>
      <c r="P867" s="28"/>
      <c r="Q867" s="28"/>
      <c r="R867" s="28"/>
      <c r="S867" s="28"/>
      <c r="T867" s="28"/>
      <c r="U867" s="28"/>
      <c r="V867" s="28"/>
      <c r="W867" s="28"/>
      <c r="X867" s="28"/>
      <c r="Y867" s="28"/>
      <c r="Z867" s="28"/>
      <c r="AA867" s="28"/>
      <c r="AB867" s="28"/>
      <c r="AC867" s="28"/>
      <c r="AD867" s="28"/>
      <c r="AE867" s="28"/>
      <c r="AF867" s="28"/>
      <c r="AG867" s="28"/>
      <c r="AH867" s="28"/>
      <c r="AI867" s="28"/>
      <c r="AJ867" s="28"/>
      <c r="AK867" s="28"/>
      <c r="AL867" s="28"/>
      <c r="AM867" s="28"/>
      <c r="AN867" s="28"/>
      <c r="AO867" s="28"/>
      <c r="AP867" s="28"/>
      <c r="AQ867" s="28"/>
      <c r="AR867" s="28"/>
      <c r="AS867" s="28"/>
      <c r="AT867" s="28"/>
      <c r="AU867" s="28"/>
      <c r="AV867" s="28"/>
      <c r="AW867" s="28"/>
      <c r="AX867" s="28"/>
      <c r="AY867" s="28"/>
      <c r="AZ867" s="28"/>
      <c r="BA867" s="28"/>
      <c r="BB867" s="28"/>
      <c r="BE867" s="124"/>
      <c r="BF867" s="28"/>
      <c r="BG867" s="28"/>
      <c r="BH867" s="28"/>
      <c r="BI867" s="28"/>
      <c r="BJ867" s="28"/>
      <c r="BK867" s="28"/>
      <c r="BL867" s="28"/>
      <c r="BM867" s="28"/>
      <c r="BN867" s="28"/>
      <c r="BO867" s="28"/>
      <c r="BP867" s="28"/>
      <c r="BQ867" s="28"/>
      <c r="BR867" s="28"/>
      <c r="BS867" s="28"/>
      <c r="BT867" s="28"/>
    </row>
    <row r="868" spans="4:72" s="29" customFormat="1" ht="11.1" customHeight="1">
      <c r="D868" s="124"/>
      <c r="E868" s="28"/>
      <c r="P868" s="28"/>
      <c r="Q868" s="28"/>
      <c r="R868" s="28"/>
      <c r="S868" s="28"/>
      <c r="T868" s="28"/>
      <c r="U868" s="28"/>
      <c r="V868" s="28"/>
      <c r="W868" s="28"/>
      <c r="X868" s="28"/>
      <c r="Y868" s="28"/>
      <c r="Z868" s="28"/>
      <c r="AA868" s="28"/>
      <c r="AB868" s="28"/>
      <c r="AC868" s="28"/>
      <c r="AD868" s="28"/>
      <c r="AE868" s="28"/>
      <c r="AF868" s="28"/>
      <c r="AG868" s="28"/>
      <c r="AH868" s="28"/>
      <c r="AI868" s="28"/>
      <c r="AJ868" s="28"/>
      <c r="AK868" s="28"/>
      <c r="AL868" s="28"/>
      <c r="AM868" s="28"/>
      <c r="AN868" s="28"/>
      <c r="AO868" s="28"/>
      <c r="AP868" s="28"/>
      <c r="AQ868" s="28"/>
      <c r="AR868" s="28"/>
      <c r="AS868" s="28"/>
      <c r="AT868" s="28"/>
      <c r="AU868" s="28"/>
      <c r="AV868" s="28"/>
      <c r="AW868" s="28"/>
      <c r="AX868" s="28"/>
      <c r="AY868" s="28"/>
      <c r="AZ868" s="28"/>
      <c r="BA868" s="28"/>
      <c r="BB868" s="28"/>
      <c r="BE868" s="124"/>
      <c r="BF868" s="28"/>
      <c r="BG868" s="28"/>
      <c r="BH868" s="28"/>
      <c r="BI868" s="28"/>
      <c r="BJ868" s="28"/>
      <c r="BK868" s="28"/>
      <c r="BL868" s="28"/>
      <c r="BM868" s="28"/>
      <c r="BN868" s="28"/>
      <c r="BO868" s="28"/>
      <c r="BP868" s="28"/>
      <c r="BQ868" s="28"/>
      <c r="BR868" s="28"/>
      <c r="BS868" s="28"/>
      <c r="BT868" s="28"/>
    </row>
    <row r="869" spans="4:72" s="29" customFormat="1" ht="11.1" customHeight="1">
      <c r="D869" s="124"/>
      <c r="E869" s="28"/>
      <c r="P869" s="28"/>
      <c r="Q869" s="28"/>
      <c r="R869" s="28"/>
      <c r="S869" s="28"/>
      <c r="T869" s="28"/>
      <c r="U869" s="28"/>
      <c r="V869" s="28"/>
      <c r="W869" s="28"/>
      <c r="X869" s="28"/>
      <c r="Y869" s="28"/>
      <c r="Z869" s="28"/>
      <c r="AA869" s="28"/>
      <c r="AB869" s="28"/>
      <c r="AC869" s="28"/>
      <c r="AD869" s="28"/>
      <c r="AE869" s="28"/>
      <c r="AF869" s="28"/>
      <c r="AG869" s="28"/>
      <c r="AH869" s="28"/>
      <c r="AI869" s="28"/>
      <c r="AJ869" s="28"/>
      <c r="AK869" s="28"/>
      <c r="AL869" s="28"/>
      <c r="AM869" s="28"/>
      <c r="AN869" s="28"/>
      <c r="AO869" s="28"/>
      <c r="AP869" s="28"/>
      <c r="AQ869" s="28"/>
      <c r="AR869" s="28"/>
      <c r="AS869" s="28"/>
      <c r="AT869" s="28"/>
      <c r="AU869" s="28"/>
      <c r="AV869" s="28"/>
      <c r="AW869" s="28"/>
      <c r="AX869" s="28"/>
      <c r="AY869" s="28"/>
      <c r="AZ869" s="28"/>
      <c r="BA869" s="28"/>
      <c r="BB869" s="28"/>
      <c r="BE869" s="124"/>
      <c r="BF869" s="28"/>
      <c r="BG869" s="28"/>
      <c r="BH869" s="28"/>
      <c r="BI869" s="28"/>
      <c r="BJ869" s="28"/>
      <c r="BK869" s="28"/>
      <c r="BL869" s="28"/>
      <c r="BM869" s="28"/>
      <c r="BN869" s="28"/>
      <c r="BO869" s="28"/>
      <c r="BP869" s="28"/>
      <c r="BQ869" s="28"/>
      <c r="BR869" s="28"/>
      <c r="BS869" s="28"/>
      <c r="BT869" s="28"/>
    </row>
    <row r="870" spans="4:72" s="29" customFormat="1" ht="11.1" customHeight="1">
      <c r="D870" s="124"/>
      <c r="E870" s="28"/>
      <c r="P870" s="28"/>
      <c r="Q870" s="28"/>
      <c r="R870" s="28"/>
      <c r="S870" s="28"/>
      <c r="T870" s="28"/>
      <c r="U870" s="28"/>
      <c r="V870" s="28"/>
      <c r="W870" s="28"/>
      <c r="X870" s="28"/>
      <c r="Y870" s="28"/>
      <c r="Z870" s="28"/>
      <c r="AA870" s="28"/>
      <c r="AB870" s="28"/>
      <c r="AC870" s="28"/>
      <c r="AD870" s="28"/>
      <c r="AE870" s="28"/>
      <c r="AF870" s="28"/>
      <c r="AG870" s="28"/>
      <c r="AH870" s="28"/>
      <c r="AI870" s="28"/>
      <c r="AJ870" s="28"/>
      <c r="AK870" s="28"/>
      <c r="AL870" s="28"/>
      <c r="AM870" s="28"/>
      <c r="AN870" s="28"/>
      <c r="AO870" s="28"/>
      <c r="AP870" s="28"/>
      <c r="AQ870" s="28"/>
      <c r="AR870" s="28"/>
      <c r="AS870" s="28"/>
      <c r="AT870" s="28"/>
      <c r="AU870" s="28"/>
      <c r="AV870" s="28"/>
      <c r="AW870" s="28"/>
      <c r="AX870" s="28"/>
      <c r="AY870" s="28"/>
      <c r="AZ870" s="28"/>
      <c r="BA870" s="28"/>
      <c r="BB870" s="28"/>
      <c r="BE870" s="124"/>
      <c r="BF870" s="28"/>
      <c r="BG870" s="28"/>
      <c r="BH870" s="28"/>
      <c r="BI870" s="28"/>
      <c r="BJ870" s="28"/>
      <c r="BK870" s="28"/>
      <c r="BL870" s="28"/>
      <c r="BM870" s="28"/>
      <c r="BN870" s="28"/>
      <c r="BO870" s="28"/>
      <c r="BP870" s="28"/>
      <c r="BQ870" s="28"/>
      <c r="BR870" s="28"/>
      <c r="BS870" s="28"/>
      <c r="BT870" s="28"/>
    </row>
    <row r="871" spans="4:72" s="29" customFormat="1" ht="11.1" customHeight="1">
      <c r="D871" s="124"/>
      <c r="E871" s="28"/>
      <c r="P871" s="28"/>
      <c r="Q871" s="28"/>
      <c r="R871" s="28"/>
      <c r="S871" s="28"/>
      <c r="T871" s="28"/>
      <c r="U871" s="28"/>
      <c r="V871" s="28"/>
      <c r="W871" s="28"/>
      <c r="X871" s="28"/>
      <c r="Y871" s="28"/>
      <c r="Z871" s="28"/>
      <c r="AA871" s="28"/>
      <c r="AB871" s="28"/>
      <c r="AC871" s="28"/>
      <c r="AD871" s="28"/>
      <c r="AE871" s="28"/>
      <c r="AF871" s="28"/>
      <c r="AG871" s="28"/>
      <c r="AH871" s="28"/>
      <c r="AI871" s="28"/>
      <c r="AJ871" s="28"/>
      <c r="AK871" s="28"/>
      <c r="AL871" s="28"/>
      <c r="AM871" s="28"/>
      <c r="AN871" s="28"/>
      <c r="AO871" s="28"/>
      <c r="AP871" s="28"/>
      <c r="AQ871" s="28"/>
      <c r="AR871" s="28"/>
      <c r="AS871" s="28"/>
      <c r="AT871" s="28"/>
      <c r="AU871" s="28"/>
      <c r="AV871" s="28"/>
      <c r="AW871" s="28"/>
      <c r="AX871" s="28"/>
      <c r="AY871" s="28"/>
      <c r="AZ871" s="28"/>
      <c r="BA871" s="28"/>
      <c r="BB871" s="28"/>
      <c r="BE871" s="124"/>
      <c r="BF871" s="28"/>
      <c r="BG871" s="28"/>
      <c r="BH871" s="28"/>
      <c r="BI871" s="28"/>
      <c r="BJ871" s="28"/>
      <c r="BK871" s="28"/>
      <c r="BL871" s="28"/>
      <c r="BM871" s="28"/>
      <c r="BN871" s="28"/>
      <c r="BO871" s="28"/>
      <c r="BP871" s="28"/>
      <c r="BQ871" s="28"/>
      <c r="BR871" s="28"/>
      <c r="BS871" s="28"/>
      <c r="BT871" s="28"/>
    </row>
    <row r="872" spans="4:72" s="29" customFormat="1" ht="11.1" customHeight="1">
      <c r="D872" s="124"/>
      <c r="E872" s="28"/>
      <c r="P872" s="28"/>
      <c r="Q872" s="28"/>
      <c r="R872" s="28"/>
      <c r="S872" s="28"/>
      <c r="T872" s="28"/>
      <c r="U872" s="28"/>
      <c r="V872" s="28"/>
      <c r="W872" s="28"/>
      <c r="X872" s="28"/>
      <c r="Y872" s="28"/>
      <c r="Z872" s="28"/>
      <c r="AA872" s="28"/>
      <c r="AB872" s="28"/>
      <c r="AC872" s="28"/>
      <c r="AD872" s="28"/>
      <c r="AE872" s="28"/>
      <c r="AF872" s="28"/>
      <c r="AG872" s="28"/>
      <c r="AH872" s="28"/>
      <c r="AI872" s="28"/>
      <c r="AJ872" s="28"/>
      <c r="AK872" s="28"/>
      <c r="AL872" s="28"/>
      <c r="AM872" s="28"/>
      <c r="AN872" s="28"/>
      <c r="AO872" s="28"/>
      <c r="AP872" s="28"/>
      <c r="AQ872" s="28"/>
      <c r="AR872" s="28"/>
      <c r="AS872" s="28"/>
      <c r="AT872" s="28"/>
      <c r="AU872" s="28"/>
      <c r="AV872" s="28"/>
      <c r="AW872" s="28"/>
      <c r="AX872" s="28"/>
      <c r="AY872" s="28"/>
      <c r="AZ872" s="28"/>
      <c r="BA872" s="28"/>
      <c r="BB872" s="28"/>
      <c r="BE872" s="124"/>
      <c r="BF872" s="28"/>
      <c r="BG872" s="28"/>
      <c r="BH872" s="28"/>
      <c r="BI872" s="28"/>
      <c r="BJ872" s="28"/>
      <c r="BK872" s="28"/>
      <c r="BL872" s="28"/>
      <c r="BM872" s="28"/>
      <c r="BN872" s="28"/>
      <c r="BO872" s="28"/>
      <c r="BP872" s="28"/>
      <c r="BQ872" s="28"/>
      <c r="BR872" s="28"/>
      <c r="BS872" s="28"/>
      <c r="BT872" s="28"/>
    </row>
    <row r="873" spans="4:72" s="29" customFormat="1" ht="11.1" customHeight="1">
      <c r="D873" s="124"/>
      <c r="E873" s="28"/>
      <c r="P873" s="28"/>
      <c r="Q873" s="28"/>
      <c r="R873" s="28"/>
      <c r="S873" s="28"/>
      <c r="T873" s="28"/>
      <c r="U873" s="28"/>
      <c r="V873" s="28"/>
      <c r="W873" s="28"/>
      <c r="X873" s="28"/>
      <c r="Y873" s="28"/>
      <c r="Z873" s="28"/>
      <c r="AA873" s="28"/>
      <c r="AB873" s="28"/>
      <c r="AC873" s="28"/>
      <c r="AD873" s="28"/>
      <c r="AE873" s="28"/>
      <c r="AF873" s="28"/>
      <c r="AG873" s="28"/>
      <c r="AH873" s="28"/>
      <c r="AI873" s="28"/>
      <c r="AJ873" s="28"/>
      <c r="AK873" s="28"/>
      <c r="AL873" s="28"/>
      <c r="AM873" s="28"/>
      <c r="AN873" s="28"/>
      <c r="AO873" s="28"/>
      <c r="AP873" s="28"/>
      <c r="AQ873" s="28"/>
      <c r="AR873" s="28"/>
      <c r="AS873" s="28"/>
      <c r="AT873" s="28"/>
      <c r="AU873" s="28"/>
      <c r="AV873" s="28"/>
      <c r="AW873" s="28"/>
      <c r="AX873" s="28"/>
      <c r="AY873" s="28"/>
      <c r="AZ873" s="28"/>
      <c r="BA873" s="28"/>
      <c r="BB873" s="28"/>
      <c r="BE873" s="124"/>
      <c r="BF873" s="28"/>
      <c r="BG873" s="28"/>
      <c r="BH873" s="28"/>
      <c r="BI873" s="28"/>
      <c r="BJ873" s="28"/>
      <c r="BK873" s="28"/>
      <c r="BL873" s="28"/>
      <c r="BM873" s="28"/>
      <c r="BN873" s="28"/>
      <c r="BO873" s="28"/>
      <c r="BP873" s="28"/>
      <c r="BQ873" s="28"/>
      <c r="BR873" s="28"/>
      <c r="BS873" s="28"/>
      <c r="BT873" s="28"/>
    </row>
  </sheetData>
  <mergeCells count="54">
    <mergeCell ref="R2:R3"/>
    <mergeCell ref="AF2:AF3"/>
    <mergeCell ref="AX2:AX3"/>
    <mergeCell ref="E2:E3"/>
    <mergeCell ref="F2:F3"/>
    <mergeCell ref="G2:G3"/>
    <mergeCell ref="H2:H3"/>
    <mergeCell ref="I2:I3"/>
    <mergeCell ref="U2:U3"/>
    <mergeCell ref="J2:J3"/>
    <mergeCell ref="K2:K3"/>
    <mergeCell ref="L2:L3"/>
    <mergeCell ref="M2:M3"/>
    <mergeCell ref="N2:N3"/>
    <mergeCell ref="O2:O3"/>
    <mergeCell ref="P2:P3"/>
    <mergeCell ref="Q2:Q3"/>
    <mergeCell ref="AA2:AA3"/>
    <mergeCell ref="AB2:AB3"/>
    <mergeCell ref="AC2:AC3"/>
    <mergeCell ref="AD2:AD3"/>
    <mergeCell ref="AE2:AE3"/>
    <mergeCell ref="A174:AZ174"/>
    <mergeCell ref="AT2:AT3"/>
    <mergeCell ref="AU2:AU3"/>
    <mergeCell ref="AV2:AV3"/>
    <mergeCell ref="AW2:AW3"/>
    <mergeCell ref="AZ2:AZ3"/>
    <mergeCell ref="AN2:AN3"/>
    <mergeCell ref="AO2:AO3"/>
    <mergeCell ref="AP2:AP3"/>
    <mergeCell ref="AQ2:AQ3"/>
    <mergeCell ref="AR2:AR3"/>
    <mergeCell ref="AS2:AS3"/>
    <mergeCell ref="AH2:AH3"/>
    <mergeCell ref="AI2:AI3"/>
    <mergeCell ref="AJ2:AJ3"/>
    <mergeCell ref="AK2:AK3"/>
    <mergeCell ref="AY2:AY3"/>
    <mergeCell ref="A2:A3"/>
    <mergeCell ref="B2:D2"/>
    <mergeCell ref="BC2:BE2"/>
    <mergeCell ref="BF2:BF3"/>
    <mergeCell ref="BB2:BB3"/>
    <mergeCell ref="AL2:AL3"/>
    <mergeCell ref="AM2:AM3"/>
    <mergeCell ref="S2:S3"/>
    <mergeCell ref="T2:T3"/>
    <mergeCell ref="AG2:AG3"/>
    <mergeCell ref="V2:V3"/>
    <mergeCell ref="W2:W3"/>
    <mergeCell ref="X2:X3"/>
    <mergeCell ref="Y2:Y3"/>
    <mergeCell ref="Z2:Z3"/>
  </mergeCells>
  <phoneticPr fontId="1"/>
  <pageMargins left="0.59055118110236227" right="0.39370078740157483" top="0.39370078740157483" bottom="0.39370078740157483" header="0.51181102362204722" footer="0.51181102362204722"/>
  <pageSetup paperSize="8" scale="61" fitToHeight="0" orientation="landscape" r:id="rId1"/>
  <headerFooter alignWithMargins="0"/>
  <ignoredErrors>
    <ignoredError sqref="D156:D172 BE156:BE172" numberStoredAsText="1"/>
    <ignoredError sqref="BB5:BB172" formulaRange="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FE4A95-4650-4414-8345-C08C636B1004}">
  <sheetPr>
    <pageSetUpPr fitToPage="1"/>
  </sheetPr>
  <dimension ref="A1:AE93"/>
  <sheetViews>
    <sheetView tabSelected="1" zoomScale="180" workbookViewId="0">
      <selection sqref="A1:Q34"/>
    </sheetView>
  </sheetViews>
  <sheetFormatPr defaultColWidth="8.875" defaultRowHeight="9.75"/>
  <cols>
    <col min="1" max="1" width="4" style="29" customWidth="1"/>
    <col min="2" max="2" width="4.625" style="28" customWidth="1"/>
    <col min="3" max="3" width="6" style="28" customWidth="1"/>
    <col min="4" max="4" width="5.625" style="28" customWidth="1"/>
    <col min="5" max="5" width="5.75" style="28" customWidth="1"/>
    <col min="6" max="6" width="5.375" style="28" customWidth="1"/>
    <col min="7" max="7" width="3.875" style="28" customWidth="1"/>
    <col min="8" max="8" width="5.125" style="28" customWidth="1"/>
    <col min="9" max="9" width="4.25" style="28" customWidth="1"/>
    <col min="10" max="10" width="4.125" style="162" customWidth="1"/>
    <col min="11" max="11" width="4" style="162" customWidth="1"/>
    <col min="12" max="12" width="4.125" style="162" customWidth="1"/>
    <col min="13" max="13" width="4.5" style="162" customWidth="1"/>
    <col min="14" max="14" width="4.75" style="162" bestFit="1" customWidth="1"/>
    <col min="15" max="15" width="5.625" style="162" customWidth="1"/>
    <col min="16" max="16" width="5.25" style="162" bestFit="1" customWidth="1"/>
    <col min="17" max="17" width="5.375" style="28" bestFit="1" customWidth="1"/>
    <col min="18" max="18" width="2.5" style="28" customWidth="1"/>
    <col min="19" max="19" width="4" style="29" customWidth="1"/>
    <col min="20" max="31" width="4.125" style="28" customWidth="1"/>
    <col min="32" max="256" width="8.875" style="28"/>
    <col min="257" max="257" width="4" style="28" customWidth="1"/>
    <col min="258" max="273" width="4.125" style="28" customWidth="1"/>
    <col min="274" max="274" width="2.5" style="28" customWidth="1"/>
    <col min="275" max="275" width="4" style="28" customWidth="1"/>
    <col min="276" max="287" width="4.125" style="28" customWidth="1"/>
    <col min="288" max="512" width="8.875" style="28"/>
    <col min="513" max="513" width="4" style="28" customWidth="1"/>
    <col min="514" max="529" width="4.125" style="28" customWidth="1"/>
    <col min="530" max="530" width="2.5" style="28" customWidth="1"/>
    <col min="531" max="531" width="4" style="28" customWidth="1"/>
    <col min="532" max="543" width="4.125" style="28" customWidth="1"/>
    <col min="544" max="768" width="8.875" style="28"/>
    <col min="769" max="769" width="4" style="28" customWidth="1"/>
    <col min="770" max="785" width="4.125" style="28" customWidth="1"/>
    <col min="786" max="786" width="2.5" style="28" customWidth="1"/>
    <col min="787" max="787" width="4" style="28" customWidth="1"/>
    <col min="788" max="799" width="4.125" style="28" customWidth="1"/>
    <col min="800" max="1024" width="8.875" style="28"/>
    <col min="1025" max="1025" width="4" style="28" customWidth="1"/>
    <col min="1026" max="1041" width="4.125" style="28" customWidth="1"/>
    <col min="1042" max="1042" width="2.5" style="28" customWidth="1"/>
    <col min="1043" max="1043" width="4" style="28" customWidth="1"/>
    <col min="1044" max="1055" width="4.125" style="28" customWidth="1"/>
    <col min="1056" max="1280" width="8.875" style="28"/>
    <col min="1281" max="1281" width="4" style="28" customWidth="1"/>
    <col min="1282" max="1297" width="4.125" style="28" customWidth="1"/>
    <col min="1298" max="1298" width="2.5" style="28" customWidth="1"/>
    <col min="1299" max="1299" width="4" style="28" customWidth="1"/>
    <col min="1300" max="1311" width="4.125" style="28" customWidth="1"/>
    <col min="1312" max="1536" width="8.875" style="28"/>
    <col min="1537" max="1537" width="4" style="28" customWidth="1"/>
    <col min="1538" max="1553" width="4.125" style="28" customWidth="1"/>
    <col min="1554" max="1554" width="2.5" style="28" customWidth="1"/>
    <col min="1555" max="1555" width="4" style="28" customWidth="1"/>
    <col min="1556" max="1567" width="4.125" style="28" customWidth="1"/>
    <col min="1568" max="1792" width="8.875" style="28"/>
    <col min="1793" max="1793" width="4" style="28" customWidth="1"/>
    <col min="1794" max="1809" width="4.125" style="28" customWidth="1"/>
    <col min="1810" max="1810" width="2.5" style="28" customWidth="1"/>
    <col min="1811" max="1811" width="4" style="28" customWidth="1"/>
    <col min="1812" max="1823" width="4.125" style="28" customWidth="1"/>
    <col min="1824" max="2048" width="8.875" style="28"/>
    <col min="2049" max="2049" width="4" style="28" customWidth="1"/>
    <col min="2050" max="2065" width="4.125" style="28" customWidth="1"/>
    <col min="2066" max="2066" width="2.5" style="28" customWidth="1"/>
    <col min="2067" max="2067" width="4" style="28" customWidth="1"/>
    <col min="2068" max="2079" width="4.125" style="28" customWidth="1"/>
    <col min="2080" max="2304" width="8.875" style="28"/>
    <col min="2305" max="2305" width="4" style="28" customWidth="1"/>
    <col min="2306" max="2321" width="4.125" style="28" customWidth="1"/>
    <col min="2322" max="2322" width="2.5" style="28" customWidth="1"/>
    <col min="2323" max="2323" width="4" style="28" customWidth="1"/>
    <col min="2324" max="2335" width="4.125" style="28" customWidth="1"/>
    <col min="2336" max="2560" width="8.875" style="28"/>
    <col min="2561" max="2561" width="4" style="28" customWidth="1"/>
    <col min="2562" max="2577" width="4.125" style="28" customWidth="1"/>
    <col min="2578" max="2578" width="2.5" style="28" customWidth="1"/>
    <col min="2579" max="2579" width="4" style="28" customWidth="1"/>
    <col min="2580" max="2591" width="4.125" style="28" customWidth="1"/>
    <col min="2592" max="2816" width="8.875" style="28"/>
    <col min="2817" max="2817" width="4" style="28" customWidth="1"/>
    <col min="2818" max="2833" width="4.125" style="28" customWidth="1"/>
    <col min="2834" max="2834" width="2.5" style="28" customWidth="1"/>
    <col min="2835" max="2835" width="4" style="28" customWidth="1"/>
    <col min="2836" max="2847" width="4.125" style="28" customWidth="1"/>
    <col min="2848" max="3072" width="8.875" style="28"/>
    <col min="3073" max="3073" width="4" style="28" customWidth="1"/>
    <col min="3074" max="3089" width="4.125" style="28" customWidth="1"/>
    <col min="3090" max="3090" width="2.5" style="28" customWidth="1"/>
    <col min="3091" max="3091" width="4" style="28" customWidth="1"/>
    <col min="3092" max="3103" width="4.125" style="28" customWidth="1"/>
    <col min="3104" max="3328" width="8.875" style="28"/>
    <col min="3329" max="3329" width="4" style="28" customWidth="1"/>
    <col min="3330" max="3345" width="4.125" style="28" customWidth="1"/>
    <col min="3346" max="3346" width="2.5" style="28" customWidth="1"/>
    <col min="3347" max="3347" width="4" style="28" customWidth="1"/>
    <col min="3348" max="3359" width="4.125" style="28" customWidth="1"/>
    <col min="3360" max="3584" width="8.875" style="28"/>
    <col min="3585" max="3585" width="4" style="28" customWidth="1"/>
    <col min="3586" max="3601" width="4.125" style="28" customWidth="1"/>
    <col min="3602" max="3602" width="2.5" style="28" customWidth="1"/>
    <col min="3603" max="3603" width="4" style="28" customWidth="1"/>
    <col min="3604" max="3615" width="4.125" style="28" customWidth="1"/>
    <col min="3616" max="3840" width="8.875" style="28"/>
    <col min="3841" max="3841" width="4" style="28" customWidth="1"/>
    <col min="3842" max="3857" width="4.125" style="28" customWidth="1"/>
    <col min="3858" max="3858" width="2.5" style="28" customWidth="1"/>
    <col min="3859" max="3859" width="4" style="28" customWidth="1"/>
    <col min="3860" max="3871" width="4.125" style="28" customWidth="1"/>
    <col min="3872" max="4096" width="8.875" style="28"/>
    <col min="4097" max="4097" width="4" style="28" customWidth="1"/>
    <col min="4098" max="4113" width="4.125" style="28" customWidth="1"/>
    <col min="4114" max="4114" width="2.5" style="28" customWidth="1"/>
    <col min="4115" max="4115" width="4" style="28" customWidth="1"/>
    <col min="4116" max="4127" width="4.125" style="28" customWidth="1"/>
    <col min="4128" max="4352" width="8.875" style="28"/>
    <col min="4353" max="4353" width="4" style="28" customWidth="1"/>
    <col min="4354" max="4369" width="4.125" style="28" customWidth="1"/>
    <col min="4370" max="4370" width="2.5" style="28" customWidth="1"/>
    <col min="4371" max="4371" width="4" style="28" customWidth="1"/>
    <col min="4372" max="4383" width="4.125" style="28" customWidth="1"/>
    <col min="4384" max="4608" width="8.875" style="28"/>
    <col min="4609" max="4609" width="4" style="28" customWidth="1"/>
    <col min="4610" max="4625" width="4.125" style="28" customWidth="1"/>
    <col min="4626" max="4626" width="2.5" style="28" customWidth="1"/>
    <col min="4627" max="4627" width="4" style="28" customWidth="1"/>
    <col min="4628" max="4639" width="4.125" style="28" customWidth="1"/>
    <col min="4640" max="4864" width="8.875" style="28"/>
    <col min="4865" max="4865" width="4" style="28" customWidth="1"/>
    <col min="4866" max="4881" width="4.125" style="28" customWidth="1"/>
    <col min="4882" max="4882" width="2.5" style="28" customWidth="1"/>
    <col min="4883" max="4883" width="4" style="28" customWidth="1"/>
    <col min="4884" max="4895" width="4.125" style="28" customWidth="1"/>
    <col min="4896" max="5120" width="8.875" style="28"/>
    <col min="5121" max="5121" width="4" style="28" customWidth="1"/>
    <col min="5122" max="5137" width="4.125" style="28" customWidth="1"/>
    <col min="5138" max="5138" width="2.5" style="28" customWidth="1"/>
    <col min="5139" max="5139" width="4" style="28" customWidth="1"/>
    <col min="5140" max="5151" width="4.125" style="28" customWidth="1"/>
    <col min="5152" max="5376" width="8.875" style="28"/>
    <col min="5377" max="5377" width="4" style="28" customWidth="1"/>
    <col min="5378" max="5393" width="4.125" style="28" customWidth="1"/>
    <col min="5394" max="5394" width="2.5" style="28" customWidth="1"/>
    <col min="5395" max="5395" width="4" style="28" customWidth="1"/>
    <col min="5396" max="5407" width="4.125" style="28" customWidth="1"/>
    <col min="5408" max="5632" width="8.875" style="28"/>
    <col min="5633" max="5633" width="4" style="28" customWidth="1"/>
    <col min="5634" max="5649" width="4.125" style="28" customWidth="1"/>
    <col min="5650" max="5650" width="2.5" style="28" customWidth="1"/>
    <col min="5651" max="5651" width="4" style="28" customWidth="1"/>
    <col min="5652" max="5663" width="4.125" style="28" customWidth="1"/>
    <col min="5664" max="5888" width="8.875" style="28"/>
    <col min="5889" max="5889" width="4" style="28" customWidth="1"/>
    <col min="5890" max="5905" width="4.125" style="28" customWidth="1"/>
    <col min="5906" max="5906" width="2.5" style="28" customWidth="1"/>
    <col min="5907" max="5907" width="4" style="28" customWidth="1"/>
    <col min="5908" max="5919" width="4.125" style="28" customWidth="1"/>
    <col min="5920" max="6144" width="8.875" style="28"/>
    <col min="6145" max="6145" width="4" style="28" customWidth="1"/>
    <col min="6146" max="6161" width="4.125" style="28" customWidth="1"/>
    <col min="6162" max="6162" width="2.5" style="28" customWidth="1"/>
    <col min="6163" max="6163" width="4" style="28" customWidth="1"/>
    <col min="6164" max="6175" width="4.125" style="28" customWidth="1"/>
    <col min="6176" max="6400" width="8.875" style="28"/>
    <col min="6401" max="6401" width="4" style="28" customWidth="1"/>
    <col min="6402" max="6417" width="4.125" style="28" customWidth="1"/>
    <col min="6418" max="6418" width="2.5" style="28" customWidth="1"/>
    <col min="6419" max="6419" width="4" style="28" customWidth="1"/>
    <col min="6420" max="6431" width="4.125" style="28" customWidth="1"/>
    <col min="6432" max="6656" width="8.875" style="28"/>
    <col min="6657" max="6657" width="4" style="28" customWidth="1"/>
    <col min="6658" max="6673" width="4.125" style="28" customWidth="1"/>
    <col min="6674" max="6674" width="2.5" style="28" customWidth="1"/>
    <col min="6675" max="6675" width="4" style="28" customWidth="1"/>
    <col min="6676" max="6687" width="4.125" style="28" customWidth="1"/>
    <col min="6688" max="6912" width="8.875" style="28"/>
    <col min="6913" max="6913" width="4" style="28" customWidth="1"/>
    <col min="6914" max="6929" width="4.125" style="28" customWidth="1"/>
    <col min="6930" max="6930" width="2.5" style="28" customWidth="1"/>
    <col min="6931" max="6931" width="4" style="28" customWidth="1"/>
    <col min="6932" max="6943" width="4.125" style="28" customWidth="1"/>
    <col min="6944" max="7168" width="8.875" style="28"/>
    <col min="7169" max="7169" width="4" style="28" customWidth="1"/>
    <col min="7170" max="7185" width="4.125" style="28" customWidth="1"/>
    <col min="7186" max="7186" width="2.5" style="28" customWidth="1"/>
    <col min="7187" max="7187" width="4" style="28" customWidth="1"/>
    <col min="7188" max="7199" width="4.125" style="28" customWidth="1"/>
    <col min="7200" max="7424" width="8.875" style="28"/>
    <col min="7425" max="7425" width="4" style="28" customWidth="1"/>
    <col min="7426" max="7441" width="4.125" style="28" customWidth="1"/>
    <col min="7442" max="7442" width="2.5" style="28" customWidth="1"/>
    <col min="7443" max="7443" width="4" style="28" customWidth="1"/>
    <col min="7444" max="7455" width="4.125" style="28" customWidth="1"/>
    <col min="7456" max="7680" width="8.875" style="28"/>
    <col min="7681" max="7681" width="4" style="28" customWidth="1"/>
    <col min="7682" max="7697" width="4.125" style="28" customWidth="1"/>
    <col min="7698" max="7698" width="2.5" style="28" customWidth="1"/>
    <col min="7699" max="7699" width="4" style="28" customWidth="1"/>
    <col min="7700" max="7711" width="4.125" style="28" customWidth="1"/>
    <col min="7712" max="7936" width="8.875" style="28"/>
    <col min="7937" max="7937" width="4" style="28" customWidth="1"/>
    <col min="7938" max="7953" width="4.125" style="28" customWidth="1"/>
    <col min="7954" max="7954" width="2.5" style="28" customWidth="1"/>
    <col min="7955" max="7955" width="4" style="28" customWidth="1"/>
    <col min="7956" max="7967" width="4.125" style="28" customWidth="1"/>
    <col min="7968" max="8192" width="8.875" style="28"/>
    <col min="8193" max="8193" width="4" style="28" customWidth="1"/>
    <col min="8194" max="8209" width="4.125" style="28" customWidth="1"/>
    <col min="8210" max="8210" width="2.5" style="28" customWidth="1"/>
    <col min="8211" max="8211" width="4" style="28" customWidth="1"/>
    <col min="8212" max="8223" width="4.125" style="28" customWidth="1"/>
    <col min="8224" max="8448" width="8.875" style="28"/>
    <col min="8449" max="8449" width="4" style="28" customWidth="1"/>
    <col min="8450" max="8465" width="4.125" style="28" customWidth="1"/>
    <col min="8466" max="8466" width="2.5" style="28" customWidth="1"/>
    <col min="8467" max="8467" width="4" style="28" customWidth="1"/>
    <col min="8468" max="8479" width="4.125" style="28" customWidth="1"/>
    <col min="8480" max="8704" width="8.875" style="28"/>
    <col min="8705" max="8705" width="4" style="28" customWidth="1"/>
    <col min="8706" max="8721" width="4.125" style="28" customWidth="1"/>
    <col min="8722" max="8722" width="2.5" style="28" customWidth="1"/>
    <col min="8723" max="8723" width="4" style="28" customWidth="1"/>
    <col min="8724" max="8735" width="4.125" style="28" customWidth="1"/>
    <col min="8736" max="8960" width="8.875" style="28"/>
    <col min="8961" max="8961" width="4" style="28" customWidth="1"/>
    <col min="8962" max="8977" width="4.125" style="28" customWidth="1"/>
    <col min="8978" max="8978" width="2.5" style="28" customWidth="1"/>
    <col min="8979" max="8979" width="4" style="28" customWidth="1"/>
    <col min="8980" max="8991" width="4.125" style="28" customWidth="1"/>
    <col min="8992" max="9216" width="8.875" style="28"/>
    <col min="9217" max="9217" width="4" style="28" customWidth="1"/>
    <col min="9218" max="9233" width="4.125" style="28" customWidth="1"/>
    <col min="9234" max="9234" width="2.5" style="28" customWidth="1"/>
    <col min="9235" max="9235" width="4" style="28" customWidth="1"/>
    <col min="9236" max="9247" width="4.125" style="28" customWidth="1"/>
    <col min="9248" max="9472" width="8.875" style="28"/>
    <col min="9473" max="9473" width="4" style="28" customWidth="1"/>
    <col min="9474" max="9489" width="4.125" style="28" customWidth="1"/>
    <col min="9490" max="9490" width="2.5" style="28" customWidth="1"/>
    <col min="9491" max="9491" width="4" style="28" customWidth="1"/>
    <col min="9492" max="9503" width="4.125" style="28" customWidth="1"/>
    <col min="9504" max="9728" width="8.875" style="28"/>
    <col min="9729" max="9729" width="4" style="28" customWidth="1"/>
    <col min="9730" max="9745" width="4.125" style="28" customWidth="1"/>
    <col min="9746" max="9746" width="2.5" style="28" customWidth="1"/>
    <col min="9747" max="9747" width="4" style="28" customWidth="1"/>
    <col min="9748" max="9759" width="4.125" style="28" customWidth="1"/>
    <col min="9760" max="9984" width="8.875" style="28"/>
    <col min="9985" max="9985" width="4" style="28" customWidth="1"/>
    <col min="9986" max="10001" width="4.125" style="28" customWidth="1"/>
    <col min="10002" max="10002" width="2.5" style="28" customWidth="1"/>
    <col min="10003" max="10003" width="4" style="28" customWidth="1"/>
    <col min="10004" max="10015" width="4.125" style="28" customWidth="1"/>
    <col min="10016" max="10240" width="8.875" style="28"/>
    <col min="10241" max="10241" width="4" style="28" customWidth="1"/>
    <col min="10242" max="10257" width="4.125" style="28" customWidth="1"/>
    <col min="10258" max="10258" width="2.5" style="28" customWidth="1"/>
    <col min="10259" max="10259" width="4" style="28" customWidth="1"/>
    <col min="10260" max="10271" width="4.125" style="28" customWidth="1"/>
    <col min="10272" max="10496" width="8.875" style="28"/>
    <col min="10497" max="10497" width="4" style="28" customWidth="1"/>
    <col min="10498" max="10513" width="4.125" style="28" customWidth="1"/>
    <col min="10514" max="10514" width="2.5" style="28" customWidth="1"/>
    <col min="10515" max="10515" width="4" style="28" customWidth="1"/>
    <col min="10516" max="10527" width="4.125" style="28" customWidth="1"/>
    <col min="10528" max="10752" width="8.875" style="28"/>
    <col min="10753" max="10753" width="4" style="28" customWidth="1"/>
    <col min="10754" max="10769" width="4.125" style="28" customWidth="1"/>
    <col min="10770" max="10770" width="2.5" style="28" customWidth="1"/>
    <col min="10771" max="10771" width="4" style="28" customWidth="1"/>
    <col min="10772" max="10783" width="4.125" style="28" customWidth="1"/>
    <col min="10784" max="11008" width="8.875" style="28"/>
    <col min="11009" max="11009" width="4" style="28" customWidth="1"/>
    <col min="11010" max="11025" width="4.125" style="28" customWidth="1"/>
    <col min="11026" max="11026" width="2.5" style="28" customWidth="1"/>
    <col min="11027" max="11027" width="4" style="28" customWidth="1"/>
    <col min="11028" max="11039" width="4.125" style="28" customWidth="1"/>
    <col min="11040" max="11264" width="8.875" style="28"/>
    <col min="11265" max="11265" width="4" style="28" customWidth="1"/>
    <col min="11266" max="11281" width="4.125" style="28" customWidth="1"/>
    <col min="11282" max="11282" width="2.5" style="28" customWidth="1"/>
    <col min="11283" max="11283" width="4" style="28" customWidth="1"/>
    <col min="11284" max="11295" width="4.125" style="28" customWidth="1"/>
    <col min="11296" max="11520" width="8.875" style="28"/>
    <col min="11521" max="11521" width="4" style="28" customWidth="1"/>
    <col min="11522" max="11537" width="4.125" style="28" customWidth="1"/>
    <col min="11538" max="11538" width="2.5" style="28" customWidth="1"/>
    <col min="11539" max="11539" width="4" style="28" customWidth="1"/>
    <col min="11540" max="11551" width="4.125" style="28" customWidth="1"/>
    <col min="11552" max="11776" width="8.875" style="28"/>
    <col min="11777" max="11777" width="4" style="28" customWidth="1"/>
    <col min="11778" max="11793" width="4.125" style="28" customWidth="1"/>
    <col min="11794" max="11794" width="2.5" style="28" customWidth="1"/>
    <col min="11795" max="11795" width="4" style="28" customWidth="1"/>
    <col min="11796" max="11807" width="4.125" style="28" customWidth="1"/>
    <col min="11808" max="12032" width="8.875" style="28"/>
    <col min="12033" max="12033" width="4" style="28" customWidth="1"/>
    <col min="12034" max="12049" width="4.125" style="28" customWidth="1"/>
    <col min="12050" max="12050" width="2.5" style="28" customWidth="1"/>
    <col min="12051" max="12051" width="4" style="28" customWidth="1"/>
    <col min="12052" max="12063" width="4.125" style="28" customWidth="1"/>
    <col min="12064" max="12288" width="8.875" style="28"/>
    <col min="12289" max="12289" width="4" style="28" customWidth="1"/>
    <col min="12290" max="12305" width="4.125" style="28" customWidth="1"/>
    <col min="12306" max="12306" width="2.5" style="28" customWidth="1"/>
    <col min="12307" max="12307" width="4" style="28" customWidth="1"/>
    <col min="12308" max="12319" width="4.125" style="28" customWidth="1"/>
    <col min="12320" max="12544" width="8.875" style="28"/>
    <col min="12545" max="12545" width="4" style="28" customWidth="1"/>
    <col min="12546" max="12561" width="4.125" style="28" customWidth="1"/>
    <col min="12562" max="12562" width="2.5" style="28" customWidth="1"/>
    <col min="12563" max="12563" width="4" style="28" customWidth="1"/>
    <col min="12564" max="12575" width="4.125" style="28" customWidth="1"/>
    <col min="12576" max="12800" width="8.875" style="28"/>
    <col min="12801" max="12801" width="4" style="28" customWidth="1"/>
    <col min="12802" max="12817" width="4.125" style="28" customWidth="1"/>
    <col min="12818" max="12818" width="2.5" style="28" customWidth="1"/>
    <col min="12819" max="12819" width="4" style="28" customWidth="1"/>
    <col min="12820" max="12831" width="4.125" style="28" customWidth="1"/>
    <col min="12832" max="13056" width="8.875" style="28"/>
    <col min="13057" max="13057" width="4" style="28" customWidth="1"/>
    <col min="13058" max="13073" width="4.125" style="28" customWidth="1"/>
    <col min="13074" max="13074" width="2.5" style="28" customWidth="1"/>
    <col min="13075" max="13075" width="4" style="28" customWidth="1"/>
    <col min="13076" max="13087" width="4.125" style="28" customWidth="1"/>
    <col min="13088" max="13312" width="8.875" style="28"/>
    <col min="13313" max="13313" width="4" style="28" customWidth="1"/>
    <col min="13314" max="13329" width="4.125" style="28" customWidth="1"/>
    <col min="13330" max="13330" width="2.5" style="28" customWidth="1"/>
    <col min="13331" max="13331" width="4" style="28" customWidth="1"/>
    <col min="13332" max="13343" width="4.125" style="28" customWidth="1"/>
    <col min="13344" max="13568" width="8.875" style="28"/>
    <col min="13569" max="13569" width="4" style="28" customWidth="1"/>
    <col min="13570" max="13585" width="4.125" style="28" customWidth="1"/>
    <col min="13586" max="13586" width="2.5" style="28" customWidth="1"/>
    <col min="13587" max="13587" width="4" style="28" customWidth="1"/>
    <col min="13588" max="13599" width="4.125" style="28" customWidth="1"/>
    <col min="13600" max="13824" width="8.875" style="28"/>
    <col min="13825" max="13825" width="4" style="28" customWidth="1"/>
    <col min="13826" max="13841" width="4.125" style="28" customWidth="1"/>
    <col min="13842" max="13842" width="2.5" style="28" customWidth="1"/>
    <col min="13843" max="13843" width="4" style="28" customWidth="1"/>
    <col min="13844" max="13855" width="4.125" style="28" customWidth="1"/>
    <col min="13856" max="14080" width="8.875" style="28"/>
    <col min="14081" max="14081" width="4" style="28" customWidth="1"/>
    <col min="14082" max="14097" width="4.125" style="28" customWidth="1"/>
    <col min="14098" max="14098" width="2.5" style="28" customWidth="1"/>
    <col min="14099" max="14099" width="4" style="28" customWidth="1"/>
    <col min="14100" max="14111" width="4.125" style="28" customWidth="1"/>
    <col min="14112" max="14336" width="8.875" style="28"/>
    <col min="14337" max="14337" width="4" style="28" customWidth="1"/>
    <col min="14338" max="14353" width="4.125" style="28" customWidth="1"/>
    <col min="14354" max="14354" width="2.5" style="28" customWidth="1"/>
    <col min="14355" max="14355" width="4" style="28" customWidth="1"/>
    <col min="14356" max="14367" width="4.125" style="28" customWidth="1"/>
    <col min="14368" max="14592" width="8.875" style="28"/>
    <col min="14593" max="14593" width="4" style="28" customWidth="1"/>
    <col min="14594" max="14609" width="4.125" style="28" customWidth="1"/>
    <col min="14610" max="14610" width="2.5" style="28" customWidth="1"/>
    <col min="14611" max="14611" width="4" style="28" customWidth="1"/>
    <col min="14612" max="14623" width="4.125" style="28" customWidth="1"/>
    <col min="14624" max="14848" width="8.875" style="28"/>
    <col min="14849" max="14849" width="4" style="28" customWidth="1"/>
    <col min="14850" max="14865" width="4.125" style="28" customWidth="1"/>
    <col min="14866" max="14866" width="2.5" style="28" customWidth="1"/>
    <col min="14867" max="14867" width="4" style="28" customWidth="1"/>
    <col min="14868" max="14879" width="4.125" style="28" customWidth="1"/>
    <col min="14880" max="15104" width="8.875" style="28"/>
    <col min="15105" max="15105" width="4" style="28" customWidth="1"/>
    <col min="15106" max="15121" width="4.125" style="28" customWidth="1"/>
    <col min="15122" max="15122" width="2.5" style="28" customWidth="1"/>
    <col min="15123" max="15123" width="4" style="28" customWidth="1"/>
    <col min="15124" max="15135" width="4.125" style="28" customWidth="1"/>
    <col min="15136" max="15360" width="8.875" style="28"/>
    <col min="15361" max="15361" width="4" style="28" customWidth="1"/>
    <col min="15362" max="15377" width="4.125" style="28" customWidth="1"/>
    <col min="15378" max="15378" width="2.5" style="28" customWidth="1"/>
    <col min="15379" max="15379" width="4" style="28" customWidth="1"/>
    <col min="15380" max="15391" width="4.125" style="28" customWidth="1"/>
    <col min="15392" max="15616" width="8.875" style="28"/>
    <col min="15617" max="15617" width="4" style="28" customWidth="1"/>
    <col min="15618" max="15633" width="4.125" style="28" customWidth="1"/>
    <col min="15634" max="15634" width="2.5" style="28" customWidth="1"/>
    <col min="15635" max="15635" width="4" style="28" customWidth="1"/>
    <col min="15636" max="15647" width="4.125" style="28" customWidth="1"/>
    <col min="15648" max="15872" width="8.875" style="28"/>
    <col min="15873" max="15873" width="4" style="28" customWidth="1"/>
    <col min="15874" max="15889" width="4.125" style="28" customWidth="1"/>
    <col min="15890" max="15890" width="2.5" style="28" customWidth="1"/>
    <col min="15891" max="15891" width="4" style="28" customWidth="1"/>
    <col min="15892" max="15903" width="4.125" style="28" customWidth="1"/>
    <col min="15904" max="16128" width="8.875" style="28"/>
    <col min="16129" max="16129" width="4" style="28" customWidth="1"/>
    <col min="16130" max="16145" width="4.125" style="28" customWidth="1"/>
    <col min="16146" max="16146" width="2.5" style="28" customWidth="1"/>
    <col min="16147" max="16147" width="4" style="28" customWidth="1"/>
    <col min="16148" max="16159" width="4.125" style="28" customWidth="1"/>
    <col min="16160" max="16384" width="8.875" style="28"/>
  </cols>
  <sheetData>
    <row r="1" spans="1:17" s="15" customFormat="1" ht="16.149999999999999" customHeight="1">
      <c r="A1" s="222" t="s">
        <v>759</v>
      </c>
      <c r="J1" s="308"/>
      <c r="K1" s="308"/>
      <c r="L1" s="308"/>
      <c r="M1" s="308"/>
      <c r="N1" s="308"/>
      <c r="O1" s="308"/>
      <c r="P1" s="308"/>
    </row>
    <row r="2" spans="1:17" s="16" customFormat="1" ht="10.9" customHeight="1">
      <c r="A2" s="384"/>
      <c r="B2" s="384" t="s">
        <v>572</v>
      </c>
      <c r="C2" s="384" t="s">
        <v>649</v>
      </c>
      <c r="D2" s="384" t="s">
        <v>573</v>
      </c>
      <c r="E2" s="384" t="s">
        <v>574</v>
      </c>
      <c r="F2" s="384" t="s">
        <v>650</v>
      </c>
      <c r="G2" s="384" t="s">
        <v>576</v>
      </c>
      <c r="H2" s="384" t="s">
        <v>651</v>
      </c>
      <c r="I2" s="384" t="s">
        <v>577</v>
      </c>
      <c r="J2" s="519" t="s">
        <v>578</v>
      </c>
      <c r="K2" s="429"/>
      <c r="L2" s="521"/>
      <c r="M2" s="521"/>
      <c r="N2" s="521"/>
      <c r="O2" s="521"/>
      <c r="P2" s="521"/>
      <c r="Q2" s="384" t="s">
        <v>584</v>
      </c>
    </row>
    <row r="3" spans="1:17" s="16" customFormat="1" ht="33" customHeight="1">
      <c r="A3" s="520"/>
      <c r="B3" s="518"/>
      <c r="C3" s="518"/>
      <c r="D3" s="518"/>
      <c r="E3" s="518"/>
      <c r="F3" s="518"/>
      <c r="G3" s="518"/>
      <c r="H3" s="518"/>
      <c r="I3" s="518"/>
      <c r="J3" s="520"/>
      <c r="K3" s="309" t="s">
        <v>585</v>
      </c>
      <c r="L3" s="309" t="s">
        <v>586</v>
      </c>
      <c r="M3" s="309" t="s">
        <v>581</v>
      </c>
      <c r="N3" s="309" t="s">
        <v>582</v>
      </c>
      <c r="O3" s="309" t="s">
        <v>587</v>
      </c>
      <c r="P3" s="309" t="s">
        <v>538</v>
      </c>
      <c r="Q3" s="520"/>
    </row>
    <row r="4" spans="1:17" ht="10.9" customHeight="1">
      <c r="A4" s="22">
        <v>2000</v>
      </c>
      <c r="B4" s="23">
        <v>8603</v>
      </c>
      <c r="C4" s="23">
        <v>451</v>
      </c>
      <c r="D4" s="23">
        <v>806</v>
      </c>
      <c r="E4" s="23">
        <v>612</v>
      </c>
      <c r="F4" s="23">
        <v>146</v>
      </c>
      <c r="G4" s="23">
        <v>606</v>
      </c>
      <c r="H4" s="23">
        <v>4</v>
      </c>
      <c r="I4" s="23">
        <v>8846</v>
      </c>
      <c r="J4" s="310">
        <f>K4+L4+M4+N4+O4+P4</f>
        <v>17326</v>
      </c>
      <c r="K4" s="310">
        <v>9802</v>
      </c>
      <c r="L4" s="310">
        <v>554</v>
      </c>
      <c r="M4" s="310">
        <v>1557</v>
      </c>
      <c r="N4" s="310">
        <v>1264</v>
      </c>
      <c r="O4" s="310">
        <v>903</v>
      </c>
      <c r="P4" s="310">
        <v>3246</v>
      </c>
      <c r="Q4" s="23">
        <f t="shared" ref="Q4:Q10" si="0">B4+C4+D4+E4+F4+G4+H4+I4+J4</f>
        <v>37400</v>
      </c>
    </row>
    <row r="5" spans="1:17" ht="10.9" customHeight="1">
      <c r="A5" s="22">
        <v>2001</v>
      </c>
      <c r="B5" s="23">
        <v>9049</v>
      </c>
      <c r="C5" s="23">
        <v>427</v>
      </c>
      <c r="D5" s="23">
        <v>757</v>
      </c>
      <c r="E5" s="23">
        <v>614</v>
      </c>
      <c r="F5" s="23">
        <v>138</v>
      </c>
      <c r="G5" s="23">
        <v>632</v>
      </c>
      <c r="H5" s="23">
        <v>6</v>
      </c>
      <c r="I5" s="23">
        <v>8861</v>
      </c>
      <c r="J5" s="310">
        <f>K5+L5+M5+N5+O5+P5</f>
        <v>17078</v>
      </c>
      <c r="K5" s="310">
        <v>9592</v>
      </c>
      <c r="L5" s="310">
        <v>572</v>
      </c>
      <c r="M5" s="310">
        <v>1617</v>
      </c>
      <c r="N5" s="310">
        <v>1275</v>
      </c>
      <c r="O5" s="310">
        <v>842</v>
      </c>
      <c r="P5" s="310">
        <v>3180</v>
      </c>
      <c r="Q5" s="23">
        <f t="shared" si="0"/>
        <v>37562</v>
      </c>
    </row>
    <row r="6" spans="1:17" ht="10.9" customHeight="1">
      <c r="A6" s="22">
        <v>2002</v>
      </c>
      <c r="B6" s="23">
        <v>9160</v>
      </c>
      <c r="C6" s="23">
        <v>411</v>
      </c>
      <c r="D6" s="23">
        <v>749</v>
      </c>
      <c r="E6" s="23">
        <v>614</v>
      </c>
      <c r="F6" s="23">
        <v>123</v>
      </c>
      <c r="G6" s="23">
        <v>671</v>
      </c>
      <c r="H6" s="23">
        <v>9</v>
      </c>
      <c r="I6" s="23">
        <v>8799</v>
      </c>
      <c r="J6" s="310">
        <f>K6+L6+M6+N6+O6+P6</f>
        <v>16242</v>
      </c>
      <c r="K6" s="310">
        <v>9207</v>
      </c>
      <c r="L6" s="310">
        <v>546</v>
      </c>
      <c r="M6" s="310">
        <v>1511</v>
      </c>
      <c r="N6" s="310">
        <v>1149</v>
      </c>
      <c r="O6" s="310">
        <v>749</v>
      </c>
      <c r="P6" s="310">
        <v>3080</v>
      </c>
      <c r="Q6" s="23">
        <f t="shared" si="0"/>
        <v>36778</v>
      </c>
    </row>
    <row r="7" spans="1:17" ht="10.9" customHeight="1">
      <c r="A7" s="22">
        <v>2003</v>
      </c>
      <c r="B7" s="23">
        <v>9166</v>
      </c>
      <c r="C7" s="23">
        <v>327</v>
      </c>
      <c r="D7" s="23">
        <v>700</v>
      </c>
      <c r="E7" s="23">
        <v>601</v>
      </c>
      <c r="F7" s="23">
        <v>118</v>
      </c>
      <c r="G7" s="23">
        <v>615</v>
      </c>
      <c r="H7" s="23">
        <v>7</v>
      </c>
      <c r="I7" s="23">
        <v>8624</v>
      </c>
      <c r="J7" s="310">
        <f>K7+L7+M7+N7+O7+P7</f>
        <v>16315</v>
      </c>
      <c r="K7" s="310">
        <v>9303</v>
      </c>
      <c r="L7" s="310">
        <v>536</v>
      </c>
      <c r="M7" s="310">
        <v>1528</v>
      </c>
      <c r="N7" s="310">
        <v>1050</v>
      </c>
      <c r="O7" s="310">
        <v>766</v>
      </c>
      <c r="P7" s="310">
        <v>3132</v>
      </c>
      <c r="Q7" s="23">
        <f t="shared" si="0"/>
        <v>36473</v>
      </c>
    </row>
    <row r="8" spans="1:17" ht="10.9" customHeight="1">
      <c r="A8" s="22">
        <v>2004</v>
      </c>
      <c r="B8" s="23">
        <v>9262</v>
      </c>
      <c r="C8" s="23">
        <v>376</v>
      </c>
      <c r="D8" s="23">
        <v>702</v>
      </c>
      <c r="E8" s="23">
        <v>580</v>
      </c>
      <c r="F8" s="23">
        <v>121</v>
      </c>
      <c r="G8" s="23">
        <v>611</v>
      </c>
      <c r="H8" s="23">
        <v>4</v>
      </c>
      <c r="I8" s="23">
        <v>8452</v>
      </c>
      <c r="J8" s="310">
        <f>K8+L8+M8+N8+O8+P8</f>
        <v>16264</v>
      </c>
      <c r="K8" s="310">
        <v>9228</v>
      </c>
      <c r="L8" s="310">
        <v>550</v>
      </c>
      <c r="M8" s="310">
        <v>1557</v>
      </c>
      <c r="N8" s="310">
        <v>1091</v>
      </c>
      <c r="O8" s="310">
        <v>782</v>
      </c>
      <c r="P8" s="310">
        <v>3056</v>
      </c>
      <c r="Q8" s="23">
        <f t="shared" si="0"/>
        <v>36372</v>
      </c>
    </row>
    <row r="9" spans="1:17" ht="10.9" customHeight="1">
      <c r="A9" s="22">
        <v>2005</v>
      </c>
      <c r="B9" s="23">
        <v>9628</v>
      </c>
      <c r="C9" s="23">
        <v>362</v>
      </c>
      <c r="D9" s="23">
        <v>734</v>
      </c>
      <c r="E9" s="23">
        <v>603</v>
      </c>
      <c r="F9" s="23">
        <v>127</v>
      </c>
      <c r="G9" s="23">
        <v>551</v>
      </c>
      <c r="H9" s="23">
        <v>7</v>
      </c>
      <c r="I9" s="23">
        <v>8119</v>
      </c>
      <c r="J9" s="310">
        <v>16644</v>
      </c>
      <c r="K9" s="310">
        <v>9348</v>
      </c>
      <c r="L9" s="310">
        <v>486</v>
      </c>
      <c r="M9" s="310">
        <v>1698</v>
      </c>
      <c r="N9" s="310">
        <v>1208</v>
      </c>
      <c r="O9" s="310">
        <v>762</v>
      </c>
      <c r="P9" s="310">
        <v>3142</v>
      </c>
      <c r="Q9" s="23">
        <f t="shared" si="0"/>
        <v>36775</v>
      </c>
    </row>
    <row r="10" spans="1:17" ht="10.9" customHeight="1">
      <c r="A10" s="22">
        <v>2006</v>
      </c>
      <c r="B10" s="23">
        <v>9917</v>
      </c>
      <c r="C10" s="23">
        <v>445</v>
      </c>
      <c r="D10" s="23">
        <v>780</v>
      </c>
      <c r="E10" s="23">
        <v>631</v>
      </c>
      <c r="F10" s="23">
        <v>126</v>
      </c>
      <c r="G10" s="23">
        <v>656</v>
      </c>
      <c r="H10" s="23">
        <v>9</v>
      </c>
      <c r="I10" s="23">
        <v>7689</v>
      </c>
      <c r="J10" s="310">
        <v>17517</v>
      </c>
      <c r="K10" s="310">
        <v>9495</v>
      </c>
      <c r="L10" s="310">
        <v>471</v>
      </c>
      <c r="M10" s="310">
        <v>1822</v>
      </c>
      <c r="N10" s="310">
        <v>1309</v>
      </c>
      <c r="O10" s="310">
        <v>794</v>
      </c>
      <c r="P10" s="310">
        <v>3626</v>
      </c>
      <c r="Q10" s="23">
        <f t="shared" si="0"/>
        <v>37770</v>
      </c>
    </row>
    <row r="11" spans="1:17" ht="10.9" customHeight="1">
      <c r="A11" s="22">
        <v>2007</v>
      </c>
      <c r="B11" s="23">
        <v>9869</v>
      </c>
      <c r="C11" s="23">
        <v>439</v>
      </c>
      <c r="D11" s="23">
        <v>743</v>
      </c>
      <c r="E11" s="23">
        <v>567</v>
      </c>
      <c r="F11" s="23">
        <v>153</v>
      </c>
      <c r="G11" s="23">
        <v>713</v>
      </c>
      <c r="H11" s="23">
        <v>8</v>
      </c>
      <c r="I11" s="23">
        <v>7363</v>
      </c>
      <c r="J11" s="310">
        <v>17512</v>
      </c>
      <c r="K11" s="310">
        <v>9040</v>
      </c>
      <c r="L11" s="310">
        <v>464</v>
      </c>
      <c r="M11" s="310">
        <v>1934</v>
      </c>
      <c r="N11" s="310">
        <v>1285</v>
      </c>
      <c r="O11" s="310">
        <v>801</v>
      </c>
      <c r="P11" s="310">
        <v>3988</v>
      </c>
      <c r="Q11" s="23">
        <v>37367</v>
      </c>
    </row>
    <row r="12" spans="1:17" ht="10.9" customHeight="1">
      <c r="A12" s="22">
        <v>2008</v>
      </c>
      <c r="B12" s="23">
        <v>9764</v>
      </c>
      <c r="C12" s="23">
        <v>405</v>
      </c>
      <c r="D12" s="23">
        <v>743</v>
      </c>
      <c r="E12" s="23">
        <v>512</v>
      </c>
      <c r="F12" s="23">
        <v>160</v>
      </c>
      <c r="G12" s="23">
        <v>654</v>
      </c>
      <c r="H12" s="23">
        <v>5</v>
      </c>
      <c r="I12" s="23">
        <v>7043</v>
      </c>
      <c r="J12" s="310">
        <v>17111</v>
      </c>
      <c r="K12" s="310">
        <v>8700</v>
      </c>
      <c r="L12" s="310">
        <v>456</v>
      </c>
      <c r="M12" s="310">
        <v>1936</v>
      </c>
      <c r="N12" s="310">
        <v>1221</v>
      </c>
      <c r="O12" s="310">
        <v>712</v>
      </c>
      <c r="P12" s="310">
        <v>4086</v>
      </c>
      <c r="Q12" s="23">
        <v>36397</v>
      </c>
    </row>
    <row r="13" spans="1:17" ht="10.9" customHeight="1">
      <c r="A13" s="22">
        <v>2009</v>
      </c>
      <c r="B13" s="23">
        <v>9498</v>
      </c>
      <c r="C13" s="23">
        <v>367</v>
      </c>
      <c r="D13" s="23">
        <v>716</v>
      </c>
      <c r="E13" s="23">
        <v>506</v>
      </c>
      <c r="F13" s="23">
        <v>158</v>
      </c>
      <c r="G13" s="23">
        <v>672</v>
      </c>
      <c r="H13" s="23">
        <v>5</v>
      </c>
      <c r="I13" s="23">
        <v>6723</v>
      </c>
      <c r="J13" s="310">
        <v>16915</v>
      </c>
      <c r="K13" s="310">
        <v>8459</v>
      </c>
      <c r="L13" s="310">
        <v>457</v>
      </c>
      <c r="M13" s="310">
        <v>1971</v>
      </c>
      <c r="N13" s="310">
        <v>1180</v>
      </c>
      <c r="O13" s="310">
        <v>719</v>
      </c>
      <c r="P13" s="310">
        <v>4129</v>
      </c>
      <c r="Q13" s="23">
        <v>35560</v>
      </c>
    </row>
    <row r="14" spans="1:17" ht="10.9" customHeight="1">
      <c r="A14" s="22">
        <v>2010</v>
      </c>
      <c r="B14" s="23">
        <v>9152</v>
      </c>
      <c r="C14" s="23">
        <v>359</v>
      </c>
      <c r="D14" s="23">
        <v>649</v>
      </c>
      <c r="E14" s="23">
        <v>492</v>
      </c>
      <c r="F14" s="23">
        <v>150</v>
      </c>
      <c r="G14" s="23">
        <v>685</v>
      </c>
      <c r="H14" s="23">
        <v>9</v>
      </c>
      <c r="I14" s="23">
        <v>6451</v>
      </c>
      <c r="J14" s="310">
        <v>16881</v>
      </c>
      <c r="K14" s="310">
        <v>8272</v>
      </c>
      <c r="L14" s="310">
        <v>453</v>
      </c>
      <c r="M14" s="310">
        <v>2011</v>
      </c>
      <c r="N14" s="310">
        <v>1097</v>
      </c>
      <c r="O14" s="310">
        <v>725</v>
      </c>
      <c r="P14" s="310">
        <v>4323</v>
      </c>
      <c r="Q14" s="23">
        <v>34828</v>
      </c>
    </row>
    <row r="15" spans="1:17" ht="10.9" customHeight="1">
      <c r="A15" s="22">
        <v>2011</v>
      </c>
      <c r="B15" s="23">
        <v>8965</v>
      </c>
      <c r="C15" s="23">
        <v>421</v>
      </c>
      <c r="D15" s="23">
        <v>732</v>
      </c>
      <c r="E15" s="23">
        <v>495</v>
      </c>
      <c r="F15" s="23">
        <v>168</v>
      </c>
      <c r="G15" s="23">
        <v>658</v>
      </c>
      <c r="H15" s="23">
        <v>11</v>
      </c>
      <c r="I15" s="23">
        <v>6206</v>
      </c>
      <c r="J15" s="310">
        <f t="shared" ref="J15:J24" si="1">SUM(K15:P15)</f>
        <v>18566</v>
      </c>
      <c r="K15" s="310">
        <v>9304</v>
      </c>
      <c r="L15" s="310">
        <v>465</v>
      </c>
      <c r="M15" s="310">
        <v>2287</v>
      </c>
      <c r="N15" s="310">
        <v>1160</v>
      </c>
      <c r="O15" s="310">
        <v>797</v>
      </c>
      <c r="P15" s="310">
        <v>4553</v>
      </c>
      <c r="Q15" s="23">
        <f t="shared" ref="Q15:Q24" si="2">B15+C15+D15+E15+F15+G15+H15+I15+J15</f>
        <v>36222</v>
      </c>
    </row>
    <row r="16" spans="1:17" ht="10.9" customHeight="1">
      <c r="A16" s="22">
        <v>2012</v>
      </c>
      <c r="B16" s="23">
        <v>8556</v>
      </c>
      <c r="C16" s="23">
        <v>411</v>
      </c>
      <c r="D16" s="23">
        <v>785</v>
      </c>
      <c r="E16" s="23">
        <v>531</v>
      </c>
      <c r="F16" s="23">
        <v>157</v>
      </c>
      <c r="G16" s="23">
        <v>650</v>
      </c>
      <c r="H16" s="23">
        <v>4</v>
      </c>
      <c r="I16" s="23">
        <v>5960</v>
      </c>
      <c r="J16" s="310">
        <f t="shared" si="1"/>
        <v>19895</v>
      </c>
      <c r="K16" s="310">
        <v>9915</v>
      </c>
      <c r="L16" s="310">
        <v>508</v>
      </c>
      <c r="M16" s="310">
        <v>2565</v>
      </c>
      <c r="N16" s="310">
        <v>1189</v>
      </c>
      <c r="O16" s="310">
        <v>803</v>
      </c>
      <c r="P16" s="310">
        <v>4915</v>
      </c>
      <c r="Q16" s="23">
        <f t="shared" si="2"/>
        <v>36949</v>
      </c>
    </row>
    <row r="17" spans="1:31" ht="10.9" customHeight="1">
      <c r="A17" s="22">
        <v>2013</v>
      </c>
      <c r="B17" s="23">
        <v>8182</v>
      </c>
      <c r="C17" s="23">
        <v>373</v>
      </c>
      <c r="D17" s="23">
        <v>792</v>
      </c>
      <c r="E17" s="23">
        <v>513</v>
      </c>
      <c r="F17" s="23">
        <v>153</v>
      </c>
      <c r="G17" s="23">
        <v>615</v>
      </c>
      <c r="H17" s="23">
        <v>5</v>
      </c>
      <c r="I17" s="23">
        <v>5750</v>
      </c>
      <c r="J17" s="310">
        <f t="shared" si="1"/>
        <v>21025</v>
      </c>
      <c r="K17" s="310">
        <v>10506</v>
      </c>
      <c r="L17" s="310">
        <v>498</v>
      </c>
      <c r="M17" s="310">
        <v>2767</v>
      </c>
      <c r="N17" s="310">
        <v>1231</v>
      </c>
      <c r="O17" s="310">
        <v>808</v>
      </c>
      <c r="P17" s="310">
        <v>5215</v>
      </c>
      <c r="Q17" s="23">
        <f t="shared" si="2"/>
        <v>37408</v>
      </c>
    </row>
    <row r="18" spans="1:31" ht="10.9" customHeight="1">
      <c r="A18" s="22">
        <v>2014</v>
      </c>
      <c r="B18" s="23">
        <v>7754</v>
      </c>
      <c r="C18" s="23">
        <v>431</v>
      </c>
      <c r="D18" s="23">
        <v>760</v>
      </c>
      <c r="E18" s="23">
        <v>490</v>
      </c>
      <c r="F18" s="23">
        <v>148</v>
      </c>
      <c r="G18" s="23">
        <v>613</v>
      </c>
      <c r="H18" s="23">
        <v>5</v>
      </c>
      <c r="I18" s="23">
        <v>5639</v>
      </c>
      <c r="J18" s="310">
        <f t="shared" si="1"/>
        <v>21723</v>
      </c>
      <c r="K18" s="310">
        <v>10880</v>
      </c>
      <c r="L18" s="310">
        <v>513</v>
      </c>
      <c r="M18" s="310">
        <v>2889</v>
      </c>
      <c r="N18" s="310">
        <v>1187</v>
      </c>
      <c r="O18" s="310">
        <v>802</v>
      </c>
      <c r="P18" s="310">
        <v>5452</v>
      </c>
      <c r="Q18" s="23">
        <f t="shared" si="2"/>
        <v>37563</v>
      </c>
    </row>
    <row r="19" spans="1:31" ht="10.9" customHeight="1">
      <c r="A19" s="22">
        <v>2015</v>
      </c>
      <c r="B19" s="23">
        <v>7321</v>
      </c>
      <c r="C19" s="23">
        <v>400</v>
      </c>
      <c r="D19" s="23">
        <v>734</v>
      </c>
      <c r="E19" s="23">
        <v>459</v>
      </c>
      <c r="F19" s="23">
        <v>163</v>
      </c>
      <c r="G19" s="23">
        <v>626</v>
      </c>
      <c r="H19" s="23">
        <v>4</v>
      </c>
      <c r="I19" s="23">
        <v>5518</v>
      </c>
      <c r="J19" s="310">
        <f t="shared" si="1"/>
        <v>22693</v>
      </c>
      <c r="K19" s="310">
        <v>11570</v>
      </c>
      <c r="L19" s="310">
        <v>487</v>
      </c>
      <c r="M19" s="310">
        <v>2915</v>
      </c>
      <c r="N19" s="310">
        <v>1203</v>
      </c>
      <c r="O19" s="310">
        <v>785</v>
      </c>
      <c r="P19" s="310">
        <v>5733</v>
      </c>
      <c r="Q19" s="23">
        <f t="shared" si="2"/>
        <v>37918</v>
      </c>
    </row>
    <row r="20" spans="1:31" ht="10.9" customHeight="1">
      <c r="A20" s="22">
        <v>2016</v>
      </c>
      <c r="B20" s="23">
        <v>6874</v>
      </c>
      <c r="C20" s="23">
        <v>380</v>
      </c>
      <c r="D20" s="23">
        <v>674</v>
      </c>
      <c r="E20" s="23">
        <v>446</v>
      </c>
      <c r="F20" s="23">
        <v>161</v>
      </c>
      <c r="G20" s="23">
        <v>677</v>
      </c>
      <c r="H20" s="23">
        <v>5</v>
      </c>
      <c r="I20" s="23">
        <v>5393</v>
      </c>
      <c r="J20" s="310">
        <f t="shared" si="1"/>
        <v>22748</v>
      </c>
      <c r="K20" s="310">
        <v>11451</v>
      </c>
      <c r="L20" s="310">
        <v>510</v>
      </c>
      <c r="M20" s="310">
        <v>2969</v>
      </c>
      <c r="N20" s="310">
        <v>1205</v>
      </c>
      <c r="O20" s="310">
        <v>804</v>
      </c>
      <c r="P20" s="310">
        <v>5809</v>
      </c>
      <c r="Q20" s="23">
        <f>B20+C20+D20+E20+F20+G20+H20+I20+J20</f>
        <v>37358</v>
      </c>
    </row>
    <row r="21" spans="1:31" ht="10.9" customHeight="1">
      <c r="A21" s="22">
        <v>2017</v>
      </c>
      <c r="B21" s="23">
        <v>6477</v>
      </c>
      <c r="C21" s="23">
        <v>383</v>
      </c>
      <c r="D21" s="23">
        <v>702</v>
      </c>
      <c r="E21" s="23">
        <v>478</v>
      </c>
      <c r="F21" s="23">
        <v>154</v>
      </c>
      <c r="G21" s="23">
        <v>625</v>
      </c>
      <c r="H21" s="23">
        <v>5</v>
      </c>
      <c r="I21" s="23">
        <v>5240</v>
      </c>
      <c r="J21" s="310">
        <f t="shared" si="1"/>
        <v>23871</v>
      </c>
      <c r="K21" s="310">
        <v>11874</v>
      </c>
      <c r="L21" s="310">
        <v>509</v>
      </c>
      <c r="M21" s="310">
        <v>3411</v>
      </c>
      <c r="N21" s="310">
        <v>1181</v>
      </c>
      <c r="O21" s="310">
        <v>876</v>
      </c>
      <c r="P21" s="310">
        <v>6020</v>
      </c>
      <c r="Q21" s="23">
        <f>B21+C21+D21+E21+F21+G21+H21+I21+J21</f>
        <v>37935</v>
      </c>
    </row>
    <row r="22" spans="1:31" ht="10.9" customHeight="1">
      <c r="A22" s="22">
        <v>2018</v>
      </c>
      <c r="B22" s="23">
        <v>6045</v>
      </c>
      <c r="C22" s="23">
        <v>396</v>
      </c>
      <c r="D22" s="23">
        <v>684</v>
      </c>
      <c r="E22" s="23">
        <v>471</v>
      </c>
      <c r="F22" s="23">
        <v>165</v>
      </c>
      <c r="G22" s="23">
        <v>671</v>
      </c>
      <c r="H22" s="23">
        <v>7</v>
      </c>
      <c r="I22" s="23">
        <v>5168</v>
      </c>
      <c r="J22" s="310">
        <f t="shared" si="1"/>
        <v>26376</v>
      </c>
      <c r="K22" s="310">
        <v>13563</v>
      </c>
      <c r="L22" s="310">
        <v>505</v>
      </c>
      <c r="M22" s="310">
        <v>3983</v>
      </c>
      <c r="N22" s="310">
        <v>1260</v>
      </c>
      <c r="O22" s="310">
        <v>855</v>
      </c>
      <c r="P22" s="310">
        <v>6210</v>
      </c>
      <c r="Q22" s="23">
        <f>B22+C22+D22+E22+F22+G22+H22+I22+J22</f>
        <v>39983</v>
      </c>
    </row>
    <row r="23" spans="1:31" ht="10.9" customHeight="1">
      <c r="A23" s="22">
        <v>2019</v>
      </c>
      <c r="B23" s="23">
        <v>5632</v>
      </c>
      <c r="C23" s="23">
        <v>370</v>
      </c>
      <c r="D23" s="23">
        <v>637</v>
      </c>
      <c r="E23" s="23">
        <v>493</v>
      </c>
      <c r="F23" s="23">
        <v>156</v>
      </c>
      <c r="G23" s="23">
        <v>665</v>
      </c>
      <c r="H23" s="23">
        <v>8</v>
      </c>
      <c r="I23" s="23">
        <v>5092</v>
      </c>
      <c r="J23" s="310">
        <f t="shared" si="1"/>
        <v>26301</v>
      </c>
      <c r="K23" s="310">
        <v>12943</v>
      </c>
      <c r="L23" s="310">
        <v>514</v>
      </c>
      <c r="M23" s="310">
        <v>4197</v>
      </c>
      <c r="N23" s="310">
        <v>1311</v>
      </c>
      <c r="O23" s="310">
        <v>926</v>
      </c>
      <c r="P23" s="310">
        <v>6410</v>
      </c>
      <c r="Q23" s="23">
        <f>B23+C23+D23+E23+F23+G23+H23+I23+J23</f>
        <v>39354</v>
      </c>
    </row>
    <row r="24" spans="1:31" ht="10.9" customHeight="1">
      <c r="A24" s="317">
        <v>2020</v>
      </c>
      <c r="B24" s="318">
        <v>5268</v>
      </c>
      <c r="C24" s="318">
        <v>371</v>
      </c>
      <c r="D24" s="318">
        <v>609</v>
      </c>
      <c r="E24" s="318">
        <v>444</v>
      </c>
      <c r="F24" s="318">
        <v>151</v>
      </c>
      <c r="G24" s="318">
        <v>656</v>
      </c>
      <c r="H24" s="318">
        <v>5</v>
      </c>
      <c r="I24" s="318">
        <v>5002</v>
      </c>
      <c r="J24" s="319">
        <f t="shared" si="1"/>
        <v>26468</v>
      </c>
      <c r="K24" s="319">
        <f>C28</f>
        <v>12973</v>
      </c>
      <c r="L24" s="319">
        <v>530</v>
      </c>
      <c r="M24" s="319">
        <f>E28</f>
        <v>4303</v>
      </c>
      <c r="N24" s="319">
        <f>F28</f>
        <v>1335</v>
      </c>
      <c r="O24" s="319">
        <f>G28</f>
        <v>865</v>
      </c>
      <c r="P24" s="319">
        <f>H28+I28+J28+K28+L28+M28</f>
        <v>6462</v>
      </c>
      <c r="Q24" s="318">
        <f t="shared" si="2"/>
        <v>38974</v>
      </c>
    </row>
    <row r="25" spans="1:31" ht="9" customHeight="1">
      <c r="A25" s="155"/>
      <c r="B25" s="155"/>
      <c r="C25" s="155"/>
      <c r="D25" s="320"/>
      <c r="E25" s="320"/>
      <c r="F25" s="320"/>
      <c r="G25" s="320"/>
      <c r="H25" s="320"/>
      <c r="I25" s="320"/>
      <c r="J25" s="320"/>
      <c r="K25" s="320"/>
      <c r="L25" s="320"/>
      <c r="M25" s="320"/>
      <c r="N25" s="320"/>
      <c r="O25" s="320"/>
      <c r="P25" s="320"/>
      <c r="Q25" s="320"/>
    </row>
    <row r="26" spans="1:31" ht="9" customHeight="1">
      <c r="A26" s="512"/>
      <c r="B26" s="514" t="s">
        <v>578</v>
      </c>
      <c r="C26" s="515"/>
      <c r="D26" s="516"/>
      <c r="E26" s="516"/>
      <c r="F26" s="516"/>
      <c r="G26" s="516"/>
      <c r="H26" s="517"/>
      <c r="I26" s="515"/>
      <c r="J26" s="516"/>
      <c r="K26" s="516"/>
      <c r="L26" s="516"/>
      <c r="M26" s="516"/>
      <c r="N26" s="155"/>
      <c r="O26" s="155"/>
      <c r="P26" s="155"/>
      <c r="Q26" s="155"/>
      <c r="S26" s="26"/>
    </row>
    <row r="27" spans="1:31" ht="19.5">
      <c r="A27" s="513"/>
      <c r="B27" s="513"/>
      <c r="C27" s="321" t="s">
        <v>585</v>
      </c>
      <c r="D27" s="321" t="s">
        <v>586</v>
      </c>
      <c r="E27" s="321" t="s">
        <v>581</v>
      </c>
      <c r="F27" s="321" t="s">
        <v>582</v>
      </c>
      <c r="G27" s="321" t="s">
        <v>587</v>
      </c>
      <c r="H27" s="321" t="s">
        <v>752</v>
      </c>
      <c r="I27" s="321" t="s">
        <v>748</v>
      </c>
      <c r="J27" s="321" t="s">
        <v>749</v>
      </c>
      <c r="K27" s="321" t="s">
        <v>750</v>
      </c>
      <c r="L27" s="321" t="s">
        <v>751</v>
      </c>
      <c r="M27" s="321" t="s">
        <v>538</v>
      </c>
      <c r="N27" s="155"/>
      <c r="O27" s="155"/>
      <c r="P27" s="155"/>
      <c r="Q27" s="155"/>
      <c r="S27" s="14"/>
      <c r="T27" s="15"/>
      <c r="U27" s="15"/>
      <c r="V27" s="15"/>
      <c r="W27" s="15"/>
      <c r="X27" s="15"/>
      <c r="Y27" s="15"/>
      <c r="Z27" s="15"/>
      <c r="AA27" s="15"/>
      <c r="AB27" s="15"/>
      <c r="AC27" s="15"/>
      <c r="AD27" s="15"/>
      <c r="AE27" s="15"/>
    </row>
    <row r="28" spans="1:31">
      <c r="A28" s="317">
        <v>2020</v>
      </c>
      <c r="B28" s="318">
        <f>SUM(C28:M28)</f>
        <v>26468</v>
      </c>
      <c r="C28" s="318">
        <v>12973</v>
      </c>
      <c r="D28" s="318">
        <v>530</v>
      </c>
      <c r="E28" s="318">
        <v>4303</v>
      </c>
      <c r="F28" s="318">
        <v>1335</v>
      </c>
      <c r="G28" s="318">
        <v>865</v>
      </c>
      <c r="H28" s="318">
        <v>1459</v>
      </c>
      <c r="I28" s="318">
        <v>208</v>
      </c>
      <c r="J28" s="318">
        <v>1418</v>
      </c>
      <c r="K28" s="318">
        <v>173</v>
      </c>
      <c r="L28" s="318">
        <v>1675</v>
      </c>
      <c r="M28" s="318">
        <v>1529</v>
      </c>
      <c r="N28" s="155"/>
      <c r="O28" s="322"/>
      <c r="P28" s="322"/>
      <c r="Q28" s="155"/>
      <c r="S28" s="28"/>
    </row>
    <row r="29" spans="1:31" ht="3" customHeight="1"/>
    <row r="30" spans="1:31" ht="10.5" customHeight="1">
      <c r="A30" s="315" t="s">
        <v>753</v>
      </c>
      <c r="B30" s="511" t="s">
        <v>754</v>
      </c>
      <c r="C30" s="448"/>
      <c r="D30" s="448"/>
      <c r="E30" s="448"/>
      <c r="F30" s="448"/>
      <c r="G30" s="448"/>
      <c r="H30" s="448"/>
      <c r="I30" s="448"/>
      <c r="J30" s="448"/>
      <c r="K30" s="448"/>
      <c r="L30" s="448"/>
      <c r="M30" s="448"/>
      <c r="N30" s="448"/>
      <c r="O30" s="448"/>
      <c r="P30" s="448"/>
      <c r="Q30" s="448"/>
      <c r="S30" s="28"/>
    </row>
    <row r="31" spans="1:31" ht="10.5" customHeight="1">
      <c r="B31" s="510" t="s">
        <v>755</v>
      </c>
      <c r="C31" s="448"/>
      <c r="D31" s="448"/>
      <c r="E31" s="448"/>
      <c r="F31" s="448"/>
      <c r="G31" s="448"/>
      <c r="H31" s="448"/>
      <c r="I31" s="448"/>
      <c r="J31" s="448"/>
      <c r="K31" s="448"/>
      <c r="L31" s="448"/>
      <c r="M31" s="448"/>
      <c r="N31" s="448"/>
      <c r="O31" s="448"/>
      <c r="P31" s="448"/>
      <c r="Q31" s="448"/>
      <c r="S31" s="28"/>
    </row>
    <row r="32" spans="1:31" ht="10.5" customHeight="1">
      <c r="B32" s="510" t="s">
        <v>756</v>
      </c>
      <c r="C32" s="448"/>
      <c r="D32" s="448"/>
      <c r="E32" s="448"/>
      <c r="F32" s="448"/>
      <c r="G32" s="448"/>
      <c r="H32" s="448"/>
      <c r="I32" s="448"/>
      <c r="J32" s="448"/>
      <c r="K32" s="448"/>
      <c r="L32" s="448"/>
      <c r="M32" s="448"/>
      <c r="N32" s="448"/>
      <c r="O32" s="448"/>
      <c r="P32" s="448"/>
      <c r="Q32" s="448"/>
    </row>
    <row r="33" spans="2:17" ht="10.5" customHeight="1">
      <c r="B33" s="511" t="s">
        <v>757</v>
      </c>
      <c r="C33" s="448"/>
      <c r="D33" s="448"/>
      <c r="E33" s="448"/>
      <c r="F33" s="448"/>
      <c r="G33" s="448"/>
      <c r="H33" s="448"/>
      <c r="I33" s="448"/>
      <c r="J33" s="448"/>
      <c r="K33" s="448"/>
      <c r="L33" s="448"/>
      <c r="M33" s="448"/>
      <c r="N33" s="448"/>
      <c r="O33" s="448"/>
      <c r="P33" s="448"/>
      <c r="Q33" s="448"/>
    </row>
    <row r="34" spans="2:17" ht="10.5" customHeight="1">
      <c r="B34" s="510" t="s">
        <v>758</v>
      </c>
      <c r="C34" s="448"/>
      <c r="D34" s="448"/>
      <c r="E34" s="448"/>
      <c r="F34" s="448"/>
      <c r="G34" s="448"/>
      <c r="H34" s="448"/>
      <c r="I34" s="448"/>
      <c r="J34" s="448"/>
      <c r="K34" s="448"/>
      <c r="L34" s="448"/>
      <c r="M34" s="448"/>
      <c r="N34" s="448"/>
      <c r="O34" s="448"/>
      <c r="P34" s="448"/>
      <c r="Q34" s="448"/>
    </row>
    <row r="35" spans="2:17">
      <c r="J35" s="28"/>
      <c r="K35" s="28"/>
      <c r="L35" s="28"/>
      <c r="M35" s="28"/>
      <c r="N35" s="28"/>
      <c r="O35" s="28"/>
      <c r="P35" s="28"/>
    </row>
    <row r="36" spans="2:17">
      <c r="J36" s="28"/>
      <c r="K36" s="28"/>
      <c r="L36" s="28"/>
      <c r="M36" s="28"/>
      <c r="N36" s="28"/>
      <c r="O36" s="28"/>
      <c r="P36" s="28"/>
    </row>
    <row r="37" spans="2:17" ht="13.5">
      <c r="D37" s="129"/>
      <c r="E37" s="129"/>
      <c r="F37" s="129"/>
      <c r="G37" s="129"/>
      <c r="H37" s="129"/>
      <c r="J37" s="129"/>
      <c r="K37" s="129"/>
      <c r="L37" s="129"/>
      <c r="M37" s="129"/>
      <c r="O37" s="28"/>
      <c r="P37" s="28"/>
    </row>
    <row r="38" spans="2:17">
      <c r="J38" s="28"/>
      <c r="K38" s="28"/>
      <c r="L38" s="28"/>
      <c r="M38" s="28"/>
      <c r="N38" s="28"/>
      <c r="O38" s="28"/>
      <c r="P38" s="28"/>
    </row>
    <row r="39" spans="2:17">
      <c r="J39" s="28"/>
      <c r="K39" s="28"/>
      <c r="L39" s="28"/>
      <c r="M39" s="28"/>
      <c r="N39" s="28"/>
      <c r="O39" s="28"/>
      <c r="P39" s="28"/>
    </row>
    <row r="40" spans="2:17">
      <c r="J40" s="28"/>
      <c r="K40" s="28"/>
      <c r="L40" s="28"/>
      <c r="M40" s="28"/>
      <c r="N40" s="28"/>
      <c r="O40" s="28"/>
      <c r="P40" s="28"/>
    </row>
    <row r="41" spans="2:17">
      <c r="J41" s="28"/>
      <c r="K41" s="28"/>
      <c r="L41" s="28"/>
      <c r="M41" s="28"/>
      <c r="N41" s="28"/>
      <c r="O41" s="28"/>
      <c r="P41" s="28"/>
    </row>
    <row r="42" spans="2:17">
      <c r="J42" s="28"/>
      <c r="K42" s="28"/>
      <c r="L42" s="28"/>
      <c r="M42" s="28"/>
      <c r="N42" s="28"/>
      <c r="O42" s="28"/>
      <c r="P42" s="28"/>
    </row>
    <row r="43" spans="2:17">
      <c r="J43" s="28"/>
      <c r="K43" s="28"/>
      <c r="L43" s="28"/>
      <c r="M43" s="28"/>
      <c r="N43" s="28"/>
      <c r="O43" s="28"/>
      <c r="P43" s="28"/>
    </row>
    <row r="44" spans="2:17">
      <c r="J44" s="28"/>
      <c r="K44" s="28"/>
      <c r="L44" s="28"/>
      <c r="M44" s="28"/>
      <c r="N44" s="28"/>
      <c r="O44" s="28"/>
      <c r="P44" s="28"/>
    </row>
    <row r="45" spans="2:17">
      <c r="J45" s="28"/>
      <c r="K45" s="28"/>
      <c r="L45" s="28"/>
      <c r="M45" s="28"/>
      <c r="N45" s="28"/>
      <c r="O45" s="28"/>
      <c r="P45" s="28"/>
    </row>
    <row r="46" spans="2:17">
      <c r="J46" s="28"/>
      <c r="K46" s="28"/>
      <c r="L46" s="28"/>
      <c r="M46" s="28"/>
      <c r="N46" s="28"/>
      <c r="O46" s="28"/>
      <c r="P46" s="28"/>
    </row>
    <row r="47" spans="2:17">
      <c r="J47" s="28"/>
      <c r="K47" s="28"/>
      <c r="L47" s="28"/>
      <c r="M47" s="28"/>
      <c r="N47" s="28"/>
      <c r="O47" s="28"/>
      <c r="P47" s="28"/>
    </row>
    <row r="48" spans="2:17">
      <c r="J48" s="28"/>
      <c r="K48" s="28"/>
      <c r="L48" s="28"/>
      <c r="M48" s="28"/>
      <c r="N48" s="28"/>
      <c r="O48" s="28"/>
      <c r="P48" s="28"/>
    </row>
    <row r="49" spans="10:16">
      <c r="J49" s="28"/>
      <c r="K49" s="28"/>
      <c r="L49" s="28"/>
      <c r="M49" s="28"/>
      <c r="N49" s="28"/>
      <c r="O49" s="28"/>
      <c r="P49" s="28"/>
    </row>
    <row r="50" spans="10:16">
      <c r="J50" s="28"/>
      <c r="K50" s="28"/>
      <c r="L50" s="28"/>
      <c r="M50" s="28"/>
      <c r="N50" s="28"/>
      <c r="O50" s="28"/>
      <c r="P50" s="28"/>
    </row>
    <row r="51" spans="10:16">
      <c r="J51" s="28"/>
      <c r="K51" s="28"/>
      <c r="L51" s="28"/>
      <c r="M51" s="28"/>
      <c r="N51" s="28"/>
      <c r="O51" s="28"/>
      <c r="P51" s="28"/>
    </row>
    <row r="52" spans="10:16">
      <c r="J52" s="28"/>
      <c r="K52" s="28"/>
      <c r="L52" s="28"/>
      <c r="M52" s="28"/>
      <c r="N52" s="28"/>
      <c r="O52" s="28"/>
      <c r="P52" s="28"/>
    </row>
    <row r="53" spans="10:16">
      <c r="J53" s="28"/>
      <c r="K53" s="28"/>
      <c r="L53" s="28"/>
      <c r="M53" s="28"/>
      <c r="N53" s="28"/>
      <c r="O53" s="28"/>
      <c r="P53" s="28"/>
    </row>
    <row r="54" spans="10:16">
      <c r="J54" s="28"/>
      <c r="K54" s="28"/>
      <c r="L54" s="28"/>
      <c r="M54" s="28"/>
      <c r="N54" s="28"/>
      <c r="O54" s="28"/>
      <c r="P54" s="28"/>
    </row>
    <row r="55" spans="10:16">
      <c r="J55" s="28"/>
      <c r="K55" s="28"/>
      <c r="L55" s="28"/>
      <c r="M55" s="28"/>
      <c r="N55" s="28"/>
      <c r="O55" s="28"/>
      <c r="P55" s="28"/>
    </row>
    <row r="56" spans="10:16">
      <c r="J56" s="28"/>
      <c r="K56" s="28"/>
      <c r="L56" s="28"/>
      <c r="M56" s="28"/>
      <c r="N56" s="28"/>
      <c r="O56" s="28"/>
      <c r="P56" s="28"/>
    </row>
    <row r="57" spans="10:16">
      <c r="J57" s="28"/>
      <c r="K57" s="28"/>
      <c r="L57" s="28"/>
      <c r="M57" s="28"/>
      <c r="N57" s="28"/>
      <c r="O57" s="28"/>
      <c r="P57" s="28"/>
    </row>
    <row r="58" spans="10:16">
      <c r="J58" s="28"/>
      <c r="K58" s="28"/>
      <c r="L58" s="28"/>
      <c r="M58" s="28"/>
      <c r="N58" s="28"/>
      <c r="O58" s="28"/>
      <c r="P58" s="28"/>
    </row>
    <row r="59" spans="10:16">
      <c r="J59" s="28"/>
      <c r="K59" s="28"/>
      <c r="L59" s="28"/>
      <c r="M59" s="28"/>
      <c r="N59" s="28"/>
      <c r="O59" s="28"/>
      <c r="P59" s="28"/>
    </row>
    <row r="60" spans="10:16">
      <c r="J60" s="28"/>
      <c r="K60" s="28"/>
      <c r="L60" s="28"/>
      <c r="M60" s="28"/>
      <c r="N60" s="28"/>
      <c r="O60" s="28"/>
      <c r="P60" s="28"/>
    </row>
    <row r="61" spans="10:16">
      <c r="J61" s="28"/>
      <c r="K61" s="28"/>
      <c r="L61" s="28"/>
      <c r="M61" s="28"/>
      <c r="N61" s="28"/>
      <c r="O61" s="28"/>
      <c r="P61" s="28"/>
    </row>
    <row r="62" spans="10:16">
      <c r="J62" s="28"/>
      <c r="K62" s="28"/>
      <c r="L62" s="28"/>
      <c r="M62" s="28"/>
      <c r="N62" s="28"/>
      <c r="O62" s="28"/>
      <c r="P62" s="28"/>
    </row>
    <row r="63" spans="10:16">
      <c r="J63" s="28"/>
      <c r="K63" s="28"/>
      <c r="L63" s="28"/>
      <c r="M63" s="28"/>
      <c r="N63" s="28"/>
      <c r="O63" s="28"/>
      <c r="P63" s="28"/>
    </row>
    <row r="64" spans="10:16">
      <c r="J64" s="28"/>
      <c r="K64" s="28"/>
      <c r="L64" s="28"/>
      <c r="M64" s="28"/>
      <c r="N64" s="28"/>
      <c r="O64" s="28"/>
      <c r="P64" s="28"/>
    </row>
    <row r="65" spans="10:16">
      <c r="J65" s="28"/>
      <c r="K65" s="28"/>
      <c r="L65" s="28"/>
      <c r="M65" s="28"/>
      <c r="N65" s="28"/>
      <c r="O65" s="28"/>
      <c r="P65" s="28"/>
    </row>
    <row r="66" spans="10:16">
      <c r="J66" s="28"/>
      <c r="K66" s="28"/>
      <c r="L66" s="28"/>
      <c r="M66" s="28"/>
      <c r="N66" s="28"/>
      <c r="O66" s="28"/>
      <c r="P66" s="28"/>
    </row>
    <row r="67" spans="10:16">
      <c r="J67" s="28"/>
      <c r="K67" s="28"/>
      <c r="L67" s="28"/>
      <c r="M67" s="28"/>
      <c r="N67" s="28"/>
      <c r="O67" s="28"/>
      <c r="P67" s="28"/>
    </row>
    <row r="68" spans="10:16">
      <c r="J68" s="28"/>
      <c r="K68" s="28"/>
      <c r="L68" s="28"/>
      <c r="M68" s="28"/>
      <c r="N68" s="28"/>
      <c r="O68" s="28"/>
      <c r="P68" s="28"/>
    </row>
    <row r="69" spans="10:16">
      <c r="J69" s="28"/>
      <c r="K69" s="28"/>
      <c r="L69" s="28"/>
      <c r="M69" s="28"/>
      <c r="N69" s="28"/>
      <c r="O69" s="28"/>
      <c r="P69" s="28"/>
    </row>
    <row r="70" spans="10:16">
      <c r="J70" s="28"/>
      <c r="K70" s="28"/>
      <c r="L70" s="28"/>
      <c r="M70" s="28"/>
      <c r="N70" s="28"/>
      <c r="O70" s="28"/>
      <c r="P70" s="28"/>
    </row>
    <row r="71" spans="10:16">
      <c r="J71" s="28"/>
      <c r="K71" s="28"/>
      <c r="L71" s="28"/>
      <c r="M71" s="28"/>
      <c r="N71" s="28"/>
      <c r="O71" s="28"/>
      <c r="P71" s="28"/>
    </row>
    <row r="72" spans="10:16">
      <c r="J72" s="28"/>
      <c r="K72" s="28"/>
      <c r="L72" s="28"/>
      <c r="M72" s="28"/>
      <c r="N72" s="28"/>
      <c r="O72" s="28"/>
      <c r="P72" s="28"/>
    </row>
    <row r="73" spans="10:16">
      <c r="J73" s="28"/>
      <c r="K73" s="28"/>
      <c r="L73" s="28"/>
      <c r="M73" s="28"/>
      <c r="N73" s="28"/>
      <c r="O73" s="28"/>
      <c r="P73" s="28"/>
    </row>
    <row r="74" spans="10:16">
      <c r="J74" s="28"/>
      <c r="K74" s="28"/>
      <c r="L74" s="28"/>
      <c r="M74" s="28"/>
      <c r="N74" s="28"/>
      <c r="O74" s="28"/>
      <c r="P74" s="28"/>
    </row>
    <row r="75" spans="10:16">
      <c r="J75" s="28"/>
      <c r="K75" s="28"/>
      <c r="L75" s="28"/>
      <c r="M75" s="28"/>
      <c r="N75" s="28"/>
      <c r="O75" s="28"/>
      <c r="P75" s="28"/>
    </row>
    <row r="76" spans="10:16">
      <c r="J76" s="28"/>
      <c r="K76" s="28"/>
      <c r="L76" s="28"/>
      <c r="M76" s="28"/>
      <c r="N76" s="28"/>
      <c r="O76" s="28"/>
      <c r="P76" s="28"/>
    </row>
    <row r="77" spans="10:16">
      <c r="J77" s="28"/>
      <c r="K77" s="28"/>
      <c r="L77" s="28"/>
      <c r="M77" s="28"/>
      <c r="N77" s="28"/>
      <c r="O77" s="28"/>
      <c r="P77" s="28"/>
    </row>
    <row r="78" spans="10:16">
      <c r="J78" s="28"/>
      <c r="K78" s="28"/>
      <c r="L78" s="28"/>
      <c r="M78" s="28"/>
      <c r="N78" s="28"/>
      <c r="O78" s="28"/>
      <c r="P78" s="28"/>
    </row>
    <row r="79" spans="10:16">
      <c r="J79" s="28"/>
      <c r="K79" s="28"/>
      <c r="L79" s="28"/>
      <c r="M79" s="28"/>
      <c r="N79" s="28"/>
      <c r="O79" s="28"/>
      <c r="P79" s="28"/>
    </row>
    <row r="80" spans="10:16">
      <c r="J80" s="28"/>
      <c r="K80" s="28"/>
      <c r="L80" s="28"/>
      <c r="M80" s="28"/>
      <c r="N80" s="28"/>
      <c r="O80" s="28"/>
      <c r="P80" s="28"/>
    </row>
    <row r="81" spans="10:16">
      <c r="J81" s="28"/>
      <c r="K81" s="28"/>
      <c r="L81" s="28"/>
      <c r="M81" s="28"/>
      <c r="N81" s="28"/>
      <c r="O81" s="28"/>
      <c r="P81" s="28"/>
    </row>
    <row r="82" spans="10:16">
      <c r="J82" s="28"/>
      <c r="K82" s="28"/>
      <c r="L82" s="28"/>
      <c r="M82" s="28"/>
      <c r="N82" s="28"/>
      <c r="O82" s="28"/>
      <c r="P82" s="28"/>
    </row>
    <row r="83" spans="10:16">
      <c r="J83" s="28"/>
      <c r="K83" s="28"/>
      <c r="L83" s="28"/>
      <c r="M83" s="28"/>
      <c r="N83" s="28"/>
      <c r="O83" s="28"/>
      <c r="P83" s="28"/>
    </row>
    <row r="84" spans="10:16">
      <c r="J84" s="28"/>
      <c r="K84" s="28"/>
      <c r="L84" s="28"/>
      <c r="M84" s="28"/>
      <c r="N84" s="28"/>
      <c r="O84" s="28"/>
      <c r="P84" s="28"/>
    </row>
    <row r="85" spans="10:16">
      <c r="J85" s="28"/>
      <c r="K85" s="28"/>
      <c r="L85" s="28"/>
      <c r="M85" s="28"/>
      <c r="N85" s="28"/>
      <c r="O85" s="28"/>
      <c r="P85" s="28"/>
    </row>
    <row r="86" spans="10:16">
      <c r="J86" s="28"/>
      <c r="K86" s="28"/>
      <c r="L86" s="28"/>
      <c r="M86" s="28"/>
      <c r="N86" s="28"/>
      <c r="O86" s="28"/>
      <c r="P86" s="28"/>
    </row>
    <row r="87" spans="10:16">
      <c r="J87" s="28"/>
      <c r="K87" s="28"/>
      <c r="L87" s="28"/>
      <c r="M87" s="28"/>
      <c r="N87" s="28"/>
      <c r="O87" s="28"/>
      <c r="P87" s="28"/>
    </row>
    <row r="88" spans="10:16">
      <c r="O88" s="28"/>
      <c r="P88" s="28"/>
    </row>
    <row r="89" spans="10:16">
      <c r="O89" s="28"/>
      <c r="P89" s="28"/>
    </row>
    <row r="90" spans="10:16">
      <c r="O90" s="28"/>
      <c r="P90" s="28"/>
    </row>
    <row r="91" spans="10:16">
      <c r="O91" s="28"/>
      <c r="P91" s="28"/>
    </row>
    <row r="92" spans="10:16">
      <c r="O92" s="28"/>
      <c r="P92" s="28"/>
    </row>
    <row r="93" spans="10:16">
      <c r="O93" s="28"/>
      <c r="P93" s="28"/>
    </row>
  </sheetData>
  <mergeCells count="21">
    <mergeCell ref="Q2:Q3"/>
    <mergeCell ref="A2:A3"/>
    <mergeCell ref="B2:B3"/>
    <mergeCell ref="C2:C3"/>
    <mergeCell ref="D2:D3"/>
    <mergeCell ref="E2:E3"/>
    <mergeCell ref="F2:F3"/>
    <mergeCell ref="A26:A27"/>
    <mergeCell ref="B26:B27"/>
    <mergeCell ref="C26:H26"/>
    <mergeCell ref="I26:M26"/>
    <mergeCell ref="G2:G3"/>
    <mergeCell ref="H2:H3"/>
    <mergeCell ref="I2:I3"/>
    <mergeCell ref="J2:J3"/>
    <mergeCell ref="K2:P2"/>
    <mergeCell ref="B32:Q32"/>
    <mergeCell ref="B33:Q33"/>
    <mergeCell ref="B34:Q34"/>
    <mergeCell ref="B30:Q30"/>
    <mergeCell ref="B31:Q31"/>
  </mergeCells>
  <phoneticPr fontId="1"/>
  <pageMargins left="0.75" right="0.75" top="1" bottom="1" header="0.51200000000000001" footer="0.51200000000000001"/>
  <pageSetup paperSize="13" scale="96" orientation="landscape" horizontalDpi="1200"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897EAB-7610-49E0-A75B-87F1977318EE}">
  <sheetPr>
    <pageSetUpPr fitToPage="1"/>
  </sheetPr>
  <dimension ref="A1:S53"/>
  <sheetViews>
    <sheetView zoomScale="150" workbookViewId="0">
      <selection sqref="A1:L50"/>
    </sheetView>
  </sheetViews>
  <sheetFormatPr defaultColWidth="8.875" defaultRowHeight="9.75"/>
  <cols>
    <col min="1" max="1" width="1.125" style="28" customWidth="1"/>
    <col min="2" max="2" width="12.125" style="28" customWidth="1"/>
    <col min="3" max="3" width="7.25" style="28" customWidth="1"/>
    <col min="4" max="4" width="7.875" style="28" customWidth="1"/>
    <col min="5" max="5" width="7" style="28" customWidth="1"/>
    <col min="6" max="6" width="4.875" style="28" customWidth="1"/>
    <col min="7" max="7" width="6.375" style="28" customWidth="1"/>
    <col min="8" max="8" width="6.625" style="28" customWidth="1"/>
    <col min="9" max="9" width="5" style="28" customWidth="1"/>
    <col min="10" max="10" width="5.375" style="28" customWidth="1"/>
    <col min="11" max="12" width="5.125" style="28" customWidth="1"/>
    <col min="13" max="256" width="8.875" style="28"/>
    <col min="257" max="257" width="1.125" style="28" customWidth="1"/>
    <col min="258" max="258" width="6.875" style="28" customWidth="1"/>
    <col min="259" max="259" width="5.375" style="28" customWidth="1"/>
    <col min="260" max="260" width="7.875" style="28" customWidth="1"/>
    <col min="261" max="261" width="5.125" style="28" customWidth="1"/>
    <col min="262" max="262" width="4.875" style="28" customWidth="1"/>
    <col min="263" max="263" width="6.25" style="28" customWidth="1"/>
    <col min="264" max="264" width="5.375" style="28" customWidth="1"/>
    <col min="265" max="266" width="6.5" style="28" customWidth="1"/>
    <col min="267" max="268" width="5.125" style="28" customWidth="1"/>
    <col min="269" max="512" width="8.875" style="28"/>
    <col min="513" max="513" width="1.125" style="28" customWidth="1"/>
    <col min="514" max="514" width="6.875" style="28" customWidth="1"/>
    <col min="515" max="515" width="5.375" style="28" customWidth="1"/>
    <col min="516" max="516" width="7.875" style="28" customWidth="1"/>
    <col min="517" max="517" width="5.125" style="28" customWidth="1"/>
    <col min="518" max="518" width="4.875" style="28" customWidth="1"/>
    <col min="519" max="519" width="6.25" style="28" customWidth="1"/>
    <col min="520" max="520" width="5.375" style="28" customWidth="1"/>
    <col min="521" max="522" width="6.5" style="28" customWidth="1"/>
    <col min="523" max="524" width="5.125" style="28" customWidth="1"/>
    <col min="525" max="768" width="8.875" style="28"/>
    <col min="769" max="769" width="1.125" style="28" customWidth="1"/>
    <col min="770" max="770" width="6.875" style="28" customWidth="1"/>
    <col min="771" max="771" width="5.375" style="28" customWidth="1"/>
    <col min="772" max="772" width="7.875" style="28" customWidth="1"/>
    <col min="773" max="773" width="5.125" style="28" customWidth="1"/>
    <col min="774" max="774" width="4.875" style="28" customWidth="1"/>
    <col min="775" max="775" width="6.25" style="28" customWidth="1"/>
    <col min="776" max="776" width="5.375" style="28" customWidth="1"/>
    <col min="777" max="778" width="6.5" style="28" customWidth="1"/>
    <col min="779" max="780" width="5.125" style="28" customWidth="1"/>
    <col min="781" max="1024" width="8.875" style="28"/>
    <col min="1025" max="1025" width="1.125" style="28" customWidth="1"/>
    <col min="1026" max="1026" width="6.875" style="28" customWidth="1"/>
    <col min="1027" max="1027" width="5.375" style="28" customWidth="1"/>
    <col min="1028" max="1028" width="7.875" style="28" customWidth="1"/>
    <col min="1029" max="1029" width="5.125" style="28" customWidth="1"/>
    <col min="1030" max="1030" width="4.875" style="28" customWidth="1"/>
    <col min="1031" max="1031" width="6.25" style="28" customWidth="1"/>
    <col min="1032" max="1032" width="5.375" style="28" customWidth="1"/>
    <col min="1033" max="1034" width="6.5" style="28" customWidth="1"/>
    <col min="1035" max="1036" width="5.125" style="28" customWidth="1"/>
    <col min="1037" max="1280" width="8.875" style="28"/>
    <col min="1281" max="1281" width="1.125" style="28" customWidth="1"/>
    <col min="1282" max="1282" width="6.875" style="28" customWidth="1"/>
    <col min="1283" max="1283" width="5.375" style="28" customWidth="1"/>
    <col min="1284" max="1284" width="7.875" style="28" customWidth="1"/>
    <col min="1285" max="1285" width="5.125" style="28" customWidth="1"/>
    <col min="1286" max="1286" width="4.875" style="28" customWidth="1"/>
    <col min="1287" max="1287" width="6.25" style="28" customWidth="1"/>
    <col min="1288" max="1288" width="5.375" style="28" customWidth="1"/>
    <col min="1289" max="1290" width="6.5" style="28" customWidth="1"/>
    <col min="1291" max="1292" width="5.125" style="28" customWidth="1"/>
    <col min="1293" max="1536" width="8.875" style="28"/>
    <col min="1537" max="1537" width="1.125" style="28" customWidth="1"/>
    <col min="1538" max="1538" width="6.875" style="28" customWidth="1"/>
    <col min="1539" max="1539" width="5.375" style="28" customWidth="1"/>
    <col min="1540" max="1540" width="7.875" style="28" customWidth="1"/>
    <col min="1541" max="1541" width="5.125" style="28" customWidth="1"/>
    <col min="1542" max="1542" width="4.875" style="28" customWidth="1"/>
    <col min="1543" max="1543" width="6.25" style="28" customWidth="1"/>
    <col min="1544" max="1544" width="5.375" style="28" customWidth="1"/>
    <col min="1545" max="1546" width="6.5" style="28" customWidth="1"/>
    <col min="1547" max="1548" width="5.125" style="28" customWidth="1"/>
    <col min="1549" max="1792" width="8.875" style="28"/>
    <col min="1793" max="1793" width="1.125" style="28" customWidth="1"/>
    <col min="1794" max="1794" width="6.875" style="28" customWidth="1"/>
    <col min="1795" max="1795" width="5.375" style="28" customWidth="1"/>
    <col min="1796" max="1796" width="7.875" style="28" customWidth="1"/>
    <col min="1797" max="1797" width="5.125" style="28" customWidth="1"/>
    <col min="1798" max="1798" width="4.875" style="28" customWidth="1"/>
    <col min="1799" max="1799" width="6.25" style="28" customWidth="1"/>
    <col min="1800" max="1800" width="5.375" style="28" customWidth="1"/>
    <col min="1801" max="1802" width="6.5" style="28" customWidth="1"/>
    <col min="1803" max="1804" width="5.125" style="28" customWidth="1"/>
    <col min="1805" max="2048" width="8.875" style="28"/>
    <col min="2049" max="2049" width="1.125" style="28" customWidth="1"/>
    <col min="2050" max="2050" width="6.875" style="28" customWidth="1"/>
    <col min="2051" max="2051" width="5.375" style="28" customWidth="1"/>
    <col min="2052" max="2052" width="7.875" style="28" customWidth="1"/>
    <col min="2053" max="2053" width="5.125" style="28" customWidth="1"/>
    <col min="2054" max="2054" width="4.875" style="28" customWidth="1"/>
    <col min="2055" max="2055" width="6.25" style="28" customWidth="1"/>
    <col min="2056" max="2056" width="5.375" style="28" customWidth="1"/>
    <col min="2057" max="2058" width="6.5" style="28" customWidth="1"/>
    <col min="2059" max="2060" width="5.125" style="28" customWidth="1"/>
    <col min="2061" max="2304" width="8.875" style="28"/>
    <col min="2305" max="2305" width="1.125" style="28" customWidth="1"/>
    <col min="2306" max="2306" width="6.875" style="28" customWidth="1"/>
    <col min="2307" max="2307" width="5.375" style="28" customWidth="1"/>
    <col min="2308" max="2308" width="7.875" style="28" customWidth="1"/>
    <col min="2309" max="2309" width="5.125" style="28" customWidth="1"/>
    <col min="2310" max="2310" width="4.875" style="28" customWidth="1"/>
    <col min="2311" max="2311" width="6.25" style="28" customWidth="1"/>
    <col min="2312" max="2312" width="5.375" style="28" customWidth="1"/>
    <col min="2313" max="2314" width="6.5" style="28" customWidth="1"/>
    <col min="2315" max="2316" width="5.125" style="28" customWidth="1"/>
    <col min="2317" max="2560" width="8.875" style="28"/>
    <col min="2561" max="2561" width="1.125" style="28" customWidth="1"/>
    <col min="2562" max="2562" width="6.875" style="28" customWidth="1"/>
    <col min="2563" max="2563" width="5.375" style="28" customWidth="1"/>
    <col min="2564" max="2564" width="7.875" style="28" customWidth="1"/>
    <col min="2565" max="2565" width="5.125" style="28" customWidth="1"/>
    <col min="2566" max="2566" width="4.875" style="28" customWidth="1"/>
    <col min="2567" max="2567" width="6.25" style="28" customWidth="1"/>
    <col min="2568" max="2568" width="5.375" style="28" customWidth="1"/>
    <col min="2569" max="2570" width="6.5" style="28" customWidth="1"/>
    <col min="2571" max="2572" width="5.125" style="28" customWidth="1"/>
    <col min="2573" max="2816" width="8.875" style="28"/>
    <col min="2817" max="2817" width="1.125" style="28" customWidth="1"/>
    <col min="2818" max="2818" width="6.875" style="28" customWidth="1"/>
    <col min="2819" max="2819" width="5.375" style="28" customWidth="1"/>
    <col min="2820" max="2820" width="7.875" style="28" customWidth="1"/>
    <col min="2821" max="2821" width="5.125" style="28" customWidth="1"/>
    <col min="2822" max="2822" width="4.875" style="28" customWidth="1"/>
    <col min="2823" max="2823" width="6.25" style="28" customWidth="1"/>
    <col min="2824" max="2824" width="5.375" style="28" customWidth="1"/>
    <col min="2825" max="2826" width="6.5" style="28" customWidth="1"/>
    <col min="2827" max="2828" width="5.125" style="28" customWidth="1"/>
    <col min="2829" max="3072" width="8.875" style="28"/>
    <col min="3073" max="3073" width="1.125" style="28" customWidth="1"/>
    <col min="3074" max="3074" width="6.875" style="28" customWidth="1"/>
    <col min="3075" max="3075" width="5.375" style="28" customWidth="1"/>
    <col min="3076" max="3076" width="7.875" style="28" customWidth="1"/>
    <col min="3077" max="3077" width="5.125" style="28" customWidth="1"/>
    <col min="3078" max="3078" width="4.875" style="28" customWidth="1"/>
    <col min="3079" max="3079" width="6.25" style="28" customWidth="1"/>
    <col min="3080" max="3080" width="5.375" style="28" customWidth="1"/>
    <col min="3081" max="3082" width="6.5" style="28" customWidth="1"/>
    <col min="3083" max="3084" width="5.125" style="28" customWidth="1"/>
    <col min="3085" max="3328" width="8.875" style="28"/>
    <col min="3329" max="3329" width="1.125" style="28" customWidth="1"/>
    <col min="3330" max="3330" width="6.875" style="28" customWidth="1"/>
    <col min="3331" max="3331" width="5.375" style="28" customWidth="1"/>
    <col min="3332" max="3332" width="7.875" style="28" customWidth="1"/>
    <col min="3333" max="3333" width="5.125" style="28" customWidth="1"/>
    <col min="3334" max="3334" width="4.875" style="28" customWidth="1"/>
    <col min="3335" max="3335" width="6.25" style="28" customWidth="1"/>
    <col min="3336" max="3336" width="5.375" style="28" customWidth="1"/>
    <col min="3337" max="3338" width="6.5" style="28" customWidth="1"/>
    <col min="3339" max="3340" width="5.125" style="28" customWidth="1"/>
    <col min="3341" max="3584" width="8.875" style="28"/>
    <col min="3585" max="3585" width="1.125" style="28" customWidth="1"/>
    <col min="3586" max="3586" width="6.875" style="28" customWidth="1"/>
    <col min="3587" max="3587" width="5.375" style="28" customWidth="1"/>
    <col min="3588" max="3588" width="7.875" style="28" customWidth="1"/>
    <col min="3589" max="3589" width="5.125" style="28" customWidth="1"/>
    <col min="3590" max="3590" width="4.875" style="28" customWidth="1"/>
    <col min="3591" max="3591" width="6.25" style="28" customWidth="1"/>
    <col min="3592" max="3592" width="5.375" style="28" customWidth="1"/>
    <col min="3593" max="3594" width="6.5" style="28" customWidth="1"/>
    <col min="3595" max="3596" width="5.125" style="28" customWidth="1"/>
    <col min="3597" max="3840" width="8.875" style="28"/>
    <col min="3841" max="3841" width="1.125" style="28" customWidth="1"/>
    <col min="3842" max="3842" width="6.875" style="28" customWidth="1"/>
    <col min="3843" max="3843" width="5.375" style="28" customWidth="1"/>
    <col min="3844" max="3844" width="7.875" style="28" customWidth="1"/>
    <col min="3845" max="3845" width="5.125" style="28" customWidth="1"/>
    <col min="3846" max="3846" width="4.875" style="28" customWidth="1"/>
    <col min="3847" max="3847" width="6.25" style="28" customWidth="1"/>
    <col min="3848" max="3848" width="5.375" style="28" customWidth="1"/>
    <col min="3849" max="3850" width="6.5" style="28" customWidth="1"/>
    <col min="3851" max="3852" width="5.125" style="28" customWidth="1"/>
    <col min="3853" max="4096" width="8.875" style="28"/>
    <col min="4097" max="4097" width="1.125" style="28" customWidth="1"/>
    <col min="4098" max="4098" width="6.875" style="28" customWidth="1"/>
    <col min="4099" max="4099" width="5.375" style="28" customWidth="1"/>
    <col min="4100" max="4100" width="7.875" style="28" customWidth="1"/>
    <col min="4101" max="4101" width="5.125" style="28" customWidth="1"/>
    <col min="4102" max="4102" width="4.875" style="28" customWidth="1"/>
    <col min="4103" max="4103" width="6.25" style="28" customWidth="1"/>
    <col min="4104" max="4104" width="5.375" style="28" customWidth="1"/>
    <col min="4105" max="4106" width="6.5" style="28" customWidth="1"/>
    <col min="4107" max="4108" width="5.125" style="28" customWidth="1"/>
    <col min="4109" max="4352" width="8.875" style="28"/>
    <col min="4353" max="4353" width="1.125" style="28" customWidth="1"/>
    <col min="4354" max="4354" width="6.875" style="28" customWidth="1"/>
    <col min="4355" max="4355" width="5.375" style="28" customWidth="1"/>
    <col min="4356" max="4356" width="7.875" style="28" customWidth="1"/>
    <col min="4357" max="4357" width="5.125" style="28" customWidth="1"/>
    <col min="4358" max="4358" width="4.875" style="28" customWidth="1"/>
    <col min="4359" max="4359" width="6.25" style="28" customWidth="1"/>
    <col min="4360" max="4360" width="5.375" style="28" customWidth="1"/>
    <col min="4361" max="4362" width="6.5" style="28" customWidth="1"/>
    <col min="4363" max="4364" width="5.125" style="28" customWidth="1"/>
    <col min="4365" max="4608" width="8.875" style="28"/>
    <col min="4609" max="4609" width="1.125" style="28" customWidth="1"/>
    <col min="4610" max="4610" width="6.875" style="28" customWidth="1"/>
    <col min="4611" max="4611" width="5.375" style="28" customWidth="1"/>
    <col min="4612" max="4612" width="7.875" style="28" customWidth="1"/>
    <col min="4613" max="4613" width="5.125" style="28" customWidth="1"/>
    <col min="4614" max="4614" width="4.875" style="28" customWidth="1"/>
    <col min="4615" max="4615" width="6.25" style="28" customWidth="1"/>
    <col min="4616" max="4616" width="5.375" style="28" customWidth="1"/>
    <col min="4617" max="4618" width="6.5" style="28" customWidth="1"/>
    <col min="4619" max="4620" width="5.125" style="28" customWidth="1"/>
    <col min="4621" max="4864" width="8.875" style="28"/>
    <col min="4865" max="4865" width="1.125" style="28" customWidth="1"/>
    <col min="4866" max="4866" width="6.875" style="28" customWidth="1"/>
    <col min="4867" max="4867" width="5.375" style="28" customWidth="1"/>
    <col min="4868" max="4868" width="7.875" style="28" customWidth="1"/>
    <col min="4869" max="4869" width="5.125" style="28" customWidth="1"/>
    <col min="4870" max="4870" width="4.875" style="28" customWidth="1"/>
    <col min="4871" max="4871" width="6.25" style="28" customWidth="1"/>
    <col min="4872" max="4872" width="5.375" style="28" customWidth="1"/>
    <col min="4873" max="4874" width="6.5" style="28" customWidth="1"/>
    <col min="4875" max="4876" width="5.125" style="28" customWidth="1"/>
    <col min="4877" max="5120" width="8.875" style="28"/>
    <col min="5121" max="5121" width="1.125" style="28" customWidth="1"/>
    <col min="5122" max="5122" width="6.875" style="28" customWidth="1"/>
    <col min="5123" max="5123" width="5.375" style="28" customWidth="1"/>
    <col min="5124" max="5124" width="7.875" style="28" customWidth="1"/>
    <col min="5125" max="5125" width="5.125" style="28" customWidth="1"/>
    <col min="5126" max="5126" width="4.875" style="28" customWidth="1"/>
    <col min="5127" max="5127" width="6.25" style="28" customWidth="1"/>
    <col min="5128" max="5128" width="5.375" style="28" customWidth="1"/>
    <col min="5129" max="5130" width="6.5" style="28" customWidth="1"/>
    <col min="5131" max="5132" width="5.125" style="28" customWidth="1"/>
    <col min="5133" max="5376" width="8.875" style="28"/>
    <col min="5377" max="5377" width="1.125" style="28" customWidth="1"/>
    <col min="5378" max="5378" width="6.875" style="28" customWidth="1"/>
    <col min="5379" max="5379" width="5.375" style="28" customWidth="1"/>
    <col min="5380" max="5380" width="7.875" style="28" customWidth="1"/>
    <col min="5381" max="5381" width="5.125" style="28" customWidth="1"/>
    <col min="5382" max="5382" width="4.875" style="28" customWidth="1"/>
    <col min="5383" max="5383" width="6.25" style="28" customWidth="1"/>
    <col min="5384" max="5384" width="5.375" style="28" customWidth="1"/>
    <col min="5385" max="5386" width="6.5" style="28" customWidth="1"/>
    <col min="5387" max="5388" width="5.125" style="28" customWidth="1"/>
    <col min="5389" max="5632" width="8.875" style="28"/>
    <col min="5633" max="5633" width="1.125" style="28" customWidth="1"/>
    <col min="5634" max="5634" width="6.875" style="28" customWidth="1"/>
    <col min="5635" max="5635" width="5.375" style="28" customWidth="1"/>
    <col min="5636" max="5636" width="7.875" style="28" customWidth="1"/>
    <col min="5637" max="5637" width="5.125" style="28" customWidth="1"/>
    <col min="5638" max="5638" width="4.875" style="28" customWidth="1"/>
    <col min="5639" max="5639" width="6.25" style="28" customWidth="1"/>
    <col min="5640" max="5640" width="5.375" style="28" customWidth="1"/>
    <col min="5641" max="5642" width="6.5" style="28" customWidth="1"/>
    <col min="5643" max="5644" width="5.125" style="28" customWidth="1"/>
    <col min="5645" max="5888" width="8.875" style="28"/>
    <col min="5889" max="5889" width="1.125" style="28" customWidth="1"/>
    <col min="5890" max="5890" width="6.875" style="28" customWidth="1"/>
    <col min="5891" max="5891" width="5.375" style="28" customWidth="1"/>
    <col min="5892" max="5892" width="7.875" style="28" customWidth="1"/>
    <col min="5893" max="5893" width="5.125" style="28" customWidth="1"/>
    <col min="5894" max="5894" width="4.875" style="28" customWidth="1"/>
    <col min="5895" max="5895" width="6.25" style="28" customWidth="1"/>
    <col min="5896" max="5896" width="5.375" style="28" customWidth="1"/>
    <col min="5897" max="5898" width="6.5" style="28" customWidth="1"/>
    <col min="5899" max="5900" width="5.125" style="28" customWidth="1"/>
    <col min="5901" max="6144" width="8.875" style="28"/>
    <col min="6145" max="6145" width="1.125" style="28" customWidth="1"/>
    <col min="6146" max="6146" width="6.875" style="28" customWidth="1"/>
    <col min="6147" max="6147" width="5.375" style="28" customWidth="1"/>
    <col min="6148" max="6148" width="7.875" style="28" customWidth="1"/>
    <col min="6149" max="6149" width="5.125" style="28" customWidth="1"/>
    <col min="6150" max="6150" width="4.875" style="28" customWidth="1"/>
    <col min="6151" max="6151" width="6.25" style="28" customWidth="1"/>
    <col min="6152" max="6152" width="5.375" style="28" customWidth="1"/>
    <col min="6153" max="6154" width="6.5" style="28" customWidth="1"/>
    <col min="6155" max="6156" width="5.125" style="28" customWidth="1"/>
    <col min="6157" max="6400" width="8.875" style="28"/>
    <col min="6401" max="6401" width="1.125" style="28" customWidth="1"/>
    <col min="6402" max="6402" width="6.875" style="28" customWidth="1"/>
    <col min="6403" max="6403" width="5.375" style="28" customWidth="1"/>
    <col min="6404" max="6404" width="7.875" style="28" customWidth="1"/>
    <col min="6405" max="6405" width="5.125" style="28" customWidth="1"/>
    <col min="6406" max="6406" width="4.875" style="28" customWidth="1"/>
    <col min="6407" max="6407" width="6.25" style="28" customWidth="1"/>
    <col min="6408" max="6408" width="5.375" style="28" customWidth="1"/>
    <col min="6409" max="6410" width="6.5" style="28" customWidth="1"/>
    <col min="6411" max="6412" width="5.125" style="28" customWidth="1"/>
    <col min="6413" max="6656" width="8.875" style="28"/>
    <col min="6657" max="6657" width="1.125" style="28" customWidth="1"/>
    <col min="6658" max="6658" width="6.875" style="28" customWidth="1"/>
    <col min="6659" max="6659" width="5.375" style="28" customWidth="1"/>
    <col min="6660" max="6660" width="7.875" style="28" customWidth="1"/>
    <col min="6661" max="6661" width="5.125" style="28" customWidth="1"/>
    <col min="6662" max="6662" width="4.875" style="28" customWidth="1"/>
    <col min="6663" max="6663" width="6.25" style="28" customWidth="1"/>
    <col min="6664" max="6664" width="5.375" style="28" customWidth="1"/>
    <col min="6665" max="6666" width="6.5" style="28" customWidth="1"/>
    <col min="6667" max="6668" width="5.125" style="28" customWidth="1"/>
    <col min="6669" max="6912" width="8.875" style="28"/>
    <col min="6913" max="6913" width="1.125" style="28" customWidth="1"/>
    <col min="6914" max="6914" width="6.875" style="28" customWidth="1"/>
    <col min="6915" max="6915" width="5.375" style="28" customWidth="1"/>
    <col min="6916" max="6916" width="7.875" style="28" customWidth="1"/>
    <col min="6917" max="6917" width="5.125" style="28" customWidth="1"/>
    <col min="6918" max="6918" width="4.875" style="28" customWidth="1"/>
    <col min="6919" max="6919" width="6.25" style="28" customWidth="1"/>
    <col min="6920" max="6920" width="5.375" style="28" customWidth="1"/>
    <col min="6921" max="6922" width="6.5" style="28" customWidth="1"/>
    <col min="6923" max="6924" width="5.125" style="28" customWidth="1"/>
    <col min="6925" max="7168" width="8.875" style="28"/>
    <col min="7169" max="7169" width="1.125" style="28" customWidth="1"/>
    <col min="7170" max="7170" width="6.875" style="28" customWidth="1"/>
    <col min="7171" max="7171" width="5.375" style="28" customWidth="1"/>
    <col min="7172" max="7172" width="7.875" style="28" customWidth="1"/>
    <col min="7173" max="7173" width="5.125" style="28" customWidth="1"/>
    <col min="7174" max="7174" width="4.875" style="28" customWidth="1"/>
    <col min="7175" max="7175" width="6.25" style="28" customWidth="1"/>
    <col min="7176" max="7176" width="5.375" style="28" customWidth="1"/>
    <col min="7177" max="7178" width="6.5" style="28" customWidth="1"/>
    <col min="7179" max="7180" width="5.125" style="28" customWidth="1"/>
    <col min="7181" max="7424" width="8.875" style="28"/>
    <col min="7425" max="7425" width="1.125" style="28" customWidth="1"/>
    <col min="7426" max="7426" width="6.875" style="28" customWidth="1"/>
    <col min="7427" max="7427" width="5.375" style="28" customWidth="1"/>
    <col min="7428" max="7428" width="7.875" style="28" customWidth="1"/>
    <col min="7429" max="7429" width="5.125" style="28" customWidth="1"/>
    <col min="7430" max="7430" width="4.875" style="28" customWidth="1"/>
    <col min="7431" max="7431" width="6.25" style="28" customWidth="1"/>
    <col min="7432" max="7432" width="5.375" style="28" customWidth="1"/>
    <col min="7433" max="7434" width="6.5" style="28" customWidth="1"/>
    <col min="7435" max="7436" width="5.125" style="28" customWidth="1"/>
    <col min="7437" max="7680" width="8.875" style="28"/>
    <col min="7681" max="7681" width="1.125" style="28" customWidth="1"/>
    <col min="7682" max="7682" width="6.875" style="28" customWidth="1"/>
    <col min="7683" max="7683" width="5.375" style="28" customWidth="1"/>
    <col min="7684" max="7684" width="7.875" style="28" customWidth="1"/>
    <col min="7685" max="7685" width="5.125" style="28" customWidth="1"/>
    <col min="7686" max="7686" width="4.875" style="28" customWidth="1"/>
    <col min="7687" max="7687" width="6.25" style="28" customWidth="1"/>
    <col min="7688" max="7688" width="5.375" style="28" customWidth="1"/>
    <col min="7689" max="7690" width="6.5" style="28" customWidth="1"/>
    <col min="7691" max="7692" width="5.125" style="28" customWidth="1"/>
    <col min="7693" max="7936" width="8.875" style="28"/>
    <col min="7937" max="7937" width="1.125" style="28" customWidth="1"/>
    <col min="7938" max="7938" width="6.875" style="28" customWidth="1"/>
    <col min="7939" max="7939" width="5.375" style="28" customWidth="1"/>
    <col min="7940" max="7940" width="7.875" style="28" customWidth="1"/>
    <col min="7941" max="7941" width="5.125" style="28" customWidth="1"/>
    <col min="7942" max="7942" width="4.875" style="28" customWidth="1"/>
    <col min="7943" max="7943" width="6.25" style="28" customWidth="1"/>
    <col min="7944" max="7944" width="5.375" style="28" customWidth="1"/>
    <col min="7945" max="7946" width="6.5" style="28" customWidth="1"/>
    <col min="7947" max="7948" width="5.125" style="28" customWidth="1"/>
    <col min="7949" max="8192" width="8.875" style="28"/>
    <col min="8193" max="8193" width="1.125" style="28" customWidth="1"/>
    <col min="8194" max="8194" width="6.875" style="28" customWidth="1"/>
    <col min="8195" max="8195" width="5.375" style="28" customWidth="1"/>
    <col min="8196" max="8196" width="7.875" style="28" customWidth="1"/>
    <col min="8197" max="8197" width="5.125" style="28" customWidth="1"/>
    <col min="8198" max="8198" width="4.875" style="28" customWidth="1"/>
    <col min="8199" max="8199" width="6.25" style="28" customWidth="1"/>
    <col min="8200" max="8200" width="5.375" style="28" customWidth="1"/>
    <col min="8201" max="8202" width="6.5" style="28" customWidth="1"/>
    <col min="8203" max="8204" width="5.125" style="28" customWidth="1"/>
    <col min="8205" max="8448" width="8.875" style="28"/>
    <col min="8449" max="8449" width="1.125" style="28" customWidth="1"/>
    <col min="8450" max="8450" width="6.875" style="28" customWidth="1"/>
    <col min="8451" max="8451" width="5.375" style="28" customWidth="1"/>
    <col min="8452" max="8452" width="7.875" style="28" customWidth="1"/>
    <col min="8453" max="8453" width="5.125" style="28" customWidth="1"/>
    <col min="8454" max="8454" width="4.875" style="28" customWidth="1"/>
    <col min="8455" max="8455" width="6.25" style="28" customWidth="1"/>
    <col min="8456" max="8456" width="5.375" style="28" customWidth="1"/>
    <col min="8457" max="8458" width="6.5" style="28" customWidth="1"/>
    <col min="8459" max="8460" width="5.125" style="28" customWidth="1"/>
    <col min="8461" max="8704" width="8.875" style="28"/>
    <col min="8705" max="8705" width="1.125" style="28" customWidth="1"/>
    <col min="8706" max="8706" width="6.875" style="28" customWidth="1"/>
    <col min="8707" max="8707" width="5.375" style="28" customWidth="1"/>
    <col min="8708" max="8708" width="7.875" style="28" customWidth="1"/>
    <col min="8709" max="8709" width="5.125" style="28" customWidth="1"/>
    <col min="8710" max="8710" width="4.875" style="28" customWidth="1"/>
    <col min="8711" max="8711" width="6.25" style="28" customWidth="1"/>
    <col min="8712" max="8712" width="5.375" style="28" customWidth="1"/>
    <col min="8713" max="8714" width="6.5" style="28" customWidth="1"/>
    <col min="8715" max="8716" width="5.125" style="28" customWidth="1"/>
    <col min="8717" max="8960" width="8.875" style="28"/>
    <col min="8961" max="8961" width="1.125" style="28" customWidth="1"/>
    <col min="8962" max="8962" width="6.875" style="28" customWidth="1"/>
    <col min="8963" max="8963" width="5.375" style="28" customWidth="1"/>
    <col min="8964" max="8964" width="7.875" style="28" customWidth="1"/>
    <col min="8965" max="8965" width="5.125" style="28" customWidth="1"/>
    <col min="8966" max="8966" width="4.875" style="28" customWidth="1"/>
    <col min="8967" max="8967" width="6.25" style="28" customWidth="1"/>
    <col min="8968" max="8968" width="5.375" style="28" customWidth="1"/>
    <col min="8969" max="8970" width="6.5" style="28" customWidth="1"/>
    <col min="8971" max="8972" width="5.125" style="28" customWidth="1"/>
    <col min="8973" max="9216" width="8.875" style="28"/>
    <col min="9217" max="9217" width="1.125" style="28" customWidth="1"/>
    <col min="9218" max="9218" width="6.875" style="28" customWidth="1"/>
    <col min="9219" max="9219" width="5.375" style="28" customWidth="1"/>
    <col min="9220" max="9220" width="7.875" style="28" customWidth="1"/>
    <col min="9221" max="9221" width="5.125" style="28" customWidth="1"/>
    <col min="9222" max="9222" width="4.875" style="28" customWidth="1"/>
    <col min="9223" max="9223" width="6.25" style="28" customWidth="1"/>
    <col min="9224" max="9224" width="5.375" style="28" customWidth="1"/>
    <col min="9225" max="9226" width="6.5" style="28" customWidth="1"/>
    <col min="9227" max="9228" width="5.125" style="28" customWidth="1"/>
    <col min="9229" max="9472" width="8.875" style="28"/>
    <col min="9473" max="9473" width="1.125" style="28" customWidth="1"/>
    <col min="9474" max="9474" width="6.875" style="28" customWidth="1"/>
    <col min="9475" max="9475" width="5.375" style="28" customWidth="1"/>
    <col min="9476" max="9476" width="7.875" style="28" customWidth="1"/>
    <col min="9477" max="9477" width="5.125" style="28" customWidth="1"/>
    <col min="9478" max="9478" width="4.875" style="28" customWidth="1"/>
    <col min="9479" max="9479" width="6.25" style="28" customWidth="1"/>
    <col min="9480" max="9480" width="5.375" style="28" customWidth="1"/>
    <col min="9481" max="9482" width="6.5" style="28" customWidth="1"/>
    <col min="9483" max="9484" width="5.125" style="28" customWidth="1"/>
    <col min="9485" max="9728" width="8.875" style="28"/>
    <col min="9729" max="9729" width="1.125" style="28" customWidth="1"/>
    <col min="9730" max="9730" width="6.875" style="28" customWidth="1"/>
    <col min="9731" max="9731" width="5.375" style="28" customWidth="1"/>
    <col min="9732" max="9732" width="7.875" style="28" customWidth="1"/>
    <col min="9733" max="9733" width="5.125" style="28" customWidth="1"/>
    <col min="9734" max="9734" width="4.875" style="28" customWidth="1"/>
    <col min="9735" max="9735" width="6.25" style="28" customWidth="1"/>
    <col min="9736" max="9736" width="5.375" style="28" customWidth="1"/>
    <col min="9737" max="9738" width="6.5" style="28" customWidth="1"/>
    <col min="9739" max="9740" width="5.125" style="28" customWidth="1"/>
    <col min="9741" max="9984" width="8.875" style="28"/>
    <col min="9985" max="9985" width="1.125" style="28" customWidth="1"/>
    <col min="9986" max="9986" width="6.875" style="28" customWidth="1"/>
    <col min="9987" max="9987" width="5.375" style="28" customWidth="1"/>
    <col min="9988" max="9988" width="7.875" style="28" customWidth="1"/>
    <col min="9989" max="9989" width="5.125" style="28" customWidth="1"/>
    <col min="9990" max="9990" width="4.875" style="28" customWidth="1"/>
    <col min="9991" max="9991" width="6.25" style="28" customWidth="1"/>
    <col min="9992" max="9992" width="5.375" style="28" customWidth="1"/>
    <col min="9993" max="9994" width="6.5" style="28" customWidth="1"/>
    <col min="9995" max="9996" width="5.125" style="28" customWidth="1"/>
    <col min="9997" max="10240" width="8.875" style="28"/>
    <col min="10241" max="10241" width="1.125" style="28" customWidth="1"/>
    <col min="10242" max="10242" width="6.875" style="28" customWidth="1"/>
    <col min="10243" max="10243" width="5.375" style="28" customWidth="1"/>
    <col min="10244" max="10244" width="7.875" style="28" customWidth="1"/>
    <col min="10245" max="10245" width="5.125" style="28" customWidth="1"/>
    <col min="10246" max="10246" width="4.875" style="28" customWidth="1"/>
    <col min="10247" max="10247" width="6.25" style="28" customWidth="1"/>
    <col min="10248" max="10248" width="5.375" style="28" customWidth="1"/>
    <col min="10249" max="10250" width="6.5" style="28" customWidth="1"/>
    <col min="10251" max="10252" width="5.125" style="28" customWidth="1"/>
    <col min="10253" max="10496" width="8.875" style="28"/>
    <col min="10497" max="10497" width="1.125" style="28" customWidth="1"/>
    <col min="10498" max="10498" width="6.875" style="28" customWidth="1"/>
    <col min="10499" max="10499" width="5.375" style="28" customWidth="1"/>
    <col min="10500" max="10500" width="7.875" style="28" customWidth="1"/>
    <col min="10501" max="10501" width="5.125" style="28" customWidth="1"/>
    <col min="10502" max="10502" width="4.875" style="28" customWidth="1"/>
    <col min="10503" max="10503" width="6.25" style="28" customWidth="1"/>
    <col min="10504" max="10504" width="5.375" style="28" customWidth="1"/>
    <col min="10505" max="10506" width="6.5" style="28" customWidth="1"/>
    <col min="10507" max="10508" width="5.125" style="28" customWidth="1"/>
    <col min="10509" max="10752" width="8.875" style="28"/>
    <col min="10753" max="10753" width="1.125" style="28" customWidth="1"/>
    <col min="10754" max="10754" width="6.875" style="28" customWidth="1"/>
    <col min="10755" max="10755" width="5.375" style="28" customWidth="1"/>
    <col min="10756" max="10756" width="7.875" style="28" customWidth="1"/>
    <col min="10757" max="10757" width="5.125" style="28" customWidth="1"/>
    <col min="10758" max="10758" width="4.875" style="28" customWidth="1"/>
    <col min="10759" max="10759" width="6.25" style="28" customWidth="1"/>
    <col min="10760" max="10760" width="5.375" style="28" customWidth="1"/>
    <col min="10761" max="10762" width="6.5" style="28" customWidth="1"/>
    <col min="10763" max="10764" width="5.125" style="28" customWidth="1"/>
    <col min="10765" max="11008" width="8.875" style="28"/>
    <col min="11009" max="11009" width="1.125" style="28" customWidth="1"/>
    <col min="11010" max="11010" width="6.875" style="28" customWidth="1"/>
    <col min="11011" max="11011" width="5.375" style="28" customWidth="1"/>
    <col min="11012" max="11012" width="7.875" style="28" customWidth="1"/>
    <col min="11013" max="11013" width="5.125" style="28" customWidth="1"/>
    <col min="11014" max="11014" width="4.875" style="28" customWidth="1"/>
    <col min="11015" max="11015" width="6.25" style="28" customWidth="1"/>
    <col min="11016" max="11016" width="5.375" style="28" customWidth="1"/>
    <col min="11017" max="11018" width="6.5" style="28" customWidth="1"/>
    <col min="11019" max="11020" width="5.125" style="28" customWidth="1"/>
    <col min="11021" max="11264" width="8.875" style="28"/>
    <col min="11265" max="11265" width="1.125" style="28" customWidth="1"/>
    <col min="11266" max="11266" width="6.875" style="28" customWidth="1"/>
    <col min="11267" max="11267" width="5.375" style="28" customWidth="1"/>
    <col min="11268" max="11268" width="7.875" style="28" customWidth="1"/>
    <col min="11269" max="11269" width="5.125" style="28" customWidth="1"/>
    <col min="11270" max="11270" width="4.875" style="28" customWidth="1"/>
    <col min="11271" max="11271" width="6.25" style="28" customWidth="1"/>
    <col min="11272" max="11272" width="5.375" style="28" customWidth="1"/>
    <col min="11273" max="11274" width="6.5" style="28" customWidth="1"/>
    <col min="11275" max="11276" width="5.125" style="28" customWidth="1"/>
    <col min="11277" max="11520" width="8.875" style="28"/>
    <col min="11521" max="11521" width="1.125" style="28" customWidth="1"/>
    <col min="11522" max="11522" width="6.875" style="28" customWidth="1"/>
    <col min="11523" max="11523" width="5.375" style="28" customWidth="1"/>
    <col min="11524" max="11524" width="7.875" style="28" customWidth="1"/>
    <col min="11525" max="11525" width="5.125" style="28" customWidth="1"/>
    <col min="11526" max="11526" width="4.875" style="28" customWidth="1"/>
    <col min="11527" max="11527" width="6.25" style="28" customWidth="1"/>
    <col min="11528" max="11528" width="5.375" style="28" customWidth="1"/>
    <col min="11529" max="11530" width="6.5" style="28" customWidth="1"/>
    <col min="11531" max="11532" width="5.125" style="28" customWidth="1"/>
    <col min="11533" max="11776" width="8.875" style="28"/>
    <col min="11777" max="11777" width="1.125" style="28" customWidth="1"/>
    <col min="11778" max="11778" width="6.875" style="28" customWidth="1"/>
    <col min="11779" max="11779" width="5.375" style="28" customWidth="1"/>
    <col min="11780" max="11780" width="7.875" style="28" customWidth="1"/>
    <col min="11781" max="11781" width="5.125" style="28" customWidth="1"/>
    <col min="11782" max="11782" width="4.875" style="28" customWidth="1"/>
    <col min="11783" max="11783" width="6.25" style="28" customWidth="1"/>
    <col min="11784" max="11784" width="5.375" style="28" customWidth="1"/>
    <col min="11785" max="11786" width="6.5" style="28" customWidth="1"/>
    <col min="11787" max="11788" width="5.125" style="28" customWidth="1"/>
    <col min="11789" max="12032" width="8.875" style="28"/>
    <col min="12033" max="12033" width="1.125" style="28" customWidth="1"/>
    <col min="12034" max="12034" width="6.875" style="28" customWidth="1"/>
    <col min="12035" max="12035" width="5.375" style="28" customWidth="1"/>
    <col min="12036" max="12036" width="7.875" style="28" customWidth="1"/>
    <col min="12037" max="12037" width="5.125" style="28" customWidth="1"/>
    <col min="12038" max="12038" width="4.875" style="28" customWidth="1"/>
    <col min="12039" max="12039" width="6.25" style="28" customWidth="1"/>
    <col min="12040" max="12040" width="5.375" style="28" customWidth="1"/>
    <col min="12041" max="12042" width="6.5" style="28" customWidth="1"/>
    <col min="12043" max="12044" width="5.125" style="28" customWidth="1"/>
    <col min="12045" max="12288" width="8.875" style="28"/>
    <col min="12289" max="12289" width="1.125" style="28" customWidth="1"/>
    <col min="12290" max="12290" width="6.875" style="28" customWidth="1"/>
    <col min="12291" max="12291" width="5.375" style="28" customWidth="1"/>
    <col min="12292" max="12292" width="7.875" style="28" customWidth="1"/>
    <col min="12293" max="12293" width="5.125" style="28" customWidth="1"/>
    <col min="12294" max="12294" width="4.875" style="28" customWidth="1"/>
    <col min="12295" max="12295" width="6.25" style="28" customWidth="1"/>
    <col min="12296" max="12296" width="5.375" style="28" customWidth="1"/>
    <col min="12297" max="12298" width="6.5" style="28" customWidth="1"/>
    <col min="12299" max="12300" width="5.125" style="28" customWidth="1"/>
    <col min="12301" max="12544" width="8.875" style="28"/>
    <col min="12545" max="12545" width="1.125" style="28" customWidth="1"/>
    <col min="12546" max="12546" width="6.875" style="28" customWidth="1"/>
    <col min="12547" max="12547" width="5.375" style="28" customWidth="1"/>
    <col min="12548" max="12548" width="7.875" style="28" customWidth="1"/>
    <col min="12549" max="12549" width="5.125" style="28" customWidth="1"/>
    <col min="12550" max="12550" width="4.875" style="28" customWidth="1"/>
    <col min="12551" max="12551" width="6.25" style="28" customWidth="1"/>
    <col min="12552" max="12552" width="5.375" style="28" customWidth="1"/>
    <col min="12553" max="12554" width="6.5" style="28" customWidth="1"/>
    <col min="12555" max="12556" width="5.125" style="28" customWidth="1"/>
    <col min="12557" max="12800" width="8.875" style="28"/>
    <col min="12801" max="12801" width="1.125" style="28" customWidth="1"/>
    <col min="12802" max="12802" width="6.875" style="28" customWidth="1"/>
    <col min="12803" max="12803" width="5.375" style="28" customWidth="1"/>
    <col min="12804" max="12804" width="7.875" style="28" customWidth="1"/>
    <col min="12805" max="12805" width="5.125" style="28" customWidth="1"/>
    <col min="12806" max="12806" width="4.875" style="28" customWidth="1"/>
    <col min="12807" max="12807" width="6.25" style="28" customWidth="1"/>
    <col min="12808" max="12808" width="5.375" style="28" customWidth="1"/>
    <col min="12809" max="12810" width="6.5" style="28" customWidth="1"/>
    <col min="12811" max="12812" width="5.125" style="28" customWidth="1"/>
    <col min="12813" max="13056" width="8.875" style="28"/>
    <col min="13057" max="13057" width="1.125" style="28" customWidth="1"/>
    <col min="13058" max="13058" width="6.875" style="28" customWidth="1"/>
    <col min="13059" max="13059" width="5.375" style="28" customWidth="1"/>
    <col min="13060" max="13060" width="7.875" style="28" customWidth="1"/>
    <col min="13061" max="13061" width="5.125" style="28" customWidth="1"/>
    <col min="13062" max="13062" width="4.875" style="28" customWidth="1"/>
    <col min="13063" max="13063" width="6.25" style="28" customWidth="1"/>
    <col min="13064" max="13064" width="5.375" style="28" customWidth="1"/>
    <col min="13065" max="13066" width="6.5" style="28" customWidth="1"/>
    <col min="13067" max="13068" width="5.125" style="28" customWidth="1"/>
    <col min="13069" max="13312" width="8.875" style="28"/>
    <col min="13313" max="13313" width="1.125" style="28" customWidth="1"/>
    <col min="13314" max="13314" width="6.875" style="28" customWidth="1"/>
    <col min="13315" max="13315" width="5.375" style="28" customWidth="1"/>
    <col min="13316" max="13316" width="7.875" style="28" customWidth="1"/>
    <col min="13317" max="13317" width="5.125" style="28" customWidth="1"/>
    <col min="13318" max="13318" width="4.875" style="28" customWidth="1"/>
    <col min="13319" max="13319" width="6.25" style="28" customWidth="1"/>
    <col min="13320" max="13320" width="5.375" style="28" customWidth="1"/>
    <col min="13321" max="13322" width="6.5" style="28" customWidth="1"/>
    <col min="13323" max="13324" width="5.125" style="28" customWidth="1"/>
    <col min="13325" max="13568" width="8.875" style="28"/>
    <col min="13569" max="13569" width="1.125" style="28" customWidth="1"/>
    <col min="13570" max="13570" width="6.875" style="28" customWidth="1"/>
    <col min="13571" max="13571" width="5.375" style="28" customWidth="1"/>
    <col min="13572" max="13572" width="7.875" style="28" customWidth="1"/>
    <col min="13573" max="13573" width="5.125" style="28" customWidth="1"/>
    <col min="13574" max="13574" width="4.875" style="28" customWidth="1"/>
    <col min="13575" max="13575" width="6.25" style="28" customWidth="1"/>
    <col min="13576" max="13576" width="5.375" style="28" customWidth="1"/>
    <col min="13577" max="13578" width="6.5" style="28" customWidth="1"/>
    <col min="13579" max="13580" width="5.125" style="28" customWidth="1"/>
    <col min="13581" max="13824" width="8.875" style="28"/>
    <col min="13825" max="13825" width="1.125" style="28" customWidth="1"/>
    <col min="13826" max="13826" width="6.875" style="28" customWidth="1"/>
    <col min="13827" max="13827" width="5.375" style="28" customWidth="1"/>
    <col min="13828" max="13828" width="7.875" style="28" customWidth="1"/>
    <col min="13829" max="13829" width="5.125" style="28" customWidth="1"/>
    <col min="13830" max="13830" width="4.875" style="28" customWidth="1"/>
    <col min="13831" max="13831" width="6.25" style="28" customWidth="1"/>
    <col min="13832" max="13832" width="5.375" style="28" customWidth="1"/>
    <col min="13833" max="13834" width="6.5" style="28" customWidth="1"/>
    <col min="13835" max="13836" width="5.125" style="28" customWidth="1"/>
    <col min="13837" max="14080" width="8.875" style="28"/>
    <col min="14081" max="14081" width="1.125" style="28" customWidth="1"/>
    <col min="14082" max="14082" width="6.875" style="28" customWidth="1"/>
    <col min="14083" max="14083" width="5.375" style="28" customWidth="1"/>
    <col min="14084" max="14084" width="7.875" style="28" customWidth="1"/>
    <col min="14085" max="14085" width="5.125" style="28" customWidth="1"/>
    <col min="14086" max="14086" width="4.875" style="28" customWidth="1"/>
    <col min="14087" max="14087" width="6.25" style="28" customWidth="1"/>
    <col min="14088" max="14088" width="5.375" style="28" customWidth="1"/>
    <col min="14089" max="14090" width="6.5" style="28" customWidth="1"/>
    <col min="14091" max="14092" width="5.125" style="28" customWidth="1"/>
    <col min="14093" max="14336" width="8.875" style="28"/>
    <col min="14337" max="14337" width="1.125" style="28" customWidth="1"/>
    <col min="14338" max="14338" width="6.875" style="28" customWidth="1"/>
    <col min="14339" max="14339" width="5.375" style="28" customWidth="1"/>
    <col min="14340" max="14340" width="7.875" style="28" customWidth="1"/>
    <col min="14341" max="14341" width="5.125" style="28" customWidth="1"/>
    <col min="14342" max="14342" width="4.875" style="28" customWidth="1"/>
    <col min="14343" max="14343" width="6.25" style="28" customWidth="1"/>
    <col min="14344" max="14344" width="5.375" style="28" customWidth="1"/>
    <col min="14345" max="14346" width="6.5" style="28" customWidth="1"/>
    <col min="14347" max="14348" width="5.125" style="28" customWidth="1"/>
    <col min="14349" max="14592" width="8.875" style="28"/>
    <col min="14593" max="14593" width="1.125" style="28" customWidth="1"/>
    <col min="14594" max="14594" width="6.875" style="28" customWidth="1"/>
    <col min="14595" max="14595" width="5.375" style="28" customWidth="1"/>
    <col min="14596" max="14596" width="7.875" style="28" customWidth="1"/>
    <col min="14597" max="14597" width="5.125" style="28" customWidth="1"/>
    <col min="14598" max="14598" width="4.875" style="28" customWidth="1"/>
    <col min="14599" max="14599" width="6.25" style="28" customWidth="1"/>
    <col min="14600" max="14600" width="5.375" style="28" customWidth="1"/>
    <col min="14601" max="14602" width="6.5" style="28" customWidth="1"/>
    <col min="14603" max="14604" width="5.125" style="28" customWidth="1"/>
    <col min="14605" max="14848" width="8.875" style="28"/>
    <col min="14849" max="14849" width="1.125" style="28" customWidth="1"/>
    <col min="14850" max="14850" width="6.875" style="28" customWidth="1"/>
    <col min="14851" max="14851" width="5.375" style="28" customWidth="1"/>
    <col min="14852" max="14852" width="7.875" style="28" customWidth="1"/>
    <col min="14853" max="14853" width="5.125" style="28" customWidth="1"/>
    <col min="14854" max="14854" width="4.875" style="28" customWidth="1"/>
    <col min="14855" max="14855" width="6.25" style="28" customWidth="1"/>
    <col min="14856" max="14856" width="5.375" style="28" customWidth="1"/>
    <col min="14857" max="14858" width="6.5" style="28" customWidth="1"/>
    <col min="14859" max="14860" width="5.125" style="28" customWidth="1"/>
    <col min="14861" max="15104" width="8.875" style="28"/>
    <col min="15105" max="15105" width="1.125" style="28" customWidth="1"/>
    <col min="15106" max="15106" width="6.875" style="28" customWidth="1"/>
    <col min="15107" max="15107" width="5.375" style="28" customWidth="1"/>
    <col min="15108" max="15108" width="7.875" style="28" customWidth="1"/>
    <col min="15109" max="15109" width="5.125" style="28" customWidth="1"/>
    <col min="15110" max="15110" width="4.875" style="28" customWidth="1"/>
    <col min="15111" max="15111" width="6.25" style="28" customWidth="1"/>
    <col min="15112" max="15112" width="5.375" style="28" customWidth="1"/>
    <col min="15113" max="15114" width="6.5" style="28" customWidth="1"/>
    <col min="15115" max="15116" width="5.125" style="28" customWidth="1"/>
    <col min="15117" max="15360" width="8.875" style="28"/>
    <col min="15361" max="15361" width="1.125" style="28" customWidth="1"/>
    <col min="15362" max="15362" width="6.875" style="28" customWidth="1"/>
    <col min="15363" max="15363" width="5.375" style="28" customWidth="1"/>
    <col min="15364" max="15364" width="7.875" style="28" customWidth="1"/>
    <col min="15365" max="15365" width="5.125" style="28" customWidth="1"/>
    <col min="15366" max="15366" width="4.875" style="28" customWidth="1"/>
    <col min="15367" max="15367" width="6.25" style="28" customWidth="1"/>
    <col min="15368" max="15368" width="5.375" style="28" customWidth="1"/>
    <col min="15369" max="15370" width="6.5" style="28" customWidth="1"/>
    <col min="15371" max="15372" width="5.125" style="28" customWidth="1"/>
    <col min="15373" max="15616" width="8.875" style="28"/>
    <col min="15617" max="15617" width="1.125" style="28" customWidth="1"/>
    <col min="15618" max="15618" width="6.875" style="28" customWidth="1"/>
    <col min="15619" max="15619" width="5.375" style="28" customWidth="1"/>
    <col min="15620" max="15620" width="7.875" style="28" customWidth="1"/>
    <col min="15621" max="15621" width="5.125" style="28" customWidth="1"/>
    <col min="15622" max="15622" width="4.875" style="28" customWidth="1"/>
    <col min="15623" max="15623" width="6.25" style="28" customWidth="1"/>
    <col min="15624" max="15624" width="5.375" style="28" customWidth="1"/>
    <col min="15625" max="15626" width="6.5" style="28" customWidth="1"/>
    <col min="15627" max="15628" width="5.125" style="28" customWidth="1"/>
    <col min="15629" max="15872" width="8.875" style="28"/>
    <col min="15873" max="15873" width="1.125" style="28" customWidth="1"/>
    <col min="15874" max="15874" width="6.875" style="28" customWidth="1"/>
    <col min="15875" max="15875" width="5.375" style="28" customWidth="1"/>
    <col min="15876" max="15876" width="7.875" style="28" customWidth="1"/>
    <col min="15877" max="15877" width="5.125" style="28" customWidth="1"/>
    <col min="15878" max="15878" width="4.875" style="28" customWidth="1"/>
    <col min="15879" max="15879" width="6.25" style="28" customWidth="1"/>
    <col min="15880" max="15880" width="5.375" style="28" customWidth="1"/>
    <col min="15881" max="15882" width="6.5" style="28" customWidth="1"/>
    <col min="15883" max="15884" width="5.125" style="28" customWidth="1"/>
    <col min="15885" max="16128" width="8.875" style="28"/>
    <col min="16129" max="16129" width="1.125" style="28" customWidth="1"/>
    <col min="16130" max="16130" width="6.875" style="28" customWidth="1"/>
    <col min="16131" max="16131" width="5.375" style="28" customWidth="1"/>
    <col min="16132" max="16132" width="7.875" style="28" customWidth="1"/>
    <col min="16133" max="16133" width="5.125" style="28" customWidth="1"/>
    <col min="16134" max="16134" width="4.875" style="28" customWidth="1"/>
    <col min="16135" max="16135" width="6.25" style="28" customWidth="1"/>
    <col min="16136" max="16136" width="5.375" style="28" customWidth="1"/>
    <col min="16137" max="16138" width="6.5" style="28" customWidth="1"/>
    <col min="16139" max="16140" width="5.125" style="28" customWidth="1"/>
    <col min="16141" max="16384" width="8.875" style="28"/>
  </cols>
  <sheetData>
    <row r="1" spans="1:12" s="222" customFormat="1" ht="16.149999999999999" customHeight="1">
      <c r="A1" s="222" t="s">
        <v>766</v>
      </c>
    </row>
    <row r="2" spans="1:12" ht="18.75" customHeight="1">
      <c r="A2" s="416" t="s">
        <v>566</v>
      </c>
      <c r="B2" s="410"/>
      <c r="C2" s="416" t="s">
        <v>567</v>
      </c>
      <c r="D2" s="526"/>
      <c r="E2" s="526"/>
      <c r="F2" s="526"/>
      <c r="G2" s="526"/>
      <c r="H2" s="527"/>
      <c r="I2" s="416" t="s">
        <v>767</v>
      </c>
      <c r="J2" s="417"/>
      <c r="K2" s="417"/>
      <c r="L2" s="418"/>
    </row>
    <row r="3" spans="1:12" ht="47.25" customHeight="1">
      <c r="A3" s="416" t="s">
        <v>568</v>
      </c>
      <c r="B3" s="410"/>
      <c r="C3" s="42" t="s">
        <v>662</v>
      </c>
      <c r="D3" s="42" t="s">
        <v>569</v>
      </c>
      <c r="E3" s="42" t="s">
        <v>768</v>
      </c>
      <c r="F3" s="42" t="s">
        <v>570</v>
      </c>
      <c r="G3" s="42" t="s">
        <v>571</v>
      </c>
      <c r="H3" s="42" t="s">
        <v>661</v>
      </c>
      <c r="I3" s="42" t="s">
        <v>760</v>
      </c>
      <c r="J3" s="42" t="s">
        <v>761</v>
      </c>
      <c r="K3" s="42" t="s">
        <v>762</v>
      </c>
      <c r="L3" s="42" t="s">
        <v>763</v>
      </c>
    </row>
    <row r="4" spans="1:12" ht="10.15" customHeight="1">
      <c r="A4" s="388" t="s">
        <v>572</v>
      </c>
      <c r="B4" s="390"/>
      <c r="C4" s="522">
        <v>5631</v>
      </c>
      <c r="D4" s="522">
        <v>260</v>
      </c>
      <c r="E4" s="522">
        <v>41</v>
      </c>
      <c r="F4" s="522">
        <v>507</v>
      </c>
      <c r="G4" s="522">
        <v>75</v>
      </c>
      <c r="H4" s="522">
        <f>C4+D4-E4-F4-G4</f>
        <v>5268</v>
      </c>
      <c r="I4" s="522">
        <v>79</v>
      </c>
      <c r="J4" s="522">
        <v>93</v>
      </c>
      <c r="K4" s="522">
        <v>158</v>
      </c>
      <c r="L4" s="522">
        <f>H4-I4-J4-K4</f>
        <v>4938</v>
      </c>
    </row>
    <row r="5" spans="1:12" ht="10.15" customHeight="1">
      <c r="A5" s="524"/>
      <c r="B5" s="525"/>
      <c r="C5" s="523"/>
      <c r="D5" s="523"/>
      <c r="E5" s="523"/>
      <c r="F5" s="523"/>
      <c r="G5" s="523"/>
      <c r="H5" s="523"/>
      <c r="I5" s="523"/>
      <c r="J5" s="523"/>
      <c r="K5" s="523"/>
      <c r="L5" s="523"/>
    </row>
    <row r="6" spans="1:12" ht="10.15" customHeight="1">
      <c r="A6" s="388" t="s">
        <v>663</v>
      </c>
      <c r="B6" s="390"/>
      <c r="C6" s="311">
        <v>370</v>
      </c>
      <c r="D6" s="311">
        <v>383</v>
      </c>
      <c r="E6" s="311">
        <v>323</v>
      </c>
      <c r="F6" s="311">
        <v>8</v>
      </c>
      <c r="G6" s="311">
        <v>51</v>
      </c>
      <c r="H6" s="311">
        <f t="shared" ref="H6:H12" si="0">C6+D6-E6-F6-G6</f>
        <v>371</v>
      </c>
      <c r="I6" s="311">
        <v>134</v>
      </c>
      <c r="J6" s="311">
        <v>69</v>
      </c>
      <c r="K6" s="311">
        <v>70</v>
      </c>
      <c r="L6" s="311">
        <f t="shared" ref="L6:L12" si="1">H6-I6-J6-K6</f>
        <v>98</v>
      </c>
    </row>
    <row r="7" spans="1:12" ht="10.15" customHeight="1">
      <c r="A7" s="524"/>
      <c r="B7" s="525"/>
      <c r="C7" s="312">
        <v>-69</v>
      </c>
      <c r="D7" s="312">
        <v>-68</v>
      </c>
      <c r="E7" s="312">
        <v>-69</v>
      </c>
      <c r="F7" s="324">
        <v>0</v>
      </c>
      <c r="G7" s="312">
        <v>-9</v>
      </c>
      <c r="H7" s="312">
        <f t="shared" si="0"/>
        <v>-59</v>
      </c>
      <c r="I7" s="312">
        <v>-14</v>
      </c>
      <c r="J7" s="312">
        <v>-14</v>
      </c>
      <c r="K7" s="312">
        <v>-12</v>
      </c>
      <c r="L7" s="313">
        <f t="shared" si="1"/>
        <v>-19</v>
      </c>
    </row>
    <row r="8" spans="1:12" ht="10.15" customHeight="1">
      <c r="A8" s="395" t="s">
        <v>765</v>
      </c>
      <c r="B8" s="390"/>
      <c r="C8" s="311">
        <v>636</v>
      </c>
      <c r="D8" s="311">
        <v>531</v>
      </c>
      <c r="E8" s="311">
        <v>484</v>
      </c>
      <c r="F8" s="311">
        <v>14</v>
      </c>
      <c r="G8" s="311">
        <v>60</v>
      </c>
      <c r="H8" s="311">
        <f t="shared" si="0"/>
        <v>609</v>
      </c>
      <c r="I8" s="311">
        <v>175</v>
      </c>
      <c r="J8" s="311">
        <v>109</v>
      </c>
      <c r="K8" s="311">
        <v>132</v>
      </c>
      <c r="L8" s="311">
        <f t="shared" si="1"/>
        <v>193</v>
      </c>
    </row>
    <row r="9" spans="1:12" ht="10.15" customHeight="1">
      <c r="A9" s="524"/>
      <c r="B9" s="525"/>
      <c r="C9" s="312">
        <v>-240</v>
      </c>
      <c r="D9" s="312">
        <v>-213</v>
      </c>
      <c r="E9" s="312">
        <v>-206</v>
      </c>
      <c r="F9" s="312">
        <v>-5</v>
      </c>
      <c r="G9" s="312">
        <v>-15</v>
      </c>
      <c r="H9" s="313">
        <f t="shared" si="0"/>
        <v>-227</v>
      </c>
      <c r="I9" s="312">
        <v>-75</v>
      </c>
      <c r="J9" s="312">
        <v>-40</v>
      </c>
      <c r="K9" s="312">
        <v>-52</v>
      </c>
      <c r="L9" s="313">
        <f t="shared" si="1"/>
        <v>-60</v>
      </c>
    </row>
    <row r="10" spans="1:12" ht="10.15" customHeight="1">
      <c r="A10" s="388" t="s">
        <v>574</v>
      </c>
      <c r="B10" s="390"/>
      <c r="C10" s="311">
        <v>493</v>
      </c>
      <c r="D10" s="311">
        <v>421</v>
      </c>
      <c r="E10" s="311">
        <v>460</v>
      </c>
      <c r="F10" s="311">
        <v>2</v>
      </c>
      <c r="G10" s="311">
        <v>8</v>
      </c>
      <c r="H10" s="311">
        <f t="shared" si="0"/>
        <v>444</v>
      </c>
      <c r="I10" s="311">
        <v>116</v>
      </c>
      <c r="J10" s="311">
        <v>79</v>
      </c>
      <c r="K10" s="311">
        <v>82</v>
      </c>
      <c r="L10" s="311">
        <f t="shared" si="1"/>
        <v>167</v>
      </c>
    </row>
    <row r="11" spans="1:12" ht="10.15" customHeight="1">
      <c r="A11" s="524"/>
      <c r="B11" s="525"/>
      <c r="C11" s="312">
        <v>-140</v>
      </c>
      <c r="D11" s="312">
        <v>-111</v>
      </c>
      <c r="E11" s="312">
        <v>-134</v>
      </c>
      <c r="F11" s="312">
        <v>-1</v>
      </c>
      <c r="G11" s="312">
        <v>-4</v>
      </c>
      <c r="H11" s="313">
        <f t="shared" si="0"/>
        <v>-112</v>
      </c>
      <c r="I11" s="312">
        <v>-28</v>
      </c>
      <c r="J11" s="312">
        <v>-21</v>
      </c>
      <c r="K11" s="312">
        <v>-21</v>
      </c>
      <c r="L11" s="313">
        <f t="shared" si="1"/>
        <v>-42</v>
      </c>
    </row>
    <row r="12" spans="1:12" ht="10.15" customHeight="1">
      <c r="A12" s="388" t="s">
        <v>575</v>
      </c>
      <c r="B12" s="390"/>
      <c r="C12" s="522">
        <v>156</v>
      </c>
      <c r="D12" s="522">
        <v>75</v>
      </c>
      <c r="E12" s="522">
        <v>80</v>
      </c>
      <c r="F12" s="528">
        <v>0</v>
      </c>
      <c r="G12" s="528">
        <v>0</v>
      </c>
      <c r="H12" s="522">
        <f t="shared" si="0"/>
        <v>151</v>
      </c>
      <c r="I12" s="522">
        <v>19</v>
      </c>
      <c r="J12" s="522">
        <v>17</v>
      </c>
      <c r="K12" s="522">
        <v>25</v>
      </c>
      <c r="L12" s="522">
        <f t="shared" si="1"/>
        <v>90</v>
      </c>
    </row>
    <row r="13" spans="1:12" ht="10.15" customHeight="1">
      <c r="A13" s="524"/>
      <c r="B13" s="525"/>
      <c r="C13" s="523"/>
      <c r="D13" s="523"/>
      <c r="E13" s="523"/>
      <c r="F13" s="529"/>
      <c r="G13" s="529"/>
      <c r="H13" s="523"/>
      <c r="I13" s="523"/>
      <c r="J13" s="523"/>
      <c r="K13" s="523"/>
      <c r="L13" s="523"/>
    </row>
    <row r="14" spans="1:12" ht="10.15" customHeight="1">
      <c r="A14" s="388" t="s">
        <v>576</v>
      </c>
      <c r="B14" s="390"/>
      <c r="C14" s="522">
        <v>665</v>
      </c>
      <c r="D14" s="522">
        <v>725</v>
      </c>
      <c r="E14" s="522">
        <v>733</v>
      </c>
      <c r="F14" s="522">
        <v>1</v>
      </c>
      <c r="G14" s="528">
        <v>0</v>
      </c>
      <c r="H14" s="522">
        <f>C14+D14-E14-F14-G14</f>
        <v>656</v>
      </c>
      <c r="I14" s="522">
        <v>223</v>
      </c>
      <c r="J14" s="522">
        <v>134</v>
      </c>
      <c r="K14" s="522">
        <v>116</v>
      </c>
      <c r="L14" s="522">
        <f>H14-I14-J14-K14</f>
        <v>183</v>
      </c>
    </row>
    <row r="15" spans="1:12" ht="10.15" customHeight="1">
      <c r="A15" s="524"/>
      <c r="B15" s="525"/>
      <c r="C15" s="523"/>
      <c r="D15" s="523"/>
      <c r="E15" s="523"/>
      <c r="F15" s="523"/>
      <c r="G15" s="529"/>
      <c r="H15" s="523"/>
      <c r="I15" s="523"/>
      <c r="J15" s="523"/>
      <c r="K15" s="523"/>
      <c r="L15" s="523"/>
    </row>
    <row r="16" spans="1:12" ht="10.15" customHeight="1">
      <c r="A16" s="388" t="s">
        <v>651</v>
      </c>
      <c r="B16" s="390"/>
      <c r="C16" s="522">
        <v>8</v>
      </c>
      <c r="D16" s="522">
        <v>4</v>
      </c>
      <c r="E16" s="522">
        <v>7</v>
      </c>
      <c r="F16" s="528">
        <v>0</v>
      </c>
      <c r="G16" s="528">
        <v>0</v>
      </c>
      <c r="H16" s="522">
        <f>C16+D16-E16-F16-G16</f>
        <v>5</v>
      </c>
      <c r="I16" s="528">
        <v>0</v>
      </c>
      <c r="J16" s="528">
        <v>0</v>
      </c>
      <c r="K16" s="522">
        <v>2</v>
      </c>
      <c r="L16" s="522">
        <f>H16-I16-J16-K16</f>
        <v>3</v>
      </c>
    </row>
    <row r="17" spans="1:12" ht="10.15" customHeight="1">
      <c r="A17" s="524"/>
      <c r="B17" s="525"/>
      <c r="C17" s="523"/>
      <c r="D17" s="523"/>
      <c r="E17" s="523"/>
      <c r="F17" s="529"/>
      <c r="G17" s="529"/>
      <c r="H17" s="523"/>
      <c r="I17" s="529"/>
      <c r="J17" s="529"/>
      <c r="K17" s="523"/>
      <c r="L17" s="523"/>
    </row>
    <row r="18" spans="1:12" ht="10.15" customHeight="1">
      <c r="A18" s="388" t="s">
        <v>577</v>
      </c>
      <c r="B18" s="390"/>
      <c r="C18" s="522">
        <v>5092</v>
      </c>
      <c r="D18" s="522">
        <v>279</v>
      </c>
      <c r="E18" s="522">
        <v>302</v>
      </c>
      <c r="F18" s="522">
        <v>67</v>
      </c>
      <c r="G18" s="528">
        <v>0</v>
      </c>
      <c r="H18" s="522">
        <f>C18+D18-E18-F18-G18</f>
        <v>5002</v>
      </c>
      <c r="I18" s="522">
        <v>159</v>
      </c>
      <c r="J18" s="522">
        <v>102</v>
      </c>
      <c r="K18" s="522">
        <v>293</v>
      </c>
      <c r="L18" s="522">
        <f>H18-I18-J18-K18</f>
        <v>4448</v>
      </c>
    </row>
    <row r="19" spans="1:12" ht="10.15" customHeight="1">
      <c r="A19" s="524"/>
      <c r="B19" s="525"/>
      <c r="C19" s="523"/>
      <c r="D19" s="523"/>
      <c r="E19" s="523"/>
      <c r="F19" s="523"/>
      <c r="G19" s="529"/>
      <c r="H19" s="523"/>
      <c r="I19" s="523"/>
      <c r="J19" s="523"/>
      <c r="K19" s="523"/>
      <c r="L19" s="523"/>
    </row>
    <row r="20" spans="1:12" ht="10.15" customHeight="1">
      <c r="A20" s="388" t="s">
        <v>578</v>
      </c>
      <c r="B20" s="390"/>
      <c r="C20" s="311">
        <f t="shared" ref="C20:L21" si="2">C22+C24+C26+C28+C30+C32+C34+C36+C38+C40+C42</f>
        <v>26303</v>
      </c>
      <c r="D20" s="311">
        <f t="shared" si="2"/>
        <v>31339</v>
      </c>
      <c r="E20" s="311">
        <f t="shared" si="2"/>
        <v>30636</v>
      </c>
      <c r="F20" s="311">
        <f t="shared" si="2"/>
        <v>437</v>
      </c>
      <c r="G20" s="311">
        <f t="shared" si="2"/>
        <v>101</v>
      </c>
      <c r="H20" s="311">
        <f t="shared" si="2"/>
        <v>26468</v>
      </c>
      <c r="I20" s="311">
        <f t="shared" si="2"/>
        <v>9326</v>
      </c>
      <c r="J20" s="311">
        <f t="shared" si="2"/>
        <v>5119</v>
      </c>
      <c r="K20" s="311">
        <f t="shared" si="2"/>
        <v>4877</v>
      </c>
      <c r="L20" s="311">
        <f t="shared" si="2"/>
        <v>7146</v>
      </c>
    </row>
    <row r="21" spans="1:12" ht="10.15" customHeight="1">
      <c r="A21" s="530"/>
      <c r="B21" s="525"/>
      <c r="C21" s="312">
        <f t="shared" si="2"/>
        <v>-4382</v>
      </c>
      <c r="D21" s="312">
        <f t="shared" si="2"/>
        <v>-5592</v>
      </c>
      <c r="E21" s="312">
        <f t="shared" si="2"/>
        <v>-5526</v>
      </c>
      <c r="F21" s="312">
        <f t="shared" si="2"/>
        <v>-6</v>
      </c>
      <c r="G21" s="312">
        <f t="shared" si="2"/>
        <v>-4</v>
      </c>
      <c r="H21" s="312">
        <f t="shared" si="2"/>
        <v>-4438</v>
      </c>
      <c r="I21" s="312">
        <f t="shared" si="2"/>
        <v>-1875</v>
      </c>
      <c r="J21" s="312">
        <f t="shared" si="2"/>
        <v>-907</v>
      </c>
      <c r="K21" s="312">
        <f t="shared" si="2"/>
        <v>-838</v>
      </c>
      <c r="L21" s="312">
        <f t="shared" si="2"/>
        <v>-818</v>
      </c>
    </row>
    <row r="22" spans="1:12" ht="10.15" customHeight="1">
      <c r="A22" s="535"/>
      <c r="B22" s="531" t="s">
        <v>579</v>
      </c>
      <c r="C22" s="311">
        <v>12943</v>
      </c>
      <c r="D22" s="311">
        <v>18941</v>
      </c>
      <c r="E22" s="311">
        <v>18868</v>
      </c>
      <c r="F22" s="311">
        <v>26</v>
      </c>
      <c r="G22" s="311">
        <v>17</v>
      </c>
      <c r="H22" s="311">
        <f t="shared" ref="H22:H43" si="3">C22+D22-E22-F22-G22</f>
        <v>12973</v>
      </c>
      <c r="I22" s="311">
        <v>5786</v>
      </c>
      <c r="J22" s="311">
        <v>2827</v>
      </c>
      <c r="K22" s="311">
        <v>2417</v>
      </c>
      <c r="L22" s="311">
        <f t="shared" ref="L22:L43" si="4">H22-I22-J22-K22</f>
        <v>1943</v>
      </c>
    </row>
    <row r="23" spans="1:12" ht="10.15" customHeight="1">
      <c r="A23" s="536"/>
      <c r="B23" s="532"/>
      <c r="C23" s="312">
        <v>-3136</v>
      </c>
      <c r="D23" s="312">
        <v>-4344</v>
      </c>
      <c r="E23" s="312">
        <v>-4264</v>
      </c>
      <c r="F23" s="312">
        <v>-4</v>
      </c>
      <c r="G23" s="312">
        <v>-2</v>
      </c>
      <c r="H23" s="313">
        <f t="shared" si="3"/>
        <v>-3210</v>
      </c>
      <c r="I23" s="312">
        <v>-1465</v>
      </c>
      <c r="J23" s="312">
        <v>-682</v>
      </c>
      <c r="K23" s="312">
        <v>-597</v>
      </c>
      <c r="L23" s="313">
        <f t="shared" si="4"/>
        <v>-466</v>
      </c>
    </row>
    <row r="24" spans="1:12" ht="10.15" customHeight="1">
      <c r="A24" s="536"/>
      <c r="B24" s="531" t="s">
        <v>580</v>
      </c>
      <c r="C24" s="311">
        <v>514</v>
      </c>
      <c r="D24" s="311">
        <v>745</v>
      </c>
      <c r="E24" s="311">
        <v>727</v>
      </c>
      <c r="F24" s="311">
        <v>1</v>
      </c>
      <c r="G24" s="311">
        <v>1</v>
      </c>
      <c r="H24" s="311">
        <f t="shared" si="3"/>
        <v>530</v>
      </c>
      <c r="I24" s="311">
        <v>212</v>
      </c>
      <c r="J24" s="311">
        <v>119</v>
      </c>
      <c r="K24" s="311">
        <v>99</v>
      </c>
      <c r="L24" s="311">
        <f t="shared" si="4"/>
        <v>100</v>
      </c>
    </row>
    <row r="25" spans="1:12" ht="10.15" customHeight="1">
      <c r="A25" s="536"/>
      <c r="B25" s="532"/>
      <c r="C25" s="312">
        <v>-10</v>
      </c>
      <c r="D25" s="312">
        <v>-13</v>
      </c>
      <c r="E25" s="312">
        <v>-15</v>
      </c>
      <c r="F25" s="324">
        <v>0</v>
      </c>
      <c r="G25" s="312">
        <v>0</v>
      </c>
      <c r="H25" s="313">
        <f t="shared" si="3"/>
        <v>-8</v>
      </c>
      <c r="I25" s="312">
        <v>-1</v>
      </c>
      <c r="J25" s="312">
        <v>-2</v>
      </c>
      <c r="K25" s="312">
        <v>-1</v>
      </c>
      <c r="L25" s="313">
        <f t="shared" si="4"/>
        <v>-4</v>
      </c>
    </row>
    <row r="26" spans="1:12" ht="10.15" customHeight="1">
      <c r="A26" s="536"/>
      <c r="B26" s="531" t="s">
        <v>581</v>
      </c>
      <c r="C26" s="311">
        <v>4197</v>
      </c>
      <c r="D26" s="311">
        <v>5126</v>
      </c>
      <c r="E26" s="311">
        <v>5014</v>
      </c>
      <c r="F26" s="311">
        <v>5</v>
      </c>
      <c r="G26" s="311">
        <v>1</v>
      </c>
      <c r="H26" s="311">
        <f t="shared" si="3"/>
        <v>4303</v>
      </c>
      <c r="I26" s="311">
        <v>1617</v>
      </c>
      <c r="J26" s="311">
        <v>955</v>
      </c>
      <c r="K26" s="311">
        <v>915</v>
      </c>
      <c r="L26" s="311">
        <f t="shared" si="4"/>
        <v>816</v>
      </c>
    </row>
    <row r="27" spans="1:12" ht="10.15" customHeight="1">
      <c r="A27" s="536"/>
      <c r="B27" s="532"/>
      <c r="C27" s="312">
        <v>-516</v>
      </c>
      <c r="D27" s="312">
        <v>-608</v>
      </c>
      <c r="E27" s="312">
        <v>-590</v>
      </c>
      <c r="F27" s="312">
        <v>-1</v>
      </c>
      <c r="G27" s="312">
        <v>0</v>
      </c>
      <c r="H27" s="313">
        <f t="shared" si="3"/>
        <v>-533</v>
      </c>
      <c r="I27" s="312">
        <v>-212</v>
      </c>
      <c r="J27" s="312">
        <v>-112</v>
      </c>
      <c r="K27" s="312">
        <v>-104</v>
      </c>
      <c r="L27" s="313">
        <f t="shared" si="4"/>
        <v>-105</v>
      </c>
    </row>
    <row r="28" spans="1:12" ht="10.15" customHeight="1">
      <c r="A28" s="536"/>
      <c r="B28" s="531" t="s">
        <v>582</v>
      </c>
      <c r="C28" s="311">
        <v>1311</v>
      </c>
      <c r="D28" s="311">
        <v>1739</v>
      </c>
      <c r="E28" s="311">
        <v>1707</v>
      </c>
      <c r="F28" s="311">
        <v>3</v>
      </c>
      <c r="G28" s="311">
        <v>5</v>
      </c>
      <c r="H28" s="311">
        <f t="shared" si="3"/>
        <v>1335</v>
      </c>
      <c r="I28" s="311">
        <v>514</v>
      </c>
      <c r="J28" s="311">
        <v>292</v>
      </c>
      <c r="K28" s="311">
        <v>237</v>
      </c>
      <c r="L28" s="311">
        <f t="shared" si="4"/>
        <v>292</v>
      </c>
    </row>
    <row r="29" spans="1:12" ht="10.15" customHeight="1">
      <c r="A29" s="536"/>
      <c r="B29" s="532"/>
      <c r="C29" s="312">
        <v>-241</v>
      </c>
      <c r="D29" s="312">
        <v>-319</v>
      </c>
      <c r="E29" s="312">
        <v>-308</v>
      </c>
      <c r="F29" s="312">
        <v>-1</v>
      </c>
      <c r="G29" s="312">
        <v>-2</v>
      </c>
      <c r="H29" s="313">
        <f t="shared" si="3"/>
        <v>-249</v>
      </c>
      <c r="I29" s="312">
        <v>-109</v>
      </c>
      <c r="J29" s="312">
        <v>-54</v>
      </c>
      <c r="K29" s="312">
        <v>-39</v>
      </c>
      <c r="L29" s="313">
        <f t="shared" si="4"/>
        <v>-47</v>
      </c>
    </row>
    <row r="30" spans="1:12" ht="10.15" customHeight="1">
      <c r="A30" s="536"/>
      <c r="B30" s="531" t="s">
        <v>583</v>
      </c>
      <c r="C30" s="311">
        <v>926</v>
      </c>
      <c r="D30" s="311">
        <v>1466</v>
      </c>
      <c r="E30" s="311">
        <v>1526</v>
      </c>
      <c r="F30" s="311">
        <v>1</v>
      </c>
      <c r="G30" s="325">
        <v>0</v>
      </c>
      <c r="H30" s="311">
        <f t="shared" si="3"/>
        <v>865</v>
      </c>
      <c r="I30" s="311">
        <v>326</v>
      </c>
      <c r="J30" s="311">
        <v>192</v>
      </c>
      <c r="K30" s="311">
        <v>167</v>
      </c>
      <c r="L30" s="311">
        <f t="shared" si="4"/>
        <v>180</v>
      </c>
    </row>
    <row r="31" spans="1:12" ht="10.15" customHeight="1">
      <c r="A31" s="536"/>
      <c r="B31" s="532"/>
      <c r="C31" s="312">
        <v>-101</v>
      </c>
      <c r="D31" s="312">
        <v>-98</v>
      </c>
      <c r="E31" s="312">
        <v>-132</v>
      </c>
      <c r="F31" s="324">
        <v>0</v>
      </c>
      <c r="G31" s="324">
        <v>0</v>
      </c>
      <c r="H31" s="313">
        <f t="shared" si="3"/>
        <v>-67</v>
      </c>
      <c r="I31" s="312">
        <v>-22</v>
      </c>
      <c r="J31" s="312">
        <v>-14</v>
      </c>
      <c r="K31" s="312">
        <v>-19</v>
      </c>
      <c r="L31" s="313">
        <f t="shared" si="4"/>
        <v>-12</v>
      </c>
    </row>
    <row r="32" spans="1:12" ht="12" customHeight="1">
      <c r="A32" s="536"/>
      <c r="B32" s="534" t="s">
        <v>764</v>
      </c>
      <c r="C32" s="311">
        <v>1465</v>
      </c>
      <c r="D32" s="311">
        <v>1130</v>
      </c>
      <c r="E32" s="311">
        <v>1125</v>
      </c>
      <c r="F32" s="311">
        <v>6</v>
      </c>
      <c r="G32" s="311">
        <v>5</v>
      </c>
      <c r="H32" s="311">
        <f t="shared" si="3"/>
        <v>1459</v>
      </c>
      <c r="I32" s="311">
        <v>354</v>
      </c>
      <c r="J32" s="311">
        <v>261</v>
      </c>
      <c r="K32" s="311">
        <v>311</v>
      </c>
      <c r="L32" s="311">
        <f t="shared" si="4"/>
        <v>533</v>
      </c>
    </row>
    <row r="33" spans="1:19" ht="12" customHeight="1">
      <c r="A33" s="536"/>
      <c r="B33" s="532"/>
      <c r="C33" s="312">
        <v>-156</v>
      </c>
      <c r="D33" s="312">
        <v>-103</v>
      </c>
      <c r="E33" s="312">
        <v>-99</v>
      </c>
      <c r="F33" s="324">
        <v>0</v>
      </c>
      <c r="G33" s="324">
        <v>0</v>
      </c>
      <c r="H33" s="313">
        <f t="shared" si="3"/>
        <v>-160</v>
      </c>
      <c r="I33" s="312">
        <v>-33</v>
      </c>
      <c r="J33" s="312">
        <v>-26</v>
      </c>
      <c r="K33" s="312">
        <v>-42</v>
      </c>
      <c r="L33" s="313">
        <f t="shared" si="4"/>
        <v>-59</v>
      </c>
    </row>
    <row r="34" spans="1:19" ht="10.15" customHeight="1">
      <c r="A34" s="536"/>
      <c r="B34" s="531" t="s">
        <v>748</v>
      </c>
      <c r="C34" s="311">
        <v>196</v>
      </c>
      <c r="D34" s="311">
        <v>46</v>
      </c>
      <c r="E34" s="311">
        <v>12</v>
      </c>
      <c r="F34" s="311">
        <v>14</v>
      </c>
      <c r="G34" s="311">
        <v>8</v>
      </c>
      <c r="H34" s="311">
        <f t="shared" si="3"/>
        <v>208</v>
      </c>
      <c r="I34" s="311">
        <v>10</v>
      </c>
      <c r="J34" s="311">
        <v>14</v>
      </c>
      <c r="K34" s="311">
        <v>23</v>
      </c>
      <c r="L34" s="311">
        <f t="shared" si="4"/>
        <v>161</v>
      </c>
    </row>
    <row r="35" spans="1:19" ht="10.15" customHeight="1">
      <c r="A35" s="536"/>
      <c r="B35" s="532"/>
      <c r="C35" s="312"/>
      <c r="D35" s="312">
        <v>-1</v>
      </c>
      <c r="E35" s="312"/>
      <c r="F35" s="324">
        <v>0</v>
      </c>
      <c r="G35" s="324">
        <v>0</v>
      </c>
      <c r="H35" s="313">
        <f t="shared" si="3"/>
        <v>-1</v>
      </c>
      <c r="I35" s="324">
        <v>0</v>
      </c>
      <c r="J35" s="324">
        <v>0</v>
      </c>
      <c r="K35" s="312"/>
      <c r="L35" s="313">
        <f t="shared" si="4"/>
        <v>-1</v>
      </c>
    </row>
    <row r="36" spans="1:19" ht="10.15" customHeight="1">
      <c r="A36" s="536"/>
      <c r="B36" s="531" t="s">
        <v>749</v>
      </c>
      <c r="C36" s="311">
        <v>1371</v>
      </c>
      <c r="D36" s="311">
        <v>518</v>
      </c>
      <c r="E36" s="311">
        <v>95</v>
      </c>
      <c r="F36" s="311">
        <v>333</v>
      </c>
      <c r="G36" s="311">
        <v>43</v>
      </c>
      <c r="H36" s="311">
        <f t="shared" si="3"/>
        <v>1418</v>
      </c>
      <c r="I36" s="311">
        <v>152</v>
      </c>
      <c r="J36" s="311">
        <v>162</v>
      </c>
      <c r="K36" s="311">
        <v>254</v>
      </c>
      <c r="L36" s="311">
        <f t="shared" si="4"/>
        <v>850</v>
      </c>
      <c r="N36" s="106"/>
    </row>
    <row r="37" spans="1:19" ht="10.15" customHeight="1">
      <c r="A37" s="536"/>
      <c r="B37" s="532"/>
      <c r="C37" s="312">
        <v>-1</v>
      </c>
      <c r="D37" s="312"/>
      <c r="E37" s="312"/>
      <c r="F37" s="324">
        <v>0</v>
      </c>
      <c r="G37" s="324">
        <v>0</v>
      </c>
      <c r="H37" s="313">
        <f t="shared" si="3"/>
        <v>-1</v>
      </c>
      <c r="I37" s="324">
        <v>0</v>
      </c>
      <c r="J37" s="324">
        <v>0</v>
      </c>
      <c r="K37" s="312"/>
      <c r="L37" s="313">
        <f t="shared" si="4"/>
        <v>-1</v>
      </c>
    </row>
    <row r="38" spans="1:19" ht="10.15" customHeight="1">
      <c r="A38" s="536"/>
      <c r="B38" s="531" t="s">
        <v>750</v>
      </c>
      <c r="C38" s="311">
        <v>164</v>
      </c>
      <c r="D38" s="311">
        <v>67</v>
      </c>
      <c r="E38" s="311">
        <v>46</v>
      </c>
      <c r="F38" s="311">
        <v>1</v>
      </c>
      <c r="G38" s="311">
        <v>11</v>
      </c>
      <c r="H38" s="311">
        <f t="shared" si="3"/>
        <v>173</v>
      </c>
      <c r="I38" s="311">
        <v>19</v>
      </c>
      <c r="J38" s="311">
        <v>17</v>
      </c>
      <c r="K38" s="311">
        <v>19</v>
      </c>
      <c r="L38" s="311">
        <f t="shared" si="4"/>
        <v>118</v>
      </c>
    </row>
    <row r="39" spans="1:19" ht="10.15" customHeight="1">
      <c r="A39" s="536"/>
      <c r="B39" s="532"/>
      <c r="C39" s="312">
        <v>-2</v>
      </c>
      <c r="D39" s="312"/>
      <c r="E39" s="312"/>
      <c r="F39" s="324">
        <v>0</v>
      </c>
      <c r="G39" s="324">
        <v>0</v>
      </c>
      <c r="H39" s="313">
        <f t="shared" si="3"/>
        <v>-2</v>
      </c>
      <c r="I39" s="324">
        <v>0</v>
      </c>
      <c r="J39" s="324">
        <v>0</v>
      </c>
      <c r="K39" s="312">
        <v>-1</v>
      </c>
      <c r="L39" s="313">
        <f t="shared" si="4"/>
        <v>-1</v>
      </c>
    </row>
    <row r="40" spans="1:19" ht="10.15" customHeight="1">
      <c r="A40" s="536"/>
      <c r="B40" s="531" t="s">
        <v>751</v>
      </c>
      <c r="C40" s="311">
        <v>1488</v>
      </c>
      <c r="D40" s="311">
        <v>354</v>
      </c>
      <c r="E40" s="311">
        <v>161</v>
      </c>
      <c r="F40" s="311">
        <v>5</v>
      </c>
      <c r="G40" s="311">
        <v>1</v>
      </c>
      <c r="H40" s="311">
        <f t="shared" si="3"/>
        <v>1675</v>
      </c>
      <c r="I40" s="311">
        <v>67</v>
      </c>
      <c r="J40" s="311">
        <v>98</v>
      </c>
      <c r="K40" s="311">
        <v>173</v>
      </c>
      <c r="L40" s="311">
        <f t="shared" si="4"/>
        <v>1337</v>
      </c>
    </row>
    <row r="41" spans="1:19" ht="10.15" customHeight="1">
      <c r="A41" s="536"/>
      <c r="B41" s="532"/>
      <c r="C41" s="312">
        <v>-51</v>
      </c>
      <c r="D41" s="312">
        <v>-16</v>
      </c>
      <c r="E41" s="312">
        <v>-10</v>
      </c>
      <c r="F41" s="324">
        <v>0</v>
      </c>
      <c r="G41" s="324">
        <v>0</v>
      </c>
      <c r="H41" s="313">
        <f t="shared" si="3"/>
        <v>-57</v>
      </c>
      <c r="I41" s="312">
        <v>-5</v>
      </c>
      <c r="J41" s="312">
        <v>-1</v>
      </c>
      <c r="K41" s="312">
        <v>-7</v>
      </c>
      <c r="L41" s="313">
        <f t="shared" si="4"/>
        <v>-44</v>
      </c>
    </row>
    <row r="42" spans="1:19" ht="10.15" customHeight="1">
      <c r="A42" s="536"/>
      <c r="B42" s="531" t="s">
        <v>538</v>
      </c>
      <c r="C42" s="311">
        <v>1728</v>
      </c>
      <c r="D42" s="311">
        <v>1207</v>
      </c>
      <c r="E42" s="311">
        <v>1355</v>
      </c>
      <c r="F42" s="311">
        <v>42</v>
      </c>
      <c r="G42" s="311">
        <v>9</v>
      </c>
      <c r="H42" s="311">
        <f t="shared" si="3"/>
        <v>1529</v>
      </c>
      <c r="I42" s="311">
        <v>269</v>
      </c>
      <c r="J42" s="311">
        <v>182</v>
      </c>
      <c r="K42" s="311">
        <v>262</v>
      </c>
      <c r="L42" s="311">
        <f t="shared" si="4"/>
        <v>816</v>
      </c>
    </row>
    <row r="43" spans="1:19" ht="10.15" customHeight="1">
      <c r="A43" s="537"/>
      <c r="B43" s="532"/>
      <c r="C43" s="312">
        <v>-168</v>
      </c>
      <c r="D43" s="312">
        <v>-90</v>
      </c>
      <c r="E43" s="312">
        <v>-108</v>
      </c>
      <c r="F43" s="324">
        <v>0</v>
      </c>
      <c r="G43" s="324">
        <v>0</v>
      </c>
      <c r="H43" s="313">
        <f t="shared" si="3"/>
        <v>-150</v>
      </c>
      <c r="I43" s="312">
        <v>-28</v>
      </c>
      <c r="J43" s="312">
        <v>-16</v>
      </c>
      <c r="K43" s="312">
        <v>-28</v>
      </c>
      <c r="L43" s="313">
        <f t="shared" si="4"/>
        <v>-78</v>
      </c>
    </row>
    <row r="44" spans="1:19" ht="13.5" customHeight="1">
      <c r="A44" s="388" t="s">
        <v>91</v>
      </c>
      <c r="B44" s="531"/>
      <c r="C44" s="314">
        <f>C4+C6+C8+C10+C12+C14+C16+C18+C20</f>
        <v>39354</v>
      </c>
      <c r="D44" s="314">
        <f>D4+D6+D8+D10+D12+D14+D16+D18+D20</f>
        <v>34017</v>
      </c>
      <c r="E44" s="314">
        <f>E4+E6+E8+E10+E12+E14+E16+E18+E20</f>
        <v>33066</v>
      </c>
      <c r="F44" s="314">
        <f>F4+F6+F8+F10+F12+F14+F16+F18+F20</f>
        <v>1036</v>
      </c>
      <c r="G44" s="314">
        <f>G4+G6+G8+G10+G12+G14+G16+G18+G20</f>
        <v>295</v>
      </c>
      <c r="H44" s="311">
        <f>C44+D44-E44-F44-G44</f>
        <v>38974</v>
      </c>
      <c r="I44" s="314">
        <f>I4+I6+I8+I10+I12+I14+I16+I18+I20</f>
        <v>10231</v>
      </c>
      <c r="J44" s="314">
        <f>J4+J6+J8+J10+J12+J14+J16+J18+J20</f>
        <v>5722</v>
      </c>
      <c r="K44" s="314">
        <f>K4+K6+K8+K10+K12+K14+K16+K18+K20</f>
        <v>5755</v>
      </c>
      <c r="L44" s="311">
        <f>H44-I44-J44-K44</f>
        <v>17266</v>
      </c>
    </row>
    <row r="45" spans="1:19" ht="13.5" customHeight="1">
      <c r="A45" s="533"/>
      <c r="B45" s="532"/>
      <c r="C45" s="312">
        <f>C7+C9+C11+C21</f>
        <v>-4831</v>
      </c>
      <c r="D45" s="312">
        <f>D7+D9+D11+D21</f>
        <v>-5984</v>
      </c>
      <c r="E45" s="312">
        <f>E7+E9+E11+E21</f>
        <v>-5935</v>
      </c>
      <c r="F45" s="312">
        <f>F7+F9+F11+F21</f>
        <v>-12</v>
      </c>
      <c r="G45" s="312">
        <f>G7+G9+G11+G21</f>
        <v>-32</v>
      </c>
      <c r="H45" s="312">
        <f>C45+D45-E45-F45-G45</f>
        <v>-4836</v>
      </c>
      <c r="I45" s="312">
        <f>I7+I9+I11+I21</f>
        <v>-1992</v>
      </c>
      <c r="J45" s="312">
        <f>J7+J9+J11+J21</f>
        <v>-982</v>
      </c>
      <c r="K45" s="312">
        <f>K7+K9+K11+K21</f>
        <v>-923</v>
      </c>
      <c r="L45" s="312">
        <f>H45-I45-J45-K45</f>
        <v>-939</v>
      </c>
    </row>
    <row r="46" spans="1:19" ht="10.5" customHeight="1">
      <c r="B46" s="323" t="s">
        <v>753</v>
      </c>
      <c r="C46" s="316" t="s">
        <v>754</v>
      </c>
      <c r="D46"/>
      <c r="E46"/>
      <c r="F46"/>
      <c r="G46"/>
      <c r="H46"/>
      <c r="I46"/>
      <c r="J46"/>
      <c r="K46"/>
      <c r="L46"/>
    </row>
    <row r="47" spans="1:19" ht="10.5" customHeight="1">
      <c r="B47" s="29"/>
      <c r="C47" s="28" t="s">
        <v>755</v>
      </c>
    </row>
    <row r="48" spans="1:19" ht="10.5" customHeight="1">
      <c r="B48" s="29"/>
      <c r="C48" s="28" t="s">
        <v>756</v>
      </c>
      <c r="S48" s="29"/>
    </row>
    <row r="49" spans="1:19" ht="10.5" customHeight="1">
      <c r="B49" s="29"/>
      <c r="C49" s="316" t="s">
        <v>757</v>
      </c>
      <c r="S49" s="29"/>
    </row>
    <row r="50" spans="1:19" ht="10.5" customHeight="1">
      <c r="B50" s="29"/>
      <c r="C50" s="28" t="s">
        <v>758</v>
      </c>
      <c r="S50" s="29"/>
    </row>
    <row r="51" spans="1:19" ht="9" customHeight="1">
      <c r="A51" s="15"/>
      <c r="B51" s="15"/>
      <c r="C51" s="15"/>
    </row>
    <row r="52" spans="1:19" ht="9" customHeight="1">
      <c r="A52" s="15"/>
      <c r="B52" s="15"/>
      <c r="C52" s="15"/>
      <c r="D52" s="15"/>
      <c r="E52" s="15"/>
      <c r="F52" s="15"/>
      <c r="G52" s="15"/>
      <c r="H52" s="15"/>
    </row>
    <row r="53" spans="1:19" ht="9" customHeight="1"/>
  </sheetData>
  <mergeCells count="76">
    <mergeCell ref="L18:L19"/>
    <mergeCell ref="A20:B21"/>
    <mergeCell ref="B42:B43"/>
    <mergeCell ref="A44:B45"/>
    <mergeCell ref="B30:B31"/>
    <mergeCell ref="B32:B33"/>
    <mergeCell ref="B34:B35"/>
    <mergeCell ref="B36:B37"/>
    <mergeCell ref="B38:B39"/>
    <mergeCell ref="B40:B41"/>
    <mergeCell ref="A22:A43"/>
    <mergeCell ref="B22:B23"/>
    <mergeCell ref="B24:B25"/>
    <mergeCell ref="B26:B27"/>
    <mergeCell ref="B28:B29"/>
    <mergeCell ref="G18:G19"/>
    <mergeCell ref="H18:H19"/>
    <mergeCell ref="I18:I19"/>
    <mergeCell ref="J18:J19"/>
    <mergeCell ref="K18:K19"/>
    <mergeCell ref="A18:B19"/>
    <mergeCell ref="C18:C19"/>
    <mergeCell ref="D18:D19"/>
    <mergeCell ref="E18:E19"/>
    <mergeCell ref="F18:F19"/>
    <mergeCell ref="K14:K15"/>
    <mergeCell ref="L14:L15"/>
    <mergeCell ref="A16:B17"/>
    <mergeCell ref="C16:C17"/>
    <mergeCell ref="D16:D17"/>
    <mergeCell ref="E16:E17"/>
    <mergeCell ref="F16:F17"/>
    <mergeCell ref="G16:G17"/>
    <mergeCell ref="H16:H17"/>
    <mergeCell ref="I16:I17"/>
    <mergeCell ref="J16:J17"/>
    <mergeCell ref="K16:K17"/>
    <mergeCell ref="L16:L17"/>
    <mergeCell ref="L12:L13"/>
    <mergeCell ref="A14:B15"/>
    <mergeCell ref="C14:C15"/>
    <mergeCell ref="D14:D15"/>
    <mergeCell ref="E14:E15"/>
    <mergeCell ref="F14:F15"/>
    <mergeCell ref="G14:G15"/>
    <mergeCell ref="H14:H15"/>
    <mergeCell ref="I14:I15"/>
    <mergeCell ref="J14:J15"/>
    <mergeCell ref="F12:F13"/>
    <mergeCell ref="G12:G13"/>
    <mergeCell ref="H12:H13"/>
    <mergeCell ref="I12:I13"/>
    <mergeCell ref="J12:J13"/>
    <mergeCell ref="K12:K13"/>
    <mergeCell ref="A8:B9"/>
    <mergeCell ref="A10:B11"/>
    <mergeCell ref="A12:B13"/>
    <mergeCell ref="C12:C13"/>
    <mergeCell ref="D12:D13"/>
    <mergeCell ref="E12:E13"/>
    <mergeCell ref="H4:H5"/>
    <mergeCell ref="I4:I5"/>
    <mergeCell ref="J4:J5"/>
    <mergeCell ref="K4:K5"/>
    <mergeCell ref="L4:L5"/>
    <mergeCell ref="A6:B7"/>
    <mergeCell ref="A2:B2"/>
    <mergeCell ref="C2:H2"/>
    <mergeCell ref="I2:L2"/>
    <mergeCell ref="A3:B3"/>
    <mergeCell ref="A4:B5"/>
    <mergeCell ref="C4:C5"/>
    <mergeCell ref="D4:D5"/>
    <mergeCell ref="E4:E5"/>
    <mergeCell ref="F4:F5"/>
    <mergeCell ref="G4:G5"/>
  </mergeCells>
  <phoneticPr fontId="3"/>
  <pageMargins left="0.75" right="0.75" top="1" bottom="1" header="0.51200000000000001" footer="0.51200000000000001"/>
  <pageSetup paperSize="9" fitToHeight="0" orientation="portrait" r:id="rId1"/>
  <headerFooter alignWithMargins="0"/>
  <ignoredErrors>
    <ignoredError sqref="H44:H45" formula="1"/>
  </ignoredError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ECA840-D025-41B2-A116-EB10FE884327}">
  <sheetPr>
    <pageSetUpPr fitToPage="1"/>
  </sheetPr>
  <dimension ref="A1:V53"/>
  <sheetViews>
    <sheetView zoomScale="150" workbookViewId="0"/>
  </sheetViews>
  <sheetFormatPr defaultColWidth="8.875" defaultRowHeight="9.75"/>
  <cols>
    <col min="1" max="1" width="5.5" style="29" customWidth="1"/>
    <col min="2" max="2" width="5" style="28" customWidth="1"/>
    <col min="3" max="3" width="4.375" style="28" customWidth="1"/>
    <col min="4" max="4" width="4.5" style="28" customWidth="1"/>
    <col min="5" max="5" width="5" style="28" customWidth="1"/>
    <col min="6" max="7" width="4.125" style="28" customWidth="1"/>
    <col min="8" max="8" width="4.375" style="28" customWidth="1"/>
    <col min="9" max="19" width="4.125" style="28" customWidth="1"/>
    <col min="20" max="20" width="3.625" style="28" customWidth="1"/>
    <col min="21" max="21" width="4.125" style="28" customWidth="1"/>
    <col min="22" max="22" width="5.375" style="28" customWidth="1"/>
    <col min="23" max="23" width="4.125" style="28" customWidth="1"/>
    <col min="24" max="255" width="8.875" style="28"/>
    <col min="256" max="256" width="4" style="28" customWidth="1"/>
    <col min="257" max="278" width="4.125" style="28" customWidth="1"/>
    <col min="279" max="279" width="5.5" style="28" customWidth="1"/>
    <col min="280" max="511" width="8.875" style="28"/>
    <col min="512" max="512" width="4" style="28" customWidth="1"/>
    <col min="513" max="534" width="4.125" style="28" customWidth="1"/>
    <col min="535" max="535" width="5.5" style="28" customWidth="1"/>
    <col min="536" max="767" width="8.875" style="28"/>
    <col min="768" max="768" width="4" style="28" customWidth="1"/>
    <col min="769" max="790" width="4.125" style="28" customWidth="1"/>
    <col min="791" max="791" width="5.5" style="28" customWidth="1"/>
    <col min="792" max="1023" width="8.875" style="28"/>
    <col min="1024" max="1024" width="4" style="28" customWidth="1"/>
    <col min="1025" max="1046" width="4.125" style="28" customWidth="1"/>
    <col min="1047" max="1047" width="5.5" style="28" customWidth="1"/>
    <col min="1048" max="1279" width="8.875" style="28"/>
    <col min="1280" max="1280" width="4" style="28" customWidth="1"/>
    <col min="1281" max="1302" width="4.125" style="28" customWidth="1"/>
    <col min="1303" max="1303" width="5.5" style="28" customWidth="1"/>
    <col min="1304" max="1535" width="8.875" style="28"/>
    <col min="1536" max="1536" width="4" style="28" customWidth="1"/>
    <col min="1537" max="1558" width="4.125" style="28" customWidth="1"/>
    <col min="1559" max="1559" width="5.5" style="28" customWidth="1"/>
    <col min="1560" max="1791" width="8.875" style="28"/>
    <col min="1792" max="1792" width="4" style="28" customWidth="1"/>
    <col min="1793" max="1814" width="4.125" style="28" customWidth="1"/>
    <col min="1815" max="1815" width="5.5" style="28" customWidth="1"/>
    <col min="1816" max="2047" width="8.875" style="28"/>
    <col min="2048" max="2048" width="4" style="28" customWidth="1"/>
    <col min="2049" max="2070" width="4.125" style="28" customWidth="1"/>
    <col min="2071" max="2071" width="5.5" style="28" customWidth="1"/>
    <col min="2072" max="2303" width="8.875" style="28"/>
    <col min="2304" max="2304" width="4" style="28" customWidth="1"/>
    <col min="2305" max="2326" width="4.125" style="28" customWidth="1"/>
    <col min="2327" max="2327" width="5.5" style="28" customWidth="1"/>
    <col min="2328" max="2559" width="8.875" style="28"/>
    <col min="2560" max="2560" width="4" style="28" customWidth="1"/>
    <col min="2561" max="2582" width="4.125" style="28" customWidth="1"/>
    <col min="2583" max="2583" width="5.5" style="28" customWidth="1"/>
    <col min="2584" max="2815" width="8.875" style="28"/>
    <col min="2816" max="2816" width="4" style="28" customWidth="1"/>
    <col min="2817" max="2838" width="4.125" style="28" customWidth="1"/>
    <col min="2839" max="2839" width="5.5" style="28" customWidth="1"/>
    <col min="2840" max="3071" width="8.875" style="28"/>
    <col min="3072" max="3072" width="4" style="28" customWidth="1"/>
    <col min="3073" max="3094" width="4.125" style="28" customWidth="1"/>
    <col min="3095" max="3095" width="5.5" style="28" customWidth="1"/>
    <col min="3096" max="3327" width="8.875" style="28"/>
    <col min="3328" max="3328" width="4" style="28" customWidth="1"/>
    <col min="3329" max="3350" width="4.125" style="28" customWidth="1"/>
    <col min="3351" max="3351" width="5.5" style="28" customWidth="1"/>
    <col min="3352" max="3583" width="8.875" style="28"/>
    <col min="3584" max="3584" width="4" style="28" customWidth="1"/>
    <col min="3585" max="3606" width="4.125" style="28" customWidth="1"/>
    <col min="3607" max="3607" width="5.5" style="28" customWidth="1"/>
    <col min="3608" max="3839" width="8.875" style="28"/>
    <col min="3840" max="3840" width="4" style="28" customWidth="1"/>
    <col min="3841" max="3862" width="4.125" style="28" customWidth="1"/>
    <col min="3863" max="3863" width="5.5" style="28" customWidth="1"/>
    <col min="3864" max="4095" width="8.875" style="28"/>
    <col min="4096" max="4096" width="4" style="28" customWidth="1"/>
    <col min="4097" max="4118" width="4.125" style="28" customWidth="1"/>
    <col min="4119" max="4119" width="5.5" style="28" customWidth="1"/>
    <col min="4120" max="4351" width="8.875" style="28"/>
    <col min="4352" max="4352" width="4" style="28" customWidth="1"/>
    <col min="4353" max="4374" width="4.125" style="28" customWidth="1"/>
    <col min="4375" max="4375" width="5.5" style="28" customWidth="1"/>
    <col min="4376" max="4607" width="8.875" style="28"/>
    <col min="4608" max="4608" width="4" style="28" customWidth="1"/>
    <col min="4609" max="4630" width="4.125" style="28" customWidth="1"/>
    <col min="4631" max="4631" width="5.5" style="28" customWidth="1"/>
    <col min="4632" max="4863" width="8.875" style="28"/>
    <col min="4864" max="4864" width="4" style="28" customWidth="1"/>
    <col min="4865" max="4886" width="4.125" style="28" customWidth="1"/>
    <col min="4887" max="4887" width="5.5" style="28" customWidth="1"/>
    <col min="4888" max="5119" width="8.875" style="28"/>
    <col min="5120" max="5120" width="4" style="28" customWidth="1"/>
    <col min="5121" max="5142" width="4.125" style="28" customWidth="1"/>
    <col min="5143" max="5143" width="5.5" style="28" customWidth="1"/>
    <col min="5144" max="5375" width="8.875" style="28"/>
    <col min="5376" max="5376" width="4" style="28" customWidth="1"/>
    <col min="5377" max="5398" width="4.125" style="28" customWidth="1"/>
    <col min="5399" max="5399" width="5.5" style="28" customWidth="1"/>
    <col min="5400" max="5631" width="8.875" style="28"/>
    <col min="5632" max="5632" width="4" style="28" customWidth="1"/>
    <col min="5633" max="5654" width="4.125" style="28" customWidth="1"/>
    <col min="5655" max="5655" width="5.5" style="28" customWidth="1"/>
    <col min="5656" max="5887" width="8.875" style="28"/>
    <col min="5888" max="5888" width="4" style="28" customWidth="1"/>
    <col min="5889" max="5910" width="4.125" style="28" customWidth="1"/>
    <col min="5911" max="5911" width="5.5" style="28" customWidth="1"/>
    <col min="5912" max="6143" width="8.875" style="28"/>
    <col min="6144" max="6144" width="4" style="28" customWidth="1"/>
    <col min="6145" max="6166" width="4.125" style="28" customWidth="1"/>
    <col min="6167" max="6167" width="5.5" style="28" customWidth="1"/>
    <col min="6168" max="6399" width="8.875" style="28"/>
    <col min="6400" max="6400" width="4" style="28" customWidth="1"/>
    <col min="6401" max="6422" width="4.125" style="28" customWidth="1"/>
    <col min="6423" max="6423" width="5.5" style="28" customWidth="1"/>
    <col min="6424" max="6655" width="8.875" style="28"/>
    <col min="6656" max="6656" width="4" style="28" customWidth="1"/>
    <col min="6657" max="6678" width="4.125" style="28" customWidth="1"/>
    <col min="6679" max="6679" width="5.5" style="28" customWidth="1"/>
    <col min="6680" max="6911" width="8.875" style="28"/>
    <col min="6912" max="6912" width="4" style="28" customWidth="1"/>
    <col min="6913" max="6934" width="4.125" style="28" customWidth="1"/>
    <col min="6935" max="6935" width="5.5" style="28" customWidth="1"/>
    <col min="6936" max="7167" width="8.875" style="28"/>
    <col min="7168" max="7168" width="4" style="28" customWidth="1"/>
    <col min="7169" max="7190" width="4.125" style="28" customWidth="1"/>
    <col min="7191" max="7191" width="5.5" style="28" customWidth="1"/>
    <col min="7192" max="7423" width="8.875" style="28"/>
    <col min="7424" max="7424" width="4" style="28" customWidth="1"/>
    <col min="7425" max="7446" width="4.125" style="28" customWidth="1"/>
    <col min="7447" max="7447" width="5.5" style="28" customWidth="1"/>
    <col min="7448" max="7679" width="8.875" style="28"/>
    <col min="7680" max="7680" width="4" style="28" customWidth="1"/>
    <col min="7681" max="7702" width="4.125" style="28" customWidth="1"/>
    <col min="7703" max="7703" width="5.5" style="28" customWidth="1"/>
    <col min="7704" max="7935" width="8.875" style="28"/>
    <col min="7936" max="7936" width="4" style="28" customWidth="1"/>
    <col min="7937" max="7958" width="4.125" style="28" customWidth="1"/>
    <col min="7959" max="7959" width="5.5" style="28" customWidth="1"/>
    <col min="7960" max="8191" width="8.875" style="28"/>
    <col min="8192" max="8192" width="4" style="28" customWidth="1"/>
    <col min="8193" max="8214" width="4.125" style="28" customWidth="1"/>
    <col min="8215" max="8215" width="5.5" style="28" customWidth="1"/>
    <col min="8216" max="8447" width="8.875" style="28"/>
    <col min="8448" max="8448" width="4" style="28" customWidth="1"/>
    <col min="8449" max="8470" width="4.125" style="28" customWidth="1"/>
    <col min="8471" max="8471" width="5.5" style="28" customWidth="1"/>
    <col min="8472" max="8703" width="8.875" style="28"/>
    <col min="8704" max="8704" width="4" style="28" customWidth="1"/>
    <col min="8705" max="8726" width="4.125" style="28" customWidth="1"/>
    <col min="8727" max="8727" width="5.5" style="28" customWidth="1"/>
    <col min="8728" max="8959" width="8.875" style="28"/>
    <col min="8960" max="8960" width="4" style="28" customWidth="1"/>
    <col min="8961" max="8982" width="4.125" style="28" customWidth="1"/>
    <col min="8983" max="8983" width="5.5" style="28" customWidth="1"/>
    <col min="8984" max="9215" width="8.875" style="28"/>
    <col min="9216" max="9216" width="4" style="28" customWidth="1"/>
    <col min="9217" max="9238" width="4.125" style="28" customWidth="1"/>
    <col min="9239" max="9239" width="5.5" style="28" customWidth="1"/>
    <col min="9240" max="9471" width="8.875" style="28"/>
    <col min="9472" max="9472" width="4" style="28" customWidth="1"/>
    <col min="9473" max="9494" width="4.125" style="28" customWidth="1"/>
    <col min="9495" max="9495" width="5.5" style="28" customWidth="1"/>
    <col min="9496" max="9727" width="8.875" style="28"/>
    <col min="9728" max="9728" width="4" style="28" customWidth="1"/>
    <col min="9729" max="9750" width="4.125" style="28" customWidth="1"/>
    <col min="9751" max="9751" width="5.5" style="28" customWidth="1"/>
    <col min="9752" max="9983" width="8.875" style="28"/>
    <col min="9984" max="9984" width="4" style="28" customWidth="1"/>
    <col min="9985" max="10006" width="4.125" style="28" customWidth="1"/>
    <col min="10007" max="10007" width="5.5" style="28" customWidth="1"/>
    <col min="10008" max="10239" width="8.875" style="28"/>
    <col min="10240" max="10240" width="4" style="28" customWidth="1"/>
    <col min="10241" max="10262" width="4.125" style="28" customWidth="1"/>
    <col min="10263" max="10263" width="5.5" style="28" customWidth="1"/>
    <col min="10264" max="10495" width="8.875" style="28"/>
    <col min="10496" max="10496" width="4" style="28" customWidth="1"/>
    <col min="10497" max="10518" width="4.125" style="28" customWidth="1"/>
    <col min="10519" max="10519" width="5.5" style="28" customWidth="1"/>
    <col min="10520" max="10751" width="8.875" style="28"/>
    <col min="10752" max="10752" width="4" style="28" customWidth="1"/>
    <col min="10753" max="10774" width="4.125" style="28" customWidth="1"/>
    <col min="10775" max="10775" width="5.5" style="28" customWidth="1"/>
    <col min="10776" max="11007" width="8.875" style="28"/>
    <col min="11008" max="11008" width="4" style="28" customWidth="1"/>
    <col min="11009" max="11030" width="4.125" style="28" customWidth="1"/>
    <col min="11031" max="11031" width="5.5" style="28" customWidth="1"/>
    <col min="11032" max="11263" width="8.875" style="28"/>
    <col min="11264" max="11264" width="4" style="28" customWidth="1"/>
    <col min="11265" max="11286" width="4.125" style="28" customWidth="1"/>
    <col min="11287" max="11287" width="5.5" style="28" customWidth="1"/>
    <col min="11288" max="11519" width="8.875" style="28"/>
    <col min="11520" max="11520" width="4" style="28" customWidth="1"/>
    <col min="11521" max="11542" width="4.125" style="28" customWidth="1"/>
    <col min="11543" max="11543" width="5.5" style="28" customWidth="1"/>
    <col min="11544" max="11775" width="8.875" style="28"/>
    <col min="11776" max="11776" width="4" style="28" customWidth="1"/>
    <col min="11777" max="11798" width="4.125" style="28" customWidth="1"/>
    <col min="11799" max="11799" width="5.5" style="28" customWidth="1"/>
    <col min="11800" max="12031" width="8.875" style="28"/>
    <col min="12032" max="12032" width="4" style="28" customWidth="1"/>
    <col min="12033" max="12054" width="4.125" style="28" customWidth="1"/>
    <col min="12055" max="12055" width="5.5" style="28" customWidth="1"/>
    <col min="12056" max="12287" width="8.875" style="28"/>
    <col min="12288" max="12288" width="4" style="28" customWidth="1"/>
    <col min="12289" max="12310" width="4.125" style="28" customWidth="1"/>
    <col min="12311" max="12311" width="5.5" style="28" customWidth="1"/>
    <col min="12312" max="12543" width="8.875" style="28"/>
    <col min="12544" max="12544" width="4" style="28" customWidth="1"/>
    <col min="12545" max="12566" width="4.125" style="28" customWidth="1"/>
    <col min="12567" max="12567" width="5.5" style="28" customWidth="1"/>
    <col min="12568" max="12799" width="8.875" style="28"/>
    <col min="12800" max="12800" width="4" style="28" customWidth="1"/>
    <col min="12801" max="12822" width="4.125" style="28" customWidth="1"/>
    <col min="12823" max="12823" width="5.5" style="28" customWidth="1"/>
    <col min="12824" max="13055" width="8.875" style="28"/>
    <col min="13056" max="13056" width="4" style="28" customWidth="1"/>
    <col min="13057" max="13078" width="4.125" style="28" customWidth="1"/>
    <col min="13079" max="13079" width="5.5" style="28" customWidth="1"/>
    <col min="13080" max="13311" width="8.875" style="28"/>
    <col min="13312" max="13312" width="4" style="28" customWidth="1"/>
    <col min="13313" max="13334" width="4.125" style="28" customWidth="1"/>
    <col min="13335" max="13335" width="5.5" style="28" customWidth="1"/>
    <col min="13336" max="13567" width="8.875" style="28"/>
    <col min="13568" max="13568" width="4" style="28" customWidth="1"/>
    <col min="13569" max="13590" width="4.125" style="28" customWidth="1"/>
    <col min="13591" max="13591" width="5.5" style="28" customWidth="1"/>
    <col min="13592" max="13823" width="8.875" style="28"/>
    <col min="13824" max="13824" width="4" style="28" customWidth="1"/>
    <col min="13825" max="13846" width="4.125" style="28" customWidth="1"/>
    <col min="13847" max="13847" width="5.5" style="28" customWidth="1"/>
    <col min="13848" max="14079" width="8.875" style="28"/>
    <col min="14080" max="14080" width="4" style="28" customWidth="1"/>
    <col min="14081" max="14102" width="4.125" style="28" customWidth="1"/>
    <col min="14103" max="14103" width="5.5" style="28" customWidth="1"/>
    <col min="14104" max="14335" width="8.875" style="28"/>
    <col min="14336" max="14336" width="4" style="28" customWidth="1"/>
    <col min="14337" max="14358" width="4.125" style="28" customWidth="1"/>
    <col min="14359" max="14359" width="5.5" style="28" customWidth="1"/>
    <col min="14360" max="14591" width="8.875" style="28"/>
    <col min="14592" max="14592" width="4" style="28" customWidth="1"/>
    <col min="14593" max="14614" width="4.125" style="28" customWidth="1"/>
    <col min="14615" max="14615" width="5.5" style="28" customWidth="1"/>
    <col min="14616" max="14847" width="8.875" style="28"/>
    <col min="14848" max="14848" width="4" style="28" customWidth="1"/>
    <col min="14849" max="14870" width="4.125" style="28" customWidth="1"/>
    <col min="14871" max="14871" width="5.5" style="28" customWidth="1"/>
    <col min="14872" max="15103" width="8.875" style="28"/>
    <col min="15104" max="15104" width="4" style="28" customWidth="1"/>
    <col min="15105" max="15126" width="4.125" style="28" customWidth="1"/>
    <col min="15127" max="15127" width="5.5" style="28" customWidth="1"/>
    <col min="15128" max="15359" width="8.875" style="28"/>
    <col min="15360" max="15360" width="4" style="28" customWidth="1"/>
    <col min="15361" max="15382" width="4.125" style="28" customWidth="1"/>
    <col min="15383" max="15383" width="5.5" style="28" customWidth="1"/>
    <col min="15384" max="15615" width="8.875" style="28"/>
    <col min="15616" max="15616" width="4" style="28" customWidth="1"/>
    <col min="15617" max="15638" width="4.125" style="28" customWidth="1"/>
    <col min="15639" max="15639" width="5.5" style="28" customWidth="1"/>
    <col min="15640" max="15871" width="8.875" style="28"/>
    <col min="15872" max="15872" width="4" style="28" customWidth="1"/>
    <col min="15873" max="15894" width="4.125" style="28" customWidth="1"/>
    <col min="15895" max="15895" width="5.5" style="28" customWidth="1"/>
    <col min="15896" max="16127" width="8.875" style="28"/>
    <col min="16128" max="16128" width="4" style="28" customWidth="1"/>
    <col min="16129" max="16150" width="4.125" style="28" customWidth="1"/>
    <col min="16151" max="16151" width="5.5" style="28" customWidth="1"/>
    <col min="16152" max="16384" width="8.875" style="28"/>
  </cols>
  <sheetData>
    <row r="1" spans="1:22" s="15" customFormat="1" ht="16.149999999999999" customHeight="1">
      <c r="A1" s="222" t="s">
        <v>774</v>
      </c>
    </row>
    <row r="2" spans="1:22" s="16" customFormat="1" ht="10.9" customHeight="1">
      <c r="A2" s="384" t="s">
        <v>775</v>
      </c>
      <c r="B2" s="384" t="s">
        <v>730</v>
      </c>
      <c r="C2" s="384" t="s">
        <v>731</v>
      </c>
      <c r="D2" s="384" t="s">
        <v>732</v>
      </c>
      <c r="E2" s="384" t="s">
        <v>733</v>
      </c>
      <c r="F2" s="384" t="s">
        <v>650</v>
      </c>
      <c r="G2" s="384" t="s">
        <v>734</v>
      </c>
      <c r="H2" s="384" t="s">
        <v>651</v>
      </c>
      <c r="I2" s="384" t="s">
        <v>577</v>
      </c>
      <c r="J2" s="403" t="s">
        <v>578</v>
      </c>
      <c r="K2" s="527"/>
      <c r="L2" s="538"/>
      <c r="M2" s="538"/>
      <c r="N2" s="538"/>
      <c r="O2" s="538"/>
      <c r="P2" s="538"/>
      <c r="Q2" s="538"/>
      <c r="R2" s="538"/>
      <c r="S2" s="538"/>
      <c r="T2" s="538"/>
      <c r="U2" s="538"/>
      <c r="V2" s="384" t="s">
        <v>779</v>
      </c>
    </row>
    <row r="3" spans="1:22" s="16" customFormat="1" ht="33" customHeight="1">
      <c r="A3" s="520"/>
      <c r="B3" s="518"/>
      <c r="C3" s="518"/>
      <c r="D3" s="518"/>
      <c r="E3" s="518"/>
      <c r="F3" s="518"/>
      <c r="G3" s="518"/>
      <c r="H3" s="518"/>
      <c r="I3" s="518"/>
      <c r="J3" s="520"/>
      <c r="K3" s="42" t="s">
        <v>776</v>
      </c>
      <c r="L3" s="42" t="s">
        <v>777</v>
      </c>
      <c r="M3" s="42" t="s">
        <v>581</v>
      </c>
      <c r="N3" s="42" t="s">
        <v>582</v>
      </c>
      <c r="O3" s="42" t="s">
        <v>778</v>
      </c>
      <c r="P3" s="42" t="s">
        <v>769</v>
      </c>
      <c r="Q3" s="42" t="s">
        <v>770</v>
      </c>
      <c r="R3" s="42" t="s">
        <v>771</v>
      </c>
      <c r="S3" s="42" t="s">
        <v>772</v>
      </c>
      <c r="T3" s="42" t="s">
        <v>773</v>
      </c>
      <c r="U3" s="42" t="s">
        <v>538</v>
      </c>
      <c r="V3" s="520"/>
    </row>
    <row r="4" spans="1:22" ht="10.9" customHeight="1">
      <c r="A4" s="22" t="s">
        <v>592</v>
      </c>
      <c r="B4" s="23">
        <v>804</v>
      </c>
      <c r="C4" s="23">
        <v>29</v>
      </c>
      <c r="D4" s="23">
        <v>34</v>
      </c>
      <c r="E4" s="23">
        <v>44</v>
      </c>
      <c r="F4" s="23">
        <v>11</v>
      </c>
      <c r="G4" s="23">
        <v>43</v>
      </c>
      <c r="H4" s="23"/>
      <c r="I4" s="23">
        <v>1026</v>
      </c>
      <c r="J4" s="23">
        <f t="shared" ref="J4:J51" si="0">K4+L4+M4+N4+O4+P4+Q4+R4+S4+T4+U4</f>
        <v>1559</v>
      </c>
      <c r="K4" s="23">
        <v>698</v>
      </c>
      <c r="L4" s="23">
        <v>29</v>
      </c>
      <c r="M4" s="23">
        <v>346</v>
      </c>
      <c r="N4" s="23">
        <v>57</v>
      </c>
      <c r="O4" s="23">
        <v>27</v>
      </c>
      <c r="P4" s="23">
        <v>77</v>
      </c>
      <c r="Q4" s="23">
        <v>13</v>
      </c>
      <c r="R4" s="23">
        <v>109</v>
      </c>
      <c r="S4" s="23">
        <v>6</v>
      </c>
      <c r="T4" s="23">
        <v>137</v>
      </c>
      <c r="U4" s="23">
        <v>60</v>
      </c>
      <c r="V4" s="23">
        <f t="shared" ref="V4:V49" si="1">B4+C4+D4+E4+F4+G4+H4+I4+J4</f>
        <v>3550</v>
      </c>
    </row>
    <row r="5" spans="1:22" ht="10.9" customHeight="1">
      <c r="A5" s="22" t="s">
        <v>593</v>
      </c>
      <c r="B5" s="23">
        <v>35</v>
      </c>
      <c r="C5" s="23">
        <v>12</v>
      </c>
      <c r="D5" s="23">
        <v>11</v>
      </c>
      <c r="E5" s="23">
        <v>3</v>
      </c>
      <c r="F5" s="23"/>
      <c r="G5" s="23">
        <v>2</v>
      </c>
      <c r="H5" s="23"/>
      <c r="I5" s="23">
        <v>26</v>
      </c>
      <c r="J5" s="23">
        <f t="shared" si="0"/>
        <v>221</v>
      </c>
      <c r="K5" s="23">
        <v>115</v>
      </c>
      <c r="L5" s="23">
        <v>4</v>
      </c>
      <c r="M5" s="23">
        <v>36</v>
      </c>
      <c r="N5" s="23">
        <v>16</v>
      </c>
      <c r="O5" s="23">
        <v>7</v>
      </c>
      <c r="P5" s="23">
        <v>16</v>
      </c>
      <c r="Q5" s="23">
        <v>3</v>
      </c>
      <c r="R5" s="23">
        <v>8</v>
      </c>
      <c r="S5" s="23">
        <v>1</v>
      </c>
      <c r="T5" s="23">
        <v>8</v>
      </c>
      <c r="U5" s="23">
        <v>7</v>
      </c>
      <c r="V5" s="23">
        <f t="shared" si="1"/>
        <v>310</v>
      </c>
    </row>
    <row r="6" spans="1:22" ht="10.9" customHeight="1">
      <c r="A6" s="22" t="s">
        <v>594</v>
      </c>
      <c r="B6" s="23">
        <v>36</v>
      </c>
      <c r="C6" s="23">
        <v>7</v>
      </c>
      <c r="D6" s="23">
        <v>10</v>
      </c>
      <c r="E6" s="23">
        <v>6</v>
      </c>
      <c r="F6" s="23"/>
      <c r="G6" s="23">
        <v>15</v>
      </c>
      <c r="H6" s="23"/>
      <c r="I6" s="23">
        <v>38</v>
      </c>
      <c r="J6" s="23">
        <f t="shared" si="0"/>
        <v>271</v>
      </c>
      <c r="K6" s="23">
        <v>143</v>
      </c>
      <c r="L6" s="23">
        <v>5</v>
      </c>
      <c r="M6" s="23">
        <v>34</v>
      </c>
      <c r="N6" s="23">
        <v>6</v>
      </c>
      <c r="O6" s="23">
        <v>9</v>
      </c>
      <c r="P6" s="23">
        <v>13</v>
      </c>
      <c r="Q6" s="23"/>
      <c r="R6" s="23">
        <v>8</v>
      </c>
      <c r="S6" s="23">
        <v>3</v>
      </c>
      <c r="T6" s="23">
        <v>20</v>
      </c>
      <c r="U6" s="23">
        <v>30</v>
      </c>
      <c r="V6" s="23">
        <f t="shared" si="1"/>
        <v>383</v>
      </c>
    </row>
    <row r="7" spans="1:22" ht="10.9" customHeight="1">
      <c r="A7" s="22" t="s">
        <v>595</v>
      </c>
      <c r="B7" s="23">
        <v>163</v>
      </c>
      <c r="C7" s="23">
        <v>13</v>
      </c>
      <c r="D7" s="23">
        <v>8</v>
      </c>
      <c r="E7" s="23">
        <v>2</v>
      </c>
      <c r="F7" s="23"/>
      <c r="G7" s="23">
        <v>8</v>
      </c>
      <c r="H7" s="23"/>
      <c r="I7" s="23">
        <v>63</v>
      </c>
      <c r="J7" s="23">
        <f t="shared" si="0"/>
        <v>474</v>
      </c>
      <c r="K7" s="23">
        <v>226</v>
      </c>
      <c r="L7" s="23">
        <v>15</v>
      </c>
      <c r="M7" s="23">
        <v>78</v>
      </c>
      <c r="N7" s="23">
        <v>29</v>
      </c>
      <c r="O7" s="23">
        <v>18</v>
      </c>
      <c r="P7" s="23">
        <v>18</v>
      </c>
      <c r="Q7" s="23">
        <v>2</v>
      </c>
      <c r="R7" s="23">
        <v>26</v>
      </c>
      <c r="S7" s="23">
        <v>8</v>
      </c>
      <c r="T7" s="23">
        <v>24</v>
      </c>
      <c r="U7" s="23">
        <v>30</v>
      </c>
      <c r="V7" s="23">
        <f t="shared" si="1"/>
        <v>731</v>
      </c>
    </row>
    <row r="8" spans="1:22" ht="10.9" customHeight="1">
      <c r="A8" s="22" t="s">
        <v>596</v>
      </c>
      <c r="B8" s="23">
        <v>28</v>
      </c>
      <c r="C8" s="23">
        <v>5</v>
      </c>
      <c r="D8" s="23">
        <v>4</v>
      </c>
      <c r="E8" s="23">
        <v>1</v>
      </c>
      <c r="F8" s="23"/>
      <c r="G8" s="23">
        <v>1</v>
      </c>
      <c r="H8" s="23"/>
      <c r="I8" s="23">
        <v>6</v>
      </c>
      <c r="J8" s="23">
        <f t="shared" si="0"/>
        <v>198</v>
      </c>
      <c r="K8" s="23">
        <v>98</v>
      </c>
      <c r="L8" s="23">
        <v>2</v>
      </c>
      <c r="M8" s="23">
        <v>21</v>
      </c>
      <c r="N8" s="23">
        <v>6</v>
      </c>
      <c r="O8" s="23">
        <v>6</v>
      </c>
      <c r="P8" s="23">
        <v>29</v>
      </c>
      <c r="Q8" s="23"/>
      <c r="R8" s="23">
        <v>4</v>
      </c>
      <c r="S8" s="23">
        <v>1</v>
      </c>
      <c r="T8" s="23">
        <v>15</v>
      </c>
      <c r="U8" s="23">
        <v>16</v>
      </c>
      <c r="V8" s="23">
        <f t="shared" si="1"/>
        <v>243</v>
      </c>
    </row>
    <row r="9" spans="1:22" ht="10.9" customHeight="1">
      <c r="A9" s="22" t="s">
        <v>597</v>
      </c>
      <c r="B9" s="23">
        <v>78</v>
      </c>
      <c r="C9" s="23">
        <v>1</v>
      </c>
      <c r="D9" s="23">
        <v>1</v>
      </c>
      <c r="E9" s="23">
        <v>1</v>
      </c>
      <c r="F9" s="23"/>
      <c r="G9" s="23">
        <v>3</v>
      </c>
      <c r="H9" s="23"/>
      <c r="I9" s="23">
        <v>30</v>
      </c>
      <c r="J9" s="23">
        <f t="shared" si="0"/>
        <v>177</v>
      </c>
      <c r="K9" s="23">
        <v>81</v>
      </c>
      <c r="L9" s="23">
        <v>5</v>
      </c>
      <c r="M9" s="23">
        <v>21</v>
      </c>
      <c r="N9" s="23">
        <v>6</v>
      </c>
      <c r="O9" s="23">
        <v>3</v>
      </c>
      <c r="P9" s="23">
        <v>22</v>
      </c>
      <c r="Q9" s="23">
        <v>3</v>
      </c>
      <c r="R9" s="23">
        <v>7</v>
      </c>
      <c r="S9" s="23">
        <v>2</v>
      </c>
      <c r="T9" s="23">
        <v>15</v>
      </c>
      <c r="U9" s="23">
        <v>12</v>
      </c>
      <c r="V9" s="23">
        <f t="shared" si="1"/>
        <v>291</v>
      </c>
    </row>
    <row r="10" spans="1:22" ht="10.9" customHeight="1">
      <c r="A10" s="22" t="s">
        <v>598</v>
      </c>
      <c r="B10" s="23">
        <v>134</v>
      </c>
      <c r="C10" s="23">
        <v>7</v>
      </c>
      <c r="D10" s="23">
        <v>8</v>
      </c>
      <c r="E10" s="23">
        <v>4</v>
      </c>
      <c r="F10" s="23"/>
      <c r="G10" s="23">
        <v>3</v>
      </c>
      <c r="H10" s="23"/>
      <c r="I10" s="23">
        <v>40</v>
      </c>
      <c r="J10" s="23">
        <f t="shared" si="0"/>
        <v>235</v>
      </c>
      <c r="K10" s="23">
        <v>125</v>
      </c>
      <c r="L10" s="23">
        <v>10</v>
      </c>
      <c r="M10" s="23">
        <v>14</v>
      </c>
      <c r="N10" s="23">
        <v>5</v>
      </c>
      <c r="O10" s="23">
        <v>7</v>
      </c>
      <c r="P10" s="23">
        <v>15</v>
      </c>
      <c r="Q10" s="23">
        <v>2</v>
      </c>
      <c r="R10" s="23">
        <v>7</v>
      </c>
      <c r="S10" s="23">
        <v>1</v>
      </c>
      <c r="T10" s="23">
        <v>32</v>
      </c>
      <c r="U10" s="23">
        <v>17</v>
      </c>
      <c r="V10" s="23">
        <f t="shared" si="1"/>
        <v>431</v>
      </c>
    </row>
    <row r="11" spans="1:22" ht="10.9" customHeight="1">
      <c r="A11" s="22" t="s">
        <v>599</v>
      </c>
      <c r="B11" s="23">
        <v>74</v>
      </c>
      <c r="C11" s="23">
        <v>9</v>
      </c>
      <c r="D11" s="23">
        <v>17</v>
      </c>
      <c r="E11" s="23">
        <v>7</v>
      </c>
      <c r="F11" s="23">
        <v>2</v>
      </c>
      <c r="G11" s="23">
        <v>22</v>
      </c>
      <c r="H11" s="23"/>
      <c r="I11" s="23">
        <v>8</v>
      </c>
      <c r="J11" s="23">
        <f t="shared" si="0"/>
        <v>417</v>
      </c>
      <c r="K11" s="23">
        <v>219</v>
      </c>
      <c r="L11" s="23">
        <v>20</v>
      </c>
      <c r="M11" s="23">
        <v>55</v>
      </c>
      <c r="N11" s="23">
        <v>10</v>
      </c>
      <c r="O11" s="23">
        <v>4</v>
      </c>
      <c r="P11" s="23">
        <v>27</v>
      </c>
      <c r="Q11" s="23">
        <v>3</v>
      </c>
      <c r="R11" s="23">
        <v>8</v>
      </c>
      <c r="S11" s="23">
        <v>3</v>
      </c>
      <c r="T11" s="23">
        <v>14</v>
      </c>
      <c r="U11" s="23">
        <v>54</v>
      </c>
      <c r="V11" s="23">
        <f t="shared" si="1"/>
        <v>556</v>
      </c>
    </row>
    <row r="12" spans="1:22" ht="10.9" customHeight="1">
      <c r="A12" s="22" t="s">
        <v>600</v>
      </c>
      <c r="B12" s="23">
        <v>29</v>
      </c>
      <c r="C12" s="23">
        <v>6</v>
      </c>
      <c r="D12" s="23">
        <v>12</v>
      </c>
      <c r="E12" s="23">
        <v>5</v>
      </c>
      <c r="F12" s="23"/>
      <c r="G12" s="23">
        <v>5</v>
      </c>
      <c r="H12" s="23"/>
      <c r="I12" s="23">
        <v>13</v>
      </c>
      <c r="J12" s="23">
        <f t="shared" si="0"/>
        <v>373</v>
      </c>
      <c r="K12" s="23">
        <v>206</v>
      </c>
      <c r="L12" s="23">
        <v>8</v>
      </c>
      <c r="M12" s="23">
        <v>67</v>
      </c>
      <c r="N12" s="23">
        <v>21</v>
      </c>
      <c r="O12" s="23">
        <v>11</v>
      </c>
      <c r="P12" s="23">
        <v>2</v>
      </c>
      <c r="Q12" s="23">
        <v>1</v>
      </c>
      <c r="R12" s="23">
        <v>6</v>
      </c>
      <c r="S12" s="23">
        <v>2</v>
      </c>
      <c r="T12" s="23">
        <v>5</v>
      </c>
      <c r="U12" s="23">
        <v>44</v>
      </c>
      <c r="V12" s="23">
        <f t="shared" si="1"/>
        <v>443</v>
      </c>
    </row>
    <row r="13" spans="1:22" ht="10.9" customHeight="1">
      <c r="A13" s="22" t="s">
        <v>601</v>
      </c>
      <c r="B13" s="23">
        <v>56</v>
      </c>
      <c r="C13" s="23">
        <v>8</v>
      </c>
      <c r="D13" s="23">
        <v>1</v>
      </c>
      <c r="E13" s="23"/>
      <c r="F13" s="23">
        <v>1</v>
      </c>
      <c r="G13" s="23">
        <v>3</v>
      </c>
      <c r="H13" s="23">
        <v>1</v>
      </c>
      <c r="I13" s="23">
        <v>20</v>
      </c>
      <c r="J13" s="23">
        <f t="shared" si="0"/>
        <v>394</v>
      </c>
      <c r="K13" s="23">
        <v>207</v>
      </c>
      <c r="L13" s="23">
        <v>4</v>
      </c>
      <c r="M13" s="23">
        <v>79</v>
      </c>
      <c r="N13" s="23">
        <v>38</v>
      </c>
      <c r="O13" s="23">
        <v>15</v>
      </c>
      <c r="P13" s="23">
        <v>6</v>
      </c>
      <c r="Q13" s="23"/>
      <c r="R13" s="23">
        <v>7</v>
      </c>
      <c r="S13" s="23">
        <v>1</v>
      </c>
      <c r="T13" s="23">
        <v>15</v>
      </c>
      <c r="U13" s="23">
        <v>22</v>
      </c>
      <c r="V13" s="23">
        <f t="shared" si="1"/>
        <v>484</v>
      </c>
    </row>
    <row r="14" spans="1:22" ht="10.9" customHeight="1">
      <c r="A14" s="22" t="s">
        <v>602</v>
      </c>
      <c r="B14" s="23">
        <v>45</v>
      </c>
      <c r="C14" s="23">
        <v>17</v>
      </c>
      <c r="D14" s="23">
        <v>24</v>
      </c>
      <c r="E14" s="23">
        <v>25</v>
      </c>
      <c r="F14" s="23">
        <v>22</v>
      </c>
      <c r="G14" s="23">
        <v>81</v>
      </c>
      <c r="H14" s="23"/>
      <c r="I14" s="23">
        <v>26</v>
      </c>
      <c r="J14" s="23">
        <f t="shared" si="0"/>
        <v>1501</v>
      </c>
      <c r="K14" s="23">
        <v>709</v>
      </c>
      <c r="L14" s="23">
        <v>40</v>
      </c>
      <c r="M14" s="23">
        <v>302</v>
      </c>
      <c r="N14" s="23">
        <v>95</v>
      </c>
      <c r="O14" s="23">
        <v>95</v>
      </c>
      <c r="P14" s="23">
        <v>109</v>
      </c>
      <c r="Q14" s="23">
        <v>4</v>
      </c>
      <c r="R14" s="23">
        <v>33</v>
      </c>
      <c r="S14" s="23">
        <v>21</v>
      </c>
      <c r="T14" s="23">
        <v>28</v>
      </c>
      <c r="U14" s="23">
        <v>65</v>
      </c>
      <c r="V14" s="23">
        <f t="shared" si="1"/>
        <v>1741</v>
      </c>
    </row>
    <row r="15" spans="1:22" ht="10.9" customHeight="1">
      <c r="A15" s="22" t="s">
        <v>603</v>
      </c>
      <c r="B15" s="23">
        <v>25</v>
      </c>
      <c r="C15" s="23">
        <v>21</v>
      </c>
      <c r="D15" s="23">
        <v>37</v>
      </c>
      <c r="E15" s="23">
        <v>65</v>
      </c>
      <c r="F15" s="23">
        <v>9</v>
      </c>
      <c r="G15" s="23">
        <v>79</v>
      </c>
      <c r="H15" s="23">
        <v>2</v>
      </c>
      <c r="I15" s="23">
        <v>17</v>
      </c>
      <c r="J15" s="23">
        <f t="shared" si="0"/>
        <v>1699</v>
      </c>
      <c r="K15" s="23">
        <v>840</v>
      </c>
      <c r="L15" s="23">
        <v>38</v>
      </c>
      <c r="M15" s="23">
        <v>419</v>
      </c>
      <c r="N15" s="23">
        <v>98</v>
      </c>
      <c r="O15" s="23">
        <v>80</v>
      </c>
      <c r="P15" s="23">
        <v>102</v>
      </c>
      <c r="Q15" s="23">
        <v>4</v>
      </c>
      <c r="R15" s="23">
        <v>37</v>
      </c>
      <c r="S15" s="23">
        <v>8</v>
      </c>
      <c r="T15" s="23">
        <v>44</v>
      </c>
      <c r="U15" s="23">
        <v>29</v>
      </c>
      <c r="V15" s="23">
        <f t="shared" si="1"/>
        <v>1954</v>
      </c>
    </row>
    <row r="16" spans="1:22" ht="10.9" customHeight="1">
      <c r="A16" s="22" t="s">
        <v>604</v>
      </c>
      <c r="B16" s="23">
        <v>233</v>
      </c>
      <c r="C16" s="23">
        <v>33</v>
      </c>
      <c r="D16" s="23">
        <v>91</v>
      </c>
      <c r="E16" s="23">
        <v>73</v>
      </c>
      <c r="F16" s="23">
        <v>58</v>
      </c>
      <c r="G16" s="23">
        <v>48</v>
      </c>
      <c r="H16" s="23">
        <v>1</v>
      </c>
      <c r="I16" s="23">
        <v>74</v>
      </c>
      <c r="J16" s="23">
        <f t="shared" si="0"/>
        <v>2658</v>
      </c>
      <c r="K16" s="23">
        <v>1126</v>
      </c>
      <c r="L16" s="23">
        <v>42</v>
      </c>
      <c r="M16" s="23">
        <v>354</v>
      </c>
      <c r="N16" s="23">
        <v>87</v>
      </c>
      <c r="O16" s="23">
        <v>74</v>
      </c>
      <c r="P16" s="23">
        <v>208</v>
      </c>
      <c r="Q16" s="23">
        <v>25</v>
      </c>
      <c r="R16" s="23">
        <v>138</v>
      </c>
      <c r="S16" s="23">
        <v>15</v>
      </c>
      <c r="T16" s="23">
        <v>404</v>
      </c>
      <c r="U16" s="23">
        <v>185</v>
      </c>
      <c r="V16" s="23">
        <f t="shared" si="1"/>
        <v>3269</v>
      </c>
    </row>
    <row r="17" spans="1:22" ht="10.9" customHeight="1">
      <c r="A17" s="22" t="s">
        <v>605</v>
      </c>
      <c r="B17" s="23">
        <v>98</v>
      </c>
      <c r="C17" s="23">
        <v>29</v>
      </c>
      <c r="D17" s="23">
        <v>40</v>
      </c>
      <c r="E17" s="23">
        <v>38</v>
      </c>
      <c r="F17" s="23">
        <v>7</v>
      </c>
      <c r="G17" s="23">
        <v>62</v>
      </c>
      <c r="H17" s="23">
        <v>1</v>
      </c>
      <c r="I17" s="23">
        <v>46</v>
      </c>
      <c r="J17" s="23">
        <f t="shared" si="0"/>
        <v>1503</v>
      </c>
      <c r="K17" s="23">
        <v>640</v>
      </c>
      <c r="L17" s="23">
        <v>17</v>
      </c>
      <c r="M17" s="23">
        <v>295</v>
      </c>
      <c r="N17" s="23">
        <v>69</v>
      </c>
      <c r="O17" s="23">
        <v>43</v>
      </c>
      <c r="P17" s="23">
        <v>26</v>
      </c>
      <c r="Q17" s="23">
        <v>20</v>
      </c>
      <c r="R17" s="23">
        <v>113</v>
      </c>
      <c r="S17" s="23">
        <v>9</v>
      </c>
      <c r="T17" s="23">
        <v>157</v>
      </c>
      <c r="U17" s="23">
        <v>114</v>
      </c>
      <c r="V17" s="23">
        <f t="shared" si="1"/>
        <v>1824</v>
      </c>
    </row>
    <row r="18" spans="1:22" ht="10.9" customHeight="1">
      <c r="A18" s="22" t="s">
        <v>606</v>
      </c>
      <c r="B18" s="23">
        <v>182</v>
      </c>
      <c r="C18" s="23">
        <v>6</v>
      </c>
      <c r="D18" s="23">
        <v>3</v>
      </c>
      <c r="E18" s="23">
        <v>7</v>
      </c>
      <c r="F18" s="23"/>
      <c r="G18" s="23">
        <v>6</v>
      </c>
      <c r="H18" s="23"/>
      <c r="I18" s="23">
        <v>79</v>
      </c>
      <c r="J18" s="23">
        <f t="shared" si="0"/>
        <v>348</v>
      </c>
      <c r="K18" s="23">
        <v>158</v>
      </c>
      <c r="L18" s="23">
        <v>11</v>
      </c>
      <c r="M18" s="23">
        <v>54</v>
      </c>
      <c r="N18" s="23">
        <v>9</v>
      </c>
      <c r="O18" s="23">
        <v>7</v>
      </c>
      <c r="P18" s="23">
        <v>51</v>
      </c>
      <c r="Q18" s="23">
        <v>2</v>
      </c>
      <c r="R18" s="23">
        <v>18</v>
      </c>
      <c r="S18" s="23">
        <v>1</v>
      </c>
      <c r="T18" s="23">
        <v>10</v>
      </c>
      <c r="U18" s="23">
        <v>27</v>
      </c>
      <c r="V18" s="23">
        <f t="shared" si="1"/>
        <v>631</v>
      </c>
    </row>
    <row r="19" spans="1:22" ht="10.9" customHeight="1">
      <c r="A19" s="22" t="s">
        <v>607</v>
      </c>
      <c r="B19" s="23">
        <v>57</v>
      </c>
      <c r="C19" s="23">
        <v>1</v>
      </c>
      <c r="D19" s="23">
        <v>2</v>
      </c>
      <c r="E19" s="23">
        <v>1</v>
      </c>
      <c r="F19" s="23"/>
      <c r="G19" s="23">
        <v>1</v>
      </c>
      <c r="H19" s="23"/>
      <c r="I19" s="23">
        <v>28</v>
      </c>
      <c r="J19" s="23">
        <f t="shared" si="0"/>
        <v>157</v>
      </c>
      <c r="K19" s="23">
        <v>59</v>
      </c>
      <c r="L19" s="23">
        <v>7</v>
      </c>
      <c r="M19" s="23">
        <v>9</v>
      </c>
      <c r="N19" s="23">
        <v>1</v>
      </c>
      <c r="O19" s="23">
        <v>2</v>
      </c>
      <c r="P19" s="23">
        <v>32</v>
      </c>
      <c r="Q19" s="23">
        <v>6</v>
      </c>
      <c r="R19" s="23">
        <v>11</v>
      </c>
      <c r="S19" s="23"/>
      <c r="T19" s="23">
        <v>13</v>
      </c>
      <c r="U19" s="23">
        <v>17</v>
      </c>
      <c r="V19" s="23">
        <f t="shared" si="1"/>
        <v>247</v>
      </c>
    </row>
    <row r="20" spans="1:22" ht="10.9" customHeight="1">
      <c r="A20" s="22" t="s">
        <v>608</v>
      </c>
      <c r="B20" s="23">
        <v>33</v>
      </c>
      <c r="C20" s="23">
        <v>3</v>
      </c>
      <c r="D20" s="23">
        <v>1</v>
      </c>
      <c r="E20" s="23">
        <v>1</v>
      </c>
      <c r="F20" s="23"/>
      <c r="G20" s="23"/>
      <c r="H20" s="23"/>
      <c r="I20" s="23">
        <v>19</v>
      </c>
      <c r="J20" s="23">
        <f t="shared" si="0"/>
        <v>159</v>
      </c>
      <c r="K20" s="23">
        <v>79</v>
      </c>
      <c r="L20" s="23">
        <v>7</v>
      </c>
      <c r="M20" s="23">
        <v>15</v>
      </c>
      <c r="N20" s="23">
        <v>9</v>
      </c>
      <c r="O20" s="23">
        <v>4</v>
      </c>
      <c r="P20" s="23">
        <v>4</v>
      </c>
      <c r="Q20" s="23">
        <v>3</v>
      </c>
      <c r="R20" s="23">
        <v>12</v>
      </c>
      <c r="S20" s="23"/>
      <c r="T20" s="23">
        <v>8</v>
      </c>
      <c r="U20" s="23">
        <v>18</v>
      </c>
      <c r="V20" s="23">
        <f t="shared" si="1"/>
        <v>216</v>
      </c>
    </row>
    <row r="21" spans="1:22" ht="10.9" customHeight="1">
      <c r="A21" s="22" t="s">
        <v>609</v>
      </c>
      <c r="B21" s="23">
        <v>69</v>
      </c>
      <c r="C21" s="23">
        <v>8</v>
      </c>
      <c r="D21" s="23">
        <v>5</v>
      </c>
      <c r="E21" s="23">
        <v>1</v>
      </c>
      <c r="F21" s="23"/>
      <c r="G21" s="23">
        <v>3</v>
      </c>
      <c r="H21" s="23"/>
      <c r="I21" s="23">
        <v>86</v>
      </c>
      <c r="J21" s="23">
        <f t="shared" si="0"/>
        <v>153</v>
      </c>
      <c r="K21" s="23">
        <v>52</v>
      </c>
      <c r="L21" s="23">
        <v>5</v>
      </c>
      <c r="M21" s="23">
        <v>37</v>
      </c>
      <c r="N21" s="23">
        <v>4</v>
      </c>
      <c r="O21" s="23"/>
      <c r="P21" s="23">
        <v>14</v>
      </c>
      <c r="Q21" s="23">
        <v>5</v>
      </c>
      <c r="R21" s="23">
        <v>6</v>
      </c>
      <c r="S21" s="23">
        <v>1</v>
      </c>
      <c r="T21" s="23">
        <v>17</v>
      </c>
      <c r="U21" s="23">
        <v>12</v>
      </c>
      <c r="V21" s="23">
        <f t="shared" si="1"/>
        <v>325</v>
      </c>
    </row>
    <row r="22" spans="1:22" ht="10.9" customHeight="1">
      <c r="A22" s="22" t="s">
        <v>610</v>
      </c>
      <c r="B22" s="23">
        <v>26</v>
      </c>
      <c r="C22" s="23">
        <v>3</v>
      </c>
      <c r="D22" s="23">
        <v>2</v>
      </c>
      <c r="E22" s="23">
        <v>3</v>
      </c>
      <c r="F22" s="23"/>
      <c r="G22" s="23">
        <v>3</v>
      </c>
      <c r="H22" s="23"/>
      <c r="I22" s="23">
        <v>29</v>
      </c>
      <c r="J22" s="23">
        <f t="shared" si="0"/>
        <v>147</v>
      </c>
      <c r="K22" s="23">
        <v>72</v>
      </c>
      <c r="L22" s="23">
        <v>4</v>
      </c>
      <c r="M22" s="23">
        <v>29</v>
      </c>
      <c r="N22" s="23">
        <v>8</v>
      </c>
      <c r="O22" s="23">
        <v>6</v>
      </c>
      <c r="P22" s="23">
        <v>16</v>
      </c>
      <c r="Q22" s="23"/>
      <c r="R22" s="23">
        <v>3</v>
      </c>
      <c r="S22" s="23">
        <v>1</v>
      </c>
      <c r="T22" s="23">
        <v>5</v>
      </c>
      <c r="U22" s="23">
        <v>3</v>
      </c>
      <c r="V22" s="23">
        <f t="shared" si="1"/>
        <v>213</v>
      </c>
    </row>
    <row r="23" spans="1:22" ht="10.9" customHeight="1">
      <c r="A23" s="22" t="s">
        <v>611</v>
      </c>
      <c r="B23" s="23">
        <v>75</v>
      </c>
      <c r="C23" s="23">
        <v>2</v>
      </c>
      <c r="D23" s="23">
        <v>17</v>
      </c>
      <c r="E23" s="23">
        <v>6</v>
      </c>
      <c r="F23" s="23"/>
      <c r="G23" s="23">
        <v>17</v>
      </c>
      <c r="H23" s="23"/>
      <c r="I23" s="23">
        <v>87</v>
      </c>
      <c r="J23" s="23">
        <f t="shared" si="0"/>
        <v>495</v>
      </c>
      <c r="K23" s="23">
        <v>244</v>
      </c>
      <c r="L23" s="23">
        <v>5</v>
      </c>
      <c r="M23" s="23">
        <v>76</v>
      </c>
      <c r="N23" s="23">
        <v>48</v>
      </c>
      <c r="O23" s="23">
        <v>15</v>
      </c>
      <c r="P23" s="23">
        <v>16</v>
      </c>
      <c r="Q23" s="23">
        <v>1</v>
      </c>
      <c r="R23" s="23">
        <v>11</v>
      </c>
      <c r="S23" s="23">
        <v>5</v>
      </c>
      <c r="T23" s="23">
        <v>30</v>
      </c>
      <c r="U23" s="23">
        <v>44</v>
      </c>
      <c r="V23" s="23">
        <f t="shared" si="1"/>
        <v>699</v>
      </c>
    </row>
    <row r="24" spans="1:22" ht="10.9" customHeight="1">
      <c r="A24" s="22" t="s">
        <v>612</v>
      </c>
      <c r="B24" s="23">
        <v>195</v>
      </c>
      <c r="C24" s="23">
        <v>2</v>
      </c>
      <c r="D24" s="23">
        <v>2</v>
      </c>
      <c r="E24" s="23">
        <v>1</v>
      </c>
      <c r="F24" s="23"/>
      <c r="G24" s="23">
        <v>1</v>
      </c>
      <c r="H24" s="23"/>
      <c r="I24" s="23">
        <v>68</v>
      </c>
      <c r="J24" s="23">
        <f t="shared" si="0"/>
        <v>382</v>
      </c>
      <c r="K24" s="23">
        <v>201</v>
      </c>
      <c r="L24" s="23">
        <v>11</v>
      </c>
      <c r="M24" s="23">
        <v>46</v>
      </c>
      <c r="N24" s="23">
        <v>26</v>
      </c>
      <c r="O24" s="23">
        <v>23</v>
      </c>
      <c r="P24" s="23">
        <v>34</v>
      </c>
      <c r="Q24" s="23">
        <v>2</v>
      </c>
      <c r="R24" s="23">
        <v>11</v>
      </c>
      <c r="S24" s="23">
        <v>2</v>
      </c>
      <c r="T24" s="23">
        <v>12</v>
      </c>
      <c r="U24" s="23">
        <v>14</v>
      </c>
      <c r="V24" s="23">
        <f t="shared" si="1"/>
        <v>651</v>
      </c>
    </row>
    <row r="25" spans="1:22" ht="10.9" customHeight="1">
      <c r="A25" s="22" t="s">
        <v>613</v>
      </c>
      <c r="B25" s="23">
        <v>98</v>
      </c>
      <c r="C25" s="23">
        <v>14</v>
      </c>
      <c r="D25" s="23">
        <v>15</v>
      </c>
      <c r="E25" s="23">
        <v>18</v>
      </c>
      <c r="F25" s="23"/>
      <c r="G25" s="23">
        <v>35</v>
      </c>
      <c r="H25" s="23"/>
      <c r="I25" s="23">
        <v>56</v>
      </c>
      <c r="J25" s="23">
        <f t="shared" si="0"/>
        <v>814</v>
      </c>
      <c r="K25" s="23">
        <v>395</v>
      </c>
      <c r="L25" s="23">
        <v>12</v>
      </c>
      <c r="M25" s="23">
        <v>152</v>
      </c>
      <c r="N25" s="23">
        <v>23</v>
      </c>
      <c r="O25" s="23">
        <v>46</v>
      </c>
      <c r="P25" s="23">
        <v>49</v>
      </c>
      <c r="Q25" s="23">
        <v>4</v>
      </c>
      <c r="R25" s="23">
        <v>27</v>
      </c>
      <c r="S25" s="23">
        <v>2</v>
      </c>
      <c r="T25" s="23">
        <v>54</v>
      </c>
      <c r="U25" s="23">
        <v>50</v>
      </c>
      <c r="V25" s="23">
        <f t="shared" si="1"/>
        <v>1050</v>
      </c>
    </row>
    <row r="26" spans="1:22" ht="10.9" customHeight="1">
      <c r="A26" s="22" t="s">
        <v>614</v>
      </c>
      <c r="B26" s="23">
        <v>111</v>
      </c>
      <c r="C26" s="23">
        <v>14</v>
      </c>
      <c r="D26" s="23">
        <v>17</v>
      </c>
      <c r="E26" s="23">
        <v>3</v>
      </c>
      <c r="F26" s="23"/>
      <c r="G26" s="23">
        <v>1</v>
      </c>
      <c r="H26" s="23"/>
      <c r="I26" s="23">
        <v>56</v>
      </c>
      <c r="J26" s="23">
        <f t="shared" si="0"/>
        <v>1498</v>
      </c>
      <c r="K26" s="23">
        <v>822</v>
      </c>
      <c r="L26" s="23">
        <v>34</v>
      </c>
      <c r="M26" s="23">
        <v>134</v>
      </c>
      <c r="N26" s="23">
        <v>163</v>
      </c>
      <c r="O26" s="23">
        <v>52</v>
      </c>
      <c r="P26" s="23">
        <v>75</v>
      </c>
      <c r="Q26" s="23">
        <v>5</v>
      </c>
      <c r="R26" s="23">
        <v>77</v>
      </c>
      <c r="S26" s="23">
        <v>4</v>
      </c>
      <c r="T26" s="23">
        <v>48</v>
      </c>
      <c r="U26" s="23">
        <v>84</v>
      </c>
      <c r="V26" s="23">
        <f t="shared" si="1"/>
        <v>1700</v>
      </c>
    </row>
    <row r="27" spans="1:22" ht="10.9" customHeight="1">
      <c r="A27" s="22" t="s">
        <v>615</v>
      </c>
      <c r="B27" s="23">
        <v>41</v>
      </c>
      <c r="C27" s="23">
        <v>5</v>
      </c>
      <c r="D27" s="23">
        <v>7</v>
      </c>
      <c r="E27" s="23">
        <v>1</v>
      </c>
      <c r="F27" s="23"/>
      <c r="G27" s="23">
        <v>2</v>
      </c>
      <c r="H27" s="23"/>
      <c r="I27" s="23">
        <v>71</v>
      </c>
      <c r="J27" s="23">
        <f t="shared" si="0"/>
        <v>163</v>
      </c>
      <c r="K27" s="23">
        <v>74</v>
      </c>
      <c r="L27" s="23">
        <v>10</v>
      </c>
      <c r="M27" s="23">
        <v>29</v>
      </c>
      <c r="N27" s="23">
        <v>5</v>
      </c>
      <c r="O27" s="23">
        <v>2</v>
      </c>
      <c r="P27" s="23">
        <v>3</v>
      </c>
      <c r="Q27" s="23">
        <v>1</v>
      </c>
      <c r="R27" s="23">
        <v>11</v>
      </c>
      <c r="S27" s="23">
        <v>1</v>
      </c>
      <c r="T27" s="23">
        <v>7</v>
      </c>
      <c r="U27" s="23">
        <v>20</v>
      </c>
      <c r="V27" s="23">
        <f t="shared" si="1"/>
        <v>290</v>
      </c>
    </row>
    <row r="28" spans="1:22" ht="10.9" customHeight="1">
      <c r="A28" s="22" t="s">
        <v>616</v>
      </c>
      <c r="B28" s="23">
        <v>38</v>
      </c>
      <c r="C28" s="23"/>
      <c r="D28" s="23">
        <v>6</v>
      </c>
      <c r="E28" s="23">
        <v>2</v>
      </c>
      <c r="F28" s="23">
        <v>8</v>
      </c>
      <c r="G28" s="23">
        <v>11</v>
      </c>
      <c r="H28" s="23"/>
      <c r="I28" s="23">
        <v>43</v>
      </c>
      <c r="J28" s="23">
        <f t="shared" si="0"/>
        <v>237</v>
      </c>
      <c r="K28" s="23">
        <v>129</v>
      </c>
      <c r="L28" s="23">
        <v>1</v>
      </c>
      <c r="M28" s="23">
        <v>46</v>
      </c>
      <c r="N28" s="23">
        <v>16</v>
      </c>
      <c r="O28" s="23">
        <v>5</v>
      </c>
      <c r="P28" s="23">
        <v>3</v>
      </c>
      <c r="Q28" s="23">
        <v>1</v>
      </c>
      <c r="R28" s="23">
        <v>8</v>
      </c>
      <c r="S28" s="23">
        <v>2</v>
      </c>
      <c r="T28" s="23">
        <v>12</v>
      </c>
      <c r="U28" s="23">
        <v>14</v>
      </c>
      <c r="V28" s="23">
        <f t="shared" si="1"/>
        <v>345</v>
      </c>
    </row>
    <row r="29" spans="1:22" ht="10.9" customHeight="1">
      <c r="A29" s="22" t="s">
        <v>617</v>
      </c>
      <c r="B29" s="23">
        <v>70</v>
      </c>
      <c r="C29" s="23">
        <v>2</v>
      </c>
      <c r="D29" s="23">
        <v>9</v>
      </c>
      <c r="E29" s="23">
        <v>5</v>
      </c>
      <c r="F29" s="23">
        <v>2</v>
      </c>
      <c r="G29" s="23">
        <v>17</v>
      </c>
      <c r="H29" s="23"/>
      <c r="I29" s="23">
        <v>136</v>
      </c>
      <c r="J29" s="23">
        <f t="shared" si="0"/>
        <v>382</v>
      </c>
      <c r="K29" s="23">
        <v>219</v>
      </c>
      <c r="L29" s="23">
        <v>3</v>
      </c>
      <c r="M29" s="23">
        <v>61</v>
      </c>
      <c r="N29" s="23">
        <v>19</v>
      </c>
      <c r="O29" s="23">
        <v>7</v>
      </c>
      <c r="P29" s="23">
        <v>6</v>
      </c>
      <c r="Q29" s="23"/>
      <c r="R29" s="23">
        <v>11</v>
      </c>
      <c r="S29" s="23">
        <v>1</v>
      </c>
      <c r="T29" s="23">
        <v>29</v>
      </c>
      <c r="U29" s="23">
        <v>26</v>
      </c>
      <c r="V29" s="23">
        <f t="shared" si="1"/>
        <v>623</v>
      </c>
    </row>
    <row r="30" spans="1:22" ht="10.9" customHeight="1">
      <c r="A30" s="22" t="s">
        <v>618</v>
      </c>
      <c r="B30" s="23">
        <v>119</v>
      </c>
      <c r="C30" s="23">
        <v>18</v>
      </c>
      <c r="D30" s="23">
        <v>59</v>
      </c>
      <c r="E30" s="23">
        <v>20</v>
      </c>
      <c r="F30" s="23">
        <v>13</v>
      </c>
      <c r="G30" s="23">
        <v>47</v>
      </c>
      <c r="H30" s="23"/>
      <c r="I30" s="23">
        <v>91</v>
      </c>
      <c r="J30" s="23">
        <f t="shared" si="0"/>
        <v>2785</v>
      </c>
      <c r="K30" s="23">
        <v>1429</v>
      </c>
      <c r="L30" s="23">
        <v>71</v>
      </c>
      <c r="M30" s="23">
        <v>479</v>
      </c>
      <c r="N30" s="23">
        <v>213</v>
      </c>
      <c r="O30" s="23">
        <v>105</v>
      </c>
      <c r="P30" s="23">
        <v>117</v>
      </c>
      <c r="Q30" s="23">
        <v>17</v>
      </c>
      <c r="R30" s="23">
        <v>106</v>
      </c>
      <c r="S30" s="23">
        <v>25</v>
      </c>
      <c r="T30" s="23">
        <v>140</v>
      </c>
      <c r="U30" s="23">
        <v>83</v>
      </c>
      <c r="V30" s="23">
        <f t="shared" si="1"/>
        <v>3152</v>
      </c>
    </row>
    <row r="31" spans="1:22" ht="10.9" customHeight="1">
      <c r="A31" s="22" t="s">
        <v>619</v>
      </c>
      <c r="B31" s="23">
        <v>231</v>
      </c>
      <c r="C31" s="23">
        <v>17</v>
      </c>
      <c r="D31" s="23">
        <v>39</v>
      </c>
      <c r="E31" s="23">
        <v>13</v>
      </c>
      <c r="F31" s="23">
        <v>4</v>
      </c>
      <c r="G31" s="23">
        <v>34</v>
      </c>
      <c r="H31" s="23"/>
      <c r="I31" s="23">
        <v>102</v>
      </c>
      <c r="J31" s="23">
        <f t="shared" si="0"/>
        <v>1025</v>
      </c>
      <c r="K31" s="23">
        <v>415</v>
      </c>
      <c r="L31" s="23">
        <v>17</v>
      </c>
      <c r="M31" s="23">
        <v>150</v>
      </c>
      <c r="N31" s="23">
        <v>41</v>
      </c>
      <c r="O31" s="23">
        <v>26</v>
      </c>
      <c r="P31" s="23">
        <v>65</v>
      </c>
      <c r="Q31" s="23">
        <v>8</v>
      </c>
      <c r="R31" s="23">
        <v>128</v>
      </c>
      <c r="S31" s="23">
        <v>10</v>
      </c>
      <c r="T31" s="23">
        <v>109</v>
      </c>
      <c r="U31" s="23">
        <v>56</v>
      </c>
      <c r="V31" s="23">
        <f t="shared" si="1"/>
        <v>1465</v>
      </c>
    </row>
    <row r="32" spans="1:22" ht="10.9" customHeight="1">
      <c r="A32" s="22" t="s">
        <v>620</v>
      </c>
      <c r="B32" s="23">
        <v>39</v>
      </c>
      <c r="C32" s="23">
        <v>6</v>
      </c>
      <c r="D32" s="23">
        <v>3</v>
      </c>
      <c r="E32" s="23"/>
      <c r="F32" s="23"/>
      <c r="G32" s="23">
        <v>1</v>
      </c>
      <c r="H32" s="23"/>
      <c r="I32" s="23">
        <v>31</v>
      </c>
      <c r="J32" s="23">
        <f t="shared" si="0"/>
        <v>176</v>
      </c>
      <c r="K32" s="23">
        <v>98</v>
      </c>
      <c r="L32" s="23">
        <v>3</v>
      </c>
      <c r="M32" s="23">
        <v>25</v>
      </c>
      <c r="N32" s="23">
        <v>9</v>
      </c>
      <c r="O32" s="23">
        <v>5</v>
      </c>
      <c r="P32" s="23">
        <v>6</v>
      </c>
      <c r="Q32" s="23">
        <v>5</v>
      </c>
      <c r="R32" s="23">
        <v>12</v>
      </c>
      <c r="S32" s="23">
        <v>2</v>
      </c>
      <c r="T32" s="23">
        <v>8</v>
      </c>
      <c r="U32" s="23">
        <v>3</v>
      </c>
      <c r="V32" s="23">
        <f t="shared" si="1"/>
        <v>256</v>
      </c>
    </row>
    <row r="33" spans="1:22" ht="10.9" customHeight="1">
      <c r="A33" s="22" t="s">
        <v>621</v>
      </c>
      <c r="B33" s="23">
        <v>46</v>
      </c>
      <c r="C33" s="23">
        <v>3</v>
      </c>
      <c r="D33" s="23">
        <v>1</v>
      </c>
      <c r="E33" s="23"/>
      <c r="F33" s="23">
        <v>1</v>
      </c>
      <c r="G33" s="23">
        <v>2</v>
      </c>
      <c r="H33" s="23"/>
      <c r="I33" s="23">
        <v>58</v>
      </c>
      <c r="J33" s="23">
        <f t="shared" si="0"/>
        <v>319</v>
      </c>
      <c r="K33" s="23">
        <v>184</v>
      </c>
      <c r="L33" s="23">
        <v>4</v>
      </c>
      <c r="M33" s="23">
        <v>27</v>
      </c>
      <c r="N33" s="23">
        <v>31</v>
      </c>
      <c r="O33" s="23">
        <v>8</v>
      </c>
      <c r="P33" s="23">
        <v>13</v>
      </c>
      <c r="Q33" s="23">
        <v>4</v>
      </c>
      <c r="R33" s="23">
        <v>13</v>
      </c>
      <c r="S33" s="23">
        <v>3</v>
      </c>
      <c r="T33" s="23">
        <v>16</v>
      </c>
      <c r="U33" s="23">
        <v>16</v>
      </c>
      <c r="V33" s="23">
        <f t="shared" si="1"/>
        <v>430</v>
      </c>
    </row>
    <row r="34" spans="1:22" ht="10.9" customHeight="1">
      <c r="A34" s="22" t="s">
        <v>622</v>
      </c>
      <c r="B34" s="23">
        <v>21</v>
      </c>
      <c r="C34" s="23">
        <v>1</v>
      </c>
      <c r="D34" s="23"/>
      <c r="E34" s="23">
        <v>1</v>
      </c>
      <c r="F34" s="23"/>
      <c r="G34" s="23"/>
      <c r="H34" s="23"/>
      <c r="I34" s="23">
        <v>14</v>
      </c>
      <c r="J34" s="23">
        <f t="shared" si="0"/>
        <v>59</v>
      </c>
      <c r="K34" s="23">
        <v>38</v>
      </c>
      <c r="L34" s="23">
        <v>3</v>
      </c>
      <c r="M34" s="23">
        <v>5</v>
      </c>
      <c r="N34" s="23">
        <v>2</v>
      </c>
      <c r="O34" s="23">
        <v>1</v>
      </c>
      <c r="P34" s="23"/>
      <c r="Q34" s="23"/>
      <c r="R34" s="23">
        <v>1</v>
      </c>
      <c r="S34" s="23"/>
      <c r="T34" s="23">
        <v>6</v>
      </c>
      <c r="U34" s="23">
        <v>3</v>
      </c>
      <c r="V34" s="23">
        <f t="shared" si="1"/>
        <v>96</v>
      </c>
    </row>
    <row r="35" spans="1:22" ht="10.9" customHeight="1">
      <c r="A35" s="22" t="s">
        <v>623</v>
      </c>
      <c r="B35" s="23">
        <v>48</v>
      </c>
      <c r="C35" s="23">
        <v>5</v>
      </c>
      <c r="D35" s="23">
        <v>2</v>
      </c>
      <c r="E35" s="23">
        <v>1</v>
      </c>
      <c r="F35" s="23">
        <v>2</v>
      </c>
      <c r="G35" s="23">
        <v>2</v>
      </c>
      <c r="H35" s="23"/>
      <c r="I35" s="23">
        <v>54</v>
      </c>
      <c r="J35" s="23">
        <f t="shared" si="0"/>
        <v>87</v>
      </c>
      <c r="K35" s="23">
        <v>42</v>
      </c>
      <c r="L35" s="23">
        <v>3</v>
      </c>
      <c r="M35" s="23">
        <v>20</v>
      </c>
      <c r="N35" s="23"/>
      <c r="O35" s="23">
        <v>3</v>
      </c>
      <c r="P35" s="23">
        <v>4</v>
      </c>
      <c r="Q35" s="23">
        <v>1</v>
      </c>
      <c r="R35" s="23">
        <v>5</v>
      </c>
      <c r="S35" s="23"/>
      <c r="T35" s="23">
        <v>1</v>
      </c>
      <c r="U35" s="23">
        <v>8</v>
      </c>
      <c r="V35" s="23">
        <f t="shared" si="1"/>
        <v>201</v>
      </c>
    </row>
    <row r="36" spans="1:22" ht="10.9" customHeight="1">
      <c r="A36" s="22" t="s">
        <v>624</v>
      </c>
      <c r="B36" s="23">
        <v>308</v>
      </c>
      <c r="C36" s="23">
        <v>1</v>
      </c>
      <c r="D36" s="23">
        <v>1</v>
      </c>
      <c r="E36" s="23">
        <v>3</v>
      </c>
      <c r="F36" s="23"/>
      <c r="G36" s="23">
        <v>2</v>
      </c>
      <c r="H36" s="23"/>
      <c r="I36" s="23">
        <v>25</v>
      </c>
      <c r="J36" s="23">
        <f t="shared" si="0"/>
        <v>428</v>
      </c>
      <c r="K36" s="23">
        <v>225</v>
      </c>
      <c r="L36" s="23">
        <v>6</v>
      </c>
      <c r="M36" s="23">
        <v>55</v>
      </c>
      <c r="N36" s="23">
        <v>5</v>
      </c>
      <c r="O36" s="23">
        <v>9</v>
      </c>
      <c r="P36" s="23">
        <v>37</v>
      </c>
      <c r="Q36" s="23">
        <v>8</v>
      </c>
      <c r="R36" s="23">
        <v>62</v>
      </c>
      <c r="S36" s="23">
        <v>1</v>
      </c>
      <c r="T36" s="23">
        <v>13</v>
      </c>
      <c r="U36" s="23">
        <v>7</v>
      </c>
      <c r="V36" s="23">
        <f t="shared" si="1"/>
        <v>768</v>
      </c>
    </row>
    <row r="37" spans="1:22" ht="10.9" customHeight="1">
      <c r="A37" s="22" t="s">
        <v>625</v>
      </c>
      <c r="B37" s="23">
        <v>193</v>
      </c>
      <c r="C37" s="23">
        <v>15</v>
      </c>
      <c r="D37" s="23">
        <v>32</v>
      </c>
      <c r="E37" s="23">
        <v>35</v>
      </c>
      <c r="F37" s="23"/>
      <c r="G37" s="23">
        <v>47</v>
      </c>
      <c r="H37" s="23"/>
      <c r="I37" s="23">
        <v>147</v>
      </c>
      <c r="J37" s="23">
        <f t="shared" si="0"/>
        <v>1258</v>
      </c>
      <c r="K37" s="23">
        <v>676</v>
      </c>
      <c r="L37" s="23">
        <v>17</v>
      </c>
      <c r="M37" s="23">
        <v>221</v>
      </c>
      <c r="N37" s="23">
        <v>37</v>
      </c>
      <c r="O37" s="23">
        <v>15</v>
      </c>
      <c r="P37" s="23">
        <v>47</v>
      </c>
      <c r="Q37" s="23">
        <v>8</v>
      </c>
      <c r="R37" s="23">
        <v>81</v>
      </c>
      <c r="S37" s="23">
        <v>10</v>
      </c>
      <c r="T37" s="23">
        <v>28</v>
      </c>
      <c r="U37" s="23">
        <v>118</v>
      </c>
      <c r="V37" s="23">
        <f t="shared" si="1"/>
        <v>1727</v>
      </c>
    </row>
    <row r="38" spans="1:22" ht="10.9" customHeight="1">
      <c r="A38" s="22" t="s">
        <v>626</v>
      </c>
      <c r="B38" s="23">
        <v>91</v>
      </c>
      <c r="C38" s="23">
        <v>4</v>
      </c>
      <c r="D38" s="23">
        <v>4</v>
      </c>
      <c r="E38" s="23"/>
      <c r="F38" s="23"/>
      <c r="G38" s="23"/>
      <c r="H38" s="23"/>
      <c r="I38" s="23">
        <v>38</v>
      </c>
      <c r="J38" s="23">
        <f t="shared" si="0"/>
        <v>340</v>
      </c>
      <c r="K38" s="23">
        <v>172</v>
      </c>
      <c r="L38" s="23">
        <v>4</v>
      </c>
      <c r="M38" s="23">
        <v>36</v>
      </c>
      <c r="N38" s="23">
        <v>12</v>
      </c>
      <c r="O38" s="23">
        <v>18</v>
      </c>
      <c r="P38" s="23">
        <v>14</v>
      </c>
      <c r="Q38" s="23">
        <v>7</v>
      </c>
      <c r="R38" s="23">
        <v>55</v>
      </c>
      <c r="S38" s="23">
        <v>2</v>
      </c>
      <c r="T38" s="23">
        <v>5</v>
      </c>
      <c r="U38" s="23">
        <v>15</v>
      </c>
      <c r="V38" s="23">
        <f t="shared" si="1"/>
        <v>477</v>
      </c>
    </row>
    <row r="39" spans="1:22" ht="10.9" customHeight="1">
      <c r="A39" s="22" t="s">
        <v>627</v>
      </c>
      <c r="B39" s="23">
        <v>40</v>
      </c>
      <c r="C39" s="23">
        <v>1</v>
      </c>
      <c r="D39" s="23"/>
      <c r="E39" s="23">
        <v>2</v>
      </c>
      <c r="F39" s="23">
        <v>1</v>
      </c>
      <c r="G39" s="23">
        <v>4</v>
      </c>
      <c r="H39" s="23"/>
      <c r="I39" s="23">
        <v>108</v>
      </c>
      <c r="J39" s="23">
        <f t="shared" si="0"/>
        <v>100</v>
      </c>
      <c r="K39" s="23">
        <v>66</v>
      </c>
      <c r="L39" s="23">
        <v>2</v>
      </c>
      <c r="M39" s="23">
        <v>7</v>
      </c>
      <c r="N39" s="23">
        <v>8</v>
      </c>
      <c r="O39" s="23">
        <v>2</v>
      </c>
      <c r="P39" s="23"/>
      <c r="Q39" s="23"/>
      <c r="R39" s="23">
        <v>4</v>
      </c>
      <c r="S39" s="23">
        <v>1</v>
      </c>
      <c r="T39" s="23">
        <v>1</v>
      </c>
      <c r="U39" s="23">
        <v>9</v>
      </c>
      <c r="V39" s="23">
        <f t="shared" si="1"/>
        <v>256</v>
      </c>
    </row>
    <row r="40" spans="1:22" ht="10.9" customHeight="1">
      <c r="A40" s="22" t="s">
        <v>628</v>
      </c>
      <c r="B40" s="23">
        <v>45</v>
      </c>
      <c r="C40" s="23">
        <v>1</v>
      </c>
      <c r="D40" s="23">
        <v>13</v>
      </c>
      <c r="E40" s="23">
        <v>1</v>
      </c>
      <c r="F40" s="23"/>
      <c r="G40" s="23"/>
      <c r="H40" s="23"/>
      <c r="I40" s="23">
        <v>29</v>
      </c>
      <c r="J40" s="23">
        <f t="shared" si="0"/>
        <v>203</v>
      </c>
      <c r="K40" s="23">
        <v>88</v>
      </c>
      <c r="L40" s="23">
        <v>3</v>
      </c>
      <c r="M40" s="23">
        <v>28</v>
      </c>
      <c r="N40" s="23">
        <v>2</v>
      </c>
      <c r="O40" s="23">
        <v>11</v>
      </c>
      <c r="P40" s="23">
        <v>15</v>
      </c>
      <c r="Q40" s="23">
        <v>5</v>
      </c>
      <c r="R40" s="23">
        <v>27</v>
      </c>
      <c r="S40" s="23"/>
      <c r="T40" s="23">
        <v>2</v>
      </c>
      <c r="U40" s="23">
        <v>22</v>
      </c>
      <c r="V40" s="23">
        <f t="shared" si="1"/>
        <v>292</v>
      </c>
    </row>
    <row r="41" spans="1:22" ht="10.9" customHeight="1">
      <c r="A41" s="22" t="s">
        <v>629</v>
      </c>
      <c r="B41" s="23">
        <v>204</v>
      </c>
      <c r="C41" s="23">
        <v>9</v>
      </c>
      <c r="D41" s="23">
        <v>19</v>
      </c>
      <c r="E41" s="23">
        <v>12</v>
      </c>
      <c r="F41" s="23"/>
      <c r="G41" s="23">
        <v>1</v>
      </c>
      <c r="H41" s="23"/>
      <c r="I41" s="23">
        <v>339</v>
      </c>
      <c r="J41" s="23">
        <f t="shared" si="0"/>
        <v>389</v>
      </c>
      <c r="K41" s="23">
        <v>206</v>
      </c>
      <c r="L41" s="23">
        <v>14</v>
      </c>
      <c r="M41" s="23">
        <v>60</v>
      </c>
      <c r="N41" s="23">
        <v>6</v>
      </c>
      <c r="O41" s="23">
        <v>16</v>
      </c>
      <c r="P41" s="23">
        <v>4</v>
      </c>
      <c r="Q41" s="23"/>
      <c r="R41" s="23">
        <v>27</v>
      </c>
      <c r="S41" s="23">
        <v>7</v>
      </c>
      <c r="T41" s="23">
        <v>11</v>
      </c>
      <c r="U41" s="23">
        <v>38</v>
      </c>
      <c r="V41" s="23">
        <f t="shared" si="1"/>
        <v>973</v>
      </c>
    </row>
    <row r="42" spans="1:22" ht="10.9" customHeight="1">
      <c r="A42" s="22" t="s">
        <v>630</v>
      </c>
      <c r="B42" s="23">
        <v>76</v>
      </c>
      <c r="C42" s="23">
        <v>7</v>
      </c>
      <c r="D42" s="23">
        <v>4</v>
      </c>
      <c r="E42" s="23">
        <v>7</v>
      </c>
      <c r="F42" s="23">
        <v>1</v>
      </c>
      <c r="G42" s="23">
        <v>8</v>
      </c>
      <c r="H42" s="23"/>
      <c r="I42" s="23">
        <v>400</v>
      </c>
      <c r="J42" s="23">
        <f t="shared" si="0"/>
        <v>206</v>
      </c>
      <c r="K42" s="23">
        <v>111</v>
      </c>
      <c r="L42" s="23">
        <v>3</v>
      </c>
      <c r="M42" s="23">
        <v>42</v>
      </c>
      <c r="N42" s="23">
        <v>7</v>
      </c>
      <c r="O42" s="23">
        <v>6</v>
      </c>
      <c r="P42" s="23">
        <v>1</v>
      </c>
      <c r="Q42" s="23"/>
      <c r="R42" s="23">
        <v>6</v>
      </c>
      <c r="S42" s="23"/>
      <c r="T42" s="23">
        <v>18</v>
      </c>
      <c r="U42" s="23">
        <v>12</v>
      </c>
      <c r="V42" s="23">
        <f t="shared" si="1"/>
        <v>709</v>
      </c>
    </row>
    <row r="43" spans="1:22" ht="10.9" customHeight="1">
      <c r="A43" s="22" t="s">
        <v>631</v>
      </c>
      <c r="B43" s="23">
        <v>170</v>
      </c>
      <c r="C43" s="23">
        <v>4</v>
      </c>
      <c r="D43" s="23">
        <v>11</v>
      </c>
      <c r="E43" s="23">
        <v>5</v>
      </c>
      <c r="F43" s="23">
        <v>2</v>
      </c>
      <c r="G43" s="23">
        <v>6</v>
      </c>
      <c r="H43" s="23"/>
      <c r="I43" s="23">
        <v>48</v>
      </c>
      <c r="J43" s="23">
        <f t="shared" si="0"/>
        <v>896</v>
      </c>
      <c r="K43" s="23">
        <v>475</v>
      </c>
      <c r="L43" s="23">
        <v>6</v>
      </c>
      <c r="M43" s="23">
        <v>165</v>
      </c>
      <c r="N43" s="23">
        <v>33</v>
      </c>
      <c r="O43" s="23">
        <v>18</v>
      </c>
      <c r="P43" s="23">
        <v>30</v>
      </c>
      <c r="Q43" s="23">
        <v>11</v>
      </c>
      <c r="R43" s="23">
        <v>57</v>
      </c>
      <c r="S43" s="23">
        <v>2</v>
      </c>
      <c r="T43" s="23">
        <v>64</v>
      </c>
      <c r="U43" s="23">
        <v>35</v>
      </c>
      <c r="V43" s="23">
        <f t="shared" si="1"/>
        <v>1142</v>
      </c>
    </row>
    <row r="44" spans="1:22" ht="10.9" customHeight="1">
      <c r="A44" s="22" t="s">
        <v>632</v>
      </c>
      <c r="B44" s="23">
        <v>31</v>
      </c>
      <c r="C44" s="23">
        <v>5</v>
      </c>
      <c r="D44" s="23"/>
      <c r="E44" s="23"/>
      <c r="F44" s="23"/>
      <c r="G44" s="23"/>
      <c r="H44" s="23"/>
      <c r="I44" s="23">
        <v>22</v>
      </c>
      <c r="J44" s="23">
        <f t="shared" si="0"/>
        <v>100</v>
      </c>
      <c r="K44" s="23">
        <v>53</v>
      </c>
      <c r="L44" s="23"/>
      <c r="M44" s="23">
        <v>7</v>
      </c>
      <c r="N44" s="23">
        <v>2</v>
      </c>
      <c r="O44" s="23">
        <v>3</v>
      </c>
      <c r="P44" s="23">
        <v>2</v>
      </c>
      <c r="Q44" s="23">
        <v>3</v>
      </c>
      <c r="R44" s="23">
        <v>4</v>
      </c>
      <c r="S44" s="23"/>
      <c r="T44" s="23">
        <v>18</v>
      </c>
      <c r="U44" s="23">
        <v>8</v>
      </c>
      <c r="V44" s="23">
        <f t="shared" si="1"/>
        <v>158</v>
      </c>
    </row>
    <row r="45" spans="1:22" ht="10.9" customHeight="1">
      <c r="A45" s="22" t="s">
        <v>633</v>
      </c>
      <c r="B45" s="23">
        <v>402</v>
      </c>
      <c r="C45" s="23">
        <v>6</v>
      </c>
      <c r="D45" s="23">
        <v>10</v>
      </c>
      <c r="E45" s="23">
        <v>1</v>
      </c>
      <c r="F45" s="23">
        <v>2</v>
      </c>
      <c r="G45" s="23">
        <v>1</v>
      </c>
      <c r="H45" s="23"/>
      <c r="I45" s="23">
        <v>54</v>
      </c>
      <c r="J45" s="23">
        <f t="shared" si="0"/>
        <v>264</v>
      </c>
      <c r="K45" s="23">
        <v>118</v>
      </c>
      <c r="L45" s="23">
        <v>3</v>
      </c>
      <c r="M45" s="23">
        <v>21</v>
      </c>
      <c r="N45" s="23">
        <v>2</v>
      </c>
      <c r="O45" s="23">
        <v>2</v>
      </c>
      <c r="P45" s="23">
        <v>4</v>
      </c>
      <c r="Q45" s="23">
        <v>7</v>
      </c>
      <c r="R45" s="23">
        <v>73</v>
      </c>
      <c r="S45" s="23">
        <v>1</v>
      </c>
      <c r="T45" s="23">
        <v>15</v>
      </c>
      <c r="U45" s="23">
        <v>18</v>
      </c>
      <c r="V45" s="23">
        <f t="shared" si="1"/>
        <v>740</v>
      </c>
    </row>
    <row r="46" spans="1:22" ht="10.9" customHeight="1">
      <c r="A46" s="22" t="s">
        <v>634</v>
      </c>
      <c r="B46" s="23">
        <v>42</v>
      </c>
      <c r="C46" s="23">
        <v>3</v>
      </c>
      <c r="D46" s="23">
        <v>10</v>
      </c>
      <c r="E46" s="23">
        <v>3</v>
      </c>
      <c r="F46" s="23"/>
      <c r="G46" s="23"/>
      <c r="H46" s="23"/>
      <c r="I46" s="23">
        <v>206</v>
      </c>
      <c r="J46" s="23">
        <f t="shared" si="0"/>
        <v>286</v>
      </c>
      <c r="K46" s="23">
        <v>167</v>
      </c>
      <c r="L46" s="23">
        <v>5</v>
      </c>
      <c r="M46" s="23">
        <v>36</v>
      </c>
      <c r="N46" s="23">
        <v>13</v>
      </c>
      <c r="O46" s="23">
        <v>14</v>
      </c>
      <c r="P46" s="23">
        <v>7</v>
      </c>
      <c r="Q46" s="23">
        <v>2</v>
      </c>
      <c r="R46" s="23">
        <v>15</v>
      </c>
      <c r="S46" s="23"/>
      <c r="T46" s="23">
        <v>14</v>
      </c>
      <c r="U46" s="23">
        <v>13</v>
      </c>
      <c r="V46" s="23">
        <f t="shared" si="1"/>
        <v>550</v>
      </c>
    </row>
    <row r="47" spans="1:22" ht="10.9" customHeight="1">
      <c r="A47" s="22" t="s">
        <v>635</v>
      </c>
      <c r="B47" s="23">
        <v>177</v>
      </c>
      <c r="C47" s="23">
        <v>4</v>
      </c>
      <c r="D47" s="23">
        <v>11</v>
      </c>
      <c r="E47" s="23">
        <v>8</v>
      </c>
      <c r="F47" s="23">
        <v>2</v>
      </c>
      <c r="G47" s="23">
        <v>13</v>
      </c>
      <c r="H47" s="23"/>
      <c r="I47" s="23">
        <v>312</v>
      </c>
      <c r="J47" s="23">
        <f t="shared" si="0"/>
        <v>313</v>
      </c>
      <c r="K47" s="23">
        <v>154</v>
      </c>
      <c r="L47" s="23">
        <v>8</v>
      </c>
      <c r="M47" s="23">
        <v>45</v>
      </c>
      <c r="N47" s="23">
        <v>14</v>
      </c>
      <c r="O47" s="23">
        <v>10</v>
      </c>
      <c r="P47" s="23">
        <v>11</v>
      </c>
      <c r="Q47" s="23">
        <v>4</v>
      </c>
      <c r="R47" s="23">
        <v>9</v>
      </c>
      <c r="S47" s="23">
        <v>3</v>
      </c>
      <c r="T47" s="23">
        <v>26</v>
      </c>
      <c r="U47" s="23">
        <v>29</v>
      </c>
      <c r="V47" s="23">
        <f t="shared" si="1"/>
        <v>840</v>
      </c>
    </row>
    <row r="48" spans="1:22" ht="10.9" customHeight="1">
      <c r="A48" s="22" t="s">
        <v>636</v>
      </c>
      <c r="B48" s="23">
        <v>56</v>
      </c>
      <c r="C48" s="23"/>
      <c r="D48" s="23">
        <v>2</v>
      </c>
      <c r="E48" s="23"/>
      <c r="F48" s="23">
        <v>1</v>
      </c>
      <c r="G48" s="23">
        <v>4</v>
      </c>
      <c r="H48" s="23"/>
      <c r="I48" s="23">
        <v>532</v>
      </c>
      <c r="J48" s="23">
        <f t="shared" si="0"/>
        <v>145</v>
      </c>
      <c r="K48" s="23">
        <v>83</v>
      </c>
      <c r="L48" s="23">
        <v>3</v>
      </c>
      <c r="M48" s="23">
        <v>19</v>
      </c>
      <c r="N48" s="23">
        <v>5</v>
      </c>
      <c r="O48" s="23">
        <v>7</v>
      </c>
      <c r="P48" s="23">
        <v>7</v>
      </c>
      <c r="Q48" s="23">
        <v>5</v>
      </c>
      <c r="R48" s="23">
        <v>5</v>
      </c>
      <c r="S48" s="23">
        <v>1</v>
      </c>
      <c r="T48" s="23">
        <v>5</v>
      </c>
      <c r="U48" s="23">
        <v>5</v>
      </c>
      <c r="V48" s="23">
        <f t="shared" si="1"/>
        <v>740</v>
      </c>
    </row>
    <row r="49" spans="1:22" ht="10.9" customHeight="1">
      <c r="A49" s="22" t="s">
        <v>637</v>
      </c>
      <c r="B49" s="23">
        <v>78</v>
      </c>
      <c r="C49" s="23">
        <v>4</v>
      </c>
      <c r="D49" s="23">
        <v>2</v>
      </c>
      <c r="E49" s="23">
        <v>7</v>
      </c>
      <c r="F49" s="23"/>
      <c r="G49" s="23">
        <v>7</v>
      </c>
      <c r="H49" s="23"/>
      <c r="I49" s="23">
        <v>176</v>
      </c>
      <c r="J49" s="23">
        <f t="shared" si="0"/>
        <v>339</v>
      </c>
      <c r="K49" s="23">
        <v>155</v>
      </c>
      <c r="L49" s="23">
        <v>4</v>
      </c>
      <c r="M49" s="23">
        <v>28</v>
      </c>
      <c r="N49" s="23">
        <v>10</v>
      </c>
      <c r="O49" s="23">
        <v>12</v>
      </c>
      <c r="P49" s="23">
        <v>99</v>
      </c>
      <c r="Q49" s="23">
        <v>2</v>
      </c>
      <c r="R49" s="23">
        <v>7</v>
      </c>
      <c r="S49" s="23">
        <v>2</v>
      </c>
      <c r="T49" s="23">
        <v>6</v>
      </c>
      <c r="U49" s="23">
        <v>14</v>
      </c>
      <c r="V49" s="23">
        <f t="shared" si="1"/>
        <v>613</v>
      </c>
    </row>
    <row r="50" spans="1:22" ht="10.9" customHeight="1">
      <c r="A50" s="22" t="s">
        <v>638</v>
      </c>
      <c r="B50" s="23">
        <v>18</v>
      </c>
      <c r="C50" s="23"/>
      <c r="D50" s="23">
        <v>2</v>
      </c>
      <c r="E50" s="23">
        <v>2</v>
      </c>
      <c r="F50" s="23">
        <v>2</v>
      </c>
      <c r="G50" s="23">
        <v>5</v>
      </c>
      <c r="H50" s="23"/>
      <c r="I50" s="23">
        <v>25</v>
      </c>
      <c r="J50" s="23">
        <f t="shared" si="0"/>
        <v>135</v>
      </c>
      <c r="K50" s="23">
        <v>81</v>
      </c>
      <c r="L50" s="23">
        <v>2</v>
      </c>
      <c r="M50" s="23">
        <v>18</v>
      </c>
      <c r="N50" s="23">
        <v>9</v>
      </c>
      <c r="O50" s="23">
        <v>6</v>
      </c>
      <c r="P50" s="23">
        <v>3</v>
      </c>
      <c r="Q50" s="23">
        <v>1</v>
      </c>
      <c r="R50" s="23">
        <v>4</v>
      </c>
      <c r="S50" s="23">
        <v>2</v>
      </c>
      <c r="T50" s="23">
        <v>6</v>
      </c>
      <c r="U50" s="23">
        <v>3</v>
      </c>
      <c r="V50" s="23">
        <f>B50+C50+D50+E50+F50+G50+H50+I50+J50</f>
        <v>189</v>
      </c>
    </row>
    <row r="51" spans="1:22" ht="15.75" customHeight="1">
      <c r="A51" s="22" t="s">
        <v>639</v>
      </c>
      <c r="B51" s="23">
        <f t="shared" ref="B51:U51" si="2">SUM(B4:B50)</f>
        <v>5268</v>
      </c>
      <c r="C51" s="23">
        <f t="shared" si="2"/>
        <v>371</v>
      </c>
      <c r="D51" s="23">
        <f t="shared" si="2"/>
        <v>609</v>
      </c>
      <c r="E51" s="23">
        <f t="shared" si="2"/>
        <v>444</v>
      </c>
      <c r="F51" s="23">
        <f t="shared" si="2"/>
        <v>151</v>
      </c>
      <c r="G51" s="23">
        <f t="shared" si="2"/>
        <v>656</v>
      </c>
      <c r="H51" s="23">
        <f t="shared" si="2"/>
        <v>5</v>
      </c>
      <c r="I51" s="23">
        <f t="shared" si="2"/>
        <v>5002</v>
      </c>
      <c r="J51" s="23">
        <f t="shared" si="0"/>
        <v>26468</v>
      </c>
      <c r="K51" s="23">
        <f t="shared" si="2"/>
        <v>12973</v>
      </c>
      <c r="L51" s="23">
        <f t="shared" si="2"/>
        <v>530</v>
      </c>
      <c r="M51" s="23">
        <f t="shared" si="2"/>
        <v>4303</v>
      </c>
      <c r="N51" s="23">
        <f t="shared" si="2"/>
        <v>1335</v>
      </c>
      <c r="O51" s="23">
        <f t="shared" si="2"/>
        <v>865</v>
      </c>
      <c r="P51" s="23">
        <f t="shared" si="2"/>
        <v>1459</v>
      </c>
      <c r="Q51" s="23">
        <f t="shared" si="2"/>
        <v>208</v>
      </c>
      <c r="R51" s="23">
        <f t="shared" si="2"/>
        <v>1418</v>
      </c>
      <c r="S51" s="23">
        <f t="shared" si="2"/>
        <v>173</v>
      </c>
      <c r="T51" s="23">
        <f t="shared" si="2"/>
        <v>1675</v>
      </c>
      <c r="U51" s="23">
        <f t="shared" si="2"/>
        <v>1529</v>
      </c>
      <c r="V51" s="23">
        <f>B51+C51+D51+E51+F51+G51+H51+I51+J51</f>
        <v>38974</v>
      </c>
    </row>
    <row r="52" spans="1:22" s="21" customFormat="1" ht="1.9" customHeight="1">
      <c r="A52" s="29"/>
      <c r="D52" s="168"/>
      <c r="L52" s="168"/>
      <c r="Q52" s="168"/>
    </row>
    <row r="53" spans="1:22" ht="9" customHeight="1">
      <c r="A53" s="323" t="s">
        <v>753</v>
      </c>
      <c r="B53" s="28" t="s">
        <v>758</v>
      </c>
      <c r="D53" s="129"/>
      <c r="E53" s="129"/>
      <c r="F53" s="129"/>
      <c r="G53" s="129"/>
      <c r="H53" s="129"/>
      <c r="I53" s="129"/>
      <c r="L53" s="129"/>
      <c r="M53" s="129"/>
      <c r="N53" s="129"/>
      <c r="O53" s="129"/>
      <c r="Q53" s="129"/>
      <c r="R53" s="129"/>
      <c r="S53" s="129"/>
      <c r="T53" s="129"/>
      <c r="U53" s="129"/>
      <c r="V53" s="129"/>
    </row>
  </sheetData>
  <mergeCells count="12">
    <mergeCell ref="V2:V3"/>
    <mergeCell ref="A2:A3"/>
    <mergeCell ref="B2:B3"/>
    <mergeCell ref="C2:C3"/>
    <mergeCell ref="D2:D3"/>
    <mergeCell ref="E2:E3"/>
    <mergeCell ref="F2:F3"/>
    <mergeCell ref="G2:G3"/>
    <mergeCell ref="H2:H3"/>
    <mergeCell ref="I2:I3"/>
    <mergeCell ref="J2:J3"/>
    <mergeCell ref="K2:U2"/>
  </mergeCells>
  <phoneticPr fontId="1"/>
  <pageMargins left="0.75" right="0.75" top="1" bottom="1" header="0.51200000000000001" footer="0.51200000000000001"/>
  <pageSetup paperSize="9" scale="83" fitToHeight="0" orientation="portrait" r:id="rId1"/>
  <headerFooter alignWithMargins="0"/>
  <ignoredErrors>
    <ignoredError sqref="J51" formula="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F612BE-2AD3-46EE-A15E-CD69376DCF74}">
  <sheetPr>
    <pageSetUpPr fitToPage="1"/>
  </sheetPr>
  <dimension ref="A1:W53"/>
  <sheetViews>
    <sheetView zoomScale="150" workbookViewId="0">
      <selection sqref="A1:W53"/>
    </sheetView>
  </sheetViews>
  <sheetFormatPr defaultColWidth="8.875" defaultRowHeight="9.75"/>
  <cols>
    <col min="1" max="1" width="3.75" style="29" customWidth="1"/>
    <col min="2" max="2" width="6.5" style="28" customWidth="1"/>
    <col min="3" max="3" width="7.375" style="28" customWidth="1"/>
    <col min="4" max="4" width="4.75" style="28" customWidth="1"/>
    <col min="5" max="5" width="7.25" style="28" customWidth="1"/>
    <col min="6" max="6" width="6.5" style="28" customWidth="1"/>
    <col min="7" max="9" width="5" style="28" customWidth="1"/>
    <col min="10" max="11" width="7.25" style="28" customWidth="1"/>
    <col min="12" max="12" width="6.5" style="28" customWidth="1"/>
    <col min="13" max="15" width="5" style="28" customWidth="1"/>
    <col min="16" max="16" width="6.5" style="28" customWidth="1"/>
    <col min="17" max="17" width="5" style="28" customWidth="1"/>
    <col min="18" max="21" width="4.625" style="28" customWidth="1"/>
    <col min="22" max="23" width="5" style="28" customWidth="1"/>
    <col min="24" max="255" width="8.875" style="28"/>
    <col min="256" max="256" width="3.75" style="28" customWidth="1"/>
    <col min="257" max="257" width="6.5" style="28" customWidth="1"/>
    <col min="258" max="258" width="7.375" style="28" customWidth="1"/>
    <col min="259" max="259" width="4.75" style="28" customWidth="1"/>
    <col min="260" max="260" width="7.25" style="28" customWidth="1"/>
    <col min="261" max="261" width="6.5" style="28" customWidth="1"/>
    <col min="262" max="264" width="5" style="28" customWidth="1"/>
    <col min="265" max="266" width="7.25" style="28" customWidth="1"/>
    <col min="267" max="267" width="3.75" style="28" customWidth="1"/>
    <col min="268" max="268" width="6.5" style="28" customWidth="1"/>
    <col min="269" max="271" width="5" style="28" customWidth="1"/>
    <col min="272" max="272" width="6.5" style="28" customWidth="1"/>
    <col min="273" max="273" width="5" style="28" customWidth="1"/>
    <col min="274" max="277" width="4.625" style="28" customWidth="1"/>
    <col min="278" max="279" width="5" style="28" customWidth="1"/>
    <col min="280" max="511" width="8.875" style="28"/>
    <col min="512" max="512" width="3.75" style="28" customWidth="1"/>
    <col min="513" max="513" width="6.5" style="28" customWidth="1"/>
    <col min="514" max="514" width="7.375" style="28" customWidth="1"/>
    <col min="515" max="515" width="4.75" style="28" customWidth="1"/>
    <col min="516" max="516" width="7.25" style="28" customWidth="1"/>
    <col min="517" max="517" width="6.5" style="28" customWidth="1"/>
    <col min="518" max="520" width="5" style="28" customWidth="1"/>
    <col min="521" max="522" width="7.25" style="28" customWidth="1"/>
    <col min="523" max="523" width="3.75" style="28" customWidth="1"/>
    <col min="524" max="524" width="6.5" style="28" customWidth="1"/>
    <col min="525" max="527" width="5" style="28" customWidth="1"/>
    <col min="528" max="528" width="6.5" style="28" customWidth="1"/>
    <col min="529" max="529" width="5" style="28" customWidth="1"/>
    <col min="530" max="533" width="4.625" style="28" customWidth="1"/>
    <col min="534" max="535" width="5" style="28" customWidth="1"/>
    <col min="536" max="767" width="8.875" style="28"/>
    <col min="768" max="768" width="3.75" style="28" customWidth="1"/>
    <col min="769" max="769" width="6.5" style="28" customWidth="1"/>
    <col min="770" max="770" width="7.375" style="28" customWidth="1"/>
    <col min="771" max="771" width="4.75" style="28" customWidth="1"/>
    <col min="772" max="772" width="7.25" style="28" customWidth="1"/>
    <col min="773" max="773" width="6.5" style="28" customWidth="1"/>
    <col min="774" max="776" width="5" style="28" customWidth="1"/>
    <col min="777" max="778" width="7.25" style="28" customWidth="1"/>
    <col min="779" max="779" width="3.75" style="28" customWidth="1"/>
    <col min="780" max="780" width="6.5" style="28" customWidth="1"/>
    <col min="781" max="783" width="5" style="28" customWidth="1"/>
    <col min="784" max="784" width="6.5" style="28" customWidth="1"/>
    <col min="785" max="785" width="5" style="28" customWidth="1"/>
    <col min="786" max="789" width="4.625" style="28" customWidth="1"/>
    <col min="790" max="791" width="5" style="28" customWidth="1"/>
    <col min="792" max="1023" width="8.875" style="28"/>
    <col min="1024" max="1024" width="3.75" style="28" customWidth="1"/>
    <col min="1025" max="1025" width="6.5" style="28" customWidth="1"/>
    <col min="1026" max="1026" width="7.375" style="28" customWidth="1"/>
    <col min="1027" max="1027" width="4.75" style="28" customWidth="1"/>
    <col min="1028" max="1028" width="7.25" style="28" customWidth="1"/>
    <col min="1029" max="1029" width="6.5" style="28" customWidth="1"/>
    <col min="1030" max="1032" width="5" style="28" customWidth="1"/>
    <col min="1033" max="1034" width="7.25" style="28" customWidth="1"/>
    <col min="1035" max="1035" width="3.75" style="28" customWidth="1"/>
    <col min="1036" max="1036" width="6.5" style="28" customWidth="1"/>
    <col min="1037" max="1039" width="5" style="28" customWidth="1"/>
    <col min="1040" max="1040" width="6.5" style="28" customWidth="1"/>
    <col min="1041" max="1041" width="5" style="28" customWidth="1"/>
    <col min="1042" max="1045" width="4.625" style="28" customWidth="1"/>
    <col min="1046" max="1047" width="5" style="28" customWidth="1"/>
    <col min="1048" max="1279" width="8.875" style="28"/>
    <col min="1280" max="1280" width="3.75" style="28" customWidth="1"/>
    <col min="1281" max="1281" width="6.5" style="28" customWidth="1"/>
    <col min="1282" max="1282" width="7.375" style="28" customWidth="1"/>
    <col min="1283" max="1283" width="4.75" style="28" customWidth="1"/>
    <col min="1284" max="1284" width="7.25" style="28" customWidth="1"/>
    <col min="1285" max="1285" width="6.5" style="28" customWidth="1"/>
    <col min="1286" max="1288" width="5" style="28" customWidth="1"/>
    <col min="1289" max="1290" width="7.25" style="28" customWidth="1"/>
    <col min="1291" max="1291" width="3.75" style="28" customWidth="1"/>
    <col min="1292" max="1292" width="6.5" style="28" customWidth="1"/>
    <col min="1293" max="1295" width="5" style="28" customWidth="1"/>
    <col min="1296" max="1296" width="6.5" style="28" customWidth="1"/>
    <col min="1297" max="1297" width="5" style="28" customWidth="1"/>
    <col min="1298" max="1301" width="4.625" style="28" customWidth="1"/>
    <col min="1302" max="1303" width="5" style="28" customWidth="1"/>
    <col min="1304" max="1535" width="8.875" style="28"/>
    <col min="1536" max="1536" width="3.75" style="28" customWidth="1"/>
    <col min="1537" max="1537" width="6.5" style="28" customWidth="1"/>
    <col min="1538" max="1538" width="7.375" style="28" customWidth="1"/>
    <col min="1539" max="1539" width="4.75" style="28" customWidth="1"/>
    <col min="1540" max="1540" width="7.25" style="28" customWidth="1"/>
    <col min="1541" max="1541" width="6.5" style="28" customWidth="1"/>
    <col min="1542" max="1544" width="5" style="28" customWidth="1"/>
    <col min="1545" max="1546" width="7.25" style="28" customWidth="1"/>
    <col min="1547" max="1547" width="3.75" style="28" customWidth="1"/>
    <col min="1548" max="1548" width="6.5" style="28" customWidth="1"/>
    <col min="1549" max="1551" width="5" style="28" customWidth="1"/>
    <col min="1552" max="1552" width="6.5" style="28" customWidth="1"/>
    <col min="1553" max="1553" width="5" style="28" customWidth="1"/>
    <col min="1554" max="1557" width="4.625" style="28" customWidth="1"/>
    <col min="1558" max="1559" width="5" style="28" customWidth="1"/>
    <col min="1560" max="1791" width="8.875" style="28"/>
    <col min="1792" max="1792" width="3.75" style="28" customWidth="1"/>
    <col min="1793" max="1793" width="6.5" style="28" customWidth="1"/>
    <col min="1794" max="1794" width="7.375" style="28" customWidth="1"/>
    <col min="1795" max="1795" width="4.75" style="28" customWidth="1"/>
    <col min="1796" max="1796" width="7.25" style="28" customWidth="1"/>
    <col min="1797" max="1797" width="6.5" style="28" customWidth="1"/>
    <col min="1798" max="1800" width="5" style="28" customWidth="1"/>
    <col min="1801" max="1802" width="7.25" style="28" customWidth="1"/>
    <col min="1803" max="1803" width="3.75" style="28" customWidth="1"/>
    <col min="1804" max="1804" width="6.5" style="28" customWidth="1"/>
    <col min="1805" max="1807" width="5" style="28" customWidth="1"/>
    <col min="1808" max="1808" width="6.5" style="28" customWidth="1"/>
    <col min="1809" max="1809" width="5" style="28" customWidth="1"/>
    <col min="1810" max="1813" width="4.625" style="28" customWidth="1"/>
    <col min="1814" max="1815" width="5" style="28" customWidth="1"/>
    <col min="1816" max="2047" width="8.875" style="28"/>
    <col min="2048" max="2048" width="3.75" style="28" customWidth="1"/>
    <col min="2049" max="2049" width="6.5" style="28" customWidth="1"/>
    <col min="2050" max="2050" width="7.375" style="28" customWidth="1"/>
    <col min="2051" max="2051" width="4.75" style="28" customWidth="1"/>
    <col min="2052" max="2052" width="7.25" style="28" customWidth="1"/>
    <col min="2053" max="2053" width="6.5" style="28" customWidth="1"/>
    <col min="2054" max="2056" width="5" style="28" customWidth="1"/>
    <col min="2057" max="2058" width="7.25" style="28" customWidth="1"/>
    <col min="2059" max="2059" width="3.75" style="28" customWidth="1"/>
    <col min="2060" max="2060" width="6.5" style="28" customWidth="1"/>
    <col min="2061" max="2063" width="5" style="28" customWidth="1"/>
    <col min="2064" max="2064" width="6.5" style="28" customWidth="1"/>
    <col min="2065" max="2065" width="5" style="28" customWidth="1"/>
    <col min="2066" max="2069" width="4.625" style="28" customWidth="1"/>
    <col min="2070" max="2071" width="5" style="28" customWidth="1"/>
    <col min="2072" max="2303" width="8.875" style="28"/>
    <col min="2304" max="2304" width="3.75" style="28" customWidth="1"/>
    <col min="2305" max="2305" width="6.5" style="28" customWidth="1"/>
    <col min="2306" max="2306" width="7.375" style="28" customWidth="1"/>
    <col min="2307" max="2307" width="4.75" style="28" customWidth="1"/>
    <col min="2308" max="2308" width="7.25" style="28" customWidth="1"/>
    <col min="2309" max="2309" width="6.5" style="28" customWidth="1"/>
    <col min="2310" max="2312" width="5" style="28" customWidth="1"/>
    <col min="2313" max="2314" width="7.25" style="28" customWidth="1"/>
    <col min="2315" max="2315" width="3.75" style="28" customWidth="1"/>
    <col min="2316" max="2316" width="6.5" style="28" customWidth="1"/>
    <col min="2317" max="2319" width="5" style="28" customWidth="1"/>
    <col min="2320" max="2320" width="6.5" style="28" customWidth="1"/>
    <col min="2321" max="2321" width="5" style="28" customWidth="1"/>
    <col min="2322" max="2325" width="4.625" style="28" customWidth="1"/>
    <col min="2326" max="2327" width="5" style="28" customWidth="1"/>
    <col min="2328" max="2559" width="8.875" style="28"/>
    <col min="2560" max="2560" width="3.75" style="28" customWidth="1"/>
    <col min="2561" max="2561" width="6.5" style="28" customWidth="1"/>
    <col min="2562" max="2562" width="7.375" style="28" customWidth="1"/>
    <col min="2563" max="2563" width="4.75" style="28" customWidth="1"/>
    <col min="2564" max="2564" width="7.25" style="28" customWidth="1"/>
    <col min="2565" max="2565" width="6.5" style="28" customWidth="1"/>
    <col min="2566" max="2568" width="5" style="28" customWidth="1"/>
    <col min="2569" max="2570" width="7.25" style="28" customWidth="1"/>
    <col min="2571" max="2571" width="3.75" style="28" customWidth="1"/>
    <col min="2572" max="2572" width="6.5" style="28" customWidth="1"/>
    <col min="2573" max="2575" width="5" style="28" customWidth="1"/>
    <col min="2576" max="2576" width="6.5" style="28" customWidth="1"/>
    <col min="2577" max="2577" width="5" style="28" customWidth="1"/>
    <col min="2578" max="2581" width="4.625" style="28" customWidth="1"/>
    <col min="2582" max="2583" width="5" style="28" customWidth="1"/>
    <col min="2584" max="2815" width="8.875" style="28"/>
    <col min="2816" max="2816" width="3.75" style="28" customWidth="1"/>
    <col min="2817" max="2817" width="6.5" style="28" customWidth="1"/>
    <col min="2818" max="2818" width="7.375" style="28" customWidth="1"/>
    <col min="2819" max="2819" width="4.75" style="28" customWidth="1"/>
    <col min="2820" max="2820" width="7.25" style="28" customWidth="1"/>
    <col min="2821" max="2821" width="6.5" style="28" customWidth="1"/>
    <col min="2822" max="2824" width="5" style="28" customWidth="1"/>
    <col min="2825" max="2826" width="7.25" style="28" customWidth="1"/>
    <col min="2827" max="2827" width="3.75" style="28" customWidth="1"/>
    <col min="2828" max="2828" width="6.5" style="28" customWidth="1"/>
    <col min="2829" max="2831" width="5" style="28" customWidth="1"/>
    <col min="2832" max="2832" width="6.5" style="28" customWidth="1"/>
    <col min="2833" max="2833" width="5" style="28" customWidth="1"/>
    <col min="2834" max="2837" width="4.625" style="28" customWidth="1"/>
    <col min="2838" max="2839" width="5" style="28" customWidth="1"/>
    <col min="2840" max="3071" width="8.875" style="28"/>
    <col min="3072" max="3072" width="3.75" style="28" customWidth="1"/>
    <col min="3073" max="3073" width="6.5" style="28" customWidth="1"/>
    <col min="3074" max="3074" width="7.375" style="28" customWidth="1"/>
    <col min="3075" max="3075" width="4.75" style="28" customWidth="1"/>
    <col min="3076" max="3076" width="7.25" style="28" customWidth="1"/>
    <col min="3077" max="3077" width="6.5" style="28" customWidth="1"/>
    <col min="3078" max="3080" width="5" style="28" customWidth="1"/>
    <col min="3081" max="3082" width="7.25" style="28" customWidth="1"/>
    <col min="3083" max="3083" width="3.75" style="28" customWidth="1"/>
    <col min="3084" max="3084" width="6.5" style="28" customWidth="1"/>
    <col min="3085" max="3087" width="5" style="28" customWidth="1"/>
    <col min="3088" max="3088" width="6.5" style="28" customWidth="1"/>
    <col min="3089" max="3089" width="5" style="28" customWidth="1"/>
    <col min="3090" max="3093" width="4.625" style="28" customWidth="1"/>
    <col min="3094" max="3095" width="5" style="28" customWidth="1"/>
    <col min="3096" max="3327" width="8.875" style="28"/>
    <col min="3328" max="3328" width="3.75" style="28" customWidth="1"/>
    <col min="3329" max="3329" width="6.5" style="28" customWidth="1"/>
    <col min="3330" max="3330" width="7.375" style="28" customWidth="1"/>
    <col min="3331" max="3331" width="4.75" style="28" customWidth="1"/>
    <col min="3332" max="3332" width="7.25" style="28" customWidth="1"/>
    <col min="3333" max="3333" width="6.5" style="28" customWidth="1"/>
    <col min="3334" max="3336" width="5" style="28" customWidth="1"/>
    <col min="3337" max="3338" width="7.25" style="28" customWidth="1"/>
    <col min="3339" max="3339" width="3.75" style="28" customWidth="1"/>
    <col min="3340" max="3340" width="6.5" style="28" customWidth="1"/>
    <col min="3341" max="3343" width="5" style="28" customWidth="1"/>
    <col min="3344" max="3344" width="6.5" style="28" customWidth="1"/>
    <col min="3345" max="3345" width="5" style="28" customWidth="1"/>
    <col min="3346" max="3349" width="4.625" style="28" customWidth="1"/>
    <col min="3350" max="3351" width="5" style="28" customWidth="1"/>
    <col min="3352" max="3583" width="8.875" style="28"/>
    <col min="3584" max="3584" width="3.75" style="28" customWidth="1"/>
    <col min="3585" max="3585" width="6.5" style="28" customWidth="1"/>
    <col min="3586" max="3586" width="7.375" style="28" customWidth="1"/>
    <col min="3587" max="3587" width="4.75" style="28" customWidth="1"/>
    <col min="3588" max="3588" width="7.25" style="28" customWidth="1"/>
    <col min="3589" max="3589" width="6.5" style="28" customWidth="1"/>
    <col min="3590" max="3592" width="5" style="28" customWidth="1"/>
    <col min="3593" max="3594" width="7.25" style="28" customWidth="1"/>
    <col min="3595" max="3595" width="3.75" style="28" customWidth="1"/>
    <col min="3596" max="3596" width="6.5" style="28" customWidth="1"/>
    <col min="3597" max="3599" width="5" style="28" customWidth="1"/>
    <col min="3600" max="3600" width="6.5" style="28" customWidth="1"/>
    <col min="3601" max="3601" width="5" style="28" customWidth="1"/>
    <col min="3602" max="3605" width="4.625" style="28" customWidth="1"/>
    <col min="3606" max="3607" width="5" style="28" customWidth="1"/>
    <col min="3608" max="3839" width="8.875" style="28"/>
    <col min="3840" max="3840" width="3.75" style="28" customWidth="1"/>
    <col min="3841" max="3841" width="6.5" style="28" customWidth="1"/>
    <col min="3842" max="3842" width="7.375" style="28" customWidth="1"/>
    <col min="3843" max="3843" width="4.75" style="28" customWidth="1"/>
    <col min="3844" max="3844" width="7.25" style="28" customWidth="1"/>
    <col min="3845" max="3845" width="6.5" style="28" customWidth="1"/>
    <col min="3846" max="3848" width="5" style="28" customWidth="1"/>
    <col min="3849" max="3850" width="7.25" style="28" customWidth="1"/>
    <col min="3851" max="3851" width="3.75" style="28" customWidth="1"/>
    <col min="3852" max="3852" width="6.5" style="28" customWidth="1"/>
    <col min="3853" max="3855" width="5" style="28" customWidth="1"/>
    <col min="3856" max="3856" width="6.5" style="28" customWidth="1"/>
    <col min="3857" max="3857" width="5" style="28" customWidth="1"/>
    <col min="3858" max="3861" width="4.625" style="28" customWidth="1"/>
    <col min="3862" max="3863" width="5" style="28" customWidth="1"/>
    <col min="3864" max="4095" width="8.875" style="28"/>
    <col min="4096" max="4096" width="3.75" style="28" customWidth="1"/>
    <col min="4097" max="4097" width="6.5" style="28" customWidth="1"/>
    <col min="4098" max="4098" width="7.375" style="28" customWidth="1"/>
    <col min="4099" max="4099" width="4.75" style="28" customWidth="1"/>
    <col min="4100" max="4100" width="7.25" style="28" customWidth="1"/>
    <col min="4101" max="4101" width="6.5" style="28" customWidth="1"/>
    <col min="4102" max="4104" width="5" style="28" customWidth="1"/>
    <col min="4105" max="4106" width="7.25" style="28" customWidth="1"/>
    <col min="4107" max="4107" width="3.75" style="28" customWidth="1"/>
    <col min="4108" max="4108" width="6.5" style="28" customWidth="1"/>
    <col min="4109" max="4111" width="5" style="28" customWidth="1"/>
    <col min="4112" max="4112" width="6.5" style="28" customWidth="1"/>
    <col min="4113" max="4113" width="5" style="28" customWidth="1"/>
    <col min="4114" max="4117" width="4.625" style="28" customWidth="1"/>
    <col min="4118" max="4119" width="5" style="28" customWidth="1"/>
    <col min="4120" max="4351" width="8.875" style="28"/>
    <col min="4352" max="4352" width="3.75" style="28" customWidth="1"/>
    <col min="4353" max="4353" width="6.5" style="28" customWidth="1"/>
    <col min="4354" max="4354" width="7.375" style="28" customWidth="1"/>
    <col min="4355" max="4355" width="4.75" style="28" customWidth="1"/>
    <col min="4356" max="4356" width="7.25" style="28" customWidth="1"/>
    <col min="4357" max="4357" width="6.5" style="28" customWidth="1"/>
    <col min="4358" max="4360" width="5" style="28" customWidth="1"/>
    <col min="4361" max="4362" width="7.25" style="28" customWidth="1"/>
    <col min="4363" max="4363" width="3.75" style="28" customWidth="1"/>
    <col min="4364" max="4364" width="6.5" style="28" customWidth="1"/>
    <col min="4365" max="4367" width="5" style="28" customWidth="1"/>
    <col min="4368" max="4368" width="6.5" style="28" customWidth="1"/>
    <col min="4369" max="4369" width="5" style="28" customWidth="1"/>
    <col min="4370" max="4373" width="4.625" style="28" customWidth="1"/>
    <col min="4374" max="4375" width="5" style="28" customWidth="1"/>
    <col min="4376" max="4607" width="8.875" style="28"/>
    <col min="4608" max="4608" width="3.75" style="28" customWidth="1"/>
    <col min="4609" max="4609" width="6.5" style="28" customWidth="1"/>
    <col min="4610" max="4610" width="7.375" style="28" customWidth="1"/>
    <col min="4611" max="4611" width="4.75" style="28" customWidth="1"/>
    <col min="4612" max="4612" width="7.25" style="28" customWidth="1"/>
    <col min="4613" max="4613" width="6.5" style="28" customWidth="1"/>
    <col min="4614" max="4616" width="5" style="28" customWidth="1"/>
    <col min="4617" max="4618" width="7.25" style="28" customWidth="1"/>
    <col min="4619" max="4619" width="3.75" style="28" customWidth="1"/>
    <col min="4620" max="4620" width="6.5" style="28" customWidth="1"/>
    <col min="4621" max="4623" width="5" style="28" customWidth="1"/>
    <col min="4624" max="4624" width="6.5" style="28" customWidth="1"/>
    <col min="4625" max="4625" width="5" style="28" customWidth="1"/>
    <col min="4626" max="4629" width="4.625" style="28" customWidth="1"/>
    <col min="4630" max="4631" width="5" style="28" customWidth="1"/>
    <col min="4632" max="4863" width="8.875" style="28"/>
    <col min="4864" max="4864" width="3.75" style="28" customWidth="1"/>
    <col min="4865" max="4865" width="6.5" style="28" customWidth="1"/>
    <col min="4866" max="4866" width="7.375" style="28" customWidth="1"/>
    <col min="4867" max="4867" width="4.75" style="28" customWidth="1"/>
    <col min="4868" max="4868" width="7.25" style="28" customWidth="1"/>
    <col min="4869" max="4869" width="6.5" style="28" customWidth="1"/>
    <col min="4870" max="4872" width="5" style="28" customWidth="1"/>
    <col min="4873" max="4874" width="7.25" style="28" customWidth="1"/>
    <col min="4875" max="4875" width="3.75" style="28" customWidth="1"/>
    <col min="4876" max="4876" width="6.5" style="28" customWidth="1"/>
    <col min="4877" max="4879" width="5" style="28" customWidth="1"/>
    <col min="4880" max="4880" width="6.5" style="28" customWidth="1"/>
    <col min="4881" max="4881" width="5" style="28" customWidth="1"/>
    <col min="4882" max="4885" width="4.625" style="28" customWidth="1"/>
    <col min="4886" max="4887" width="5" style="28" customWidth="1"/>
    <col min="4888" max="5119" width="8.875" style="28"/>
    <col min="5120" max="5120" width="3.75" style="28" customWidth="1"/>
    <col min="5121" max="5121" width="6.5" style="28" customWidth="1"/>
    <col min="5122" max="5122" width="7.375" style="28" customWidth="1"/>
    <col min="5123" max="5123" width="4.75" style="28" customWidth="1"/>
    <col min="5124" max="5124" width="7.25" style="28" customWidth="1"/>
    <col min="5125" max="5125" width="6.5" style="28" customWidth="1"/>
    <col min="5126" max="5128" width="5" style="28" customWidth="1"/>
    <col min="5129" max="5130" width="7.25" style="28" customWidth="1"/>
    <col min="5131" max="5131" width="3.75" style="28" customWidth="1"/>
    <col min="5132" max="5132" width="6.5" style="28" customWidth="1"/>
    <col min="5133" max="5135" width="5" style="28" customWidth="1"/>
    <col min="5136" max="5136" width="6.5" style="28" customWidth="1"/>
    <col min="5137" max="5137" width="5" style="28" customWidth="1"/>
    <col min="5138" max="5141" width="4.625" style="28" customWidth="1"/>
    <col min="5142" max="5143" width="5" style="28" customWidth="1"/>
    <col min="5144" max="5375" width="8.875" style="28"/>
    <col min="5376" max="5376" width="3.75" style="28" customWidth="1"/>
    <col min="5377" max="5377" width="6.5" style="28" customWidth="1"/>
    <col min="5378" max="5378" width="7.375" style="28" customWidth="1"/>
    <col min="5379" max="5379" width="4.75" style="28" customWidth="1"/>
    <col min="5380" max="5380" width="7.25" style="28" customWidth="1"/>
    <col min="5381" max="5381" width="6.5" style="28" customWidth="1"/>
    <col min="5382" max="5384" width="5" style="28" customWidth="1"/>
    <col min="5385" max="5386" width="7.25" style="28" customWidth="1"/>
    <col min="5387" max="5387" width="3.75" style="28" customWidth="1"/>
    <col min="5388" max="5388" width="6.5" style="28" customWidth="1"/>
    <col min="5389" max="5391" width="5" style="28" customWidth="1"/>
    <col min="5392" max="5392" width="6.5" style="28" customWidth="1"/>
    <col min="5393" max="5393" width="5" style="28" customWidth="1"/>
    <col min="5394" max="5397" width="4.625" style="28" customWidth="1"/>
    <col min="5398" max="5399" width="5" style="28" customWidth="1"/>
    <col min="5400" max="5631" width="8.875" style="28"/>
    <col min="5632" max="5632" width="3.75" style="28" customWidth="1"/>
    <col min="5633" max="5633" width="6.5" style="28" customWidth="1"/>
    <col min="5634" max="5634" width="7.375" style="28" customWidth="1"/>
    <col min="5635" max="5635" width="4.75" style="28" customWidth="1"/>
    <col min="5636" max="5636" width="7.25" style="28" customWidth="1"/>
    <col min="5637" max="5637" width="6.5" style="28" customWidth="1"/>
    <col min="5638" max="5640" width="5" style="28" customWidth="1"/>
    <col min="5641" max="5642" width="7.25" style="28" customWidth="1"/>
    <col min="5643" max="5643" width="3.75" style="28" customWidth="1"/>
    <col min="5644" max="5644" width="6.5" style="28" customWidth="1"/>
    <col min="5645" max="5647" width="5" style="28" customWidth="1"/>
    <col min="5648" max="5648" width="6.5" style="28" customWidth="1"/>
    <col min="5649" max="5649" width="5" style="28" customWidth="1"/>
    <col min="5650" max="5653" width="4.625" style="28" customWidth="1"/>
    <col min="5654" max="5655" width="5" style="28" customWidth="1"/>
    <col min="5656" max="5887" width="8.875" style="28"/>
    <col min="5888" max="5888" width="3.75" style="28" customWidth="1"/>
    <col min="5889" max="5889" width="6.5" style="28" customWidth="1"/>
    <col min="5890" max="5890" width="7.375" style="28" customWidth="1"/>
    <col min="5891" max="5891" width="4.75" style="28" customWidth="1"/>
    <col min="5892" max="5892" width="7.25" style="28" customWidth="1"/>
    <col min="5893" max="5893" width="6.5" style="28" customWidth="1"/>
    <col min="5894" max="5896" width="5" style="28" customWidth="1"/>
    <col min="5897" max="5898" width="7.25" style="28" customWidth="1"/>
    <col min="5899" max="5899" width="3.75" style="28" customWidth="1"/>
    <col min="5900" max="5900" width="6.5" style="28" customWidth="1"/>
    <col min="5901" max="5903" width="5" style="28" customWidth="1"/>
    <col min="5904" max="5904" width="6.5" style="28" customWidth="1"/>
    <col min="5905" max="5905" width="5" style="28" customWidth="1"/>
    <col min="5906" max="5909" width="4.625" style="28" customWidth="1"/>
    <col min="5910" max="5911" width="5" style="28" customWidth="1"/>
    <col min="5912" max="6143" width="8.875" style="28"/>
    <col min="6144" max="6144" width="3.75" style="28" customWidth="1"/>
    <col min="6145" max="6145" width="6.5" style="28" customWidth="1"/>
    <col min="6146" max="6146" width="7.375" style="28" customWidth="1"/>
    <col min="6147" max="6147" width="4.75" style="28" customWidth="1"/>
    <col min="6148" max="6148" width="7.25" style="28" customWidth="1"/>
    <col min="6149" max="6149" width="6.5" style="28" customWidth="1"/>
    <col min="6150" max="6152" width="5" style="28" customWidth="1"/>
    <col min="6153" max="6154" width="7.25" style="28" customWidth="1"/>
    <col min="6155" max="6155" width="3.75" style="28" customWidth="1"/>
    <col min="6156" max="6156" width="6.5" style="28" customWidth="1"/>
    <col min="6157" max="6159" width="5" style="28" customWidth="1"/>
    <col min="6160" max="6160" width="6.5" style="28" customWidth="1"/>
    <col min="6161" max="6161" width="5" style="28" customWidth="1"/>
    <col min="6162" max="6165" width="4.625" style="28" customWidth="1"/>
    <col min="6166" max="6167" width="5" style="28" customWidth="1"/>
    <col min="6168" max="6399" width="8.875" style="28"/>
    <col min="6400" max="6400" width="3.75" style="28" customWidth="1"/>
    <col min="6401" max="6401" width="6.5" style="28" customWidth="1"/>
    <col min="6402" max="6402" width="7.375" style="28" customWidth="1"/>
    <col min="6403" max="6403" width="4.75" style="28" customWidth="1"/>
    <col min="6404" max="6404" width="7.25" style="28" customWidth="1"/>
    <col min="6405" max="6405" width="6.5" style="28" customWidth="1"/>
    <col min="6406" max="6408" width="5" style="28" customWidth="1"/>
    <col min="6409" max="6410" width="7.25" style="28" customWidth="1"/>
    <col min="6411" max="6411" width="3.75" style="28" customWidth="1"/>
    <col min="6412" max="6412" width="6.5" style="28" customWidth="1"/>
    <col min="6413" max="6415" width="5" style="28" customWidth="1"/>
    <col min="6416" max="6416" width="6.5" style="28" customWidth="1"/>
    <col min="6417" max="6417" width="5" style="28" customWidth="1"/>
    <col min="6418" max="6421" width="4.625" style="28" customWidth="1"/>
    <col min="6422" max="6423" width="5" style="28" customWidth="1"/>
    <col min="6424" max="6655" width="8.875" style="28"/>
    <col min="6656" max="6656" width="3.75" style="28" customWidth="1"/>
    <col min="6657" max="6657" width="6.5" style="28" customWidth="1"/>
    <col min="6658" max="6658" width="7.375" style="28" customWidth="1"/>
    <col min="6659" max="6659" width="4.75" style="28" customWidth="1"/>
    <col min="6660" max="6660" width="7.25" style="28" customWidth="1"/>
    <col min="6661" max="6661" width="6.5" style="28" customWidth="1"/>
    <col min="6662" max="6664" width="5" style="28" customWidth="1"/>
    <col min="6665" max="6666" width="7.25" style="28" customWidth="1"/>
    <col min="6667" max="6667" width="3.75" style="28" customWidth="1"/>
    <col min="6668" max="6668" width="6.5" style="28" customWidth="1"/>
    <col min="6669" max="6671" width="5" style="28" customWidth="1"/>
    <col min="6672" max="6672" width="6.5" style="28" customWidth="1"/>
    <col min="6673" max="6673" width="5" style="28" customWidth="1"/>
    <col min="6674" max="6677" width="4.625" style="28" customWidth="1"/>
    <col min="6678" max="6679" width="5" style="28" customWidth="1"/>
    <col min="6680" max="6911" width="8.875" style="28"/>
    <col min="6912" max="6912" width="3.75" style="28" customWidth="1"/>
    <col min="6913" max="6913" width="6.5" style="28" customWidth="1"/>
    <col min="6914" max="6914" width="7.375" style="28" customWidth="1"/>
    <col min="6915" max="6915" width="4.75" style="28" customWidth="1"/>
    <col min="6916" max="6916" width="7.25" style="28" customWidth="1"/>
    <col min="6917" max="6917" width="6.5" style="28" customWidth="1"/>
    <col min="6918" max="6920" width="5" style="28" customWidth="1"/>
    <col min="6921" max="6922" width="7.25" style="28" customWidth="1"/>
    <col min="6923" max="6923" width="3.75" style="28" customWidth="1"/>
    <col min="6924" max="6924" width="6.5" style="28" customWidth="1"/>
    <col min="6925" max="6927" width="5" style="28" customWidth="1"/>
    <col min="6928" max="6928" width="6.5" style="28" customWidth="1"/>
    <col min="6929" max="6929" width="5" style="28" customWidth="1"/>
    <col min="6930" max="6933" width="4.625" style="28" customWidth="1"/>
    <col min="6934" max="6935" width="5" style="28" customWidth="1"/>
    <col min="6936" max="7167" width="8.875" style="28"/>
    <col min="7168" max="7168" width="3.75" style="28" customWidth="1"/>
    <col min="7169" max="7169" width="6.5" style="28" customWidth="1"/>
    <col min="7170" max="7170" width="7.375" style="28" customWidth="1"/>
    <col min="7171" max="7171" width="4.75" style="28" customWidth="1"/>
    <col min="7172" max="7172" width="7.25" style="28" customWidth="1"/>
    <col min="7173" max="7173" width="6.5" style="28" customWidth="1"/>
    <col min="7174" max="7176" width="5" style="28" customWidth="1"/>
    <col min="7177" max="7178" width="7.25" style="28" customWidth="1"/>
    <col min="7179" max="7179" width="3.75" style="28" customWidth="1"/>
    <col min="7180" max="7180" width="6.5" style="28" customWidth="1"/>
    <col min="7181" max="7183" width="5" style="28" customWidth="1"/>
    <col min="7184" max="7184" width="6.5" style="28" customWidth="1"/>
    <col min="7185" max="7185" width="5" style="28" customWidth="1"/>
    <col min="7186" max="7189" width="4.625" style="28" customWidth="1"/>
    <col min="7190" max="7191" width="5" style="28" customWidth="1"/>
    <col min="7192" max="7423" width="8.875" style="28"/>
    <col min="7424" max="7424" width="3.75" style="28" customWidth="1"/>
    <col min="7425" max="7425" width="6.5" style="28" customWidth="1"/>
    <col min="7426" max="7426" width="7.375" style="28" customWidth="1"/>
    <col min="7427" max="7427" width="4.75" style="28" customWidth="1"/>
    <col min="7428" max="7428" width="7.25" style="28" customWidth="1"/>
    <col min="7429" max="7429" width="6.5" style="28" customWidth="1"/>
    <col min="7430" max="7432" width="5" style="28" customWidth="1"/>
    <col min="7433" max="7434" width="7.25" style="28" customWidth="1"/>
    <col min="7435" max="7435" width="3.75" style="28" customWidth="1"/>
    <col min="7436" max="7436" width="6.5" style="28" customWidth="1"/>
    <col min="7437" max="7439" width="5" style="28" customWidth="1"/>
    <col min="7440" max="7440" width="6.5" style="28" customWidth="1"/>
    <col min="7441" max="7441" width="5" style="28" customWidth="1"/>
    <col min="7442" max="7445" width="4.625" style="28" customWidth="1"/>
    <col min="7446" max="7447" width="5" style="28" customWidth="1"/>
    <col min="7448" max="7679" width="8.875" style="28"/>
    <col min="7680" max="7680" width="3.75" style="28" customWidth="1"/>
    <col min="7681" max="7681" width="6.5" style="28" customWidth="1"/>
    <col min="7682" max="7682" width="7.375" style="28" customWidth="1"/>
    <col min="7683" max="7683" width="4.75" style="28" customWidth="1"/>
    <col min="7684" max="7684" width="7.25" style="28" customWidth="1"/>
    <col min="7685" max="7685" width="6.5" style="28" customWidth="1"/>
    <col min="7686" max="7688" width="5" style="28" customWidth="1"/>
    <col min="7689" max="7690" width="7.25" style="28" customWidth="1"/>
    <col min="7691" max="7691" width="3.75" style="28" customWidth="1"/>
    <col min="7692" max="7692" width="6.5" style="28" customWidth="1"/>
    <col min="7693" max="7695" width="5" style="28" customWidth="1"/>
    <col min="7696" max="7696" width="6.5" style="28" customWidth="1"/>
    <col min="7697" max="7697" width="5" style="28" customWidth="1"/>
    <col min="7698" max="7701" width="4.625" style="28" customWidth="1"/>
    <col min="7702" max="7703" width="5" style="28" customWidth="1"/>
    <col min="7704" max="7935" width="8.875" style="28"/>
    <col min="7936" max="7936" width="3.75" style="28" customWidth="1"/>
    <col min="7937" max="7937" width="6.5" style="28" customWidth="1"/>
    <col min="7938" max="7938" width="7.375" style="28" customWidth="1"/>
    <col min="7939" max="7939" width="4.75" style="28" customWidth="1"/>
    <col min="7940" max="7940" width="7.25" style="28" customWidth="1"/>
    <col min="7941" max="7941" width="6.5" style="28" customWidth="1"/>
    <col min="7942" max="7944" width="5" style="28" customWidth="1"/>
    <col min="7945" max="7946" width="7.25" style="28" customWidth="1"/>
    <col min="7947" max="7947" width="3.75" style="28" customWidth="1"/>
    <col min="7948" max="7948" width="6.5" style="28" customWidth="1"/>
    <col min="7949" max="7951" width="5" style="28" customWidth="1"/>
    <col min="7952" max="7952" width="6.5" style="28" customWidth="1"/>
    <col min="7953" max="7953" width="5" style="28" customWidth="1"/>
    <col min="7954" max="7957" width="4.625" style="28" customWidth="1"/>
    <col min="7958" max="7959" width="5" style="28" customWidth="1"/>
    <col min="7960" max="8191" width="8.875" style="28"/>
    <col min="8192" max="8192" width="3.75" style="28" customWidth="1"/>
    <col min="8193" max="8193" width="6.5" style="28" customWidth="1"/>
    <col min="8194" max="8194" width="7.375" style="28" customWidth="1"/>
    <col min="8195" max="8195" width="4.75" style="28" customWidth="1"/>
    <col min="8196" max="8196" width="7.25" style="28" customWidth="1"/>
    <col min="8197" max="8197" width="6.5" style="28" customWidth="1"/>
    <col min="8198" max="8200" width="5" style="28" customWidth="1"/>
    <col min="8201" max="8202" width="7.25" style="28" customWidth="1"/>
    <col min="8203" max="8203" width="3.75" style="28" customWidth="1"/>
    <col min="8204" max="8204" width="6.5" style="28" customWidth="1"/>
    <col min="8205" max="8207" width="5" style="28" customWidth="1"/>
    <col min="8208" max="8208" width="6.5" style="28" customWidth="1"/>
    <col min="8209" max="8209" width="5" style="28" customWidth="1"/>
    <col min="8210" max="8213" width="4.625" style="28" customWidth="1"/>
    <col min="8214" max="8215" width="5" style="28" customWidth="1"/>
    <col min="8216" max="8447" width="8.875" style="28"/>
    <col min="8448" max="8448" width="3.75" style="28" customWidth="1"/>
    <col min="8449" max="8449" width="6.5" style="28" customWidth="1"/>
    <col min="8450" max="8450" width="7.375" style="28" customWidth="1"/>
    <col min="8451" max="8451" width="4.75" style="28" customWidth="1"/>
    <col min="8452" max="8452" width="7.25" style="28" customWidth="1"/>
    <col min="8453" max="8453" width="6.5" style="28" customWidth="1"/>
    <col min="8454" max="8456" width="5" style="28" customWidth="1"/>
    <col min="8457" max="8458" width="7.25" style="28" customWidth="1"/>
    <col min="8459" max="8459" width="3.75" style="28" customWidth="1"/>
    <col min="8460" max="8460" width="6.5" style="28" customWidth="1"/>
    <col min="8461" max="8463" width="5" style="28" customWidth="1"/>
    <col min="8464" max="8464" width="6.5" style="28" customWidth="1"/>
    <col min="8465" max="8465" width="5" style="28" customWidth="1"/>
    <col min="8466" max="8469" width="4.625" style="28" customWidth="1"/>
    <col min="8470" max="8471" width="5" style="28" customWidth="1"/>
    <col min="8472" max="8703" width="8.875" style="28"/>
    <col min="8704" max="8704" width="3.75" style="28" customWidth="1"/>
    <col min="8705" max="8705" width="6.5" style="28" customWidth="1"/>
    <col min="8706" max="8706" width="7.375" style="28" customWidth="1"/>
    <col min="8707" max="8707" width="4.75" style="28" customWidth="1"/>
    <col min="8708" max="8708" width="7.25" style="28" customWidth="1"/>
    <col min="8709" max="8709" width="6.5" style="28" customWidth="1"/>
    <col min="8710" max="8712" width="5" style="28" customWidth="1"/>
    <col min="8713" max="8714" width="7.25" style="28" customWidth="1"/>
    <col min="8715" max="8715" width="3.75" style="28" customWidth="1"/>
    <col min="8716" max="8716" width="6.5" style="28" customWidth="1"/>
    <col min="8717" max="8719" width="5" style="28" customWidth="1"/>
    <col min="8720" max="8720" width="6.5" style="28" customWidth="1"/>
    <col min="8721" max="8721" width="5" style="28" customWidth="1"/>
    <col min="8722" max="8725" width="4.625" style="28" customWidth="1"/>
    <col min="8726" max="8727" width="5" style="28" customWidth="1"/>
    <col min="8728" max="8959" width="8.875" style="28"/>
    <col min="8960" max="8960" width="3.75" style="28" customWidth="1"/>
    <col min="8961" max="8961" width="6.5" style="28" customWidth="1"/>
    <col min="8962" max="8962" width="7.375" style="28" customWidth="1"/>
    <col min="8963" max="8963" width="4.75" style="28" customWidth="1"/>
    <col min="8964" max="8964" width="7.25" style="28" customWidth="1"/>
    <col min="8965" max="8965" width="6.5" style="28" customWidth="1"/>
    <col min="8966" max="8968" width="5" style="28" customWidth="1"/>
    <col min="8969" max="8970" width="7.25" style="28" customWidth="1"/>
    <col min="8971" max="8971" width="3.75" style="28" customWidth="1"/>
    <col min="8972" max="8972" width="6.5" style="28" customWidth="1"/>
    <col min="8973" max="8975" width="5" style="28" customWidth="1"/>
    <col min="8976" max="8976" width="6.5" style="28" customWidth="1"/>
    <col min="8977" max="8977" width="5" style="28" customWidth="1"/>
    <col min="8978" max="8981" width="4.625" style="28" customWidth="1"/>
    <col min="8982" max="8983" width="5" style="28" customWidth="1"/>
    <col min="8984" max="9215" width="8.875" style="28"/>
    <col min="9216" max="9216" width="3.75" style="28" customWidth="1"/>
    <col min="9217" max="9217" width="6.5" style="28" customWidth="1"/>
    <col min="9218" max="9218" width="7.375" style="28" customWidth="1"/>
    <col min="9219" max="9219" width="4.75" style="28" customWidth="1"/>
    <col min="9220" max="9220" width="7.25" style="28" customWidth="1"/>
    <col min="9221" max="9221" width="6.5" style="28" customWidth="1"/>
    <col min="9222" max="9224" width="5" style="28" customWidth="1"/>
    <col min="9225" max="9226" width="7.25" style="28" customWidth="1"/>
    <col min="9227" max="9227" width="3.75" style="28" customWidth="1"/>
    <col min="9228" max="9228" width="6.5" style="28" customWidth="1"/>
    <col min="9229" max="9231" width="5" style="28" customWidth="1"/>
    <col min="9232" max="9232" width="6.5" style="28" customWidth="1"/>
    <col min="9233" max="9233" width="5" style="28" customWidth="1"/>
    <col min="9234" max="9237" width="4.625" style="28" customWidth="1"/>
    <col min="9238" max="9239" width="5" style="28" customWidth="1"/>
    <col min="9240" max="9471" width="8.875" style="28"/>
    <col min="9472" max="9472" width="3.75" style="28" customWidth="1"/>
    <col min="9473" max="9473" width="6.5" style="28" customWidth="1"/>
    <col min="9474" max="9474" width="7.375" style="28" customWidth="1"/>
    <col min="9475" max="9475" width="4.75" style="28" customWidth="1"/>
    <col min="9476" max="9476" width="7.25" style="28" customWidth="1"/>
    <col min="9477" max="9477" width="6.5" style="28" customWidth="1"/>
    <col min="9478" max="9480" width="5" style="28" customWidth="1"/>
    <col min="9481" max="9482" width="7.25" style="28" customWidth="1"/>
    <col min="9483" max="9483" width="3.75" style="28" customWidth="1"/>
    <col min="9484" max="9484" width="6.5" style="28" customWidth="1"/>
    <col min="9485" max="9487" width="5" style="28" customWidth="1"/>
    <col min="9488" max="9488" width="6.5" style="28" customWidth="1"/>
    <col min="9489" max="9489" width="5" style="28" customWidth="1"/>
    <col min="9490" max="9493" width="4.625" style="28" customWidth="1"/>
    <col min="9494" max="9495" width="5" style="28" customWidth="1"/>
    <col min="9496" max="9727" width="8.875" style="28"/>
    <col min="9728" max="9728" width="3.75" style="28" customWidth="1"/>
    <col min="9729" max="9729" width="6.5" style="28" customWidth="1"/>
    <col min="9730" max="9730" width="7.375" style="28" customWidth="1"/>
    <col min="9731" max="9731" width="4.75" style="28" customWidth="1"/>
    <col min="9732" max="9732" width="7.25" style="28" customWidth="1"/>
    <col min="9733" max="9733" width="6.5" style="28" customWidth="1"/>
    <col min="9734" max="9736" width="5" style="28" customWidth="1"/>
    <col min="9737" max="9738" width="7.25" style="28" customWidth="1"/>
    <col min="9739" max="9739" width="3.75" style="28" customWidth="1"/>
    <col min="9740" max="9740" width="6.5" style="28" customWidth="1"/>
    <col min="9741" max="9743" width="5" style="28" customWidth="1"/>
    <col min="9744" max="9744" width="6.5" style="28" customWidth="1"/>
    <col min="9745" max="9745" width="5" style="28" customWidth="1"/>
    <col min="9746" max="9749" width="4.625" style="28" customWidth="1"/>
    <col min="9750" max="9751" width="5" style="28" customWidth="1"/>
    <col min="9752" max="9983" width="8.875" style="28"/>
    <col min="9984" max="9984" width="3.75" style="28" customWidth="1"/>
    <col min="9985" max="9985" width="6.5" style="28" customWidth="1"/>
    <col min="9986" max="9986" width="7.375" style="28" customWidth="1"/>
    <col min="9987" max="9987" width="4.75" style="28" customWidth="1"/>
    <col min="9988" max="9988" width="7.25" style="28" customWidth="1"/>
    <col min="9989" max="9989" width="6.5" style="28" customWidth="1"/>
    <col min="9990" max="9992" width="5" style="28" customWidth="1"/>
    <col min="9993" max="9994" width="7.25" style="28" customWidth="1"/>
    <col min="9995" max="9995" width="3.75" style="28" customWidth="1"/>
    <col min="9996" max="9996" width="6.5" style="28" customWidth="1"/>
    <col min="9997" max="9999" width="5" style="28" customWidth="1"/>
    <col min="10000" max="10000" width="6.5" style="28" customWidth="1"/>
    <col min="10001" max="10001" width="5" style="28" customWidth="1"/>
    <col min="10002" max="10005" width="4.625" style="28" customWidth="1"/>
    <col min="10006" max="10007" width="5" style="28" customWidth="1"/>
    <col min="10008" max="10239" width="8.875" style="28"/>
    <col min="10240" max="10240" width="3.75" style="28" customWidth="1"/>
    <col min="10241" max="10241" width="6.5" style="28" customWidth="1"/>
    <col min="10242" max="10242" width="7.375" style="28" customWidth="1"/>
    <col min="10243" max="10243" width="4.75" style="28" customWidth="1"/>
    <col min="10244" max="10244" width="7.25" style="28" customWidth="1"/>
    <col min="10245" max="10245" width="6.5" style="28" customWidth="1"/>
    <col min="10246" max="10248" width="5" style="28" customWidth="1"/>
    <col min="10249" max="10250" width="7.25" style="28" customWidth="1"/>
    <col min="10251" max="10251" width="3.75" style="28" customWidth="1"/>
    <col min="10252" max="10252" width="6.5" style="28" customWidth="1"/>
    <col min="10253" max="10255" width="5" style="28" customWidth="1"/>
    <col min="10256" max="10256" width="6.5" style="28" customWidth="1"/>
    <col min="10257" max="10257" width="5" style="28" customWidth="1"/>
    <col min="10258" max="10261" width="4.625" style="28" customWidth="1"/>
    <col min="10262" max="10263" width="5" style="28" customWidth="1"/>
    <col min="10264" max="10495" width="8.875" style="28"/>
    <col min="10496" max="10496" width="3.75" style="28" customWidth="1"/>
    <col min="10497" max="10497" width="6.5" style="28" customWidth="1"/>
    <col min="10498" max="10498" width="7.375" style="28" customWidth="1"/>
    <col min="10499" max="10499" width="4.75" style="28" customWidth="1"/>
    <col min="10500" max="10500" width="7.25" style="28" customWidth="1"/>
    <col min="10501" max="10501" width="6.5" style="28" customWidth="1"/>
    <col min="10502" max="10504" width="5" style="28" customWidth="1"/>
    <col min="10505" max="10506" width="7.25" style="28" customWidth="1"/>
    <col min="10507" max="10507" width="3.75" style="28" customWidth="1"/>
    <col min="10508" max="10508" width="6.5" style="28" customWidth="1"/>
    <col min="10509" max="10511" width="5" style="28" customWidth="1"/>
    <col min="10512" max="10512" width="6.5" style="28" customWidth="1"/>
    <col min="10513" max="10513" width="5" style="28" customWidth="1"/>
    <col min="10514" max="10517" width="4.625" style="28" customWidth="1"/>
    <col min="10518" max="10519" width="5" style="28" customWidth="1"/>
    <col min="10520" max="10751" width="8.875" style="28"/>
    <col min="10752" max="10752" width="3.75" style="28" customWidth="1"/>
    <col min="10753" max="10753" width="6.5" style="28" customWidth="1"/>
    <col min="10754" max="10754" width="7.375" style="28" customWidth="1"/>
    <col min="10755" max="10755" width="4.75" style="28" customWidth="1"/>
    <col min="10756" max="10756" width="7.25" style="28" customWidth="1"/>
    <col min="10757" max="10757" width="6.5" style="28" customWidth="1"/>
    <col min="10758" max="10760" width="5" style="28" customWidth="1"/>
    <col min="10761" max="10762" width="7.25" style="28" customWidth="1"/>
    <col min="10763" max="10763" width="3.75" style="28" customWidth="1"/>
    <col min="10764" max="10764" width="6.5" style="28" customWidth="1"/>
    <col min="10765" max="10767" width="5" style="28" customWidth="1"/>
    <col min="10768" max="10768" width="6.5" style="28" customWidth="1"/>
    <col min="10769" max="10769" width="5" style="28" customWidth="1"/>
    <col min="10770" max="10773" width="4.625" style="28" customWidth="1"/>
    <col min="10774" max="10775" width="5" style="28" customWidth="1"/>
    <col min="10776" max="11007" width="8.875" style="28"/>
    <col min="11008" max="11008" width="3.75" style="28" customWidth="1"/>
    <col min="11009" max="11009" width="6.5" style="28" customWidth="1"/>
    <col min="11010" max="11010" width="7.375" style="28" customWidth="1"/>
    <col min="11011" max="11011" width="4.75" style="28" customWidth="1"/>
    <col min="11012" max="11012" width="7.25" style="28" customWidth="1"/>
    <col min="11013" max="11013" width="6.5" style="28" customWidth="1"/>
    <col min="11014" max="11016" width="5" style="28" customWidth="1"/>
    <col min="11017" max="11018" width="7.25" style="28" customWidth="1"/>
    <col min="11019" max="11019" width="3.75" style="28" customWidth="1"/>
    <col min="11020" max="11020" width="6.5" style="28" customWidth="1"/>
    <col min="11021" max="11023" width="5" style="28" customWidth="1"/>
    <col min="11024" max="11024" width="6.5" style="28" customWidth="1"/>
    <col min="11025" max="11025" width="5" style="28" customWidth="1"/>
    <col min="11026" max="11029" width="4.625" style="28" customWidth="1"/>
    <col min="11030" max="11031" width="5" style="28" customWidth="1"/>
    <col min="11032" max="11263" width="8.875" style="28"/>
    <col min="11264" max="11264" width="3.75" style="28" customWidth="1"/>
    <col min="11265" max="11265" width="6.5" style="28" customWidth="1"/>
    <col min="11266" max="11266" width="7.375" style="28" customWidth="1"/>
    <col min="11267" max="11267" width="4.75" style="28" customWidth="1"/>
    <col min="11268" max="11268" width="7.25" style="28" customWidth="1"/>
    <col min="11269" max="11269" width="6.5" style="28" customWidth="1"/>
    <col min="11270" max="11272" width="5" style="28" customWidth="1"/>
    <col min="11273" max="11274" width="7.25" style="28" customWidth="1"/>
    <col min="11275" max="11275" width="3.75" style="28" customWidth="1"/>
    <col min="11276" max="11276" width="6.5" style="28" customWidth="1"/>
    <col min="11277" max="11279" width="5" style="28" customWidth="1"/>
    <col min="11280" max="11280" width="6.5" style="28" customWidth="1"/>
    <col min="11281" max="11281" width="5" style="28" customWidth="1"/>
    <col min="11282" max="11285" width="4.625" style="28" customWidth="1"/>
    <col min="11286" max="11287" width="5" style="28" customWidth="1"/>
    <col min="11288" max="11519" width="8.875" style="28"/>
    <col min="11520" max="11520" width="3.75" style="28" customWidth="1"/>
    <col min="11521" max="11521" width="6.5" style="28" customWidth="1"/>
    <col min="11522" max="11522" width="7.375" style="28" customWidth="1"/>
    <col min="11523" max="11523" width="4.75" style="28" customWidth="1"/>
    <col min="11524" max="11524" width="7.25" style="28" customWidth="1"/>
    <col min="11525" max="11525" width="6.5" style="28" customWidth="1"/>
    <col min="11526" max="11528" width="5" style="28" customWidth="1"/>
    <col min="11529" max="11530" width="7.25" style="28" customWidth="1"/>
    <col min="11531" max="11531" width="3.75" style="28" customWidth="1"/>
    <col min="11532" max="11532" width="6.5" style="28" customWidth="1"/>
    <col min="11533" max="11535" width="5" style="28" customWidth="1"/>
    <col min="11536" max="11536" width="6.5" style="28" customWidth="1"/>
    <col min="11537" max="11537" width="5" style="28" customWidth="1"/>
    <col min="11538" max="11541" width="4.625" style="28" customWidth="1"/>
    <col min="11542" max="11543" width="5" style="28" customWidth="1"/>
    <col min="11544" max="11775" width="8.875" style="28"/>
    <col min="11776" max="11776" width="3.75" style="28" customWidth="1"/>
    <col min="11777" max="11777" width="6.5" style="28" customWidth="1"/>
    <col min="11778" max="11778" width="7.375" style="28" customWidth="1"/>
    <col min="11779" max="11779" width="4.75" style="28" customWidth="1"/>
    <col min="11780" max="11780" width="7.25" style="28" customWidth="1"/>
    <col min="11781" max="11781" width="6.5" style="28" customWidth="1"/>
    <col min="11782" max="11784" width="5" style="28" customWidth="1"/>
    <col min="11785" max="11786" width="7.25" style="28" customWidth="1"/>
    <col min="11787" max="11787" width="3.75" style="28" customWidth="1"/>
    <col min="11788" max="11788" width="6.5" style="28" customWidth="1"/>
    <col min="11789" max="11791" width="5" style="28" customWidth="1"/>
    <col min="11792" max="11792" width="6.5" style="28" customWidth="1"/>
    <col min="11793" max="11793" width="5" style="28" customWidth="1"/>
    <col min="11794" max="11797" width="4.625" style="28" customWidth="1"/>
    <col min="11798" max="11799" width="5" style="28" customWidth="1"/>
    <col min="11800" max="12031" width="8.875" style="28"/>
    <col min="12032" max="12032" width="3.75" style="28" customWidth="1"/>
    <col min="12033" max="12033" width="6.5" style="28" customWidth="1"/>
    <col min="12034" max="12034" width="7.375" style="28" customWidth="1"/>
    <col min="12035" max="12035" width="4.75" style="28" customWidth="1"/>
    <col min="12036" max="12036" width="7.25" style="28" customWidth="1"/>
    <col min="12037" max="12037" width="6.5" style="28" customWidth="1"/>
    <col min="12038" max="12040" width="5" style="28" customWidth="1"/>
    <col min="12041" max="12042" width="7.25" style="28" customWidth="1"/>
    <col min="12043" max="12043" width="3.75" style="28" customWidth="1"/>
    <col min="12044" max="12044" width="6.5" style="28" customWidth="1"/>
    <col min="12045" max="12047" width="5" style="28" customWidth="1"/>
    <col min="12048" max="12048" width="6.5" style="28" customWidth="1"/>
    <col min="12049" max="12049" width="5" style="28" customWidth="1"/>
    <col min="12050" max="12053" width="4.625" style="28" customWidth="1"/>
    <col min="12054" max="12055" width="5" style="28" customWidth="1"/>
    <col min="12056" max="12287" width="8.875" style="28"/>
    <col min="12288" max="12288" width="3.75" style="28" customWidth="1"/>
    <col min="12289" max="12289" width="6.5" style="28" customWidth="1"/>
    <col min="12290" max="12290" width="7.375" style="28" customWidth="1"/>
    <col min="12291" max="12291" width="4.75" style="28" customWidth="1"/>
    <col min="12292" max="12292" width="7.25" style="28" customWidth="1"/>
    <col min="12293" max="12293" width="6.5" style="28" customWidth="1"/>
    <col min="12294" max="12296" width="5" style="28" customWidth="1"/>
    <col min="12297" max="12298" width="7.25" style="28" customWidth="1"/>
    <col min="12299" max="12299" width="3.75" style="28" customWidth="1"/>
    <col min="12300" max="12300" width="6.5" style="28" customWidth="1"/>
    <col min="12301" max="12303" width="5" style="28" customWidth="1"/>
    <col min="12304" max="12304" width="6.5" style="28" customWidth="1"/>
    <col min="12305" max="12305" width="5" style="28" customWidth="1"/>
    <col min="12306" max="12309" width="4.625" style="28" customWidth="1"/>
    <col min="12310" max="12311" width="5" style="28" customWidth="1"/>
    <col min="12312" max="12543" width="8.875" style="28"/>
    <col min="12544" max="12544" width="3.75" style="28" customWidth="1"/>
    <col min="12545" max="12545" width="6.5" style="28" customWidth="1"/>
    <col min="12546" max="12546" width="7.375" style="28" customWidth="1"/>
    <col min="12547" max="12547" width="4.75" style="28" customWidth="1"/>
    <col min="12548" max="12548" width="7.25" style="28" customWidth="1"/>
    <col min="12549" max="12549" width="6.5" style="28" customWidth="1"/>
    <col min="12550" max="12552" width="5" style="28" customWidth="1"/>
    <col min="12553" max="12554" width="7.25" style="28" customWidth="1"/>
    <col min="12555" max="12555" width="3.75" style="28" customWidth="1"/>
    <col min="12556" max="12556" width="6.5" style="28" customWidth="1"/>
    <col min="12557" max="12559" width="5" style="28" customWidth="1"/>
    <col min="12560" max="12560" width="6.5" style="28" customWidth="1"/>
    <col min="12561" max="12561" width="5" style="28" customWidth="1"/>
    <col min="12562" max="12565" width="4.625" style="28" customWidth="1"/>
    <col min="12566" max="12567" width="5" style="28" customWidth="1"/>
    <col min="12568" max="12799" width="8.875" style="28"/>
    <col min="12800" max="12800" width="3.75" style="28" customWidth="1"/>
    <col min="12801" max="12801" width="6.5" style="28" customWidth="1"/>
    <col min="12802" max="12802" width="7.375" style="28" customWidth="1"/>
    <col min="12803" max="12803" width="4.75" style="28" customWidth="1"/>
    <col min="12804" max="12804" width="7.25" style="28" customWidth="1"/>
    <col min="12805" max="12805" width="6.5" style="28" customWidth="1"/>
    <col min="12806" max="12808" width="5" style="28" customWidth="1"/>
    <col min="12809" max="12810" width="7.25" style="28" customWidth="1"/>
    <col min="12811" max="12811" width="3.75" style="28" customWidth="1"/>
    <col min="12812" max="12812" width="6.5" style="28" customWidth="1"/>
    <col min="12813" max="12815" width="5" style="28" customWidth="1"/>
    <col min="12816" max="12816" width="6.5" style="28" customWidth="1"/>
    <col min="12817" max="12817" width="5" style="28" customWidth="1"/>
    <col min="12818" max="12821" width="4.625" style="28" customWidth="1"/>
    <col min="12822" max="12823" width="5" style="28" customWidth="1"/>
    <col min="12824" max="13055" width="8.875" style="28"/>
    <col min="13056" max="13056" width="3.75" style="28" customWidth="1"/>
    <col min="13057" max="13057" width="6.5" style="28" customWidth="1"/>
    <col min="13058" max="13058" width="7.375" style="28" customWidth="1"/>
    <col min="13059" max="13059" width="4.75" style="28" customWidth="1"/>
    <col min="13060" max="13060" width="7.25" style="28" customWidth="1"/>
    <col min="13061" max="13061" width="6.5" style="28" customWidth="1"/>
    <col min="13062" max="13064" width="5" style="28" customWidth="1"/>
    <col min="13065" max="13066" width="7.25" style="28" customWidth="1"/>
    <col min="13067" max="13067" width="3.75" style="28" customWidth="1"/>
    <col min="13068" max="13068" width="6.5" style="28" customWidth="1"/>
    <col min="13069" max="13071" width="5" style="28" customWidth="1"/>
    <col min="13072" max="13072" width="6.5" style="28" customWidth="1"/>
    <col min="13073" max="13073" width="5" style="28" customWidth="1"/>
    <col min="13074" max="13077" width="4.625" style="28" customWidth="1"/>
    <col min="13078" max="13079" width="5" style="28" customWidth="1"/>
    <col min="13080" max="13311" width="8.875" style="28"/>
    <col min="13312" max="13312" width="3.75" style="28" customWidth="1"/>
    <col min="13313" max="13313" width="6.5" style="28" customWidth="1"/>
    <col min="13314" max="13314" width="7.375" style="28" customWidth="1"/>
    <col min="13315" max="13315" width="4.75" style="28" customWidth="1"/>
    <col min="13316" max="13316" width="7.25" style="28" customWidth="1"/>
    <col min="13317" max="13317" width="6.5" style="28" customWidth="1"/>
    <col min="13318" max="13320" width="5" style="28" customWidth="1"/>
    <col min="13321" max="13322" width="7.25" style="28" customWidth="1"/>
    <col min="13323" max="13323" width="3.75" style="28" customWidth="1"/>
    <col min="13324" max="13324" width="6.5" style="28" customWidth="1"/>
    <col min="13325" max="13327" width="5" style="28" customWidth="1"/>
    <col min="13328" max="13328" width="6.5" style="28" customWidth="1"/>
    <col min="13329" max="13329" width="5" style="28" customWidth="1"/>
    <col min="13330" max="13333" width="4.625" style="28" customWidth="1"/>
    <col min="13334" max="13335" width="5" style="28" customWidth="1"/>
    <col min="13336" max="13567" width="8.875" style="28"/>
    <col min="13568" max="13568" width="3.75" style="28" customWidth="1"/>
    <col min="13569" max="13569" width="6.5" style="28" customWidth="1"/>
    <col min="13570" max="13570" width="7.375" style="28" customWidth="1"/>
    <col min="13571" max="13571" width="4.75" style="28" customWidth="1"/>
    <col min="13572" max="13572" width="7.25" style="28" customWidth="1"/>
    <col min="13573" max="13573" width="6.5" style="28" customWidth="1"/>
    <col min="13574" max="13576" width="5" style="28" customWidth="1"/>
    <col min="13577" max="13578" width="7.25" style="28" customWidth="1"/>
    <col min="13579" max="13579" width="3.75" style="28" customWidth="1"/>
    <col min="13580" max="13580" width="6.5" style="28" customWidth="1"/>
    <col min="13581" max="13583" width="5" style="28" customWidth="1"/>
    <col min="13584" max="13584" width="6.5" style="28" customWidth="1"/>
    <col min="13585" max="13585" width="5" style="28" customWidth="1"/>
    <col min="13586" max="13589" width="4.625" style="28" customWidth="1"/>
    <col min="13590" max="13591" width="5" style="28" customWidth="1"/>
    <col min="13592" max="13823" width="8.875" style="28"/>
    <col min="13824" max="13824" width="3.75" style="28" customWidth="1"/>
    <col min="13825" max="13825" width="6.5" style="28" customWidth="1"/>
    <col min="13826" max="13826" width="7.375" style="28" customWidth="1"/>
    <col min="13827" max="13827" width="4.75" style="28" customWidth="1"/>
    <col min="13828" max="13828" width="7.25" style="28" customWidth="1"/>
    <col min="13829" max="13829" width="6.5" style="28" customWidth="1"/>
    <col min="13830" max="13832" width="5" style="28" customWidth="1"/>
    <col min="13833" max="13834" width="7.25" style="28" customWidth="1"/>
    <col min="13835" max="13835" width="3.75" style="28" customWidth="1"/>
    <col min="13836" max="13836" width="6.5" style="28" customWidth="1"/>
    <col min="13837" max="13839" width="5" style="28" customWidth="1"/>
    <col min="13840" max="13840" width="6.5" style="28" customWidth="1"/>
    <col min="13841" max="13841" width="5" style="28" customWidth="1"/>
    <col min="13842" max="13845" width="4.625" style="28" customWidth="1"/>
    <col min="13846" max="13847" width="5" style="28" customWidth="1"/>
    <col min="13848" max="14079" width="8.875" style="28"/>
    <col min="14080" max="14080" width="3.75" style="28" customWidth="1"/>
    <col min="14081" max="14081" width="6.5" style="28" customWidth="1"/>
    <col min="14082" max="14082" width="7.375" style="28" customWidth="1"/>
    <col min="14083" max="14083" width="4.75" style="28" customWidth="1"/>
    <col min="14084" max="14084" width="7.25" style="28" customWidth="1"/>
    <col min="14085" max="14085" width="6.5" style="28" customWidth="1"/>
    <col min="14086" max="14088" width="5" style="28" customWidth="1"/>
    <col min="14089" max="14090" width="7.25" style="28" customWidth="1"/>
    <col min="14091" max="14091" width="3.75" style="28" customWidth="1"/>
    <col min="14092" max="14092" width="6.5" style="28" customWidth="1"/>
    <col min="14093" max="14095" width="5" style="28" customWidth="1"/>
    <col min="14096" max="14096" width="6.5" style="28" customWidth="1"/>
    <col min="14097" max="14097" width="5" style="28" customWidth="1"/>
    <col min="14098" max="14101" width="4.625" style="28" customWidth="1"/>
    <col min="14102" max="14103" width="5" style="28" customWidth="1"/>
    <col min="14104" max="14335" width="8.875" style="28"/>
    <col min="14336" max="14336" width="3.75" style="28" customWidth="1"/>
    <col min="14337" max="14337" width="6.5" style="28" customWidth="1"/>
    <col min="14338" max="14338" width="7.375" style="28" customWidth="1"/>
    <col min="14339" max="14339" width="4.75" style="28" customWidth="1"/>
    <col min="14340" max="14340" width="7.25" style="28" customWidth="1"/>
    <col min="14341" max="14341" width="6.5" style="28" customWidth="1"/>
    <col min="14342" max="14344" width="5" style="28" customWidth="1"/>
    <col min="14345" max="14346" width="7.25" style="28" customWidth="1"/>
    <col min="14347" max="14347" width="3.75" style="28" customWidth="1"/>
    <col min="14348" max="14348" width="6.5" style="28" customWidth="1"/>
    <col min="14349" max="14351" width="5" style="28" customWidth="1"/>
    <col min="14352" max="14352" width="6.5" style="28" customWidth="1"/>
    <col min="14353" max="14353" width="5" style="28" customWidth="1"/>
    <col min="14354" max="14357" width="4.625" style="28" customWidth="1"/>
    <col min="14358" max="14359" width="5" style="28" customWidth="1"/>
    <col min="14360" max="14591" width="8.875" style="28"/>
    <col min="14592" max="14592" width="3.75" style="28" customWidth="1"/>
    <col min="14593" max="14593" width="6.5" style="28" customWidth="1"/>
    <col min="14594" max="14594" width="7.375" style="28" customWidth="1"/>
    <col min="14595" max="14595" width="4.75" style="28" customWidth="1"/>
    <col min="14596" max="14596" width="7.25" style="28" customWidth="1"/>
    <col min="14597" max="14597" width="6.5" style="28" customWidth="1"/>
    <col min="14598" max="14600" width="5" style="28" customWidth="1"/>
    <col min="14601" max="14602" width="7.25" style="28" customWidth="1"/>
    <col min="14603" max="14603" width="3.75" style="28" customWidth="1"/>
    <col min="14604" max="14604" width="6.5" style="28" customWidth="1"/>
    <col min="14605" max="14607" width="5" style="28" customWidth="1"/>
    <col min="14608" max="14608" width="6.5" style="28" customWidth="1"/>
    <col min="14609" max="14609" width="5" style="28" customWidth="1"/>
    <col min="14610" max="14613" width="4.625" style="28" customWidth="1"/>
    <col min="14614" max="14615" width="5" style="28" customWidth="1"/>
    <col min="14616" max="14847" width="8.875" style="28"/>
    <col min="14848" max="14848" width="3.75" style="28" customWidth="1"/>
    <col min="14849" max="14849" width="6.5" style="28" customWidth="1"/>
    <col min="14850" max="14850" width="7.375" style="28" customWidth="1"/>
    <col min="14851" max="14851" width="4.75" style="28" customWidth="1"/>
    <col min="14852" max="14852" width="7.25" style="28" customWidth="1"/>
    <col min="14853" max="14853" width="6.5" style="28" customWidth="1"/>
    <col min="14854" max="14856" width="5" style="28" customWidth="1"/>
    <col min="14857" max="14858" width="7.25" style="28" customWidth="1"/>
    <col min="14859" max="14859" width="3.75" style="28" customWidth="1"/>
    <col min="14860" max="14860" width="6.5" style="28" customWidth="1"/>
    <col min="14861" max="14863" width="5" style="28" customWidth="1"/>
    <col min="14864" max="14864" width="6.5" style="28" customWidth="1"/>
    <col min="14865" max="14865" width="5" style="28" customWidth="1"/>
    <col min="14866" max="14869" width="4.625" style="28" customWidth="1"/>
    <col min="14870" max="14871" width="5" style="28" customWidth="1"/>
    <col min="14872" max="15103" width="8.875" style="28"/>
    <col min="15104" max="15104" width="3.75" style="28" customWidth="1"/>
    <col min="15105" max="15105" width="6.5" style="28" customWidth="1"/>
    <col min="15106" max="15106" width="7.375" style="28" customWidth="1"/>
    <col min="15107" max="15107" width="4.75" style="28" customWidth="1"/>
    <col min="15108" max="15108" width="7.25" style="28" customWidth="1"/>
    <col min="15109" max="15109" width="6.5" style="28" customWidth="1"/>
    <col min="15110" max="15112" width="5" style="28" customWidth="1"/>
    <col min="15113" max="15114" width="7.25" style="28" customWidth="1"/>
    <col min="15115" max="15115" width="3.75" style="28" customWidth="1"/>
    <col min="15116" max="15116" width="6.5" style="28" customWidth="1"/>
    <col min="15117" max="15119" width="5" style="28" customWidth="1"/>
    <col min="15120" max="15120" width="6.5" style="28" customWidth="1"/>
    <col min="15121" max="15121" width="5" style="28" customWidth="1"/>
    <col min="15122" max="15125" width="4.625" style="28" customWidth="1"/>
    <col min="15126" max="15127" width="5" style="28" customWidth="1"/>
    <col min="15128" max="15359" width="8.875" style="28"/>
    <col min="15360" max="15360" width="3.75" style="28" customWidth="1"/>
    <col min="15361" max="15361" width="6.5" style="28" customWidth="1"/>
    <col min="15362" max="15362" width="7.375" style="28" customWidth="1"/>
    <col min="15363" max="15363" width="4.75" style="28" customWidth="1"/>
    <col min="15364" max="15364" width="7.25" style="28" customWidth="1"/>
    <col min="15365" max="15365" width="6.5" style="28" customWidth="1"/>
    <col min="15366" max="15368" width="5" style="28" customWidth="1"/>
    <col min="15369" max="15370" width="7.25" style="28" customWidth="1"/>
    <col min="15371" max="15371" width="3.75" style="28" customWidth="1"/>
    <col min="15372" max="15372" width="6.5" style="28" customWidth="1"/>
    <col min="15373" max="15375" width="5" style="28" customWidth="1"/>
    <col min="15376" max="15376" width="6.5" style="28" customWidth="1"/>
    <col min="15377" max="15377" width="5" style="28" customWidth="1"/>
    <col min="15378" max="15381" width="4.625" style="28" customWidth="1"/>
    <col min="15382" max="15383" width="5" style="28" customWidth="1"/>
    <col min="15384" max="15615" width="8.875" style="28"/>
    <col min="15616" max="15616" width="3.75" style="28" customWidth="1"/>
    <col min="15617" max="15617" width="6.5" style="28" customWidth="1"/>
    <col min="15618" max="15618" width="7.375" style="28" customWidth="1"/>
    <col min="15619" max="15619" width="4.75" style="28" customWidth="1"/>
    <col min="15620" max="15620" width="7.25" style="28" customWidth="1"/>
    <col min="15621" max="15621" width="6.5" style="28" customWidth="1"/>
    <col min="15622" max="15624" width="5" style="28" customWidth="1"/>
    <col min="15625" max="15626" width="7.25" style="28" customWidth="1"/>
    <col min="15627" max="15627" width="3.75" style="28" customWidth="1"/>
    <col min="15628" max="15628" width="6.5" style="28" customWidth="1"/>
    <col min="15629" max="15631" width="5" style="28" customWidth="1"/>
    <col min="15632" max="15632" width="6.5" style="28" customWidth="1"/>
    <col min="15633" max="15633" width="5" style="28" customWidth="1"/>
    <col min="15634" max="15637" width="4.625" style="28" customWidth="1"/>
    <col min="15638" max="15639" width="5" style="28" customWidth="1"/>
    <col min="15640" max="15871" width="8.875" style="28"/>
    <col min="15872" max="15872" width="3.75" style="28" customWidth="1"/>
    <col min="15873" max="15873" width="6.5" style="28" customWidth="1"/>
    <col min="15874" max="15874" width="7.375" style="28" customWidth="1"/>
    <col min="15875" max="15875" width="4.75" style="28" customWidth="1"/>
    <col min="15876" max="15876" width="7.25" style="28" customWidth="1"/>
    <col min="15877" max="15877" width="6.5" style="28" customWidth="1"/>
    <col min="15878" max="15880" width="5" style="28" customWidth="1"/>
    <col min="15881" max="15882" width="7.25" style="28" customWidth="1"/>
    <col min="15883" max="15883" width="3.75" style="28" customWidth="1"/>
    <col min="15884" max="15884" width="6.5" style="28" customWidth="1"/>
    <col min="15885" max="15887" width="5" style="28" customWidth="1"/>
    <col min="15888" max="15888" width="6.5" style="28" customWidth="1"/>
    <col min="15889" max="15889" width="5" style="28" customWidth="1"/>
    <col min="15890" max="15893" width="4.625" style="28" customWidth="1"/>
    <col min="15894" max="15895" width="5" style="28" customWidth="1"/>
    <col min="15896" max="16127" width="8.875" style="28"/>
    <col min="16128" max="16128" width="3.75" style="28" customWidth="1"/>
    <col min="16129" max="16129" width="6.5" style="28" customWidth="1"/>
    <col min="16130" max="16130" width="7.375" style="28" customWidth="1"/>
    <col min="16131" max="16131" width="4.75" style="28" customWidth="1"/>
    <col min="16132" max="16132" width="7.25" style="28" customWidth="1"/>
    <col min="16133" max="16133" width="6.5" style="28" customWidth="1"/>
    <col min="16134" max="16136" width="5" style="28" customWidth="1"/>
    <col min="16137" max="16138" width="7.25" style="28" customWidth="1"/>
    <col min="16139" max="16139" width="3.75" style="28" customWidth="1"/>
    <col min="16140" max="16140" width="6.5" style="28" customWidth="1"/>
    <col min="16141" max="16143" width="5" style="28" customWidth="1"/>
    <col min="16144" max="16144" width="6.5" style="28" customWidth="1"/>
    <col min="16145" max="16145" width="5" style="28" customWidth="1"/>
    <col min="16146" max="16149" width="4.625" style="28" customWidth="1"/>
    <col min="16150" max="16151" width="5" style="28" customWidth="1"/>
    <col min="16152" max="16384" width="8.875" style="28"/>
  </cols>
  <sheetData>
    <row r="1" spans="1:23" s="15" customFormat="1" ht="16.149999999999999" customHeight="1">
      <c r="A1" s="222" t="s">
        <v>797</v>
      </c>
    </row>
    <row r="2" spans="1:23" s="16" customFormat="1" ht="12.2" customHeight="1">
      <c r="A2" s="384" t="s">
        <v>798</v>
      </c>
      <c r="B2" s="385" t="s">
        <v>45</v>
      </c>
      <c r="C2" s="539" t="s">
        <v>46</v>
      </c>
      <c r="D2" s="385" t="s">
        <v>795</v>
      </c>
      <c r="E2" s="540" t="s">
        <v>796</v>
      </c>
      <c r="F2" s="385" t="s">
        <v>47</v>
      </c>
      <c r="G2" s="395" t="s">
        <v>48</v>
      </c>
      <c r="H2" s="396"/>
      <c r="I2" s="397"/>
      <c r="J2" s="385" t="s">
        <v>588</v>
      </c>
      <c r="K2" s="385" t="s">
        <v>589</v>
      </c>
      <c r="L2" s="385" t="s">
        <v>50</v>
      </c>
      <c r="M2" s="395" t="s">
        <v>51</v>
      </c>
      <c r="N2" s="396"/>
      <c r="O2" s="397"/>
      <c r="P2" s="385" t="s">
        <v>590</v>
      </c>
      <c r="Q2" s="388" t="s">
        <v>799</v>
      </c>
      <c r="R2" s="389"/>
      <c r="S2" s="389"/>
      <c r="T2" s="389"/>
      <c r="U2" s="389"/>
      <c r="V2" s="389"/>
      <c r="W2" s="390"/>
    </row>
    <row r="3" spans="1:23" s="16" customFormat="1" ht="12.2" customHeight="1">
      <c r="A3" s="384"/>
      <c r="B3" s="386"/>
      <c r="C3" s="539"/>
      <c r="D3" s="386"/>
      <c r="E3" s="540"/>
      <c r="F3" s="386"/>
      <c r="G3" s="386" t="s">
        <v>54</v>
      </c>
      <c r="H3" s="392" t="s">
        <v>55</v>
      </c>
      <c r="I3" s="385" t="s">
        <v>591</v>
      </c>
      <c r="J3" s="386"/>
      <c r="K3" s="386"/>
      <c r="L3" s="386"/>
      <c r="M3" s="386" t="s">
        <v>54</v>
      </c>
      <c r="N3" s="392" t="s">
        <v>55</v>
      </c>
      <c r="O3" s="385" t="s">
        <v>591</v>
      </c>
      <c r="P3" s="386"/>
      <c r="Q3" s="386" t="s">
        <v>56</v>
      </c>
      <c r="R3" s="395" t="s">
        <v>57</v>
      </c>
      <c r="S3" s="396"/>
      <c r="T3" s="396"/>
      <c r="U3" s="397"/>
      <c r="V3" s="384" t="s">
        <v>58</v>
      </c>
      <c r="W3" s="384" t="s">
        <v>59</v>
      </c>
    </row>
    <row r="4" spans="1:23" s="16" customFormat="1" ht="12.2" customHeight="1">
      <c r="A4" s="384"/>
      <c r="B4" s="387"/>
      <c r="C4" s="539"/>
      <c r="D4" s="387"/>
      <c r="E4" s="540"/>
      <c r="F4" s="387"/>
      <c r="G4" s="391"/>
      <c r="H4" s="393"/>
      <c r="I4" s="394"/>
      <c r="J4" s="387"/>
      <c r="K4" s="387"/>
      <c r="L4" s="387"/>
      <c r="M4" s="387"/>
      <c r="N4" s="393"/>
      <c r="O4" s="394"/>
      <c r="P4" s="387"/>
      <c r="Q4" s="391"/>
      <c r="R4" s="17" t="s">
        <v>60</v>
      </c>
      <c r="S4" s="18" t="s">
        <v>61</v>
      </c>
      <c r="T4" s="18" t="s">
        <v>62</v>
      </c>
      <c r="U4" s="18" t="s">
        <v>63</v>
      </c>
      <c r="V4" s="384"/>
      <c r="W4" s="384"/>
    </row>
    <row r="5" spans="1:23" s="21" customFormat="1" ht="10.9" customHeight="1">
      <c r="A5" s="22" t="s">
        <v>592</v>
      </c>
      <c r="B5" s="23">
        <v>139009</v>
      </c>
      <c r="C5" s="23">
        <v>2112174</v>
      </c>
      <c r="D5" s="23">
        <v>59</v>
      </c>
      <c r="E5" s="310">
        <v>8146</v>
      </c>
      <c r="F5" s="23">
        <v>34859</v>
      </c>
      <c r="G5" s="23">
        <f t="shared" ref="G5:G51" si="0">H5+I5</f>
        <v>2774</v>
      </c>
      <c r="H5" s="23">
        <v>2661</v>
      </c>
      <c r="I5" s="23">
        <v>113</v>
      </c>
      <c r="J5" s="23">
        <v>66</v>
      </c>
      <c r="K5" s="23">
        <f t="shared" ref="K5:K51" si="1">G5+J5</f>
        <v>2840</v>
      </c>
      <c r="L5" s="23">
        <v>679</v>
      </c>
      <c r="M5" s="23">
        <f t="shared" ref="M5:M51" si="2">N5+O5</f>
        <v>390</v>
      </c>
      <c r="N5" s="23">
        <v>198</v>
      </c>
      <c r="O5" s="23">
        <f>167+25</f>
        <v>192</v>
      </c>
      <c r="P5" s="23">
        <f t="shared" ref="P5:P51" si="3">I5+J5+O5</f>
        <v>371</v>
      </c>
      <c r="Q5" s="23">
        <f t="shared" ref="Q5:Q51" si="4">R5+V5+W5</f>
        <v>13597</v>
      </c>
      <c r="R5" s="23">
        <f t="shared" ref="R5:R51" si="5">S5+T5+U5</f>
        <v>377</v>
      </c>
      <c r="S5" s="23">
        <v>255</v>
      </c>
      <c r="T5" s="23">
        <v>48</v>
      </c>
      <c r="U5" s="23">
        <v>74</v>
      </c>
      <c r="V5" s="23">
        <v>5035</v>
      </c>
      <c r="W5" s="23">
        <v>8185</v>
      </c>
    </row>
    <row r="6" spans="1:23" s="21" customFormat="1" ht="10.9" customHeight="1">
      <c r="A6" s="22" t="s">
        <v>593</v>
      </c>
      <c r="B6" s="23">
        <v>29445</v>
      </c>
      <c r="C6" s="23">
        <v>437896</v>
      </c>
      <c r="D6" s="23">
        <v>13</v>
      </c>
      <c r="E6" s="310">
        <v>1641</v>
      </c>
      <c r="F6" s="23">
        <v>5097</v>
      </c>
      <c r="G6" s="23">
        <f t="shared" si="0"/>
        <v>397</v>
      </c>
      <c r="H6" s="23">
        <v>386</v>
      </c>
      <c r="I6" s="23">
        <v>11</v>
      </c>
      <c r="J6" s="23">
        <v>1</v>
      </c>
      <c r="K6" s="23">
        <f t="shared" si="1"/>
        <v>398</v>
      </c>
      <c r="L6" s="23">
        <v>45</v>
      </c>
      <c r="M6" s="23">
        <f t="shared" si="2"/>
        <v>27</v>
      </c>
      <c r="N6" s="23">
        <v>9</v>
      </c>
      <c r="O6" s="23">
        <f>18+0</f>
        <v>18</v>
      </c>
      <c r="P6" s="23">
        <f t="shared" si="3"/>
        <v>30</v>
      </c>
      <c r="Q6" s="23">
        <f t="shared" si="4"/>
        <v>1794</v>
      </c>
      <c r="R6" s="23">
        <f t="shared" si="5"/>
        <v>49</v>
      </c>
      <c r="S6" s="23">
        <v>3</v>
      </c>
      <c r="T6" s="23">
        <v>27</v>
      </c>
      <c r="U6" s="23">
        <v>19</v>
      </c>
      <c r="V6" s="23">
        <v>677</v>
      </c>
      <c r="W6" s="23">
        <v>1068</v>
      </c>
    </row>
    <row r="7" spans="1:23" s="21" customFormat="1" ht="10.9" customHeight="1">
      <c r="A7" s="22" t="s">
        <v>594</v>
      </c>
      <c r="B7" s="23">
        <v>28123</v>
      </c>
      <c r="C7" s="23">
        <v>450737</v>
      </c>
      <c r="D7" s="23">
        <v>23</v>
      </c>
      <c r="E7" s="310">
        <v>1530</v>
      </c>
      <c r="F7" s="23">
        <v>7067</v>
      </c>
      <c r="G7" s="23">
        <f t="shared" si="0"/>
        <v>309</v>
      </c>
      <c r="H7" s="23">
        <v>294</v>
      </c>
      <c r="I7" s="23">
        <v>15</v>
      </c>
      <c r="J7" s="23">
        <v>4</v>
      </c>
      <c r="K7" s="23">
        <f t="shared" si="1"/>
        <v>313</v>
      </c>
      <c r="L7" s="23">
        <v>105</v>
      </c>
      <c r="M7" s="23">
        <f t="shared" si="2"/>
        <v>40</v>
      </c>
      <c r="N7" s="23">
        <v>27</v>
      </c>
      <c r="O7" s="23">
        <f>12+1</f>
        <v>13</v>
      </c>
      <c r="P7" s="23">
        <f t="shared" si="3"/>
        <v>32</v>
      </c>
      <c r="Q7" s="23">
        <f t="shared" si="4"/>
        <v>2477</v>
      </c>
      <c r="R7" s="23">
        <f t="shared" si="5"/>
        <v>79</v>
      </c>
      <c r="S7" s="23">
        <v>2</v>
      </c>
      <c r="T7" s="23">
        <v>58</v>
      </c>
      <c r="U7" s="23">
        <v>19</v>
      </c>
      <c r="V7" s="23">
        <v>794</v>
      </c>
      <c r="W7" s="23">
        <v>1604</v>
      </c>
    </row>
    <row r="8" spans="1:23" s="21" customFormat="1" ht="10.9" customHeight="1">
      <c r="A8" s="22" t="s">
        <v>595</v>
      </c>
      <c r="B8" s="23">
        <v>49836</v>
      </c>
      <c r="C8" s="23">
        <v>909405</v>
      </c>
      <c r="D8" s="23">
        <v>15</v>
      </c>
      <c r="E8" s="310">
        <v>3038</v>
      </c>
      <c r="F8" s="23">
        <v>12533</v>
      </c>
      <c r="G8" s="23">
        <f t="shared" si="0"/>
        <v>739</v>
      </c>
      <c r="H8" s="23">
        <v>707</v>
      </c>
      <c r="I8" s="23">
        <v>32</v>
      </c>
      <c r="J8" s="23">
        <v>5</v>
      </c>
      <c r="K8" s="23">
        <f t="shared" si="1"/>
        <v>744</v>
      </c>
      <c r="L8" s="23">
        <v>235</v>
      </c>
      <c r="M8" s="23">
        <f t="shared" si="2"/>
        <v>99</v>
      </c>
      <c r="N8" s="23">
        <v>59</v>
      </c>
      <c r="O8" s="23">
        <f>38+2</f>
        <v>40</v>
      </c>
      <c r="P8" s="23">
        <f t="shared" si="3"/>
        <v>77</v>
      </c>
      <c r="Q8" s="23">
        <f t="shared" si="4"/>
        <v>3999</v>
      </c>
      <c r="R8" s="23">
        <f t="shared" si="5"/>
        <v>131</v>
      </c>
      <c r="S8" s="23">
        <v>10</v>
      </c>
      <c r="T8" s="23">
        <v>88</v>
      </c>
      <c r="U8" s="23">
        <v>33</v>
      </c>
      <c r="V8" s="23">
        <v>1098</v>
      </c>
      <c r="W8" s="23">
        <v>2770</v>
      </c>
    </row>
    <row r="9" spans="1:23" s="21" customFormat="1" ht="10.9" customHeight="1">
      <c r="A9" s="22" t="s">
        <v>596</v>
      </c>
      <c r="B9" s="23">
        <v>23708</v>
      </c>
      <c r="C9" s="23">
        <v>352516</v>
      </c>
      <c r="D9" s="23">
        <v>7</v>
      </c>
      <c r="E9" s="310">
        <v>1220</v>
      </c>
      <c r="F9" s="23">
        <v>4805</v>
      </c>
      <c r="G9" s="23">
        <f t="shared" si="0"/>
        <v>271</v>
      </c>
      <c r="H9" s="23">
        <v>267</v>
      </c>
      <c r="I9" s="23">
        <v>4</v>
      </c>
      <c r="J9" s="23">
        <v>2</v>
      </c>
      <c r="K9" s="23">
        <f t="shared" si="1"/>
        <v>273</v>
      </c>
      <c r="L9" s="23">
        <v>38</v>
      </c>
      <c r="M9" s="23">
        <f t="shared" si="2"/>
        <v>15</v>
      </c>
      <c r="N9" s="23">
        <v>5</v>
      </c>
      <c r="O9" s="23">
        <f>9+1</f>
        <v>10</v>
      </c>
      <c r="P9" s="23">
        <f t="shared" si="3"/>
        <v>16</v>
      </c>
      <c r="Q9" s="23">
        <f t="shared" si="4"/>
        <v>1793</v>
      </c>
      <c r="R9" s="23">
        <f t="shared" si="5"/>
        <v>41</v>
      </c>
      <c r="S9" s="23">
        <v>4</v>
      </c>
      <c r="T9" s="23">
        <v>21</v>
      </c>
      <c r="U9" s="23">
        <v>16</v>
      </c>
      <c r="V9" s="23">
        <v>670</v>
      </c>
      <c r="W9" s="23">
        <v>1082</v>
      </c>
    </row>
    <row r="10" spans="1:23" s="21" customFormat="1" ht="10.9" customHeight="1">
      <c r="A10" s="22" t="s">
        <v>597</v>
      </c>
      <c r="B10" s="23">
        <v>26283</v>
      </c>
      <c r="C10" s="23">
        <v>393434</v>
      </c>
      <c r="D10" s="23">
        <v>6</v>
      </c>
      <c r="E10" s="310">
        <v>1417</v>
      </c>
      <c r="F10" s="23">
        <v>6539</v>
      </c>
      <c r="G10" s="23">
        <f t="shared" si="0"/>
        <v>274</v>
      </c>
      <c r="H10" s="23">
        <v>266</v>
      </c>
      <c r="I10" s="23">
        <v>8</v>
      </c>
      <c r="J10" s="23">
        <v>6</v>
      </c>
      <c r="K10" s="23">
        <f t="shared" si="1"/>
        <v>280</v>
      </c>
      <c r="L10" s="23">
        <v>60</v>
      </c>
      <c r="M10" s="23">
        <f t="shared" si="2"/>
        <v>29</v>
      </c>
      <c r="N10" s="23">
        <v>14</v>
      </c>
      <c r="O10" s="23">
        <f>13+2</f>
        <v>15</v>
      </c>
      <c r="P10" s="23">
        <f t="shared" si="3"/>
        <v>29</v>
      </c>
      <c r="Q10" s="23">
        <f t="shared" si="4"/>
        <v>1739</v>
      </c>
      <c r="R10" s="23">
        <f t="shared" si="5"/>
        <v>65</v>
      </c>
      <c r="S10" s="23">
        <v>26</v>
      </c>
      <c r="T10" s="23">
        <v>27</v>
      </c>
      <c r="U10" s="23">
        <v>12</v>
      </c>
      <c r="V10" s="23">
        <v>651</v>
      </c>
      <c r="W10" s="23">
        <v>1023</v>
      </c>
    </row>
    <row r="11" spans="1:23" s="21" customFormat="1" ht="10.9" customHeight="1">
      <c r="A11" s="22" t="s">
        <v>598</v>
      </c>
      <c r="B11" s="23">
        <v>46163</v>
      </c>
      <c r="C11" s="23">
        <v>769300</v>
      </c>
      <c r="D11" s="23">
        <v>17</v>
      </c>
      <c r="E11" s="310">
        <v>2465</v>
      </c>
      <c r="F11" s="23">
        <v>9207</v>
      </c>
      <c r="G11" s="23">
        <f t="shared" si="0"/>
        <v>567</v>
      </c>
      <c r="H11" s="23">
        <v>543</v>
      </c>
      <c r="I11" s="23">
        <v>24</v>
      </c>
      <c r="J11" s="23">
        <v>2</v>
      </c>
      <c r="K11" s="23">
        <f t="shared" si="1"/>
        <v>569</v>
      </c>
      <c r="L11" s="23">
        <v>127</v>
      </c>
      <c r="M11" s="23">
        <f t="shared" si="2"/>
        <v>80</v>
      </c>
      <c r="N11" s="23">
        <v>31</v>
      </c>
      <c r="O11" s="23">
        <f>46+3</f>
        <v>49</v>
      </c>
      <c r="P11" s="23">
        <f t="shared" si="3"/>
        <v>75</v>
      </c>
      <c r="Q11" s="23">
        <f t="shared" si="4"/>
        <v>3412</v>
      </c>
      <c r="R11" s="23">
        <f t="shared" si="5"/>
        <v>74</v>
      </c>
      <c r="S11" s="23">
        <v>7</v>
      </c>
      <c r="T11" s="23">
        <v>42</v>
      </c>
      <c r="U11" s="23">
        <v>25</v>
      </c>
      <c r="V11" s="23">
        <v>1212</v>
      </c>
      <c r="W11" s="23">
        <v>2126</v>
      </c>
    </row>
    <row r="12" spans="1:23" s="21" customFormat="1" ht="10.9" customHeight="1">
      <c r="A12" s="22" t="s">
        <v>599</v>
      </c>
      <c r="B12" s="23">
        <v>56615</v>
      </c>
      <c r="C12" s="23">
        <v>1062681</v>
      </c>
      <c r="D12" s="23">
        <v>22</v>
      </c>
      <c r="E12" s="310">
        <v>3498</v>
      </c>
      <c r="F12" s="23">
        <v>12007</v>
      </c>
      <c r="G12" s="23">
        <f t="shared" si="0"/>
        <v>879</v>
      </c>
      <c r="H12" s="23">
        <v>846</v>
      </c>
      <c r="I12" s="23">
        <v>33</v>
      </c>
      <c r="J12" s="23">
        <v>6</v>
      </c>
      <c r="K12" s="23">
        <f t="shared" si="1"/>
        <v>885</v>
      </c>
      <c r="L12" s="23">
        <v>103</v>
      </c>
      <c r="M12" s="23">
        <f t="shared" si="2"/>
        <v>74</v>
      </c>
      <c r="N12" s="23">
        <v>30</v>
      </c>
      <c r="O12" s="23">
        <f>40+4</f>
        <v>44</v>
      </c>
      <c r="P12" s="23">
        <f t="shared" si="3"/>
        <v>83</v>
      </c>
      <c r="Q12" s="23">
        <f t="shared" si="4"/>
        <v>3861</v>
      </c>
      <c r="R12" s="23">
        <f t="shared" si="5"/>
        <v>71</v>
      </c>
      <c r="S12" s="23">
        <v>17</v>
      </c>
      <c r="T12" s="23">
        <v>19</v>
      </c>
      <c r="U12" s="23">
        <v>35</v>
      </c>
      <c r="V12" s="23">
        <v>1750</v>
      </c>
      <c r="W12" s="23">
        <v>2040</v>
      </c>
    </row>
    <row r="13" spans="1:23" s="21" customFormat="1" ht="10.9" customHeight="1">
      <c r="A13" s="22" t="s">
        <v>600</v>
      </c>
      <c r="B13" s="23">
        <v>40082</v>
      </c>
      <c r="C13" s="23">
        <v>795862</v>
      </c>
      <c r="D13" s="23">
        <v>19</v>
      </c>
      <c r="E13" s="310">
        <v>2312</v>
      </c>
      <c r="F13" s="23">
        <v>8735</v>
      </c>
      <c r="G13" s="23">
        <f t="shared" si="0"/>
        <v>463</v>
      </c>
      <c r="H13" s="23">
        <v>447</v>
      </c>
      <c r="I13" s="23">
        <v>16</v>
      </c>
      <c r="J13" s="23">
        <v>4</v>
      </c>
      <c r="K13" s="23">
        <f t="shared" si="1"/>
        <v>467</v>
      </c>
      <c r="L13" s="23">
        <v>81</v>
      </c>
      <c r="M13" s="23">
        <f t="shared" si="2"/>
        <v>49</v>
      </c>
      <c r="N13" s="23">
        <v>23</v>
      </c>
      <c r="O13" s="23">
        <f>25+1</f>
        <v>26</v>
      </c>
      <c r="P13" s="23">
        <f t="shared" si="3"/>
        <v>46</v>
      </c>
      <c r="Q13" s="23">
        <f t="shared" si="4"/>
        <v>2879</v>
      </c>
      <c r="R13" s="23">
        <f t="shared" si="5"/>
        <v>90</v>
      </c>
      <c r="S13" s="23">
        <v>22</v>
      </c>
      <c r="T13" s="23">
        <v>35</v>
      </c>
      <c r="U13" s="23">
        <v>33</v>
      </c>
      <c r="V13" s="23">
        <v>1139</v>
      </c>
      <c r="W13" s="23">
        <v>1650</v>
      </c>
    </row>
    <row r="14" spans="1:23" s="21" customFormat="1" ht="10.9" customHeight="1">
      <c r="A14" s="22" t="s">
        <v>601</v>
      </c>
      <c r="B14" s="23">
        <v>43834</v>
      </c>
      <c r="C14" s="23">
        <v>855334</v>
      </c>
      <c r="D14" s="23">
        <v>14</v>
      </c>
      <c r="E14" s="310">
        <v>2735</v>
      </c>
      <c r="F14" s="23">
        <v>11453</v>
      </c>
      <c r="G14" s="23">
        <f t="shared" si="0"/>
        <v>839</v>
      </c>
      <c r="H14" s="23">
        <v>814</v>
      </c>
      <c r="I14" s="23">
        <v>25</v>
      </c>
      <c r="J14" s="23">
        <v>3</v>
      </c>
      <c r="K14" s="23">
        <f t="shared" si="1"/>
        <v>842</v>
      </c>
      <c r="L14" s="23">
        <v>86</v>
      </c>
      <c r="M14" s="23">
        <f t="shared" si="2"/>
        <v>40</v>
      </c>
      <c r="N14" s="23">
        <v>16</v>
      </c>
      <c r="O14" s="23">
        <f>22+2</f>
        <v>24</v>
      </c>
      <c r="P14" s="23">
        <f t="shared" si="3"/>
        <v>52</v>
      </c>
      <c r="Q14" s="23">
        <f t="shared" si="4"/>
        <v>3083</v>
      </c>
      <c r="R14" s="23">
        <f t="shared" si="5"/>
        <v>107</v>
      </c>
      <c r="S14" s="23">
        <v>35</v>
      </c>
      <c r="T14" s="23">
        <v>37</v>
      </c>
      <c r="U14" s="23">
        <v>35</v>
      </c>
      <c r="V14" s="23">
        <v>1403</v>
      </c>
      <c r="W14" s="23">
        <v>1573</v>
      </c>
    </row>
    <row r="15" spans="1:23" s="21" customFormat="1" ht="10.9" customHeight="1">
      <c r="A15" s="22" t="s">
        <v>602</v>
      </c>
      <c r="B15" s="23">
        <v>112493</v>
      </c>
      <c r="C15" s="23">
        <v>2327104</v>
      </c>
      <c r="D15" s="23">
        <v>34</v>
      </c>
      <c r="E15" s="310">
        <v>7837</v>
      </c>
      <c r="F15" s="23">
        <v>35807</v>
      </c>
      <c r="G15" s="23">
        <f t="shared" si="0"/>
        <v>1769</v>
      </c>
      <c r="H15" s="23">
        <v>1685</v>
      </c>
      <c r="I15" s="23">
        <v>84</v>
      </c>
      <c r="J15" s="23">
        <v>8</v>
      </c>
      <c r="K15" s="23">
        <f t="shared" si="1"/>
        <v>1777</v>
      </c>
      <c r="L15" s="23">
        <v>165</v>
      </c>
      <c r="M15" s="23">
        <f t="shared" si="2"/>
        <v>126</v>
      </c>
      <c r="N15" s="23">
        <v>38</v>
      </c>
      <c r="O15" s="23">
        <f>87+1</f>
        <v>88</v>
      </c>
      <c r="P15" s="23">
        <f t="shared" si="3"/>
        <v>180</v>
      </c>
      <c r="Q15" s="23">
        <f t="shared" si="4"/>
        <v>6417</v>
      </c>
      <c r="R15" s="23">
        <f t="shared" si="5"/>
        <v>77</v>
      </c>
      <c r="S15" s="23">
        <v>3</v>
      </c>
      <c r="T15" s="23">
        <v>32</v>
      </c>
      <c r="U15" s="23">
        <v>42</v>
      </c>
      <c r="V15" s="23">
        <v>3261</v>
      </c>
      <c r="W15" s="23">
        <v>3079</v>
      </c>
    </row>
    <row r="16" spans="1:23" s="21" customFormat="1" ht="10.9" customHeight="1">
      <c r="A16" s="22" t="s">
        <v>603</v>
      </c>
      <c r="B16" s="23">
        <v>94844</v>
      </c>
      <c r="C16" s="23">
        <v>1984365</v>
      </c>
      <c r="D16" s="23">
        <v>21</v>
      </c>
      <c r="E16" s="310">
        <v>6745</v>
      </c>
      <c r="F16" s="23">
        <v>27592</v>
      </c>
      <c r="G16" s="23">
        <f t="shared" si="0"/>
        <v>1719</v>
      </c>
      <c r="H16" s="23">
        <v>1644</v>
      </c>
      <c r="I16" s="23">
        <v>75</v>
      </c>
      <c r="J16" s="23">
        <v>6</v>
      </c>
      <c r="K16" s="23">
        <f t="shared" si="1"/>
        <v>1725</v>
      </c>
      <c r="L16" s="23">
        <v>157</v>
      </c>
      <c r="M16" s="23">
        <f t="shared" si="2"/>
        <v>130</v>
      </c>
      <c r="N16" s="23">
        <v>45</v>
      </c>
      <c r="O16" s="23">
        <f>83+2</f>
        <v>85</v>
      </c>
      <c r="P16" s="23">
        <f t="shared" si="3"/>
        <v>166</v>
      </c>
      <c r="Q16" s="23">
        <f t="shared" si="4"/>
        <v>6089</v>
      </c>
      <c r="R16" s="23">
        <f t="shared" si="5"/>
        <v>84</v>
      </c>
      <c r="S16" s="23">
        <v>1</v>
      </c>
      <c r="T16" s="23">
        <v>39</v>
      </c>
      <c r="U16" s="23">
        <v>44</v>
      </c>
      <c r="V16" s="23">
        <v>2974</v>
      </c>
      <c r="W16" s="23">
        <v>3031</v>
      </c>
    </row>
    <row r="17" spans="1:23" s="21" customFormat="1" ht="10.9" customHeight="1">
      <c r="A17" s="22" t="s">
        <v>604</v>
      </c>
      <c r="B17" s="23">
        <v>433695</v>
      </c>
      <c r="C17" s="23">
        <v>15482497</v>
      </c>
      <c r="D17" s="23">
        <v>77</v>
      </c>
      <c r="E17" s="310">
        <v>12877</v>
      </c>
      <c r="F17" s="23">
        <v>81001</v>
      </c>
      <c r="G17" s="23">
        <f t="shared" si="0"/>
        <v>3452</v>
      </c>
      <c r="H17" s="23">
        <v>3278</v>
      </c>
      <c r="I17" s="23">
        <v>174</v>
      </c>
      <c r="J17" s="23">
        <v>41</v>
      </c>
      <c r="K17" s="23">
        <f t="shared" si="1"/>
        <v>3493</v>
      </c>
      <c r="L17" s="23">
        <v>514</v>
      </c>
      <c r="M17" s="23">
        <f t="shared" si="2"/>
        <v>323</v>
      </c>
      <c r="N17" s="23">
        <v>107</v>
      </c>
      <c r="O17" s="23">
        <f>198+18</f>
        <v>216</v>
      </c>
      <c r="P17" s="23">
        <f t="shared" si="3"/>
        <v>431</v>
      </c>
      <c r="Q17" s="23">
        <f t="shared" si="4"/>
        <v>15351</v>
      </c>
      <c r="R17" s="23">
        <f t="shared" si="5"/>
        <v>243</v>
      </c>
      <c r="S17" s="23">
        <v>81</v>
      </c>
      <c r="T17" s="23">
        <v>69</v>
      </c>
      <c r="U17" s="23">
        <v>93</v>
      </c>
      <c r="V17" s="23">
        <v>6827</v>
      </c>
      <c r="W17" s="23">
        <v>8281</v>
      </c>
    </row>
    <row r="18" spans="1:23" s="21" customFormat="1" ht="10.9" customHeight="1">
      <c r="A18" s="22" t="s">
        <v>605</v>
      </c>
      <c r="B18" s="23">
        <v>147833</v>
      </c>
      <c r="C18" s="23">
        <v>3201961</v>
      </c>
      <c r="D18" s="23">
        <v>49</v>
      </c>
      <c r="E18" s="310">
        <v>8668</v>
      </c>
      <c r="F18" s="23">
        <v>40838</v>
      </c>
      <c r="G18" s="23">
        <f t="shared" si="0"/>
        <v>2498</v>
      </c>
      <c r="H18" s="23">
        <v>2382</v>
      </c>
      <c r="I18" s="23">
        <v>116</v>
      </c>
      <c r="J18" s="23">
        <v>18</v>
      </c>
      <c r="K18" s="23">
        <f t="shared" si="1"/>
        <v>2516</v>
      </c>
      <c r="L18" s="23">
        <v>302</v>
      </c>
      <c r="M18" s="23">
        <f t="shared" si="2"/>
        <v>188</v>
      </c>
      <c r="N18" s="23">
        <v>70</v>
      </c>
      <c r="O18" s="23">
        <f>102+16</f>
        <v>118</v>
      </c>
      <c r="P18" s="23">
        <f t="shared" si="3"/>
        <v>252</v>
      </c>
      <c r="Q18" s="23">
        <f t="shared" si="4"/>
        <v>8952</v>
      </c>
      <c r="R18" s="23">
        <f t="shared" si="5"/>
        <v>141</v>
      </c>
      <c r="S18" s="23">
        <v>22</v>
      </c>
      <c r="T18" s="23">
        <v>60</v>
      </c>
      <c r="U18" s="23">
        <v>59</v>
      </c>
      <c r="V18" s="23">
        <v>4116</v>
      </c>
      <c r="W18" s="23">
        <v>4695</v>
      </c>
    </row>
    <row r="19" spans="1:23" s="21" customFormat="1" ht="10.9" customHeight="1">
      <c r="A19" s="22" t="s">
        <v>606</v>
      </c>
      <c r="B19" s="23">
        <v>54670</v>
      </c>
      <c r="C19" s="23">
        <v>943527</v>
      </c>
      <c r="D19" s="23">
        <v>18</v>
      </c>
      <c r="E19" s="310">
        <v>3204</v>
      </c>
      <c r="F19" s="23">
        <v>13814</v>
      </c>
      <c r="G19" s="23">
        <f t="shared" si="0"/>
        <v>742</v>
      </c>
      <c r="H19" s="23">
        <v>707</v>
      </c>
      <c r="I19" s="23">
        <v>35</v>
      </c>
      <c r="J19" s="23">
        <v>4</v>
      </c>
      <c r="K19" s="23">
        <f t="shared" si="1"/>
        <v>746</v>
      </c>
      <c r="L19" s="23">
        <v>117</v>
      </c>
      <c r="M19" s="23">
        <f t="shared" si="2"/>
        <v>69</v>
      </c>
      <c r="N19" s="23">
        <v>18</v>
      </c>
      <c r="O19" s="23">
        <f>48+3</f>
        <v>51</v>
      </c>
      <c r="P19" s="23">
        <f t="shared" si="3"/>
        <v>90</v>
      </c>
      <c r="Q19" s="23">
        <f t="shared" si="4"/>
        <v>4213</v>
      </c>
      <c r="R19" s="23">
        <f t="shared" si="5"/>
        <v>124</v>
      </c>
      <c r="S19" s="23">
        <v>25</v>
      </c>
      <c r="T19" s="23">
        <v>66</v>
      </c>
      <c r="U19" s="23">
        <v>33</v>
      </c>
      <c r="V19" s="23">
        <v>1572</v>
      </c>
      <c r="W19" s="23">
        <v>2517</v>
      </c>
    </row>
    <row r="20" spans="1:23" s="21" customFormat="1" ht="10.9" customHeight="1">
      <c r="A20" s="22" t="s">
        <v>607</v>
      </c>
      <c r="B20" s="23">
        <v>26736</v>
      </c>
      <c r="C20" s="23">
        <v>473604</v>
      </c>
      <c r="D20" s="23">
        <v>11</v>
      </c>
      <c r="E20" s="310">
        <v>1248</v>
      </c>
      <c r="F20" s="23">
        <v>5608</v>
      </c>
      <c r="G20" s="23">
        <f t="shared" si="0"/>
        <v>324</v>
      </c>
      <c r="H20" s="23">
        <v>303</v>
      </c>
      <c r="I20" s="23">
        <v>21</v>
      </c>
      <c r="J20" s="23">
        <v>7</v>
      </c>
      <c r="K20" s="23">
        <f t="shared" si="1"/>
        <v>331</v>
      </c>
      <c r="L20" s="23">
        <v>72</v>
      </c>
      <c r="M20" s="23">
        <f t="shared" si="2"/>
        <v>49</v>
      </c>
      <c r="N20" s="23">
        <v>22</v>
      </c>
      <c r="O20" s="23">
        <f>23+4</f>
        <v>27</v>
      </c>
      <c r="P20" s="23">
        <f t="shared" si="3"/>
        <v>55</v>
      </c>
      <c r="Q20" s="23">
        <f t="shared" si="4"/>
        <v>2349</v>
      </c>
      <c r="R20" s="23">
        <f t="shared" si="5"/>
        <v>60</v>
      </c>
      <c r="S20" s="23">
        <v>17</v>
      </c>
      <c r="T20" s="23">
        <v>23</v>
      </c>
      <c r="U20" s="23">
        <v>20</v>
      </c>
      <c r="V20" s="23">
        <v>873</v>
      </c>
      <c r="W20" s="23">
        <v>1416</v>
      </c>
    </row>
    <row r="21" spans="1:23" s="21" customFormat="1" ht="10.9" customHeight="1">
      <c r="A21" s="22" t="s">
        <v>608</v>
      </c>
      <c r="B21" s="23">
        <v>28453</v>
      </c>
      <c r="C21" s="23">
        <v>499617</v>
      </c>
      <c r="D21" s="23">
        <v>7</v>
      </c>
      <c r="E21" s="310">
        <v>1357</v>
      </c>
      <c r="F21" s="23">
        <v>5966</v>
      </c>
      <c r="G21" s="23">
        <f t="shared" si="0"/>
        <v>331</v>
      </c>
      <c r="H21" s="23">
        <v>323</v>
      </c>
      <c r="I21" s="23">
        <v>8</v>
      </c>
      <c r="J21" s="23">
        <v>1</v>
      </c>
      <c r="K21" s="23">
        <f t="shared" si="1"/>
        <v>332</v>
      </c>
      <c r="L21" s="23">
        <v>49</v>
      </c>
      <c r="M21" s="23">
        <f t="shared" si="2"/>
        <v>32</v>
      </c>
      <c r="N21" s="23">
        <v>12</v>
      </c>
      <c r="O21" s="23">
        <f>20</f>
        <v>20</v>
      </c>
      <c r="P21" s="23">
        <f t="shared" si="3"/>
        <v>29</v>
      </c>
      <c r="Q21" s="23">
        <f t="shared" si="4"/>
        <v>1725</v>
      </c>
      <c r="R21" s="23">
        <f t="shared" si="5"/>
        <v>19</v>
      </c>
      <c r="S21" s="23">
        <v>8</v>
      </c>
      <c r="T21" s="23">
        <v>4</v>
      </c>
      <c r="U21" s="23">
        <v>7</v>
      </c>
      <c r="V21" s="23">
        <v>648</v>
      </c>
      <c r="W21" s="23">
        <v>1058</v>
      </c>
    </row>
    <row r="22" spans="1:23" s="21" customFormat="1" ht="10.9" customHeight="1">
      <c r="A22" s="22" t="s">
        <v>609</v>
      </c>
      <c r="B22" s="23">
        <v>22423</v>
      </c>
      <c r="C22" s="23">
        <v>349679</v>
      </c>
      <c r="D22" s="23">
        <v>7</v>
      </c>
      <c r="E22" s="310">
        <v>955</v>
      </c>
      <c r="F22" s="23">
        <v>4069</v>
      </c>
      <c r="G22" s="23">
        <f t="shared" si="0"/>
        <v>272</v>
      </c>
      <c r="H22" s="23">
        <v>261</v>
      </c>
      <c r="I22" s="23">
        <v>11</v>
      </c>
      <c r="J22" s="23">
        <v>4</v>
      </c>
      <c r="K22" s="23">
        <f t="shared" si="1"/>
        <v>276</v>
      </c>
      <c r="L22" s="23">
        <v>55</v>
      </c>
      <c r="M22" s="23">
        <f t="shared" si="2"/>
        <v>42</v>
      </c>
      <c r="N22" s="23">
        <v>11</v>
      </c>
      <c r="O22" s="23">
        <f>31</f>
        <v>31</v>
      </c>
      <c r="P22" s="23">
        <f t="shared" si="3"/>
        <v>46</v>
      </c>
      <c r="Q22" s="23">
        <f t="shared" si="4"/>
        <v>1608</v>
      </c>
      <c r="R22" s="23">
        <f t="shared" si="5"/>
        <v>29</v>
      </c>
      <c r="S22" s="23">
        <v>2</v>
      </c>
      <c r="T22" s="23">
        <v>11</v>
      </c>
      <c r="U22" s="23">
        <v>16</v>
      </c>
      <c r="V22" s="23">
        <v>586</v>
      </c>
      <c r="W22" s="23">
        <v>993</v>
      </c>
    </row>
    <row r="23" spans="1:23" s="21" customFormat="1" ht="10.9" customHeight="1">
      <c r="A23" s="22" t="s">
        <v>610</v>
      </c>
      <c r="B23" s="23">
        <v>19324</v>
      </c>
      <c r="C23" s="23">
        <v>303960</v>
      </c>
      <c r="D23" s="23">
        <v>6</v>
      </c>
      <c r="E23" s="310">
        <v>877</v>
      </c>
      <c r="F23" s="23">
        <v>3694</v>
      </c>
      <c r="G23" s="23">
        <f t="shared" si="0"/>
        <v>197</v>
      </c>
      <c r="H23" s="23">
        <v>187</v>
      </c>
      <c r="I23" s="23">
        <v>10</v>
      </c>
      <c r="J23" s="23">
        <v>2</v>
      </c>
      <c r="K23" s="23">
        <f t="shared" si="1"/>
        <v>199</v>
      </c>
      <c r="L23" s="23">
        <v>28</v>
      </c>
      <c r="M23" s="23">
        <f t="shared" si="2"/>
        <v>18</v>
      </c>
      <c r="N23" s="23">
        <v>7</v>
      </c>
      <c r="O23" s="23">
        <f>8+3</f>
        <v>11</v>
      </c>
      <c r="P23" s="23">
        <f t="shared" si="3"/>
        <v>23</v>
      </c>
      <c r="Q23" s="23">
        <f t="shared" si="4"/>
        <v>1231</v>
      </c>
      <c r="R23" s="23">
        <f t="shared" si="5"/>
        <v>27</v>
      </c>
      <c r="S23" s="23">
        <v>5</v>
      </c>
      <c r="T23" s="23">
        <v>16</v>
      </c>
      <c r="U23" s="23">
        <v>6</v>
      </c>
      <c r="V23" s="23">
        <v>455</v>
      </c>
      <c r="W23" s="23">
        <v>749</v>
      </c>
    </row>
    <row r="24" spans="1:23" s="21" customFormat="1" ht="10.9" customHeight="1">
      <c r="A24" s="22" t="s">
        <v>611</v>
      </c>
      <c r="B24" s="23">
        <v>50899</v>
      </c>
      <c r="C24" s="23">
        <v>863396</v>
      </c>
      <c r="D24" s="23">
        <v>16</v>
      </c>
      <c r="E24" s="310">
        <v>2405</v>
      </c>
      <c r="F24" s="23">
        <v>11029</v>
      </c>
      <c r="G24" s="23">
        <f t="shared" si="0"/>
        <v>514</v>
      </c>
      <c r="H24" s="23">
        <v>495</v>
      </c>
      <c r="I24" s="23">
        <v>19</v>
      </c>
      <c r="J24" s="23">
        <v>6</v>
      </c>
      <c r="K24" s="23">
        <f t="shared" si="1"/>
        <v>520</v>
      </c>
      <c r="L24" s="23">
        <v>107</v>
      </c>
      <c r="M24" s="23">
        <f t="shared" si="2"/>
        <v>61</v>
      </c>
      <c r="N24" s="23">
        <v>29</v>
      </c>
      <c r="O24" s="23">
        <f>29+3</f>
        <v>32</v>
      </c>
      <c r="P24" s="23">
        <f t="shared" si="3"/>
        <v>57</v>
      </c>
      <c r="Q24" s="23">
        <f t="shared" si="4"/>
        <v>3266</v>
      </c>
      <c r="R24" s="23">
        <f t="shared" si="5"/>
        <v>78</v>
      </c>
      <c r="S24" s="23">
        <v>27</v>
      </c>
      <c r="T24" s="23">
        <v>22</v>
      </c>
      <c r="U24" s="23">
        <v>29</v>
      </c>
      <c r="V24" s="23">
        <v>1242</v>
      </c>
      <c r="W24" s="23">
        <v>1946</v>
      </c>
    </row>
    <row r="25" spans="1:23" s="21" customFormat="1" ht="10.9" customHeight="1">
      <c r="A25" s="22" t="s">
        <v>612</v>
      </c>
      <c r="B25" s="23">
        <v>47052</v>
      </c>
      <c r="C25" s="23">
        <v>831006</v>
      </c>
      <c r="D25" s="23">
        <v>26</v>
      </c>
      <c r="E25" s="310">
        <v>2536</v>
      </c>
      <c r="F25" s="23">
        <v>10006</v>
      </c>
      <c r="G25" s="23">
        <f t="shared" si="0"/>
        <v>749</v>
      </c>
      <c r="H25" s="23">
        <v>708</v>
      </c>
      <c r="I25" s="23">
        <v>41</v>
      </c>
      <c r="J25" s="23">
        <v>3</v>
      </c>
      <c r="K25" s="23">
        <f t="shared" si="1"/>
        <v>752</v>
      </c>
      <c r="L25" s="23">
        <v>127</v>
      </c>
      <c r="M25" s="23">
        <f t="shared" si="2"/>
        <v>71</v>
      </c>
      <c r="N25" s="23">
        <v>35</v>
      </c>
      <c r="O25" s="23">
        <f>35+1</f>
        <v>36</v>
      </c>
      <c r="P25" s="23">
        <f t="shared" si="3"/>
        <v>80</v>
      </c>
      <c r="Q25" s="23">
        <f t="shared" si="4"/>
        <v>3975</v>
      </c>
      <c r="R25" s="23">
        <f t="shared" si="5"/>
        <v>101</v>
      </c>
      <c r="S25" s="23">
        <v>55</v>
      </c>
      <c r="T25" s="23">
        <v>29</v>
      </c>
      <c r="U25" s="23">
        <v>17</v>
      </c>
      <c r="V25" s="23">
        <v>1709</v>
      </c>
      <c r="W25" s="23">
        <v>2165</v>
      </c>
    </row>
    <row r="26" spans="1:23" s="21" customFormat="1" ht="10.9" customHeight="1">
      <c r="A26" s="22" t="s">
        <v>613</v>
      </c>
      <c r="B26" s="23">
        <v>87240</v>
      </c>
      <c r="C26" s="23">
        <v>1542354</v>
      </c>
      <c r="D26" s="23">
        <v>23</v>
      </c>
      <c r="E26" s="310">
        <v>4699</v>
      </c>
      <c r="F26" s="23">
        <v>21692</v>
      </c>
      <c r="G26" s="23">
        <f t="shared" si="0"/>
        <v>1224</v>
      </c>
      <c r="H26" s="23">
        <v>1157</v>
      </c>
      <c r="I26" s="23">
        <v>67</v>
      </c>
      <c r="J26" s="23">
        <v>4</v>
      </c>
      <c r="K26" s="23">
        <f t="shared" si="1"/>
        <v>1228</v>
      </c>
      <c r="L26" s="23">
        <v>180</v>
      </c>
      <c r="M26" s="23">
        <f t="shared" si="2"/>
        <v>109</v>
      </c>
      <c r="N26" s="23">
        <v>32</v>
      </c>
      <c r="O26" s="23">
        <f>71+6</f>
        <v>77</v>
      </c>
      <c r="P26" s="23">
        <f t="shared" si="3"/>
        <v>148</v>
      </c>
      <c r="Q26" s="23">
        <f t="shared" si="4"/>
        <v>6421</v>
      </c>
      <c r="R26" s="23">
        <f t="shared" si="5"/>
        <v>54</v>
      </c>
      <c r="S26" s="23">
        <v>24</v>
      </c>
      <c r="T26" s="23">
        <v>13</v>
      </c>
      <c r="U26" s="23">
        <v>17</v>
      </c>
      <c r="V26" s="23">
        <v>3253</v>
      </c>
      <c r="W26" s="23">
        <v>3114</v>
      </c>
    </row>
    <row r="27" spans="1:23" s="21" customFormat="1" ht="10.9" customHeight="1">
      <c r="A27" s="22" t="s">
        <v>614</v>
      </c>
      <c r="B27" s="23">
        <v>155584</v>
      </c>
      <c r="C27" s="23">
        <v>3930794</v>
      </c>
      <c r="D27" s="23">
        <v>26</v>
      </c>
      <c r="E27" s="310">
        <v>7989</v>
      </c>
      <c r="F27" s="23">
        <v>37972</v>
      </c>
      <c r="G27" s="23">
        <f t="shared" si="0"/>
        <v>2755</v>
      </c>
      <c r="H27" s="23">
        <v>2652</v>
      </c>
      <c r="I27" s="23">
        <v>103</v>
      </c>
      <c r="J27" s="23">
        <v>18</v>
      </c>
      <c r="K27" s="23">
        <f t="shared" si="1"/>
        <v>2773</v>
      </c>
      <c r="L27" s="23">
        <v>293</v>
      </c>
      <c r="M27" s="23">
        <f t="shared" si="2"/>
        <v>206</v>
      </c>
      <c r="N27" s="23">
        <v>83</v>
      </c>
      <c r="O27" s="23">
        <f>113+10</f>
        <v>123</v>
      </c>
      <c r="P27" s="23">
        <f t="shared" si="3"/>
        <v>244</v>
      </c>
      <c r="Q27" s="23">
        <f t="shared" si="4"/>
        <v>10938</v>
      </c>
      <c r="R27" s="23">
        <f t="shared" si="5"/>
        <v>145</v>
      </c>
      <c r="S27" s="23">
        <v>57</v>
      </c>
      <c r="T27" s="23">
        <v>42</v>
      </c>
      <c r="U27" s="23">
        <v>46</v>
      </c>
      <c r="V27" s="23">
        <v>5503</v>
      </c>
      <c r="W27" s="23">
        <v>5290</v>
      </c>
    </row>
    <row r="28" spans="1:23" s="21" customFormat="1" ht="10.9" customHeight="1">
      <c r="A28" s="22" t="s">
        <v>615</v>
      </c>
      <c r="B28" s="23">
        <v>39927</v>
      </c>
      <c r="C28" s="23">
        <v>685905</v>
      </c>
      <c r="D28" s="23">
        <v>20</v>
      </c>
      <c r="E28" s="310">
        <v>2609</v>
      </c>
      <c r="F28" s="23">
        <v>9321</v>
      </c>
      <c r="G28" s="23">
        <f t="shared" si="0"/>
        <v>980</v>
      </c>
      <c r="H28" s="23">
        <v>941</v>
      </c>
      <c r="I28" s="23">
        <v>39</v>
      </c>
      <c r="J28" s="23">
        <v>1</v>
      </c>
      <c r="K28" s="23">
        <f t="shared" si="1"/>
        <v>981</v>
      </c>
      <c r="L28" s="23">
        <v>110</v>
      </c>
      <c r="M28" s="23">
        <f t="shared" si="2"/>
        <v>75</v>
      </c>
      <c r="N28" s="23">
        <v>26</v>
      </c>
      <c r="O28" s="23">
        <f>47+2</f>
        <v>49</v>
      </c>
      <c r="P28" s="23">
        <f t="shared" si="3"/>
        <v>89</v>
      </c>
      <c r="Q28" s="23">
        <f t="shared" si="4"/>
        <v>3587</v>
      </c>
      <c r="R28" s="23">
        <f t="shared" si="5"/>
        <v>135</v>
      </c>
      <c r="S28" s="23">
        <v>116</v>
      </c>
      <c r="T28" s="23">
        <v>6</v>
      </c>
      <c r="U28" s="23">
        <v>13</v>
      </c>
      <c r="V28" s="23">
        <v>1518</v>
      </c>
      <c r="W28" s="23">
        <v>1934</v>
      </c>
    </row>
    <row r="29" spans="1:23" s="21" customFormat="1" ht="10.9" customHeight="1">
      <c r="A29" s="22" t="s">
        <v>616</v>
      </c>
      <c r="B29" s="23">
        <v>27915</v>
      </c>
      <c r="C29" s="23">
        <v>526815</v>
      </c>
      <c r="D29" s="23">
        <v>7</v>
      </c>
      <c r="E29" s="310">
        <v>1665</v>
      </c>
      <c r="F29" s="23">
        <v>7449</v>
      </c>
      <c r="G29" s="23">
        <f t="shared" si="0"/>
        <v>813</v>
      </c>
      <c r="H29" s="23">
        <v>796</v>
      </c>
      <c r="I29" s="23">
        <v>17</v>
      </c>
      <c r="J29" s="23">
        <v>5</v>
      </c>
      <c r="K29" s="23">
        <f t="shared" si="1"/>
        <v>818</v>
      </c>
      <c r="L29" s="23">
        <v>64</v>
      </c>
      <c r="M29" s="23">
        <f t="shared" si="2"/>
        <v>40</v>
      </c>
      <c r="N29" s="23">
        <v>14</v>
      </c>
      <c r="O29" s="23">
        <f>26+0</f>
        <v>26</v>
      </c>
      <c r="P29" s="23">
        <f t="shared" si="3"/>
        <v>48</v>
      </c>
      <c r="Q29" s="23">
        <f t="shared" si="4"/>
        <v>2181</v>
      </c>
      <c r="R29" s="23">
        <f t="shared" si="5"/>
        <v>65</v>
      </c>
      <c r="S29" s="23">
        <v>14</v>
      </c>
      <c r="T29" s="23">
        <v>27</v>
      </c>
      <c r="U29" s="23">
        <v>24</v>
      </c>
      <c r="V29" s="23">
        <v>959</v>
      </c>
      <c r="W29" s="23">
        <v>1157</v>
      </c>
    </row>
    <row r="30" spans="1:23" s="21" customFormat="1" ht="10.9" customHeight="1">
      <c r="A30" s="22" t="s">
        <v>617</v>
      </c>
      <c r="B30" s="23">
        <v>61148</v>
      </c>
      <c r="C30" s="23">
        <v>1123482</v>
      </c>
      <c r="D30" s="23">
        <v>16</v>
      </c>
      <c r="E30" s="310">
        <v>2840</v>
      </c>
      <c r="F30" s="23">
        <v>12045</v>
      </c>
      <c r="G30" s="23">
        <f t="shared" si="0"/>
        <v>1443</v>
      </c>
      <c r="H30" s="23">
        <v>1407</v>
      </c>
      <c r="I30" s="23">
        <v>36</v>
      </c>
      <c r="J30" s="23">
        <v>4</v>
      </c>
      <c r="K30" s="23">
        <f t="shared" si="1"/>
        <v>1447</v>
      </c>
      <c r="L30" s="23">
        <v>96</v>
      </c>
      <c r="M30" s="23">
        <f t="shared" si="2"/>
        <v>76</v>
      </c>
      <c r="N30" s="23">
        <v>33</v>
      </c>
      <c r="O30" s="23">
        <f>42+1</f>
        <v>43</v>
      </c>
      <c r="P30" s="23">
        <f t="shared" si="3"/>
        <v>83</v>
      </c>
      <c r="Q30" s="23">
        <f t="shared" si="4"/>
        <v>3858</v>
      </c>
      <c r="R30" s="23">
        <f t="shared" si="5"/>
        <v>44</v>
      </c>
      <c r="S30" s="23">
        <v>24</v>
      </c>
      <c r="T30" s="23">
        <v>8</v>
      </c>
      <c r="U30" s="23">
        <v>12</v>
      </c>
      <c r="V30" s="23">
        <v>1870</v>
      </c>
      <c r="W30" s="23">
        <v>1944</v>
      </c>
    </row>
    <row r="31" spans="1:23" s="21" customFormat="1" ht="10.9" customHeight="1">
      <c r="A31" s="22" t="s">
        <v>618</v>
      </c>
      <c r="B31" s="23">
        <v>231665</v>
      </c>
      <c r="C31" s="23">
        <v>5207472</v>
      </c>
      <c r="D31" s="23">
        <v>64</v>
      </c>
      <c r="E31" s="310">
        <v>11299</v>
      </c>
      <c r="F31" s="23">
        <v>48534</v>
      </c>
      <c r="G31" s="23">
        <f t="shared" si="0"/>
        <v>4856</v>
      </c>
      <c r="H31" s="23">
        <v>4684</v>
      </c>
      <c r="I31" s="23">
        <v>172</v>
      </c>
      <c r="J31" s="23">
        <v>27</v>
      </c>
      <c r="K31" s="23">
        <f t="shared" si="1"/>
        <v>4883</v>
      </c>
      <c r="L31" s="23">
        <v>441</v>
      </c>
      <c r="M31" s="23">
        <f t="shared" si="2"/>
        <v>289</v>
      </c>
      <c r="N31" s="23">
        <v>101</v>
      </c>
      <c r="O31" s="23">
        <f>174+14</f>
        <v>188</v>
      </c>
      <c r="P31" s="23">
        <f t="shared" si="3"/>
        <v>387</v>
      </c>
      <c r="Q31" s="23">
        <f t="shared" si="4"/>
        <v>15813</v>
      </c>
      <c r="R31" s="23">
        <f t="shared" si="5"/>
        <v>246</v>
      </c>
      <c r="S31" s="23">
        <v>99</v>
      </c>
      <c r="T31" s="23">
        <v>51</v>
      </c>
      <c r="U31" s="23">
        <v>96</v>
      </c>
      <c r="V31" s="23">
        <v>7739</v>
      </c>
      <c r="W31" s="23">
        <v>7828</v>
      </c>
    </row>
    <row r="32" spans="1:23" s="21" customFormat="1" ht="10.9" customHeight="1">
      <c r="A32" s="22" t="s">
        <v>619</v>
      </c>
      <c r="B32" s="23">
        <v>109031</v>
      </c>
      <c r="C32" s="23">
        <v>2026785</v>
      </c>
      <c r="D32" s="23">
        <v>40</v>
      </c>
      <c r="E32" s="310">
        <v>5967</v>
      </c>
      <c r="F32" s="23">
        <v>24868</v>
      </c>
      <c r="G32" s="23">
        <f t="shared" si="0"/>
        <v>2727</v>
      </c>
      <c r="H32" s="23">
        <v>2634</v>
      </c>
      <c r="I32" s="23">
        <v>93</v>
      </c>
      <c r="J32" s="23">
        <v>5</v>
      </c>
      <c r="K32" s="23">
        <f t="shared" si="1"/>
        <v>2732</v>
      </c>
      <c r="L32" s="23">
        <v>395</v>
      </c>
      <c r="M32" s="23">
        <f t="shared" si="2"/>
        <v>227</v>
      </c>
      <c r="N32" s="23">
        <v>97</v>
      </c>
      <c r="O32" s="23">
        <f>124+6</f>
        <v>130</v>
      </c>
      <c r="P32" s="23">
        <f t="shared" si="3"/>
        <v>228</v>
      </c>
      <c r="Q32" s="23">
        <f t="shared" si="4"/>
        <v>9616</v>
      </c>
      <c r="R32" s="23">
        <f t="shared" si="5"/>
        <v>119</v>
      </c>
      <c r="S32" s="23">
        <v>26</v>
      </c>
      <c r="T32" s="23">
        <v>38</v>
      </c>
      <c r="U32" s="23">
        <v>55</v>
      </c>
      <c r="V32" s="23">
        <v>3959</v>
      </c>
      <c r="W32" s="23">
        <v>5538</v>
      </c>
    </row>
    <row r="33" spans="1:23" s="21" customFormat="1" ht="10.9" customHeight="1">
      <c r="A33" s="22" t="s">
        <v>620</v>
      </c>
      <c r="B33" s="23">
        <v>25979</v>
      </c>
      <c r="C33" s="23">
        <v>347039</v>
      </c>
      <c r="D33" s="23">
        <v>9</v>
      </c>
      <c r="E33" s="310">
        <v>1613</v>
      </c>
      <c r="F33" s="23">
        <v>5946</v>
      </c>
      <c r="G33" s="23">
        <f t="shared" si="0"/>
        <v>713</v>
      </c>
      <c r="H33" s="23">
        <v>701</v>
      </c>
      <c r="I33" s="23">
        <v>12</v>
      </c>
      <c r="J33" s="23">
        <v>2</v>
      </c>
      <c r="K33" s="23">
        <f t="shared" si="1"/>
        <v>715</v>
      </c>
      <c r="L33" s="23">
        <v>72</v>
      </c>
      <c r="M33" s="23">
        <f t="shared" si="2"/>
        <v>42</v>
      </c>
      <c r="N33" s="23">
        <v>24</v>
      </c>
      <c r="O33" s="23">
        <f>17+1</f>
        <v>18</v>
      </c>
      <c r="P33" s="23">
        <f t="shared" si="3"/>
        <v>32</v>
      </c>
      <c r="Q33" s="23">
        <f t="shared" si="4"/>
        <v>1813</v>
      </c>
      <c r="R33" s="23">
        <f t="shared" si="5"/>
        <v>29</v>
      </c>
      <c r="S33" s="23">
        <v>5</v>
      </c>
      <c r="T33" s="23">
        <v>19</v>
      </c>
      <c r="U33" s="23">
        <v>5</v>
      </c>
      <c r="V33" s="23">
        <v>771</v>
      </c>
      <c r="W33" s="23">
        <v>1013</v>
      </c>
    </row>
    <row r="34" spans="1:23" s="21" customFormat="1" ht="10.9" customHeight="1">
      <c r="A34" s="22" t="s">
        <v>621</v>
      </c>
      <c r="B34" s="23">
        <v>27030</v>
      </c>
      <c r="C34" s="23">
        <v>332432</v>
      </c>
      <c r="D34" s="23">
        <v>9</v>
      </c>
      <c r="E34" s="310">
        <v>1250</v>
      </c>
      <c r="F34" s="23">
        <v>4988</v>
      </c>
      <c r="G34" s="23">
        <f t="shared" si="0"/>
        <v>603</v>
      </c>
      <c r="H34" s="23">
        <v>586</v>
      </c>
      <c r="I34" s="23">
        <v>17</v>
      </c>
      <c r="J34" s="23">
        <v>4</v>
      </c>
      <c r="K34" s="23">
        <f t="shared" si="1"/>
        <v>607</v>
      </c>
      <c r="L34" s="23">
        <v>88</v>
      </c>
      <c r="M34" s="23">
        <f t="shared" si="2"/>
        <v>49</v>
      </c>
      <c r="N34" s="23">
        <v>28</v>
      </c>
      <c r="O34" s="23">
        <f>20+1</f>
        <v>21</v>
      </c>
      <c r="P34" s="23">
        <f t="shared" si="3"/>
        <v>42</v>
      </c>
      <c r="Q34" s="23">
        <f t="shared" si="4"/>
        <v>2064</v>
      </c>
      <c r="R34" s="23">
        <f t="shared" si="5"/>
        <v>45</v>
      </c>
      <c r="S34" s="23">
        <v>24</v>
      </c>
      <c r="T34" s="23">
        <v>6</v>
      </c>
      <c r="U34" s="23">
        <v>15</v>
      </c>
      <c r="V34" s="23">
        <v>846</v>
      </c>
      <c r="W34" s="23">
        <v>1173</v>
      </c>
    </row>
    <row r="35" spans="1:23" s="21" customFormat="1" ht="10.9" customHeight="1">
      <c r="A35" s="22" t="s">
        <v>622</v>
      </c>
      <c r="B35" s="23">
        <v>14073</v>
      </c>
      <c r="C35" s="23">
        <v>199183</v>
      </c>
      <c r="D35" s="23">
        <v>6</v>
      </c>
      <c r="E35" s="310">
        <v>577</v>
      </c>
      <c r="F35" s="23">
        <v>2816</v>
      </c>
      <c r="G35" s="23">
        <f t="shared" si="0"/>
        <v>140</v>
      </c>
      <c r="H35" s="23">
        <v>128</v>
      </c>
      <c r="I35" s="23">
        <v>12</v>
      </c>
      <c r="J35" s="23">
        <v>1</v>
      </c>
      <c r="K35" s="23">
        <f t="shared" si="1"/>
        <v>141</v>
      </c>
      <c r="L35" s="23">
        <v>27</v>
      </c>
      <c r="M35" s="23">
        <f t="shared" si="2"/>
        <v>15</v>
      </c>
      <c r="N35" s="23">
        <v>6</v>
      </c>
      <c r="O35" s="23">
        <f>7+2</f>
        <v>9</v>
      </c>
      <c r="P35" s="23">
        <f t="shared" si="3"/>
        <v>22</v>
      </c>
      <c r="Q35" s="23">
        <f t="shared" si="4"/>
        <v>959</v>
      </c>
      <c r="R35" s="23">
        <f t="shared" si="5"/>
        <v>20</v>
      </c>
      <c r="S35" s="23">
        <v>1</v>
      </c>
      <c r="T35" s="23">
        <v>11</v>
      </c>
      <c r="U35" s="23">
        <v>8</v>
      </c>
      <c r="V35" s="23">
        <v>397</v>
      </c>
      <c r="W35" s="23">
        <v>542</v>
      </c>
    </row>
    <row r="36" spans="1:23" s="21" customFormat="1" ht="10.9" customHeight="1">
      <c r="A36" s="22" t="s">
        <v>623</v>
      </c>
      <c r="B36" s="23">
        <v>18051</v>
      </c>
      <c r="C36" s="23">
        <v>253699</v>
      </c>
      <c r="D36" s="23">
        <v>6</v>
      </c>
      <c r="E36" s="310">
        <v>825</v>
      </c>
      <c r="F36" s="23">
        <v>3705</v>
      </c>
      <c r="G36" s="23">
        <f t="shared" si="0"/>
        <v>192</v>
      </c>
      <c r="H36" s="23">
        <v>183</v>
      </c>
      <c r="I36" s="23">
        <v>9</v>
      </c>
      <c r="J36" s="23">
        <v>1</v>
      </c>
      <c r="K36" s="23">
        <f t="shared" si="1"/>
        <v>193</v>
      </c>
      <c r="L36" s="23">
        <v>27</v>
      </c>
      <c r="M36" s="23">
        <f t="shared" si="2"/>
        <v>19</v>
      </c>
      <c r="N36" s="23">
        <v>8</v>
      </c>
      <c r="O36" s="23">
        <f>9+2</f>
        <v>11</v>
      </c>
      <c r="P36" s="23">
        <f t="shared" si="3"/>
        <v>21</v>
      </c>
      <c r="Q36" s="23">
        <f t="shared" si="4"/>
        <v>1360</v>
      </c>
      <c r="R36" s="23">
        <f t="shared" si="5"/>
        <v>27</v>
      </c>
      <c r="S36" s="23">
        <v>12</v>
      </c>
      <c r="T36" s="23">
        <v>6</v>
      </c>
      <c r="U36" s="23">
        <v>9</v>
      </c>
      <c r="V36" s="23">
        <v>517</v>
      </c>
      <c r="W36" s="23">
        <v>816</v>
      </c>
    </row>
    <row r="37" spans="1:23" s="21" customFormat="1" ht="10.9" customHeight="1">
      <c r="A37" s="22" t="s">
        <v>624</v>
      </c>
      <c r="B37" s="23">
        <v>45466</v>
      </c>
      <c r="C37" s="23">
        <v>809597</v>
      </c>
      <c r="D37" s="23">
        <v>7</v>
      </c>
      <c r="E37" s="310">
        <v>2501</v>
      </c>
      <c r="F37" s="23">
        <v>10069</v>
      </c>
      <c r="G37" s="23">
        <f t="shared" si="0"/>
        <v>1014</v>
      </c>
      <c r="H37" s="23">
        <v>983</v>
      </c>
      <c r="I37" s="23">
        <v>31</v>
      </c>
      <c r="J37" s="23">
        <v>9</v>
      </c>
      <c r="K37" s="23">
        <f t="shared" si="1"/>
        <v>1023</v>
      </c>
      <c r="L37" s="23">
        <v>291</v>
      </c>
      <c r="M37" s="23">
        <f t="shared" si="2"/>
        <v>159</v>
      </c>
      <c r="N37" s="23">
        <v>99</v>
      </c>
      <c r="O37" s="23">
        <f>54+6</f>
        <v>60</v>
      </c>
      <c r="P37" s="23">
        <f t="shared" si="3"/>
        <v>100</v>
      </c>
      <c r="Q37" s="23">
        <f t="shared" si="4"/>
        <v>4468</v>
      </c>
      <c r="R37" s="23">
        <f t="shared" si="5"/>
        <v>174</v>
      </c>
      <c r="S37" s="23">
        <v>126</v>
      </c>
      <c r="T37" s="23">
        <v>24</v>
      </c>
      <c r="U37" s="23">
        <v>24</v>
      </c>
      <c r="V37" s="23">
        <v>1501</v>
      </c>
      <c r="W37" s="23">
        <v>2793</v>
      </c>
    </row>
    <row r="38" spans="1:23" s="21" customFormat="1" ht="10.9" customHeight="1">
      <c r="A38" s="22" t="s">
        <v>625</v>
      </c>
      <c r="B38" s="23">
        <v>67515</v>
      </c>
      <c r="C38" s="23">
        <v>1335191</v>
      </c>
      <c r="D38" s="23">
        <v>11</v>
      </c>
      <c r="E38" s="310">
        <v>3693</v>
      </c>
      <c r="F38" s="23">
        <v>15955</v>
      </c>
      <c r="G38" s="23">
        <f t="shared" si="0"/>
        <v>1251</v>
      </c>
      <c r="H38" s="23">
        <v>1218</v>
      </c>
      <c r="I38" s="23">
        <v>33</v>
      </c>
      <c r="J38" s="23">
        <v>9</v>
      </c>
      <c r="K38" s="23">
        <f t="shared" si="1"/>
        <v>1260</v>
      </c>
      <c r="L38" s="23">
        <v>247</v>
      </c>
      <c r="M38" s="23">
        <f t="shared" si="2"/>
        <v>138</v>
      </c>
      <c r="N38" s="23">
        <v>57</v>
      </c>
      <c r="O38" s="23">
        <f>73+8</f>
        <v>81</v>
      </c>
      <c r="P38" s="23">
        <f t="shared" si="3"/>
        <v>123</v>
      </c>
      <c r="Q38" s="23">
        <f t="shared" si="4"/>
        <v>6153</v>
      </c>
      <c r="R38" s="23">
        <f t="shared" si="5"/>
        <v>107</v>
      </c>
      <c r="S38" s="23">
        <v>15</v>
      </c>
      <c r="T38" s="23">
        <v>31</v>
      </c>
      <c r="U38" s="23">
        <v>61</v>
      </c>
      <c r="V38" s="23">
        <v>2570</v>
      </c>
      <c r="W38" s="23">
        <v>3476</v>
      </c>
    </row>
    <row r="39" spans="1:23" s="21" customFormat="1" ht="10.9" customHeight="1">
      <c r="A39" s="22" t="s">
        <v>626</v>
      </c>
      <c r="B39" s="23">
        <v>32402</v>
      </c>
      <c r="C39" s="23">
        <v>560140</v>
      </c>
      <c r="D39" s="23">
        <v>12</v>
      </c>
      <c r="E39" s="310">
        <v>1557</v>
      </c>
      <c r="F39" s="23">
        <v>6424</v>
      </c>
      <c r="G39" s="23">
        <f t="shared" si="0"/>
        <v>547</v>
      </c>
      <c r="H39" s="23">
        <v>530</v>
      </c>
      <c r="I39" s="23">
        <v>17</v>
      </c>
      <c r="J39" s="23">
        <v>6</v>
      </c>
      <c r="K39" s="23">
        <f t="shared" si="1"/>
        <v>553</v>
      </c>
      <c r="L39" s="23">
        <v>127</v>
      </c>
      <c r="M39" s="23">
        <f t="shared" si="2"/>
        <v>79</v>
      </c>
      <c r="N39" s="23">
        <v>38</v>
      </c>
      <c r="O39" s="23">
        <f>35+6</f>
        <v>41</v>
      </c>
      <c r="P39" s="23">
        <f t="shared" si="3"/>
        <v>64</v>
      </c>
      <c r="Q39" s="23">
        <f t="shared" si="4"/>
        <v>2978</v>
      </c>
      <c r="R39" s="23">
        <f t="shared" si="5"/>
        <v>56</v>
      </c>
      <c r="S39" s="23">
        <v>10</v>
      </c>
      <c r="T39" s="23">
        <v>21</v>
      </c>
      <c r="U39" s="23">
        <v>25</v>
      </c>
      <c r="V39" s="23">
        <v>1072</v>
      </c>
      <c r="W39" s="23">
        <v>1850</v>
      </c>
    </row>
    <row r="40" spans="1:23" s="21" customFormat="1" ht="10.9" customHeight="1">
      <c r="A40" s="22" t="s">
        <v>627</v>
      </c>
      <c r="B40" s="23">
        <v>18140</v>
      </c>
      <c r="C40" s="23">
        <v>263002</v>
      </c>
      <c r="D40" s="23">
        <v>8</v>
      </c>
      <c r="E40" s="310">
        <v>1017</v>
      </c>
      <c r="F40" s="23">
        <v>3484</v>
      </c>
      <c r="G40" s="23">
        <f t="shared" si="0"/>
        <v>440</v>
      </c>
      <c r="H40" s="23">
        <v>432</v>
      </c>
      <c r="I40" s="23">
        <v>8</v>
      </c>
      <c r="J40" s="23">
        <v>3</v>
      </c>
      <c r="K40" s="23">
        <f t="shared" si="1"/>
        <v>443</v>
      </c>
      <c r="L40" s="23">
        <v>43</v>
      </c>
      <c r="M40" s="23">
        <f t="shared" si="2"/>
        <v>20</v>
      </c>
      <c r="N40" s="23">
        <v>7</v>
      </c>
      <c r="O40" s="23">
        <f>11+2</f>
        <v>13</v>
      </c>
      <c r="P40" s="23">
        <f t="shared" si="3"/>
        <v>24</v>
      </c>
      <c r="Q40" s="23">
        <f t="shared" si="4"/>
        <v>1571</v>
      </c>
      <c r="R40" s="23">
        <f t="shared" si="5"/>
        <v>26</v>
      </c>
      <c r="S40" s="23">
        <v>1</v>
      </c>
      <c r="T40" s="23">
        <v>13</v>
      </c>
      <c r="U40" s="23">
        <v>12</v>
      </c>
      <c r="V40" s="23">
        <v>653</v>
      </c>
      <c r="W40" s="23">
        <v>892</v>
      </c>
    </row>
    <row r="41" spans="1:23" s="21" customFormat="1" ht="10.9" customHeight="1">
      <c r="A41" s="22" t="s">
        <v>628</v>
      </c>
      <c r="B41" s="23">
        <v>23583</v>
      </c>
      <c r="C41" s="23">
        <v>417412</v>
      </c>
      <c r="D41" s="23">
        <v>11</v>
      </c>
      <c r="E41" s="310">
        <v>1326</v>
      </c>
      <c r="F41" s="23">
        <v>5088</v>
      </c>
      <c r="G41" s="23">
        <f t="shared" si="0"/>
        <v>428</v>
      </c>
      <c r="H41" s="23">
        <v>410</v>
      </c>
      <c r="I41" s="23">
        <v>18</v>
      </c>
      <c r="J41" s="23">
        <v>2</v>
      </c>
      <c r="K41" s="23">
        <f t="shared" si="1"/>
        <v>430</v>
      </c>
      <c r="L41" s="23">
        <v>56</v>
      </c>
      <c r="M41" s="23">
        <f t="shared" si="2"/>
        <v>37</v>
      </c>
      <c r="N41" s="23">
        <v>15</v>
      </c>
      <c r="O41" s="23">
        <f>21+1</f>
        <v>22</v>
      </c>
      <c r="P41" s="23">
        <f t="shared" si="3"/>
        <v>42</v>
      </c>
      <c r="Q41" s="23">
        <f t="shared" si="4"/>
        <v>2107</v>
      </c>
      <c r="R41" s="23">
        <f t="shared" si="5"/>
        <v>66</v>
      </c>
      <c r="S41" s="23">
        <v>5</v>
      </c>
      <c r="T41" s="23">
        <v>40</v>
      </c>
      <c r="U41" s="23">
        <v>21</v>
      </c>
      <c r="V41" s="23">
        <v>865</v>
      </c>
      <c r="W41" s="23">
        <v>1176</v>
      </c>
    </row>
    <row r="42" spans="1:23" s="21" customFormat="1" ht="10.9" customHeight="1">
      <c r="A42" s="22" t="s">
        <v>629</v>
      </c>
      <c r="B42" s="23">
        <v>35631</v>
      </c>
      <c r="C42" s="23">
        <v>527815</v>
      </c>
      <c r="D42" s="23">
        <v>10</v>
      </c>
      <c r="E42" s="310">
        <v>1690</v>
      </c>
      <c r="F42" s="23">
        <v>6482</v>
      </c>
      <c r="G42" s="23">
        <f t="shared" si="0"/>
        <v>873</v>
      </c>
      <c r="H42" s="23">
        <v>844</v>
      </c>
      <c r="I42" s="23">
        <v>29</v>
      </c>
      <c r="J42" s="23">
        <v>7</v>
      </c>
      <c r="K42" s="23">
        <f t="shared" si="1"/>
        <v>880</v>
      </c>
      <c r="L42" s="23">
        <v>96</v>
      </c>
      <c r="M42" s="23">
        <f t="shared" si="2"/>
        <v>63</v>
      </c>
      <c r="N42" s="23">
        <v>27</v>
      </c>
      <c r="O42" s="23">
        <f>34+2</f>
        <v>36</v>
      </c>
      <c r="P42" s="23">
        <f t="shared" si="3"/>
        <v>72</v>
      </c>
      <c r="Q42" s="23">
        <f t="shared" si="4"/>
        <v>2945</v>
      </c>
      <c r="R42" s="23">
        <f t="shared" si="5"/>
        <v>80</v>
      </c>
      <c r="S42" s="23">
        <v>12</v>
      </c>
      <c r="T42" s="23">
        <v>33</v>
      </c>
      <c r="U42" s="23">
        <v>35</v>
      </c>
      <c r="V42" s="23">
        <v>1087</v>
      </c>
      <c r="W42" s="23">
        <v>1778</v>
      </c>
    </row>
    <row r="43" spans="1:23" s="21" customFormat="1" ht="10.9" customHeight="1">
      <c r="A43" s="22" t="s">
        <v>630</v>
      </c>
      <c r="B43" s="23">
        <v>18584</v>
      </c>
      <c r="C43" s="23">
        <v>249020</v>
      </c>
      <c r="D43" s="23">
        <v>7</v>
      </c>
      <c r="E43" s="310">
        <v>965</v>
      </c>
      <c r="F43" s="23">
        <v>4480</v>
      </c>
      <c r="G43" s="23">
        <f t="shared" si="0"/>
        <v>528</v>
      </c>
      <c r="H43" s="23">
        <v>514</v>
      </c>
      <c r="I43" s="23">
        <v>14</v>
      </c>
      <c r="J43" s="23">
        <v>2</v>
      </c>
      <c r="K43" s="23">
        <f t="shared" si="1"/>
        <v>530</v>
      </c>
      <c r="L43" s="23">
        <v>57</v>
      </c>
      <c r="M43" s="23">
        <f t="shared" si="2"/>
        <v>35</v>
      </c>
      <c r="N43" s="23">
        <v>22</v>
      </c>
      <c r="O43" s="23">
        <f>12+1</f>
        <v>13</v>
      </c>
      <c r="P43" s="23">
        <f t="shared" si="3"/>
        <v>29</v>
      </c>
      <c r="Q43" s="23">
        <f t="shared" si="4"/>
        <v>1763</v>
      </c>
      <c r="R43" s="23">
        <f t="shared" si="5"/>
        <v>34</v>
      </c>
      <c r="S43" s="23">
        <v>3</v>
      </c>
      <c r="T43" s="23">
        <v>18</v>
      </c>
      <c r="U43" s="23">
        <v>13</v>
      </c>
      <c r="V43" s="23">
        <v>771</v>
      </c>
      <c r="W43" s="23">
        <v>958</v>
      </c>
    </row>
    <row r="44" spans="1:23" s="21" customFormat="1" ht="10.9" customHeight="1">
      <c r="A44" s="22" t="s">
        <v>631</v>
      </c>
      <c r="B44" s="23">
        <v>122950</v>
      </c>
      <c r="C44" s="23">
        <v>2301205</v>
      </c>
      <c r="D44" s="23">
        <v>31</v>
      </c>
      <c r="E44" s="310">
        <v>6841</v>
      </c>
      <c r="F44" s="23">
        <v>25546</v>
      </c>
      <c r="G44" s="23">
        <f t="shared" si="0"/>
        <v>2368</v>
      </c>
      <c r="H44" s="23">
        <v>2305</v>
      </c>
      <c r="I44" s="25">
        <v>63</v>
      </c>
      <c r="J44" s="23">
        <v>8</v>
      </c>
      <c r="K44" s="23">
        <f t="shared" si="1"/>
        <v>2376</v>
      </c>
      <c r="L44" s="23">
        <v>293</v>
      </c>
      <c r="M44" s="23">
        <f t="shared" si="2"/>
        <v>175</v>
      </c>
      <c r="N44" s="23">
        <v>76</v>
      </c>
      <c r="O44" s="23">
        <f>90+9</f>
        <v>99</v>
      </c>
      <c r="P44" s="23">
        <f t="shared" si="3"/>
        <v>170</v>
      </c>
      <c r="Q44" s="23">
        <f t="shared" si="4"/>
        <v>8071</v>
      </c>
      <c r="R44" s="23">
        <f t="shared" si="5"/>
        <v>184</v>
      </c>
      <c r="S44" s="23">
        <v>55</v>
      </c>
      <c r="T44" s="23">
        <v>64</v>
      </c>
      <c r="U44" s="23">
        <v>65</v>
      </c>
      <c r="V44" s="23">
        <v>3289</v>
      </c>
      <c r="W44" s="23">
        <v>4598</v>
      </c>
    </row>
    <row r="45" spans="1:23" s="21" customFormat="1" ht="10.9" customHeight="1">
      <c r="A45" s="22" t="s">
        <v>632</v>
      </c>
      <c r="B45" s="23">
        <v>18176</v>
      </c>
      <c r="C45" s="23">
        <v>301871</v>
      </c>
      <c r="D45" s="23">
        <v>6</v>
      </c>
      <c r="E45" s="310">
        <v>1378</v>
      </c>
      <c r="F45" s="23">
        <v>4857</v>
      </c>
      <c r="G45" s="23">
        <f t="shared" si="0"/>
        <v>326</v>
      </c>
      <c r="H45" s="23">
        <v>316</v>
      </c>
      <c r="I45" s="25">
        <v>10</v>
      </c>
      <c r="J45" s="23">
        <v>6</v>
      </c>
      <c r="K45" s="23">
        <f t="shared" si="1"/>
        <v>332</v>
      </c>
      <c r="L45" s="23">
        <v>47</v>
      </c>
      <c r="M45" s="23">
        <f t="shared" si="2"/>
        <v>30</v>
      </c>
      <c r="N45" s="23">
        <v>15</v>
      </c>
      <c r="O45" s="23">
        <f>14+1</f>
        <v>15</v>
      </c>
      <c r="P45" s="23">
        <f t="shared" si="3"/>
        <v>31</v>
      </c>
      <c r="Q45" s="23">
        <f t="shared" si="4"/>
        <v>1405</v>
      </c>
      <c r="R45" s="23">
        <f t="shared" si="5"/>
        <v>75</v>
      </c>
      <c r="S45" s="23">
        <v>14</v>
      </c>
      <c r="T45" s="23">
        <v>45</v>
      </c>
      <c r="U45" s="23">
        <v>16</v>
      </c>
      <c r="V45" s="23">
        <v>496</v>
      </c>
      <c r="W45" s="23">
        <v>834</v>
      </c>
    </row>
    <row r="46" spans="1:23" s="21" customFormat="1" ht="10.9" customHeight="1">
      <c r="A46" s="22" t="s">
        <v>633</v>
      </c>
      <c r="B46" s="23">
        <v>32393</v>
      </c>
      <c r="C46" s="23">
        <v>448161</v>
      </c>
      <c r="D46" s="23">
        <v>9</v>
      </c>
      <c r="E46" s="310">
        <v>1791</v>
      </c>
      <c r="F46" s="23">
        <v>6234</v>
      </c>
      <c r="G46" s="23">
        <f t="shared" si="0"/>
        <v>462</v>
      </c>
      <c r="H46" s="23">
        <v>449</v>
      </c>
      <c r="I46" s="23">
        <v>13</v>
      </c>
      <c r="J46" s="23">
        <v>5</v>
      </c>
      <c r="K46" s="23">
        <f t="shared" si="1"/>
        <v>467</v>
      </c>
      <c r="L46" s="23">
        <v>170</v>
      </c>
      <c r="M46" s="23">
        <f t="shared" si="2"/>
        <v>90</v>
      </c>
      <c r="N46" s="23">
        <v>36</v>
      </c>
      <c r="O46" s="23">
        <f>54</f>
        <v>54</v>
      </c>
      <c r="P46" s="23">
        <f t="shared" si="3"/>
        <v>72</v>
      </c>
      <c r="Q46" s="23">
        <f t="shared" si="4"/>
        <v>2917</v>
      </c>
      <c r="R46" s="23">
        <f t="shared" si="5"/>
        <v>249</v>
      </c>
      <c r="S46" s="23">
        <v>201</v>
      </c>
      <c r="T46" s="23">
        <v>28</v>
      </c>
      <c r="U46" s="23">
        <v>20</v>
      </c>
      <c r="V46" s="23">
        <v>753</v>
      </c>
      <c r="W46" s="23">
        <v>1915</v>
      </c>
    </row>
    <row r="47" spans="1:23" s="21" customFormat="1" ht="10.9" customHeight="1">
      <c r="A47" s="22" t="s">
        <v>634</v>
      </c>
      <c r="B47" s="23">
        <v>43813</v>
      </c>
      <c r="C47" s="23">
        <v>640345</v>
      </c>
      <c r="D47" s="23">
        <v>11</v>
      </c>
      <c r="E47" s="310">
        <v>2182</v>
      </c>
      <c r="F47" s="23">
        <v>7868</v>
      </c>
      <c r="G47" s="23">
        <f t="shared" si="0"/>
        <v>543</v>
      </c>
      <c r="H47" s="23">
        <v>523</v>
      </c>
      <c r="I47" s="23">
        <v>20</v>
      </c>
      <c r="J47" s="23">
        <v>8</v>
      </c>
      <c r="K47" s="23">
        <f t="shared" si="1"/>
        <v>551</v>
      </c>
      <c r="L47" s="23">
        <v>124</v>
      </c>
      <c r="M47" s="23">
        <f t="shared" si="2"/>
        <v>84</v>
      </c>
      <c r="N47" s="23">
        <v>48</v>
      </c>
      <c r="O47" s="23">
        <f>35+1</f>
        <v>36</v>
      </c>
      <c r="P47" s="23">
        <f t="shared" si="3"/>
        <v>64</v>
      </c>
      <c r="Q47" s="23">
        <f t="shared" si="4"/>
        <v>2905</v>
      </c>
      <c r="R47" s="23">
        <f t="shared" si="5"/>
        <v>229</v>
      </c>
      <c r="S47" s="23">
        <v>127</v>
      </c>
      <c r="T47" s="23">
        <v>52</v>
      </c>
      <c r="U47" s="23">
        <v>50</v>
      </c>
      <c r="V47" s="23">
        <v>956</v>
      </c>
      <c r="W47" s="23">
        <v>1720</v>
      </c>
    </row>
    <row r="48" spans="1:23" s="21" customFormat="1" ht="10.9" customHeight="1">
      <c r="A48" s="22" t="s">
        <v>635</v>
      </c>
      <c r="B48" s="23">
        <v>28453</v>
      </c>
      <c r="C48" s="23">
        <v>432387</v>
      </c>
      <c r="D48" s="23">
        <v>10</v>
      </c>
      <c r="E48" s="310">
        <v>1379</v>
      </c>
      <c r="F48" s="23">
        <v>5086</v>
      </c>
      <c r="G48" s="23">
        <f t="shared" si="0"/>
        <v>651</v>
      </c>
      <c r="H48" s="23">
        <v>631</v>
      </c>
      <c r="I48" s="23">
        <v>20</v>
      </c>
      <c r="J48" s="23">
        <v>2</v>
      </c>
      <c r="K48" s="23">
        <f t="shared" si="1"/>
        <v>653</v>
      </c>
      <c r="L48" s="23">
        <v>67</v>
      </c>
      <c r="M48" s="23">
        <f t="shared" si="2"/>
        <v>46</v>
      </c>
      <c r="N48" s="23">
        <v>15</v>
      </c>
      <c r="O48" s="23">
        <f>28+3</f>
        <v>31</v>
      </c>
      <c r="P48" s="23">
        <f t="shared" si="3"/>
        <v>53</v>
      </c>
      <c r="Q48" s="23">
        <f t="shared" si="4"/>
        <v>2349</v>
      </c>
      <c r="R48" s="23">
        <f t="shared" si="5"/>
        <v>83</v>
      </c>
      <c r="S48" s="23">
        <v>25</v>
      </c>
      <c r="T48" s="23">
        <v>35</v>
      </c>
      <c r="U48" s="23">
        <v>23</v>
      </c>
      <c r="V48" s="23">
        <v>797</v>
      </c>
      <c r="W48" s="23">
        <v>1469</v>
      </c>
    </row>
    <row r="49" spans="1:23" s="21" customFormat="1" ht="10.9" customHeight="1">
      <c r="A49" s="22" t="s">
        <v>636</v>
      </c>
      <c r="B49" s="23">
        <v>28186</v>
      </c>
      <c r="C49" s="23">
        <v>373716</v>
      </c>
      <c r="D49" s="23">
        <v>13</v>
      </c>
      <c r="E49" s="310">
        <v>1687</v>
      </c>
      <c r="F49" s="23">
        <v>6538</v>
      </c>
      <c r="G49" s="23">
        <f t="shared" si="0"/>
        <v>519</v>
      </c>
      <c r="H49" s="23">
        <v>495</v>
      </c>
      <c r="I49" s="25">
        <v>24</v>
      </c>
      <c r="J49" s="23">
        <v>5</v>
      </c>
      <c r="K49" s="23">
        <f t="shared" si="1"/>
        <v>524</v>
      </c>
      <c r="L49" s="23">
        <v>77</v>
      </c>
      <c r="M49" s="23">
        <f t="shared" si="2"/>
        <v>49</v>
      </c>
      <c r="N49" s="23">
        <v>14</v>
      </c>
      <c r="O49" s="23">
        <f>31+4</f>
        <v>35</v>
      </c>
      <c r="P49" s="23">
        <f t="shared" si="3"/>
        <v>64</v>
      </c>
      <c r="Q49" s="23">
        <f t="shared" si="4"/>
        <v>1932</v>
      </c>
      <c r="R49" s="23">
        <f t="shared" si="5"/>
        <v>98</v>
      </c>
      <c r="S49" s="23">
        <v>25</v>
      </c>
      <c r="T49" s="23">
        <v>54</v>
      </c>
      <c r="U49" s="23">
        <v>19</v>
      </c>
      <c r="V49" s="23">
        <v>766</v>
      </c>
      <c r="W49" s="23">
        <v>1068</v>
      </c>
    </row>
    <row r="50" spans="1:23" s="21" customFormat="1" ht="10.9" customHeight="1">
      <c r="A50" s="22" t="s">
        <v>637</v>
      </c>
      <c r="B50" s="23">
        <v>38940</v>
      </c>
      <c r="C50" s="23">
        <v>563494</v>
      </c>
      <c r="D50" s="23">
        <v>16</v>
      </c>
      <c r="E50" s="310">
        <v>2256</v>
      </c>
      <c r="F50" s="23">
        <v>8817</v>
      </c>
      <c r="G50" s="23">
        <f t="shared" si="0"/>
        <v>607</v>
      </c>
      <c r="H50" s="23">
        <v>587</v>
      </c>
      <c r="I50" s="25">
        <v>20</v>
      </c>
      <c r="J50" s="23">
        <v>8</v>
      </c>
      <c r="K50" s="23">
        <f t="shared" si="1"/>
        <v>615</v>
      </c>
      <c r="L50" s="23">
        <v>87</v>
      </c>
      <c r="M50" s="23">
        <f t="shared" si="2"/>
        <v>64</v>
      </c>
      <c r="N50" s="25">
        <v>26</v>
      </c>
      <c r="O50" s="23">
        <f>35+3</f>
        <v>38</v>
      </c>
      <c r="P50" s="23">
        <f t="shared" si="3"/>
        <v>66</v>
      </c>
      <c r="Q50" s="23">
        <f t="shared" si="4"/>
        <v>2417</v>
      </c>
      <c r="R50" s="23">
        <f t="shared" si="5"/>
        <v>70</v>
      </c>
      <c r="S50" s="23">
        <v>3</v>
      </c>
      <c r="T50" s="25">
        <v>44</v>
      </c>
      <c r="U50" s="23">
        <v>23</v>
      </c>
      <c r="V50" s="25">
        <v>949</v>
      </c>
      <c r="W50" s="23">
        <v>1398</v>
      </c>
    </row>
    <row r="51" spans="1:23" s="21" customFormat="1" ht="10.9" customHeight="1">
      <c r="A51" s="22" t="s">
        <v>638</v>
      </c>
      <c r="B51" s="23">
        <v>37796</v>
      </c>
      <c r="C51" s="23">
        <v>544960</v>
      </c>
      <c r="D51" s="23">
        <v>12</v>
      </c>
      <c r="E51" s="351">
        <v>1611</v>
      </c>
      <c r="F51" s="25">
        <v>5365</v>
      </c>
      <c r="G51" s="23">
        <f t="shared" si="0"/>
        <v>384</v>
      </c>
      <c r="H51" s="23">
        <v>364</v>
      </c>
      <c r="I51" s="23">
        <v>20</v>
      </c>
      <c r="J51" s="25">
        <v>2</v>
      </c>
      <c r="K51" s="23">
        <f t="shared" si="1"/>
        <v>386</v>
      </c>
      <c r="L51" s="23">
        <v>41</v>
      </c>
      <c r="M51" s="25">
        <f t="shared" si="2"/>
        <v>27</v>
      </c>
      <c r="N51" s="25">
        <v>11</v>
      </c>
      <c r="O51" s="25">
        <f>15+1</f>
        <v>16</v>
      </c>
      <c r="P51" s="25">
        <f t="shared" si="3"/>
        <v>38</v>
      </c>
      <c r="Q51" s="25">
        <f t="shared" si="4"/>
        <v>1006</v>
      </c>
      <c r="R51" s="25">
        <f t="shared" si="5"/>
        <v>53</v>
      </c>
      <c r="S51" s="23">
        <v>5</v>
      </c>
      <c r="T51" s="25">
        <v>31</v>
      </c>
      <c r="U51" s="25">
        <v>17</v>
      </c>
      <c r="V51" s="25">
        <v>459</v>
      </c>
      <c r="W51" s="23">
        <v>494</v>
      </c>
    </row>
    <row r="52" spans="1:23" s="21" customFormat="1" ht="10.9" customHeight="1">
      <c r="A52" s="22" t="s">
        <v>639</v>
      </c>
      <c r="B52" s="23">
        <f t="shared" ref="B52:K52" si="6">SUM(B5:B51)</f>
        <v>2911191</v>
      </c>
      <c r="C52" s="23">
        <f t="shared" si="6"/>
        <v>61344331</v>
      </c>
      <c r="D52" s="23">
        <f t="shared" si="6"/>
        <v>867</v>
      </c>
      <c r="E52" s="310">
        <f>SUM(E5:E51)</f>
        <v>149918</v>
      </c>
      <c r="F52" s="23">
        <f t="shared" si="6"/>
        <v>653355</v>
      </c>
      <c r="G52" s="23">
        <f t="shared" si="6"/>
        <v>47466</v>
      </c>
      <c r="H52" s="23">
        <f t="shared" si="6"/>
        <v>45674</v>
      </c>
      <c r="I52" s="23">
        <f t="shared" si="6"/>
        <v>1792</v>
      </c>
      <c r="J52" s="23">
        <f t="shared" si="6"/>
        <v>353</v>
      </c>
      <c r="K52" s="23">
        <f t="shared" si="6"/>
        <v>47819</v>
      </c>
      <c r="L52" s="23">
        <f>SUM(L5:L51)</f>
        <v>6868</v>
      </c>
      <c r="M52" s="23">
        <f>SUM(M5:M51)</f>
        <v>4195</v>
      </c>
      <c r="N52" s="23">
        <f>SUM(N5:N51)</f>
        <v>1764</v>
      </c>
      <c r="O52" s="23">
        <f>SUM(O5:O51)</f>
        <v>2431</v>
      </c>
      <c r="P52" s="23">
        <f>SUM(P5:P51)</f>
        <v>4576</v>
      </c>
      <c r="Q52" s="23">
        <f t="shared" ref="Q52:W52" si="7">SUM(Q5:Q51)</f>
        <v>197407</v>
      </c>
      <c r="R52" s="23">
        <f t="shared" si="7"/>
        <v>4580</v>
      </c>
      <c r="S52" s="23">
        <f t="shared" si="7"/>
        <v>1656</v>
      </c>
      <c r="T52" s="23">
        <f t="shared" si="7"/>
        <v>1533</v>
      </c>
      <c r="U52" s="23">
        <f t="shared" si="7"/>
        <v>1391</v>
      </c>
      <c r="V52" s="23">
        <f t="shared" si="7"/>
        <v>83008</v>
      </c>
      <c r="W52" s="23">
        <f t="shared" si="7"/>
        <v>109819</v>
      </c>
    </row>
    <row r="53" spans="1:23" s="26" customFormat="1" ht="9" customHeight="1">
      <c r="A53" s="26" t="s">
        <v>90</v>
      </c>
      <c r="B53" s="26" t="s">
        <v>664</v>
      </c>
      <c r="S53" s="29"/>
      <c r="V53" s="29"/>
    </row>
  </sheetData>
  <mergeCells count="23">
    <mergeCell ref="M2:O2"/>
    <mergeCell ref="A2:A4"/>
    <mergeCell ref="B2:B4"/>
    <mergeCell ref="C2:C4"/>
    <mergeCell ref="D2:D4"/>
    <mergeCell ref="E2:E4"/>
    <mergeCell ref="F2:F4"/>
    <mergeCell ref="V3:V4"/>
    <mergeCell ref="W3:W4"/>
    <mergeCell ref="P2:P4"/>
    <mergeCell ref="Q2:W2"/>
    <mergeCell ref="G3:G4"/>
    <mergeCell ref="H3:H4"/>
    <mergeCell ref="I3:I4"/>
    <mergeCell ref="M3:M4"/>
    <mergeCell ref="N3:N4"/>
    <mergeCell ref="O3:O4"/>
    <mergeCell ref="Q3:Q4"/>
    <mergeCell ref="R3:U3"/>
    <mergeCell ref="G2:I2"/>
    <mergeCell ref="J2:J4"/>
    <mergeCell ref="K2:K4"/>
    <mergeCell ref="L2:L4"/>
  </mergeCells>
  <phoneticPr fontId="1"/>
  <pageMargins left="0.75" right="0.75" top="1" bottom="1" header="0.51200000000000001" footer="0.51200000000000001"/>
  <pageSetup paperSize="9" scale="78" orientation="landscape" horizontalDpi="1200" verticalDpi="120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CEEE28-D53B-4BDD-BEC5-01B32CDA4212}">
  <dimension ref="B1:I24"/>
  <sheetViews>
    <sheetView zoomScaleNormal="100" workbookViewId="0">
      <selection activeCell="E22" sqref="E22"/>
    </sheetView>
  </sheetViews>
  <sheetFormatPr defaultRowHeight="13.5"/>
  <cols>
    <col min="1" max="1" width="1.125" style="197" customWidth="1"/>
    <col min="2" max="4" width="11.625" style="197" customWidth="1"/>
    <col min="5" max="5" width="13.125" style="197" customWidth="1"/>
    <col min="6" max="6" width="11.625" style="197" customWidth="1"/>
    <col min="7" max="7" width="13" style="197" customWidth="1"/>
    <col min="8" max="8" width="11.625" style="197" customWidth="1"/>
    <col min="9" max="9" width="12.875" style="197" customWidth="1"/>
    <col min="10" max="10" width="1.375" style="197" customWidth="1"/>
    <col min="11" max="19" width="9.75" style="197" customWidth="1"/>
    <col min="20" max="21" width="11.625" style="197" customWidth="1"/>
    <col min="22" max="27" width="14.375" style="197" customWidth="1"/>
    <col min="28" max="256" width="8.625" style="197"/>
    <col min="257" max="264" width="11.625" style="197" customWidth="1"/>
    <col min="265" max="275" width="9.75" style="197" customWidth="1"/>
    <col min="276" max="277" width="11.625" style="197" customWidth="1"/>
    <col min="278" max="283" width="14.375" style="197" customWidth="1"/>
    <col min="284" max="512" width="8.625" style="197"/>
    <col min="513" max="520" width="11.625" style="197" customWidth="1"/>
    <col min="521" max="531" width="9.75" style="197" customWidth="1"/>
    <col min="532" max="533" width="11.625" style="197" customWidth="1"/>
    <col min="534" max="539" width="14.375" style="197" customWidth="1"/>
    <col min="540" max="768" width="8.625" style="197"/>
    <col min="769" max="776" width="11.625" style="197" customWidth="1"/>
    <col min="777" max="787" width="9.75" style="197" customWidth="1"/>
    <col min="788" max="789" width="11.625" style="197" customWidth="1"/>
    <col min="790" max="795" width="14.375" style="197" customWidth="1"/>
    <col min="796" max="1024" width="8.625" style="197"/>
    <col min="1025" max="1032" width="11.625" style="197" customWidth="1"/>
    <col min="1033" max="1043" width="9.75" style="197" customWidth="1"/>
    <col min="1044" max="1045" width="11.625" style="197" customWidth="1"/>
    <col min="1046" max="1051" width="14.375" style="197" customWidth="1"/>
    <col min="1052" max="1280" width="8.625" style="197"/>
    <col min="1281" max="1288" width="11.625" style="197" customWidth="1"/>
    <col min="1289" max="1299" width="9.75" style="197" customWidth="1"/>
    <col min="1300" max="1301" width="11.625" style="197" customWidth="1"/>
    <col min="1302" max="1307" width="14.375" style="197" customWidth="1"/>
    <col min="1308" max="1536" width="8.625" style="197"/>
    <col min="1537" max="1544" width="11.625" style="197" customWidth="1"/>
    <col min="1545" max="1555" width="9.75" style="197" customWidth="1"/>
    <col min="1556" max="1557" width="11.625" style="197" customWidth="1"/>
    <col min="1558" max="1563" width="14.375" style="197" customWidth="1"/>
    <col min="1564" max="1792" width="8.625" style="197"/>
    <col min="1793" max="1800" width="11.625" style="197" customWidth="1"/>
    <col min="1801" max="1811" width="9.75" style="197" customWidth="1"/>
    <col min="1812" max="1813" width="11.625" style="197" customWidth="1"/>
    <col min="1814" max="1819" width="14.375" style="197" customWidth="1"/>
    <col min="1820" max="2048" width="8.625" style="197"/>
    <col min="2049" max="2056" width="11.625" style="197" customWidth="1"/>
    <col min="2057" max="2067" width="9.75" style="197" customWidth="1"/>
    <col min="2068" max="2069" width="11.625" style="197" customWidth="1"/>
    <col min="2070" max="2075" width="14.375" style="197" customWidth="1"/>
    <col min="2076" max="2304" width="8.625" style="197"/>
    <col min="2305" max="2312" width="11.625" style="197" customWidth="1"/>
    <col min="2313" max="2323" width="9.75" style="197" customWidth="1"/>
    <col min="2324" max="2325" width="11.625" style="197" customWidth="1"/>
    <col min="2326" max="2331" width="14.375" style="197" customWidth="1"/>
    <col min="2332" max="2560" width="8.625" style="197"/>
    <col min="2561" max="2568" width="11.625" style="197" customWidth="1"/>
    <col min="2569" max="2579" width="9.75" style="197" customWidth="1"/>
    <col min="2580" max="2581" width="11.625" style="197" customWidth="1"/>
    <col min="2582" max="2587" width="14.375" style="197" customWidth="1"/>
    <col min="2588" max="2816" width="8.625" style="197"/>
    <col min="2817" max="2824" width="11.625" style="197" customWidth="1"/>
    <col min="2825" max="2835" width="9.75" style="197" customWidth="1"/>
    <col min="2836" max="2837" width="11.625" style="197" customWidth="1"/>
    <col min="2838" max="2843" width="14.375" style="197" customWidth="1"/>
    <col min="2844" max="3072" width="8.625" style="197"/>
    <col min="3073" max="3080" width="11.625" style="197" customWidth="1"/>
    <col min="3081" max="3091" width="9.75" style="197" customWidth="1"/>
    <col min="3092" max="3093" width="11.625" style="197" customWidth="1"/>
    <col min="3094" max="3099" width="14.375" style="197" customWidth="1"/>
    <col min="3100" max="3328" width="8.625" style="197"/>
    <col min="3329" max="3336" width="11.625" style="197" customWidth="1"/>
    <col min="3337" max="3347" width="9.75" style="197" customWidth="1"/>
    <col min="3348" max="3349" width="11.625" style="197" customWidth="1"/>
    <col min="3350" max="3355" width="14.375" style="197" customWidth="1"/>
    <col min="3356" max="3584" width="8.625" style="197"/>
    <col min="3585" max="3592" width="11.625" style="197" customWidth="1"/>
    <col min="3593" max="3603" width="9.75" style="197" customWidth="1"/>
    <col min="3604" max="3605" width="11.625" style="197" customWidth="1"/>
    <col min="3606" max="3611" width="14.375" style="197" customWidth="1"/>
    <col min="3612" max="3840" width="8.625" style="197"/>
    <col min="3841" max="3848" width="11.625" style="197" customWidth="1"/>
    <col min="3849" max="3859" width="9.75" style="197" customWidth="1"/>
    <col min="3860" max="3861" width="11.625" style="197" customWidth="1"/>
    <col min="3862" max="3867" width="14.375" style="197" customWidth="1"/>
    <col min="3868" max="4096" width="8.625" style="197"/>
    <col min="4097" max="4104" width="11.625" style="197" customWidth="1"/>
    <col min="4105" max="4115" width="9.75" style="197" customWidth="1"/>
    <col min="4116" max="4117" width="11.625" style="197" customWidth="1"/>
    <col min="4118" max="4123" width="14.375" style="197" customWidth="1"/>
    <col min="4124" max="4352" width="8.625" style="197"/>
    <col min="4353" max="4360" width="11.625" style="197" customWidth="1"/>
    <col min="4361" max="4371" width="9.75" style="197" customWidth="1"/>
    <col min="4372" max="4373" width="11.625" style="197" customWidth="1"/>
    <col min="4374" max="4379" width="14.375" style="197" customWidth="1"/>
    <col min="4380" max="4608" width="8.625" style="197"/>
    <col min="4609" max="4616" width="11.625" style="197" customWidth="1"/>
    <col min="4617" max="4627" width="9.75" style="197" customWidth="1"/>
    <col min="4628" max="4629" width="11.625" style="197" customWidth="1"/>
    <col min="4630" max="4635" width="14.375" style="197" customWidth="1"/>
    <col min="4636" max="4864" width="8.625" style="197"/>
    <col min="4865" max="4872" width="11.625" style="197" customWidth="1"/>
    <col min="4873" max="4883" width="9.75" style="197" customWidth="1"/>
    <col min="4884" max="4885" width="11.625" style="197" customWidth="1"/>
    <col min="4886" max="4891" width="14.375" style="197" customWidth="1"/>
    <col min="4892" max="5120" width="8.625" style="197"/>
    <col min="5121" max="5128" width="11.625" style="197" customWidth="1"/>
    <col min="5129" max="5139" width="9.75" style="197" customWidth="1"/>
    <col min="5140" max="5141" width="11.625" style="197" customWidth="1"/>
    <col min="5142" max="5147" width="14.375" style="197" customWidth="1"/>
    <col min="5148" max="5376" width="8.625" style="197"/>
    <col min="5377" max="5384" width="11.625" style="197" customWidth="1"/>
    <col min="5385" max="5395" width="9.75" style="197" customWidth="1"/>
    <col min="5396" max="5397" width="11.625" style="197" customWidth="1"/>
    <col min="5398" max="5403" width="14.375" style="197" customWidth="1"/>
    <col min="5404" max="5632" width="8.625" style="197"/>
    <col min="5633" max="5640" width="11.625" style="197" customWidth="1"/>
    <col min="5641" max="5651" width="9.75" style="197" customWidth="1"/>
    <col min="5652" max="5653" width="11.625" style="197" customWidth="1"/>
    <col min="5654" max="5659" width="14.375" style="197" customWidth="1"/>
    <col min="5660" max="5888" width="8.625" style="197"/>
    <col min="5889" max="5896" width="11.625" style="197" customWidth="1"/>
    <col min="5897" max="5907" width="9.75" style="197" customWidth="1"/>
    <col min="5908" max="5909" width="11.625" style="197" customWidth="1"/>
    <col min="5910" max="5915" width="14.375" style="197" customWidth="1"/>
    <col min="5916" max="6144" width="8.625" style="197"/>
    <col min="6145" max="6152" width="11.625" style="197" customWidth="1"/>
    <col min="6153" max="6163" width="9.75" style="197" customWidth="1"/>
    <col min="6164" max="6165" width="11.625" style="197" customWidth="1"/>
    <col min="6166" max="6171" width="14.375" style="197" customWidth="1"/>
    <col min="6172" max="6400" width="8.625" style="197"/>
    <col min="6401" max="6408" width="11.625" style="197" customWidth="1"/>
    <col min="6409" max="6419" width="9.75" style="197" customWidth="1"/>
    <col min="6420" max="6421" width="11.625" style="197" customWidth="1"/>
    <col min="6422" max="6427" width="14.375" style="197" customWidth="1"/>
    <col min="6428" max="6656" width="8.625" style="197"/>
    <col min="6657" max="6664" width="11.625" style="197" customWidth="1"/>
    <col min="6665" max="6675" width="9.75" style="197" customWidth="1"/>
    <col min="6676" max="6677" width="11.625" style="197" customWidth="1"/>
    <col min="6678" max="6683" width="14.375" style="197" customWidth="1"/>
    <col min="6684" max="6912" width="8.625" style="197"/>
    <col min="6913" max="6920" width="11.625" style="197" customWidth="1"/>
    <col min="6921" max="6931" width="9.75" style="197" customWidth="1"/>
    <col min="6932" max="6933" width="11.625" style="197" customWidth="1"/>
    <col min="6934" max="6939" width="14.375" style="197" customWidth="1"/>
    <col min="6940" max="7168" width="8.625" style="197"/>
    <col min="7169" max="7176" width="11.625" style="197" customWidth="1"/>
    <col min="7177" max="7187" width="9.75" style="197" customWidth="1"/>
    <col min="7188" max="7189" width="11.625" style="197" customWidth="1"/>
    <col min="7190" max="7195" width="14.375" style="197" customWidth="1"/>
    <col min="7196" max="7424" width="8.625" style="197"/>
    <col min="7425" max="7432" width="11.625" style="197" customWidth="1"/>
    <col min="7433" max="7443" width="9.75" style="197" customWidth="1"/>
    <col min="7444" max="7445" width="11.625" style="197" customWidth="1"/>
    <col min="7446" max="7451" width="14.375" style="197" customWidth="1"/>
    <col min="7452" max="7680" width="8.625" style="197"/>
    <col min="7681" max="7688" width="11.625" style="197" customWidth="1"/>
    <col min="7689" max="7699" width="9.75" style="197" customWidth="1"/>
    <col min="7700" max="7701" width="11.625" style="197" customWidth="1"/>
    <col min="7702" max="7707" width="14.375" style="197" customWidth="1"/>
    <col min="7708" max="7936" width="8.625" style="197"/>
    <col min="7937" max="7944" width="11.625" style="197" customWidth="1"/>
    <col min="7945" max="7955" width="9.75" style="197" customWidth="1"/>
    <col min="7956" max="7957" width="11.625" style="197" customWidth="1"/>
    <col min="7958" max="7963" width="14.375" style="197" customWidth="1"/>
    <col min="7964" max="8192" width="8.625" style="197"/>
    <col min="8193" max="8200" width="11.625" style="197" customWidth="1"/>
    <col min="8201" max="8211" width="9.75" style="197" customWidth="1"/>
    <col min="8212" max="8213" width="11.625" style="197" customWidth="1"/>
    <col min="8214" max="8219" width="14.375" style="197" customWidth="1"/>
    <col min="8220" max="8448" width="8.625" style="197"/>
    <col min="8449" max="8456" width="11.625" style="197" customWidth="1"/>
    <col min="8457" max="8467" width="9.75" style="197" customWidth="1"/>
    <col min="8468" max="8469" width="11.625" style="197" customWidth="1"/>
    <col min="8470" max="8475" width="14.375" style="197" customWidth="1"/>
    <col min="8476" max="8704" width="8.625" style="197"/>
    <col min="8705" max="8712" width="11.625" style="197" customWidth="1"/>
    <col min="8713" max="8723" width="9.75" style="197" customWidth="1"/>
    <col min="8724" max="8725" width="11.625" style="197" customWidth="1"/>
    <col min="8726" max="8731" width="14.375" style="197" customWidth="1"/>
    <col min="8732" max="8960" width="8.625" style="197"/>
    <col min="8961" max="8968" width="11.625" style="197" customWidth="1"/>
    <col min="8969" max="8979" width="9.75" style="197" customWidth="1"/>
    <col min="8980" max="8981" width="11.625" style="197" customWidth="1"/>
    <col min="8982" max="8987" width="14.375" style="197" customWidth="1"/>
    <col min="8988" max="9216" width="8.625" style="197"/>
    <col min="9217" max="9224" width="11.625" style="197" customWidth="1"/>
    <col min="9225" max="9235" width="9.75" style="197" customWidth="1"/>
    <col min="9236" max="9237" width="11.625" style="197" customWidth="1"/>
    <col min="9238" max="9243" width="14.375" style="197" customWidth="1"/>
    <col min="9244" max="9472" width="8.625" style="197"/>
    <col min="9473" max="9480" width="11.625" style="197" customWidth="1"/>
    <col min="9481" max="9491" width="9.75" style="197" customWidth="1"/>
    <col min="9492" max="9493" width="11.625" style="197" customWidth="1"/>
    <col min="9494" max="9499" width="14.375" style="197" customWidth="1"/>
    <col min="9500" max="9728" width="8.625" style="197"/>
    <col min="9729" max="9736" width="11.625" style="197" customWidth="1"/>
    <col min="9737" max="9747" width="9.75" style="197" customWidth="1"/>
    <col min="9748" max="9749" width="11.625" style="197" customWidth="1"/>
    <col min="9750" max="9755" width="14.375" style="197" customWidth="1"/>
    <col min="9756" max="9984" width="8.625" style="197"/>
    <col min="9985" max="9992" width="11.625" style="197" customWidth="1"/>
    <col min="9993" max="10003" width="9.75" style="197" customWidth="1"/>
    <col min="10004" max="10005" width="11.625" style="197" customWidth="1"/>
    <col min="10006" max="10011" width="14.375" style="197" customWidth="1"/>
    <col min="10012" max="10240" width="8.625" style="197"/>
    <col min="10241" max="10248" width="11.625" style="197" customWidth="1"/>
    <col min="10249" max="10259" width="9.75" style="197" customWidth="1"/>
    <col min="10260" max="10261" width="11.625" style="197" customWidth="1"/>
    <col min="10262" max="10267" width="14.375" style="197" customWidth="1"/>
    <col min="10268" max="10496" width="8.625" style="197"/>
    <col min="10497" max="10504" width="11.625" style="197" customWidth="1"/>
    <col min="10505" max="10515" width="9.75" style="197" customWidth="1"/>
    <col min="10516" max="10517" width="11.625" style="197" customWidth="1"/>
    <col min="10518" max="10523" width="14.375" style="197" customWidth="1"/>
    <col min="10524" max="10752" width="8.625" style="197"/>
    <col min="10753" max="10760" width="11.625" style="197" customWidth="1"/>
    <col min="10761" max="10771" width="9.75" style="197" customWidth="1"/>
    <col min="10772" max="10773" width="11.625" style="197" customWidth="1"/>
    <col min="10774" max="10779" width="14.375" style="197" customWidth="1"/>
    <col min="10780" max="11008" width="8.625" style="197"/>
    <col min="11009" max="11016" width="11.625" style="197" customWidth="1"/>
    <col min="11017" max="11027" width="9.75" style="197" customWidth="1"/>
    <col min="11028" max="11029" width="11.625" style="197" customWidth="1"/>
    <col min="11030" max="11035" width="14.375" style="197" customWidth="1"/>
    <col min="11036" max="11264" width="8.625" style="197"/>
    <col min="11265" max="11272" width="11.625" style="197" customWidth="1"/>
    <col min="11273" max="11283" width="9.75" style="197" customWidth="1"/>
    <col min="11284" max="11285" width="11.625" style="197" customWidth="1"/>
    <col min="11286" max="11291" width="14.375" style="197" customWidth="1"/>
    <col min="11292" max="11520" width="8.625" style="197"/>
    <col min="11521" max="11528" width="11.625" style="197" customWidth="1"/>
    <col min="11529" max="11539" width="9.75" style="197" customWidth="1"/>
    <col min="11540" max="11541" width="11.625" style="197" customWidth="1"/>
    <col min="11542" max="11547" width="14.375" style="197" customWidth="1"/>
    <col min="11548" max="11776" width="8.625" style="197"/>
    <col min="11777" max="11784" width="11.625" style="197" customWidth="1"/>
    <col min="11785" max="11795" width="9.75" style="197" customWidth="1"/>
    <col min="11796" max="11797" width="11.625" style="197" customWidth="1"/>
    <col min="11798" max="11803" width="14.375" style="197" customWidth="1"/>
    <col min="11804" max="12032" width="8.625" style="197"/>
    <col min="12033" max="12040" width="11.625" style="197" customWidth="1"/>
    <col min="12041" max="12051" width="9.75" style="197" customWidth="1"/>
    <col min="12052" max="12053" width="11.625" style="197" customWidth="1"/>
    <col min="12054" max="12059" width="14.375" style="197" customWidth="1"/>
    <col min="12060" max="12288" width="8.625" style="197"/>
    <col min="12289" max="12296" width="11.625" style="197" customWidth="1"/>
    <col min="12297" max="12307" width="9.75" style="197" customWidth="1"/>
    <col min="12308" max="12309" width="11.625" style="197" customWidth="1"/>
    <col min="12310" max="12315" width="14.375" style="197" customWidth="1"/>
    <col min="12316" max="12544" width="8.625" style="197"/>
    <col min="12545" max="12552" width="11.625" style="197" customWidth="1"/>
    <col min="12553" max="12563" width="9.75" style="197" customWidth="1"/>
    <col min="12564" max="12565" width="11.625" style="197" customWidth="1"/>
    <col min="12566" max="12571" width="14.375" style="197" customWidth="1"/>
    <col min="12572" max="12800" width="8.625" style="197"/>
    <col min="12801" max="12808" width="11.625" style="197" customWidth="1"/>
    <col min="12809" max="12819" width="9.75" style="197" customWidth="1"/>
    <col min="12820" max="12821" width="11.625" style="197" customWidth="1"/>
    <col min="12822" max="12827" width="14.375" style="197" customWidth="1"/>
    <col min="12828" max="13056" width="8.625" style="197"/>
    <col min="13057" max="13064" width="11.625" style="197" customWidth="1"/>
    <col min="13065" max="13075" width="9.75" style="197" customWidth="1"/>
    <col min="13076" max="13077" width="11.625" style="197" customWidth="1"/>
    <col min="13078" max="13083" width="14.375" style="197" customWidth="1"/>
    <col min="13084" max="13312" width="8.625" style="197"/>
    <col min="13313" max="13320" width="11.625" style="197" customWidth="1"/>
    <col min="13321" max="13331" width="9.75" style="197" customWidth="1"/>
    <col min="13332" max="13333" width="11.625" style="197" customWidth="1"/>
    <col min="13334" max="13339" width="14.375" style="197" customWidth="1"/>
    <col min="13340" max="13568" width="8.625" style="197"/>
    <col min="13569" max="13576" width="11.625" style="197" customWidth="1"/>
    <col min="13577" max="13587" width="9.75" style="197" customWidth="1"/>
    <col min="13588" max="13589" width="11.625" style="197" customWidth="1"/>
    <col min="13590" max="13595" width="14.375" style="197" customWidth="1"/>
    <col min="13596" max="13824" width="8.625" style="197"/>
    <col min="13825" max="13832" width="11.625" style="197" customWidth="1"/>
    <col min="13833" max="13843" width="9.75" style="197" customWidth="1"/>
    <col min="13844" max="13845" width="11.625" style="197" customWidth="1"/>
    <col min="13846" max="13851" width="14.375" style="197" customWidth="1"/>
    <col min="13852" max="14080" width="8.625" style="197"/>
    <col min="14081" max="14088" width="11.625" style="197" customWidth="1"/>
    <col min="14089" max="14099" width="9.75" style="197" customWidth="1"/>
    <col min="14100" max="14101" width="11.625" style="197" customWidth="1"/>
    <col min="14102" max="14107" width="14.375" style="197" customWidth="1"/>
    <col min="14108" max="14336" width="8.625" style="197"/>
    <col min="14337" max="14344" width="11.625" style="197" customWidth="1"/>
    <col min="14345" max="14355" width="9.75" style="197" customWidth="1"/>
    <col min="14356" max="14357" width="11.625" style="197" customWidth="1"/>
    <col min="14358" max="14363" width="14.375" style="197" customWidth="1"/>
    <col min="14364" max="14592" width="8.625" style="197"/>
    <col min="14593" max="14600" width="11.625" style="197" customWidth="1"/>
    <col min="14601" max="14611" width="9.75" style="197" customWidth="1"/>
    <col min="14612" max="14613" width="11.625" style="197" customWidth="1"/>
    <col min="14614" max="14619" width="14.375" style="197" customWidth="1"/>
    <col min="14620" max="14848" width="8.625" style="197"/>
    <col min="14849" max="14856" width="11.625" style="197" customWidth="1"/>
    <col min="14857" max="14867" width="9.75" style="197" customWidth="1"/>
    <col min="14868" max="14869" width="11.625" style="197" customWidth="1"/>
    <col min="14870" max="14875" width="14.375" style="197" customWidth="1"/>
    <col min="14876" max="15104" width="8.625" style="197"/>
    <col min="15105" max="15112" width="11.625" style="197" customWidth="1"/>
    <col min="15113" max="15123" width="9.75" style="197" customWidth="1"/>
    <col min="15124" max="15125" width="11.625" style="197" customWidth="1"/>
    <col min="15126" max="15131" width="14.375" style="197" customWidth="1"/>
    <col min="15132" max="15360" width="8.625" style="197"/>
    <col min="15361" max="15368" width="11.625" style="197" customWidth="1"/>
    <col min="15369" max="15379" width="9.75" style="197" customWidth="1"/>
    <col min="15380" max="15381" width="11.625" style="197" customWidth="1"/>
    <col min="15382" max="15387" width="14.375" style="197" customWidth="1"/>
    <col min="15388" max="15616" width="8.625" style="197"/>
    <col min="15617" max="15624" width="11.625" style="197" customWidth="1"/>
    <col min="15625" max="15635" width="9.75" style="197" customWidth="1"/>
    <col min="15636" max="15637" width="11.625" style="197" customWidth="1"/>
    <col min="15638" max="15643" width="14.375" style="197" customWidth="1"/>
    <col min="15644" max="15872" width="8.625" style="197"/>
    <col min="15873" max="15880" width="11.625" style="197" customWidth="1"/>
    <col min="15881" max="15891" width="9.75" style="197" customWidth="1"/>
    <col min="15892" max="15893" width="11.625" style="197" customWidth="1"/>
    <col min="15894" max="15899" width="14.375" style="197" customWidth="1"/>
    <col min="15900" max="16128" width="8.625" style="197"/>
    <col min="16129" max="16136" width="11.625" style="197" customWidth="1"/>
    <col min="16137" max="16147" width="9.75" style="197" customWidth="1"/>
    <col min="16148" max="16149" width="11.625" style="197" customWidth="1"/>
    <col min="16150" max="16155" width="14.375" style="197" customWidth="1"/>
    <col min="16156" max="16384" width="8.625" style="197"/>
  </cols>
  <sheetData>
    <row r="1" spans="2:9" ht="7.5" customHeight="1"/>
    <row r="2" spans="2:9" ht="15.6" customHeight="1">
      <c r="B2" s="366" t="s">
        <v>697</v>
      </c>
      <c r="C2" s="183" t="s">
        <v>698</v>
      </c>
      <c r="D2" s="183" t="s">
        <v>699</v>
      </c>
      <c r="E2" s="183" t="s">
        <v>700</v>
      </c>
      <c r="F2" s="183" t="s">
        <v>701</v>
      </c>
      <c r="G2" s="183" t="s">
        <v>702</v>
      </c>
      <c r="H2" s="183" t="s">
        <v>703</v>
      </c>
      <c r="I2" s="183" t="s">
        <v>704</v>
      </c>
    </row>
    <row r="3" spans="2:9" ht="18.75">
      <c r="B3" s="367"/>
      <c r="C3" s="366" t="s">
        <v>709</v>
      </c>
      <c r="D3" s="367"/>
      <c r="E3" s="183" t="s">
        <v>710</v>
      </c>
      <c r="F3" s="366" t="s">
        <v>711</v>
      </c>
      <c r="G3" s="367"/>
      <c r="H3" s="367"/>
      <c r="I3" s="367"/>
    </row>
    <row r="4" spans="2:9" ht="16.5" customHeight="1">
      <c r="B4" s="183" t="s">
        <v>685</v>
      </c>
      <c r="C4" s="202">
        <v>0.12382671012826114</v>
      </c>
      <c r="D4" s="202">
        <v>0.14581362185605126</v>
      </c>
      <c r="E4" s="202">
        <v>0.1991272155995665</v>
      </c>
      <c r="F4" s="202">
        <v>0.16957605985037408</v>
      </c>
      <c r="G4" s="202"/>
      <c r="H4" s="202">
        <v>0.1957592485284699</v>
      </c>
      <c r="I4" s="202">
        <v>0.18880866425992779</v>
      </c>
    </row>
    <row r="5" spans="2:9" ht="16.5" customHeight="1">
      <c r="B5" s="183" t="s">
        <v>686</v>
      </c>
      <c r="C5" s="202">
        <v>0.23079310179550216</v>
      </c>
      <c r="D5" s="202">
        <v>8.8252669137898976E-2</v>
      </c>
      <c r="E5" s="202">
        <v>8.7924300499669067E-2</v>
      </c>
      <c r="F5" s="202">
        <v>0.32169576059850374</v>
      </c>
      <c r="G5" s="202"/>
      <c r="H5" s="202">
        <v>0.11419225959925584</v>
      </c>
      <c r="I5" s="202">
        <v>7.2803850782190135E-2</v>
      </c>
    </row>
    <row r="6" spans="2:9" ht="16.5" customHeight="1">
      <c r="B6" s="183" t="s">
        <v>687</v>
      </c>
      <c r="C6" s="202">
        <v>2.6507281053238119E-2</v>
      </c>
      <c r="D6" s="202">
        <v>4.9264348183534708E-2</v>
      </c>
      <c r="E6" s="202">
        <v>6.8779774676160615E-2</v>
      </c>
      <c r="F6" s="202">
        <v>0.128428927680798</v>
      </c>
      <c r="G6" s="202"/>
      <c r="H6" s="202">
        <v>0.14372960444051358</v>
      </c>
      <c r="I6" s="202">
        <v>0.14067388688327317</v>
      </c>
    </row>
    <row r="7" spans="2:9" ht="16.5" customHeight="1">
      <c r="B7" s="183" t="s">
        <v>705</v>
      </c>
      <c r="C7" s="202">
        <v>9.9079560677309557E-4</v>
      </c>
      <c r="D7" s="202">
        <v>3.5568152294637273E-4</v>
      </c>
      <c r="E7" s="202">
        <v>9.2951538646165934E-4</v>
      </c>
      <c r="F7" s="202">
        <v>9.9750623441396506E-3</v>
      </c>
      <c r="G7" s="202"/>
      <c r="H7" s="202">
        <v>1.5172771356247521E-3</v>
      </c>
      <c r="I7" s="202">
        <v>4.6931407942238266E-3</v>
      </c>
    </row>
    <row r="8" spans="2:9" ht="16.5" customHeight="1">
      <c r="B8" s="183" t="s">
        <v>689</v>
      </c>
      <c r="C8" s="202">
        <v>3.0428830472842509E-2</v>
      </c>
      <c r="D8" s="202">
        <v>8.2312928355680604E-3</v>
      </c>
      <c r="E8" s="202">
        <v>2.3502629263006305E-2</v>
      </c>
      <c r="F8" s="202">
        <v>8.9775561097256859E-2</v>
      </c>
      <c r="G8" s="202"/>
      <c r="H8" s="202">
        <v>3.4272164445393272E-2</v>
      </c>
      <c r="I8" s="202">
        <v>2.0577617328519857E-2</v>
      </c>
    </row>
    <row r="9" spans="2:9" ht="16.5" customHeight="1">
      <c r="B9" s="183" t="s">
        <v>690</v>
      </c>
      <c r="C9" s="202">
        <v>0.587453280943383</v>
      </c>
      <c r="D9" s="202">
        <v>0.70808238646400057</v>
      </c>
      <c r="E9" s="202">
        <v>0.61973656457513582</v>
      </c>
      <c r="F9" s="202">
        <v>0.28054862842892769</v>
      </c>
      <c r="G9" s="202"/>
      <c r="H9" s="202">
        <v>0.51052944585074267</v>
      </c>
      <c r="I9" s="202">
        <v>0.57244283995186518</v>
      </c>
    </row>
    <row r="10" spans="2:9" ht="16.5" customHeight="1">
      <c r="B10" s="183" t="s">
        <v>706</v>
      </c>
      <c r="C10" s="202">
        <v>1</v>
      </c>
      <c r="D10" s="202">
        <v>1</v>
      </c>
      <c r="E10" s="202">
        <v>1</v>
      </c>
      <c r="F10" s="202">
        <v>1</v>
      </c>
      <c r="G10" s="202"/>
      <c r="H10" s="202">
        <v>1</v>
      </c>
      <c r="I10" s="202">
        <v>1</v>
      </c>
    </row>
    <row r="11" spans="2:9" ht="16.5" customHeight="1">
      <c r="B11" s="183" t="s">
        <v>707</v>
      </c>
      <c r="C11" s="203">
        <v>2858309</v>
      </c>
      <c r="D11" s="203">
        <v>60433277</v>
      </c>
      <c r="E11" s="203">
        <v>687455</v>
      </c>
      <c r="F11" s="203">
        <v>802</v>
      </c>
      <c r="G11" s="203"/>
      <c r="H11" s="203">
        <v>131156</v>
      </c>
      <c r="I11" s="203">
        <v>8310</v>
      </c>
    </row>
    <row r="12" spans="2:9" ht="7.5" customHeight="1"/>
    <row r="15" spans="2:9" ht="27" customHeight="1">
      <c r="B15" s="366" t="s">
        <v>697</v>
      </c>
      <c r="C15" s="183" t="s">
        <v>698</v>
      </c>
      <c r="D15" s="183" t="s">
        <v>699</v>
      </c>
      <c r="E15" s="183" t="s">
        <v>700</v>
      </c>
      <c r="F15" s="183" t="s">
        <v>701</v>
      </c>
      <c r="G15" s="183" t="s">
        <v>702</v>
      </c>
      <c r="H15" s="183" t="s">
        <v>703</v>
      </c>
      <c r="I15" s="183" t="s">
        <v>704</v>
      </c>
    </row>
    <row r="16" spans="2:9" ht="18.75">
      <c r="B16" s="367"/>
      <c r="C16" s="366" t="s">
        <v>738</v>
      </c>
      <c r="D16" s="367"/>
      <c r="E16" s="183" t="s">
        <v>739</v>
      </c>
      <c r="F16" s="366" t="s">
        <v>740</v>
      </c>
      <c r="G16" s="367"/>
      <c r="H16" s="367"/>
      <c r="I16" s="367"/>
    </row>
    <row r="17" spans="2:9" ht="18" customHeight="1">
      <c r="B17" s="183" t="s">
        <v>685</v>
      </c>
      <c r="C17" s="202">
        <v>0.12028616466593912</v>
      </c>
      <c r="D17" s="202">
        <v>0.14326891917689999</v>
      </c>
      <c r="E17" s="202">
        <v>0.19182833222367626</v>
      </c>
      <c r="F17" s="202">
        <v>0.1580161476355248</v>
      </c>
      <c r="G17" s="202"/>
      <c r="H17" s="202">
        <v>0.19080430635414025</v>
      </c>
      <c r="I17" s="202">
        <v>0.12322117302832823</v>
      </c>
    </row>
    <row r="18" spans="2:9" ht="18" customHeight="1">
      <c r="B18" s="183" t="s">
        <v>686</v>
      </c>
      <c r="C18" s="202">
        <v>0.22663748273472953</v>
      </c>
      <c r="D18" s="202">
        <v>8.6221708082528437E-2</v>
      </c>
      <c r="E18" s="202">
        <v>8.9880692732128786E-2</v>
      </c>
      <c r="F18" s="202">
        <v>0.33217993079584773</v>
      </c>
      <c r="G18" s="202"/>
      <c r="H18" s="202">
        <v>0.10725196440720927</v>
      </c>
      <c r="I18" s="202">
        <v>5.8717914616305357E-2</v>
      </c>
    </row>
    <row r="19" spans="2:9" ht="18" customHeight="1">
      <c r="B19" s="183" t="s">
        <v>687</v>
      </c>
      <c r="C19" s="202">
        <v>2.6311224512579216E-2</v>
      </c>
      <c r="D19" s="202">
        <v>4.8587847506234925E-2</v>
      </c>
      <c r="E19" s="202">
        <v>7.0912444230165836E-2</v>
      </c>
      <c r="F19" s="202">
        <v>0.13725490196078433</v>
      </c>
      <c r="G19" s="202"/>
      <c r="H19" s="202">
        <v>0.13415333715764619</v>
      </c>
      <c r="I19" s="202">
        <v>9.5624418140710196E-2</v>
      </c>
    </row>
    <row r="20" spans="2:9" ht="18" customHeight="1">
      <c r="B20" s="183" t="s">
        <v>705</v>
      </c>
      <c r="C20" s="202">
        <v>9.5768364219317795E-4</v>
      </c>
      <c r="D20" s="202">
        <v>3.4612815322739439E-4</v>
      </c>
      <c r="E20" s="202">
        <v>9.0762296148342019E-4</v>
      </c>
      <c r="F20" s="202">
        <v>1.2687427912341407E-2</v>
      </c>
      <c r="G20" s="202"/>
      <c r="H20" s="202">
        <v>1.440787630571379E-3</v>
      </c>
      <c r="I20" s="202">
        <v>2.3274371591967017E-3</v>
      </c>
    </row>
    <row r="21" spans="2:9" ht="18" customHeight="1">
      <c r="B21" s="183" t="s">
        <v>736</v>
      </c>
      <c r="C21" s="202">
        <v>3.0438057825817679E-2</v>
      </c>
      <c r="D21" s="202">
        <v>8.3972388581432245E-3</v>
      </c>
      <c r="E21" s="202">
        <v>2.5404259552616878E-2</v>
      </c>
      <c r="F21" s="202">
        <v>8.1891580161476352E-2</v>
      </c>
      <c r="G21" s="202"/>
      <c r="H21" s="202">
        <v>2.9696233941221201E-2</v>
      </c>
      <c r="I21" s="202">
        <v>1.2900651682404575E-2</v>
      </c>
    </row>
    <row r="22" spans="2:9" ht="18" customHeight="1">
      <c r="B22" s="183" t="s">
        <v>690</v>
      </c>
      <c r="C22" s="202">
        <v>0.59536938661874128</v>
      </c>
      <c r="D22" s="202">
        <v>0.71317815822296604</v>
      </c>
      <c r="E22" s="202">
        <v>0.62106664829992886</v>
      </c>
      <c r="F22" s="202">
        <v>0.2779700115340254</v>
      </c>
      <c r="G22" s="202"/>
      <c r="H22" s="202">
        <v>0.53665337050921169</v>
      </c>
      <c r="I22" s="202">
        <v>0.70720840537305496</v>
      </c>
    </row>
    <row r="23" spans="2:9" ht="18" customHeight="1">
      <c r="B23" s="183" t="s">
        <v>706</v>
      </c>
      <c r="C23" s="202">
        <v>1</v>
      </c>
      <c r="D23" s="202">
        <v>1</v>
      </c>
      <c r="E23" s="202">
        <v>1</v>
      </c>
      <c r="F23" s="202">
        <v>1</v>
      </c>
      <c r="G23" s="202"/>
      <c r="H23" s="202">
        <v>1</v>
      </c>
      <c r="I23" s="202">
        <v>1</v>
      </c>
    </row>
    <row r="24" spans="2:9" ht="18" customHeight="1">
      <c r="B24" s="183" t="s">
        <v>707</v>
      </c>
      <c r="C24" s="299">
        <v>2858309</v>
      </c>
      <c r="D24" s="299">
        <v>60433277</v>
      </c>
      <c r="E24" s="299">
        <v>687455</v>
      </c>
      <c r="F24" s="299">
        <v>867</v>
      </c>
      <c r="G24" s="299"/>
      <c r="H24" s="299">
        <v>149918</v>
      </c>
      <c r="I24" s="299">
        <v>15038</v>
      </c>
    </row>
  </sheetData>
  <mergeCells count="6">
    <mergeCell ref="B2:B3"/>
    <mergeCell ref="C3:D3"/>
    <mergeCell ref="F3:I3"/>
    <mergeCell ref="F16:I16"/>
    <mergeCell ref="B15:B16"/>
    <mergeCell ref="C16:D16"/>
  </mergeCells>
  <phoneticPr fontId="1"/>
  <pageMargins left="0.55118110236220474" right="0.55118110236220474" top="0.59055118110236227" bottom="0.59055118110236227" header="0.51181102362204722" footer="0.51181102362204722"/>
  <pageSetup paperSize="9" orientation="landscape"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CD2BF6-3786-4F1C-8403-DA38CB1892D2}">
  <sheetPr>
    <pageSetUpPr fitToPage="1"/>
  </sheetPr>
  <dimension ref="A1:AZ1013"/>
  <sheetViews>
    <sheetView zoomScale="136" zoomScaleNormal="136" workbookViewId="0">
      <pane xSplit="4" ySplit="3" topLeftCell="E81" activePane="bottomRight" state="frozen"/>
      <selection pane="topRight" activeCell="E1" sqref="E1"/>
      <selection pane="bottomLeft" activeCell="A4" sqref="A4"/>
      <selection pane="bottomRight"/>
    </sheetView>
  </sheetViews>
  <sheetFormatPr defaultColWidth="8.125" defaultRowHeight="9.75"/>
  <cols>
    <col min="1" max="2" width="5.125" style="29" customWidth="1"/>
    <col min="3" max="3" width="5.125" style="124" customWidth="1"/>
    <col min="4" max="4" width="37.375" style="28" customWidth="1"/>
    <col min="5" max="5" width="4" style="162" customWidth="1"/>
    <col min="6" max="10" width="3.375" style="162" customWidth="1"/>
    <col min="11" max="17" width="3.5" style="162" customWidth="1"/>
    <col min="18" max="18" width="4.25" style="162" customWidth="1"/>
    <col min="19" max="28" width="3.5" style="162" customWidth="1"/>
    <col min="29" max="33" width="3.375" style="162" customWidth="1"/>
    <col min="34" max="34" width="4" style="162" customWidth="1"/>
    <col min="35" max="35" width="3.5" style="162" customWidth="1"/>
    <col min="36" max="49" width="3.5" style="28" customWidth="1"/>
    <col min="50" max="50" width="4.25" style="28" customWidth="1"/>
    <col min="51" max="51" width="3.5" style="28" customWidth="1"/>
    <col min="52" max="52" width="4.25" style="28" customWidth="1"/>
    <col min="53" max="16384" width="8.125" style="28"/>
  </cols>
  <sheetData>
    <row r="1" spans="1:52" s="15" customFormat="1" ht="15.75" customHeight="1">
      <c r="A1" s="222" t="s">
        <v>846</v>
      </c>
      <c r="B1" s="14"/>
      <c r="C1" s="14"/>
      <c r="D1" s="80"/>
      <c r="E1" s="159"/>
      <c r="F1" s="159"/>
      <c r="G1" s="159"/>
      <c r="H1" s="159"/>
      <c r="I1" s="159"/>
      <c r="J1" s="159"/>
      <c r="K1" s="159"/>
      <c r="L1" s="159"/>
      <c r="M1" s="159"/>
      <c r="N1" s="159"/>
      <c r="O1" s="159"/>
      <c r="P1" s="159"/>
      <c r="Q1" s="159"/>
      <c r="R1" s="159"/>
      <c r="S1" s="159"/>
      <c r="T1" s="159"/>
      <c r="U1" s="159"/>
      <c r="V1" s="159"/>
      <c r="W1" s="159"/>
      <c r="X1" s="159"/>
      <c r="Y1" s="159"/>
      <c r="Z1" s="159"/>
      <c r="AA1" s="159"/>
      <c r="AB1" s="159"/>
      <c r="AC1" s="159"/>
      <c r="AD1" s="159"/>
      <c r="AE1" s="159"/>
      <c r="AF1" s="159"/>
      <c r="AG1" s="159"/>
      <c r="AH1" s="159"/>
      <c r="AI1" s="159"/>
      <c r="AJ1" s="80"/>
      <c r="AK1" s="80"/>
      <c r="AL1" s="80"/>
      <c r="AM1" s="80"/>
      <c r="AN1" s="80"/>
      <c r="AO1" s="80"/>
      <c r="AP1" s="80"/>
      <c r="AQ1" s="80"/>
      <c r="AR1" s="80"/>
      <c r="AS1" s="80"/>
      <c r="AT1" s="80"/>
      <c r="AU1" s="80"/>
      <c r="AV1" s="80"/>
      <c r="AW1" s="80"/>
      <c r="AX1" s="80"/>
      <c r="AY1" s="80"/>
      <c r="AZ1" s="80"/>
    </row>
    <row r="2" spans="1:52" s="162" customFormat="1" ht="18.75" customHeight="1">
      <c r="A2" s="463" t="s">
        <v>544</v>
      </c>
      <c r="B2" s="467" t="s">
        <v>543</v>
      </c>
      <c r="C2" s="428"/>
      <c r="D2" s="463" t="s">
        <v>171</v>
      </c>
      <c r="E2" s="160">
        <v>1</v>
      </c>
      <c r="F2" s="160">
        <v>2</v>
      </c>
      <c r="G2" s="160">
        <v>3</v>
      </c>
      <c r="H2" s="160">
        <v>4</v>
      </c>
      <c r="I2" s="160">
        <v>5</v>
      </c>
      <c r="J2" s="160">
        <v>6</v>
      </c>
      <c r="K2" s="160">
        <v>7</v>
      </c>
      <c r="L2" s="160">
        <v>8</v>
      </c>
      <c r="M2" s="160">
        <v>9</v>
      </c>
      <c r="N2" s="160">
        <v>10</v>
      </c>
      <c r="O2" s="160">
        <v>11</v>
      </c>
      <c r="P2" s="160">
        <v>12</v>
      </c>
      <c r="Q2" s="160">
        <v>13</v>
      </c>
      <c r="R2" s="160">
        <v>14</v>
      </c>
      <c r="S2" s="160">
        <v>15</v>
      </c>
      <c r="T2" s="160">
        <v>16</v>
      </c>
      <c r="U2" s="160">
        <v>17</v>
      </c>
      <c r="V2" s="160">
        <v>18</v>
      </c>
      <c r="W2" s="160">
        <v>19</v>
      </c>
      <c r="X2" s="160">
        <v>20</v>
      </c>
      <c r="Y2" s="160">
        <v>21</v>
      </c>
      <c r="Z2" s="160">
        <v>22</v>
      </c>
      <c r="AA2" s="160">
        <v>23</v>
      </c>
      <c r="AB2" s="160">
        <v>24</v>
      </c>
      <c r="AC2" s="160">
        <v>25</v>
      </c>
      <c r="AD2" s="160">
        <v>26</v>
      </c>
      <c r="AE2" s="160">
        <v>27</v>
      </c>
      <c r="AF2" s="160">
        <v>28</v>
      </c>
      <c r="AG2" s="160">
        <v>29</v>
      </c>
      <c r="AH2" s="160">
        <v>30</v>
      </c>
      <c r="AI2" s="160">
        <v>31</v>
      </c>
      <c r="AJ2" s="156">
        <v>32</v>
      </c>
      <c r="AK2" s="156">
        <v>33</v>
      </c>
      <c r="AL2" s="156">
        <v>34</v>
      </c>
      <c r="AM2" s="156">
        <v>35</v>
      </c>
      <c r="AN2" s="156">
        <v>36</v>
      </c>
      <c r="AO2" s="156">
        <v>37</v>
      </c>
      <c r="AP2" s="156">
        <v>38</v>
      </c>
      <c r="AQ2" s="156">
        <v>39</v>
      </c>
      <c r="AR2" s="156">
        <v>40</v>
      </c>
      <c r="AS2" s="156">
        <v>41</v>
      </c>
      <c r="AT2" s="156">
        <v>42</v>
      </c>
      <c r="AU2" s="156">
        <v>43</v>
      </c>
      <c r="AV2" s="156">
        <v>44</v>
      </c>
      <c r="AW2" s="156">
        <v>45</v>
      </c>
      <c r="AX2" s="156">
        <v>46</v>
      </c>
      <c r="AY2" s="156">
        <v>47</v>
      </c>
      <c r="AZ2" s="454" t="s">
        <v>800</v>
      </c>
    </row>
    <row r="3" spans="1:52" s="162" customFormat="1" ht="30.6" customHeight="1">
      <c r="A3" s="455"/>
      <c r="B3" s="82" t="s">
        <v>542</v>
      </c>
      <c r="C3" s="83" t="s">
        <v>541</v>
      </c>
      <c r="D3" s="391"/>
      <c r="E3" s="161" t="s">
        <v>592</v>
      </c>
      <c r="F3" s="161" t="s">
        <v>802</v>
      </c>
      <c r="G3" s="161" t="s">
        <v>803</v>
      </c>
      <c r="H3" s="161" t="s">
        <v>804</v>
      </c>
      <c r="I3" s="161" t="s">
        <v>805</v>
      </c>
      <c r="J3" s="161" t="s">
        <v>801</v>
      </c>
      <c r="K3" s="161" t="s">
        <v>806</v>
      </c>
      <c r="L3" s="161" t="s">
        <v>807</v>
      </c>
      <c r="M3" s="161" t="s">
        <v>808</v>
      </c>
      <c r="N3" s="161" t="s">
        <v>809</v>
      </c>
      <c r="O3" s="161" t="s">
        <v>810</v>
      </c>
      <c r="P3" s="161" t="s">
        <v>811</v>
      </c>
      <c r="Q3" s="161" t="s">
        <v>812</v>
      </c>
      <c r="R3" s="161" t="s">
        <v>605</v>
      </c>
      <c r="S3" s="161" t="s">
        <v>813</v>
      </c>
      <c r="T3" s="161" t="s">
        <v>814</v>
      </c>
      <c r="U3" s="161" t="s">
        <v>815</v>
      </c>
      <c r="V3" s="161" t="s">
        <v>816</v>
      </c>
      <c r="W3" s="161" t="s">
        <v>817</v>
      </c>
      <c r="X3" s="161" t="s">
        <v>818</v>
      </c>
      <c r="Y3" s="161" t="s">
        <v>819</v>
      </c>
      <c r="Z3" s="161" t="s">
        <v>820</v>
      </c>
      <c r="AA3" s="161" t="s">
        <v>821</v>
      </c>
      <c r="AB3" s="161" t="s">
        <v>822</v>
      </c>
      <c r="AC3" s="161" t="s">
        <v>823</v>
      </c>
      <c r="AD3" s="161" t="s">
        <v>824</v>
      </c>
      <c r="AE3" s="161" t="s">
        <v>825</v>
      </c>
      <c r="AF3" s="161" t="s">
        <v>826</v>
      </c>
      <c r="AG3" s="161" t="s">
        <v>827</v>
      </c>
      <c r="AH3" s="161" t="s">
        <v>621</v>
      </c>
      <c r="AI3" s="161" t="s">
        <v>828</v>
      </c>
      <c r="AJ3" s="157" t="s">
        <v>829</v>
      </c>
      <c r="AK3" s="157" t="s">
        <v>830</v>
      </c>
      <c r="AL3" s="157" t="s">
        <v>831</v>
      </c>
      <c r="AM3" s="157" t="s">
        <v>832</v>
      </c>
      <c r="AN3" s="157" t="s">
        <v>833</v>
      </c>
      <c r="AO3" s="157" t="s">
        <v>834</v>
      </c>
      <c r="AP3" s="157" t="s">
        <v>835</v>
      </c>
      <c r="AQ3" s="157" t="s">
        <v>836</v>
      </c>
      <c r="AR3" s="157" t="s">
        <v>837</v>
      </c>
      <c r="AS3" s="157" t="s">
        <v>838</v>
      </c>
      <c r="AT3" s="157" t="s">
        <v>839</v>
      </c>
      <c r="AU3" s="157" t="s">
        <v>840</v>
      </c>
      <c r="AV3" s="157" t="s">
        <v>841</v>
      </c>
      <c r="AW3" s="157" t="s">
        <v>842</v>
      </c>
      <c r="AX3" s="157" t="s">
        <v>637</v>
      </c>
      <c r="AY3" s="157" t="s">
        <v>843</v>
      </c>
      <c r="AZ3" s="541"/>
    </row>
    <row r="4" spans="1:52" s="162" customFormat="1" ht="19.5" customHeight="1">
      <c r="A4" s="269" t="s">
        <v>175</v>
      </c>
      <c r="B4" s="270"/>
      <c r="C4" s="271"/>
      <c r="D4" s="272" t="s">
        <v>176</v>
      </c>
      <c r="E4" s="273">
        <v>281</v>
      </c>
      <c r="F4" s="273">
        <v>37</v>
      </c>
      <c r="G4" s="273">
        <v>69</v>
      </c>
      <c r="H4" s="273">
        <v>80</v>
      </c>
      <c r="I4" s="273">
        <v>38</v>
      </c>
      <c r="J4" s="273">
        <v>59</v>
      </c>
      <c r="K4" s="273">
        <v>52</v>
      </c>
      <c r="L4" s="273">
        <v>116</v>
      </c>
      <c r="M4" s="273">
        <v>35</v>
      </c>
      <c r="N4" s="273">
        <v>59</v>
      </c>
      <c r="O4" s="273">
        <v>522</v>
      </c>
      <c r="P4" s="273">
        <v>242</v>
      </c>
      <c r="Q4" s="273">
        <v>281</v>
      </c>
      <c r="R4" s="273">
        <v>207</v>
      </c>
      <c r="S4" s="273">
        <v>72</v>
      </c>
      <c r="T4" s="273">
        <v>23</v>
      </c>
      <c r="U4" s="273">
        <v>42</v>
      </c>
      <c r="V4" s="273">
        <v>17</v>
      </c>
      <c r="W4" s="273">
        <v>11</v>
      </c>
      <c r="X4" s="273">
        <v>103</v>
      </c>
      <c r="Y4" s="273">
        <v>54</v>
      </c>
      <c r="Z4" s="273">
        <v>62</v>
      </c>
      <c r="AA4" s="273">
        <v>125</v>
      </c>
      <c r="AB4" s="273">
        <v>67</v>
      </c>
      <c r="AC4" s="273">
        <v>129</v>
      </c>
      <c r="AD4" s="273">
        <v>84</v>
      </c>
      <c r="AE4" s="273">
        <v>330</v>
      </c>
      <c r="AF4" s="273">
        <v>121</v>
      </c>
      <c r="AG4" s="273">
        <v>45</v>
      </c>
      <c r="AH4" s="273">
        <v>36</v>
      </c>
      <c r="AI4" s="273">
        <v>16</v>
      </c>
      <c r="AJ4" s="273">
        <v>33</v>
      </c>
      <c r="AK4" s="273">
        <v>72</v>
      </c>
      <c r="AL4" s="273">
        <v>112</v>
      </c>
      <c r="AM4" s="273">
        <v>42</v>
      </c>
      <c r="AN4" s="273">
        <v>68</v>
      </c>
      <c r="AO4" s="273">
        <v>41</v>
      </c>
      <c r="AP4" s="273">
        <v>59</v>
      </c>
      <c r="AQ4" s="273">
        <v>51</v>
      </c>
      <c r="AR4" s="273">
        <v>246</v>
      </c>
      <c r="AS4" s="273">
        <v>23</v>
      </c>
      <c r="AT4" s="273">
        <v>65</v>
      </c>
      <c r="AU4" s="273">
        <v>62</v>
      </c>
      <c r="AV4" s="273">
        <v>44</v>
      </c>
      <c r="AW4" s="273">
        <v>47</v>
      </c>
      <c r="AX4" s="273">
        <v>52</v>
      </c>
      <c r="AY4" s="273">
        <v>59</v>
      </c>
      <c r="AZ4" s="274">
        <f>SUM(E4:AY4)</f>
        <v>4491</v>
      </c>
    </row>
    <row r="5" spans="1:52" s="162" customFormat="1" ht="21.95" customHeight="1">
      <c r="A5" s="89"/>
      <c r="B5" s="132">
        <v>1</v>
      </c>
      <c r="C5" s="90" t="s">
        <v>177</v>
      </c>
      <c r="D5" s="91" t="s">
        <v>178</v>
      </c>
      <c r="E5" s="265">
        <v>28</v>
      </c>
      <c r="F5" s="265">
        <v>9</v>
      </c>
      <c r="G5" s="265">
        <v>5</v>
      </c>
      <c r="H5" s="265">
        <v>10</v>
      </c>
      <c r="I5" s="265">
        <v>0</v>
      </c>
      <c r="J5" s="265">
        <v>11</v>
      </c>
      <c r="K5" s="265">
        <v>8</v>
      </c>
      <c r="L5" s="265">
        <v>22</v>
      </c>
      <c r="M5" s="265">
        <v>0</v>
      </c>
      <c r="N5" s="265">
        <v>10</v>
      </c>
      <c r="O5" s="265">
        <v>37</v>
      </c>
      <c r="P5" s="265">
        <v>26</v>
      </c>
      <c r="Q5" s="265">
        <v>55</v>
      </c>
      <c r="R5" s="265">
        <v>36</v>
      </c>
      <c r="S5" s="265">
        <v>6</v>
      </c>
      <c r="T5" s="265">
        <v>6</v>
      </c>
      <c r="U5" s="265">
        <v>6</v>
      </c>
      <c r="V5" s="265">
        <v>3</v>
      </c>
      <c r="W5" s="265">
        <v>0</v>
      </c>
      <c r="X5" s="265">
        <v>5</v>
      </c>
      <c r="Y5" s="265">
        <v>12</v>
      </c>
      <c r="Z5" s="265">
        <v>10</v>
      </c>
      <c r="AA5" s="265">
        <v>25</v>
      </c>
      <c r="AB5" s="265">
        <v>13</v>
      </c>
      <c r="AC5" s="265">
        <v>16</v>
      </c>
      <c r="AD5" s="265">
        <v>7</v>
      </c>
      <c r="AE5" s="265">
        <v>41</v>
      </c>
      <c r="AF5" s="265">
        <v>8</v>
      </c>
      <c r="AG5" s="265">
        <v>5</v>
      </c>
      <c r="AH5" s="265">
        <v>5</v>
      </c>
      <c r="AI5" s="265">
        <v>0</v>
      </c>
      <c r="AJ5" s="265">
        <v>6</v>
      </c>
      <c r="AK5" s="265">
        <v>6</v>
      </c>
      <c r="AL5" s="265">
        <v>8</v>
      </c>
      <c r="AM5" s="265">
        <v>4</v>
      </c>
      <c r="AN5" s="265">
        <v>8</v>
      </c>
      <c r="AO5" s="265">
        <v>4</v>
      </c>
      <c r="AP5" s="265">
        <v>6</v>
      </c>
      <c r="AQ5" s="265">
        <v>6</v>
      </c>
      <c r="AR5" s="265">
        <v>30</v>
      </c>
      <c r="AS5" s="265">
        <v>4</v>
      </c>
      <c r="AT5" s="265">
        <v>12</v>
      </c>
      <c r="AU5" s="265">
        <v>11</v>
      </c>
      <c r="AV5" s="265">
        <v>14</v>
      </c>
      <c r="AW5" s="265">
        <v>1</v>
      </c>
      <c r="AX5" s="265">
        <v>10</v>
      </c>
      <c r="AY5" s="265">
        <v>2</v>
      </c>
      <c r="AZ5" s="265">
        <f t="shared" ref="AZ5:AZ13" si="0">SUM(E5:AB5)+SUM(AC5:AY5)</f>
        <v>557</v>
      </c>
    </row>
    <row r="6" spans="1:52" s="162" customFormat="1" ht="21.95" customHeight="1">
      <c r="A6" s="93"/>
      <c r="B6" s="131"/>
      <c r="C6" s="90" t="s">
        <v>179</v>
      </c>
      <c r="D6" s="91" t="s">
        <v>180</v>
      </c>
      <c r="E6" s="265">
        <v>9</v>
      </c>
      <c r="F6" s="265">
        <v>0</v>
      </c>
      <c r="G6" s="265">
        <v>3</v>
      </c>
      <c r="H6" s="265">
        <v>0</v>
      </c>
      <c r="I6" s="265">
        <v>0</v>
      </c>
      <c r="J6" s="265">
        <v>1</v>
      </c>
      <c r="K6" s="265">
        <v>2</v>
      </c>
      <c r="L6" s="265">
        <v>0</v>
      </c>
      <c r="M6" s="265">
        <v>0</v>
      </c>
      <c r="N6" s="265">
        <v>2</v>
      </c>
      <c r="O6" s="265">
        <v>8</v>
      </c>
      <c r="P6" s="265">
        <v>1</v>
      </c>
      <c r="Q6" s="265">
        <v>6</v>
      </c>
      <c r="R6" s="265">
        <v>1</v>
      </c>
      <c r="S6" s="265">
        <v>0</v>
      </c>
      <c r="T6" s="265">
        <v>1</v>
      </c>
      <c r="U6" s="265">
        <v>0</v>
      </c>
      <c r="V6" s="265">
        <v>0</v>
      </c>
      <c r="W6" s="265">
        <v>0</v>
      </c>
      <c r="X6" s="265">
        <v>2</v>
      </c>
      <c r="Y6" s="265">
        <v>4</v>
      </c>
      <c r="Z6" s="265">
        <v>2</v>
      </c>
      <c r="AA6" s="265">
        <v>2</v>
      </c>
      <c r="AB6" s="265">
        <v>0</v>
      </c>
      <c r="AC6" s="265">
        <v>0</v>
      </c>
      <c r="AD6" s="265">
        <v>1</v>
      </c>
      <c r="AE6" s="265">
        <v>3</v>
      </c>
      <c r="AF6" s="265">
        <v>6</v>
      </c>
      <c r="AG6" s="265">
        <v>1</v>
      </c>
      <c r="AH6" s="265">
        <v>0</v>
      </c>
      <c r="AI6" s="265">
        <v>0</v>
      </c>
      <c r="AJ6" s="265">
        <v>0</v>
      </c>
      <c r="AK6" s="265">
        <v>0</v>
      </c>
      <c r="AL6" s="265">
        <v>0</v>
      </c>
      <c r="AM6" s="265">
        <v>0</v>
      </c>
      <c r="AN6" s="265">
        <v>0</v>
      </c>
      <c r="AO6" s="265">
        <v>0</v>
      </c>
      <c r="AP6" s="265">
        <v>0</v>
      </c>
      <c r="AQ6" s="265">
        <v>1</v>
      </c>
      <c r="AR6" s="265">
        <v>0</v>
      </c>
      <c r="AS6" s="265">
        <v>0</v>
      </c>
      <c r="AT6" s="265">
        <v>0</v>
      </c>
      <c r="AU6" s="265">
        <v>0</v>
      </c>
      <c r="AV6" s="265">
        <v>1</v>
      </c>
      <c r="AW6" s="265">
        <v>0</v>
      </c>
      <c r="AX6" s="265">
        <v>0</v>
      </c>
      <c r="AY6" s="265">
        <v>0</v>
      </c>
      <c r="AZ6" s="265">
        <f t="shared" si="0"/>
        <v>57</v>
      </c>
    </row>
    <row r="7" spans="1:52" s="162" customFormat="1" ht="21.95" customHeight="1">
      <c r="A7" s="93"/>
      <c r="B7" s="131"/>
      <c r="C7" s="90" t="s">
        <v>181</v>
      </c>
      <c r="D7" s="91" t="s">
        <v>182</v>
      </c>
      <c r="E7" s="265">
        <v>12</v>
      </c>
      <c r="F7" s="265">
        <v>1</v>
      </c>
      <c r="G7" s="265">
        <v>3</v>
      </c>
      <c r="H7" s="265">
        <v>3</v>
      </c>
      <c r="I7" s="265">
        <v>1</v>
      </c>
      <c r="J7" s="265">
        <v>0</v>
      </c>
      <c r="K7" s="265">
        <v>1</v>
      </c>
      <c r="L7" s="265">
        <v>11</v>
      </c>
      <c r="M7" s="265">
        <v>3</v>
      </c>
      <c r="N7" s="265">
        <v>6</v>
      </c>
      <c r="O7" s="265">
        <v>5</v>
      </c>
      <c r="P7" s="265">
        <v>14</v>
      </c>
      <c r="Q7" s="265">
        <v>25</v>
      </c>
      <c r="R7" s="265">
        <v>19</v>
      </c>
      <c r="S7" s="265">
        <v>0</v>
      </c>
      <c r="T7" s="265">
        <v>0</v>
      </c>
      <c r="U7" s="265">
        <v>2</v>
      </c>
      <c r="V7" s="265">
        <v>1</v>
      </c>
      <c r="W7" s="265">
        <v>1</v>
      </c>
      <c r="X7" s="265">
        <v>3</v>
      </c>
      <c r="Y7" s="265">
        <v>1</v>
      </c>
      <c r="Z7" s="265">
        <v>6</v>
      </c>
      <c r="AA7" s="265">
        <v>7</v>
      </c>
      <c r="AB7" s="265">
        <v>4</v>
      </c>
      <c r="AC7" s="265">
        <v>7</v>
      </c>
      <c r="AD7" s="265">
        <v>1</v>
      </c>
      <c r="AE7" s="265">
        <v>19</v>
      </c>
      <c r="AF7" s="265">
        <v>3</v>
      </c>
      <c r="AG7" s="265">
        <v>0</v>
      </c>
      <c r="AH7" s="265">
        <v>0</v>
      </c>
      <c r="AI7" s="265">
        <v>2</v>
      </c>
      <c r="AJ7" s="265">
        <v>1</v>
      </c>
      <c r="AK7" s="265">
        <v>1</v>
      </c>
      <c r="AL7" s="265">
        <v>2</v>
      </c>
      <c r="AM7" s="265">
        <v>0</v>
      </c>
      <c r="AN7" s="265">
        <v>2</v>
      </c>
      <c r="AO7" s="265">
        <v>1</v>
      </c>
      <c r="AP7" s="265">
        <v>1</v>
      </c>
      <c r="AQ7" s="265">
        <v>4</v>
      </c>
      <c r="AR7" s="265">
        <v>5</v>
      </c>
      <c r="AS7" s="265">
        <v>1</v>
      </c>
      <c r="AT7" s="265">
        <v>2</v>
      </c>
      <c r="AU7" s="265">
        <v>5</v>
      </c>
      <c r="AV7" s="265">
        <v>0</v>
      </c>
      <c r="AW7" s="265">
        <v>1</v>
      </c>
      <c r="AX7" s="265">
        <v>2</v>
      </c>
      <c r="AY7" s="265">
        <v>1</v>
      </c>
      <c r="AZ7" s="265">
        <f t="shared" si="0"/>
        <v>190</v>
      </c>
    </row>
    <row r="8" spans="1:52" s="162" customFormat="1" ht="11.1" customHeight="1">
      <c r="A8" s="93"/>
      <c r="B8" s="131"/>
      <c r="C8" s="90" t="s">
        <v>183</v>
      </c>
      <c r="D8" s="91" t="s">
        <v>184</v>
      </c>
      <c r="E8" s="265">
        <v>210</v>
      </c>
      <c r="F8" s="265">
        <v>21</v>
      </c>
      <c r="G8" s="265">
        <v>54</v>
      </c>
      <c r="H8" s="265">
        <v>51</v>
      </c>
      <c r="I8" s="265">
        <v>29</v>
      </c>
      <c r="J8" s="265">
        <v>41</v>
      </c>
      <c r="K8" s="265">
        <v>35</v>
      </c>
      <c r="L8" s="265">
        <v>69</v>
      </c>
      <c r="M8" s="265">
        <v>26</v>
      </c>
      <c r="N8" s="265">
        <v>34</v>
      </c>
      <c r="O8" s="265">
        <v>399</v>
      </c>
      <c r="P8" s="265">
        <v>173</v>
      </c>
      <c r="Q8" s="265">
        <v>164</v>
      </c>
      <c r="R8" s="265">
        <v>118</v>
      </c>
      <c r="S8" s="265">
        <v>61</v>
      </c>
      <c r="T8" s="265">
        <v>12</v>
      </c>
      <c r="U8" s="265">
        <v>29</v>
      </c>
      <c r="V8" s="265">
        <v>11</v>
      </c>
      <c r="W8" s="265">
        <v>9</v>
      </c>
      <c r="X8" s="265">
        <v>87</v>
      </c>
      <c r="Y8" s="265">
        <v>33</v>
      </c>
      <c r="Z8" s="265">
        <v>29</v>
      </c>
      <c r="AA8" s="265">
        <v>68</v>
      </c>
      <c r="AB8" s="265">
        <v>41</v>
      </c>
      <c r="AC8" s="265">
        <v>88</v>
      </c>
      <c r="AD8" s="265">
        <v>63</v>
      </c>
      <c r="AE8" s="265">
        <v>231</v>
      </c>
      <c r="AF8" s="265">
        <v>86</v>
      </c>
      <c r="AG8" s="265">
        <v>34</v>
      </c>
      <c r="AH8" s="265">
        <v>28</v>
      </c>
      <c r="AI8" s="265">
        <v>12</v>
      </c>
      <c r="AJ8" s="265">
        <v>22</v>
      </c>
      <c r="AK8" s="265">
        <v>54</v>
      </c>
      <c r="AL8" s="265">
        <v>86</v>
      </c>
      <c r="AM8" s="265">
        <v>32</v>
      </c>
      <c r="AN8" s="265">
        <v>53</v>
      </c>
      <c r="AO8" s="265">
        <v>36</v>
      </c>
      <c r="AP8" s="265">
        <v>47</v>
      </c>
      <c r="AQ8" s="265">
        <v>35</v>
      </c>
      <c r="AR8" s="265">
        <v>181</v>
      </c>
      <c r="AS8" s="265">
        <v>16</v>
      </c>
      <c r="AT8" s="265">
        <v>45</v>
      </c>
      <c r="AU8" s="265">
        <v>35</v>
      </c>
      <c r="AV8" s="265">
        <v>24</v>
      </c>
      <c r="AW8" s="265">
        <v>42</v>
      </c>
      <c r="AX8" s="265">
        <v>29</v>
      </c>
      <c r="AY8" s="265">
        <v>53</v>
      </c>
      <c r="AZ8" s="265">
        <f t="shared" si="0"/>
        <v>3136</v>
      </c>
    </row>
    <row r="9" spans="1:52" s="162" customFormat="1">
      <c r="A9" s="93"/>
      <c r="B9" s="131"/>
      <c r="C9" s="90" t="s">
        <v>185</v>
      </c>
      <c r="D9" s="91" t="s">
        <v>186</v>
      </c>
      <c r="E9" s="265">
        <v>8</v>
      </c>
      <c r="F9" s="265">
        <v>1</v>
      </c>
      <c r="G9" s="265">
        <v>1</v>
      </c>
      <c r="H9" s="265">
        <v>2</v>
      </c>
      <c r="I9" s="265">
        <v>1</v>
      </c>
      <c r="J9" s="265">
        <v>0</v>
      </c>
      <c r="K9" s="265">
        <v>0</v>
      </c>
      <c r="L9" s="265">
        <v>1</v>
      </c>
      <c r="M9" s="265">
        <v>1</v>
      </c>
      <c r="N9" s="265">
        <v>1</v>
      </c>
      <c r="O9" s="265">
        <v>26</v>
      </c>
      <c r="P9" s="265">
        <v>9</v>
      </c>
      <c r="Q9" s="265">
        <v>1</v>
      </c>
      <c r="R9" s="265">
        <v>1</v>
      </c>
      <c r="S9" s="265">
        <v>0</v>
      </c>
      <c r="T9" s="265">
        <v>0</v>
      </c>
      <c r="U9" s="265">
        <v>0</v>
      </c>
      <c r="V9" s="265">
        <v>1</v>
      </c>
      <c r="W9" s="265">
        <v>0</v>
      </c>
      <c r="X9" s="265">
        <v>0</v>
      </c>
      <c r="Y9" s="265">
        <v>0</v>
      </c>
      <c r="Z9" s="265">
        <v>2</v>
      </c>
      <c r="AA9" s="265">
        <v>1</v>
      </c>
      <c r="AB9" s="265">
        <v>0</v>
      </c>
      <c r="AC9" s="265">
        <v>2</v>
      </c>
      <c r="AD9" s="265">
        <v>2</v>
      </c>
      <c r="AE9" s="265">
        <v>6</v>
      </c>
      <c r="AF9" s="265">
        <v>0</v>
      </c>
      <c r="AG9" s="265">
        <v>0</v>
      </c>
      <c r="AH9" s="265">
        <v>0</v>
      </c>
      <c r="AI9" s="265">
        <v>0</v>
      </c>
      <c r="AJ9" s="265">
        <v>0</v>
      </c>
      <c r="AK9" s="265">
        <v>1</v>
      </c>
      <c r="AL9" s="265">
        <v>3</v>
      </c>
      <c r="AM9" s="265">
        <v>0</v>
      </c>
      <c r="AN9" s="265">
        <v>1</v>
      </c>
      <c r="AO9" s="265">
        <v>0</v>
      </c>
      <c r="AP9" s="265">
        <v>0</v>
      </c>
      <c r="AQ9" s="265">
        <v>0</v>
      </c>
      <c r="AR9" s="265">
        <v>4</v>
      </c>
      <c r="AS9" s="265">
        <v>0</v>
      </c>
      <c r="AT9" s="265">
        <v>0</v>
      </c>
      <c r="AU9" s="265">
        <v>1</v>
      </c>
      <c r="AV9" s="265">
        <v>1</v>
      </c>
      <c r="AW9" s="265">
        <v>1</v>
      </c>
      <c r="AX9" s="265">
        <v>1</v>
      </c>
      <c r="AY9" s="265">
        <v>0</v>
      </c>
      <c r="AZ9" s="265">
        <f t="shared" si="0"/>
        <v>80</v>
      </c>
    </row>
    <row r="10" spans="1:52" s="162" customFormat="1" ht="11.1" customHeight="1">
      <c r="A10" s="93"/>
      <c r="B10" s="131"/>
      <c r="C10" s="90" t="s">
        <v>187</v>
      </c>
      <c r="D10" s="91" t="s">
        <v>188</v>
      </c>
      <c r="E10" s="265">
        <v>2</v>
      </c>
      <c r="F10" s="265">
        <v>2</v>
      </c>
      <c r="G10" s="265">
        <v>0</v>
      </c>
      <c r="H10" s="265">
        <v>5</v>
      </c>
      <c r="I10" s="265">
        <v>2</v>
      </c>
      <c r="J10" s="265">
        <v>0</v>
      </c>
      <c r="K10" s="265">
        <v>1</v>
      </c>
      <c r="L10" s="265">
        <v>2</v>
      </c>
      <c r="M10" s="265">
        <v>0</v>
      </c>
      <c r="N10" s="265">
        <v>1</v>
      </c>
      <c r="O10" s="265">
        <v>16</v>
      </c>
      <c r="P10" s="265">
        <v>5</v>
      </c>
      <c r="Q10" s="265">
        <v>17</v>
      </c>
      <c r="R10" s="265">
        <v>15</v>
      </c>
      <c r="S10" s="265">
        <v>3</v>
      </c>
      <c r="T10" s="265">
        <v>0</v>
      </c>
      <c r="U10" s="265">
        <v>2</v>
      </c>
      <c r="V10" s="265">
        <v>0</v>
      </c>
      <c r="W10" s="265">
        <v>0</v>
      </c>
      <c r="X10" s="265">
        <v>3</v>
      </c>
      <c r="Y10" s="265">
        <v>1</v>
      </c>
      <c r="Z10" s="265">
        <v>1</v>
      </c>
      <c r="AA10" s="265">
        <v>7</v>
      </c>
      <c r="AB10" s="265">
        <v>3</v>
      </c>
      <c r="AC10" s="265">
        <v>5</v>
      </c>
      <c r="AD10" s="265">
        <v>4</v>
      </c>
      <c r="AE10" s="265">
        <v>11</v>
      </c>
      <c r="AF10" s="265">
        <v>6</v>
      </c>
      <c r="AG10" s="265">
        <v>1</v>
      </c>
      <c r="AH10" s="265">
        <v>2</v>
      </c>
      <c r="AI10" s="265">
        <v>0</v>
      </c>
      <c r="AJ10" s="265">
        <v>2</v>
      </c>
      <c r="AK10" s="265">
        <v>4</v>
      </c>
      <c r="AL10" s="265">
        <v>3</v>
      </c>
      <c r="AM10" s="265">
        <v>3</v>
      </c>
      <c r="AN10" s="265">
        <v>1</v>
      </c>
      <c r="AO10" s="265">
        <v>0</v>
      </c>
      <c r="AP10" s="265">
        <v>0</v>
      </c>
      <c r="AQ10" s="265">
        <v>2</v>
      </c>
      <c r="AR10" s="265">
        <v>6</v>
      </c>
      <c r="AS10" s="265">
        <v>2</v>
      </c>
      <c r="AT10" s="265">
        <v>1</v>
      </c>
      <c r="AU10" s="265">
        <v>1</v>
      </c>
      <c r="AV10" s="265">
        <v>2</v>
      </c>
      <c r="AW10" s="265">
        <v>0</v>
      </c>
      <c r="AX10" s="265">
        <v>2</v>
      </c>
      <c r="AY10" s="265">
        <v>1</v>
      </c>
      <c r="AZ10" s="265">
        <f t="shared" si="0"/>
        <v>147</v>
      </c>
    </row>
    <row r="11" spans="1:52" s="162" customFormat="1">
      <c r="A11" s="93"/>
      <c r="B11" s="131"/>
      <c r="C11" s="90" t="s">
        <v>189</v>
      </c>
      <c r="D11" s="91" t="s">
        <v>190</v>
      </c>
      <c r="E11" s="265">
        <v>9</v>
      </c>
      <c r="F11" s="265">
        <v>3</v>
      </c>
      <c r="G11" s="265">
        <v>3</v>
      </c>
      <c r="H11" s="265">
        <v>6</v>
      </c>
      <c r="I11" s="265">
        <v>5</v>
      </c>
      <c r="J11" s="265">
        <v>5</v>
      </c>
      <c r="K11" s="265">
        <v>3</v>
      </c>
      <c r="L11" s="265">
        <v>9</v>
      </c>
      <c r="M11" s="265">
        <v>5</v>
      </c>
      <c r="N11" s="265">
        <v>4</v>
      </c>
      <c r="O11" s="265">
        <v>27</v>
      </c>
      <c r="P11" s="265">
        <v>12</v>
      </c>
      <c r="Q11" s="265">
        <v>9</v>
      </c>
      <c r="R11" s="265">
        <v>13</v>
      </c>
      <c r="S11" s="265">
        <v>2</v>
      </c>
      <c r="T11" s="265">
        <v>3</v>
      </c>
      <c r="U11" s="265">
        <v>3</v>
      </c>
      <c r="V11" s="265">
        <v>1</v>
      </c>
      <c r="W11" s="265">
        <v>1</v>
      </c>
      <c r="X11" s="265">
        <v>3</v>
      </c>
      <c r="Y11" s="265">
        <v>3</v>
      </c>
      <c r="Z11" s="265">
        <v>12</v>
      </c>
      <c r="AA11" s="265">
        <v>14</v>
      </c>
      <c r="AB11" s="265">
        <v>6</v>
      </c>
      <c r="AC11" s="265">
        <v>5</v>
      </c>
      <c r="AD11" s="265">
        <v>5</v>
      </c>
      <c r="AE11" s="265">
        <v>18</v>
      </c>
      <c r="AF11" s="265">
        <v>7</v>
      </c>
      <c r="AG11" s="265">
        <v>2</v>
      </c>
      <c r="AH11" s="265">
        <v>1</v>
      </c>
      <c r="AI11" s="265">
        <v>0</v>
      </c>
      <c r="AJ11" s="265">
        <v>0</v>
      </c>
      <c r="AK11" s="265">
        <v>5</v>
      </c>
      <c r="AL11" s="265">
        <v>9</v>
      </c>
      <c r="AM11" s="265">
        <v>2</v>
      </c>
      <c r="AN11" s="265">
        <v>1</v>
      </c>
      <c r="AO11" s="265">
        <v>0</v>
      </c>
      <c r="AP11" s="265">
        <v>5</v>
      </c>
      <c r="AQ11" s="265">
        <v>2</v>
      </c>
      <c r="AR11" s="265">
        <v>19</v>
      </c>
      <c r="AS11" s="265">
        <v>0</v>
      </c>
      <c r="AT11" s="265">
        <v>1</v>
      </c>
      <c r="AU11" s="265">
        <v>7</v>
      </c>
      <c r="AV11" s="265">
        <v>2</v>
      </c>
      <c r="AW11" s="265">
        <v>1</v>
      </c>
      <c r="AX11" s="265">
        <v>7</v>
      </c>
      <c r="AY11" s="265">
        <v>2</v>
      </c>
      <c r="AZ11" s="265">
        <f t="shared" si="0"/>
        <v>262</v>
      </c>
    </row>
    <row r="12" spans="1:52" s="162" customFormat="1" ht="19.5">
      <c r="A12" s="93"/>
      <c r="B12" s="131"/>
      <c r="C12" s="90" t="s">
        <v>191</v>
      </c>
      <c r="D12" s="91" t="s">
        <v>192</v>
      </c>
      <c r="E12" s="265">
        <v>1</v>
      </c>
      <c r="F12" s="265">
        <v>0</v>
      </c>
      <c r="G12" s="265">
        <v>0</v>
      </c>
      <c r="H12" s="265">
        <v>2</v>
      </c>
      <c r="I12" s="265">
        <v>0</v>
      </c>
      <c r="J12" s="265">
        <v>0</v>
      </c>
      <c r="K12" s="265">
        <v>2</v>
      </c>
      <c r="L12" s="265">
        <v>1</v>
      </c>
      <c r="M12" s="265">
        <v>0</v>
      </c>
      <c r="N12" s="265">
        <v>1</v>
      </c>
      <c r="O12" s="265">
        <v>4</v>
      </c>
      <c r="P12" s="265">
        <v>2</v>
      </c>
      <c r="Q12" s="265">
        <v>3</v>
      </c>
      <c r="R12" s="265">
        <v>4</v>
      </c>
      <c r="S12" s="265">
        <v>0</v>
      </c>
      <c r="T12" s="265">
        <v>1</v>
      </c>
      <c r="U12" s="265">
        <v>0</v>
      </c>
      <c r="V12" s="265">
        <v>0</v>
      </c>
      <c r="W12" s="265">
        <v>0</v>
      </c>
      <c r="X12" s="265">
        <v>0</v>
      </c>
      <c r="Y12" s="265">
        <v>0</v>
      </c>
      <c r="Z12" s="265">
        <v>0</v>
      </c>
      <c r="AA12" s="265">
        <v>1</v>
      </c>
      <c r="AB12" s="265">
        <v>0</v>
      </c>
      <c r="AC12" s="265">
        <v>1</v>
      </c>
      <c r="AD12" s="265">
        <v>0</v>
      </c>
      <c r="AE12" s="265">
        <v>1</v>
      </c>
      <c r="AF12" s="265">
        <v>5</v>
      </c>
      <c r="AG12" s="265">
        <v>0</v>
      </c>
      <c r="AH12" s="265">
        <v>0</v>
      </c>
      <c r="AI12" s="265">
        <v>1</v>
      </c>
      <c r="AJ12" s="265">
        <v>0</v>
      </c>
      <c r="AK12" s="265">
        <v>1</v>
      </c>
      <c r="AL12" s="265">
        <v>1</v>
      </c>
      <c r="AM12" s="265">
        <v>0</v>
      </c>
      <c r="AN12" s="265">
        <v>0</v>
      </c>
      <c r="AO12" s="265">
        <v>0</v>
      </c>
      <c r="AP12" s="265">
        <v>0</v>
      </c>
      <c r="AQ12" s="265">
        <v>0</v>
      </c>
      <c r="AR12" s="265">
        <v>1</v>
      </c>
      <c r="AS12" s="265">
        <v>0</v>
      </c>
      <c r="AT12" s="265">
        <v>0</v>
      </c>
      <c r="AU12" s="265">
        <v>2</v>
      </c>
      <c r="AV12" s="265">
        <v>0</v>
      </c>
      <c r="AW12" s="265">
        <v>0</v>
      </c>
      <c r="AX12" s="265">
        <v>1</v>
      </c>
      <c r="AY12" s="265">
        <v>0</v>
      </c>
      <c r="AZ12" s="265">
        <f t="shared" si="0"/>
        <v>36</v>
      </c>
    </row>
    <row r="13" spans="1:52" s="162" customFormat="1" ht="23.45" customHeight="1">
      <c r="A13" s="95"/>
      <c r="B13" s="133"/>
      <c r="C13" s="90" t="s">
        <v>193</v>
      </c>
      <c r="D13" s="91" t="s">
        <v>642</v>
      </c>
      <c r="E13" s="265">
        <v>2</v>
      </c>
      <c r="F13" s="265">
        <v>0</v>
      </c>
      <c r="G13" s="265">
        <v>0</v>
      </c>
      <c r="H13" s="265">
        <v>1</v>
      </c>
      <c r="I13" s="265">
        <v>0</v>
      </c>
      <c r="J13" s="265">
        <v>1</v>
      </c>
      <c r="K13" s="265">
        <v>0</v>
      </c>
      <c r="L13" s="265">
        <v>1</v>
      </c>
      <c r="M13" s="265">
        <v>0</v>
      </c>
      <c r="N13" s="265">
        <v>0</v>
      </c>
      <c r="O13" s="265">
        <v>0</v>
      </c>
      <c r="P13" s="265">
        <v>0</v>
      </c>
      <c r="Q13" s="265">
        <v>1</v>
      </c>
      <c r="R13" s="265">
        <v>0</v>
      </c>
      <c r="S13" s="265">
        <v>0</v>
      </c>
      <c r="T13" s="265">
        <v>0</v>
      </c>
      <c r="U13" s="265">
        <v>0</v>
      </c>
      <c r="V13" s="265">
        <v>0</v>
      </c>
      <c r="W13" s="265">
        <v>0</v>
      </c>
      <c r="X13" s="265">
        <v>0</v>
      </c>
      <c r="Y13" s="265">
        <v>0</v>
      </c>
      <c r="Z13" s="265">
        <v>0</v>
      </c>
      <c r="AA13" s="265">
        <v>0</v>
      </c>
      <c r="AB13" s="265">
        <v>0</v>
      </c>
      <c r="AC13" s="265">
        <v>5</v>
      </c>
      <c r="AD13" s="265">
        <v>1</v>
      </c>
      <c r="AE13" s="265">
        <v>0</v>
      </c>
      <c r="AF13" s="265">
        <v>0</v>
      </c>
      <c r="AG13" s="265">
        <v>2</v>
      </c>
      <c r="AH13" s="265">
        <v>0</v>
      </c>
      <c r="AI13" s="265">
        <v>1</v>
      </c>
      <c r="AJ13" s="265">
        <v>2</v>
      </c>
      <c r="AK13" s="265">
        <v>0</v>
      </c>
      <c r="AL13" s="265">
        <v>0</v>
      </c>
      <c r="AM13" s="265">
        <v>1</v>
      </c>
      <c r="AN13" s="265">
        <v>2</v>
      </c>
      <c r="AO13" s="265">
        <v>0</v>
      </c>
      <c r="AP13" s="265">
        <v>0</v>
      </c>
      <c r="AQ13" s="265">
        <v>1</v>
      </c>
      <c r="AR13" s="265">
        <v>0</v>
      </c>
      <c r="AS13" s="265">
        <v>0</v>
      </c>
      <c r="AT13" s="265">
        <v>4</v>
      </c>
      <c r="AU13" s="265">
        <v>0</v>
      </c>
      <c r="AV13" s="265">
        <v>0</v>
      </c>
      <c r="AW13" s="265">
        <v>1</v>
      </c>
      <c r="AX13" s="265">
        <v>0</v>
      </c>
      <c r="AY13" s="265">
        <v>0</v>
      </c>
      <c r="AZ13" s="265">
        <f t="shared" si="0"/>
        <v>26</v>
      </c>
    </row>
    <row r="14" spans="1:52" s="162" customFormat="1" ht="18.600000000000001" customHeight="1">
      <c r="A14" s="269" t="s">
        <v>194</v>
      </c>
      <c r="B14" s="270"/>
      <c r="C14" s="271"/>
      <c r="D14" s="272" t="s">
        <v>195</v>
      </c>
      <c r="E14" s="273">
        <v>59</v>
      </c>
      <c r="F14" s="273">
        <v>4</v>
      </c>
      <c r="G14" s="273">
        <v>13</v>
      </c>
      <c r="H14" s="273">
        <v>17</v>
      </c>
      <c r="I14" s="273">
        <v>8</v>
      </c>
      <c r="J14" s="273">
        <v>8</v>
      </c>
      <c r="K14" s="273">
        <v>23</v>
      </c>
      <c r="L14" s="273">
        <v>14</v>
      </c>
      <c r="M14" s="273">
        <v>12</v>
      </c>
      <c r="N14" s="273">
        <v>17</v>
      </c>
      <c r="O14" s="273">
        <v>57</v>
      </c>
      <c r="P14" s="273">
        <v>45</v>
      </c>
      <c r="Q14" s="273">
        <v>85</v>
      </c>
      <c r="R14" s="273">
        <v>57</v>
      </c>
      <c r="S14" s="273">
        <v>18</v>
      </c>
      <c r="T14" s="273">
        <v>9</v>
      </c>
      <c r="U14" s="273">
        <v>5</v>
      </c>
      <c r="V14" s="273">
        <v>13</v>
      </c>
      <c r="W14" s="273">
        <v>6</v>
      </c>
      <c r="X14" s="273">
        <v>10</v>
      </c>
      <c r="Y14" s="273">
        <v>21</v>
      </c>
      <c r="Z14" s="273">
        <v>29</v>
      </c>
      <c r="AA14" s="273">
        <v>51</v>
      </c>
      <c r="AB14" s="273">
        <v>17</v>
      </c>
      <c r="AC14" s="273">
        <v>11</v>
      </c>
      <c r="AD14" s="273">
        <v>16</v>
      </c>
      <c r="AE14" s="273">
        <v>58</v>
      </c>
      <c r="AF14" s="273">
        <v>43</v>
      </c>
      <c r="AG14" s="273">
        <v>8</v>
      </c>
      <c r="AH14" s="273">
        <v>8</v>
      </c>
      <c r="AI14" s="273">
        <v>3</v>
      </c>
      <c r="AJ14" s="273">
        <v>6</v>
      </c>
      <c r="AK14" s="273">
        <v>16</v>
      </c>
      <c r="AL14" s="273">
        <v>33</v>
      </c>
      <c r="AM14" s="273">
        <v>16</v>
      </c>
      <c r="AN14" s="273">
        <v>21</v>
      </c>
      <c r="AO14" s="273">
        <v>17</v>
      </c>
      <c r="AP14" s="273">
        <v>27</v>
      </c>
      <c r="AQ14" s="273">
        <v>12</v>
      </c>
      <c r="AR14" s="273">
        <v>37</v>
      </c>
      <c r="AS14" s="273">
        <v>4</v>
      </c>
      <c r="AT14" s="273">
        <v>25</v>
      </c>
      <c r="AU14" s="273">
        <v>33</v>
      </c>
      <c r="AV14" s="273">
        <v>22</v>
      </c>
      <c r="AW14" s="273">
        <v>29</v>
      </c>
      <c r="AX14" s="273">
        <v>21</v>
      </c>
      <c r="AY14" s="273">
        <v>7</v>
      </c>
      <c r="AZ14" s="274">
        <f>SUM(E14:AY14)</f>
        <v>1071</v>
      </c>
    </row>
    <row r="15" spans="1:52" s="162" customFormat="1" ht="11.1" customHeight="1">
      <c r="A15" s="57"/>
      <c r="B15" s="132">
        <v>2</v>
      </c>
      <c r="C15" s="97"/>
      <c r="D15" s="91" t="s">
        <v>196</v>
      </c>
      <c r="E15" s="266"/>
      <c r="F15" s="266"/>
      <c r="G15" s="266"/>
      <c r="H15" s="266"/>
      <c r="I15" s="266"/>
      <c r="J15" s="266"/>
      <c r="K15" s="266"/>
      <c r="L15" s="266"/>
      <c r="M15" s="266"/>
      <c r="N15" s="266"/>
      <c r="O15" s="266"/>
      <c r="P15" s="266"/>
      <c r="Q15" s="266"/>
      <c r="R15" s="266"/>
      <c r="S15" s="266"/>
      <c r="T15" s="266"/>
      <c r="U15" s="266"/>
      <c r="V15" s="266"/>
      <c r="W15" s="266"/>
      <c r="X15" s="266"/>
      <c r="Y15" s="266"/>
      <c r="Z15" s="266"/>
      <c r="AA15" s="266"/>
      <c r="AB15" s="266"/>
      <c r="AC15" s="265"/>
      <c r="AD15" s="265"/>
      <c r="AE15" s="265"/>
      <c r="AF15" s="265"/>
      <c r="AG15" s="265"/>
      <c r="AH15" s="265"/>
      <c r="AI15" s="265"/>
      <c r="AJ15" s="265"/>
      <c r="AK15" s="265"/>
      <c r="AL15" s="265"/>
      <c r="AM15" s="265"/>
      <c r="AN15" s="265"/>
      <c r="AO15" s="265"/>
      <c r="AP15" s="265"/>
      <c r="AQ15" s="265"/>
      <c r="AR15" s="265"/>
      <c r="AS15" s="265"/>
      <c r="AT15" s="265"/>
      <c r="AU15" s="265"/>
      <c r="AV15" s="265"/>
      <c r="AW15" s="265"/>
      <c r="AX15" s="265"/>
      <c r="AY15" s="265"/>
      <c r="AZ15" s="265"/>
    </row>
    <row r="16" spans="1:52" s="162" customFormat="1" ht="11.1" customHeight="1">
      <c r="A16" s="177">
        <v>1</v>
      </c>
      <c r="B16" s="136"/>
      <c r="C16" s="90" t="s">
        <v>177</v>
      </c>
      <c r="D16" s="91" t="s">
        <v>197</v>
      </c>
      <c r="E16" s="263">
        <v>0</v>
      </c>
      <c r="F16" s="263">
        <v>0</v>
      </c>
      <c r="G16" s="263">
        <v>0</v>
      </c>
      <c r="H16" s="263">
        <v>0</v>
      </c>
      <c r="I16" s="263">
        <v>0</v>
      </c>
      <c r="J16" s="263">
        <v>0</v>
      </c>
      <c r="K16" s="263">
        <v>0</v>
      </c>
      <c r="L16" s="263">
        <v>0</v>
      </c>
      <c r="M16" s="263">
        <v>0</v>
      </c>
      <c r="N16" s="263">
        <v>0</v>
      </c>
      <c r="O16" s="263">
        <v>1</v>
      </c>
      <c r="P16" s="263">
        <v>0</v>
      </c>
      <c r="Q16" s="263">
        <v>2</v>
      </c>
      <c r="R16" s="263">
        <v>0</v>
      </c>
      <c r="S16" s="263">
        <v>0</v>
      </c>
      <c r="T16" s="263">
        <v>0</v>
      </c>
      <c r="U16" s="263">
        <v>0</v>
      </c>
      <c r="V16" s="263">
        <v>0</v>
      </c>
      <c r="W16" s="263">
        <v>0</v>
      </c>
      <c r="X16" s="263">
        <v>0</v>
      </c>
      <c r="Y16" s="263">
        <v>0</v>
      </c>
      <c r="Z16" s="263">
        <v>0</v>
      </c>
      <c r="AA16" s="263">
        <v>0</v>
      </c>
      <c r="AB16" s="263">
        <v>0</v>
      </c>
      <c r="AC16" s="263">
        <v>0</v>
      </c>
      <c r="AD16" s="263">
        <v>1</v>
      </c>
      <c r="AE16" s="263">
        <v>1</v>
      </c>
      <c r="AF16" s="263">
        <v>0</v>
      </c>
      <c r="AG16" s="263">
        <v>0</v>
      </c>
      <c r="AH16" s="263">
        <v>0</v>
      </c>
      <c r="AI16" s="263">
        <v>0</v>
      </c>
      <c r="AJ16" s="263">
        <v>0</v>
      </c>
      <c r="AK16" s="263">
        <v>0</v>
      </c>
      <c r="AL16" s="263">
        <v>0</v>
      </c>
      <c r="AM16" s="263">
        <v>0</v>
      </c>
      <c r="AN16" s="263">
        <v>0</v>
      </c>
      <c r="AO16" s="263">
        <v>0</v>
      </c>
      <c r="AP16" s="263">
        <v>0</v>
      </c>
      <c r="AQ16" s="263">
        <v>0</v>
      </c>
      <c r="AR16" s="263">
        <v>0</v>
      </c>
      <c r="AS16" s="263">
        <v>0</v>
      </c>
      <c r="AT16" s="263">
        <v>0</v>
      </c>
      <c r="AU16" s="263">
        <v>0</v>
      </c>
      <c r="AV16" s="263">
        <v>0</v>
      </c>
      <c r="AW16" s="263">
        <v>0</v>
      </c>
      <c r="AX16" s="263">
        <v>0</v>
      </c>
      <c r="AY16" s="263">
        <v>0</v>
      </c>
      <c r="AZ16" s="263">
        <f>SUM(E16:AB16)+SUM(AC16:AY16)</f>
        <v>5</v>
      </c>
    </row>
    <row r="17" spans="1:52" s="162" customFormat="1">
      <c r="A17" s="177">
        <v>2</v>
      </c>
      <c r="B17" s="131"/>
      <c r="C17" s="90" t="s">
        <v>179</v>
      </c>
      <c r="D17" s="91" t="s">
        <v>198</v>
      </c>
      <c r="E17" s="263">
        <v>0</v>
      </c>
      <c r="F17" s="263">
        <v>0</v>
      </c>
      <c r="G17" s="263">
        <v>0</v>
      </c>
      <c r="H17" s="263">
        <v>0</v>
      </c>
      <c r="I17" s="263">
        <v>0</v>
      </c>
      <c r="J17" s="263">
        <v>0</v>
      </c>
      <c r="K17" s="263">
        <v>0</v>
      </c>
      <c r="L17" s="263">
        <v>0</v>
      </c>
      <c r="M17" s="263">
        <v>0</v>
      </c>
      <c r="N17" s="263">
        <v>0</v>
      </c>
      <c r="O17" s="263">
        <v>0</v>
      </c>
      <c r="P17" s="263">
        <v>0</v>
      </c>
      <c r="Q17" s="263">
        <v>0</v>
      </c>
      <c r="R17" s="263">
        <v>0</v>
      </c>
      <c r="S17" s="263">
        <v>0</v>
      </c>
      <c r="T17" s="263">
        <v>0</v>
      </c>
      <c r="U17" s="263">
        <v>0</v>
      </c>
      <c r="V17" s="263">
        <v>0</v>
      </c>
      <c r="W17" s="263">
        <v>0</v>
      </c>
      <c r="X17" s="263">
        <v>0</v>
      </c>
      <c r="Y17" s="263">
        <v>0</v>
      </c>
      <c r="Z17" s="263">
        <v>0</v>
      </c>
      <c r="AA17" s="263">
        <v>0</v>
      </c>
      <c r="AB17" s="263">
        <v>0</v>
      </c>
      <c r="AC17" s="263">
        <v>0</v>
      </c>
      <c r="AD17" s="263">
        <v>0</v>
      </c>
      <c r="AE17" s="263">
        <v>0</v>
      </c>
      <c r="AF17" s="263">
        <v>0</v>
      </c>
      <c r="AG17" s="263">
        <v>0</v>
      </c>
      <c r="AH17" s="263">
        <v>0</v>
      </c>
      <c r="AI17" s="263">
        <v>0</v>
      </c>
      <c r="AJ17" s="263">
        <v>0</v>
      </c>
      <c r="AK17" s="263">
        <v>0</v>
      </c>
      <c r="AL17" s="263">
        <v>0</v>
      </c>
      <c r="AM17" s="263">
        <v>0</v>
      </c>
      <c r="AN17" s="263">
        <v>0</v>
      </c>
      <c r="AO17" s="263">
        <v>0</v>
      </c>
      <c r="AP17" s="263">
        <v>0</v>
      </c>
      <c r="AQ17" s="263">
        <v>0</v>
      </c>
      <c r="AR17" s="263">
        <v>0</v>
      </c>
      <c r="AS17" s="263">
        <v>0</v>
      </c>
      <c r="AT17" s="263">
        <v>0</v>
      </c>
      <c r="AU17" s="263">
        <v>0</v>
      </c>
      <c r="AV17" s="263">
        <v>0</v>
      </c>
      <c r="AW17" s="263">
        <v>0</v>
      </c>
      <c r="AX17" s="263">
        <v>0</v>
      </c>
      <c r="AY17" s="263">
        <v>0</v>
      </c>
      <c r="AZ17" s="263">
        <f>SUM(E17:AB17)+SUM(AC17:AY17)</f>
        <v>0</v>
      </c>
    </row>
    <row r="18" spans="1:52" s="162" customFormat="1">
      <c r="A18" s="177">
        <v>3</v>
      </c>
      <c r="B18" s="131"/>
      <c r="C18" s="90" t="s">
        <v>181</v>
      </c>
      <c r="D18" s="91" t="s">
        <v>199</v>
      </c>
      <c r="E18" s="263">
        <v>0</v>
      </c>
      <c r="F18" s="263">
        <v>0</v>
      </c>
      <c r="G18" s="263">
        <v>0</v>
      </c>
      <c r="H18" s="263">
        <v>0</v>
      </c>
      <c r="I18" s="263">
        <v>0</v>
      </c>
      <c r="J18" s="263">
        <v>0</v>
      </c>
      <c r="K18" s="263">
        <v>0</v>
      </c>
      <c r="L18" s="263">
        <v>0</v>
      </c>
      <c r="M18" s="263">
        <v>0</v>
      </c>
      <c r="N18" s="263">
        <v>0</v>
      </c>
      <c r="O18" s="263">
        <v>0</v>
      </c>
      <c r="P18" s="263">
        <v>0</v>
      </c>
      <c r="Q18" s="263">
        <v>1</v>
      </c>
      <c r="R18" s="263">
        <v>0</v>
      </c>
      <c r="S18" s="263">
        <v>0</v>
      </c>
      <c r="T18" s="263">
        <v>0</v>
      </c>
      <c r="U18" s="263">
        <v>0</v>
      </c>
      <c r="V18" s="263">
        <v>0</v>
      </c>
      <c r="W18" s="263">
        <v>0</v>
      </c>
      <c r="X18" s="263">
        <v>0</v>
      </c>
      <c r="Y18" s="263">
        <v>0</v>
      </c>
      <c r="Z18" s="263">
        <v>0</v>
      </c>
      <c r="AA18" s="263">
        <v>0</v>
      </c>
      <c r="AB18" s="263">
        <v>0</v>
      </c>
      <c r="AC18" s="263">
        <v>0</v>
      </c>
      <c r="AD18" s="263">
        <v>0</v>
      </c>
      <c r="AE18" s="263">
        <v>0</v>
      </c>
      <c r="AF18" s="263">
        <v>0</v>
      </c>
      <c r="AG18" s="263">
        <v>0</v>
      </c>
      <c r="AH18" s="263">
        <v>0</v>
      </c>
      <c r="AI18" s="263">
        <v>0</v>
      </c>
      <c r="AJ18" s="263">
        <v>0</v>
      </c>
      <c r="AK18" s="263">
        <v>0</v>
      </c>
      <c r="AL18" s="263">
        <v>0</v>
      </c>
      <c r="AM18" s="263">
        <v>0</v>
      </c>
      <c r="AN18" s="263">
        <v>0</v>
      </c>
      <c r="AO18" s="263">
        <v>0</v>
      </c>
      <c r="AP18" s="263">
        <v>0</v>
      </c>
      <c r="AQ18" s="263">
        <v>0</v>
      </c>
      <c r="AR18" s="263">
        <v>0</v>
      </c>
      <c r="AS18" s="263">
        <v>0</v>
      </c>
      <c r="AT18" s="263">
        <v>0</v>
      </c>
      <c r="AU18" s="263">
        <v>0</v>
      </c>
      <c r="AV18" s="263">
        <v>0</v>
      </c>
      <c r="AW18" s="263">
        <v>0</v>
      </c>
      <c r="AX18" s="263">
        <v>0</v>
      </c>
      <c r="AY18" s="263">
        <v>0</v>
      </c>
      <c r="AZ18" s="263">
        <f>SUM(E18:AB18)+SUM(AC18:AY18)</f>
        <v>1</v>
      </c>
    </row>
    <row r="19" spans="1:52" s="162" customFormat="1" ht="11.1" customHeight="1">
      <c r="A19" s="177">
        <v>4</v>
      </c>
      <c r="B19" s="131"/>
      <c r="C19" s="90" t="s">
        <v>183</v>
      </c>
      <c r="D19" s="91" t="s">
        <v>200</v>
      </c>
      <c r="E19" s="263">
        <v>0</v>
      </c>
      <c r="F19" s="263">
        <v>0</v>
      </c>
      <c r="G19" s="263">
        <v>0</v>
      </c>
      <c r="H19" s="263">
        <v>0</v>
      </c>
      <c r="I19" s="263">
        <v>0</v>
      </c>
      <c r="J19" s="263">
        <v>0</v>
      </c>
      <c r="K19" s="263">
        <v>0</v>
      </c>
      <c r="L19" s="263">
        <v>0</v>
      </c>
      <c r="M19" s="263">
        <v>0</v>
      </c>
      <c r="N19" s="263">
        <v>0</v>
      </c>
      <c r="O19" s="263">
        <v>0</v>
      </c>
      <c r="P19" s="263">
        <v>0</v>
      </c>
      <c r="Q19" s="263">
        <v>0</v>
      </c>
      <c r="R19" s="263">
        <v>0</v>
      </c>
      <c r="S19" s="263">
        <v>0</v>
      </c>
      <c r="T19" s="263">
        <v>0</v>
      </c>
      <c r="U19" s="263">
        <v>0</v>
      </c>
      <c r="V19" s="263">
        <v>0</v>
      </c>
      <c r="W19" s="263">
        <v>0</v>
      </c>
      <c r="X19" s="263">
        <v>0</v>
      </c>
      <c r="Y19" s="263">
        <v>0</v>
      </c>
      <c r="Z19" s="263">
        <v>0</v>
      </c>
      <c r="AA19" s="263">
        <v>0</v>
      </c>
      <c r="AB19" s="263">
        <v>0</v>
      </c>
      <c r="AC19" s="263">
        <v>0</v>
      </c>
      <c r="AD19" s="263">
        <v>0</v>
      </c>
      <c r="AE19" s="263">
        <v>0</v>
      </c>
      <c r="AF19" s="263">
        <v>0</v>
      </c>
      <c r="AG19" s="263">
        <v>0</v>
      </c>
      <c r="AH19" s="263">
        <v>0</v>
      </c>
      <c r="AI19" s="263">
        <v>0</v>
      </c>
      <c r="AJ19" s="263">
        <v>0</v>
      </c>
      <c r="AK19" s="263">
        <v>0</v>
      </c>
      <c r="AL19" s="263">
        <v>0</v>
      </c>
      <c r="AM19" s="263">
        <v>0</v>
      </c>
      <c r="AN19" s="263">
        <v>0</v>
      </c>
      <c r="AO19" s="263">
        <v>0</v>
      </c>
      <c r="AP19" s="263">
        <v>0</v>
      </c>
      <c r="AQ19" s="263">
        <v>0</v>
      </c>
      <c r="AR19" s="263">
        <v>0</v>
      </c>
      <c r="AS19" s="263">
        <v>0</v>
      </c>
      <c r="AT19" s="263">
        <v>0</v>
      </c>
      <c r="AU19" s="263">
        <v>0</v>
      </c>
      <c r="AV19" s="263">
        <v>0</v>
      </c>
      <c r="AW19" s="263">
        <v>0</v>
      </c>
      <c r="AX19" s="263">
        <v>0</v>
      </c>
      <c r="AY19" s="263">
        <v>0</v>
      </c>
      <c r="AZ19" s="263">
        <f>SUM(E19:AB19)+SUM(AC19:AY19)</f>
        <v>0</v>
      </c>
    </row>
    <row r="20" spans="1:52" s="162" customFormat="1" ht="33" customHeight="1">
      <c r="A20" s="137">
        <v>5</v>
      </c>
      <c r="B20" s="131"/>
      <c r="C20" s="98" t="s">
        <v>185</v>
      </c>
      <c r="D20" s="91" t="s">
        <v>201</v>
      </c>
      <c r="E20" s="263">
        <v>0</v>
      </c>
      <c r="F20" s="263">
        <v>0</v>
      </c>
      <c r="G20" s="263">
        <v>0</v>
      </c>
      <c r="H20" s="263">
        <v>0</v>
      </c>
      <c r="I20" s="263">
        <v>0</v>
      </c>
      <c r="J20" s="263">
        <v>0</v>
      </c>
      <c r="K20" s="263">
        <v>0</v>
      </c>
      <c r="L20" s="263">
        <v>0</v>
      </c>
      <c r="M20" s="263">
        <v>0</v>
      </c>
      <c r="N20" s="263">
        <v>0</v>
      </c>
      <c r="O20" s="263">
        <v>0</v>
      </c>
      <c r="P20" s="263">
        <v>0</v>
      </c>
      <c r="Q20" s="263">
        <v>0</v>
      </c>
      <c r="R20" s="263">
        <v>0</v>
      </c>
      <c r="S20" s="263">
        <v>0</v>
      </c>
      <c r="T20" s="263">
        <v>0</v>
      </c>
      <c r="U20" s="263">
        <v>0</v>
      </c>
      <c r="V20" s="263">
        <v>0</v>
      </c>
      <c r="W20" s="263">
        <v>0</v>
      </c>
      <c r="X20" s="263">
        <v>0</v>
      </c>
      <c r="Y20" s="263">
        <v>0</v>
      </c>
      <c r="Z20" s="263">
        <v>0</v>
      </c>
      <c r="AA20" s="263">
        <v>0</v>
      </c>
      <c r="AB20" s="263">
        <v>0</v>
      </c>
      <c r="AC20" s="263">
        <v>0</v>
      </c>
      <c r="AD20" s="263">
        <v>0</v>
      </c>
      <c r="AE20" s="263">
        <v>0</v>
      </c>
      <c r="AF20" s="263">
        <v>0</v>
      </c>
      <c r="AG20" s="263">
        <v>0</v>
      </c>
      <c r="AH20" s="263">
        <v>0</v>
      </c>
      <c r="AI20" s="263">
        <v>0</v>
      </c>
      <c r="AJ20" s="263">
        <v>0</v>
      </c>
      <c r="AK20" s="263">
        <v>0</v>
      </c>
      <c r="AL20" s="263">
        <v>0</v>
      </c>
      <c r="AM20" s="263">
        <v>0</v>
      </c>
      <c r="AN20" s="263">
        <v>0</v>
      </c>
      <c r="AO20" s="263">
        <v>0</v>
      </c>
      <c r="AP20" s="263">
        <v>0</v>
      </c>
      <c r="AQ20" s="263">
        <v>0</v>
      </c>
      <c r="AR20" s="263">
        <v>0</v>
      </c>
      <c r="AS20" s="263">
        <v>0</v>
      </c>
      <c r="AT20" s="263">
        <v>0</v>
      </c>
      <c r="AU20" s="263">
        <v>0</v>
      </c>
      <c r="AV20" s="263">
        <v>0</v>
      </c>
      <c r="AW20" s="263">
        <v>0</v>
      </c>
      <c r="AX20" s="263">
        <v>0</v>
      </c>
      <c r="AY20" s="263">
        <v>0</v>
      </c>
      <c r="AZ20" s="263">
        <f>SUM(E20:AB20)+SUM(AC20:AY20)</f>
        <v>0</v>
      </c>
    </row>
    <row r="21" spans="1:52" s="162" customFormat="1" ht="11.1" customHeight="1">
      <c r="A21" s="138"/>
      <c r="B21" s="131"/>
      <c r="C21" s="99"/>
      <c r="D21" s="91" t="s">
        <v>202</v>
      </c>
      <c r="E21" s="263"/>
      <c r="F21" s="263"/>
      <c r="G21" s="263"/>
      <c r="H21" s="263"/>
      <c r="I21" s="263"/>
      <c r="J21" s="263"/>
      <c r="K21" s="263"/>
      <c r="L21" s="263"/>
      <c r="M21" s="263"/>
      <c r="N21" s="263"/>
      <c r="O21" s="263"/>
      <c r="P21" s="263"/>
      <c r="Q21" s="263"/>
      <c r="R21" s="263"/>
      <c r="S21" s="263"/>
      <c r="T21" s="263"/>
      <c r="U21" s="263"/>
      <c r="V21" s="263"/>
      <c r="W21" s="263"/>
      <c r="X21" s="263"/>
      <c r="Y21" s="263"/>
      <c r="Z21" s="263"/>
      <c r="AA21" s="263"/>
      <c r="AB21" s="263"/>
      <c r="AC21" s="263"/>
      <c r="AD21" s="263"/>
      <c r="AE21" s="263"/>
      <c r="AF21" s="263"/>
      <c r="AG21" s="263"/>
      <c r="AH21" s="263"/>
      <c r="AI21" s="263"/>
      <c r="AJ21" s="263"/>
      <c r="AK21" s="263"/>
      <c r="AL21" s="263"/>
      <c r="AM21" s="263"/>
      <c r="AN21" s="263"/>
      <c r="AO21" s="263"/>
      <c r="AP21" s="263"/>
      <c r="AQ21" s="263"/>
      <c r="AR21" s="263"/>
      <c r="AS21" s="263"/>
      <c r="AT21" s="263"/>
      <c r="AU21" s="263"/>
      <c r="AV21" s="263"/>
      <c r="AW21" s="263"/>
      <c r="AX21" s="263"/>
      <c r="AY21" s="263"/>
      <c r="AZ21" s="263"/>
    </row>
    <row r="22" spans="1:52" s="162" customFormat="1" ht="11.1" customHeight="1">
      <c r="A22" s="138"/>
      <c r="B22" s="131"/>
      <c r="C22" s="99"/>
      <c r="D22" s="91" t="s">
        <v>203</v>
      </c>
      <c r="E22" s="263"/>
      <c r="F22" s="263"/>
      <c r="G22" s="263"/>
      <c r="H22" s="263"/>
      <c r="I22" s="263"/>
      <c r="J22" s="263"/>
      <c r="K22" s="263"/>
      <c r="L22" s="263"/>
      <c r="M22" s="263"/>
      <c r="N22" s="263"/>
      <c r="O22" s="263"/>
      <c r="P22" s="263"/>
      <c r="Q22" s="263"/>
      <c r="R22" s="263"/>
      <c r="S22" s="263"/>
      <c r="T22" s="263"/>
      <c r="U22" s="263"/>
      <c r="V22" s="263"/>
      <c r="W22" s="263"/>
      <c r="X22" s="263"/>
      <c r="Y22" s="263"/>
      <c r="Z22" s="263"/>
      <c r="AA22" s="263"/>
      <c r="AB22" s="263"/>
      <c r="AC22" s="263"/>
      <c r="AD22" s="263"/>
      <c r="AE22" s="263"/>
      <c r="AF22" s="263"/>
      <c r="AG22" s="263"/>
      <c r="AH22" s="263"/>
      <c r="AI22" s="263"/>
      <c r="AJ22" s="263"/>
      <c r="AK22" s="263"/>
      <c r="AL22" s="263"/>
      <c r="AM22" s="263"/>
      <c r="AN22" s="263"/>
      <c r="AO22" s="263"/>
      <c r="AP22" s="263"/>
      <c r="AQ22" s="263"/>
      <c r="AR22" s="263"/>
      <c r="AS22" s="263"/>
      <c r="AT22" s="263"/>
      <c r="AU22" s="263"/>
      <c r="AV22" s="263"/>
      <c r="AW22" s="263"/>
      <c r="AX22" s="263"/>
      <c r="AY22" s="263"/>
      <c r="AZ22" s="263"/>
    </row>
    <row r="23" spans="1:52" s="162" customFormat="1" ht="11.1" customHeight="1">
      <c r="A23" s="138"/>
      <c r="B23" s="131"/>
      <c r="C23" s="99"/>
      <c r="D23" s="91" t="s">
        <v>204</v>
      </c>
      <c r="E23" s="263"/>
      <c r="F23" s="263"/>
      <c r="G23" s="263"/>
      <c r="H23" s="263"/>
      <c r="I23" s="263"/>
      <c r="J23" s="263"/>
      <c r="K23" s="263"/>
      <c r="L23" s="263"/>
      <c r="M23" s="263"/>
      <c r="N23" s="263"/>
      <c r="O23" s="263"/>
      <c r="P23" s="263"/>
      <c r="Q23" s="263"/>
      <c r="R23" s="263"/>
      <c r="S23" s="263"/>
      <c r="T23" s="263"/>
      <c r="U23" s="263"/>
      <c r="V23" s="263"/>
      <c r="W23" s="263"/>
      <c r="X23" s="263"/>
      <c r="Y23" s="263"/>
      <c r="Z23" s="263"/>
      <c r="AA23" s="263"/>
      <c r="AB23" s="263"/>
      <c r="AC23" s="263"/>
      <c r="AD23" s="263"/>
      <c r="AE23" s="263"/>
      <c r="AF23" s="263"/>
      <c r="AG23" s="263"/>
      <c r="AH23" s="263"/>
      <c r="AI23" s="263"/>
      <c r="AJ23" s="263"/>
      <c r="AK23" s="263"/>
      <c r="AL23" s="263"/>
      <c r="AM23" s="263"/>
      <c r="AN23" s="263"/>
      <c r="AO23" s="263"/>
      <c r="AP23" s="263"/>
      <c r="AQ23" s="263"/>
      <c r="AR23" s="263"/>
      <c r="AS23" s="263"/>
      <c r="AT23" s="263"/>
      <c r="AU23" s="263"/>
      <c r="AV23" s="263"/>
      <c r="AW23" s="263"/>
      <c r="AX23" s="263"/>
      <c r="AY23" s="263"/>
      <c r="AZ23" s="263"/>
    </row>
    <row r="24" spans="1:52" s="162" customFormat="1" ht="11.1" customHeight="1">
      <c r="A24" s="138"/>
      <c r="B24" s="131"/>
      <c r="C24" s="99"/>
      <c r="D24" s="91" t="s">
        <v>205</v>
      </c>
      <c r="E24" s="263"/>
      <c r="F24" s="263"/>
      <c r="G24" s="263"/>
      <c r="H24" s="263"/>
      <c r="I24" s="263"/>
      <c r="J24" s="263"/>
      <c r="K24" s="263"/>
      <c r="L24" s="263"/>
      <c r="M24" s="263"/>
      <c r="N24" s="263"/>
      <c r="O24" s="263"/>
      <c r="P24" s="263"/>
      <c r="Q24" s="263"/>
      <c r="R24" s="263"/>
      <c r="S24" s="263"/>
      <c r="T24" s="263"/>
      <c r="U24" s="263"/>
      <c r="V24" s="263"/>
      <c r="W24" s="263"/>
      <c r="X24" s="263"/>
      <c r="Y24" s="263"/>
      <c r="Z24" s="263"/>
      <c r="AA24" s="263"/>
      <c r="AB24" s="263"/>
      <c r="AC24" s="263"/>
      <c r="AD24" s="263"/>
      <c r="AE24" s="263"/>
      <c r="AF24" s="263"/>
      <c r="AG24" s="263"/>
      <c r="AH24" s="263"/>
      <c r="AI24" s="263"/>
      <c r="AJ24" s="263"/>
      <c r="AK24" s="263"/>
      <c r="AL24" s="263"/>
      <c r="AM24" s="263"/>
      <c r="AN24" s="263"/>
      <c r="AO24" s="263"/>
      <c r="AP24" s="263"/>
      <c r="AQ24" s="263"/>
      <c r="AR24" s="263"/>
      <c r="AS24" s="263"/>
      <c r="AT24" s="263"/>
      <c r="AU24" s="263"/>
      <c r="AV24" s="263"/>
      <c r="AW24" s="263"/>
      <c r="AX24" s="263"/>
      <c r="AY24" s="263"/>
      <c r="AZ24" s="263"/>
    </row>
    <row r="25" spans="1:52" s="162" customFormat="1" ht="11.1" customHeight="1">
      <c r="A25" s="139"/>
      <c r="B25" s="131"/>
      <c r="C25" s="102"/>
      <c r="D25" s="91" t="s">
        <v>206</v>
      </c>
      <c r="E25" s="263"/>
      <c r="F25" s="263"/>
      <c r="G25" s="263"/>
      <c r="H25" s="263"/>
      <c r="I25" s="263"/>
      <c r="J25" s="263"/>
      <c r="K25" s="263"/>
      <c r="L25" s="263"/>
      <c r="M25" s="263"/>
      <c r="N25" s="263"/>
      <c r="O25" s="263"/>
      <c r="P25" s="263"/>
      <c r="Q25" s="263"/>
      <c r="R25" s="263"/>
      <c r="S25" s="263"/>
      <c r="T25" s="263"/>
      <c r="U25" s="263"/>
      <c r="V25" s="263"/>
      <c r="W25" s="263"/>
      <c r="X25" s="263"/>
      <c r="Y25" s="263"/>
      <c r="Z25" s="263"/>
      <c r="AA25" s="263"/>
      <c r="AB25" s="263"/>
      <c r="AC25" s="263"/>
      <c r="AD25" s="263"/>
      <c r="AE25" s="263"/>
      <c r="AF25" s="263"/>
      <c r="AG25" s="263"/>
      <c r="AH25" s="263"/>
      <c r="AI25" s="263"/>
      <c r="AJ25" s="263"/>
      <c r="AK25" s="263"/>
      <c r="AL25" s="263"/>
      <c r="AM25" s="263"/>
      <c r="AN25" s="263"/>
      <c r="AO25" s="263"/>
      <c r="AP25" s="263"/>
      <c r="AQ25" s="263"/>
      <c r="AR25" s="263"/>
      <c r="AS25" s="263"/>
      <c r="AT25" s="263"/>
      <c r="AU25" s="263"/>
      <c r="AV25" s="263"/>
      <c r="AW25" s="263"/>
      <c r="AX25" s="263"/>
      <c r="AY25" s="263"/>
      <c r="AZ25" s="263"/>
    </row>
    <row r="26" spans="1:52" s="162" customFormat="1" ht="11.1" customHeight="1">
      <c r="A26" s="177"/>
      <c r="B26" s="131"/>
      <c r="C26" s="97"/>
      <c r="D26" s="91" t="s">
        <v>207</v>
      </c>
      <c r="E26" s="263"/>
      <c r="F26" s="263"/>
      <c r="G26" s="263"/>
      <c r="H26" s="263"/>
      <c r="I26" s="263"/>
      <c r="J26" s="263"/>
      <c r="K26" s="263"/>
      <c r="L26" s="263"/>
      <c r="M26" s="263"/>
      <c r="N26" s="263"/>
      <c r="O26" s="263"/>
      <c r="P26" s="263"/>
      <c r="Q26" s="263"/>
      <c r="R26" s="263"/>
      <c r="S26" s="263"/>
      <c r="T26" s="263"/>
      <c r="U26" s="263"/>
      <c r="V26" s="263"/>
      <c r="W26" s="263"/>
      <c r="X26" s="263"/>
      <c r="Y26" s="263"/>
      <c r="Z26" s="263"/>
      <c r="AA26" s="263"/>
      <c r="AB26" s="263"/>
      <c r="AC26" s="263"/>
      <c r="AD26" s="263"/>
      <c r="AE26" s="263"/>
      <c r="AF26" s="263"/>
      <c r="AG26" s="263"/>
      <c r="AH26" s="263"/>
      <c r="AI26" s="263"/>
      <c r="AJ26" s="263"/>
      <c r="AK26" s="263"/>
      <c r="AL26" s="263"/>
      <c r="AM26" s="263"/>
      <c r="AN26" s="263"/>
      <c r="AO26" s="263"/>
      <c r="AP26" s="263"/>
      <c r="AQ26" s="263"/>
      <c r="AR26" s="263"/>
      <c r="AS26" s="263"/>
      <c r="AT26" s="263"/>
      <c r="AU26" s="263"/>
      <c r="AV26" s="263"/>
      <c r="AW26" s="263"/>
      <c r="AX26" s="263"/>
      <c r="AY26" s="263"/>
      <c r="AZ26" s="263"/>
    </row>
    <row r="27" spans="1:52" s="162" customFormat="1" ht="11.1" customHeight="1">
      <c r="A27" s="177">
        <v>6</v>
      </c>
      <c r="B27" s="131"/>
      <c r="C27" s="90" t="s">
        <v>187</v>
      </c>
      <c r="D27" s="91" t="s">
        <v>208</v>
      </c>
      <c r="E27" s="263">
        <v>0</v>
      </c>
      <c r="F27" s="263">
        <v>0</v>
      </c>
      <c r="G27" s="263">
        <v>0</v>
      </c>
      <c r="H27" s="263">
        <v>0</v>
      </c>
      <c r="I27" s="263">
        <v>0</v>
      </c>
      <c r="J27" s="263">
        <v>0</v>
      </c>
      <c r="K27" s="263">
        <v>1</v>
      </c>
      <c r="L27" s="263">
        <v>0</v>
      </c>
      <c r="M27" s="263">
        <v>0</v>
      </c>
      <c r="N27" s="263">
        <v>0</v>
      </c>
      <c r="O27" s="263">
        <v>0</v>
      </c>
      <c r="P27" s="263">
        <v>0</v>
      </c>
      <c r="Q27" s="263">
        <v>0</v>
      </c>
      <c r="R27" s="263">
        <v>0</v>
      </c>
      <c r="S27" s="263">
        <v>0</v>
      </c>
      <c r="T27" s="263">
        <v>0</v>
      </c>
      <c r="U27" s="263">
        <v>0</v>
      </c>
      <c r="V27" s="263">
        <v>0</v>
      </c>
      <c r="W27" s="263">
        <v>0</v>
      </c>
      <c r="X27" s="263">
        <v>0</v>
      </c>
      <c r="Y27" s="263">
        <v>0</v>
      </c>
      <c r="Z27" s="263">
        <v>0</v>
      </c>
      <c r="AA27" s="263">
        <v>0</v>
      </c>
      <c r="AB27" s="263">
        <v>0</v>
      </c>
      <c r="AC27" s="263">
        <v>0</v>
      </c>
      <c r="AD27" s="263">
        <v>0</v>
      </c>
      <c r="AE27" s="263">
        <v>0</v>
      </c>
      <c r="AF27" s="263">
        <v>0</v>
      </c>
      <c r="AG27" s="263">
        <v>0</v>
      </c>
      <c r="AH27" s="263">
        <v>0</v>
      </c>
      <c r="AI27" s="263">
        <v>0</v>
      </c>
      <c r="AJ27" s="263">
        <v>0</v>
      </c>
      <c r="AK27" s="263">
        <v>0</v>
      </c>
      <c r="AL27" s="263">
        <v>0</v>
      </c>
      <c r="AM27" s="263">
        <v>0</v>
      </c>
      <c r="AN27" s="263">
        <v>0</v>
      </c>
      <c r="AO27" s="263">
        <v>0</v>
      </c>
      <c r="AP27" s="263">
        <v>0</v>
      </c>
      <c r="AQ27" s="263">
        <v>0</v>
      </c>
      <c r="AR27" s="263">
        <v>0</v>
      </c>
      <c r="AS27" s="263">
        <v>0</v>
      </c>
      <c r="AT27" s="263">
        <v>0</v>
      </c>
      <c r="AU27" s="263">
        <v>0</v>
      </c>
      <c r="AV27" s="263">
        <v>1</v>
      </c>
      <c r="AW27" s="263">
        <v>0</v>
      </c>
      <c r="AX27" s="263">
        <v>0</v>
      </c>
      <c r="AY27" s="263">
        <v>0</v>
      </c>
      <c r="AZ27" s="263">
        <f>SUM(E27:AB27)+SUM(AC27:AY27)</f>
        <v>2</v>
      </c>
    </row>
    <row r="28" spans="1:52" s="162" customFormat="1" ht="11.1" customHeight="1">
      <c r="A28" s="177">
        <v>7</v>
      </c>
      <c r="B28" s="131"/>
      <c r="C28" s="90" t="s">
        <v>189</v>
      </c>
      <c r="D28" s="91" t="s">
        <v>209</v>
      </c>
      <c r="E28" s="263">
        <v>0</v>
      </c>
      <c r="F28" s="263">
        <v>0</v>
      </c>
      <c r="G28" s="263">
        <v>0</v>
      </c>
      <c r="H28" s="263">
        <v>0</v>
      </c>
      <c r="I28" s="263">
        <v>0</v>
      </c>
      <c r="J28" s="263">
        <v>0</v>
      </c>
      <c r="K28" s="263">
        <v>0</v>
      </c>
      <c r="L28" s="263">
        <v>0</v>
      </c>
      <c r="M28" s="263">
        <v>0</v>
      </c>
      <c r="N28" s="263">
        <v>0</v>
      </c>
      <c r="O28" s="263">
        <v>0</v>
      </c>
      <c r="P28" s="263">
        <v>1</v>
      </c>
      <c r="Q28" s="263">
        <v>3</v>
      </c>
      <c r="R28" s="263">
        <v>0</v>
      </c>
      <c r="S28" s="263">
        <v>0</v>
      </c>
      <c r="T28" s="263">
        <v>0</v>
      </c>
      <c r="U28" s="263">
        <v>0</v>
      </c>
      <c r="V28" s="263">
        <v>1</v>
      </c>
      <c r="W28" s="263">
        <v>0</v>
      </c>
      <c r="X28" s="263">
        <v>0</v>
      </c>
      <c r="Y28" s="263">
        <v>0</v>
      </c>
      <c r="Z28" s="263">
        <v>0</v>
      </c>
      <c r="AA28" s="263">
        <v>0</v>
      </c>
      <c r="AB28" s="263">
        <v>0</v>
      </c>
      <c r="AC28" s="263">
        <v>0</v>
      </c>
      <c r="AD28" s="263">
        <v>0</v>
      </c>
      <c r="AE28" s="263">
        <v>0</v>
      </c>
      <c r="AF28" s="263">
        <v>0</v>
      </c>
      <c r="AG28" s="263">
        <v>0</v>
      </c>
      <c r="AH28" s="263">
        <v>0</v>
      </c>
      <c r="AI28" s="263">
        <v>0</v>
      </c>
      <c r="AJ28" s="263">
        <v>0</v>
      </c>
      <c r="AK28" s="263">
        <v>0</v>
      </c>
      <c r="AL28" s="263">
        <v>0</v>
      </c>
      <c r="AM28" s="263">
        <v>0</v>
      </c>
      <c r="AN28" s="263">
        <v>0</v>
      </c>
      <c r="AO28" s="263">
        <v>0</v>
      </c>
      <c r="AP28" s="263">
        <v>0</v>
      </c>
      <c r="AQ28" s="263">
        <v>0</v>
      </c>
      <c r="AR28" s="263">
        <v>0</v>
      </c>
      <c r="AS28" s="263">
        <v>0</v>
      </c>
      <c r="AT28" s="263">
        <v>0</v>
      </c>
      <c r="AU28" s="263">
        <v>0</v>
      </c>
      <c r="AV28" s="263">
        <v>0</v>
      </c>
      <c r="AW28" s="263">
        <v>0</v>
      </c>
      <c r="AX28" s="263">
        <v>0</v>
      </c>
      <c r="AY28" s="263">
        <v>0</v>
      </c>
      <c r="AZ28" s="263">
        <f>SUM(E28:AB28)+SUM(AC28:AY28)</f>
        <v>5</v>
      </c>
    </row>
    <row r="29" spans="1:52" s="162" customFormat="1" ht="11.1" customHeight="1">
      <c r="A29" s="177"/>
      <c r="B29" s="131"/>
      <c r="C29" s="97"/>
      <c r="D29" s="91" t="s">
        <v>210</v>
      </c>
      <c r="E29" s="267"/>
      <c r="F29" s="267"/>
      <c r="G29" s="267"/>
      <c r="H29" s="267"/>
      <c r="I29" s="267"/>
      <c r="J29" s="267"/>
      <c r="K29" s="267"/>
      <c r="L29" s="267"/>
      <c r="M29" s="267"/>
      <c r="N29" s="267"/>
      <c r="O29" s="267"/>
      <c r="P29" s="267"/>
      <c r="Q29" s="267"/>
      <c r="R29" s="267"/>
      <c r="S29" s="267"/>
      <c r="T29" s="267"/>
      <c r="U29" s="267"/>
      <c r="V29" s="267"/>
      <c r="W29" s="267"/>
      <c r="X29" s="267"/>
      <c r="Y29" s="267"/>
      <c r="Z29" s="267"/>
      <c r="AA29" s="267"/>
      <c r="AB29" s="267"/>
      <c r="AC29" s="267"/>
      <c r="AD29" s="267"/>
      <c r="AE29" s="267"/>
      <c r="AF29" s="267"/>
      <c r="AG29" s="267"/>
      <c r="AH29" s="267"/>
      <c r="AI29" s="267"/>
      <c r="AJ29" s="267"/>
      <c r="AK29" s="267"/>
      <c r="AL29" s="267"/>
      <c r="AM29" s="267"/>
      <c r="AN29" s="267"/>
      <c r="AO29" s="267"/>
      <c r="AP29" s="267"/>
      <c r="AQ29" s="267"/>
      <c r="AR29" s="267"/>
      <c r="AS29" s="267"/>
      <c r="AT29" s="267"/>
      <c r="AU29" s="267"/>
      <c r="AV29" s="267"/>
      <c r="AW29" s="267"/>
      <c r="AX29" s="267"/>
      <c r="AY29" s="267"/>
      <c r="AZ29" s="263"/>
    </row>
    <row r="30" spans="1:52" s="162" customFormat="1" ht="11.1" customHeight="1">
      <c r="A30" s="177">
        <v>8</v>
      </c>
      <c r="B30" s="131"/>
      <c r="C30" s="90" t="s">
        <v>191</v>
      </c>
      <c r="D30" s="91" t="s">
        <v>211</v>
      </c>
      <c r="E30" s="263">
        <v>9</v>
      </c>
      <c r="F30" s="263">
        <v>2</v>
      </c>
      <c r="G30" s="263">
        <v>4</v>
      </c>
      <c r="H30" s="263">
        <v>15</v>
      </c>
      <c r="I30" s="263">
        <v>6</v>
      </c>
      <c r="J30" s="263">
        <v>7</v>
      </c>
      <c r="K30" s="263">
        <v>13</v>
      </c>
      <c r="L30" s="263">
        <v>11</v>
      </c>
      <c r="M30" s="263">
        <v>11</v>
      </c>
      <c r="N30" s="263">
        <v>15</v>
      </c>
      <c r="O30" s="263">
        <v>50</v>
      </c>
      <c r="P30" s="263">
        <v>31</v>
      </c>
      <c r="Q30" s="263">
        <v>65</v>
      </c>
      <c r="R30" s="263">
        <v>33</v>
      </c>
      <c r="S30" s="263">
        <v>13</v>
      </c>
      <c r="T30" s="263">
        <v>8</v>
      </c>
      <c r="U30" s="263">
        <v>5</v>
      </c>
      <c r="V30" s="263">
        <v>5</v>
      </c>
      <c r="W30" s="263">
        <v>3</v>
      </c>
      <c r="X30" s="263">
        <v>8</v>
      </c>
      <c r="Y30" s="263">
        <v>16</v>
      </c>
      <c r="Z30" s="263">
        <v>28</v>
      </c>
      <c r="AA30" s="263">
        <v>47</v>
      </c>
      <c r="AB30" s="263">
        <v>9</v>
      </c>
      <c r="AC30" s="263">
        <v>7</v>
      </c>
      <c r="AD30" s="263">
        <v>13</v>
      </c>
      <c r="AE30" s="263">
        <v>54</v>
      </c>
      <c r="AF30" s="263">
        <v>27</v>
      </c>
      <c r="AG30" s="263">
        <v>7</v>
      </c>
      <c r="AH30" s="263">
        <v>3</v>
      </c>
      <c r="AI30" s="263">
        <v>2</v>
      </c>
      <c r="AJ30" s="263">
        <v>4</v>
      </c>
      <c r="AK30" s="263">
        <v>14</v>
      </c>
      <c r="AL30" s="263">
        <v>21</v>
      </c>
      <c r="AM30" s="263">
        <v>13</v>
      </c>
      <c r="AN30" s="263">
        <v>8</v>
      </c>
      <c r="AO30" s="263">
        <v>6</v>
      </c>
      <c r="AP30" s="263">
        <v>9</v>
      </c>
      <c r="AQ30" s="263">
        <v>8</v>
      </c>
      <c r="AR30" s="263">
        <v>31</v>
      </c>
      <c r="AS30" s="263">
        <v>3</v>
      </c>
      <c r="AT30" s="263">
        <v>17</v>
      </c>
      <c r="AU30" s="263">
        <v>17</v>
      </c>
      <c r="AV30" s="263">
        <v>7</v>
      </c>
      <c r="AW30" s="263">
        <v>8</v>
      </c>
      <c r="AX30" s="263">
        <v>9</v>
      </c>
      <c r="AY30" s="263">
        <v>7</v>
      </c>
      <c r="AZ30" s="263">
        <f t="shared" ref="AZ30:AZ35" si="1">SUM(E30:AB30)+SUM(AC30:AY30)</f>
        <v>709</v>
      </c>
    </row>
    <row r="31" spans="1:52" s="162" customFormat="1" ht="11.1" customHeight="1">
      <c r="A31" s="177">
        <v>9</v>
      </c>
      <c r="B31" s="131"/>
      <c r="C31" s="90" t="s">
        <v>212</v>
      </c>
      <c r="D31" s="91" t="s">
        <v>213</v>
      </c>
      <c r="E31" s="263">
        <v>0</v>
      </c>
      <c r="F31" s="263">
        <v>0</v>
      </c>
      <c r="G31" s="263">
        <v>0</v>
      </c>
      <c r="H31" s="263">
        <v>0</v>
      </c>
      <c r="I31" s="263">
        <v>1</v>
      </c>
      <c r="J31" s="263">
        <v>1</v>
      </c>
      <c r="K31" s="263">
        <v>0</v>
      </c>
      <c r="L31" s="263">
        <v>1</v>
      </c>
      <c r="M31" s="263">
        <v>0</v>
      </c>
      <c r="N31" s="263">
        <v>1</v>
      </c>
      <c r="O31" s="263">
        <v>2</v>
      </c>
      <c r="P31" s="263">
        <v>6</v>
      </c>
      <c r="Q31" s="263">
        <v>3</v>
      </c>
      <c r="R31" s="263">
        <v>4</v>
      </c>
      <c r="S31" s="263">
        <v>0</v>
      </c>
      <c r="T31" s="263">
        <v>0</v>
      </c>
      <c r="U31" s="263">
        <v>0</v>
      </c>
      <c r="V31" s="263">
        <v>0</v>
      </c>
      <c r="W31" s="263">
        <v>0</v>
      </c>
      <c r="X31" s="263">
        <v>0</v>
      </c>
      <c r="Y31" s="263">
        <v>0</v>
      </c>
      <c r="Z31" s="263">
        <v>0</v>
      </c>
      <c r="AA31" s="263">
        <v>0</v>
      </c>
      <c r="AB31" s="263">
        <v>1</v>
      </c>
      <c r="AC31" s="263">
        <v>1</v>
      </c>
      <c r="AD31" s="263">
        <v>1</v>
      </c>
      <c r="AE31" s="263">
        <v>0</v>
      </c>
      <c r="AF31" s="263">
        <v>0</v>
      </c>
      <c r="AG31" s="263">
        <v>0</v>
      </c>
      <c r="AH31" s="263">
        <v>0</v>
      </c>
      <c r="AI31" s="263">
        <v>0</v>
      </c>
      <c r="AJ31" s="263">
        <v>0</v>
      </c>
      <c r="AK31" s="263">
        <v>0</v>
      </c>
      <c r="AL31" s="263">
        <v>0</v>
      </c>
      <c r="AM31" s="263">
        <v>0</v>
      </c>
      <c r="AN31" s="263">
        <v>0</v>
      </c>
      <c r="AO31" s="263">
        <v>1</v>
      </c>
      <c r="AP31" s="263">
        <v>0</v>
      </c>
      <c r="AQ31" s="263">
        <v>0</v>
      </c>
      <c r="AR31" s="263">
        <v>2</v>
      </c>
      <c r="AS31" s="263">
        <v>0</v>
      </c>
      <c r="AT31" s="263">
        <v>0</v>
      </c>
      <c r="AU31" s="263">
        <v>0</v>
      </c>
      <c r="AV31" s="263">
        <v>0</v>
      </c>
      <c r="AW31" s="263">
        <v>2</v>
      </c>
      <c r="AX31" s="263">
        <v>0</v>
      </c>
      <c r="AY31" s="263">
        <v>0</v>
      </c>
      <c r="AZ31" s="263">
        <f t="shared" si="1"/>
        <v>27</v>
      </c>
    </row>
    <row r="32" spans="1:52" s="162" customFormat="1" ht="11.1" customHeight="1">
      <c r="A32" s="177">
        <v>10</v>
      </c>
      <c r="B32" s="131"/>
      <c r="C32" s="90" t="s">
        <v>214</v>
      </c>
      <c r="D32" s="91" t="s">
        <v>215</v>
      </c>
      <c r="E32" s="263">
        <v>4</v>
      </c>
      <c r="F32" s="263">
        <v>2</v>
      </c>
      <c r="G32" s="263">
        <v>0</v>
      </c>
      <c r="H32" s="263">
        <v>0</v>
      </c>
      <c r="I32" s="263">
        <v>0</v>
      </c>
      <c r="J32" s="263">
        <v>0</v>
      </c>
      <c r="K32" s="263">
        <v>2</v>
      </c>
      <c r="L32" s="263">
        <v>0</v>
      </c>
      <c r="M32" s="263">
        <v>1</v>
      </c>
      <c r="N32" s="263">
        <v>0</v>
      </c>
      <c r="O32" s="263">
        <v>2</v>
      </c>
      <c r="P32" s="263">
        <v>6</v>
      </c>
      <c r="Q32" s="263">
        <v>4</v>
      </c>
      <c r="R32" s="263">
        <v>4</v>
      </c>
      <c r="S32" s="263">
        <v>0</v>
      </c>
      <c r="T32" s="263">
        <v>0</v>
      </c>
      <c r="U32" s="263">
        <v>0</v>
      </c>
      <c r="V32" s="263">
        <v>0</v>
      </c>
      <c r="W32" s="263">
        <v>1</v>
      </c>
      <c r="X32" s="263">
        <v>0</v>
      </c>
      <c r="Y32" s="263">
        <v>1</v>
      </c>
      <c r="Z32" s="263">
        <v>1</v>
      </c>
      <c r="AA32" s="263">
        <v>0</v>
      </c>
      <c r="AB32" s="263">
        <v>2</v>
      </c>
      <c r="AC32" s="263">
        <v>2</v>
      </c>
      <c r="AD32" s="263">
        <v>0</v>
      </c>
      <c r="AE32" s="263">
        <v>2</v>
      </c>
      <c r="AF32" s="263">
        <v>1</v>
      </c>
      <c r="AG32" s="263">
        <v>0</v>
      </c>
      <c r="AH32" s="263">
        <v>0</v>
      </c>
      <c r="AI32" s="263">
        <v>0</v>
      </c>
      <c r="AJ32" s="263">
        <v>0</v>
      </c>
      <c r="AK32" s="263">
        <v>2</v>
      </c>
      <c r="AL32" s="263">
        <v>0</v>
      </c>
      <c r="AM32" s="263">
        <v>0</v>
      </c>
      <c r="AN32" s="263">
        <v>0</v>
      </c>
      <c r="AO32" s="263">
        <v>1</v>
      </c>
      <c r="AP32" s="263">
        <v>0</v>
      </c>
      <c r="AQ32" s="263">
        <v>0</v>
      </c>
      <c r="AR32" s="263">
        <v>3</v>
      </c>
      <c r="AS32" s="263">
        <v>0</v>
      </c>
      <c r="AT32" s="263">
        <v>2</v>
      </c>
      <c r="AU32" s="263">
        <v>0</v>
      </c>
      <c r="AV32" s="263">
        <v>0</v>
      </c>
      <c r="AW32" s="263">
        <v>1</v>
      </c>
      <c r="AX32" s="263">
        <v>1</v>
      </c>
      <c r="AY32" s="263">
        <v>0</v>
      </c>
      <c r="AZ32" s="263">
        <f t="shared" si="1"/>
        <v>45</v>
      </c>
    </row>
    <row r="33" spans="1:52" s="162" customFormat="1" ht="11.1" customHeight="1">
      <c r="A33" s="177">
        <v>11</v>
      </c>
      <c r="B33" s="131"/>
      <c r="C33" s="90" t="s">
        <v>216</v>
      </c>
      <c r="D33" s="91" t="s">
        <v>217</v>
      </c>
      <c r="E33" s="263">
        <v>46</v>
      </c>
      <c r="F33" s="263">
        <v>0</v>
      </c>
      <c r="G33" s="263">
        <v>9</v>
      </c>
      <c r="H33" s="263">
        <v>2</v>
      </c>
      <c r="I33" s="263">
        <v>1</v>
      </c>
      <c r="J33" s="263">
        <v>0</v>
      </c>
      <c r="K33" s="263">
        <v>7</v>
      </c>
      <c r="L33" s="263">
        <v>2</v>
      </c>
      <c r="M33" s="263">
        <v>0</v>
      </c>
      <c r="N33" s="263">
        <v>1</v>
      </c>
      <c r="O33" s="263">
        <v>2</v>
      </c>
      <c r="P33" s="263">
        <v>1</v>
      </c>
      <c r="Q33" s="263">
        <v>7</v>
      </c>
      <c r="R33" s="263">
        <v>16</v>
      </c>
      <c r="S33" s="263">
        <v>5</v>
      </c>
      <c r="T33" s="263">
        <v>1</v>
      </c>
      <c r="U33" s="263">
        <v>0</v>
      </c>
      <c r="V33" s="263">
        <v>7</v>
      </c>
      <c r="W33" s="263">
        <v>2</v>
      </c>
      <c r="X33" s="263">
        <v>2</v>
      </c>
      <c r="Y33" s="263">
        <v>4</v>
      </c>
      <c r="Z33" s="263">
        <v>0</v>
      </c>
      <c r="AA33" s="263">
        <v>4</v>
      </c>
      <c r="AB33" s="263">
        <v>5</v>
      </c>
      <c r="AC33" s="263">
        <v>1</v>
      </c>
      <c r="AD33" s="263">
        <v>1</v>
      </c>
      <c r="AE33" s="263">
        <v>1</v>
      </c>
      <c r="AF33" s="263">
        <v>15</v>
      </c>
      <c r="AG33" s="263">
        <v>0</v>
      </c>
      <c r="AH33" s="263">
        <v>5</v>
      </c>
      <c r="AI33" s="263">
        <v>1</v>
      </c>
      <c r="AJ33" s="263">
        <v>2</v>
      </c>
      <c r="AK33" s="263">
        <v>0</v>
      </c>
      <c r="AL33" s="263">
        <v>12</v>
      </c>
      <c r="AM33" s="263">
        <v>3</v>
      </c>
      <c r="AN33" s="263">
        <v>13</v>
      </c>
      <c r="AO33" s="263">
        <v>9</v>
      </c>
      <c r="AP33" s="263">
        <v>18</v>
      </c>
      <c r="AQ33" s="263">
        <v>4</v>
      </c>
      <c r="AR33" s="263">
        <v>1</v>
      </c>
      <c r="AS33" s="263">
        <v>1</v>
      </c>
      <c r="AT33" s="263">
        <v>6</v>
      </c>
      <c r="AU33" s="263">
        <v>16</v>
      </c>
      <c r="AV33" s="263">
        <v>14</v>
      </c>
      <c r="AW33" s="263">
        <v>18</v>
      </c>
      <c r="AX33" s="263">
        <v>10</v>
      </c>
      <c r="AY33" s="263">
        <v>0</v>
      </c>
      <c r="AZ33" s="263">
        <f t="shared" si="1"/>
        <v>275</v>
      </c>
    </row>
    <row r="34" spans="1:52" s="162" customFormat="1" ht="11.1" customHeight="1">
      <c r="A34" s="177">
        <v>12</v>
      </c>
      <c r="B34" s="131"/>
      <c r="C34" s="90" t="s">
        <v>218</v>
      </c>
      <c r="D34" s="91" t="s">
        <v>219</v>
      </c>
      <c r="E34" s="263">
        <v>0</v>
      </c>
      <c r="F34" s="263">
        <v>0</v>
      </c>
      <c r="G34" s="263">
        <v>0</v>
      </c>
      <c r="H34" s="263">
        <v>0</v>
      </c>
      <c r="I34" s="263">
        <v>0</v>
      </c>
      <c r="J34" s="263">
        <v>0</v>
      </c>
      <c r="K34" s="263">
        <v>0</v>
      </c>
      <c r="L34" s="263">
        <v>0</v>
      </c>
      <c r="M34" s="263">
        <v>0</v>
      </c>
      <c r="N34" s="263">
        <v>0</v>
      </c>
      <c r="O34" s="263">
        <v>0</v>
      </c>
      <c r="P34" s="263">
        <v>0</v>
      </c>
      <c r="Q34" s="263">
        <v>0</v>
      </c>
      <c r="R34" s="263">
        <v>0</v>
      </c>
      <c r="S34" s="263">
        <v>0</v>
      </c>
      <c r="T34" s="263">
        <v>0</v>
      </c>
      <c r="U34" s="263">
        <v>0</v>
      </c>
      <c r="V34" s="263">
        <v>0</v>
      </c>
      <c r="W34" s="263">
        <v>0</v>
      </c>
      <c r="X34" s="263">
        <v>0</v>
      </c>
      <c r="Y34" s="263">
        <v>0</v>
      </c>
      <c r="Z34" s="263">
        <v>0</v>
      </c>
      <c r="AA34" s="263">
        <v>0</v>
      </c>
      <c r="AB34" s="263">
        <v>0</v>
      </c>
      <c r="AC34" s="263">
        <v>0</v>
      </c>
      <c r="AD34" s="263">
        <v>0</v>
      </c>
      <c r="AE34" s="263">
        <v>0</v>
      </c>
      <c r="AF34" s="263">
        <v>0</v>
      </c>
      <c r="AG34" s="263">
        <v>0</v>
      </c>
      <c r="AH34" s="263">
        <v>0</v>
      </c>
      <c r="AI34" s="263">
        <v>0</v>
      </c>
      <c r="AJ34" s="263">
        <v>0</v>
      </c>
      <c r="AK34" s="263">
        <v>0</v>
      </c>
      <c r="AL34" s="263">
        <v>0</v>
      </c>
      <c r="AM34" s="263">
        <v>0</v>
      </c>
      <c r="AN34" s="263">
        <v>0</v>
      </c>
      <c r="AO34" s="263">
        <v>0</v>
      </c>
      <c r="AP34" s="263">
        <v>0</v>
      </c>
      <c r="AQ34" s="263">
        <v>0</v>
      </c>
      <c r="AR34" s="263">
        <v>0</v>
      </c>
      <c r="AS34" s="263">
        <v>0</v>
      </c>
      <c r="AT34" s="263">
        <v>0</v>
      </c>
      <c r="AU34" s="263">
        <v>0</v>
      </c>
      <c r="AV34" s="263">
        <v>0</v>
      </c>
      <c r="AW34" s="263">
        <v>0</v>
      </c>
      <c r="AX34" s="263">
        <v>0</v>
      </c>
      <c r="AY34" s="263">
        <v>0</v>
      </c>
      <c r="AZ34" s="263">
        <f t="shared" si="1"/>
        <v>0</v>
      </c>
    </row>
    <row r="35" spans="1:52" s="162" customFormat="1" ht="33.950000000000003" customHeight="1">
      <c r="A35" s="177">
        <v>13</v>
      </c>
      <c r="B35" s="133"/>
      <c r="C35" s="90" t="s">
        <v>193</v>
      </c>
      <c r="D35" s="91" t="s">
        <v>643</v>
      </c>
      <c r="E35" s="263">
        <v>0</v>
      </c>
      <c r="F35" s="263">
        <v>0</v>
      </c>
      <c r="G35" s="263">
        <v>0</v>
      </c>
      <c r="H35" s="263">
        <v>0</v>
      </c>
      <c r="I35" s="263">
        <v>0</v>
      </c>
      <c r="J35" s="263">
        <v>0</v>
      </c>
      <c r="K35" s="263">
        <v>0</v>
      </c>
      <c r="L35" s="263">
        <v>0</v>
      </c>
      <c r="M35" s="263">
        <v>0</v>
      </c>
      <c r="N35" s="263">
        <v>0</v>
      </c>
      <c r="O35" s="263">
        <v>0</v>
      </c>
      <c r="P35" s="263">
        <v>0</v>
      </c>
      <c r="Q35" s="263">
        <v>0</v>
      </c>
      <c r="R35" s="263">
        <v>0</v>
      </c>
      <c r="S35" s="263">
        <v>0</v>
      </c>
      <c r="T35" s="263">
        <v>0</v>
      </c>
      <c r="U35" s="263">
        <v>0</v>
      </c>
      <c r="V35" s="263">
        <v>0</v>
      </c>
      <c r="W35" s="263">
        <v>0</v>
      </c>
      <c r="X35" s="263">
        <v>0</v>
      </c>
      <c r="Y35" s="263">
        <v>0</v>
      </c>
      <c r="Z35" s="263">
        <v>0</v>
      </c>
      <c r="AA35" s="263">
        <v>0</v>
      </c>
      <c r="AB35" s="263">
        <v>0</v>
      </c>
      <c r="AC35" s="263">
        <v>0</v>
      </c>
      <c r="AD35" s="263">
        <v>0</v>
      </c>
      <c r="AE35" s="263">
        <v>0</v>
      </c>
      <c r="AF35" s="263">
        <v>0</v>
      </c>
      <c r="AG35" s="263">
        <v>1</v>
      </c>
      <c r="AH35" s="263">
        <v>0</v>
      </c>
      <c r="AI35" s="263">
        <v>0</v>
      </c>
      <c r="AJ35" s="263">
        <v>0</v>
      </c>
      <c r="AK35" s="263">
        <v>0</v>
      </c>
      <c r="AL35" s="263">
        <v>0</v>
      </c>
      <c r="AM35" s="263">
        <v>0</v>
      </c>
      <c r="AN35" s="263">
        <v>0</v>
      </c>
      <c r="AO35" s="263">
        <v>0</v>
      </c>
      <c r="AP35" s="263">
        <v>0</v>
      </c>
      <c r="AQ35" s="263">
        <v>0</v>
      </c>
      <c r="AR35" s="263">
        <v>0</v>
      </c>
      <c r="AS35" s="263">
        <v>0</v>
      </c>
      <c r="AT35" s="263">
        <v>0</v>
      </c>
      <c r="AU35" s="263">
        <v>0</v>
      </c>
      <c r="AV35" s="263">
        <v>0</v>
      </c>
      <c r="AW35" s="263">
        <v>0</v>
      </c>
      <c r="AX35" s="263">
        <v>1</v>
      </c>
      <c r="AY35" s="263">
        <v>0</v>
      </c>
      <c r="AZ35" s="263">
        <f t="shared" si="1"/>
        <v>2</v>
      </c>
    </row>
    <row r="36" spans="1:52" s="162" customFormat="1" ht="21.6" customHeight="1">
      <c r="A36" s="269" t="s">
        <v>220</v>
      </c>
      <c r="B36" s="270"/>
      <c r="C36" s="271"/>
      <c r="D36" s="272" t="s">
        <v>221</v>
      </c>
      <c r="E36" s="273">
        <v>126</v>
      </c>
      <c r="F36" s="273">
        <v>9</v>
      </c>
      <c r="G36" s="273">
        <v>12</v>
      </c>
      <c r="H36" s="273">
        <v>13</v>
      </c>
      <c r="I36" s="273">
        <v>6</v>
      </c>
      <c r="J36" s="273">
        <v>16</v>
      </c>
      <c r="K36" s="273">
        <v>10</v>
      </c>
      <c r="L36" s="273">
        <v>36</v>
      </c>
      <c r="M36" s="273">
        <v>2</v>
      </c>
      <c r="N36" s="273">
        <v>20</v>
      </c>
      <c r="O36" s="273">
        <v>187</v>
      </c>
      <c r="P36" s="273">
        <v>105</v>
      </c>
      <c r="Q36" s="273">
        <v>116</v>
      </c>
      <c r="R36" s="273">
        <v>113</v>
      </c>
      <c r="S36" s="273">
        <v>21</v>
      </c>
      <c r="T36" s="273">
        <v>4</v>
      </c>
      <c r="U36" s="273">
        <v>8</v>
      </c>
      <c r="V36" s="273">
        <v>12</v>
      </c>
      <c r="W36" s="273">
        <v>6</v>
      </c>
      <c r="X36" s="273">
        <v>28</v>
      </c>
      <c r="Y36" s="273">
        <v>15</v>
      </c>
      <c r="Z36" s="273">
        <v>57</v>
      </c>
      <c r="AA36" s="273">
        <v>42</v>
      </c>
      <c r="AB36" s="273">
        <v>12</v>
      </c>
      <c r="AC36" s="273">
        <v>43</v>
      </c>
      <c r="AD36" s="273">
        <v>46</v>
      </c>
      <c r="AE36" s="273">
        <v>102</v>
      </c>
      <c r="AF36" s="273">
        <v>28</v>
      </c>
      <c r="AG36" s="273">
        <v>9</v>
      </c>
      <c r="AH36" s="273">
        <v>4</v>
      </c>
      <c r="AI36" s="273">
        <v>0</v>
      </c>
      <c r="AJ36" s="273">
        <v>3</v>
      </c>
      <c r="AK36" s="273">
        <v>6</v>
      </c>
      <c r="AL36" s="273">
        <v>21</v>
      </c>
      <c r="AM36" s="273">
        <v>5</v>
      </c>
      <c r="AN36" s="273">
        <v>8</v>
      </c>
      <c r="AO36" s="273">
        <v>14</v>
      </c>
      <c r="AP36" s="273">
        <v>17</v>
      </c>
      <c r="AQ36" s="273">
        <v>12</v>
      </c>
      <c r="AR36" s="273">
        <v>28</v>
      </c>
      <c r="AS36" s="273">
        <v>17</v>
      </c>
      <c r="AT36" s="273">
        <v>6</v>
      </c>
      <c r="AU36" s="273">
        <v>19</v>
      </c>
      <c r="AV36" s="273">
        <v>24</v>
      </c>
      <c r="AW36" s="273">
        <v>30</v>
      </c>
      <c r="AX36" s="273">
        <v>11</v>
      </c>
      <c r="AY36" s="273">
        <v>12</v>
      </c>
      <c r="AZ36" s="274">
        <f>SUM(E36:AY36)</f>
        <v>1441</v>
      </c>
    </row>
    <row r="37" spans="1:52" s="162" customFormat="1" ht="21.6" customHeight="1">
      <c r="A37" s="141">
        <v>1</v>
      </c>
      <c r="B37" s="140">
        <v>3</v>
      </c>
      <c r="C37" s="90" t="s">
        <v>177</v>
      </c>
      <c r="D37" s="91" t="s">
        <v>222</v>
      </c>
      <c r="E37" s="263">
        <v>5</v>
      </c>
      <c r="F37" s="263">
        <v>1</v>
      </c>
      <c r="G37" s="263">
        <v>0</v>
      </c>
      <c r="H37" s="263">
        <v>0</v>
      </c>
      <c r="I37" s="263">
        <v>2</v>
      </c>
      <c r="J37" s="263">
        <v>2</v>
      </c>
      <c r="K37" s="263">
        <v>1</v>
      </c>
      <c r="L37" s="263">
        <v>4</v>
      </c>
      <c r="M37" s="263">
        <v>2</v>
      </c>
      <c r="N37" s="263">
        <v>3</v>
      </c>
      <c r="O37" s="263">
        <v>14</v>
      </c>
      <c r="P37" s="263">
        <v>47</v>
      </c>
      <c r="Q37" s="263">
        <v>11</v>
      </c>
      <c r="R37" s="263">
        <v>9</v>
      </c>
      <c r="S37" s="263">
        <v>1</v>
      </c>
      <c r="T37" s="263">
        <v>1</v>
      </c>
      <c r="U37" s="263">
        <v>1</v>
      </c>
      <c r="V37" s="263">
        <v>0</v>
      </c>
      <c r="W37" s="263">
        <v>1</v>
      </c>
      <c r="X37" s="263">
        <v>3</v>
      </c>
      <c r="Y37" s="263">
        <v>1</v>
      </c>
      <c r="Z37" s="263">
        <v>6</v>
      </c>
      <c r="AA37" s="263">
        <v>5</v>
      </c>
      <c r="AB37" s="263">
        <v>2</v>
      </c>
      <c r="AC37" s="263">
        <v>1</v>
      </c>
      <c r="AD37" s="263">
        <v>5</v>
      </c>
      <c r="AE37" s="263">
        <v>12</v>
      </c>
      <c r="AF37" s="263">
        <v>2</v>
      </c>
      <c r="AG37" s="263">
        <v>1</v>
      </c>
      <c r="AH37" s="263">
        <v>0</v>
      </c>
      <c r="AI37" s="263">
        <v>0</v>
      </c>
      <c r="AJ37" s="263">
        <v>0</v>
      </c>
      <c r="AK37" s="263">
        <v>0</v>
      </c>
      <c r="AL37" s="263">
        <v>5</v>
      </c>
      <c r="AM37" s="263">
        <v>1</v>
      </c>
      <c r="AN37" s="263">
        <v>0</v>
      </c>
      <c r="AO37" s="263">
        <v>0</v>
      </c>
      <c r="AP37" s="263">
        <v>0</v>
      </c>
      <c r="AQ37" s="263">
        <v>3</v>
      </c>
      <c r="AR37" s="263">
        <v>8</v>
      </c>
      <c r="AS37" s="263">
        <v>4</v>
      </c>
      <c r="AT37" s="263">
        <v>1</v>
      </c>
      <c r="AU37" s="263">
        <v>1</v>
      </c>
      <c r="AV37" s="263">
        <v>0</v>
      </c>
      <c r="AW37" s="263">
        <v>2</v>
      </c>
      <c r="AX37" s="263">
        <v>1</v>
      </c>
      <c r="AY37" s="263">
        <v>0</v>
      </c>
      <c r="AZ37" s="263">
        <f>SUM(E37:AB37)+SUM(AC37:AY37)</f>
        <v>169</v>
      </c>
    </row>
    <row r="38" spans="1:52" s="162" customFormat="1" ht="32.450000000000003" customHeight="1">
      <c r="A38" s="141">
        <v>2</v>
      </c>
      <c r="B38" s="29"/>
      <c r="C38" s="90" t="s">
        <v>179</v>
      </c>
      <c r="D38" s="91" t="s">
        <v>223</v>
      </c>
      <c r="E38" s="263">
        <v>0</v>
      </c>
      <c r="F38" s="263">
        <v>0</v>
      </c>
      <c r="G38" s="263">
        <v>0</v>
      </c>
      <c r="H38" s="263">
        <v>0</v>
      </c>
      <c r="I38" s="263">
        <v>0</v>
      </c>
      <c r="J38" s="263">
        <v>0</v>
      </c>
      <c r="K38" s="263">
        <v>0</v>
      </c>
      <c r="L38" s="263">
        <v>1</v>
      </c>
      <c r="M38" s="263">
        <v>0</v>
      </c>
      <c r="N38" s="263">
        <v>0</v>
      </c>
      <c r="O38" s="263">
        <v>21</v>
      </c>
      <c r="P38" s="263">
        <v>11</v>
      </c>
      <c r="Q38" s="263">
        <v>4</v>
      </c>
      <c r="R38" s="263">
        <v>4</v>
      </c>
      <c r="S38" s="263">
        <v>0</v>
      </c>
      <c r="T38" s="263">
        <v>0</v>
      </c>
      <c r="U38" s="263">
        <v>0</v>
      </c>
      <c r="V38" s="263">
        <v>0</v>
      </c>
      <c r="W38" s="263">
        <v>0</v>
      </c>
      <c r="X38" s="263">
        <v>1</v>
      </c>
      <c r="Y38" s="263">
        <v>1</v>
      </c>
      <c r="Z38" s="263">
        <v>9</v>
      </c>
      <c r="AA38" s="263">
        <v>1</v>
      </c>
      <c r="AB38" s="263">
        <v>0</v>
      </c>
      <c r="AC38" s="263">
        <v>6</v>
      </c>
      <c r="AD38" s="263">
        <v>14</v>
      </c>
      <c r="AE38" s="263">
        <v>1</v>
      </c>
      <c r="AF38" s="263">
        <v>1</v>
      </c>
      <c r="AG38" s="263">
        <v>0</v>
      </c>
      <c r="AH38" s="263">
        <v>0</v>
      </c>
      <c r="AI38" s="263">
        <v>0</v>
      </c>
      <c r="AJ38" s="263">
        <v>0</v>
      </c>
      <c r="AK38" s="263">
        <v>0</v>
      </c>
      <c r="AL38" s="263">
        <v>0</v>
      </c>
      <c r="AM38" s="263">
        <v>0</v>
      </c>
      <c r="AN38" s="263">
        <v>0</v>
      </c>
      <c r="AO38" s="263">
        <v>0</v>
      </c>
      <c r="AP38" s="263">
        <v>0</v>
      </c>
      <c r="AQ38" s="263">
        <v>0</v>
      </c>
      <c r="AR38" s="263">
        <v>1</v>
      </c>
      <c r="AS38" s="263">
        <v>1</v>
      </c>
      <c r="AT38" s="263">
        <v>0</v>
      </c>
      <c r="AU38" s="263">
        <v>0</v>
      </c>
      <c r="AV38" s="263">
        <v>0</v>
      </c>
      <c r="AW38" s="263">
        <v>1</v>
      </c>
      <c r="AX38" s="263">
        <v>0</v>
      </c>
      <c r="AY38" s="263">
        <v>1</v>
      </c>
      <c r="AZ38" s="263">
        <f>SUM(E38:AB38)+SUM(AC38:AY38)</f>
        <v>79</v>
      </c>
    </row>
    <row r="39" spans="1:52" s="162" customFormat="1" ht="33" customHeight="1">
      <c r="A39" s="141">
        <v>3</v>
      </c>
      <c r="B39" s="29"/>
      <c r="C39" s="90" t="s">
        <v>181</v>
      </c>
      <c r="D39" s="91" t="s">
        <v>224</v>
      </c>
      <c r="E39" s="263">
        <v>85</v>
      </c>
      <c r="F39" s="263">
        <v>1</v>
      </c>
      <c r="G39" s="263">
        <v>8</v>
      </c>
      <c r="H39" s="263">
        <v>3</v>
      </c>
      <c r="I39" s="263">
        <v>0</v>
      </c>
      <c r="J39" s="263">
        <v>3</v>
      </c>
      <c r="K39" s="263">
        <v>4</v>
      </c>
      <c r="L39" s="263">
        <v>2</v>
      </c>
      <c r="M39" s="263">
        <v>0</v>
      </c>
      <c r="N39" s="263">
        <v>1</v>
      </c>
      <c r="O39" s="263">
        <v>3</v>
      </c>
      <c r="P39" s="263">
        <v>0</v>
      </c>
      <c r="Q39" s="263">
        <v>4</v>
      </c>
      <c r="R39" s="263">
        <v>2</v>
      </c>
      <c r="S39" s="263">
        <v>2</v>
      </c>
      <c r="T39" s="263">
        <v>1</v>
      </c>
      <c r="U39" s="263">
        <v>1</v>
      </c>
      <c r="V39" s="263">
        <v>9</v>
      </c>
      <c r="W39" s="263">
        <v>3</v>
      </c>
      <c r="X39" s="263">
        <v>6</v>
      </c>
      <c r="Y39" s="263">
        <v>3</v>
      </c>
      <c r="Z39" s="263">
        <v>1</v>
      </c>
      <c r="AA39" s="263">
        <v>0</v>
      </c>
      <c r="AB39" s="263">
        <v>4</v>
      </c>
      <c r="AC39" s="263">
        <v>1</v>
      </c>
      <c r="AD39" s="263">
        <v>6</v>
      </c>
      <c r="AE39" s="263">
        <v>5</v>
      </c>
      <c r="AF39" s="263">
        <v>5</v>
      </c>
      <c r="AG39" s="263">
        <v>0</v>
      </c>
      <c r="AH39" s="263">
        <v>2</v>
      </c>
      <c r="AI39" s="263">
        <v>0</v>
      </c>
      <c r="AJ39" s="263">
        <v>1</v>
      </c>
      <c r="AK39" s="263">
        <v>0</v>
      </c>
      <c r="AL39" s="263">
        <v>7</v>
      </c>
      <c r="AM39" s="263">
        <v>2</v>
      </c>
      <c r="AN39" s="263">
        <v>5</v>
      </c>
      <c r="AO39" s="263">
        <v>5</v>
      </c>
      <c r="AP39" s="263">
        <v>11</v>
      </c>
      <c r="AQ39" s="263">
        <v>3</v>
      </c>
      <c r="AR39" s="263">
        <v>1</v>
      </c>
      <c r="AS39" s="263">
        <v>3</v>
      </c>
      <c r="AT39" s="263">
        <v>3</v>
      </c>
      <c r="AU39" s="263">
        <v>17</v>
      </c>
      <c r="AV39" s="263">
        <v>14</v>
      </c>
      <c r="AW39" s="263">
        <v>22</v>
      </c>
      <c r="AX39" s="263">
        <v>9</v>
      </c>
      <c r="AY39" s="263">
        <v>1</v>
      </c>
      <c r="AZ39" s="263">
        <f>SUM(E39:AB39)+SUM(AC39:AY39)</f>
        <v>269</v>
      </c>
    </row>
    <row r="40" spans="1:52" s="162" customFormat="1" ht="30.95" customHeight="1">
      <c r="A40" s="141">
        <v>4</v>
      </c>
      <c r="B40" s="29"/>
      <c r="C40" s="90" t="s">
        <v>225</v>
      </c>
      <c r="D40" s="91" t="s">
        <v>226</v>
      </c>
      <c r="E40" s="263">
        <v>36</v>
      </c>
      <c r="F40" s="263">
        <v>7</v>
      </c>
      <c r="G40" s="263">
        <v>4</v>
      </c>
      <c r="H40" s="263">
        <v>10</v>
      </c>
      <c r="I40" s="263">
        <v>4</v>
      </c>
      <c r="J40" s="263">
        <v>11</v>
      </c>
      <c r="K40" s="263">
        <v>5</v>
      </c>
      <c r="L40" s="263">
        <v>29</v>
      </c>
      <c r="M40" s="263">
        <v>0</v>
      </c>
      <c r="N40" s="263">
        <v>16</v>
      </c>
      <c r="O40" s="263">
        <v>148</v>
      </c>
      <c r="P40" s="263">
        <v>47</v>
      </c>
      <c r="Q40" s="263">
        <v>97</v>
      </c>
      <c r="R40" s="263">
        <v>97</v>
      </c>
      <c r="S40" s="263">
        <v>18</v>
      </c>
      <c r="T40" s="263">
        <v>2</v>
      </c>
      <c r="U40" s="263">
        <v>6</v>
      </c>
      <c r="V40" s="263">
        <v>3</v>
      </c>
      <c r="W40" s="263">
        <v>2</v>
      </c>
      <c r="X40" s="263">
        <v>18</v>
      </c>
      <c r="Y40" s="263">
        <v>10</v>
      </c>
      <c r="Z40" s="263">
        <v>40</v>
      </c>
      <c r="AA40" s="263">
        <v>36</v>
      </c>
      <c r="AB40" s="263">
        <v>6</v>
      </c>
      <c r="AC40" s="263">
        <v>35</v>
      </c>
      <c r="AD40" s="263">
        <v>21</v>
      </c>
      <c r="AE40" s="263">
        <v>84</v>
      </c>
      <c r="AF40" s="263">
        <v>20</v>
      </c>
      <c r="AG40" s="263">
        <v>8</v>
      </c>
      <c r="AH40" s="263">
        <v>2</v>
      </c>
      <c r="AI40" s="263">
        <v>0</v>
      </c>
      <c r="AJ40" s="263">
        <v>2</v>
      </c>
      <c r="AK40" s="263">
        <v>6</v>
      </c>
      <c r="AL40" s="263">
        <v>9</v>
      </c>
      <c r="AM40" s="263">
        <v>2</v>
      </c>
      <c r="AN40" s="263">
        <v>3</v>
      </c>
      <c r="AO40" s="263">
        <v>9</v>
      </c>
      <c r="AP40" s="263">
        <v>6</v>
      </c>
      <c r="AQ40" s="263">
        <v>6</v>
      </c>
      <c r="AR40" s="263">
        <v>18</v>
      </c>
      <c r="AS40" s="263">
        <v>9</v>
      </c>
      <c r="AT40" s="263">
        <v>2</v>
      </c>
      <c r="AU40" s="263">
        <v>1</v>
      </c>
      <c r="AV40" s="263">
        <v>10</v>
      </c>
      <c r="AW40" s="263">
        <v>5</v>
      </c>
      <c r="AX40" s="263">
        <v>1</v>
      </c>
      <c r="AY40" s="263">
        <v>10</v>
      </c>
      <c r="AZ40" s="263">
        <f>SUM(E40:AB40)+SUM(AC40:AY40)</f>
        <v>921</v>
      </c>
    </row>
    <row r="41" spans="1:52" s="162" customFormat="1" ht="33.950000000000003" customHeight="1">
      <c r="A41" s="141">
        <v>5</v>
      </c>
      <c r="B41" s="29"/>
      <c r="C41" s="90" t="s">
        <v>193</v>
      </c>
      <c r="D41" s="91" t="s">
        <v>644</v>
      </c>
      <c r="E41" s="263">
        <v>0</v>
      </c>
      <c r="F41" s="263">
        <v>0</v>
      </c>
      <c r="G41" s="263">
        <v>0</v>
      </c>
      <c r="H41" s="263">
        <v>0</v>
      </c>
      <c r="I41" s="263">
        <v>0</v>
      </c>
      <c r="J41" s="263">
        <v>0</v>
      </c>
      <c r="K41" s="263">
        <v>0</v>
      </c>
      <c r="L41" s="263">
        <v>0</v>
      </c>
      <c r="M41" s="263">
        <v>0</v>
      </c>
      <c r="N41" s="263">
        <v>0</v>
      </c>
      <c r="O41" s="263">
        <v>1</v>
      </c>
      <c r="P41" s="263">
        <v>0</v>
      </c>
      <c r="Q41" s="263">
        <v>0</v>
      </c>
      <c r="R41" s="263">
        <v>1</v>
      </c>
      <c r="S41" s="263">
        <v>0</v>
      </c>
      <c r="T41" s="263">
        <v>0</v>
      </c>
      <c r="U41" s="263">
        <v>0</v>
      </c>
      <c r="V41" s="263">
        <v>0</v>
      </c>
      <c r="W41" s="263">
        <v>0</v>
      </c>
      <c r="X41" s="263">
        <v>0</v>
      </c>
      <c r="Y41" s="263">
        <v>0</v>
      </c>
      <c r="Z41" s="263">
        <v>1</v>
      </c>
      <c r="AA41" s="263">
        <v>0</v>
      </c>
      <c r="AB41" s="263">
        <v>0</v>
      </c>
      <c r="AC41" s="263">
        <v>0</v>
      </c>
      <c r="AD41" s="263">
        <v>0</v>
      </c>
      <c r="AE41" s="263">
        <v>0</v>
      </c>
      <c r="AF41" s="263">
        <v>0</v>
      </c>
      <c r="AG41" s="263">
        <v>0</v>
      </c>
      <c r="AH41" s="263">
        <v>0</v>
      </c>
      <c r="AI41" s="263">
        <v>0</v>
      </c>
      <c r="AJ41" s="263">
        <v>0</v>
      </c>
      <c r="AK41" s="263">
        <v>0</v>
      </c>
      <c r="AL41" s="263">
        <v>0</v>
      </c>
      <c r="AM41" s="263">
        <v>0</v>
      </c>
      <c r="AN41" s="263">
        <v>0</v>
      </c>
      <c r="AO41" s="263">
        <v>0</v>
      </c>
      <c r="AP41" s="263">
        <v>0</v>
      </c>
      <c r="AQ41" s="263">
        <v>0</v>
      </c>
      <c r="AR41" s="263">
        <v>0</v>
      </c>
      <c r="AS41" s="263">
        <v>0</v>
      </c>
      <c r="AT41" s="263">
        <v>0</v>
      </c>
      <c r="AU41" s="263">
        <v>0</v>
      </c>
      <c r="AV41" s="263">
        <v>0</v>
      </c>
      <c r="AW41" s="263">
        <v>0</v>
      </c>
      <c r="AX41" s="263">
        <v>0</v>
      </c>
      <c r="AY41" s="263">
        <v>0</v>
      </c>
      <c r="AZ41" s="263">
        <f>SUM(E41:AB41)+SUM(AC41:AY41)</f>
        <v>3</v>
      </c>
    </row>
    <row r="42" spans="1:52" s="162" customFormat="1" ht="18.600000000000001" customHeight="1">
      <c r="A42" s="269" t="s">
        <v>227</v>
      </c>
      <c r="B42" s="270"/>
      <c r="C42" s="271"/>
      <c r="D42" s="272" t="s">
        <v>228</v>
      </c>
      <c r="E42" s="273">
        <v>7</v>
      </c>
      <c r="F42" s="273">
        <v>0</v>
      </c>
      <c r="G42" s="273">
        <v>1</v>
      </c>
      <c r="H42" s="273">
        <v>5</v>
      </c>
      <c r="I42" s="273">
        <v>3</v>
      </c>
      <c r="J42" s="273">
        <v>1</v>
      </c>
      <c r="K42" s="273">
        <v>4</v>
      </c>
      <c r="L42" s="273">
        <v>5</v>
      </c>
      <c r="M42" s="273">
        <v>1</v>
      </c>
      <c r="N42" s="273">
        <v>6</v>
      </c>
      <c r="O42" s="273">
        <v>5</v>
      </c>
      <c r="P42" s="273">
        <v>7</v>
      </c>
      <c r="Q42" s="273">
        <v>22</v>
      </c>
      <c r="R42" s="273">
        <v>12</v>
      </c>
      <c r="S42" s="273">
        <v>1</v>
      </c>
      <c r="T42" s="273">
        <v>4</v>
      </c>
      <c r="U42" s="273">
        <v>4</v>
      </c>
      <c r="V42" s="273">
        <v>0</v>
      </c>
      <c r="W42" s="273">
        <v>0</v>
      </c>
      <c r="X42" s="273">
        <v>15</v>
      </c>
      <c r="Y42" s="273">
        <v>3</v>
      </c>
      <c r="Z42" s="273">
        <v>8</v>
      </c>
      <c r="AA42" s="273">
        <v>8</v>
      </c>
      <c r="AB42" s="273">
        <v>2</v>
      </c>
      <c r="AC42" s="273">
        <v>0</v>
      </c>
      <c r="AD42" s="273">
        <v>6</v>
      </c>
      <c r="AE42" s="273">
        <v>16</v>
      </c>
      <c r="AF42" s="273">
        <v>7</v>
      </c>
      <c r="AG42" s="273">
        <v>3</v>
      </c>
      <c r="AH42" s="273">
        <v>1</v>
      </c>
      <c r="AI42" s="273">
        <v>2</v>
      </c>
      <c r="AJ42" s="273">
        <v>0</v>
      </c>
      <c r="AK42" s="273">
        <v>11</v>
      </c>
      <c r="AL42" s="273">
        <v>9</v>
      </c>
      <c r="AM42" s="273">
        <v>5</v>
      </c>
      <c r="AN42" s="273">
        <v>0</v>
      </c>
      <c r="AO42" s="273">
        <v>0</v>
      </c>
      <c r="AP42" s="273">
        <v>1</v>
      </c>
      <c r="AQ42" s="273">
        <v>0</v>
      </c>
      <c r="AR42" s="273">
        <v>9</v>
      </c>
      <c r="AS42" s="273">
        <v>6</v>
      </c>
      <c r="AT42" s="273">
        <v>4</v>
      </c>
      <c r="AU42" s="273">
        <v>3</v>
      </c>
      <c r="AV42" s="273">
        <v>2</v>
      </c>
      <c r="AW42" s="273">
        <v>1</v>
      </c>
      <c r="AX42" s="273">
        <v>1</v>
      </c>
      <c r="AY42" s="273">
        <v>2</v>
      </c>
      <c r="AZ42" s="273">
        <f t="shared" ref="AZ42" si="2">AZ43+AZ44+AZ45+AZ46+AZ47+AZ48+AZ49+AZ50+AZ53+AZ54</f>
        <v>213</v>
      </c>
    </row>
    <row r="43" spans="1:52" s="162" customFormat="1" ht="21.95" customHeight="1">
      <c r="A43" s="141">
        <v>1</v>
      </c>
      <c r="B43" s="140">
        <v>4</v>
      </c>
      <c r="C43" s="90" t="s">
        <v>177</v>
      </c>
      <c r="D43" s="91" t="s">
        <v>229</v>
      </c>
      <c r="E43" s="263">
        <v>1</v>
      </c>
      <c r="F43" s="263">
        <v>0</v>
      </c>
      <c r="G43" s="263">
        <v>0</v>
      </c>
      <c r="H43" s="263">
        <v>0</v>
      </c>
      <c r="I43" s="263">
        <v>3</v>
      </c>
      <c r="J43" s="263">
        <v>1</v>
      </c>
      <c r="K43" s="263">
        <v>3</v>
      </c>
      <c r="L43" s="263">
        <v>0</v>
      </c>
      <c r="M43" s="263">
        <v>0</v>
      </c>
      <c r="N43" s="263">
        <v>4</v>
      </c>
      <c r="O43" s="263">
        <v>3</v>
      </c>
      <c r="P43" s="263">
        <v>3</v>
      </c>
      <c r="Q43" s="263">
        <v>7</v>
      </c>
      <c r="R43" s="263">
        <v>2</v>
      </c>
      <c r="S43" s="263">
        <v>1</v>
      </c>
      <c r="T43" s="263">
        <v>2</v>
      </c>
      <c r="U43" s="263">
        <v>2</v>
      </c>
      <c r="V43" s="263">
        <v>0</v>
      </c>
      <c r="W43" s="263">
        <v>0</v>
      </c>
      <c r="X43" s="263">
        <v>0</v>
      </c>
      <c r="Y43" s="263">
        <v>0</v>
      </c>
      <c r="Z43" s="263">
        <v>2</v>
      </c>
      <c r="AA43" s="263">
        <v>0</v>
      </c>
      <c r="AB43" s="263">
        <v>1</v>
      </c>
      <c r="AC43" s="263">
        <v>0</v>
      </c>
      <c r="AD43" s="263">
        <v>5</v>
      </c>
      <c r="AE43" s="263">
        <v>1</v>
      </c>
      <c r="AF43" s="263">
        <v>2</v>
      </c>
      <c r="AG43" s="263">
        <v>0</v>
      </c>
      <c r="AH43" s="263">
        <v>0</v>
      </c>
      <c r="AI43" s="263">
        <v>1</v>
      </c>
      <c r="AJ43" s="263">
        <v>0</v>
      </c>
      <c r="AK43" s="263">
        <v>3</v>
      </c>
      <c r="AL43" s="263">
        <v>3</v>
      </c>
      <c r="AM43" s="263">
        <v>4</v>
      </c>
      <c r="AN43" s="263">
        <v>0</v>
      </c>
      <c r="AO43" s="263">
        <v>0</v>
      </c>
      <c r="AP43" s="263">
        <v>0</v>
      </c>
      <c r="AQ43" s="263">
        <v>0</v>
      </c>
      <c r="AR43" s="263">
        <v>6</v>
      </c>
      <c r="AS43" s="263">
        <v>1</v>
      </c>
      <c r="AT43" s="263">
        <v>1</v>
      </c>
      <c r="AU43" s="263">
        <v>2</v>
      </c>
      <c r="AV43" s="263">
        <v>1</v>
      </c>
      <c r="AW43" s="263">
        <v>1</v>
      </c>
      <c r="AX43" s="263">
        <v>1</v>
      </c>
      <c r="AY43" s="263">
        <v>0</v>
      </c>
      <c r="AZ43" s="263">
        <f t="shared" ref="AZ43:AZ54" si="3">SUM(E43:AB43)+SUM(AC43:AY43)</f>
        <v>67</v>
      </c>
    </row>
    <row r="44" spans="1:52" s="162" customFormat="1" ht="21.95" customHeight="1">
      <c r="A44" s="137">
        <v>2</v>
      </c>
      <c r="B44" s="29"/>
      <c r="C44" s="104" t="s">
        <v>179</v>
      </c>
      <c r="D44" s="91" t="s">
        <v>230</v>
      </c>
      <c r="E44" s="263">
        <v>0</v>
      </c>
      <c r="F44" s="263">
        <v>0</v>
      </c>
      <c r="G44" s="263">
        <v>0</v>
      </c>
      <c r="H44" s="263">
        <v>0</v>
      </c>
      <c r="I44" s="263">
        <v>0</v>
      </c>
      <c r="J44" s="263">
        <v>0</v>
      </c>
      <c r="K44" s="263">
        <v>0</v>
      </c>
      <c r="L44" s="263">
        <v>0</v>
      </c>
      <c r="M44" s="263">
        <v>0</v>
      </c>
      <c r="N44" s="263">
        <v>0</v>
      </c>
      <c r="O44" s="263">
        <v>0</v>
      </c>
      <c r="P44" s="263">
        <v>0</v>
      </c>
      <c r="Q44" s="263">
        <v>0</v>
      </c>
      <c r="R44" s="263">
        <v>0</v>
      </c>
      <c r="S44" s="263">
        <v>0</v>
      </c>
      <c r="T44" s="263">
        <v>0</v>
      </c>
      <c r="U44" s="263">
        <v>0</v>
      </c>
      <c r="V44" s="263">
        <v>0</v>
      </c>
      <c r="W44" s="263">
        <v>0</v>
      </c>
      <c r="X44" s="263">
        <v>0</v>
      </c>
      <c r="Y44" s="263">
        <v>0</v>
      </c>
      <c r="Z44" s="263">
        <v>0</v>
      </c>
      <c r="AA44" s="263">
        <v>0</v>
      </c>
      <c r="AB44" s="263">
        <v>0</v>
      </c>
      <c r="AC44" s="263">
        <v>0</v>
      </c>
      <c r="AD44" s="263">
        <v>0</v>
      </c>
      <c r="AE44" s="263">
        <v>0</v>
      </c>
      <c r="AF44" s="263">
        <v>0</v>
      </c>
      <c r="AG44" s="263">
        <v>0</v>
      </c>
      <c r="AH44" s="263">
        <v>0</v>
      </c>
      <c r="AI44" s="263">
        <v>0</v>
      </c>
      <c r="AJ44" s="263">
        <v>0</v>
      </c>
      <c r="AK44" s="263">
        <v>0</v>
      </c>
      <c r="AL44" s="263">
        <v>0</v>
      </c>
      <c r="AM44" s="263">
        <v>0</v>
      </c>
      <c r="AN44" s="263">
        <v>0</v>
      </c>
      <c r="AO44" s="263">
        <v>0</v>
      </c>
      <c r="AP44" s="263">
        <v>0</v>
      </c>
      <c r="AQ44" s="263">
        <v>0</v>
      </c>
      <c r="AR44" s="263">
        <v>0</v>
      </c>
      <c r="AS44" s="263">
        <v>0</v>
      </c>
      <c r="AT44" s="263">
        <v>0</v>
      </c>
      <c r="AU44" s="263">
        <v>0</v>
      </c>
      <c r="AV44" s="263">
        <v>0</v>
      </c>
      <c r="AW44" s="263">
        <v>0</v>
      </c>
      <c r="AX44" s="263">
        <v>0</v>
      </c>
      <c r="AY44" s="263">
        <v>0</v>
      </c>
      <c r="AZ44" s="263">
        <f t="shared" si="3"/>
        <v>0</v>
      </c>
    </row>
    <row r="45" spans="1:52" s="162" customFormat="1" ht="21.95" customHeight="1">
      <c r="A45" s="133"/>
      <c r="B45" s="29"/>
      <c r="C45" s="104" t="s">
        <v>181</v>
      </c>
      <c r="D45" s="91" t="s">
        <v>231</v>
      </c>
      <c r="E45" s="263">
        <v>1</v>
      </c>
      <c r="F45" s="263">
        <v>0</v>
      </c>
      <c r="G45" s="263">
        <v>0</v>
      </c>
      <c r="H45" s="263">
        <v>0</v>
      </c>
      <c r="I45" s="263">
        <v>0</v>
      </c>
      <c r="J45" s="263">
        <v>0</v>
      </c>
      <c r="K45" s="263">
        <v>0</v>
      </c>
      <c r="L45" s="263">
        <v>0</v>
      </c>
      <c r="M45" s="263">
        <v>0</v>
      </c>
      <c r="N45" s="263">
        <v>0</v>
      </c>
      <c r="O45" s="263">
        <v>0</v>
      </c>
      <c r="P45" s="263">
        <v>0</v>
      </c>
      <c r="Q45" s="263">
        <v>0</v>
      </c>
      <c r="R45" s="263">
        <v>2</v>
      </c>
      <c r="S45" s="263">
        <v>0</v>
      </c>
      <c r="T45" s="263">
        <v>0</v>
      </c>
      <c r="U45" s="263">
        <v>0</v>
      </c>
      <c r="V45" s="263">
        <v>0</v>
      </c>
      <c r="W45" s="263">
        <v>0</v>
      </c>
      <c r="X45" s="263">
        <v>0</v>
      </c>
      <c r="Y45" s="263">
        <v>0</v>
      </c>
      <c r="Z45" s="263">
        <v>0</v>
      </c>
      <c r="AA45" s="263">
        <v>0</v>
      </c>
      <c r="AB45" s="263">
        <v>0</v>
      </c>
      <c r="AC45" s="263">
        <v>0</v>
      </c>
      <c r="AD45" s="263">
        <v>0</v>
      </c>
      <c r="AE45" s="263">
        <v>0</v>
      </c>
      <c r="AF45" s="263">
        <v>0</v>
      </c>
      <c r="AG45" s="263">
        <v>0</v>
      </c>
      <c r="AH45" s="263">
        <v>0</v>
      </c>
      <c r="AI45" s="263">
        <v>0</v>
      </c>
      <c r="AJ45" s="263">
        <v>0</v>
      </c>
      <c r="AK45" s="263">
        <v>0</v>
      </c>
      <c r="AL45" s="263">
        <v>0</v>
      </c>
      <c r="AM45" s="263">
        <v>0</v>
      </c>
      <c r="AN45" s="263">
        <v>0</v>
      </c>
      <c r="AO45" s="263">
        <v>0</v>
      </c>
      <c r="AP45" s="263">
        <v>0</v>
      </c>
      <c r="AQ45" s="263">
        <v>0</v>
      </c>
      <c r="AR45" s="263">
        <v>0</v>
      </c>
      <c r="AS45" s="263">
        <v>0</v>
      </c>
      <c r="AT45" s="263">
        <v>0</v>
      </c>
      <c r="AU45" s="263">
        <v>0</v>
      </c>
      <c r="AV45" s="263">
        <v>0</v>
      </c>
      <c r="AW45" s="263">
        <v>0</v>
      </c>
      <c r="AX45" s="263">
        <v>0</v>
      </c>
      <c r="AY45" s="263">
        <v>0</v>
      </c>
      <c r="AZ45" s="263">
        <f t="shared" si="3"/>
        <v>3</v>
      </c>
    </row>
    <row r="46" spans="1:52" s="162" customFormat="1" ht="21.95" customHeight="1">
      <c r="A46" s="141">
        <v>3</v>
      </c>
      <c r="B46" s="29"/>
      <c r="C46" s="90" t="s">
        <v>183</v>
      </c>
      <c r="D46" s="91" t="s">
        <v>232</v>
      </c>
      <c r="E46" s="263">
        <v>0</v>
      </c>
      <c r="F46" s="263">
        <v>0</v>
      </c>
      <c r="G46" s="263">
        <v>0</v>
      </c>
      <c r="H46" s="263">
        <v>1</v>
      </c>
      <c r="I46" s="263">
        <v>0</v>
      </c>
      <c r="J46" s="263">
        <v>0</v>
      </c>
      <c r="K46" s="263">
        <v>0</v>
      </c>
      <c r="L46" s="263">
        <v>0</v>
      </c>
      <c r="M46" s="263">
        <v>0</v>
      </c>
      <c r="N46" s="263">
        <v>0</v>
      </c>
      <c r="O46" s="263">
        <v>1</v>
      </c>
      <c r="P46" s="263">
        <v>2</v>
      </c>
      <c r="Q46" s="263">
        <v>0</v>
      </c>
      <c r="R46" s="263">
        <v>0</v>
      </c>
      <c r="S46" s="263">
        <v>0</v>
      </c>
      <c r="T46" s="263">
        <v>0</v>
      </c>
      <c r="U46" s="263">
        <v>0</v>
      </c>
      <c r="V46" s="263">
        <v>0</v>
      </c>
      <c r="W46" s="263">
        <v>0</v>
      </c>
      <c r="X46" s="263">
        <v>3</v>
      </c>
      <c r="Y46" s="263">
        <v>0</v>
      </c>
      <c r="Z46" s="263">
        <v>0</v>
      </c>
      <c r="AA46" s="263">
        <v>1</v>
      </c>
      <c r="AB46" s="263">
        <v>0</v>
      </c>
      <c r="AC46" s="263">
        <v>0</v>
      </c>
      <c r="AD46" s="263">
        <v>0</v>
      </c>
      <c r="AE46" s="263">
        <v>2</v>
      </c>
      <c r="AF46" s="263">
        <v>0</v>
      </c>
      <c r="AG46" s="263">
        <v>0</v>
      </c>
      <c r="AH46" s="263">
        <v>0</v>
      </c>
      <c r="AI46" s="263">
        <v>0</v>
      </c>
      <c r="AJ46" s="263">
        <v>0</v>
      </c>
      <c r="AK46" s="263">
        <v>0</v>
      </c>
      <c r="AL46" s="263">
        <v>0</v>
      </c>
      <c r="AM46" s="263">
        <v>0</v>
      </c>
      <c r="AN46" s="263">
        <v>0</v>
      </c>
      <c r="AO46" s="263">
        <v>0</v>
      </c>
      <c r="AP46" s="263">
        <v>0</v>
      </c>
      <c r="AQ46" s="263">
        <v>0</v>
      </c>
      <c r="AR46" s="263">
        <v>0</v>
      </c>
      <c r="AS46" s="263">
        <v>1</v>
      </c>
      <c r="AT46" s="263">
        <v>0</v>
      </c>
      <c r="AU46" s="263">
        <v>0</v>
      </c>
      <c r="AV46" s="263">
        <v>0</v>
      </c>
      <c r="AW46" s="263">
        <v>0</v>
      </c>
      <c r="AX46" s="263">
        <v>0</v>
      </c>
      <c r="AY46" s="263">
        <v>0</v>
      </c>
      <c r="AZ46" s="263">
        <f t="shared" si="3"/>
        <v>11</v>
      </c>
    </row>
    <row r="47" spans="1:52" s="162" customFormat="1" ht="21.95" customHeight="1">
      <c r="A47" s="141">
        <v>4</v>
      </c>
      <c r="B47" s="29"/>
      <c r="C47" s="90" t="s">
        <v>185</v>
      </c>
      <c r="D47" s="91" t="s">
        <v>233</v>
      </c>
      <c r="E47" s="263">
        <v>0</v>
      </c>
      <c r="F47" s="263">
        <v>0</v>
      </c>
      <c r="G47" s="263">
        <v>0</v>
      </c>
      <c r="H47" s="263">
        <v>0</v>
      </c>
      <c r="I47" s="263">
        <v>0</v>
      </c>
      <c r="J47" s="263">
        <v>0</v>
      </c>
      <c r="K47" s="263">
        <v>0</v>
      </c>
      <c r="L47" s="263">
        <v>0</v>
      </c>
      <c r="M47" s="263">
        <v>0</v>
      </c>
      <c r="N47" s="263">
        <v>0</v>
      </c>
      <c r="O47" s="263">
        <v>1</v>
      </c>
      <c r="P47" s="263">
        <v>1</v>
      </c>
      <c r="Q47" s="263">
        <v>1</v>
      </c>
      <c r="R47" s="263">
        <v>0</v>
      </c>
      <c r="S47" s="263">
        <v>0</v>
      </c>
      <c r="T47" s="263">
        <v>0</v>
      </c>
      <c r="U47" s="263">
        <v>0</v>
      </c>
      <c r="V47" s="263">
        <v>0</v>
      </c>
      <c r="W47" s="263">
        <v>0</v>
      </c>
      <c r="X47" s="263">
        <v>0</v>
      </c>
      <c r="Y47" s="263">
        <v>0</v>
      </c>
      <c r="Z47" s="263">
        <v>0</v>
      </c>
      <c r="AA47" s="263">
        <v>0</v>
      </c>
      <c r="AB47" s="263">
        <v>0</v>
      </c>
      <c r="AC47" s="263">
        <v>0</v>
      </c>
      <c r="AD47" s="263">
        <v>0</v>
      </c>
      <c r="AE47" s="263">
        <v>1</v>
      </c>
      <c r="AF47" s="263">
        <v>0</v>
      </c>
      <c r="AG47" s="263">
        <v>0</v>
      </c>
      <c r="AH47" s="263">
        <v>1</v>
      </c>
      <c r="AI47" s="263">
        <v>0</v>
      </c>
      <c r="AJ47" s="263">
        <v>0</v>
      </c>
      <c r="AK47" s="263">
        <v>0</v>
      </c>
      <c r="AL47" s="263">
        <v>0</v>
      </c>
      <c r="AM47" s="263">
        <v>0</v>
      </c>
      <c r="AN47" s="263">
        <v>0</v>
      </c>
      <c r="AO47" s="263">
        <v>0</v>
      </c>
      <c r="AP47" s="263">
        <v>0</v>
      </c>
      <c r="AQ47" s="263">
        <v>0</v>
      </c>
      <c r="AR47" s="263">
        <v>0</v>
      </c>
      <c r="AS47" s="263">
        <v>0</v>
      </c>
      <c r="AT47" s="263">
        <v>0</v>
      </c>
      <c r="AU47" s="263">
        <v>0</v>
      </c>
      <c r="AV47" s="263">
        <v>0</v>
      </c>
      <c r="AW47" s="263">
        <v>0</v>
      </c>
      <c r="AX47" s="263">
        <v>0</v>
      </c>
      <c r="AY47" s="263">
        <v>0</v>
      </c>
      <c r="AZ47" s="263">
        <f t="shared" si="3"/>
        <v>5</v>
      </c>
    </row>
    <row r="48" spans="1:52" s="162" customFormat="1" ht="29.25" customHeight="1">
      <c r="A48" s="141">
        <v>5</v>
      </c>
      <c r="B48" s="29"/>
      <c r="C48" s="90" t="s">
        <v>187</v>
      </c>
      <c r="D48" s="91" t="s">
        <v>234</v>
      </c>
      <c r="E48" s="263">
        <v>0</v>
      </c>
      <c r="F48" s="263">
        <v>0</v>
      </c>
      <c r="G48" s="263">
        <v>0</v>
      </c>
      <c r="H48" s="263">
        <v>0</v>
      </c>
      <c r="I48" s="263">
        <v>0</v>
      </c>
      <c r="J48" s="263">
        <v>0</v>
      </c>
      <c r="K48" s="263">
        <v>0</v>
      </c>
      <c r="L48" s="263">
        <v>0</v>
      </c>
      <c r="M48" s="263">
        <v>0</v>
      </c>
      <c r="N48" s="263">
        <v>0</v>
      </c>
      <c r="O48" s="263">
        <v>0</v>
      </c>
      <c r="P48" s="263">
        <v>0</v>
      </c>
      <c r="Q48" s="263">
        <v>0</v>
      </c>
      <c r="R48" s="263">
        <v>1</v>
      </c>
      <c r="S48" s="263">
        <v>0</v>
      </c>
      <c r="T48" s="263">
        <v>0</v>
      </c>
      <c r="U48" s="263">
        <v>0</v>
      </c>
      <c r="V48" s="263">
        <v>0</v>
      </c>
      <c r="W48" s="263">
        <v>0</v>
      </c>
      <c r="X48" s="263">
        <v>12</v>
      </c>
      <c r="Y48" s="263">
        <v>0</v>
      </c>
      <c r="Z48" s="263">
        <v>1</v>
      </c>
      <c r="AA48" s="263">
        <v>1</v>
      </c>
      <c r="AB48" s="263">
        <v>0</v>
      </c>
      <c r="AC48" s="263">
        <v>0</v>
      </c>
      <c r="AD48" s="263">
        <v>1</v>
      </c>
      <c r="AE48" s="263">
        <v>0</v>
      </c>
      <c r="AF48" s="263">
        <v>0</v>
      </c>
      <c r="AG48" s="263">
        <v>0</v>
      </c>
      <c r="AH48" s="263">
        <v>0</v>
      </c>
      <c r="AI48" s="263">
        <v>0</v>
      </c>
      <c r="AJ48" s="263">
        <v>0</v>
      </c>
      <c r="AK48" s="263">
        <v>0</v>
      </c>
      <c r="AL48" s="263">
        <v>1</v>
      </c>
      <c r="AM48" s="263">
        <v>0</v>
      </c>
      <c r="AN48" s="263">
        <v>0</v>
      </c>
      <c r="AO48" s="263">
        <v>0</v>
      </c>
      <c r="AP48" s="263">
        <v>0</v>
      </c>
      <c r="AQ48" s="263">
        <v>0</v>
      </c>
      <c r="AR48" s="263">
        <v>1</v>
      </c>
      <c r="AS48" s="263">
        <v>0</v>
      </c>
      <c r="AT48" s="263">
        <v>0</v>
      </c>
      <c r="AU48" s="263">
        <v>0</v>
      </c>
      <c r="AV48" s="263">
        <v>1</v>
      </c>
      <c r="AW48" s="263">
        <v>0</v>
      </c>
      <c r="AX48" s="263">
        <v>0</v>
      </c>
      <c r="AY48" s="263">
        <v>0</v>
      </c>
      <c r="AZ48" s="263">
        <f t="shared" si="3"/>
        <v>19</v>
      </c>
    </row>
    <row r="49" spans="1:52" s="162" customFormat="1" ht="21.95" customHeight="1">
      <c r="A49" s="141">
        <v>6</v>
      </c>
      <c r="B49" s="29"/>
      <c r="C49" s="90" t="s">
        <v>189</v>
      </c>
      <c r="D49" s="91" t="s">
        <v>235</v>
      </c>
      <c r="E49" s="263">
        <v>1</v>
      </c>
      <c r="F49" s="263">
        <v>0</v>
      </c>
      <c r="G49" s="263">
        <v>0</v>
      </c>
      <c r="H49" s="263">
        <v>0</v>
      </c>
      <c r="I49" s="263">
        <v>0</v>
      </c>
      <c r="J49" s="263">
        <v>0</v>
      </c>
      <c r="K49" s="263">
        <v>0</v>
      </c>
      <c r="L49" s="263">
        <v>0</v>
      </c>
      <c r="M49" s="263">
        <v>0</v>
      </c>
      <c r="N49" s="263">
        <v>0</v>
      </c>
      <c r="O49" s="263">
        <v>0</v>
      </c>
      <c r="P49" s="263">
        <v>0</v>
      </c>
      <c r="Q49" s="263">
        <v>0</v>
      </c>
      <c r="R49" s="263">
        <v>1</v>
      </c>
      <c r="S49" s="263">
        <v>0</v>
      </c>
      <c r="T49" s="263">
        <v>0</v>
      </c>
      <c r="U49" s="263">
        <v>0</v>
      </c>
      <c r="V49" s="263">
        <v>0</v>
      </c>
      <c r="W49" s="263">
        <v>0</v>
      </c>
      <c r="X49" s="263">
        <v>0</v>
      </c>
      <c r="Y49" s="263">
        <v>0</v>
      </c>
      <c r="Z49" s="263">
        <v>0</v>
      </c>
      <c r="AA49" s="263">
        <v>1</v>
      </c>
      <c r="AB49" s="263">
        <v>0</v>
      </c>
      <c r="AC49" s="263">
        <v>0</v>
      </c>
      <c r="AD49" s="263">
        <v>0</v>
      </c>
      <c r="AE49" s="263">
        <v>1</v>
      </c>
      <c r="AF49" s="263">
        <v>0</v>
      </c>
      <c r="AG49" s="263">
        <v>0</v>
      </c>
      <c r="AH49" s="263">
        <v>0</v>
      </c>
      <c r="AI49" s="263">
        <v>0</v>
      </c>
      <c r="AJ49" s="263">
        <v>0</v>
      </c>
      <c r="AK49" s="263">
        <v>0</v>
      </c>
      <c r="AL49" s="263">
        <v>0</v>
      </c>
      <c r="AM49" s="263">
        <v>0</v>
      </c>
      <c r="AN49" s="263">
        <v>0</v>
      </c>
      <c r="AO49" s="263">
        <v>0</v>
      </c>
      <c r="AP49" s="263">
        <v>0</v>
      </c>
      <c r="AQ49" s="263">
        <v>0</v>
      </c>
      <c r="AR49" s="263">
        <v>0</v>
      </c>
      <c r="AS49" s="263">
        <v>0</v>
      </c>
      <c r="AT49" s="263">
        <v>0</v>
      </c>
      <c r="AU49" s="263">
        <v>0</v>
      </c>
      <c r="AV49" s="263">
        <v>0</v>
      </c>
      <c r="AW49" s="263">
        <v>0</v>
      </c>
      <c r="AX49" s="263">
        <v>0</v>
      </c>
      <c r="AY49" s="263">
        <v>0</v>
      </c>
      <c r="AZ49" s="263">
        <f t="shared" si="3"/>
        <v>4</v>
      </c>
    </row>
    <row r="50" spans="1:52" s="162" customFormat="1" ht="11.1" customHeight="1">
      <c r="A50" s="137">
        <v>7</v>
      </c>
      <c r="B50" s="29"/>
      <c r="C50" s="90"/>
      <c r="D50" s="91" t="s">
        <v>236</v>
      </c>
      <c r="E50" s="263">
        <v>2</v>
      </c>
      <c r="F50" s="263">
        <v>0</v>
      </c>
      <c r="G50" s="263">
        <v>0</v>
      </c>
      <c r="H50" s="263">
        <v>2</v>
      </c>
      <c r="I50" s="263">
        <v>0</v>
      </c>
      <c r="J50" s="263">
        <v>0</v>
      </c>
      <c r="K50" s="263">
        <v>1</v>
      </c>
      <c r="L50" s="263">
        <v>2</v>
      </c>
      <c r="M50" s="263">
        <v>0</v>
      </c>
      <c r="N50" s="263">
        <v>0</v>
      </c>
      <c r="O50" s="263">
        <v>0</v>
      </c>
      <c r="P50" s="263">
        <v>1</v>
      </c>
      <c r="Q50" s="263">
        <v>10</v>
      </c>
      <c r="R50" s="263">
        <v>6</v>
      </c>
      <c r="S50" s="263">
        <v>0</v>
      </c>
      <c r="T50" s="263">
        <v>2</v>
      </c>
      <c r="U50" s="263">
        <v>1</v>
      </c>
      <c r="V50" s="263">
        <v>0</v>
      </c>
      <c r="W50" s="263">
        <v>0</v>
      </c>
      <c r="X50" s="263">
        <v>0</v>
      </c>
      <c r="Y50" s="263">
        <v>0</v>
      </c>
      <c r="Z50" s="263">
        <v>3</v>
      </c>
      <c r="AA50" s="263">
        <v>2</v>
      </c>
      <c r="AB50" s="263">
        <v>1</v>
      </c>
      <c r="AC50" s="263">
        <v>0</v>
      </c>
      <c r="AD50" s="263">
        <v>0</v>
      </c>
      <c r="AE50" s="263">
        <v>8</v>
      </c>
      <c r="AF50" s="263">
        <v>4</v>
      </c>
      <c r="AG50" s="263">
        <v>3</v>
      </c>
      <c r="AH50" s="263">
        <v>0</v>
      </c>
      <c r="AI50" s="263">
        <v>0</v>
      </c>
      <c r="AJ50" s="263">
        <v>0</v>
      </c>
      <c r="AK50" s="263">
        <v>7</v>
      </c>
      <c r="AL50" s="263">
        <v>5</v>
      </c>
      <c r="AM50" s="263">
        <v>1</v>
      </c>
      <c r="AN50" s="263">
        <v>0</v>
      </c>
      <c r="AO50" s="263">
        <v>0</v>
      </c>
      <c r="AP50" s="263">
        <v>1</v>
      </c>
      <c r="AQ50" s="263">
        <v>0</v>
      </c>
      <c r="AR50" s="263">
        <v>2</v>
      </c>
      <c r="AS50" s="263">
        <v>0</v>
      </c>
      <c r="AT50" s="263">
        <v>3</v>
      </c>
      <c r="AU50" s="263">
        <v>1</v>
      </c>
      <c r="AV50" s="263">
        <v>0</v>
      </c>
      <c r="AW50" s="263">
        <v>0</v>
      </c>
      <c r="AX50" s="263">
        <v>0</v>
      </c>
      <c r="AY50" s="263">
        <v>1</v>
      </c>
      <c r="AZ50" s="263">
        <f t="shared" si="3"/>
        <v>69</v>
      </c>
    </row>
    <row r="51" spans="1:52" s="162" customFormat="1" ht="11.1" customHeight="1">
      <c r="A51" s="131"/>
      <c r="B51" s="29"/>
      <c r="C51" s="90" t="s">
        <v>191</v>
      </c>
      <c r="D51" s="91" t="s">
        <v>237</v>
      </c>
      <c r="E51" s="263">
        <v>-1</v>
      </c>
      <c r="F51" s="263"/>
      <c r="G51" s="263"/>
      <c r="H51" s="263">
        <v>-1</v>
      </c>
      <c r="I51" s="263"/>
      <c r="J51" s="263"/>
      <c r="K51" s="263"/>
      <c r="L51" s="263"/>
      <c r="M51" s="263"/>
      <c r="N51" s="263"/>
      <c r="O51" s="263"/>
      <c r="P51" s="263">
        <v>-1</v>
      </c>
      <c r="Q51" s="263">
        <v>-1</v>
      </c>
      <c r="R51" s="263">
        <v>-1</v>
      </c>
      <c r="S51" s="263"/>
      <c r="T51" s="263">
        <v>-2</v>
      </c>
      <c r="U51" s="263">
        <v>-1</v>
      </c>
      <c r="V51" s="263"/>
      <c r="W51" s="263"/>
      <c r="X51" s="263"/>
      <c r="Y51" s="263"/>
      <c r="Z51" s="263"/>
      <c r="AA51" s="263">
        <v>-1</v>
      </c>
      <c r="AB51" s="263"/>
      <c r="AC51" s="263"/>
      <c r="AD51" s="263"/>
      <c r="AE51" s="263">
        <v>-2</v>
      </c>
      <c r="AF51" s="263">
        <v>-1</v>
      </c>
      <c r="AG51" s="263">
        <v>-1</v>
      </c>
      <c r="AH51" s="263"/>
      <c r="AI51" s="263"/>
      <c r="AJ51" s="263"/>
      <c r="AK51" s="263">
        <v>-2</v>
      </c>
      <c r="AL51" s="263">
        <v>-3</v>
      </c>
      <c r="AM51" s="263"/>
      <c r="AN51" s="263"/>
      <c r="AO51" s="263"/>
      <c r="AP51" s="263"/>
      <c r="AQ51" s="263"/>
      <c r="AR51" s="263">
        <v>-2</v>
      </c>
      <c r="AS51" s="263"/>
      <c r="AT51" s="263">
        <v>-2</v>
      </c>
      <c r="AU51" s="263"/>
      <c r="AV51" s="263"/>
      <c r="AW51" s="263"/>
      <c r="AX51" s="263"/>
      <c r="AY51" s="263"/>
      <c r="AZ51" s="263">
        <f t="shared" si="3"/>
        <v>-22</v>
      </c>
    </row>
    <row r="52" spans="1:52" s="162" customFormat="1" ht="11.1" customHeight="1">
      <c r="A52" s="133"/>
      <c r="B52" s="29"/>
      <c r="C52" s="90" t="s">
        <v>212</v>
      </c>
      <c r="D52" s="91" t="s">
        <v>238</v>
      </c>
      <c r="E52" s="263">
        <v>-1</v>
      </c>
      <c r="F52" s="263"/>
      <c r="G52" s="263"/>
      <c r="H52" s="263">
        <v>-1</v>
      </c>
      <c r="I52" s="263"/>
      <c r="J52" s="263"/>
      <c r="K52" s="263">
        <v>-1</v>
      </c>
      <c r="L52" s="263">
        <v>-2</v>
      </c>
      <c r="M52" s="263"/>
      <c r="N52" s="263"/>
      <c r="O52" s="263"/>
      <c r="P52" s="263"/>
      <c r="Q52" s="263">
        <v>-9</v>
      </c>
      <c r="R52" s="263">
        <v>-5</v>
      </c>
      <c r="S52" s="263"/>
      <c r="T52" s="263"/>
      <c r="U52" s="263"/>
      <c r="V52" s="263"/>
      <c r="W52" s="263"/>
      <c r="X52" s="263"/>
      <c r="Y52" s="263"/>
      <c r="Z52" s="263">
        <v>-3</v>
      </c>
      <c r="AA52" s="263">
        <v>-1</v>
      </c>
      <c r="AB52" s="263">
        <v>-1</v>
      </c>
      <c r="AC52" s="263"/>
      <c r="AD52" s="263"/>
      <c r="AE52" s="263">
        <v>-6</v>
      </c>
      <c r="AF52" s="263">
        <v>-3</v>
      </c>
      <c r="AG52" s="263">
        <v>-2</v>
      </c>
      <c r="AH52" s="263"/>
      <c r="AI52" s="263"/>
      <c r="AJ52" s="263"/>
      <c r="AK52" s="263">
        <v>-5</v>
      </c>
      <c r="AL52" s="263">
        <v>-2</v>
      </c>
      <c r="AM52" s="263">
        <v>-1</v>
      </c>
      <c r="AN52" s="263"/>
      <c r="AO52" s="263"/>
      <c r="AP52" s="263">
        <v>-1</v>
      </c>
      <c r="AQ52" s="263"/>
      <c r="AR52" s="263"/>
      <c r="AS52" s="263"/>
      <c r="AT52" s="263">
        <v>-1</v>
      </c>
      <c r="AU52" s="263">
        <v>-1</v>
      </c>
      <c r="AV52" s="263"/>
      <c r="AW52" s="263"/>
      <c r="AX52" s="263"/>
      <c r="AY52" s="263">
        <v>-1</v>
      </c>
      <c r="AZ52" s="263">
        <f t="shared" si="3"/>
        <v>-47</v>
      </c>
    </row>
    <row r="53" spans="1:52" s="162" customFormat="1" ht="11.1" customHeight="1">
      <c r="A53" s="141">
        <v>8</v>
      </c>
      <c r="B53" s="29"/>
      <c r="C53" s="90" t="s">
        <v>214</v>
      </c>
      <c r="D53" s="91" t="s">
        <v>239</v>
      </c>
      <c r="E53" s="263">
        <v>0</v>
      </c>
      <c r="F53" s="263">
        <v>0</v>
      </c>
      <c r="G53" s="263">
        <v>0</v>
      </c>
      <c r="H53" s="263">
        <v>0</v>
      </c>
      <c r="I53" s="263">
        <v>0</v>
      </c>
      <c r="J53" s="263">
        <v>0</v>
      </c>
      <c r="K53" s="263">
        <v>0</v>
      </c>
      <c r="L53" s="263">
        <v>1</v>
      </c>
      <c r="M53" s="263">
        <v>0</v>
      </c>
      <c r="N53" s="263">
        <v>0</v>
      </c>
      <c r="O53" s="263">
        <v>0</v>
      </c>
      <c r="P53" s="263">
        <v>0</v>
      </c>
      <c r="Q53" s="263">
        <v>0</v>
      </c>
      <c r="R53" s="263">
        <v>0</v>
      </c>
      <c r="S53" s="263">
        <v>0</v>
      </c>
      <c r="T53" s="263">
        <v>0</v>
      </c>
      <c r="U53" s="263">
        <v>0</v>
      </c>
      <c r="V53" s="263">
        <v>0</v>
      </c>
      <c r="W53" s="263">
        <v>0</v>
      </c>
      <c r="X53" s="263">
        <v>0</v>
      </c>
      <c r="Y53" s="263">
        <v>0</v>
      </c>
      <c r="Z53" s="263">
        <v>0</v>
      </c>
      <c r="AA53" s="263">
        <v>2</v>
      </c>
      <c r="AB53" s="263">
        <v>0</v>
      </c>
      <c r="AC53" s="263">
        <v>0</v>
      </c>
      <c r="AD53" s="263">
        <v>0</v>
      </c>
      <c r="AE53" s="263">
        <v>3</v>
      </c>
      <c r="AF53" s="263">
        <v>0</v>
      </c>
      <c r="AG53" s="263">
        <v>0</v>
      </c>
      <c r="AH53" s="263">
        <v>0</v>
      </c>
      <c r="AI53" s="263">
        <v>0</v>
      </c>
      <c r="AJ53" s="263">
        <v>0</v>
      </c>
      <c r="AK53" s="263">
        <v>0</v>
      </c>
      <c r="AL53" s="263">
        <v>0</v>
      </c>
      <c r="AM53" s="263">
        <v>0</v>
      </c>
      <c r="AN53" s="263">
        <v>0</v>
      </c>
      <c r="AO53" s="263">
        <v>0</v>
      </c>
      <c r="AP53" s="263">
        <v>0</v>
      </c>
      <c r="AQ53" s="263">
        <v>0</v>
      </c>
      <c r="AR53" s="263">
        <v>0</v>
      </c>
      <c r="AS53" s="263">
        <v>0</v>
      </c>
      <c r="AT53" s="263">
        <v>0</v>
      </c>
      <c r="AU53" s="263">
        <v>0</v>
      </c>
      <c r="AV53" s="263">
        <v>0</v>
      </c>
      <c r="AW53" s="263">
        <v>0</v>
      </c>
      <c r="AX53" s="263">
        <v>0</v>
      </c>
      <c r="AY53" s="263">
        <v>0</v>
      </c>
      <c r="AZ53" s="263">
        <f t="shared" si="3"/>
        <v>6</v>
      </c>
    </row>
    <row r="54" spans="1:52" s="162" customFormat="1" ht="35.450000000000003" customHeight="1">
      <c r="A54" s="141">
        <v>9</v>
      </c>
      <c r="B54" s="29"/>
      <c r="C54" s="90" t="s">
        <v>193</v>
      </c>
      <c r="D54" s="91" t="s">
        <v>645</v>
      </c>
      <c r="E54" s="263">
        <v>2</v>
      </c>
      <c r="F54" s="263">
        <v>0</v>
      </c>
      <c r="G54" s="263">
        <v>1</v>
      </c>
      <c r="H54" s="263">
        <v>2</v>
      </c>
      <c r="I54" s="263">
        <v>0</v>
      </c>
      <c r="J54" s="263">
        <v>0</v>
      </c>
      <c r="K54" s="263">
        <v>0</v>
      </c>
      <c r="L54" s="263">
        <v>2</v>
      </c>
      <c r="M54" s="263">
        <v>1</v>
      </c>
      <c r="N54" s="263">
        <v>2</v>
      </c>
      <c r="O54" s="263">
        <v>0</v>
      </c>
      <c r="P54" s="263">
        <v>0</v>
      </c>
      <c r="Q54" s="263">
        <v>4</v>
      </c>
      <c r="R54" s="263">
        <v>0</v>
      </c>
      <c r="S54" s="263">
        <v>0</v>
      </c>
      <c r="T54" s="263">
        <v>0</v>
      </c>
      <c r="U54" s="263">
        <v>1</v>
      </c>
      <c r="V54" s="263">
        <v>0</v>
      </c>
      <c r="W54" s="263">
        <v>0</v>
      </c>
      <c r="X54" s="263">
        <v>0</v>
      </c>
      <c r="Y54" s="263">
        <v>3</v>
      </c>
      <c r="Z54" s="263">
        <v>2</v>
      </c>
      <c r="AA54" s="263">
        <v>1</v>
      </c>
      <c r="AB54" s="263">
        <v>0</v>
      </c>
      <c r="AC54" s="263">
        <v>0</v>
      </c>
      <c r="AD54" s="263">
        <v>0</v>
      </c>
      <c r="AE54" s="263">
        <v>0</v>
      </c>
      <c r="AF54" s="263">
        <v>1</v>
      </c>
      <c r="AG54" s="263">
        <v>0</v>
      </c>
      <c r="AH54" s="263">
        <v>0</v>
      </c>
      <c r="AI54" s="263">
        <v>1</v>
      </c>
      <c r="AJ54" s="263">
        <v>0</v>
      </c>
      <c r="AK54" s="263">
        <v>1</v>
      </c>
      <c r="AL54" s="263">
        <v>0</v>
      </c>
      <c r="AM54" s="263">
        <v>0</v>
      </c>
      <c r="AN54" s="263">
        <v>0</v>
      </c>
      <c r="AO54" s="263">
        <v>0</v>
      </c>
      <c r="AP54" s="263">
        <v>0</v>
      </c>
      <c r="AQ54" s="263">
        <v>0</v>
      </c>
      <c r="AR54" s="263">
        <v>0</v>
      </c>
      <c r="AS54" s="263">
        <v>4</v>
      </c>
      <c r="AT54" s="263">
        <v>0</v>
      </c>
      <c r="AU54" s="263">
        <v>0</v>
      </c>
      <c r="AV54" s="263">
        <v>0</v>
      </c>
      <c r="AW54" s="263">
        <v>0</v>
      </c>
      <c r="AX54" s="263">
        <v>0</v>
      </c>
      <c r="AY54" s="263">
        <v>1</v>
      </c>
      <c r="AZ54" s="263">
        <f t="shared" si="3"/>
        <v>29</v>
      </c>
    </row>
    <row r="55" spans="1:52" s="162" customFormat="1" ht="42.6" customHeight="1">
      <c r="A55" s="269" t="s">
        <v>240</v>
      </c>
      <c r="B55" s="270"/>
      <c r="C55" s="275"/>
      <c r="D55" s="272" t="s">
        <v>241</v>
      </c>
      <c r="E55" s="273">
        <v>28</v>
      </c>
      <c r="F55" s="273">
        <v>3</v>
      </c>
      <c r="G55" s="273">
        <v>2</v>
      </c>
      <c r="H55" s="273">
        <v>1</v>
      </c>
      <c r="I55" s="273">
        <v>0</v>
      </c>
      <c r="J55" s="273">
        <v>2</v>
      </c>
      <c r="K55" s="273">
        <v>6</v>
      </c>
      <c r="L55" s="273">
        <v>4</v>
      </c>
      <c r="M55" s="273">
        <v>4</v>
      </c>
      <c r="N55" s="273">
        <v>1</v>
      </c>
      <c r="O55" s="273">
        <v>2</v>
      </c>
      <c r="P55" s="273">
        <v>0</v>
      </c>
      <c r="Q55" s="273">
        <v>18</v>
      </c>
      <c r="R55" s="273">
        <v>6</v>
      </c>
      <c r="S55" s="273">
        <v>4</v>
      </c>
      <c r="T55" s="273">
        <v>2</v>
      </c>
      <c r="U55" s="273">
        <v>1</v>
      </c>
      <c r="V55" s="273">
        <v>2</v>
      </c>
      <c r="W55" s="273">
        <v>0</v>
      </c>
      <c r="X55" s="273">
        <v>3</v>
      </c>
      <c r="Y55" s="273">
        <v>7</v>
      </c>
      <c r="Z55" s="273">
        <v>5</v>
      </c>
      <c r="AA55" s="273">
        <v>10</v>
      </c>
      <c r="AB55" s="273">
        <v>3</v>
      </c>
      <c r="AC55" s="273">
        <v>1</v>
      </c>
      <c r="AD55" s="273">
        <v>1</v>
      </c>
      <c r="AE55" s="273">
        <v>23</v>
      </c>
      <c r="AF55" s="273">
        <v>7</v>
      </c>
      <c r="AG55" s="273">
        <v>3</v>
      </c>
      <c r="AH55" s="273">
        <v>6</v>
      </c>
      <c r="AI55" s="273">
        <v>0</v>
      </c>
      <c r="AJ55" s="273">
        <v>0</v>
      </c>
      <c r="AK55" s="273">
        <v>10</v>
      </c>
      <c r="AL55" s="273">
        <v>1</v>
      </c>
      <c r="AM55" s="273">
        <v>3</v>
      </c>
      <c r="AN55" s="273">
        <v>1</v>
      </c>
      <c r="AO55" s="273">
        <v>5</v>
      </c>
      <c r="AP55" s="273">
        <v>6</v>
      </c>
      <c r="AQ55" s="273">
        <v>2</v>
      </c>
      <c r="AR55" s="273">
        <v>9</v>
      </c>
      <c r="AS55" s="273">
        <v>1</v>
      </c>
      <c r="AT55" s="273">
        <v>12</v>
      </c>
      <c r="AU55" s="273">
        <v>5</v>
      </c>
      <c r="AV55" s="273">
        <v>1</v>
      </c>
      <c r="AW55" s="273">
        <v>7</v>
      </c>
      <c r="AX55" s="273">
        <v>3</v>
      </c>
      <c r="AY55" s="273">
        <v>1</v>
      </c>
      <c r="AZ55" s="273">
        <f t="shared" ref="AZ55" si="4">-AZ56-AZ57-AZ58-AZ59-AZ60-AZ61-AZ62</f>
        <v>222</v>
      </c>
    </row>
    <row r="56" spans="1:52" s="162" customFormat="1" ht="11.1" customHeight="1">
      <c r="A56" s="145"/>
      <c r="B56" s="132">
        <v>5</v>
      </c>
      <c r="C56" s="167" t="s">
        <v>177</v>
      </c>
      <c r="D56" s="91" t="s">
        <v>242</v>
      </c>
      <c r="E56" s="263">
        <v>-9</v>
      </c>
      <c r="F56" s="263"/>
      <c r="G56" s="263"/>
      <c r="H56" s="263">
        <v>-1</v>
      </c>
      <c r="I56" s="263"/>
      <c r="J56" s="263">
        <v>-1</v>
      </c>
      <c r="K56" s="263">
        <v>-1</v>
      </c>
      <c r="L56" s="263">
        <v>-1</v>
      </c>
      <c r="M56" s="263">
        <v>-3</v>
      </c>
      <c r="N56" s="263"/>
      <c r="O56" s="263">
        <v>-2</v>
      </c>
      <c r="P56" s="263"/>
      <c r="Q56" s="263">
        <v>-11</v>
      </c>
      <c r="R56" s="263">
        <v>-3</v>
      </c>
      <c r="S56" s="263">
        <v>-2</v>
      </c>
      <c r="T56" s="263"/>
      <c r="U56" s="263"/>
      <c r="V56" s="263"/>
      <c r="W56" s="263"/>
      <c r="X56" s="263">
        <v>-1</v>
      </c>
      <c r="Y56" s="263">
        <v>-2</v>
      </c>
      <c r="Z56" s="263">
        <v>-3</v>
      </c>
      <c r="AA56" s="263">
        <v>-5</v>
      </c>
      <c r="AB56" s="263">
        <v>-2</v>
      </c>
      <c r="AC56" s="263">
        <v>-1</v>
      </c>
      <c r="AD56" s="263">
        <v>-1</v>
      </c>
      <c r="AE56" s="263">
        <v>-7</v>
      </c>
      <c r="AF56" s="263">
        <v>-1</v>
      </c>
      <c r="AG56" s="263">
        <v>-2</v>
      </c>
      <c r="AH56" s="263">
        <v>-4</v>
      </c>
      <c r="AI56" s="263"/>
      <c r="AJ56" s="263"/>
      <c r="AK56" s="263">
        <v>-2</v>
      </c>
      <c r="AL56" s="263">
        <v>-1</v>
      </c>
      <c r="AM56" s="263">
        <v>-1</v>
      </c>
      <c r="AN56" s="263"/>
      <c r="AO56" s="263">
        <v>-3</v>
      </c>
      <c r="AP56" s="263"/>
      <c r="AQ56" s="263"/>
      <c r="AR56" s="263">
        <v>-7</v>
      </c>
      <c r="AS56" s="263">
        <v>-1</v>
      </c>
      <c r="AT56" s="263">
        <v>-1</v>
      </c>
      <c r="AU56" s="263">
        <v>-1</v>
      </c>
      <c r="AV56" s="263"/>
      <c r="AW56" s="263">
        <v>-2</v>
      </c>
      <c r="AX56" s="263"/>
      <c r="AY56" s="263">
        <v>-1</v>
      </c>
      <c r="AZ56" s="264">
        <f t="shared" ref="AZ56:AZ62" si="5">SUM(E56:AB56)+SUM(AC56:AY56)</f>
        <v>-83</v>
      </c>
    </row>
    <row r="57" spans="1:52" s="162" customFormat="1" ht="11.1" customHeight="1">
      <c r="A57" s="143"/>
      <c r="B57" s="143"/>
      <c r="C57" s="167" t="s">
        <v>179</v>
      </c>
      <c r="D57" s="91" t="s">
        <v>243</v>
      </c>
      <c r="E57" s="263"/>
      <c r="F57" s="263"/>
      <c r="G57" s="263"/>
      <c r="H57" s="263"/>
      <c r="I57" s="263"/>
      <c r="J57" s="263"/>
      <c r="K57" s="263"/>
      <c r="L57" s="263"/>
      <c r="M57" s="263"/>
      <c r="N57" s="263"/>
      <c r="O57" s="263"/>
      <c r="P57" s="263"/>
      <c r="Q57" s="263"/>
      <c r="R57" s="263"/>
      <c r="S57" s="263"/>
      <c r="T57" s="263"/>
      <c r="U57" s="263"/>
      <c r="V57" s="263"/>
      <c r="W57" s="263"/>
      <c r="X57" s="263"/>
      <c r="Y57" s="263"/>
      <c r="Z57" s="263"/>
      <c r="AA57" s="263">
        <v>-1</v>
      </c>
      <c r="AB57" s="263"/>
      <c r="AC57" s="263"/>
      <c r="AD57" s="263"/>
      <c r="AE57" s="263"/>
      <c r="AF57" s="263">
        <v>-1</v>
      </c>
      <c r="AG57" s="263"/>
      <c r="AH57" s="263"/>
      <c r="AI57" s="263"/>
      <c r="AJ57" s="263"/>
      <c r="AK57" s="263"/>
      <c r="AL57" s="263"/>
      <c r="AM57" s="263"/>
      <c r="AN57" s="263"/>
      <c r="AO57" s="263"/>
      <c r="AP57" s="263"/>
      <c r="AQ57" s="263"/>
      <c r="AR57" s="263"/>
      <c r="AS57" s="263"/>
      <c r="AT57" s="263">
        <v>-1</v>
      </c>
      <c r="AU57" s="263"/>
      <c r="AV57" s="263"/>
      <c r="AW57" s="263"/>
      <c r="AX57" s="263"/>
      <c r="AY57" s="263"/>
      <c r="AZ57" s="264">
        <f t="shared" si="5"/>
        <v>-3</v>
      </c>
    </row>
    <row r="58" spans="1:52" s="162" customFormat="1" ht="11.1" customHeight="1">
      <c r="A58" s="143"/>
      <c r="B58" s="143"/>
      <c r="C58" s="167" t="s">
        <v>181</v>
      </c>
      <c r="D58" s="91" t="s">
        <v>244</v>
      </c>
      <c r="E58" s="263"/>
      <c r="F58" s="263"/>
      <c r="G58" s="263"/>
      <c r="H58" s="263"/>
      <c r="I58" s="263"/>
      <c r="J58" s="263"/>
      <c r="K58" s="263"/>
      <c r="L58" s="263"/>
      <c r="M58" s="263"/>
      <c r="N58" s="263"/>
      <c r="O58" s="263"/>
      <c r="P58" s="263"/>
      <c r="Q58" s="263"/>
      <c r="R58" s="263"/>
      <c r="S58" s="263"/>
      <c r="T58" s="263"/>
      <c r="U58" s="263"/>
      <c r="V58" s="263"/>
      <c r="W58" s="263"/>
      <c r="X58" s="263"/>
      <c r="Y58" s="263"/>
      <c r="Z58" s="263"/>
      <c r="AA58" s="263"/>
      <c r="AB58" s="263"/>
      <c r="AC58" s="263"/>
      <c r="AD58" s="263"/>
      <c r="AE58" s="263"/>
      <c r="AF58" s="263"/>
      <c r="AG58" s="263"/>
      <c r="AH58" s="263"/>
      <c r="AI58" s="263"/>
      <c r="AJ58" s="263"/>
      <c r="AK58" s="263"/>
      <c r="AL58" s="263"/>
      <c r="AM58" s="263"/>
      <c r="AN58" s="263"/>
      <c r="AO58" s="263"/>
      <c r="AP58" s="263"/>
      <c r="AQ58" s="263"/>
      <c r="AR58" s="263"/>
      <c r="AS58" s="263"/>
      <c r="AT58" s="263"/>
      <c r="AU58" s="263"/>
      <c r="AV58" s="263"/>
      <c r="AW58" s="263"/>
      <c r="AX58" s="263"/>
      <c r="AY58" s="263"/>
      <c r="AZ58" s="264">
        <f t="shared" si="5"/>
        <v>0</v>
      </c>
    </row>
    <row r="59" spans="1:52" s="162" customFormat="1" ht="11.1" customHeight="1">
      <c r="A59" s="143"/>
      <c r="B59" s="143"/>
      <c r="C59" s="167" t="s">
        <v>183</v>
      </c>
      <c r="D59" s="91" t="s">
        <v>245</v>
      </c>
      <c r="E59" s="263">
        <v>-10</v>
      </c>
      <c r="F59" s="263">
        <v>-1</v>
      </c>
      <c r="G59" s="263">
        <v>-2</v>
      </c>
      <c r="H59" s="263"/>
      <c r="I59" s="263"/>
      <c r="J59" s="263"/>
      <c r="K59" s="263">
        <v>-2</v>
      </c>
      <c r="L59" s="263"/>
      <c r="M59" s="263">
        <v>-1</v>
      </c>
      <c r="N59" s="263"/>
      <c r="O59" s="263"/>
      <c r="P59" s="263"/>
      <c r="Q59" s="263">
        <v>-6</v>
      </c>
      <c r="R59" s="263">
        <v>-2</v>
      </c>
      <c r="S59" s="263">
        <v>-2</v>
      </c>
      <c r="T59" s="263"/>
      <c r="U59" s="263">
        <v>-1</v>
      </c>
      <c r="V59" s="263">
        <v>-2</v>
      </c>
      <c r="W59" s="263"/>
      <c r="X59" s="263">
        <v>-1</v>
      </c>
      <c r="Y59" s="263">
        <v>-2</v>
      </c>
      <c r="Z59" s="263">
        <v>-2</v>
      </c>
      <c r="AA59" s="263">
        <v>-2</v>
      </c>
      <c r="AB59" s="263"/>
      <c r="AC59" s="263"/>
      <c r="AD59" s="263"/>
      <c r="AE59" s="263">
        <v>-9</v>
      </c>
      <c r="AF59" s="263">
        <v>-2</v>
      </c>
      <c r="AG59" s="263">
        <v>-1</v>
      </c>
      <c r="AH59" s="263">
        <v>-1</v>
      </c>
      <c r="AI59" s="263"/>
      <c r="AJ59" s="263"/>
      <c r="AK59" s="263">
        <v>-2</v>
      </c>
      <c r="AL59" s="263"/>
      <c r="AM59" s="263">
        <v>-2</v>
      </c>
      <c r="AN59" s="263"/>
      <c r="AO59" s="263">
        <v>-1</v>
      </c>
      <c r="AP59" s="263">
        <v>-6</v>
      </c>
      <c r="AQ59" s="263">
        <v>-2</v>
      </c>
      <c r="AR59" s="263">
        <v>-1</v>
      </c>
      <c r="AS59" s="263"/>
      <c r="AT59" s="263">
        <v>-8</v>
      </c>
      <c r="AU59" s="263">
        <v>-3</v>
      </c>
      <c r="AV59" s="263">
        <v>-1</v>
      </c>
      <c r="AW59" s="263">
        <v>-4</v>
      </c>
      <c r="AX59" s="263">
        <v>-3</v>
      </c>
      <c r="AY59" s="263"/>
      <c r="AZ59" s="264">
        <f t="shared" si="5"/>
        <v>-82</v>
      </c>
    </row>
    <row r="60" spans="1:52" s="162" customFormat="1" ht="11.1" customHeight="1">
      <c r="A60" s="143"/>
      <c r="B60" s="143"/>
      <c r="C60" s="167" t="s">
        <v>185</v>
      </c>
      <c r="D60" s="91" t="s">
        <v>246</v>
      </c>
      <c r="E60" s="263"/>
      <c r="F60" s="263"/>
      <c r="G60" s="263"/>
      <c r="H60" s="263"/>
      <c r="I60" s="263"/>
      <c r="J60" s="263"/>
      <c r="K60" s="263"/>
      <c r="L60" s="263"/>
      <c r="M60" s="263"/>
      <c r="N60" s="263">
        <v>-1</v>
      </c>
      <c r="O60" s="263"/>
      <c r="P60" s="263"/>
      <c r="Q60" s="263">
        <v>-1</v>
      </c>
      <c r="R60" s="263"/>
      <c r="S60" s="263"/>
      <c r="T60" s="263"/>
      <c r="U60" s="263"/>
      <c r="V60" s="263"/>
      <c r="W60" s="263"/>
      <c r="X60" s="263"/>
      <c r="Y60" s="263"/>
      <c r="Z60" s="263"/>
      <c r="AA60" s="263"/>
      <c r="AB60" s="263"/>
      <c r="AC60" s="263"/>
      <c r="AD60" s="263"/>
      <c r="AE60" s="263">
        <v>-1</v>
      </c>
      <c r="AF60" s="263"/>
      <c r="AG60" s="263"/>
      <c r="AH60" s="263"/>
      <c r="AI60" s="263"/>
      <c r="AJ60" s="263"/>
      <c r="AK60" s="263"/>
      <c r="AL60" s="263"/>
      <c r="AM60" s="263"/>
      <c r="AN60" s="263"/>
      <c r="AO60" s="263"/>
      <c r="AP60" s="263"/>
      <c r="AQ60" s="263"/>
      <c r="AR60" s="263"/>
      <c r="AS60" s="263"/>
      <c r="AT60" s="263"/>
      <c r="AU60" s="263"/>
      <c r="AV60" s="263"/>
      <c r="AW60" s="263"/>
      <c r="AX60" s="263"/>
      <c r="AY60" s="263"/>
      <c r="AZ60" s="264">
        <f t="shared" si="5"/>
        <v>-3</v>
      </c>
    </row>
    <row r="61" spans="1:52" s="162" customFormat="1" ht="11.1" customHeight="1">
      <c r="A61" s="143"/>
      <c r="B61" s="143"/>
      <c r="C61" s="167" t="s">
        <v>187</v>
      </c>
      <c r="D61" s="91" t="s">
        <v>247</v>
      </c>
      <c r="E61" s="263">
        <v>-5</v>
      </c>
      <c r="F61" s="263"/>
      <c r="G61" s="263"/>
      <c r="H61" s="263"/>
      <c r="I61" s="263"/>
      <c r="J61" s="263"/>
      <c r="K61" s="263"/>
      <c r="L61" s="263">
        <v>-2</v>
      </c>
      <c r="M61" s="263"/>
      <c r="N61" s="263"/>
      <c r="O61" s="263"/>
      <c r="P61" s="263"/>
      <c r="Q61" s="263"/>
      <c r="R61" s="263">
        <v>-1</v>
      </c>
      <c r="S61" s="263"/>
      <c r="T61" s="263"/>
      <c r="U61" s="263"/>
      <c r="V61" s="263"/>
      <c r="W61" s="263"/>
      <c r="X61" s="263"/>
      <c r="Y61" s="263">
        <v>-1</v>
      </c>
      <c r="Z61" s="263"/>
      <c r="AA61" s="263"/>
      <c r="AB61" s="263"/>
      <c r="AC61" s="263"/>
      <c r="AD61" s="263"/>
      <c r="AE61" s="263"/>
      <c r="AF61" s="263"/>
      <c r="AG61" s="263"/>
      <c r="AH61" s="263"/>
      <c r="AI61" s="263"/>
      <c r="AJ61" s="263"/>
      <c r="AK61" s="263">
        <v>-2</v>
      </c>
      <c r="AL61" s="263"/>
      <c r="AM61" s="263"/>
      <c r="AN61" s="263"/>
      <c r="AO61" s="263">
        <v>-1</v>
      </c>
      <c r="AP61" s="263"/>
      <c r="AQ61" s="263"/>
      <c r="AR61" s="263"/>
      <c r="AS61" s="263"/>
      <c r="AT61" s="263">
        <v>-1</v>
      </c>
      <c r="AU61" s="263"/>
      <c r="AV61" s="263"/>
      <c r="AW61" s="263"/>
      <c r="AX61" s="263"/>
      <c r="AY61" s="263"/>
      <c r="AZ61" s="264">
        <f t="shared" si="5"/>
        <v>-13</v>
      </c>
    </row>
    <row r="62" spans="1:52" s="162" customFormat="1" ht="11.1" customHeight="1">
      <c r="A62" s="144"/>
      <c r="B62" s="144"/>
      <c r="C62" s="167" t="s">
        <v>189</v>
      </c>
      <c r="D62" s="91" t="s">
        <v>248</v>
      </c>
      <c r="E62" s="263">
        <v>-4</v>
      </c>
      <c r="F62" s="263">
        <v>-2</v>
      </c>
      <c r="G62" s="263"/>
      <c r="H62" s="263"/>
      <c r="I62" s="263"/>
      <c r="J62" s="263">
        <v>-1</v>
      </c>
      <c r="K62" s="263">
        <v>-3</v>
      </c>
      <c r="L62" s="263">
        <v>-1</v>
      </c>
      <c r="M62" s="263"/>
      <c r="N62" s="263"/>
      <c r="O62" s="263"/>
      <c r="P62" s="263"/>
      <c r="Q62" s="263"/>
      <c r="R62" s="263"/>
      <c r="S62" s="263"/>
      <c r="T62" s="263">
        <v>-2</v>
      </c>
      <c r="U62" s="263"/>
      <c r="V62" s="263"/>
      <c r="W62" s="263"/>
      <c r="X62" s="263">
        <v>-1</v>
      </c>
      <c r="Y62" s="263">
        <v>-2</v>
      </c>
      <c r="Z62" s="263"/>
      <c r="AA62" s="263">
        <v>-2</v>
      </c>
      <c r="AB62" s="263">
        <v>-1</v>
      </c>
      <c r="AC62" s="263"/>
      <c r="AD62" s="263"/>
      <c r="AE62" s="263">
        <v>-6</v>
      </c>
      <c r="AF62" s="263">
        <v>-3</v>
      </c>
      <c r="AG62" s="263"/>
      <c r="AH62" s="263">
        <v>-1</v>
      </c>
      <c r="AI62" s="263"/>
      <c r="AJ62" s="263"/>
      <c r="AK62" s="263">
        <v>-4</v>
      </c>
      <c r="AL62" s="263"/>
      <c r="AM62" s="263"/>
      <c r="AN62" s="263">
        <v>-1</v>
      </c>
      <c r="AO62" s="263"/>
      <c r="AP62" s="263"/>
      <c r="AQ62" s="263"/>
      <c r="AR62" s="263">
        <v>-1</v>
      </c>
      <c r="AS62" s="263"/>
      <c r="AT62" s="263">
        <v>-1</v>
      </c>
      <c r="AU62" s="263">
        <v>-1</v>
      </c>
      <c r="AV62" s="263"/>
      <c r="AW62" s="263">
        <v>-1</v>
      </c>
      <c r="AX62" s="263"/>
      <c r="AY62" s="263"/>
      <c r="AZ62" s="264">
        <f t="shared" si="5"/>
        <v>-38</v>
      </c>
    </row>
    <row r="63" spans="1:52" s="162" customFormat="1" ht="19.5" customHeight="1">
      <c r="A63" s="269" t="s">
        <v>249</v>
      </c>
      <c r="B63" s="270"/>
      <c r="C63" s="271"/>
      <c r="D63" s="272" t="s">
        <v>250</v>
      </c>
      <c r="E63" s="273">
        <v>6</v>
      </c>
      <c r="F63" s="273">
        <v>0</v>
      </c>
      <c r="G63" s="273">
        <v>6</v>
      </c>
      <c r="H63" s="273">
        <v>3</v>
      </c>
      <c r="I63" s="273">
        <v>4</v>
      </c>
      <c r="J63" s="273">
        <v>0</v>
      </c>
      <c r="K63" s="273">
        <v>0</v>
      </c>
      <c r="L63" s="273">
        <v>0</v>
      </c>
      <c r="M63" s="273">
        <v>0</v>
      </c>
      <c r="N63" s="273">
        <v>0</v>
      </c>
      <c r="O63" s="273">
        <v>9</v>
      </c>
      <c r="P63" s="273">
        <v>5</v>
      </c>
      <c r="Q63" s="273">
        <v>31</v>
      </c>
      <c r="R63" s="273">
        <v>15</v>
      </c>
      <c r="S63" s="273">
        <v>6</v>
      </c>
      <c r="T63" s="273">
        <v>0</v>
      </c>
      <c r="U63" s="273">
        <v>0</v>
      </c>
      <c r="V63" s="273">
        <v>0</v>
      </c>
      <c r="W63" s="273">
        <v>0</v>
      </c>
      <c r="X63" s="273">
        <v>1</v>
      </c>
      <c r="Y63" s="273">
        <v>0</v>
      </c>
      <c r="Z63" s="273">
        <v>5</v>
      </c>
      <c r="AA63" s="273">
        <v>5</v>
      </c>
      <c r="AB63" s="273">
        <v>3</v>
      </c>
      <c r="AC63" s="273">
        <v>3</v>
      </c>
      <c r="AD63" s="273">
        <v>5</v>
      </c>
      <c r="AE63" s="273">
        <v>12</v>
      </c>
      <c r="AF63" s="273">
        <v>5</v>
      </c>
      <c r="AG63" s="273">
        <v>0</v>
      </c>
      <c r="AH63" s="273">
        <v>3</v>
      </c>
      <c r="AI63" s="273">
        <v>2</v>
      </c>
      <c r="AJ63" s="273">
        <v>0</v>
      </c>
      <c r="AK63" s="273">
        <v>0</v>
      </c>
      <c r="AL63" s="273">
        <v>3</v>
      </c>
      <c r="AM63" s="273">
        <v>2</v>
      </c>
      <c r="AN63" s="273">
        <v>8</v>
      </c>
      <c r="AO63" s="273">
        <v>0</v>
      </c>
      <c r="AP63" s="273">
        <v>1</v>
      </c>
      <c r="AQ63" s="273">
        <v>0</v>
      </c>
      <c r="AR63" s="273">
        <v>0</v>
      </c>
      <c r="AS63" s="273">
        <v>1</v>
      </c>
      <c r="AT63" s="273">
        <v>1</v>
      </c>
      <c r="AU63" s="273">
        <v>0</v>
      </c>
      <c r="AV63" s="273">
        <v>2</v>
      </c>
      <c r="AW63" s="273">
        <v>4</v>
      </c>
      <c r="AX63" s="273">
        <v>4</v>
      </c>
      <c r="AY63" s="273">
        <v>5</v>
      </c>
      <c r="AZ63" s="273">
        <f t="shared" ref="AZ63" si="6">AZ64+AZ69+AZ70+AZ71+AZ72</f>
        <v>160</v>
      </c>
    </row>
    <row r="64" spans="1:52" s="162" customFormat="1" ht="19.5" customHeight="1">
      <c r="A64" s="137">
        <v>1</v>
      </c>
      <c r="B64" s="132">
        <v>6</v>
      </c>
      <c r="C64" s="90" t="s">
        <v>251</v>
      </c>
      <c r="D64" s="91" t="s">
        <v>252</v>
      </c>
      <c r="E64" s="263">
        <v>5</v>
      </c>
      <c r="F64" s="263">
        <v>0</v>
      </c>
      <c r="G64" s="263">
        <v>0</v>
      </c>
      <c r="H64" s="263">
        <v>3</v>
      </c>
      <c r="I64" s="263">
        <v>0</v>
      </c>
      <c r="J64" s="263">
        <v>0</v>
      </c>
      <c r="K64" s="263">
        <v>0</v>
      </c>
      <c r="L64" s="263">
        <v>0</v>
      </c>
      <c r="M64" s="263">
        <v>0</v>
      </c>
      <c r="N64" s="263">
        <v>0</v>
      </c>
      <c r="O64" s="263">
        <v>9</v>
      </c>
      <c r="P64" s="263">
        <v>2</v>
      </c>
      <c r="Q64" s="263">
        <v>21</v>
      </c>
      <c r="R64" s="263">
        <v>12</v>
      </c>
      <c r="S64" s="263">
        <v>6</v>
      </c>
      <c r="T64" s="263">
        <v>0</v>
      </c>
      <c r="U64" s="263">
        <v>0</v>
      </c>
      <c r="V64" s="263">
        <v>0</v>
      </c>
      <c r="W64" s="263">
        <v>0</v>
      </c>
      <c r="X64" s="263">
        <v>0</v>
      </c>
      <c r="Y64" s="263">
        <v>0</v>
      </c>
      <c r="Z64" s="263">
        <v>3</v>
      </c>
      <c r="AA64" s="263">
        <v>5</v>
      </c>
      <c r="AB64" s="263">
        <v>2</v>
      </c>
      <c r="AC64" s="263">
        <v>1</v>
      </c>
      <c r="AD64" s="263">
        <v>4</v>
      </c>
      <c r="AE64" s="263">
        <v>9</v>
      </c>
      <c r="AF64" s="263">
        <v>3</v>
      </c>
      <c r="AG64" s="263">
        <v>0</v>
      </c>
      <c r="AH64" s="263">
        <v>1</v>
      </c>
      <c r="AI64" s="263">
        <v>0</v>
      </c>
      <c r="AJ64" s="263">
        <v>0</v>
      </c>
      <c r="AK64" s="263">
        <v>0</v>
      </c>
      <c r="AL64" s="263">
        <v>3</v>
      </c>
      <c r="AM64" s="263">
        <v>2</v>
      </c>
      <c r="AN64" s="263">
        <v>8</v>
      </c>
      <c r="AO64" s="263">
        <v>0</v>
      </c>
      <c r="AP64" s="263">
        <v>1</v>
      </c>
      <c r="AQ64" s="263">
        <v>0</v>
      </c>
      <c r="AR64" s="263">
        <v>0</v>
      </c>
      <c r="AS64" s="263">
        <v>1</v>
      </c>
      <c r="AT64" s="263">
        <v>1</v>
      </c>
      <c r="AU64" s="263">
        <v>0</v>
      </c>
      <c r="AV64" s="263">
        <v>2</v>
      </c>
      <c r="AW64" s="263">
        <v>0</v>
      </c>
      <c r="AX64" s="263">
        <v>3</v>
      </c>
      <c r="AY64" s="263">
        <v>5</v>
      </c>
      <c r="AZ64" s="263">
        <f>SUM(E64:AB64)+SUM(AC64:AY64)</f>
        <v>112</v>
      </c>
    </row>
    <row r="65" spans="1:52" s="162" customFormat="1" ht="21.95" customHeight="1">
      <c r="A65" s="131"/>
      <c r="B65" s="131"/>
      <c r="C65" s="90" t="s">
        <v>177</v>
      </c>
      <c r="D65" s="91" t="s">
        <v>253</v>
      </c>
      <c r="E65" s="263"/>
      <c r="F65" s="263"/>
      <c r="G65" s="263"/>
      <c r="H65" s="263"/>
      <c r="I65" s="263"/>
      <c r="J65" s="263"/>
      <c r="K65" s="263"/>
      <c r="L65" s="263"/>
      <c r="M65" s="263"/>
      <c r="N65" s="263"/>
      <c r="O65" s="263"/>
      <c r="P65" s="263"/>
      <c r="Q65" s="263"/>
      <c r="R65" s="263"/>
      <c r="S65" s="263"/>
      <c r="T65" s="263"/>
      <c r="U65" s="263"/>
      <c r="V65" s="263"/>
      <c r="W65" s="263"/>
      <c r="X65" s="263"/>
      <c r="Y65" s="263"/>
      <c r="Z65" s="263"/>
      <c r="AA65" s="263"/>
      <c r="AB65" s="263"/>
      <c r="AC65" s="263"/>
      <c r="AD65" s="263"/>
      <c r="AE65" s="263"/>
      <c r="AF65" s="263"/>
      <c r="AG65" s="263"/>
      <c r="AH65" s="263"/>
      <c r="AI65" s="263"/>
      <c r="AJ65" s="263"/>
      <c r="AK65" s="263"/>
      <c r="AL65" s="263"/>
      <c r="AM65" s="263"/>
      <c r="AN65" s="263"/>
      <c r="AO65" s="263"/>
      <c r="AP65" s="263"/>
      <c r="AQ65" s="263"/>
      <c r="AR65" s="263"/>
      <c r="AS65" s="263"/>
      <c r="AT65" s="263"/>
      <c r="AU65" s="263"/>
      <c r="AV65" s="263"/>
      <c r="AW65" s="263"/>
      <c r="AX65" s="263"/>
      <c r="AY65" s="263"/>
      <c r="AZ65" s="263"/>
    </row>
    <row r="66" spans="1:52" s="162" customFormat="1" ht="21.95" customHeight="1">
      <c r="A66" s="131"/>
      <c r="B66" s="131"/>
      <c r="C66" s="90" t="s">
        <v>179</v>
      </c>
      <c r="D66" s="91" t="s">
        <v>255</v>
      </c>
      <c r="E66" s="263"/>
      <c r="F66" s="263"/>
      <c r="G66" s="263"/>
      <c r="H66" s="263"/>
      <c r="I66" s="263"/>
      <c r="J66" s="263"/>
      <c r="K66" s="263"/>
      <c r="L66" s="263"/>
      <c r="M66" s="263"/>
      <c r="N66" s="263"/>
      <c r="O66" s="263"/>
      <c r="P66" s="263"/>
      <c r="Q66" s="263"/>
      <c r="R66" s="263"/>
      <c r="S66" s="263"/>
      <c r="T66" s="263"/>
      <c r="U66" s="263"/>
      <c r="V66" s="263"/>
      <c r="W66" s="263"/>
      <c r="X66" s="263"/>
      <c r="Y66" s="263"/>
      <c r="Z66" s="263"/>
      <c r="AA66" s="263"/>
      <c r="AB66" s="263"/>
      <c r="AC66" s="263"/>
      <c r="AD66" s="263"/>
      <c r="AE66" s="263"/>
      <c r="AF66" s="263"/>
      <c r="AG66" s="263"/>
      <c r="AH66" s="263"/>
      <c r="AI66" s="263"/>
      <c r="AJ66" s="263"/>
      <c r="AK66" s="263"/>
      <c r="AL66" s="263"/>
      <c r="AM66" s="263"/>
      <c r="AN66" s="263"/>
      <c r="AO66" s="263"/>
      <c r="AP66" s="263"/>
      <c r="AQ66" s="263"/>
      <c r="AR66" s="263"/>
      <c r="AS66" s="263"/>
      <c r="AT66" s="263"/>
      <c r="AU66" s="263"/>
      <c r="AV66" s="263"/>
      <c r="AW66" s="263"/>
      <c r="AX66" s="263"/>
      <c r="AY66" s="263"/>
      <c r="AZ66" s="263"/>
    </row>
    <row r="67" spans="1:52" s="162" customFormat="1" ht="11.1" customHeight="1">
      <c r="A67" s="131"/>
      <c r="B67" s="131"/>
      <c r="C67" s="90" t="s">
        <v>181</v>
      </c>
      <c r="D67" s="91" t="s">
        <v>257</v>
      </c>
      <c r="E67" s="263"/>
      <c r="F67" s="263"/>
      <c r="G67" s="263"/>
      <c r="H67" s="263"/>
      <c r="I67" s="263"/>
      <c r="J67" s="263"/>
      <c r="K67" s="263"/>
      <c r="L67" s="263"/>
      <c r="M67" s="263"/>
      <c r="N67" s="263"/>
      <c r="O67" s="263"/>
      <c r="P67" s="263"/>
      <c r="Q67" s="263"/>
      <c r="R67" s="263"/>
      <c r="S67" s="263"/>
      <c r="T67" s="263"/>
      <c r="U67" s="263"/>
      <c r="V67" s="263"/>
      <c r="W67" s="263"/>
      <c r="X67" s="263"/>
      <c r="Y67" s="263"/>
      <c r="Z67" s="263"/>
      <c r="AA67" s="263"/>
      <c r="AB67" s="263"/>
      <c r="AC67" s="263"/>
      <c r="AD67" s="263"/>
      <c r="AE67" s="263"/>
      <c r="AF67" s="263"/>
      <c r="AG67" s="263"/>
      <c r="AH67" s="263"/>
      <c r="AI67" s="263"/>
      <c r="AJ67" s="263"/>
      <c r="AK67" s="263"/>
      <c r="AL67" s="263"/>
      <c r="AM67" s="263"/>
      <c r="AN67" s="263"/>
      <c r="AO67" s="263"/>
      <c r="AP67" s="263"/>
      <c r="AQ67" s="263"/>
      <c r="AR67" s="263"/>
      <c r="AS67" s="263"/>
      <c r="AT67" s="263"/>
      <c r="AU67" s="263"/>
      <c r="AV67" s="263"/>
      <c r="AW67" s="263"/>
      <c r="AX67" s="263"/>
      <c r="AY67" s="263"/>
      <c r="AZ67" s="263"/>
    </row>
    <row r="68" spans="1:52" s="162" customFormat="1" ht="11.1" customHeight="1">
      <c r="A68" s="133"/>
      <c r="B68" s="131"/>
      <c r="C68" s="90" t="s">
        <v>183</v>
      </c>
      <c r="D68" s="91" t="s">
        <v>259</v>
      </c>
      <c r="E68" s="263"/>
      <c r="F68" s="263"/>
      <c r="G68" s="263"/>
      <c r="H68" s="263"/>
      <c r="I68" s="263"/>
      <c r="J68" s="263"/>
      <c r="K68" s="263"/>
      <c r="L68" s="263"/>
      <c r="M68" s="263"/>
      <c r="N68" s="263"/>
      <c r="O68" s="263"/>
      <c r="P68" s="263"/>
      <c r="Q68" s="263"/>
      <c r="R68" s="263"/>
      <c r="S68" s="263"/>
      <c r="T68" s="263"/>
      <c r="U68" s="263"/>
      <c r="V68" s="263"/>
      <c r="W68" s="263"/>
      <c r="X68" s="263"/>
      <c r="Y68" s="263"/>
      <c r="Z68" s="263"/>
      <c r="AA68" s="263"/>
      <c r="AB68" s="263"/>
      <c r="AC68" s="263"/>
      <c r="AD68" s="263"/>
      <c r="AE68" s="263"/>
      <c r="AF68" s="263"/>
      <c r="AG68" s="263"/>
      <c r="AH68" s="263"/>
      <c r="AI68" s="263"/>
      <c r="AJ68" s="263"/>
      <c r="AK68" s="263"/>
      <c r="AL68" s="263"/>
      <c r="AM68" s="263"/>
      <c r="AN68" s="263"/>
      <c r="AO68" s="263"/>
      <c r="AP68" s="263"/>
      <c r="AQ68" s="263"/>
      <c r="AR68" s="263"/>
      <c r="AS68" s="263"/>
      <c r="AT68" s="263"/>
      <c r="AU68" s="263"/>
      <c r="AV68" s="263"/>
      <c r="AW68" s="263"/>
      <c r="AX68" s="263"/>
      <c r="AY68" s="263"/>
      <c r="AZ68" s="263"/>
    </row>
    <row r="69" spans="1:52" s="162" customFormat="1" ht="21.95" customHeight="1">
      <c r="A69" s="141">
        <v>2</v>
      </c>
      <c r="B69" s="131"/>
      <c r="C69" s="90" t="s">
        <v>185</v>
      </c>
      <c r="D69" s="91" t="s">
        <v>260</v>
      </c>
      <c r="E69" s="263">
        <v>1</v>
      </c>
      <c r="F69" s="263">
        <v>0</v>
      </c>
      <c r="G69" s="263">
        <v>0</v>
      </c>
      <c r="H69" s="263">
        <v>0</v>
      </c>
      <c r="I69" s="263">
        <v>0</v>
      </c>
      <c r="J69" s="263">
        <v>0</v>
      </c>
      <c r="K69" s="263">
        <v>0</v>
      </c>
      <c r="L69" s="263">
        <v>0</v>
      </c>
      <c r="M69" s="263">
        <v>0</v>
      </c>
      <c r="N69" s="263">
        <v>0</v>
      </c>
      <c r="O69" s="263">
        <v>0</v>
      </c>
      <c r="P69" s="263">
        <v>0</v>
      </c>
      <c r="Q69" s="263">
        <v>1</v>
      </c>
      <c r="R69" s="263">
        <v>1</v>
      </c>
      <c r="S69" s="263">
        <v>0</v>
      </c>
      <c r="T69" s="263">
        <v>0</v>
      </c>
      <c r="U69" s="263">
        <v>0</v>
      </c>
      <c r="V69" s="263">
        <v>0</v>
      </c>
      <c r="W69" s="263">
        <v>0</v>
      </c>
      <c r="X69" s="263">
        <v>0</v>
      </c>
      <c r="Y69" s="263">
        <v>0</v>
      </c>
      <c r="Z69" s="263">
        <v>0</v>
      </c>
      <c r="AA69" s="263">
        <v>0</v>
      </c>
      <c r="AB69" s="263">
        <v>0</v>
      </c>
      <c r="AC69" s="263">
        <v>0</v>
      </c>
      <c r="AD69" s="263">
        <v>0</v>
      </c>
      <c r="AE69" s="263">
        <v>0</v>
      </c>
      <c r="AF69" s="263">
        <v>0</v>
      </c>
      <c r="AG69" s="263">
        <v>0</v>
      </c>
      <c r="AH69" s="263">
        <v>0</v>
      </c>
      <c r="AI69" s="263">
        <v>0</v>
      </c>
      <c r="AJ69" s="263">
        <v>0</v>
      </c>
      <c r="AK69" s="263">
        <v>0</v>
      </c>
      <c r="AL69" s="263">
        <v>0</v>
      </c>
      <c r="AM69" s="263">
        <v>0</v>
      </c>
      <c r="AN69" s="263">
        <v>0</v>
      </c>
      <c r="AO69" s="263">
        <v>0</v>
      </c>
      <c r="AP69" s="263">
        <v>0</v>
      </c>
      <c r="AQ69" s="263">
        <v>0</v>
      </c>
      <c r="AR69" s="263">
        <v>0</v>
      </c>
      <c r="AS69" s="263">
        <v>0</v>
      </c>
      <c r="AT69" s="263">
        <v>0</v>
      </c>
      <c r="AU69" s="263">
        <v>0</v>
      </c>
      <c r="AV69" s="263">
        <v>0</v>
      </c>
      <c r="AW69" s="263">
        <v>0</v>
      </c>
      <c r="AX69" s="263">
        <v>0</v>
      </c>
      <c r="AY69" s="263">
        <v>0</v>
      </c>
      <c r="AZ69" s="263">
        <f>SUM(E69:AB69)+SUM(AC69:AY69)</f>
        <v>3</v>
      </c>
    </row>
    <row r="70" spans="1:52" s="162" customFormat="1" ht="21.95" customHeight="1">
      <c r="A70" s="141">
        <v>3</v>
      </c>
      <c r="B70" s="131"/>
      <c r="C70" s="90" t="s">
        <v>187</v>
      </c>
      <c r="D70" s="91" t="s">
        <v>261</v>
      </c>
      <c r="E70" s="263">
        <v>0</v>
      </c>
      <c r="F70" s="263">
        <v>0</v>
      </c>
      <c r="G70" s="263">
        <v>0</v>
      </c>
      <c r="H70" s="263">
        <v>0</v>
      </c>
      <c r="I70" s="263">
        <v>0</v>
      </c>
      <c r="J70" s="263">
        <v>0</v>
      </c>
      <c r="K70" s="263">
        <v>0</v>
      </c>
      <c r="L70" s="263">
        <v>0</v>
      </c>
      <c r="M70" s="263">
        <v>0</v>
      </c>
      <c r="N70" s="263">
        <v>0</v>
      </c>
      <c r="O70" s="263">
        <v>0</v>
      </c>
      <c r="P70" s="263">
        <v>0</v>
      </c>
      <c r="Q70" s="263">
        <v>0</v>
      </c>
      <c r="R70" s="263">
        <v>0</v>
      </c>
      <c r="S70" s="263">
        <v>0</v>
      </c>
      <c r="T70" s="263">
        <v>0</v>
      </c>
      <c r="U70" s="263">
        <v>0</v>
      </c>
      <c r="V70" s="263">
        <v>0</v>
      </c>
      <c r="W70" s="263">
        <v>0</v>
      </c>
      <c r="X70" s="263">
        <v>0</v>
      </c>
      <c r="Y70" s="263">
        <v>0</v>
      </c>
      <c r="Z70" s="263">
        <v>0</v>
      </c>
      <c r="AA70" s="263">
        <v>0</v>
      </c>
      <c r="AB70" s="263">
        <v>0</v>
      </c>
      <c r="AC70" s="263">
        <v>0</v>
      </c>
      <c r="AD70" s="263">
        <v>0</v>
      </c>
      <c r="AE70" s="263">
        <v>0</v>
      </c>
      <c r="AF70" s="263">
        <v>0</v>
      </c>
      <c r="AG70" s="263">
        <v>0</v>
      </c>
      <c r="AH70" s="263">
        <v>1</v>
      </c>
      <c r="AI70" s="263">
        <v>0</v>
      </c>
      <c r="AJ70" s="263">
        <v>0</v>
      </c>
      <c r="AK70" s="263">
        <v>0</v>
      </c>
      <c r="AL70" s="263">
        <v>0</v>
      </c>
      <c r="AM70" s="263">
        <v>0</v>
      </c>
      <c r="AN70" s="263">
        <v>0</v>
      </c>
      <c r="AO70" s="263">
        <v>0</v>
      </c>
      <c r="AP70" s="263">
        <v>0</v>
      </c>
      <c r="AQ70" s="263">
        <v>0</v>
      </c>
      <c r="AR70" s="263">
        <v>0</v>
      </c>
      <c r="AS70" s="263">
        <v>0</v>
      </c>
      <c r="AT70" s="263">
        <v>0</v>
      </c>
      <c r="AU70" s="263">
        <v>0</v>
      </c>
      <c r="AV70" s="263">
        <v>0</v>
      </c>
      <c r="AW70" s="263">
        <v>0</v>
      </c>
      <c r="AX70" s="263">
        <v>0</v>
      </c>
      <c r="AY70" s="263">
        <v>0</v>
      </c>
      <c r="AZ70" s="263">
        <f>SUM(E70:AB70)+SUM(AC70:AY70)</f>
        <v>1</v>
      </c>
    </row>
    <row r="71" spans="1:52" s="162" customFormat="1" ht="11.1" customHeight="1">
      <c r="A71" s="141">
        <v>4</v>
      </c>
      <c r="B71" s="131"/>
      <c r="C71" s="90" t="s">
        <v>189</v>
      </c>
      <c r="D71" s="91" t="s">
        <v>262</v>
      </c>
      <c r="E71" s="263">
        <v>0</v>
      </c>
      <c r="F71" s="263">
        <v>0</v>
      </c>
      <c r="G71" s="263">
        <v>1</v>
      </c>
      <c r="H71" s="263">
        <v>0</v>
      </c>
      <c r="I71" s="263">
        <v>0</v>
      </c>
      <c r="J71" s="263">
        <v>0</v>
      </c>
      <c r="K71" s="263">
        <v>0</v>
      </c>
      <c r="L71" s="263">
        <v>0</v>
      </c>
      <c r="M71" s="263">
        <v>0</v>
      </c>
      <c r="N71" s="263">
        <v>0</v>
      </c>
      <c r="O71" s="263">
        <v>0</v>
      </c>
      <c r="P71" s="263">
        <v>1</v>
      </c>
      <c r="Q71" s="263">
        <v>1</v>
      </c>
      <c r="R71" s="263">
        <v>2</v>
      </c>
      <c r="S71" s="263">
        <v>0</v>
      </c>
      <c r="T71" s="263">
        <v>0</v>
      </c>
      <c r="U71" s="263">
        <v>0</v>
      </c>
      <c r="V71" s="263">
        <v>0</v>
      </c>
      <c r="W71" s="263">
        <v>0</v>
      </c>
      <c r="X71" s="263">
        <v>0</v>
      </c>
      <c r="Y71" s="263">
        <v>0</v>
      </c>
      <c r="Z71" s="263">
        <v>0</v>
      </c>
      <c r="AA71" s="263">
        <v>0</v>
      </c>
      <c r="AB71" s="263">
        <v>0</v>
      </c>
      <c r="AC71" s="263">
        <v>1</v>
      </c>
      <c r="AD71" s="263">
        <v>1</v>
      </c>
      <c r="AE71" s="263">
        <v>1</v>
      </c>
      <c r="AF71" s="263">
        <v>1</v>
      </c>
      <c r="AG71" s="263">
        <v>0</v>
      </c>
      <c r="AH71" s="263">
        <v>1</v>
      </c>
      <c r="AI71" s="263">
        <v>0</v>
      </c>
      <c r="AJ71" s="263">
        <v>0</v>
      </c>
      <c r="AK71" s="263">
        <v>0</v>
      </c>
      <c r="AL71" s="263">
        <v>0</v>
      </c>
      <c r="AM71" s="263">
        <v>0</v>
      </c>
      <c r="AN71" s="263">
        <v>0</v>
      </c>
      <c r="AO71" s="263">
        <v>0</v>
      </c>
      <c r="AP71" s="263">
        <v>0</v>
      </c>
      <c r="AQ71" s="263">
        <v>0</v>
      </c>
      <c r="AR71" s="263">
        <v>0</v>
      </c>
      <c r="AS71" s="263">
        <v>0</v>
      </c>
      <c r="AT71" s="263">
        <v>0</v>
      </c>
      <c r="AU71" s="263">
        <v>0</v>
      </c>
      <c r="AV71" s="263">
        <v>0</v>
      </c>
      <c r="AW71" s="263">
        <v>4</v>
      </c>
      <c r="AX71" s="263">
        <v>1</v>
      </c>
      <c r="AY71" s="263">
        <v>0</v>
      </c>
      <c r="AZ71" s="263">
        <f>SUM(E71:AB71)+SUM(AC71:AY71)</f>
        <v>15</v>
      </c>
    </row>
    <row r="72" spans="1:52" s="162" customFormat="1" ht="38.450000000000003" customHeight="1">
      <c r="A72" s="141">
        <v>5</v>
      </c>
      <c r="B72" s="133"/>
      <c r="C72" s="90" t="s">
        <v>193</v>
      </c>
      <c r="D72" s="91" t="s">
        <v>646</v>
      </c>
      <c r="E72" s="263">
        <v>0</v>
      </c>
      <c r="F72" s="263">
        <v>0</v>
      </c>
      <c r="G72" s="263">
        <v>5</v>
      </c>
      <c r="H72" s="263">
        <v>0</v>
      </c>
      <c r="I72" s="263">
        <v>4</v>
      </c>
      <c r="J72" s="263">
        <v>0</v>
      </c>
      <c r="K72" s="263">
        <v>0</v>
      </c>
      <c r="L72" s="263">
        <v>0</v>
      </c>
      <c r="M72" s="263">
        <v>0</v>
      </c>
      <c r="N72" s="263">
        <v>0</v>
      </c>
      <c r="O72" s="263">
        <v>0</v>
      </c>
      <c r="P72" s="263">
        <v>2</v>
      </c>
      <c r="Q72" s="263">
        <v>8</v>
      </c>
      <c r="R72" s="263">
        <v>0</v>
      </c>
      <c r="S72" s="263">
        <v>0</v>
      </c>
      <c r="T72" s="263">
        <v>0</v>
      </c>
      <c r="U72" s="263">
        <v>0</v>
      </c>
      <c r="V72" s="263">
        <v>0</v>
      </c>
      <c r="W72" s="263">
        <v>0</v>
      </c>
      <c r="X72" s="263">
        <v>1</v>
      </c>
      <c r="Y72" s="263">
        <v>0</v>
      </c>
      <c r="Z72" s="263">
        <v>2</v>
      </c>
      <c r="AA72" s="263">
        <v>0</v>
      </c>
      <c r="AB72" s="263">
        <v>1</v>
      </c>
      <c r="AC72" s="263">
        <v>1</v>
      </c>
      <c r="AD72" s="263">
        <v>0</v>
      </c>
      <c r="AE72" s="263">
        <v>2</v>
      </c>
      <c r="AF72" s="263">
        <v>1</v>
      </c>
      <c r="AG72" s="263">
        <v>0</v>
      </c>
      <c r="AH72" s="263">
        <v>0</v>
      </c>
      <c r="AI72" s="263">
        <v>2</v>
      </c>
      <c r="AJ72" s="263">
        <v>0</v>
      </c>
      <c r="AK72" s="263">
        <v>0</v>
      </c>
      <c r="AL72" s="263">
        <v>0</v>
      </c>
      <c r="AM72" s="263">
        <v>0</v>
      </c>
      <c r="AN72" s="263">
        <v>0</v>
      </c>
      <c r="AO72" s="263">
        <v>0</v>
      </c>
      <c r="AP72" s="263">
        <v>0</v>
      </c>
      <c r="AQ72" s="263">
        <v>0</v>
      </c>
      <c r="AR72" s="263">
        <v>0</v>
      </c>
      <c r="AS72" s="263">
        <v>0</v>
      </c>
      <c r="AT72" s="263">
        <v>0</v>
      </c>
      <c r="AU72" s="263">
        <v>0</v>
      </c>
      <c r="AV72" s="263">
        <v>0</v>
      </c>
      <c r="AW72" s="263">
        <v>0</v>
      </c>
      <c r="AX72" s="263">
        <v>0</v>
      </c>
      <c r="AY72" s="263">
        <v>0</v>
      </c>
      <c r="AZ72" s="263">
        <f>SUM(E72:AB72)+SUM(AC72:AY72)</f>
        <v>29</v>
      </c>
    </row>
    <row r="73" spans="1:52" s="162" customFormat="1" ht="25.5" customHeight="1">
      <c r="A73" s="269" t="s">
        <v>4</v>
      </c>
      <c r="B73" s="270"/>
      <c r="C73" s="271"/>
      <c r="D73" s="272" t="s">
        <v>5</v>
      </c>
      <c r="E73" s="273">
        <v>78</v>
      </c>
      <c r="F73" s="273">
        <v>2</v>
      </c>
      <c r="G73" s="273">
        <v>3</v>
      </c>
      <c r="H73" s="273">
        <v>9</v>
      </c>
      <c r="I73" s="273">
        <v>1</v>
      </c>
      <c r="J73" s="273">
        <v>0</v>
      </c>
      <c r="K73" s="273">
        <v>8</v>
      </c>
      <c r="L73" s="273">
        <v>9</v>
      </c>
      <c r="M73" s="273">
        <v>3</v>
      </c>
      <c r="N73" s="273">
        <v>6</v>
      </c>
      <c r="O73" s="273">
        <v>30</v>
      </c>
      <c r="P73" s="273">
        <v>24</v>
      </c>
      <c r="Q73" s="273">
        <v>129</v>
      </c>
      <c r="R73" s="273">
        <v>52</v>
      </c>
      <c r="S73" s="273">
        <v>17</v>
      </c>
      <c r="T73" s="273">
        <v>11</v>
      </c>
      <c r="U73" s="273">
        <v>7</v>
      </c>
      <c r="V73" s="273">
        <v>5</v>
      </c>
      <c r="W73" s="273">
        <v>6</v>
      </c>
      <c r="X73" s="273">
        <v>7</v>
      </c>
      <c r="Y73" s="273">
        <v>10</v>
      </c>
      <c r="Z73" s="273">
        <v>24</v>
      </c>
      <c r="AA73" s="273">
        <v>48</v>
      </c>
      <c r="AB73" s="273">
        <v>9</v>
      </c>
      <c r="AC73" s="273">
        <v>6</v>
      </c>
      <c r="AD73" s="273">
        <v>12</v>
      </c>
      <c r="AE73" s="273">
        <v>120</v>
      </c>
      <c r="AF73" s="273">
        <v>71</v>
      </c>
      <c r="AG73" s="273">
        <v>10</v>
      </c>
      <c r="AH73" s="273">
        <v>8</v>
      </c>
      <c r="AI73" s="273">
        <v>1</v>
      </c>
      <c r="AJ73" s="273">
        <v>3</v>
      </c>
      <c r="AK73" s="273">
        <v>38</v>
      </c>
      <c r="AL73" s="273">
        <v>64</v>
      </c>
      <c r="AM73" s="273">
        <v>27</v>
      </c>
      <c r="AN73" s="273">
        <v>1</v>
      </c>
      <c r="AO73" s="273">
        <v>12</v>
      </c>
      <c r="AP73" s="273">
        <v>12</v>
      </c>
      <c r="AQ73" s="273">
        <v>1</v>
      </c>
      <c r="AR73" s="273">
        <v>36</v>
      </c>
      <c r="AS73" s="273">
        <v>3</v>
      </c>
      <c r="AT73" s="273">
        <v>19</v>
      </c>
      <c r="AU73" s="273">
        <v>8</v>
      </c>
      <c r="AV73" s="273">
        <v>4</v>
      </c>
      <c r="AW73" s="273">
        <v>3</v>
      </c>
      <c r="AX73" s="273">
        <v>10</v>
      </c>
      <c r="AY73" s="273">
        <v>1</v>
      </c>
      <c r="AZ73" s="273">
        <f t="shared" ref="AZ73" si="7">AZ74+AZ75+AZ76+AZ77+AZ78+AZ79+AZ80+AZ83+AZ84+AZ85+AZ93+AZ94+AZ95+AZ96+AZ97+AZ98+AZ99+AZ100+AZ101+AZ102+AZ103+AZ104</f>
        <v>968</v>
      </c>
    </row>
    <row r="74" spans="1:52" s="162" customFormat="1" ht="11.1" customHeight="1">
      <c r="A74" s="177">
        <v>1</v>
      </c>
      <c r="B74" s="132">
        <v>7</v>
      </c>
      <c r="C74" s="90" t="s">
        <v>177</v>
      </c>
      <c r="D74" s="91" t="s">
        <v>6</v>
      </c>
      <c r="E74" s="263">
        <v>0</v>
      </c>
      <c r="F74" s="263">
        <v>0</v>
      </c>
      <c r="G74" s="263">
        <v>0</v>
      </c>
      <c r="H74" s="263">
        <v>0</v>
      </c>
      <c r="I74" s="263">
        <v>0</v>
      </c>
      <c r="J74" s="263">
        <v>0</v>
      </c>
      <c r="K74" s="263">
        <v>0</v>
      </c>
      <c r="L74" s="263">
        <v>0</v>
      </c>
      <c r="M74" s="263">
        <v>0</v>
      </c>
      <c r="N74" s="263">
        <v>0</v>
      </c>
      <c r="O74" s="263">
        <v>0</v>
      </c>
      <c r="P74" s="263">
        <v>0</v>
      </c>
      <c r="Q74" s="263">
        <v>0</v>
      </c>
      <c r="R74" s="263">
        <v>0</v>
      </c>
      <c r="S74" s="263">
        <v>0</v>
      </c>
      <c r="T74" s="263">
        <v>0</v>
      </c>
      <c r="U74" s="263">
        <v>0</v>
      </c>
      <c r="V74" s="263">
        <v>0</v>
      </c>
      <c r="W74" s="263">
        <v>0</v>
      </c>
      <c r="X74" s="263">
        <v>0</v>
      </c>
      <c r="Y74" s="263">
        <v>0</v>
      </c>
      <c r="Z74" s="263">
        <v>0</v>
      </c>
      <c r="AA74" s="263">
        <v>0</v>
      </c>
      <c r="AB74" s="263">
        <v>0</v>
      </c>
      <c r="AC74" s="263">
        <v>0</v>
      </c>
      <c r="AD74" s="263">
        <v>0</v>
      </c>
      <c r="AE74" s="263">
        <v>0</v>
      </c>
      <c r="AF74" s="263">
        <v>0</v>
      </c>
      <c r="AG74" s="263">
        <v>0</v>
      </c>
      <c r="AH74" s="263">
        <v>0</v>
      </c>
      <c r="AI74" s="263">
        <v>0</v>
      </c>
      <c r="AJ74" s="263">
        <v>0</v>
      </c>
      <c r="AK74" s="263">
        <v>0</v>
      </c>
      <c r="AL74" s="263">
        <v>0</v>
      </c>
      <c r="AM74" s="263">
        <v>0</v>
      </c>
      <c r="AN74" s="263">
        <v>0</v>
      </c>
      <c r="AO74" s="263">
        <v>0</v>
      </c>
      <c r="AP74" s="263">
        <v>0</v>
      </c>
      <c r="AQ74" s="263">
        <v>0</v>
      </c>
      <c r="AR74" s="263">
        <v>0</v>
      </c>
      <c r="AS74" s="263">
        <v>0</v>
      </c>
      <c r="AT74" s="263">
        <v>0</v>
      </c>
      <c r="AU74" s="263">
        <v>0</v>
      </c>
      <c r="AV74" s="263">
        <v>0</v>
      </c>
      <c r="AW74" s="263">
        <v>0</v>
      </c>
      <c r="AX74" s="263">
        <v>0</v>
      </c>
      <c r="AY74" s="263">
        <v>0</v>
      </c>
      <c r="AZ74" s="263">
        <f t="shared" ref="AZ74:AZ85" si="8">SUM(E74:AB74)+SUM(AC74:AY74)</f>
        <v>0</v>
      </c>
    </row>
    <row r="75" spans="1:52" s="162" customFormat="1" ht="11.1" customHeight="1">
      <c r="A75" s="177">
        <v>2</v>
      </c>
      <c r="B75" s="131"/>
      <c r="C75" s="90" t="s">
        <v>179</v>
      </c>
      <c r="D75" s="91" t="s">
        <v>7</v>
      </c>
      <c r="E75" s="263">
        <v>0</v>
      </c>
      <c r="F75" s="263">
        <v>0</v>
      </c>
      <c r="G75" s="263">
        <v>0</v>
      </c>
      <c r="H75" s="263">
        <v>0</v>
      </c>
      <c r="I75" s="263">
        <v>0</v>
      </c>
      <c r="J75" s="263">
        <v>0</v>
      </c>
      <c r="K75" s="263">
        <v>0</v>
      </c>
      <c r="L75" s="263">
        <v>0</v>
      </c>
      <c r="M75" s="263">
        <v>0</v>
      </c>
      <c r="N75" s="263">
        <v>0</v>
      </c>
      <c r="O75" s="263">
        <v>0</v>
      </c>
      <c r="P75" s="263">
        <v>0</v>
      </c>
      <c r="Q75" s="263">
        <v>0</v>
      </c>
      <c r="R75" s="263">
        <v>0</v>
      </c>
      <c r="S75" s="263">
        <v>0</v>
      </c>
      <c r="T75" s="263">
        <v>0</v>
      </c>
      <c r="U75" s="263">
        <v>0</v>
      </c>
      <c r="V75" s="263">
        <v>0</v>
      </c>
      <c r="W75" s="263">
        <v>0</v>
      </c>
      <c r="X75" s="263">
        <v>0</v>
      </c>
      <c r="Y75" s="263">
        <v>0</v>
      </c>
      <c r="Z75" s="263">
        <v>0</v>
      </c>
      <c r="AA75" s="263">
        <v>0</v>
      </c>
      <c r="AB75" s="263">
        <v>0</v>
      </c>
      <c r="AC75" s="263">
        <v>0</v>
      </c>
      <c r="AD75" s="263">
        <v>0</v>
      </c>
      <c r="AE75" s="263">
        <v>1</v>
      </c>
      <c r="AF75" s="263">
        <v>0</v>
      </c>
      <c r="AG75" s="263">
        <v>0</v>
      </c>
      <c r="AH75" s="263">
        <v>0</v>
      </c>
      <c r="AI75" s="263">
        <v>0</v>
      </c>
      <c r="AJ75" s="263">
        <v>0</v>
      </c>
      <c r="AK75" s="263">
        <v>0</v>
      </c>
      <c r="AL75" s="263">
        <v>0</v>
      </c>
      <c r="AM75" s="263">
        <v>0</v>
      </c>
      <c r="AN75" s="263">
        <v>0</v>
      </c>
      <c r="AO75" s="263">
        <v>0</v>
      </c>
      <c r="AP75" s="263">
        <v>0</v>
      </c>
      <c r="AQ75" s="263">
        <v>0</v>
      </c>
      <c r="AR75" s="263">
        <v>0</v>
      </c>
      <c r="AS75" s="263">
        <v>0</v>
      </c>
      <c r="AT75" s="263">
        <v>0</v>
      </c>
      <c r="AU75" s="263">
        <v>0</v>
      </c>
      <c r="AV75" s="263">
        <v>0</v>
      </c>
      <c r="AW75" s="263">
        <v>0</v>
      </c>
      <c r="AX75" s="263">
        <v>0</v>
      </c>
      <c r="AY75" s="263">
        <v>0</v>
      </c>
      <c r="AZ75" s="263">
        <f t="shared" si="8"/>
        <v>1</v>
      </c>
    </row>
    <row r="76" spans="1:52" s="162" customFormat="1" ht="11.1" customHeight="1">
      <c r="A76" s="177">
        <v>3</v>
      </c>
      <c r="B76" s="131"/>
      <c r="C76" s="90" t="s">
        <v>181</v>
      </c>
      <c r="D76" s="91" t="s">
        <v>8</v>
      </c>
      <c r="E76" s="263">
        <v>0</v>
      </c>
      <c r="F76" s="263">
        <v>0</v>
      </c>
      <c r="G76" s="263">
        <v>0</v>
      </c>
      <c r="H76" s="263">
        <v>0</v>
      </c>
      <c r="I76" s="263">
        <v>0</v>
      </c>
      <c r="J76" s="263">
        <v>0</v>
      </c>
      <c r="K76" s="263">
        <v>0</v>
      </c>
      <c r="L76" s="263">
        <v>0</v>
      </c>
      <c r="M76" s="263">
        <v>0</v>
      </c>
      <c r="N76" s="263">
        <v>0</v>
      </c>
      <c r="O76" s="263">
        <v>0</v>
      </c>
      <c r="P76" s="263">
        <v>0</v>
      </c>
      <c r="Q76" s="263">
        <v>0</v>
      </c>
      <c r="R76" s="263">
        <v>0</v>
      </c>
      <c r="S76" s="263">
        <v>0</v>
      </c>
      <c r="T76" s="263">
        <v>0</v>
      </c>
      <c r="U76" s="263">
        <v>0</v>
      </c>
      <c r="V76" s="263">
        <v>0</v>
      </c>
      <c r="W76" s="263">
        <v>0</v>
      </c>
      <c r="X76" s="263">
        <v>0</v>
      </c>
      <c r="Y76" s="263">
        <v>0</v>
      </c>
      <c r="Z76" s="263">
        <v>0</v>
      </c>
      <c r="AA76" s="263">
        <v>0</v>
      </c>
      <c r="AB76" s="263">
        <v>0</v>
      </c>
      <c r="AC76" s="263">
        <v>0</v>
      </c>
      <c r="AD76" s="263">
        <v>0</v>
      </c>
      <c r="AE76" s="263">
        <v>0</v>
      </c>
      <c r="AF76" s="263">
        <v>0</v>
      </c>
      <c r="AG76" s="263">
        <v>0</v>
      </c>
      <c r="AH76" s="263">
        <v>0</v>
      </c>
      <c r="AI76" s="263">
        <v>0</v>
      </c>
      <c r="AJ76" s="263">
        <v>0</v>
      </c>
      <c r="AK76" s="263">
        <v>0</v>
      </c>
      <c r="AL76" s="263">
        <v>0</v>
      </c>
      <c r="AM76" s="263">
        <v>0</v>
      </c>
      <c r="AN76" s="263">
        <v>0</v>
      </c>
      <c r="AO76" s="263">
        <v>0</v>
      </c>
      <c r="AP76" s="263">
        <v>0</v>
      </c>
      <c r="AQ76" s="263">
        <v>0</v>
      </c>
      <c r="AR76" s="263">
        <v>0</v>
      </c>
      <c r="AS76" s="263">
        <v>0</v>
      </c>
      <c r="AT76" s="263">
        <v>0</v>
      </c>
      <c r="AU76" s="263">
        <v>0</v>
      </c>
      <c r="AV76" s="263">
        <v>0</v>
      </c>
      <c r="AW76" s="263">
        <v>0</v>
      </c>
      <c r="AX76" s="263">
        <v>0</v>
      </c>
      <c r="AY76" s="263">
        <v>0</v>
      </c>
      <c r="AZ76" s="263">
        <f t="shared" si="8"/>
        <v>0</v>
      </c>
    </row>
    <row r="77" spans="1:52" s="162" customFormat="1" ht="11.1" customHeight="1">
      <c r="A77" s="177">
        <v>4</v>
      </c>
      <c r="B77" s="131"/>
      <c r="C77" s="90" t="s">
        <v>183</v>
      </c>
      <c r="D77" s="91" t="s">
        <v>9</v>
      </c>
      <c r="E77" s="263">
        <v>0</v>
      </c>
      <c r="F77" s="263">
        <v>0</v>
      </c>
      <c r="G77" s="263">
        <v>0</v>
      </c>
      <c r="H77" s="263">
        <v>0</v>
      </c>
      <c r="I77" s="263">
        <v>0</v>
      </c>
      <c r="J77" s="263">
        <v>0</v>
      </c>
      <c r="K77" s="263">
        <v>0</v>
      </c>
      <c r="L77" s="263">
        <v>0</v>
      </c>
      <c r="M77" s="263">
        <v>0</v>
      </c>
      <c r="N77" s="263">
        <v>0</v>
      </c>
      <c r="O77" s="263">
        <v>0</v>
      </c>
      <c r="P77" s="263">
        <v>0</v>
      </c>
      <c r="Q77" s="263">
        <v>0</v>
      </c>
      <c r="R77" s="263">
        <v>0</v>
      </c>
      <c r="S77" s="263">
        <v>0</v>
      </c>
      <c r="T77" s="263">
        <v>0</v>
      </c>
      <c r="U77" s="263">
        <v>0</v>
      </c>
      <c r="V77" s="263">
        <v>0</v>
      </c>
      <c r="W77" s="263">
        <v>0</v>
      </c>
      <c r="X77" s="263">
        <v>0</v>
      </c>
      <c r="Y77" s="263">
        <v>0</v>
      </c>
      <c r="Z77" s="263">
        <v>0</v>
      </c>
      <c r="AA77" s="263">
        <v>0</v>
      </c>
      <c r="AB77" s="263">
        <v>0</v>
      </c>
      <c r="AC77" s="263">
        <v>0</v>
      </c>
      <c r="AD77" s="263">
        <v>0</v>
      </c>
      <c r="AE77" s="263">
        <v>0</v>
      </c>
      <c r="AF77" s="263">
        <v>0</v>
      </c>
      <c r="AG77" s="263">
        <v>0</v>
      </c>
      <c r="AH77" s="263">
        <v>0</v>
      </c>
      <c r="AI77" s="263">
        <v>0</v>
      </c>
      <c r="AJ77" s="263">
        <v>0</v>
      </c>
      <c r="AK77" s="263">
        <v>0</v>
      </c>
      <c r="AL77" s="263">
        <v>0</v>
      </c>
      <c r="AM77" s="263">
        <v>0</v>
      </c>
      <c r="AN77" s="263">
        <v>0</v>
      </c>
      <c r="AO77" s="263">
        <v>0</v>
      </c>
      <c r="AP77" s="263">
        <v>0</v>
      </c>
      <c r="AQ77" s="263">
        <v>0</v>
      </c>
      <c r="AR77" s="263">
        <v>0</v>
      </c>
      <c r="AS77" s="263">
        <v>0</v>
      </c>
      <c r="AT77" s="263">
        <v>0</v>
      </c>
      <c r="AU77" s="263">
        <v>0</v>
      </c>
      <c r="AV77" s="263">
        <v>0</v>
      </c>
      <c r="AW77" s="263">
        <v>0</v>
      </c>
      <c r="AX77" s="263">
        <v>0</v>
      </c>
      <c r="AY77" s="263">
        <v>0</v>
      </c>
      <c r="AZ77" s="263">
        <f t="shared" si="8"/>
        <v>0</v>
      </c>
    </row>
    <row r="78" spans="1:52" s="162" customFormat="1" ht="11.1" customHeight="1">
      <c r="A78" s="177">
        <v>5</v>
      </c>
      <c r="B78" s="131"/>
      <c r="C78" s="90" t="s">
        <v>185</v>
      </c>
      <c r="D78" s="91" t="s">
        <v>10</v>
      </c>
      <c r="E78" s="263">
        <v>0</v>
      </c>
      <c r="F78" s="263">
        <v>0</v>
      </c>
      <c r="G78" s="263">
        <v>0</v>
      </c>
      <c r="H78" s="263">
        <v>0</v>
      </c>
      <c r="I78" s="263">
        <v>0</v>
      </c>
      <c r="J78" s="263">
        <v>0</v>
      </c>
      <c r="K78" s="263">
        <v>0</v>
      </c>
      <c r="L78" s="263">
        <v>0</v>
      </c>
      <c r="M78" s="263">
        <v>0</v>
      </c>
      <c r="N78" s="263">
        <v>0</v>
      </c>
      <c r="O78" s="263">
        <v>0</v>
      </c>
      <c r="P78" s="263">
        <v>0</v>
      </c>
      <c r="Q78" s="263">
        <v>0</v>
      </c>
      <c r="R78" s="263">
        <v>0</v>
      </c>
      <c r="S78" s="263">
        <v>0</v>
      </c>
      <c r="T78" s="263">
        <v>0</v>
      </c>
      <c r="U78" s="263">
        <v>0</v>
      </c>
      <c r="V78" s="263">
        <v>0</v>
      </c>
      <c r="W78" s="263">
        <v>0</v>
      </c>
      <c r="X78" s="263">
        <v>0</v>
      </c>
      <c r="Y78" s="263">
        <v>0</v>
      </c>
      <c r="Z78" s="263">
        <v>0</v>
      </c>
      <c r="AA78" s="263">
        <v>0</v>
      </c>
      <c r="AB78" s="263">
        <v>0</v>
      </c>
      <c r="AC78" s="263">
        <v>0</v>
      </c>
      <c r="AD78" s="263">
        <v>0</v>
      </c>
      <c r="AE78" s="263">
        <v>0</v>
      </c>
      <c r="AF78" s="263">
        <v>0</v>
      </c>
      <c r="AG78" s="263">
        <v>0</v>
      </c>
      <c r="AH78" s="263">
        <v>0</v>
      </c>
      <c r="AI78" s="263">
        <v>0</v>
      </c>
      <c r="AJ78" s="263">
        <v>0</v>
      </c>
      <c r="AK78" s="263">
        <v>0</v>
      </c>
      <c r="AL78" s="263">
        <v>0</v>
      </c>
      <c r="AM78" s="263">
        <v>0</v>
      </c>
      <c r="AN78" s="263">
        <v>0</v>
      </c>
      <c r="AO78" s="263">
        <v>0</v>
      </c>
      <c r="AP78" s="263">
        <v>0</v>
      </c>
      <c r="AQ78" s="263">
        <v>0</v>
      </c>
      <c r="AR78" s="263">
        <v>0</v>
      </c>
      <c r="AS78" s="263">
        <v>0</v>
      </c>
      <c r="AT78" s="263">
        <v>0</v>
      </c>
      <c r="AU78" s="263">
        <v>0</v>
      </c>
      <c r="AV78" s="263">
        <v>0</v>
      </c>
      <c r="AW78" s="263">
        <v>0</v>
      </c>
      <c r="AX78" s="263">
        <v>0</v>
      </c>
      <c r="AY78" s="263">
        <v>0</v>
      </c>
      <c r="AZ78" s="263">
        <f t="shared" si="8"/>
        <v>0</v>
      </c>
    </row>
    <row r="79" spans="1:52" s="162" customFormat="1" ht="11.1" customHeight="1">
      <c r="A79" s="177">
        <v>7</v>
      </c>
      <c r="B79" s="131"/>
      <c r="C79" s="90" t="s">
        <v>187</v>
      </c>
      <c r="D79" s="91" t="s">
        <v>11</v>
      </c>
      <c r="E79" s="263">
        <v>0</v>
      </c>
      <c r="F79" s="263">
        <v>0</v>
      </c>
      <c r="G79" s="263">
        <v>0</v>
      </c>
      <c r="H79" s="263">
        <v>0</v>
      </c>
      <c r="I79" s="263">
        <v>0</v>
      </c>
      <c r="J79" s="263">
        <v>0</v>
      </c>
      <c r="K79" s="263">
        <v>0</v>
      </c>
      <c r="L79" s="263">
        <v>0</v>
      </c>
      <c r="M79" s="263">
        <v>0</v>
      </c>
      <c r="N79" s="263">
        <v>0</v>
      </c>
      <c r="O79" s="263">
        <v>0</v>
      </c>
      <c r="P79" s="263">
        <v>0</v>
      </c>
      <c r="Q79" s="263">
        <v>0</v>
      </c>
      <c r="R79" s="263">
        <v>0</v>
      </c>
      <c r="S79" s="263">
        <v>0</v>
      </c>
      <c r="T79" s="263">
        <v>0</v>
      </c>
      <c r="U79" s="263">
        <v>0</v>
      </c>
      <c r="V79" s="263">
        <v>0</v>
      </c>
      <c r="W79" s="263">
        <v>0</v>
      </c>
      <c r="X79" s="263">
        <v>0</v>
      </c>
      <c r="Y79" s="263">
        <v>0</v>
      </c>
      <c r="Z79" s="263">
        <v>0</v>
      </c>
      <c r="AA79" s="263">
        <v>0</v>
      </c>
      <c r="AB79" s="263">
        <v>0</v>
      </c>
      <c r="AC79" s="263">
        <v>0</v>
      </c>
      <c r="AD79" s="263">
        <v>0</v>
      </c>
      <c r="AE79" s="263">
        <v>0</v>
      </c>
      <c r="AF79" s="263">
        <v>0</v>
      </c>
      <c r="AG79" s="263">
        <v>0</v>
      </c>
      <c r="AH79" s="263">
        <v>0</v>
      </c>
      <c r="AI79" s="263">
        <v>0</v>
      </c>
      <c r="AJ79" s="263">
        <v>0</v>
      </c>
      <c r="AK79" s="263">
        <v>0</v>
      </c>
      <c r="AL79" s="263">
        <v>0</v>
      </c>
      <c r="AM79" s="263">
        <v>0</v>
      </c>
      <c r="AN79" s="263">
        <v>0</v>
      </c>
      <c r="AO79" s="263">
        <v>0</v>
      </c>
      <c r="AP79" s="263">
        <v>0</v>
      </c>
      <c r="AQ79" s="263">
        <v>0</v>
      </c>
      <c r="AR79" s="263">
        <v>0</v>
      </c>
      <c r="AS79" s="263">
        <v>0</v>
      </c>
      <c r="AT79" s="263">
        <v>0</v>
      </c>
      <c r="AU79" s="263">
        <v>0</v>
      </c>
      <c r="AV79" s="263">
        <v>0</v>
      </c>
      <c r="AW79" s="263">
        <v>0</v>
      </c>
      <c r="AX79" s="263">
        <v>0</v>
      </c>
      <c r="AY79" s="263">
        <v>0</v>
      </c>
      <c r="AZ79" s="263">
        <f t="shared" si="8"/>
        <v>0</v>
      </c>
    </row>
    <row r="80" spans="1:52" s="162" customFormat="1" ht="11.1" customHeight="1">
      <c r="A80" s="179">
        <v>8</v>
      </c>
      <c r="B80" s="131"/>
      <c r="C80" s="98"/>
      <c r="D80" s="91" t="s">
        <v>26</v>
      </c>
      <c r="E80" s="263">
        <v>74</v>
      </c>
      <c r="F80" s="263">
        <v>2</v>
      </c>
      <c r="G80" s="263">
        <v>3</v>
      </c>
      <c r="H80" s="263">
        <v>9</v>
      </c>
      <c r="I80" s="263">
        <v>1</v>
      </c>
      <c r="J80" s="263">
        <v>0</v>
      </c>
      <c r="K80" s="263">
        <v>8</v>
      </c>
      <c r="L80" s="263">
        <v>8</v>
      </c>
      <c r="M80" s="263">
        <v>3</v>
      </c>
      <c r="N80" s="263">
        <v>5</v>
      </c>
      <c r="O80" s="263">
        <v>27</v>
      </c>
      <c r="P80" s="263">
        <v>24</v>
      </c>
      <c r="Q80" s="263">
        <v>128</v>
      </c>
      <c r="R80" s="263">
        <v>51</v>
      </c>
      <c r="S80" s="263">
        <v>17</v>
      </c>
      <c r="T80" s="263">
        <v>11</v>
      </c>
      <c r="U80" s="263">
        <v>7</v>
      </c>
      <c r="V80" s="263">
        <v>4</v>
      </c>
      <c r="W80" s="263">
        <v>6</v>
      </c>
      <c r="X80" s="263">
        <v>7</v>
      </c>
      <c r="Y80" s="263">
        <v>10</v>
      </c>
      <c r="Z80" s="263">
        <v>22</v>
      </c>
      <c r="AA80" s="263">
        <v>47</v>
      </c>
      <c r="AB80" s="263">
        <v>9</v>
      </c>
      <c r="AC80" s="263">
        <v>6</v>
      </c>
      <c r="AD80" s="263">
        <v>12</v>
      </c>
      <c r="AE80" s="263">
        <v>119</v>
      </c>
      <c r="AF80" s="263">
        <v>71</v>
      </c>
      <c r="AG80" s="263">
        <v>10</v>
      </c>
      <c r="AH80" s="263">
        <v>8</v>
      </c>
      <c r="AI80" s="263">
        <v>1</v>
      </c>
      <c r="AJ80" s="263">
        <v>3</v>
      </c>
      <c r="AK80" s="263">
        <v>37</v>
      </c>
      <c r="AL80" s="263">
        <v>64</v>
      </c>
      <c r="AM80" s="263">
        <v>27</v>
      </c>
      <c r="AN80" s="263">
        <v>1</v>
      </c>
      <c r="AO80" s="263">
        <v>11</v>
      </c>
      <c r="AP80" s="263">
        <v>12</v>
      </c>
      <c r="AQ80" s="263">
        <v>1</v>
      </c>
      <c r="AR80" s="263">
        <v>35</v>
      </c>
      <c r="AS80" s="263">
        <v>3</v>
      </c>
      <c r="AT80" s="263">
        <v>19</v>
      </c>
      <c r="AU80" s="263">
        <v>7</v>
      </c>
      <c r="AV80" s="263">
        <v>4</v>
      </c>
      <c r="AW80" s="263">
        <v>3</v>
      </c>
      <c r="AX80" s="263">
        <v>9</v>
      </c>
      <c r="AY80" s="263">
        <v>1</v>
      </c>
      <c r="AZ80" s="263">
        <f t="shared" si="8"/>
        <v>947</v>
      </c>
    </row>
    <row r="81" spans="1:52" s="162" customFormat="1" ht="11.1" customHeight="1">
      <c r="A81" s="180"/>
      <c r="B81" s="131"/>
      <c r="C81" s="99" t="s">
        <v>189</v>
      </c>
      <c r="D81" s="91" t="s">
        <v>263</v>
      </c>
      <c r="E81" s="263">
        <v>-29</v>
      </c>
      <c r="F81" s="263"/>
      <c r="G81" s="263"/>
      <c r="H81" s="263">
        <v>-4</v>
      </c>
      <c r="I81" s="263"/>
      <c r="J81" s="263"/>
      <c r="K81" s="263">
        <v>-4</v>
      </c>
      <c r="L81" s="263">
        <v>-3</v>
      </c>
      <c r="M81" s="263">
        <v>-1</v>
      </c>
      <c r="N81" s="263"/>
      <c r="O81" s="263">
        <v>-13</v>
      </c>
      <c r="P81" s="263">
        <v>-15</v>
      </c>
      <c r="Q81" s="263">
        <v>-55</v>
      </c>
      <c r="R81" s="263">
        <v>-15</v>
      </c>
      <c r="S81" s="263">
        <v>-5</v>
      </c>
      <c r="T81" s="263">
        <v>-5</v>
      </c>
      <c r="U81" s="263">
        <v>-3</v>
      </c>
      <c r="V81" s="263"/>
      <c r="W81" s="263">
        <v>-1</v>
      </c>
      <c r="X81" s="263">
        <v>-3</v>
      </c>
      <c r="Y81" s="263">
        <v>-2</v>
      </c>
      <c r="Z81" s="263">
        <v>-3</v>
      </c>
      <c r="AA81" s="263">
        <v>-16</v>
      </c>
      <c r="AB81" s="263">
        <v>-3</v>
      </c>
      <c r="AC81" s="263">
        <v>-1</v>
      </c>
      <c r="AD81" s="263">
        <v>-4</v>
      </c>
      <c r="AE81" s="263">
        <v>-31</v>
      </c>
      <c r="AF81" s="263">
        <v>-27</v>
      </c>
      <c r="AG81" s="263">
        <v>-7</v>
      </c>
      <c r="AH81" s="263">
        <v>-4</v>
      </c>
      <c r="AI81" s="263"/>
      <c r="AJ81" s="263"/>
      <c r="AK81" s="263">
        <v>-21</v>
      </c>
      <c r="AL81" s="263">
        <v>-21</v>
      </c>
      <c r="AM81" s="263">
        <v>-12</v>
      </c>
      <c r="AN81" s="263"/>
      <c r="AO81" s="263">
        <v>-8</v>
      </c>
      <c r="AP81" s="263">
        <v>-3</v>
      </c>
      <c r="AQ81" s="263"/>
      <c r="AR81" s="263">
        <v>-6</v>
      </c>
      <c r="AS81" s="263">
        <v>-2</v>
      </c>
      <c r="AT81" s="263">
        <v>-10</v>
      </c>
      <c r="AU81" s="263">
        <v>-2</v>
      </c>
      <c r="AV81" s="263"/>
      <c r="AW81" s="263"/>
      <c r="AX81" s="263">
        <v>-1</v>
      </c>
      <c r="AY81" s="263"/>
      <c r="AZ81" s="263">
        <f t="shared" si="8"/>
        <v>-340</v>
      </c>
    </row>
    <row r="82" spans="1:52" s="162" customFormat="1" ht="11.1" customHeight="1">
      <c r="A82" s="181"/>
      <c r="B82" s="131"/>
      <c r="C82" s="102" t="s">
        <v>191</v>
      </c>
      <c r="D82" s="91" t="s">
        <v>264</v>
      </c>
      <c r="E82" s="263">
        <v>-45</v>
      </c>
      <c r="F82" s="263">
        <v>-2</v>
      </c>
      <c r="G82" s="263">
        <v>-3</v>
      </c>
      <c r="H82" s="263">
        <v>-5</v>
      </c>
      <c r="I82" s="263">
        <v>-1</v>
      </c>
      <c r="J82" s="263"/>
      <c r="K82" s="263">
        <v>-4</v>
      </c>
      <c r="L82" s="263">
        <v>-5</v>
      </c>
      <c r="M82" s="263">
        <v>-2</v>
      </c>
      <c r="N82" s="263">
        <v>-5</v>
      </c>
      <c r="O82" s="263">
        <v>-14</v>
      </c>
      <c r="P82" s="263">
        <v>-9</v>
      </c>
      <c r="Q82" s="263">
        <v>-73</v>
      </c>
      <c r="R82" s="263">
        <v>-36</v>
      </c>
      <c r="S82" s="263">
        <v>-12</v>
      </c>
      <c r="T82" s="263">
        <v>-6</v>
      </c>
      <c r="U82" s="263">
        <v>-4</v>
      </c>
      <c r="V82" s="263">
        <v>-4</v>
      </c>
      <c r="W82" s="263">
        <v>-5</v>
      </c>
      <c r="X82" s="263">
        <v>-4</v>
      </c>
      <c r="Y82" s="263">
        <v>-8</v>
      </c>
      <c r="Z82" s="263">
        <v>-19</v>
      </c>
      <c r="AA82" s="263">
        <v>-31</v>
      </c>
      <c r="AB82" s="263">
        <v>-6</v>
      </c>
      <c r="AC82" s="263">
        <v>-5</v>
      </c>
      <c r="AD82" s="263">
        <v>-8</v>
      </c>
      <c r="AE82" s="263">
        <v>-88</v>
      </c>
      <c r="AF82" s="263">
        <v>-44</v>
      </c>
      <c r="AG82" s="263">
        <v>-3</v>
      </c>
      <c r="AH82" s="263">
        <v>-4</v>
      </c>
      <c r="AI82" s="263">
        <v>-1</v>
      </c>
      <c r="AJ82" s="263">
        <v>-3</v>
      </c>
      <c r="AK82" s="263">
        <v>-16</v>
      </c>
      <c r="AL82" s="263">
        <v>-43</v>
      </c>
      <c r="AM82" s="263">
        <v>-15</v>
      </c>
      <c r="AN82" s="263">
        <v>-1</v>
      </c>
      <c r="AO82" s="263">
        <v>-3</v>
      </c>
      <c r="AP82" s="263">
        <v>-9</v>
      </c>
      <c r="AQ82" s="263">
        <v>-1</v>
      </c>
      <c r="AR82" s="263">
        <v>-29</v>
      </c>
      <c r="AS82" s="263">
        <v>-1</v>
      </c>
      <c r="AT82" s="263">
        <v>-9</v>
      </c>
      <c r="AU82" s="263">
        <v>-5</v>
      </c>
      <c r="AV82" s="263">
        <v>-4</v>
      </c>
      <c r="AW82" s="263">
        <v>-3</v>
      </c>
      <c r="AX82" s="263">
        <v>-8</v>
      </c>
      <c r="AY82" s="263">
        <v>-1</v>
      </c>
      <c r="AZ82" s="263">
        <f t="shared" si="8"/>
        <v>-607</v>
      </c>
    </row>
    <row r="83" spans="1:52" s="162" customFormat="1" ht="11.1" customHeight="1">
      <c r="A83" s="177">
        <v>9</v>
      </c>
      <c r="B83" s="131"/>
      <c r="C83" s="90" t="s">
        <v>212</v>
      </c>
      <c r="D83" s="91" t="s">
        <v>12</v>
      </c>
      <c r="E83" s="263">
        <v>0</v>
      </c>
      <c r="F83" s="263">
        <v>0</v>
      </c>
      <c r="G83" s="263">
        <v>0</v>
      </c>
      <c r="H83" s="263">
        <v>0</v>
      </c>
      <c r="I83" s="263">
        <v>0</v>
      </c>
      <c r="J83" s="263">
        <v>0</v>
      </c>
      <c r="K83" s="263">
        <v>0</v>
      </c>
      <c r="L83" s="263">
        <v>0</v>
      </c>
      <c r="M83" s="263">
        <v>0</v>
      </c>
      <c r="N83" s="263">
        <v>0</v>
      </c>
      <c r="O83" s="263">
        <v>0</v>
      </c>
      <c r="P83" s="263">
        <v>0</v>
      </c>
      <c r="Q83" s="263">
        <v>0</v>
      </c>
      <c r="R83" s="263">
        <v>0</v>
      </c>
      <c r="S83" s="263">
        <v>0</v>
      </c>
      <c r="T83" s="263">
        <v>0</v>
      </c>
      <c r="U83" s="263">
        <v>0</v>
      </c>
      <c r="V83" s="263">
        <v>0</v>
      </c>
      <c r="W83" s="263">
        <v>0</v>
      </c>
      <c r="X83" s="263">
        <v>0</v>
      </c>
      <c r="Y83" s="263">
        <v>0</v>
      </c>
      <c r="Z83" s="263">
        <v>0</v>
      </c>
      <c r="AA83" s="263">
        <v>0</v>
      </c>
      <c r="AB83" s="263">
        <v>0</v>
      </c>
      <c r="AC83" s="263">
        <v>0</v>
      </c>
      <c r="AD83" s="263">
        <v>0</v>
      </c>
      <c r="AE83" s="263">
        <v>0</v>
      </c>
      <c r="AF83" s="263">
        <v>0</v>
      </c>
      <c r="AG83" s="263">
        <v>0</v>
      </c>
      <c r="AH83" s="263">
        <v>0</v>
      </c>
      <c r="AI83" s="263">
        <v>0</v>
      </c>
      <c r="AJ83" s="263">
        <v>0</v>
      </c>
      <c r="AK83" s="263">
        <v>0</v>
      </c>
      <c r="AL83" s="263">
        <v>0</v>
      </c>
      <c r="AM83" s="263">
        <v>0</v>
      </c>
      <c r="AN83" s="263">
        <v>0</v>
      </c>
      <c r="AO83" s="263">
        <v>0</v>
      </c>
      <c r="AP83" s="263">
        <v>0</v>
      </c>
      <c r="AQ83" s="263">
        <v>0</v>
      </c>
      <c r="AR83" s="263">
        <v>0</v>
      </c>
      <c r="AS83" s="263">
        <v>0</v>
      </c>
      <c r="AT83" s="263">
        <v>0</v>
      </c>
      <c r="AU83" s="263">
        <v>0</v>
      </c>
      <c r="AV83" s="263">
        <v>0</v>
      </c>
      <c r="AW83" s="263">
        <v>0</v>
      </c>
      <c r="AX83" s="263">
        <v>0</v>
      </c>
      <c r="AY83" s="263">
        <v>0</v>
      </c>
      <c r="AZ83" s="263">
        <f t="shared" si="8"/>
        <v>0</v>
      </c>
    </row>
    <row r="84" spans="1:52" s="162" customFormat="1" ht="11.1" customHeight="1">
      <c r="A84" s="177">
        <v>10</v>
      </c>
      <c r="B84" s="131"/>
      <c r="C84" s="90" t="s">
        <v>265</v>
      </c>
      <c r="D84" s="91" t="s">
        <v>266</v>
      </c>
      <c r="E84" s="263">
        <v>0</v>
      </c>
      <c r="F84" s="263">
        <v>0</v>
      </c>
      <c r="G84" s="263">
        <v>0</v>
      </c>
      <c r="H84" s="263">
        <v>0</v>
      </c>
      <c r="I84" s="263">
        <v>0</v>
      </c>
      <c r="J84" s="263">
        <v>0</v>
      </c>
      <c r="K84" s="263">
        <v>0</v>
      </c>
      <c r="L84" s="263">
        <v>0</v>
      </c>
      <c r="M84" s="263">
        <v>0</v>
      </c>
      <c r="N84" s="263">
        <v>0</v>
      </c>
      <c r="O84" s="263">
        <v>0</v>
      </c>
      <c r="P84" s="263">
        <v>0</v>
      </c>
      <c r="Q84" s="263">
        <v>0</v>
      </c>
      <c r="R84" s="263">
        <v>0</v>
      </c>
      <c r="S84" s="263">
        <v>0</v>
      </c>
      <c r="T84" s="263">
        <v>0</v>
      </c>
      <c r="U84" s="263">
        <v>0</v>
      </c>
      <c r="V84" s="263">
        <v>0</v>
      </c>
      <c r="W84" s="263">
        <v>0</v>
      </c>
      <c r="X84" s="263">
        <v>0</v>
      </c>
      <c r="Y84" s="263">
        <v>0</v>
      </c>
      <c r="Z84" s="263">
        <v>0</v>
      </c>
      <c r="AA84" s="263">
        <v>0</v>
      </c>
      <c r="AB84" s="263">
        <v>0</v>
      </c>
      <c r="AC84" s="263">
        <v>0</v>
      </c>
      <c r="AD84" s="263">
        <v>0</v>
      </c>
      <c r="AE84" s="263">
        <v>0</v>
      </c>
      <c r="AF84" s="263">
        <v>0</v>
      </c>
      <c r="AG84" s="263">
        <v>0</v>
      </c>
      <c r="AH84" s="263">
        <v>0</v>
      </c>
      <c r="AI84" s="263">
        <v>0</v>
      </c>
      <c r="AJ84" s="263">
        <v>0</v>
      </c>
      <c r="AK84" s="263">
        <v>0</v>
      </c>
      <c r="AL84" s="263">
        <v>0</v>
      </c>
      <c r="AM84" s="263">
        <v>0</v>
      </c>
      <c r="AN84" s="263">
        <v>0</v>
      </c>
      <c r="AO84" s="263">
        <v>0</v>
      </c>
      <c r="AP84" s="263">
        <v>0</v>
      </c>
      <c r="AQ84" s="263">
        <v>0</v>
      </c>
      <c r="AR84" s="263">
        <v>0</v>
      </c>
      <c r="AS84" s="263">
        <v>0</v>
      </c>
      <c r="AT84" s="263">
        <v>0</v>
      </c>
      <c r="AU84" s="263">
        <v>0</v>
      </c>
      <c r="AV84" s="263">
        <v>0</v>
      </c>
      <c r="AW84" s="263">
        <v>0</v>
      </c>
      <c r="AX84" s="263">
        <v>0</v>
      </c>
      <c r="AY84" s="263">
        <v>0</v>
      </c>
      <c r="AZ84" s="263">
        <f t="shared" si="8"/>
        <v>0</v>
      </c>
    </row>
    <row r="85" spans="1:52" s="162" customFormat="1" ht="21.95" customHeight="1">
      <c r="A85" s="179">
        <v>14</v>
      </c>
      <c r="B85" s="131"/>
      <c r="C85" s="98" t="s">
        <v>267</v>
      </c>
      <c r="D85" s="91" t="s">
        <v>268</v>
      </c>
      <c r="E85" s="263">
        <v>0</v>
      </c>
      <c r="F85" s="263">
        <v>0</v>
      </c>
      <c r="G85" s="263">
        <v>0</v>
      </c>
      <c r="H85" s="263">
        <v>0</v>
      </c>
      <c r="I85" s="263">
        <v>0</v>
      </c>
      <c r="J85" s="263">
        <v>0</v>
      </c>
      <c r="K85" s="263">
        <v>0</v>
      </c>
      <c r="L85" s="263">
        <v>1</v>
      </c>
      <c r="M85" s="263">
        <v>0</v>
      </c>
      <c r="N85" s="263">
        <v>0</v>
      </c>
      <c r="O85" s="263">
        <v>1</v>
      </c>
      <c r="P85" s="263">
        <v>0</v>
      </c>
      <c r="Q85" s="263">
        <v>0</v>
      </c>
      <c r="R85" s="263">
        <v>1</v>
      </c>
      <c r="S85" s="263">
        <v>0</v>
      </c>
      <c r="T85" s="263">
        <v>0</v>
      </c>
      <c r="U85" s="263">
        <v>0</v>
      </c>
      <c r="V85" s="263">
        <v>0</v>
      </c>
      <c r="W85" s="263">
        <v>0</v>
      </c>
      <c r="X85" s="263">
        <v>0</v>
      </c>
      <c r="Y85" s="263">
        <v>0</v>
      </c>
      <c r="Z85" s="263">
        <v>0</v>
      </c>
      <c r="AA85" s="263">
        <v>0</v>
      </c>
      <c r="AB85" s="263">
        <v>0</v>
      </c>
      <c r="AC85" s="263">
        <v>0</v>
      </c>
      <c r="AD85" s="263">
        <v>0</v>
      </c>
      <c r="AE85" s="263">
        <v>0</v>
      </c>
      <c r="AF85" s="263">
        <v>0</v>
      </c>
      <c r="AG85" s="263">
        <v>0</v>
      </c>
      <c r="AH85" s="263">
        <v>0</v>
      </c>
      <c r="AI85" s="263">
        <v>0</v>
      </c>
      <c r="AJ85" s="263">
        <v>0</v>
      </c>
      <c r="AK85" s="263">
        <v>1</v>
      </c>
      <c r="AL85" s="263">
        <v>0</v>
      </c>
      <c r="AM85" s="263">
        <v>0</v>
      </c>
      <c r="AN85" s="263">
        <v>0</v>
      </c>
      <c r="AO85" s="263">
        <v>0</v>
      </c>
      <c r="AP85" s="263">
        <v>0</v>
      </c>
      <c r="AQ85" s="263">
        <v>0</v>
      </c>
      <c r="AR85" s="263">
        <v>0</v>
      </c>
      <c r="AS85" s="263">
        <v>0</v>
      </c>
      <c r="AT85" s="263">
        <v>0</v>
      </c>
      <c r="AU85" s="263">
        <v>1</v>
      </c>
      <c r="AV85" s="263">
        <v>0</v>
      </c>
      <c r="AW85" s="263">
        <v>0</v>
      </c>
      <c r="AX85" s="263">
        <v>1</v>
      </c>
      <c r="AY85" s="263">
        <v>0</v>
      </c>
      <c r="AZ85" s="263">
        <f t="shared" si="8"/>
        <v>6</v>
      </c>
    </row>
    <row r="86" spans="1:52" s="162" customFormat="1" ht="11.1" customHeight="1">
      <c r="A86" s="180"/>
      <c r="B86" s="131"/>
      <c r="C86" s="99" t="s">
        <v>218</v>
      </c>
      <c r="D86" s="91" t="s">
        <v>269</v>
      </c>
      <c r="E86" s="263"/>
      <c r="F86" s="263"/>
      <c r="G86" s="263"/>
      <c r="H86" s="263"/>
      <c r="I86" s="263"/>
      <c r="J86" s="263"/>
      <c r="K86" s="263"/>
      <c r="L86" s="263"/>
      <c r="M86" s="263"/>
      <c r="N86" s="263"/>
      <c r="O86" s="263"/>
      <c r="P86" s="263"/>
      <c r="Q86" s="263"/>
      <c r="R86" s="263"/>
      <c r="S86" s="263"/>
      <c r="T86" s="263"/>
      <c r="U86" s="263"/>
      <c r="V86" s="263"/>
      <c r="W86" s="263"/>
      <c r="X86" s="263"/>
      <c r="Y86" s="263"/>
      <c r="Z86" s="263"/>
      <c r="AA86" s="263"/>
      <c r="AB86" s="263"/>
      <c r="AC86" s="263"/>
      <c r="AD86" s="263"/>
      <c r="AE86" s="263"/>
      <c r="AF86" s="263"/>
      <c r="AG86" s="263"/>
      <c r="AH86" s="263"/>
      <c r="AI86" s="263"/>
      <c r="AJ86" s="263"/>
      <c r="AK86" s="263"/>
      <c r="AL86" s="263"/>
      <c r="AM86" s="263"/>
      <c r="AN86" s="263"/>
      <c r="AO86" s="263"/>
      <c r="AP86" s="263"/>
      <c r="AQ86" s="263"/>
      <c r="AR86" s="263"/>
      <c r="AS86" s="263"/>
      <c r="AT86" s="263"/>
      <c r="AU86" s="263"/>
      <c r="AV86" s="263"/>
      <c r="AW86" s="263"/>
      <c r="AX86" s="263"/>
      <c r="AY86" s="263"/>
      <c r="AZ86" s="263"/>
    </row>
    <row r="87" spans="1:52" s="162" customFormat="1" ht="11.1" customHeight="1">
      <c r="A87" s="180"/>
      <c r="B87" s="131"/>
      <c r="C87" s="99" t="s">
        <v>270</v>
      </c>
      <c r="D87" s="91" t="s">
        <v>271</v>
      </c>
      <c r="E87" s="263"/>
      <c r="F87" s="263"/>
      <c r="G87" s="263"/>
      <c r="H87" s="263"/>
      <c r="I87" s="263"/>
      <c r="J87" s="263"/>
      <c r="K87" s="263"/>
      <c r="L87" s="263"/>
      <c r="M87" s="263"/>
      <c r="N87" s="263"/>
      <c r="O87" s="263"/>
      <c r="P87" s="263"/>
      <c r="Q87" s="263"/>
      <c r="R87" s="263"/>
      <c r="S87" s="263"/>
      <c r="T87" s="263"/>
      <c r="U87" s="263"/>
      <c r="V87" s="263"/>
      <c r="W87" s="263"/>
      <c r="X87" s="263"/>
      <c r="Y87" s="263"/>
      <c r="Z87" s="263"/>
      <c r="AA87" s="263"/>
      <c r="AB87" s="263"/>
      <c r="AC87" s="263"/>
      <c r="AD87" s="263"/>
      <c r="AE87" s="263"/>
      <c r="AF87" s="263"/>
      <c r="AG87" s="263"/>
      <c r="AH87" s="263"/>
      <c r="AI87" s="263"/>
      <c r="AJ87" s="263"/>
      <c r="AK87" s="263"/>
      <c r="AL87" s="263"/>
      <c r="AM87" s="263"/>
      <c r="AN87" s="263"/>
      <c r="AO87" s="263"/>
      <c r="AP87" s="263"/>
      <c r="AQ87" s="263"/>
      <c r="AR87" s="263"/>
      <c r="AS87" s="263"/>
      <c r="AT87" s="263"/>
      <c r="AU87" s="263"/>
      <c r="AV87" s="263"/>
      <c r="AW87" s="263"/>
      <c r="AX87" s="263"/>
      <c r="AY87" s="263"/>
      <c r="AZ87" s="263"/>
    </row>
    <row r="88" spans="1:52" s="162" customFormat="1" ht="11.1" customHeight="1">
      <c r="A88" s="180"/>
      <c r="B88" s="131"/>
      <c r="C88" s="99" t="s">
        <v>272</v>
      </c>
      <c r="D88" s="91" t="s">
        <v>273</v>
      </c>
      <c r="E88" s="263"/>
      <c r="F88" s="263"/>
      <c r="G88" s="263"/>
      <c r="H88" s="263"/>
      <c r="I88" s="263"/>
      <c r="J88" s="263"/>
      <c r="K88" s="263"/>
      <c r="L88" s="263"/>
      <c r="M88" s="263"/>
      <c r="N88" s="263"/>
      <c r="O88" s="263"/>
      <c r="P88" s="263"/>
      <c r="Q88" s="263"/>
      <c r="R88" s="263"/>
      <c r="S88" s="263"/>
      <c r="T88" s="263"/>
      <c r="U88" s="263"/>
      <c r="V88" s="263"/>
      <c r="W88" s="263"/>
      <c r="X88" s="263"/>
      <c r="Y88" s="263"/>
      <c r="Z88" s="263"/>
      <c r="AA88" s="263"/>
      <c r="AB88" s="263"/>
      <c r="AC88" s="263"/>
      <c r="AD88" s="263"/>
      <c r="AE88" s="263"/>
      <c r="AF88" s="263"/>
      <c r="AG88" s="263"/>
      <c r="AH88" s="263"/>
      <c r="AI88" s="263"/>
      <c r="AJ88" s="263"/>
      <c r="AK88" s="263"/>
      <c r="AL88" s="263"/>
      <c r="AM88" s="263"/>
      <c r="AN88" s="263"/>
      <c r="AO88" s="263"/>
      <c r="AP88" s="263"/>
      <c r="AQ88" s="263"/>
      <c r="AR88" s="263"/>
      <c r="AS88" s="263"/>
      <c r="AT88" s="263"/>
      <c r="AU88" s="263"/>
      <c r="AV88" s="263"/>
      <c r="AW88" s="263"/>
      <c r="AX88" s="263"/>
      <c r="AY88" s="263"/>
      <c r="AZ88" s="263"/>
    </row>
    <row r="89" spans="1:52" s="162" customFormat="1" ht="11.1" customHeight="1">
      <c r="A89" s="180"/>
      <c r="B89" s="131"/>
      <c r="C89" s="99" t="s">
        <v>274</v>
      </c>
      <c r="D89" s="91" t="s">
        <v>275</v>
      </c>
      <c r="E89" s="263"/>
      <c r="F89" s="263"/>
      <c r="G89" s="263"/>
      <c r="H89" s="263"/>
      <c r="I89" s="263"/>
      <c r="J89" s="263"/>
      <c r="K89" s="263"/>
      <c r="L89" s="263"/>
      <c r="M89" s="263"/>
      <c r="N89" s="263"/>
      <c r="O89" s="263"/>
      <c r="P89" s="263"/>
      <c r="Q89" s="263"/>
      <c r="R89" s="263"/>
      <c r="S89" s="263"/>
      <c r="T89" s="263"/>
      <c r="U89" s="263"/>
      <c r="V89" s="263"/>
      <c r="W89" s="263"/>
      <c r="X89" s="263"/>
      <c r="Y89" s="263"/>
      <c r="Z89" s="263"/>
      <c r="AA89" s="263"/>
      <c r="AB89" s="263"/>
      <c r="AC89" s="263"/>
      <c r="AD89" s="263"/>
      <c r="AE89" s="263"/>
      <c r="AF89" s="263"/>
      <c r="AG89" s="263"/>
      <c r="AH89" s="263"/>
      <c r="AI89" s="263"/>
      <c r="AJ89" s="263"/>
      <c r="AK89" s="263"/>
      <c r="AL89" s="263"/>
      <c r="AM89" s="263"/>
      <c r="AN89" s="263"/>
      <c r="AO89" s="263"/>
      <c r="AP89" s="263"/>
      <c r="AQ89" s="263"/>
      <c r="AR89" s="263"/>
      <c r="AS89" s="263"/>
      <c r="AT89" s="263"/>
      <c r="AU89" s="263"/>
      <c r="AV89" s="263"/>
      <c r="AW89" s="263"/>
      <c r="AX89" s="263"/>
      <c r="AY89" s="263"/>
      <c r="AZ89" s="263"/>
    </row>
    <row r="90" spans="1:52" s="162" customFormat="1" ht="11.1" customHeight="1">
      <c r="A90" s="181"/>
      <c r="B90" s="131"/>
      <c r="C90" s="102" t="s">
        <v>276</v>
      </c>
      <c r="D90" s="91" t="s">
        <v>277</v>
      </c>
      <c r="E90" s="263"/>
      <c r="F90" s="263"/>
      <c r="G90" s="263"/>
      <c r="H90" s="263"/>
      <c r="I90" s="263"/>
      <c r="J90" s="263"/>
      <c r="K90" s="263"/>
      <c r="L90" s="263"/>
      <c r="M90" s="263"/>
      <c r="N90" s="263"/>
      <c r="O90" s="263"/>
      <c r="P90" s="263"/>
      <c r="Q90" s="263"/>
      <c r="R90" s="263"/>
      <c r="S90" s="263"/>
      <c r="T90" s="263"/>
      <c r="U90" s="263"/>
      <c r="V90" s="263"/>
      <c r="W90" s="263"/>
      <c r="X90" s="263"/>
      <c r="Y90" s="263"/>
      <c r="Z90" s="263"/>
      <c r="AA90" s="263"/>
      <c r="AB90" s="263"/>
      <c r="AC90" s="263"/>
      <c r="AD90" s="263"/>
      <c r="AE90" s="263"/>
      <c r="AF90" s="263"/>
      <c r="AG90" s="263"/>
      <c r="AH90" s="263"/>
      <c r="AI90" s="263"/>
      <c r="AJ90" s="263"/>
      <c r="AK90" s="263"/>
      <c r="AL90" s="263"/>
      <c r="AM90" s="263"/>
      <c r="AN90" s="263"/>
      <c r="AO90" s="263"/>
      <c r="AP90" s="263"/>
      <c r="AQ90" s="263"/>
      <c r="AR90" s="263"/>
      <c r="AS90" s="263"/>
      <c r="AT90" s="263"/>
      <c r="AU90" s="263"/>
      <c r="AV90" s="263"/>
      <c r="AW90" s="263"/>
      <c r="AX90" s="263"/>
      <c r="AY90" s="263"/>
      <c r="AZ90" s="263"/>
    </row>
    <row r="91" spans="1:52" s="162" customFormat="1" ht="11.1" customHeight="1">
      <c r="A91" s="181"/>
      <c r="B91" s="131"/>
      <c r="C91" s="110" t="s">
        <v>278</v>
      </c>
      <c r="D91" s="91" t="s">
        <v>279</v>
      </c>
      <c r="E91" s="263"/>
      <c r="F91" s="263"/>
      <c r="G91" s="263"/>
      <c r="H91" s="263"/>
      <c r="I91" s="263"/>
      <c r="J91" s="263"/>
      <c r="K91" s="263"/>
      <c r="L91" s="263"/>
      <c r="M91" s="263"/>
      <c r="N91" s="263"/>
      <c r="O91" s="263"/>
      <c r="P91" s="263"/>
      <c r="Q91" s="263"/>
      <c r="R91" s="263"/>
      <c r="S91" s="263"/>
      <c r="T91" s="263"/>
      <c r="U91" s="263"/>
      <c r="V91" s="263"/>
      <c r="W91" s="263"/>
      <c r="X91" s="263"/>
      <c r="Y91" s="263"/>
      <c r="Z91" s="263"/>
      <c r="AA91" s="263"/>
      <c r="AB91" s="263"/>
      <c r="AC91" s="263"/>
      <c r="AD91" s="263"/>
      <c r="AE91" s="263"/>
      <c r="AF91" s="263"/>
      <c r="AG91" s="263"/>
      <c r="AH91" s="263"/>
      <c r="AI91" s="263"/>
      <c r="AJ91" s="263"/>
      <c r="AK91" s="263"/>
      <c r="AL91" s="263"/>
      <c r="AM91" s="263"/>
      <c r="AN91" s="263"/>
      <c r="AO91" s="263"/>
      <c r="AP91" s="263"/>
      <c r="AQ91" s="263"/>
      <c r="AR91" s="263"/>
      <c r="AS91" s="263"/>
      <c r="AT91" s="263"/>
      <c r="AU91" s="263"/>
      <c r="AV91" s="263"/>
      <c r="AW91" s="263"/>
      <c r="AX91" s="263"/>
      <c r="AY91" s="263"/>
      <c r="AZ91" s="263"/>
    </row>
    <row r="92" spans="1:52" s="162" customFormat="1" ht="11.1" customHeight="1">
      <c r="A92" s="181"/>
      <c r="B92" s="131"/>
      <c r="C92" s="110" t="s">
        <v>280</v>
      </c>
      <c r="D92" s="91" t="s">
        <v>281</v>
      </c>
      <c r="E92" s="263"/>
      <c r="F92" s="263"/>
      <c r="G92" s="263"/>
      <c r="H92" s="263"/>
      <c r="I92" s="263"/>
      <c r="J92" s="263"/>
      <c r="K92" s="263"/>
      <c r="L92" s="263"/>
      <c r="M92" s="263"/>
      <c r="N92" s="263"/>
      <c r="O92" s="263"/>
      <c r="P92" s="263"/>
      <c r="Q92" s="263"/>
      <c r="R92" s="263"/>
      <c r="S92" s="263"/>
      <c r="T92" s="263"/>
      <c r="U92" s="263"/>
      <c r="V92" s="263"/>
      <c r="W92" s="263"/>
      <c r="X92" s="263"/>
      <c r="Y92" s="263"/>
      <c r="Z92" s="263"/>
      <c r="AA92" s="263"/>
      <c r="AB92" s="263"/>
      <c r="AC92" s="263"/>
      <c r="AD92" s="263"/>
      <c r="AE92" s="263"/>
      <c r="AF92" s="263"/>
      <c r="AG92" s="263"/>
      <c r="AH92" s="263"/>
      <c r="AI92" s="263"/>
      <c r="AJ92" s="263"/>
      <c r="AK92" s="263"/>
      <c r="AL92" s="263"/>
      <c r="AM92" s="263"/>
      <c r="AN92" s="263"/>
      <c r="AO92" s="263"/>
      <c r="AP92" s="263"/>
      <c r="AQ92" s="263"/>
      <c r="AR92" s="263"/>
      <c r="AS92" s="263"/>
      <c r="AT92" s="263"/>
      <c r="AU92" s="263"/>
      <c r="AV92" s="263"/>
      <c r="AW92" s="263"/>
      <c r="AX92" s="263"/>
      <c r="AY92" s="263"/>
      <c r="AZ92" s="263"/>
    </row>
    <row r="93" spans="1:52" s="162" customFormat="1" ht="11.1" customHeight="1">
      <c r="A93" s="177">
        <v>15</v>
      </c>
      <c r="B93" s="131"/>
      <c r="C93" s="90" t="s">
        <v>282</v>
      </c>
      <c r="D93" s="91" t="s">
        <v>15</v>
      </c>
      <c r="E93" s="263">
        <v>0</v>
      </c>
      <c r="F93" s="263">
        <v>0</v>
      </c>
      <c r="G93" s="263">
        <v>0</v>
      </c>
      <c r="H93" s="263">
        <v>0</v>
      </c>
      <c r="I93" s="263">
        <v>0</v>
      </c>
      <c r="J93" s="263">
        <v>0</v>
      </c>
      <c r="K93" s="263">
        <v>0</v>
      </c>
      <c r="L93" s="263">
        <v>0</v>
      </c>
      <c r="M93" s="263">
        <v>0</v>
      </c>
      <c r="N93" s="263">
        <v>0</v>
      </c>
      <c r="O93" s="263">
        <v>0</v>
      </c>
      <c r="P93" s="263">
        <v>0</v>
      </c>
      <c r="Q93" s="263">
        <v>0</v>
      </c>
      <c r="R93" s="263">
        <v>0</v>
      </c>
      <c r="S93" s="263">
        <v>0</v>
      </c>
      <c r="T93" s="263">
        <v>0</v>
      </c>
      <c r="U93" s="263">
        <v>0</v>
      </c>
      <c r="V93" s="263">
        <v>0</v>
      </c>
      <c r="W93" s="263">
        <v>0</v>
      </c>
      <c r="X93" s="263">
        <v>0</v>
      </c>
      <c r="Y93" s="263">
        <v>0</v>
      </c>
      <c r="Z93" s="263">
        <v>0</v>
      </c>
      <c r="AA93" s="263">
        <v>0</v>
      </c>
      <c r="AB93" s="263">
        <v>0</v>
      </c>
      <c r="AC93" s="263">
        <v>0</v>
      </c>
      <c r="AD93" s="263">
        <v>0</v>
      </c>
      <c r="AE93" s="263">
        <v>0</v>
      </c>
      <c r="AF93" s="263">
        <v>0</v>
      </c>
      <c r="AG93" s="263">
        <v>0</v>
      </c>
      <c r="AH93" s="263">
        <v>0</v>
      </c>
      <c r="AI93" s="263">
        <v>0</v>
      </c>
      <c r="AJ93" s="263">
        <v>0</v>
      </c>
      <c r="AK93" s="263">
        <v>0</v>
      </c>
      <c r="AL93" s="263">
        <v>0</v>
      </c>
      <c r="AM93" s="263">
        <v>0</v>
      </c>
      <c r="AN93" s="263">
        <v>0</v>
      </c>
      <c r="AO93" s="263">
        <v>0</v>
      </c>
      <c r="AP93" s="263">
        <v>0</v>
      </c>
      <c r="AQ93" s="263">
        <v>0</v>
      </c>
      <c r="AR93" s="263">
        <v>0</v>
      </c>
      <c r="AS93" s="263">
        <v>0</v>
      </c>
      <c r="AT93" s="263">
        <v>0</v>
      </c>
      <c r="AU93" s="263">
        <v>0</v>
      </c>
      <c r="AV93" s="263">
        <v>0</v>
      </c>
      <c r="AW93" s="263">
        <v>0</v>
      </c>
      <c r="AX93" s="263">
        <v>0</v>
      </c>
      <c r="AY93" s="263">
        <v>0</v>
      </c>
      <c r="AZ93" s="263">
        <f t="shared" ref="AZ93:AZ111" si="9">SUM(E93:AB93)+SUM(AC93:AY93)</f>
        <v>0</v>
      </c>
    </row>
    <row r="94" spans="1:52" s="162" customFormat="1" ht="11.1" customHeight="1">
      <c r="A94" s="177">
        <v>16</v>
      </c>
      <c r="B94" s="131"/>
      <c r="C94" s="90" t="s">
        <v>283</v>
      </c>
      <c r="D94" s="91" t="s">
        <v>16</v>
      </c>
      <c r="E94" s="263">
        <v>0</v>
      </c>
      <c r="F94" s="263">
        <v>0</v>
      </c>
      <c r="G94" s="263">
        <v>0</v>
      </c>
      <c r="H94" s="263">
        <v>0</v>
      </c>
      <c r="I94" s="263">
        <v>0</v>
      </c>
      <c r="J94" s="263">
        <v>0</v>
      </c>
      <c r="K94" s="263">
        <v>0</v>
      </c>
      <c r="L94" s="263">
        <v>0</v>
      </c>
      <c r="M94" s="263">
        <v>0</v>
      </c>
      <c r="N94" s="263">
        <v>0</v>
      </c>
      <c r="O94" s="263">
        <v>0</v>
      </c>
      <c r="P94" s="263">
        <v>0</v>
      </c>
      <c r="Q94" s="263">
        <v>0</v>
      </c>
      <c r="R94" s="263">
        <v>0</v>
      </c>
      <c r="S94" s="263">
        <v>0</v>
      </c>
      <c r="T94" s="263">
        <v>0</v>
      </c>
      <c r="U94" s="263">
        <v>0</v>
      </c>
      <c r="V94" s="263">
        <v>0</v>
      </c>
      <c r="W94" s="263">
        <v>0</v>
      </c>
      <c r="X94" s="263">
        <v>0</v>
      </c>
      <c r="Y94" s="263">
        <v>0</v>
      </c>
      <c r="Z94" s="263">
        <v>0</v>
      </c>
      <c r="AA94" s="263">
        <v>0</v>
      </c>
      <c r="AB94" s="263">
        <v>0</v>
      </c>
      <c r="AC94" s="263">
        <v>0</v>
      </c>
      <c r="AD94" s="263">
        <v>0</v>
      </c>
      <c r="AE94" s="263">
        <v>0</v>
      </c>
      <c r="AF94" s="263">
        <v>0</v>
      </c>
      <c r="AG94" s="263">
        <v>0</v>
      </c>
      <c r="AH94" s="263">
        <v>0</v>
      </c>
      <c r="AI94" s="263">
        <v>0</v>
      </c>
      <c r="AJ94" s="263">
        <v>0</v>
      </c>
      <c r="AK94" s="263">
        <v>0</v>
      </c>
      <c r="AL94" s="263">
        <v>0</v>
      </c>
      <c r="AM94" s="263">
        <v>0</v>
      </c>
      <c r="AN94" s="263">
        <v>0</v>
      </c>
      <c r="AO94" s="263">
        <v>0</v>
      </c>
      <c r="AP94" s="263">
        <v>0</v>
      </c>
      <c r="AQ94" s="263">
        <v>0</v>
      </c>
      <c r="AR94" s="263">
        <v>0</v>
      </c>
      <c r="AS94" s="263">
        <v>0</v>
      </c>
      <c r="AT94" s="263">
        <v>0</v>
      </c>
      <c r="AU94" s="263">
        <v>0</v>
      </c>
      <c r="AV94" s="263">
        <v>0</v>
      </c>
      <c r="AW94" s="263">
        <v>0</v>
      </c>
      <c r="AX94" s="263">
        <v>0</v>
      </c>
      <c r="AY94" s="263">
        <v>0</v>
      </c>
      <c r="AZ94" s="263">
        <f t="shared" si="9"/>
        <v>0</v>
      </c>
    </row>
    <row r="95" spans="1:52" s="162" customFormat="1" ht="11.1" customHeight="1">
      <c r="A95" s="177">
        <v>17</v>
      </c>
      <c r="B95" s="131"/>
      <c r="C95" s="90" t="s">
        <v>284</v>
      </c>
      <c r="D95" s="91" t="s">
        <v>17</v>
      </c>
      <c r="E95" s="263">
        <v>1</v>
      </c>
      <c r="F95" s="263">
        <v>0</v>
      </c>
      <c r="G95" s="263">
        <v>0</v>
      </c>
      <c r="H95" s="263">
        <v>0</v>
      </c>
      <c r="I95" s="263">
        <v>0</v>
      </c>
      <c r="J95" s="263">
        <v>0</v>
      </c>
      <c r="K95" s="263">
        <v>0</v>
      </c>
      <c r="L95" s="263">
        <v>0</v>
      </c>
      <c r="M95" s="263">
        <v>0</v>
      </c>
      <c r="N95" s="263">
        <v>0</v>
      </c>
      <c r="O95" s="263">
        <v>0</v>
      </c>
      <c r="P95" s="263">
        <v>0</v>
      </c>
      <c r="Q95" s="263">
        <v>0</v>
      </c>
      <c r="R95" s="263">
        <v>0</v>
      </c>
      <c r="S95" s="263">
        <v>0</v>
      </c>
      <c r="T95" s="263">
        <v>0</v>
      </c>
      <c r="U95" s="263">
        <v>0</v>
      </c>
      <c r="V95" s="263">
        <v>0</v>
      </c>
      <c r="W95" s="263">
        <v>0</v>
      </c>
      <c r="X95" s="263">
        <v>0</v>
      </c>
      <c r="Y95" s="263">
        <v>0</v>
      </c>
      <c r="Z95" s="263">
        <v>0</v>
      </c>
      <c r="AA95" s="263">
        <v>0</v>
      </c>
      <c r="AB95" s="263">
        <v>0</v>
      </c>
      <c r="AC95" s="263">
        <v>0</v>
      </c>
      <c r="AD95" s="263">
        <v>0</v>
      </c>
      <c r="AE95" s="263">
        <v>0</v>
      </c>
      <c r="AF95" s="263">
        <v>0</v>
      </c>
      <c r="AG95" s="263">
        <v>0</v>
      </c>
      <c r="AH95" s="263">
        <v>0</v>
      </c>
      <c r="AI95" s="263">
        <v>0</v>
      </c>
      <c r="AJ95" s="263">
        <v>0</v>
      </c>
      <c r="AK95" s="263">
        <v>0</v>
      </c>
      <c r="AL95" s="263">
        <v>0</v>
      </c>
      <c r="AM95" s="263">
        <v>0</v>
      </c>
      <c r="AN95" s="263">
        <v>0</v>
      </c>
      <c r="AO95" s="263">
        <v>1</v>
      </c>
      <c r="AP95" s="263">
        <v>0</v>
      </c>
      <c r="AQ95" s="263">
        <v>0</v>
      </c>
      <c r="AR95" s="263">
        <v>1</v>
      </c>
      <c r="AS95" s="263">
        <v>0</v>
      </c>
      <c r="AT95" s="263">
        <v>0</v>
      </c>
      <c r="AU95" s="263">
        <v>0</v>
      </c>
      <c r="AV95" s="263">
        <v>0</v>
      </c>
      <c r="AW95" s="263">
        <v>0</v>
      </c>
      <c r="AX95" s="263">
        <v>0</v>
      </c>
      <c r="AY95" s="263">
        <v>0</v>
      </c>
      <c r="AZ95" s="263">
        <f t="shared" si="9"/>
        <v>3</v>
      </c>
    </row>
    <row r="96" spans="1:52" s="162" customFormat="1" ht="21.95" customHeight="1">
      <c r="A96" s="179">
        <v>18</v>
      </c>
      <c r="B96" s="131"/>
      <c r="C96" s="98" t="s">
        <v>285</v>
      </c>
      <c r="D96" s="91" t="s">
        <v>18</v>
      </c>
      <c r="E96" s="263">
        <v>1</v>
      </c>
      <c r="F96" s="263">
        <v>0</v>
      </c>
      <c r="G96" s="263">
        <v>0</v>
      </c>
      <c r="H96" s="263">
        <v>0</v>
      </c>
      <c r="I96" s="263">
        <v>0</v>
      </c>
      <c r="J96" s="263">
        <v>0</v>
      </c>
      <c r="K96" s="263">
        <v>0</v>
      </c>
      <c r="L96" s="263">
        <v>0</v>
      </c>
      <c r="M96" s="263">
        <v>0</v>
      </c>
      <c r="N96" s="263">
        <v>0</v>
      </c>
      <c r="O96" s="263">
        <v>0</v>
      </c>
      <c r="P96" s="263">
        <v>0</v>
      </c>
      <c r="Q96" s="263">
        <v>0</v>
      </c>
      <c r="R96" s="263">
        <v>0</v>
      </c>
      <c r="S96" s="263">
        <v>0</v>
      </c>
      <c r="T96" s="263">
        <v>0</v>
      </c>
      <c r="U96" s="263">
        <v>0</v>
      </c>
      <c r="V96" s="263">
        <v>0</v>
      </c>
      <c r="W96" s="263">
        <v>0</v>
      </c>
      <c r="X96" s="263">
        <v>0</v>
      </c>
      <c r="Y96" s="263">
        <v>0</v>
      </c>
      <c r="Z96" s="263">
        <v>0</v>
      </c>
      <c r="AA96" s="263">
        <v>0</v>
      </c>
      <c r="AB96" s="263">
        <v>0</v>
      </c>
      <c r="AC96" s="263">
        <v>0</v>
      </c>
      <c r="AD96" s="263">
        <v>0</v>
      </c>
      <c r="AE96" s="263">
        <v>0</v>
      </c>
      <c r="AF96" s="263">
        <v>0</v>
      </c>
      <c r="AG96" s="263">
        <v>0</v>
      </c>
      <c r="AH96" s="263">
        <v>0</v>
      </c>
      <c r="AI96" s="263">
        <v>0</v>
      </c>
      <c r="AJ96" s="263">
        <v>0</v>
      </c>
      <c r="AK96" s="263">
        <v>0</v>
      </c>
      <c r="AL96" s="263">
        <v>0</v>
      </c>
      <c r="AM96" s="263">
        <v>0</v>
      </c>
      <c r="AN96" s="263">
        <v>0</v>
      </c>
      <c r="AO96" s="263">
        <v>0</v>
      </c>
      <c r="AP96" s="263">
        <v>0</v>
      </c>
      <c r="AQ96" s="263">
        <v>0</v>
      </c>
      <c r="AR96" s="263">
        <v>0</v>
      </c>
      <c r="AS96" s="263">
        <v>0</v>
      </c>
      <c r="AT96" s="263">
        <v>0</v>
      </c>
      <c r="AU96" s="263">
        <v>0</v>
      </c>
      <c r="AV96" s="263">
        <v>0</v>
      </c>
      <c r="AW96" s="263">
        <v>0</v>
      </c>
      <c r="AX96" s="263">
        <v>0</v>
      </c>
      <c r="AY96" s="263">
        <v>0</v>
      </c>
      <c r="AZ96" s="263">
        <f t="shared" si="9"/>
        <v>1</v>
      </c>
    </row>
    <row r="97" spans="1:52" s="162" customFormat="1" ht="21.95" customHeight="1">
      <c r="A97" s="179">
        <v>19</v>
      </c>
      <c r="B97" s="131"/>
      <c r="C97" s="98" t="s">
        <v>286</v>
      </c>
      <c r="D97" s="91" t="s">
        <v>19</v>
      </c>
      <c r="E97" s="263">
        <v>0</v>
      </c>
      <c r="F97" s="263">
        <v>0</v>
      </c>
      <c r="G97" s="263">
        <v>0</v>
      </c>
      <c r="H97" s="263">
        <v>0</v>
      </c>
      <c r="I97" s="263">
        <v>0</v>
      </c>
      <c r="J97" s="263">
        <v>0</v>
      </c>
      <c r="K97" s="263">
        <v>0</v>
      </c>
      <c r="L97" s="263">
        <v>0</v>
      </c>
      <c r="M97" s="263">
        <v>0</v>
      </c>
      <c r="N97" s="263">
        <v>0</v>
      </c>
      <c r="O97" s="263">
        <v>0</v>
      </c>
      <c r="P97" s="263">
        <v>0</v>
      </c>
      <c r="Q97" s="263">
        <v>0</v>
      </c>
      <c r="R97" s="263">
        <v>0</v>
      </c>
      <c r="S97" s="263">
        <v>0</v>
      </c>
      <c r="T97" s="263">
        <v>0</v>
      </c>
      <c r="U97" s="263">
        <v>0</v>
      </c>
      <c r="V97" s="263">
        <v>0</v>
      </c>
      <c r="W97" s="263">
        <v>0</v>
      </c>
      <c r="X97" s="263">
        <v>0</v>
      </c>
      <c r="Y97" s="263">
        <v>0</v>
      </c>
      <c r="Z97" s="263">
        <v>0</v>
      </c>
      <c r="AA97" s="263">
        <v>0</v>
      </c>
      <c r="AB97" s="263">
        <v>0</v>
      </c>
      <c r="AC97" s="263">
        <v>0</v>
      </c>
      <c r="AD97" s="263">
        <v>0</v>
      </c>
      <c r="AE97" s="263">
        <v>0</v>
      </c>
      <c r="AF97" s="263">
        <v>0</v>
      </c>
      <c r="AG97" s="263">
        <v>0</v>
      </c>
      <c r="AH97" s="263">
        <v>0</v>
      </c>
      <c r="AI97" s="263">
        <v>0</v>
      </c>
      <c r="AJ97" s="263">
        <v>0</v>
      </c>
      <c r="AK97" s="263">
        <v>0</v>
      </c>
      <c r="AL97" s="263">
        <v>0</v>
      </c>
      <c r="AM97" s="263">
        <v>0</v>
      </c>
      <c r="AN97" s="263">
        <v>0</v>
      </c>
      <c r="AO97" s="263">
        <v>0</v>
      </c>
      <c r="AP97" s="263">
        <v>0</v>
      </c>
      <c r="AQ97" s="263">
        <v>0</v>
      </c>
      <c r="AR97" s="263">
        <v>0</v>
      </c>
      <c r="AS97" s="263">
        <v>0</v>
      </c>
      <c r="AT97" s="263">
        <v>0</v>
      </c>
      <c r="AU97" s="263">
        <v>0</v>
      </c>
      <c r="AV97" s="263">
        <v>0</v>
      </c>
      <c r="AW97" s="263">
        <v>0</v>
      </c>
      <c r="AX97" s="263">
        <v>0</v>
      </c>
      <c r="AY97" s="263">
        <v>0</v>
      </c>
      <c r="AZ97" s="263">
        <f t="shared" si="9"/>
        <v>0</v>
      </c>
    </row>
    <row r="98" spans="1:52" s="162" customFormat="1" ht="29.25" customHeight="1">
      <c r="A98" s="179">
        <v>20</v>
      </c>
      <c r="B98" s="131"/>
      <c r="C98" s="98" t="s">
        <v>287</v>
      </c>
      <c r="D98" s="91" t="s">
        <v>20</v>
      </c>
      <c r="E98" s="263">
        <v>0</v>
      </c>
      <c r="F98" s="263">
        <v>0</v>
      </c>
      <c r="G98" s="263">
        <v>0</v>
      </c>
      <c r="H98" s="263">
        <v>0</v>
      </c>
      <c r="I98" s="263">
        <v>0</v>
      </c>
      <c r="J98" s="263">
        <v>0</v>
      </c>
      <c r="K98" s="263">
        <v>0</v>
      </c>
      <c r="L98" s="263">
        <v>0</v>
      </c>
      <c r="M98" s="263">
        <v>0</v>
      </c>
      <c r="N98" s="263">
        <v>0</v>
      </c>
      <c r="O98" s="263">
        <v>0</v>
      </c>
      <c r="P98" s="263">
        <v>0</v>
      </c>
      <c r="Q98" s="263">
        <v>0</v>
      </c>
      <c r="R98" s="263">
        <v>0</v>
      </c>
      <c r="S98" s="263">
        <v>0</v>
      </c>
      <c r="T98" s="263">
        <v>0</v>
      </c>
      <c r="U98" s="263">
        <v>0</v>
      </c>
      <c r="V98" s="263">
        <v>0</v>
      </c>
      <c r="W98" s="263">
        <v>0</v>
      </c>
      <c r="X98" s="263">
        <v>0</v>
      </c>
      <c r="Y98" s="263">
        <v>0</v>
      </c>
      <c r="Z98" s="263">
        <v>0</v>
      </c>
      <c r="AA98" s="263">
        <v>0</v>
      </c>
      <c r="AB98" s="263">
        <v>0</v>
      </c>
      <c r="AC98" s="263">
        <v>0</v>
      </c>
      <c r="AD98" s="263">
        <v>0</v>
      </c>
      <c r="AE98" s="263">
        <v>0</v>
      </c>
      <c r="AF98" s="263">
        <v>0</v>
      </c>
      <c r="AG98" s="263">
        <v>0</v>
      </c>
      <c r="AH98" s="263">
        <v>0</v>
      </c>
      <c r="AI98" s="263">
        <v>0</v>
      </c>
      <c r="AJ98" s="263">
        <v>0</v>
      </c>
      <c r="AK98" s="263">
        <v>0</v>
      </c>
      <c r="AL98" s="263">
        <v>0</v>
      </c>
      <c r="AM98" s="263">
        <v>0</v>
      </c>
      <c r="AN98" s="263">
        <v>0</v>
      </c>
      <c r="AO98" s="263">
        <v>0</v>
      </c>
      <c r="AP98" s="263">
        <v>0</v>
      </c>
      <c r="AQ98" s="263">
        <v>0</v>
      </c>
      <c r="AR98" s="263">
        <v>0</v>
      </c>
      <c r="AS98" s="263">
        <v>0</v>
      </c>
      <c r="AT98" s="263">
        <v>0</v>
      </c>
      <c r="AU98" s="263">
        <v>0</v>
      </c>
      <c r="AV98" s="263">
        <v>0</v>
      </c>
      <c r="AW98" s="263">
        <v>0</v>
      </c>
      <c r="AX98" s="263">
        <v>0</v>
      </c>
      <c r="AY98" s="263">
        <v>0</v>
      </c>
      <c r="AZ98" s="263">
        <f t="shared" si="9"/>
        <v>0</v>
      </c>
    </row>
    <row r="99" spans="1:52" s="162" customFormat="1" ht="21.95" customHeight="1">
      <c r="A99" s="179">
        <v>21</v>
      </c>
      <c r="B99" s="131"/>
      <c r="C99" s="98" t="s">
        <v>288</v>
      </c>
      <c r="D99" s="91" t="s">
        <v>647</v>
      </c>
      <c r="E99" s="263">
        <v>0</v>
      </c>
      <c r="F99" s="263">
        <v>0</v>
      </c>
      <c r="G99" s="263">
        <v>0</v>
      </c>
      <c r="H99" s="263">
        <v>0</v>
      </c>
      <c r="I99" s="263">
        <v>0</v>
      </c>
      <c r="J99" s="263">
        <v>0</v>
      </c>
      <c r="K99" s="263">
        <v>0</v>
      </c>
      <c r="L99" s="263">
        <v>0</v>
      </c>
      <c r="M99" s="263">
        <v>0</v>
      </c>
      <c r="N99" s="263">
        <v>0</v>
      </c>
      <c r="O99" s="263">
        <v>0</v>
      </c>
      <c r="P99" s="263">
        <v>0</v>
      </c>
      <c r="Q99" s="263">
        <v>0</v>
      </c>
      <c r="R99" s="263">
        <v>0</v>
      </c>
      <c r="S99" s="263">
        <v>0</v>
      </c>
      <c r="T99" s="263">
        <v>0</v>
      </c>
      <c r="U99" s="263">
        <v>0</v>
      </c>
      <c r="V99" s="263">
        <v>0</v>
      </c>
      <c r="W99" s="263">
        <v>0</v>
      </c>
      <c r="X99" s="263">
        <v>0</v>
      </c>
      <c r="Y99" s="263">
        <v>0</v>
      </c>
      <c r="Z99" s="263">
        <v>0</v>
      </c>
      <c r="AA99" s="263">
        <v>0</v>
      </c>
      <c r="AB99" s="263">
        <v>0</v>
      </c>
      <c r="AC99" s="263">
        <v>0</v>
      </c>
      <c r="AD99" s="263">
        <v>0</v>
      </c>
      <c r="AE99" s="263">
        <v>0</v>
      </c>
      <c r="AF99" s="263">
        <v>0</v>
      </c>
      <c r="AG99" s="263">
        <v>0</v>
      </c>
      <c r="AH99" s="263">
        <v>0</v>
      </c>
      <c r="AI99" s="263">
        <v>0</v>
      </c>
      <c r="AJ99" s="263">
        <v>0</v>
      </c>
      <c r="AK99" s="263">
        <v>0</v>
      </c>
      <c r="AL99" s="263">
        <v>0</v>
      </c>
      <c r="AM99" s="263">
        <v>0</v>
      </c>
      <c r="AN99" s="263">
        <v>0</v>
      </c>
      <c r="AO99" s="263">
        <v>0</v>
      </c>
      <c r="AP99" s="263">
        <v>0</v>
      </c>
      <c r="AQ99" s="263">
        <v>0</v>
      </c>
      <c r="AR99" s="263">
        <v>0</v>
      </c>
      <c r="AS99" s="263">
        <v>0</v>
      </c>
      <c r="AT99" s="263">
        <v>0</v>
      </c>
      <c r="AU99" s="263">
        <v>0</v>
      </c>
      <c r="AV99" s="263">
        <v>0</v>
      </c>
      <c r="AW99" s="263">
        <v>0</v>
      </c>
      <c r="AX99" s="263">
        <v>0</v>
      </c>
      <c r="AY99" s="263">
        <v>0</v>
      </c>
      <c r="AZ99" s="263">
        <f t="shared" si="9"/>
        <v>0</v>
      </c>
    </row>
    <row r="100" spans="1:52" s="162" customFormat="1" ht="11.1" customHeight="1">
      <c r="A100" s="177">
        <v>6</v>
      </c>
      <c r="B100" s="131"/>
      <c r="C100" s="90" t="s">
        <v>289</v>
      </c>
      <c r="D100" s="91" t="s">
        <v>290</v>
      </c>
      <c r="E100" s="263">
        <v>0</v>
      </c>
      <c r="F100" s="263">
        <v>0</v>
      </c>
      <c r="G100" s="263">
        <v>0</v>
      </c>
      <c r="H100" s="263">
        <v>0</v>
      </c>
      <c r="I100" s="263">
        <v>0</v>
      </c>
      <c r="J100" s="263">
        <v>0</v>
      </c>
      <c r="K100" s="263">
        <v>0</v>
      </c>
      <c r="L100" s="263">
        <v>0</v>
      </c>
      <c r="M100" s="263">
        <v>0</v>
      </c>
      <c r="N100" s="263">
        <v>0</v>
      </c>
      <c r="O100" s="263">
        <v>0</v>
      </c>
      <c r="P100" s="263">
        <v>0</v>
      </c>
      <c r="Q100" s="263">
        <v>0</v>
      </c>
      <c r="R100" s="263">
        <v>0</v>
      </c>
      <c r="S100" s="263">
        <v>0</v>
      </c>
      <c r="T100" s="263">
        <v>0</v>
      </c>
      <c r="U100" s="263">
        <v>0</v>
      </c>
      <c r="V100" s="263">
        <v>0</v>
      </c>
      <c r="W100" s="263">
        <v>0</v>
      </c>
      <c r="X100" s="263">
        <v>0</v>
      </c>
      <c r="Y100" s="263">
        <v>0</v>
      </c>
      <c r="Z100" s="263">
        <v>0</v>
      </c>
      <c r="AA100" s="263">
        <v>0</v>
      </c>
      <c r="AB100" s="263">
        <v>0</v>
      </c>
      <c r="AC100" s="263">
        <v>0</v>
      </c>
      <c r="AD100" s="263">
        <v>0</v>
      </c>
      <c r="AE100" s="263">
        <v>0</v>
      </c>
      <c r="AF100" s="263">
        <v>0</v>
      </c>
      <c r="AG100" s="263">
        <v>0</v>
      </c>
      <c r="AH100" s="263">
        <v>0</v>
      </c>
      <c r="AI100" s="263">
        <v>0</v>
      </c>
      <c r="AJ100" s="263">
        <v>0</v>
      </c>
      <c r="AK100" s="263">
        <v>0</v>
      </c>
      <c r="AL100" s="263">
        <v>0</v>
      </c>
      <c r="AM100" s="263">
        <v>0</v>
      </c>
      <c r="AN100" s="263">
        <v>0</v>
      </c>
      <c r="AO100" s="263">
        <v>0</v>
      </c>
      <c r="AP100" s="263">
        <v>0</v>
      </c>
      <c r="AQ100" s="263">
        <v>0</v>
      </c>
      <c r="AR100" s="263">
        <v>0</v>
      </c>
      <c r="AS100" s="263">
        <v>0</v>
      </c>
      <c r="AT100" s="263">
        <v>0</v>
      </c>
      <c r="AU100" s="263">
        <v>0</v>
      </c>
      <c r="AV100" s="263">
        <v>0</v>
      </c>
      <c r="AW100" s="263">
        <v>0</v>
      </c>
      <c r="AX100" s="263">
        <v>0</v>
      </c>
      <c r="AY100" s="263">
        <v>0</v>
      </c>
      <c r="AZ100" s="263">
        <f t="shared" si="9"/>
        <v>0</v>
      </c>
    </row>
    <row r="101" spans="1:52" s="162" customFormat="1" ht="11.1" customHeight="1">
      <c r="A101" s="177">
        <v>12</v>
      </c>
      <c r="B101" s="131"/>
      <c r="C101" s="90" t="s">
        <v>291</v>
      </c>
      <c r="D101" s="91" t="s">
        <v>292</v>
      </c>
      <c r="E101" s="263">
        <v>0</v>
      </c>
      <c r="F101" s="263">
        <v>0</v>
      </c>
      <c r="G101" s="263">
        <v>0</v>
      </c>
      <c r="H101" s="263">
        <v>0</v>
      </c>
      <c r="I101" s="263">
        <v>0</v>
      </c>
      <c r="J101" s="263">
        <v>0</v>
      </c>
      <c r="K101" s="263">
        <v>0</v>
      </c>
      <c r="L101" s="263">
        <v>0</v>
      </c>
      <c r="M101" s="263">
        <v>0</v>
      </c>
      <c r="N101" s="263">
        <v>0</v>
      </c>
      <c r="O101" s="263">
        <v>0</v>
      </c>
      <c r="P101" s="263">
        <v>0</v>
      </c>
      <c r="Q101" s="263">
        <v>1</v>
      </c>
      <c r="R101" s="263">
        <v>0</v>
      </c>
      <c r="S101" s="263">
        <v>0</v>
      </c>
      <c r="T101" s="263">
        <v>0</v>
      </c>
      <c r="U101" s="263">
        <v>0</v>
      </c>
      <c r="V101" s="263">
        <v>0</v>
      </c>
      <c r="W101" s="263">
        <v>0</v>
      </c>
      <c r="X101" s="263">
        <v>0</v>
      </c>
      <c r="Y101" s="263">
        <v>0</v>
      </c>
      <c r="Z101" s="263">
        <v>0</v>
      </c>
      <c r="AA101" s="263">
        <v>0</v>
      </c>
      <c r="AB101" s="263">
        <v>0</v>
      </c>
      <c r="AC101" s="263">
        <v>0</v>
      </c>
      <c r="AD101" s="263">
        <v>0</v>
      </c>
      <c r="AE101" s="263">
        <v>0</v>
      </c>
      <c r="AF101" s="263">
        <v>0</v>
      </c>
      <c r="AG101" s="263">
        <v>0</v>
      </c>
      <c r="AH101" s="263">
        <v>0</v>
      </c>
      <c r="AI101" s="263">
        <v>0</v>
      </c>
      <c r="AJ101" s="263">
        <v>0</v>
      </c>
      <c r="AK101" s="263">
        <v>0</v>
      </c>
      <c r="AL101" s="263">
        <v>0</v>
      </c>
      <c r="AM101" s="263">
        <v>0</v>
      </c>
      <c r="AN101" s="263">
        <v>0</v>
      </c>
      <c r="AO101" s="263">
        <v>0</v>
      </c>
      <c r="AP101" s="263">
        <v>0</v>
      </c>
      <c r="AQ101" s="263">
        <v>0</v>
      </c>
      <c r="AR101" s="263">
        <v>0</v>
      </c>
      <c r="AS101" s="263">
        <v>0</v>
      </c>
      <c r="AT101" s="263">
        <v>0</v>
      </c>
      <c r="AU101" s="263">
        <v>0</v>
      </c>
      <c r="AV101" s="263">
        <v>0</v>
      </c>
      <c r="AW101" s="263">
        <v>0</v>
      </c>
      <c r="AX101" s="263">
        <v>0</v>
      </c>
      <c r="AY101" s="263">
        <v>0</v>
      </c>
      <c r="AZ101" s="263">
        <f t="shared" si="9"/>
        <v>1</v>
      </c>
    </row>
    <row r="102" spans="1:52" s="162" customFormat="1" ht="11.1" customHeight="1">
      <c r="A102" s="177">
        <v>13</v>
      </c>
      <c r="B102" s="131"/>
      <c r="C102" s="90" t="s">
        <v>293</v>
      </c>
      <c r="D102" s="91" t="s">
        <v>294</v>
      </c>
      <c r="E102" s="263">
        <v>1</v>
      </c>
      <c r="F102" s="263">
        <v>0</v>
      </c>
      <c r="G102" s="263">
        <v>0</v>
      </c>
      <c r="H102" s="263">
        <v>0</v>
      </c>
      <c r="I102" s="263">
        <v>0</v>
      </c>
      <c r="J102" s="263">
        <v>0</v>
      </c>
      <c r="K102" s="263">
        <v>0</v>
      </c>
      <c r="L102" s="263">
        <v>0</v>
      </c>
      <c r="M102" s="263">
        <v>0</v>
      </c>
      <c r="N102" s="263">
        <v>1</v>
      </c>
      <c r="O102" s="263">
        <v>0</v>
      </c>
      <c r="P102" s="263">
        <v>0</v>
      </c>
      <c r="Q102" s="263">
        <v>0</v>
      </c>
      <c r="R102" s="263">
        <v>0</v>
      </c>
      <c r="S102" s="263">
        <v>0</v>
      </c>
      <c r="T102" s="263">
        <v>0</v>
      </c>
      <c r="U102" s="263">
        <v>0</v>
      </c>
      <c r="V102" s="263">
        <v>0</v>
      </c>
      <c r="W102" s="263">
        <v>0</v>
      </c>
      <c r="X102" s="263">
        <v>0</v>
      </c>
      <c r="Y102" s="263">
        <v>0</v>
      </c>
      <c r="Z102" s="263">
        <v>0</v>
      </c>
      <c r="AA102" s="263">
        <v>1</v>
      </c>
      <c r="AB102" s="263">
        <v>0</v>
      </c>
      <c r="AC102" s="263">
        <v>0</v>
      </c>
      <c r="AD102" s="263">
        <v>0</v>
      </c>
      <c r="AE102" s="263">
        <v>0</v>
      </c>
      <c r="AF102" s="263">
        <v>0</v>
      </c>
      <c r="AG102" s="263">
        <v>0</v>
      </c>
      <c r="AH102" s="263">
        <v>0</v>
      </c>
      <c r="AI102" s="263">
        <v>0</v>
      </c>
      <c r="AJ102" s="263">
        <v>0</v>
      </c>
      <c r="AK102" s="263">
        <v>0</v>
      </c>
      <c r="AL102" s="263">
        <v>0</v>
      </c>
      <c r="AM102" s="263">
        <v>0</v>
      </c>
      <c r="AN102" s="263">
        <v>0</v>
      </c>
      <c r="AO102" s="263">
        <v>0</v>
      </c>
      <c r="AP102" s="263">
        <v>0</v>
      </c>
      <c r="AQ102" s="263">
        <v>0</v>
      </c>
      <c r="AR102" s="263">
        <v>0</v>
      </c>
      <c r="AS102" s="263">
        <v>0</v>
      </c>
      <c r="AT102" s="263">
        <v>0</v>
      </c>
      <c r="AU102" s="263">
        <v>0</v>
      </c>
      <c r="AV102" s="263">
        <v>0</v>
      </c>
      <c r="AW102" s="263">
        <v>0</v>
      </c>
      <c r="AX102" s="263">
        <v>0</v>
      </c>
      <c r="AY102" s="263">
        <v>0</v>
      </c>
      <c r="AZ102" s="263">
        <f t="shared" si="9"/>
        <v>3</v>
      </c>
    </row>
    <row r="103" spans="1:52" s="162" customFormat="1" ht="11.1" customHeight="1">
      <c r="A103" s="179">
        <v>11</v>
      </c>
      <c r="B103" s="131"/>
      <c r="C103" s="98" t="s">
        <v>540</v>
      </c>
      <c r="D103" s="91" t="s">
        <v>640</v>
      </c>
      <c r="E103" s="263">
        <v>0</v>
      </c>
      <c r="F103" s="263">
        <v>0</v>
      </c>
      <c r="G103" s="263">
        <v>0</v>
      </c>
      <c r="H103" s="263">
        <v>0</v>
      </c>
      <c r="I103" s="263">
        <v>0</v>
      </c>
      <c r="J103" s="263">
        <v>0</v>
      </c>
      <c r="K103" s="263">
        <v>0</v>
      </c>
      <c r="L103" s="263">
        <v>0</v>
      </c>
      <c r="M103" s="263">
        <v>0</v>
      </c>
      <c r="N103" s="263">
        <v>0</v>
      </c>
      <c r="O103" s="263">
        <v>0</v>
      </c>
      <c r="P103" s="263">
        <v>0</v>
      </c>
      <c r="Q103" s="263">
        <v>0</v>
      </c>
      <c r="R103" s="263">
        <v>0</v>
      </c>
      <c r="S103" s="263">
        <v>0</v>
      </c>
      <c r="T103" s="263">
        <v>0</v>
      </c>
      <c r="U103" s="263">
        <v>0</v>
      </c>
      <c r="V103" s="263">
        <v>1</v>
      </c>
      <c r="W103" s="263">
        <v>0</v>
      </c>
      <c r="X103" s="263">
        <v>0</v>
      </c>
      <c r="Y103" s="263">
        <v>0</v>
      </c>
      <c r="Z103" s="263">
        <v>0</v>
      </c>
      <c r="AA103" s="263">
        <v>0</v>
      </c>
      <c r="AB103" s="263">
        <v>0</v>
      </c>
      <c r="AC103" s="263">
        <v>0</v>
      </c>
      <c r="AD103" s="263">
        <v>0</v>
      </c>
      <c r="AE103" s="263">
        <v>0</v>
      </c>
      <c r="AF103" s="263">
        <v>0</v>
      </c>
      <c r="AG103" s="263">
        <v>0</v>
      </c>
      <c r="AH103" s="263">
        <v>0</v>
      </c>
      <c r="AI103" s="263">
        <v>0</v>
      </c>
      <c r="AJ103" s="263">
        <v>0</v>
      </c>
      <c r="AK103" s="263">
        <v>0</v>
      </c>
      <c r="AL103" s="263">
        <v>0</v>
      </c>
      <c r="AM103" s="263">
        <v>0</v>
      </c>
      <c r="AN103" s="263">
        <v>0</v>
      </c>
      <c r="AO103" s="263">
        <v>0</v>
      </c>
      <c r="AP103" s="263">
        <v>0</v>
      </c>
      <c r="AQ103" s="263">
        <v>0</v>
      </c>
      <c r="AR103" s="263">
        <v>0</v>
      </c>
      <c r="AS103" s="263">
        <v>0</v>
      </c>
      <c r="AT103" s="263">
        <v>0</v>
      </c>
      <c r="AU103" s="263">
        <v>0</v>
      </c>
      <c r="AV103" s="263">
        <v>0</v>
      </c>
      <c r="AW103" s="263">
        <v>0</v>
      </c>
      <c r="AX103" s="263">
        <v>0</v>
      </c>
      <c r="AY103" s="263">
        <v>0</v>
      </c>
      <c r="AZ103" s="263">
        <f>SUM(E103:AB103)+SUM(AC103:AY103)</f>
        <v>1</v>
      </c>
    </row>
    <row r="104" spans="1:52" s="162" customFormat="1" ht="32.1" customHeight="1">
      <c r="A104" s="179">
        <v>22</v>
      </c>
      <c r="B104" s="133"/>
      <c r="C104" s="98" t="s">
        <v>193</v>
      </c>
      <c r="D104" s="91" t="s">
        <v>648</v>
      </c>
      <c r="E104" s="263">
        <v>1</v>
      </c>
      <c r="F104" s="263">
        <v>0</v>
      </c>
      <c r="G104" s="263">
        <v>0</v>
      </c>
      <c r="H104" s="263">
        <v>0</v>
      </c>
      <c r="I104" s="263">
        <v>0</v>
      </c>
      <c r="J104" s="263">
        <v>0</v>
      </c>
      <c r="K104" s="263">
        <v>0</v>
      </c>
      <c r="L104" s="263">
        <v>0</v>
      </c>
      <c r="M104" s="263">
        <v>0</v>
      </c>
      <c r="N104" s="263">
        <v>0</v>
      </c>
      <c r="O104" s="263">
        <v>2</v>
      </c>
      <c r="P104" s="263">
        <v>0</v>
      </c>
      <c r="Q104" s="263">
        <v>0</v>
      </c>
      <c r="R104" s="263">
        <v>0</v>
      </c>
      <c r="S104" s="263">
        <v>0</v>
      </c>
      <c r="T104" s="263">
        <v>0</v>
      </c>
      <c r="U104" s="263">
        <v>0</v>
      </c>
      <c r="V104" s="263">
        <v>0</v>
      </c>
      <c r="W104" s="263">
        <v>0</v>
      </c>
      <c r="X104" s="263">
        <v>0</v>
      </c>
      <c r="Y104" s="263">
        <v>0</v>
      </c>
      <c r="Z104" s="263">
        <v>2</v>
      </c>
      <c r="AA104" s="263">
        <v>0</v>
      </c>
      <c r="AB104" s="263">
        <v>0</v>
      </c>
      <c r="AC104" s="263">
        <v>0</v>
      </c>
      <c r="AD104" s="263">
        <v>0</v>
      </c>
      <c r="AE104" s="263">
        <v>0</v>
      </c>
      <c r="AF104" s="263">
        <v>0</v>
      </c>
      <c r="AG104" s="263">
        <v>0</v>
      </c>
      <c r="AH104" s="263">
        <v>0</v>
      </c>
      <c r="AI104" s="263">
        <v>0</v>
      </c>
      <c r="AJ104" s="263">
        <v>0</v>
      </c>
      <c r="AK104" s="263">
        <v>0</v>
      </c>
      <c r="AL104" s="263">
        <v>0</v>
      </c>
      <c r="AM104" s="263">
        <v>0</v>
      </c>
      <c r="AN104" s="263">
        <v>0</v>
      </c>
      <c r="AO104" s="263">
        <v>0</v>
      </c>
      <c r="AP104" s="263">
        <v>0</v>
      </c>
      <c r="AQ104" s="263">
        <v>0</v>
      </c>
      <c r="AR104" s="263">
        <v>0</v>
      </c>
      <c r="AS104" s="263">
        <v>0</v>
      </c>
      <c r="AT104" s="263">
        <v>0</v>
      </c>
      <c r="AU104" s="263">
        <v>0</v>
      </c>
      <c r="AV104" s="263">
        <v>0</v>
      </c>
      <c r="AW104" s="263">
        <v>0</v>
      </c>
      <c r="AX104" s="263">
        <v>0</v>
      </c>
      <c r="AY104" s="263">
        <v>0</v>
      </c>
      <c r="AZ104" s="263">
        <f t="shared" si="9"/>
        <v>5</v>
      </c>
    </row>
    <row r="105" spans="1:52" s="162" customFormat="1" ht="41.25" customHeight="1">
      <c r="A105" s="276" t="s">
        <v>295</v>
      </c>
      <c r="B105" s="277">
        <v>8</v>
      </c>
      <c r="C105" s="278" t="s">
        <v>177</v>
      </c>
      <c r="D105" s="272" t="s">
        <v>296</v>
      </c>
      <c r="E105" s="273">
        <v>11</v>
      </c>
      <c r="F105" s="273">
        <v>0</v>
      </c>
      <c r="G105" s="273">
        <v>0</v>
      </c>
      <c r="H105" s="273">
        <v>2</v>
      </c>
      <c r="I105" s="273">
        <v>0</v>
      </c>
      <c r="J105" s="273">
        <v>0</v>
      </c>
      <c r="K105" s="273">
        <v>1</v>
      </c>
      <c r="L105" s="273">
        <v>6</v>
      </c>
      <c r="M105" s="273">
        <v>3</v>
      </c>
      <c r="N105" s="273">
        <v>3</v>
      </c>
      <c r="O105" s="273">
        <v>15</v>
      </c>
      <c r="P105" s="273">
        <v>5</v>
      </c>
      <c r="Q105" s="273">
        <v>27</v>
      </c>
      <c r="R105" s="273">
        <v>17</v>
      </c>
      <c r="S105" s="273">
        <v>4</v>
      </c>
      <c r="T105" s="273">
        <v>4</v>
      </c>
      <c r="U105" s="273">
        <v>1</v>
      </c>
      <c r="V105" s="273">
        <v>3</v>
      </c>
      <c r="W105" s="273">
        <v>2</v>
      </c>
      <c r="X105" s="273">
        <v>2</v>
      </c>
      <c r="Y105" s="273">
        <v>1</v>
      </c>
      <c r="Z105" s="273">
        <v>4</v>
      </c>
      <c r="AA105" s="273">
        <v>13</v>
      </c>
      <c r="AB105" s="273">
        <v>3</v>
      </c>
      <c r="AC105" s="273">
        <v>1</v>
      </c>
      <c r="AD105" s="273">
        <v>4</v>
      </c>
      <c r="AE105" s="273">
        <v>22</v>
      </c>
      <c r="AF105" s="273">
        <v>5</v>
      </c>
      <c r="AG105" s="273">
        <v>3</v>
      </c>
      <c r="AH105" s="273">
        <v>1</v>
      </c>
      <c r="AI105" s="273">
        <v>1</v>
      </c>
      <c r="AJ105" s="273">
        <v>0</v>
      </c>
      <c r="AK105" s="273">
        <v>3</v>
      </c>
      <c r="AL105" s="273">
        <v>2</v>
      </c>
      <c r="AM105" s="273">
        <v>1</v>
      </c>
      <c r="AN105" s="273">
        <v>1</v>
      </c>
      <c r="AO105" s="273">
        <v>1</v>
      </c>
      <c r="AP105" s="273">
        <v>3</v>
      </c>
      <c r="AQ105" s="273">
        <v>2</v>
      </c>
      <c r="AR105" s="273">
        <v>6</v>
      </c>
      <c r="AS105" s="273">
        <v>0</v>
      </c>
      <c r="AT105" s="273">
        <v>3</v>
      </c>
      <c r="AU105" s="273">
        <v>1</v>
      </c>
      <c r="AV105" s="273">
        <v>3</v>
      </c>
      <c r="AW105" s="273">
        <v>1</v>
      </c>
      <c r="AX105" s="273">
        <v>2</v>
      </c>
      <c r="AY105" s="273">
        <v>1</v>
      </c>
      <c r="AZ105" s="273">
        <f t="shared" si="9"/>
        <v>194</v>
      </c>
    </row>
    <row r="106" spans="1:52" s="162" customFormat="1" ht="11.1" customHeight="1">
      <c r="A106" s="146"/>
      <c r="B106" s="146"/>
      <c r="C106" s="90"/>
      <c r="D106" s="91" t="s">
        <v>297</v>
      </c>
      <c r="E106" s="263">
        <v>-6</v>
      </c>
      <c r="F106" s="263"/>
      <c r="G106" s="263"/>
      <c r="H106" s="263">
        <v>-1</v>
      </c>
      <c r="I106" s="263"/>
      <c r="J106" s="263"/>
      <c r="K106" s="263"/>
      <c r="L106" s="263">
        <v>-3</v>
      </c>
      <c r="M106" s="263">
        <v>-3</v>
      </c>
      <c r="N106" s="263">
        <v>-1</v>
      </c>
      <c r="O106" s="263">
        <v>-4</v>
      </c>
      <c r="P106" s="263">
        <v>-2</v>
      </c>
      <c r="Q106" s="263">
        <v>-15</v>
      </c>
      <c r="R106" s="263">
        <v>-14</v>
      </c>
      <c r="S106" s="263">
        <v>-4</v>
      </c>
      <c r="T106" s="263">
        <v>-1</v>
      </c>
      <c r="U106" s="263"/>
      <c r="V106" s="263">
        <v>-1</v>
      </c>
      <c r="W106" s="263">
        <v>-1</v>
      </c>
      <c r="X106" s="263">
        <v>-2</v>
      </c>
      <c r="Y106" s="263"/>
      <c r="Z106" s="263">
        <v>-2</v>
      </c>
      <c r="AA106" s="263">
        <v>-4</v>
      </c>
      <c r="AB106" s="263">
        <v>-3</v>
      </c>
      <c r="AC106" s="263"/>
      <c r="AD106" s="263">
        <v>-2</v>
      </c>
      <c r="AE106" s="263">
        <v>-17</v>
      </c>
      <c r="AF106" s="263">
        <v>-4</v>
      </c>
      <c r="AG106" s="263">
        <v>-2</v>
      </c>
      <c r="AH106" s="263">
        <v>-1</v>
      </c>
      <c r="AI106" s="263">
        <v>-1</v>
      </c>
      <c r="AJ106" s="263"/>
      <c r="AK106" s="263">
        <v>-2</v>
      </c>
      <c r="AL106" s="263">
        <v>-2</v>
      </c>
      <c r="AM106" s="263"/>
      <c r="AN106" s="263">
        <v>-1</v>
      </c>
      <c r="AO106" s="263"/>
      <c r="AP106" s="263">
        <v>-2</v>
      </c>
      <c r="AQ106" s="263">
        <v>-2</v>
      </c>
      <c r="AR106" s="263">
        <v>-2</v>
      </c>
      <c r="AS106" s="263"/>
      <c r="AT106" s="263">
        <v>-3</v>
      </c>
      <c r="AU106" s="263"/>
      <c r="AV106" s="263">
        <v>-1</v>
      </c>
      <c r="AW106" s="263">
        <v>-1</v>
      </c>
      <c r="AX106" s="263">
        <v>-2</v>
      </c>
      <c r="AY106" s="263">
        <v>-1</v>
      </c>
      <c r="AZ106" s="263">
        <f t="shared" si="9"/>
        <v>-113</v>
      </c>
    </row>
    <row r="107" spans="1:52" s="162" customFormat="1" ht="11.1" customHeight="1">
      <c r="A107" s="147"/>
      <c r="B107" s="147"/>
      <c r="C107" s="90"/>
      <c r="D107" s="91" t="s">
        <v>298</v>
      </c>
      <c r="E107" s="263">
        <v>-5</v>
      </c>
      <c r="F107" s="263"/>
      <c r="G107" s="263"/>
      <c r="H107" s="263">
        <v>-1</v>
      </c>
      <c r="I107" s="263"/>
      <c r="J107" s="263"/>
      <c r="K107" s="263">
        <v>-1</v>
      </c>
      <c r="L107" s="263">
        <v>-3</v>
      </c>
      <c r="M107" s="263"/>
      <c r="N107" s="263">
        <v>-2</v>
      </c>
      <c r="O107" s="263">
        <v>-11</v>
      </c>
      <c r="P107" s="263">
        <v>-3</v>
      </c>
      <c r="Q107" s="263">
        <v>-12</v>
      </c>
      <c r="R107" s="263">
        <v>-3</v>
      </c>
      <c r="S107" s="263"/>
      <c r="T107" s="263">
        <v>-3</v>
      </c>
      <c r="U107" s="263">
        <v>-1</v>
      </c>
      <c r="V107" s="263">
        <v>-2</v>
      </c>
      <c r="W107" s="263">
        <v>-1</v>
      </c>
      <c r="X107" s="263"/>
      <c r="Y107" s="263">
        <v>-1</v>
      </c>
      <c r="Z107" s="263">
        <v>-2</v>
      </c>
      <c r="AA107" s="263">
        <v>-9</v>
      </c>
      <c r="AB107" s="263"/>
      <c r="AC107" s="263">
        <v>-1</v>
      </c>
      <c r="AD107" s="263">
        <v>-2</v>
      </c>
      <c r="AE107" s="263">
        <v>-5</v>
      </c>
      <c r="AF107" s="263">
        <v>-1</v>
      </c>
      <c r="AG107" s="263">
        <v>-1</v>
      </c>
      <c r="AH107" s="263"/>
      <c r="AI107" s="263"/>
      <c r="AJ107" s="263"/>
      <c r="AK107" s="263">
        <v>-1</v>
      </c>
      <c r="AL107" s="263"/>
      <c r="AM107" s="263">
        <v>-1</v>
      </c>
      <c r="AN107" s="263"/>
      <c r="AO107" s="263">
        <v>-1</v>
      </c>
      <c r="AP107" s="263">
        <v>-1</v>
      </c>
      <c r="AQ107" s="263"/>
      <c r="AR107" s="263">
        <v>-4</v>
      </c>
      <c r="AS107" s="263"/>
      <c r="AT107" s="263"/>
      <c r="AU107" s="263">
        <v>-1</v>
      </c>
      <c r="AV107" s="263">
        <v>-2</v>
      </c>
      <c r="AW107" s="263"/>
      <c r="AX107" s="263"/>
      <c r="AY107" s="263"/>
      <c r="AZ107" s="263">
        <f t="shared" si="9"/>
        <v>-81</v>
      </c>
    </row>
    <row r="108" spans="1:52" s="162" customFormat="1" ht="28.5" customHeight="1">
      <c r="A108" s="269" t="s">
        <v>299</v>
      </c>
      <c r="B108" s="277">
        <v>9</v>
      </c>
      <c r="C108" s="278" t="s">
        <v>177</v>
      </c>
      <c r="D108" s="272" t="s">
        <v>300</v>
      </c>
      <c r="E108" s="273">
        <v>31</v>
      </c>
      <c r="F108" s="273">
        <v>4</v>
      </c>
      <c r="G108" s="273">
        <v>4</v>
      </c>
      <c r="H108" s="273">
        <v>9</v>
      </c>
      <c r="I108" s="273">
        <v>2</v>
      </c>
      <c r="J108" s="273">
        <v>9</v>
      </c>
      <c r="K108" s="273">
        <v>11</v>
      </c>
      <c r="L108" s="273">
        <v>9</v>
      </c>
      <c r="M108" s="273">
        <v>3</v>
      </c>
      <c r="N108" s="273">
        <v>4</v>
      </c>
      <c r="O108" s="273">
        <v>21</v>
      </c>
      <c r="P108" s="273">
        <v>28</v>
      </c>
      <c r="Q108" s="273">
        <v>93</v>
      </c>
      <c r="R108" s="273">
        <v>44</v>
      </c>
      <c r="S108" s="273">
        <v>4</v>
      </c>
      <c r="T108" s="273">
        <v>5</v>
      </c>
      <c r="U108" s="273">
        <v>4</v>
      </c>
      <c r="V108" s="273">
        <v>8</v>
      </c>
      <c r="W108" s="273">
        <v>1</v>
      </c>
      <c r="X108" s="273">
        <v>10</v>
      </c>
      <c r="Y108" s="273">
        <v>11</v>
      </c>
      <c r="Z108" s="273">
        <v>27</v>
      </c>
      <c r="AA108" s="273">
        <v>32</v>
      </c>
      <c r="AB108" s="273">
        <v>6</v>
      </c>
      <c r="AC108" s="273">
        <v>7</v>
      </c>
      <c r="AD108" s="273">
        <v>22</v>
      </c>
      <c r="AE108" s="273">
        <v>51</v>
      </c>
      <c r="AF108" s="273">
        <v>25</v>
      </c>
      <c r="AG108" s="273">
        <v>6</v>
      </c>
      <c r="AH108" s="273">
        <v>5</v>
      </c>
      <c r="AI108" s="273">
        <v>0</v>
      </c>
      <c r="AJ108" s="273">
        <v>0</v>
      </c>
      <c r="AK108" s="273">
        <v>3</v>
      </c>
      <c r="AL108" s="273">
        <v>16</v>
      </c>
      <c r="AM108" s="273">
        <v>4</v>
      </c>
      <c r="AN108" s="273">
        <v>2</v>
      </c>
      <c r="AO108" s="273">
        <v>4</v>
      </c>
      <c r="AP108" s="273">
        <v>4</v>
      </c>
      <c r="AQ108" s="273">
        <v>3</v>
      </c>
      <c r="AR108" s="273">
        <v>23</v>
      </c>
      <c r="AS108" s="273">
        <v>7</v>
      </c>
      <c r="AT108" s="273">
        <v>8</v>
      </c>
      <c r="AU108" s="273">
        <v>7</v>
      </c>
      <c r="AV108" s="273">
        <v>16</v>
      </c>
      <c r="AW108" s="273">
        <v>2</v>
      </c>
      <c r="AX108" s="273">
        <v>5</v>
      </c>
      <c r="AY108" s="273">
        <v>8</v>
      </c>
      <c r="AZ108" s="273">
        <f t="shared" si="9"/>
        <v>608</v>
      </c>
    </row>
    <row r="109" spans="1:52" s="162" customFormat="1" ht="21.75" customHeight="1">
      <c r="A109" s="269" t="s">
        <v>301</v>
      </c>
      <c r="B109" s="270"/>
      <c r="C109" s="275"/>
      <c r="D109" s="272" t="s">
        <v>302</v>
      </c>
      <c r="E109" s="273">
        <v>0</v>
      </c>
      <c r="F109" s="273">
        <v>0</v>
      </c>
      <c r="G109" s="273">
        <v>0</v>
      </c>
      <c r="H109" s="273">
        <v>0</v>
      </c>
      <c r="I109" s="273">
        <v>0</v>
      </c>
      <c r="J109" s="273">
        <v>0</v>
      </c>
      <c r="K109" s="273">
        <v>0</v>
      </c>
      <c r="L109" s="273">
        <v>0</v>
      </c>
      <c r="M109" s="273">
        <v>0</v>
      </c>
      <c r="N109" s="273">
        <v>0</v>
      </c>
      <c r="O109" s="273">
        <v>1</v>
      </c>
      <c r="P109" s="273">
        <v>0</v>
      </c>
      <c r="Q109" s="273">
        <v>0</v>
      </c>
      <c r="R109" s="273">
        <v>0</v>
      </c>
      <c r="S109" s="273">
        <v>0</v>
      </c>
      <c r="T109" s="273">
        <v>1</v>
      </c>
      <c r="U109" s="273">
        <v>0</v>
      </c>
      <c r="V109" s="273">
        <v>0</v>
      </c>
      <c r="W109" s="273">
        <v>0</v>
      </c>
      <c r="X109" s="273">
        <v>0</v>
      </c>
      <c r="Y109" s="273">
        <v>0</v>
      </c>
      <c r="Z109" s="273">
        <v>0</v>
      </c>
      <c r="AA109" s="273">
        <v>0</v>
      </c>
      <c r="AB109" s="273">
        <v>0</v>
      </c>
      <c r="AC109" s="273">
        <v>0</v>
      </c>
      <c r="AD109" s="273">
        <v>0</v>
      </c>
      <c r="AE109" s="273">
        <v>0</v>
      </c>
      <c r="AF109" s="273">
        <v>0</v>
      </c>
      <c r="AG109" s="273">
        <v>0</v>
      </c>
      <c r="AH109" s="273">
        <v>0</v>
      </c>
      <c r="AI109" s="273">
        <v>0</v>
      </c>
      <c r="AJ109" s="273">
        <v>0</v>
      </c>
      <c r="AK109" s="273">
        <v>0</v>
      </c>
      <c r="AL109" s="273">
        <v>0</v>
      </c>
      <c r="AM109" s="273">
        <v>0</v>
      </c>
      <c r="AN109" s="273">
        <v>0</v>
      </c>
      <c r="AO109" s="273">
        <v>0</v>
      </c>
      <c r="AP109" s="273">
        <v>0</v>
      </c>
      <c r="AQ109" s="273">
        <v>0</v>
      </c>
      <c r="AR109" s="273">
        <v>0</v>
      </c>
      <c r="AS109" s="273">
        <v>0</v>
      </c>
      <c r="AT109" s="273">
        <v>0</v>
      </c>
      <c r="AU109" s="273">
        <v>0</v>
      </c>
      <c r="AV109" s="273">
        <v>0</v>
      </c>
      <c r="AW109" s="273">
        <v>0</v>
      </c>
      <c r="AX109" s="273">
        <v>0</v>
      </c>
      <c r="AY109" s="273">
        <v>0</v>
      </c>
      <c r="AZ109" s="273">
        <f t="shared" si="9"/>
        <v>2</v>
      </c>
    </row>
    <row r="110" spans="1:52" s="162" customFormat="1" ht="23.1" customHeight="1">
      <c r="A110" s="142"/>
      <c r="B110" s="142">
        <v>10</v>
      </c>
      <c r="C110" s="90" t="s">
        <v>177</v>
      </c>
      <c r="D110" s="158" t="s">
        <v>303</v>
      </c>
      <c r="E110" s="263"/>
      <c r="F110" s="263"/>
      <c r="G110" s="263"/>
      <c r="H110" s="263"/>
      <c r="I110" s="263"/>
      <c r="J110" s="263"/>
      <c r="K110" s="263"/>
      <c r="L110" s="263"/>
      <c r="M110" s="263"/>
      <c r="N110" s="263"/>
      <c r="O110" s="263">
        <v>1</v>
      </c>
      <c r="P110" s="263"/>
      <c r="Q110" s="263"/>
      <c r="R110" s="263"/>
      <c r="S110" s="263"/>
      <c r="T110" s="263">
        <v>1</v>
      </c>
      <c r="U110" s="263"/>
      <c r="V110" s="263"/>
      <c r="W110" s="263"/>
      <c r="X110" s="263"/>
      <c r="Y110" s="263"/>
      <c r="Z110" s="263"/>
      <c r="AA110" s="263"/>
      <c r="AB110" s="263"/>
      <c r="AC110" s="263"/>
      <c r="AD110" s="263"/>
      <c r="AE110" s="263"/>
      <c r="AF110" s="263"/>
      <c r="AG110" s="263"/>
      <c r="AH110" s="263"/>
      <c r="AI110" s="263"/>
      <c r="AJ110" s="263"/>
      <c r="AK110" s="263"/>
      <c r="AL110" s="263"/>
      <c r="AM110" s="263"/>
      <c r="AN110" s="263"/>
      <c r="AO110" s="263"/>
      <c r="AP110" s="263"/>
      <c r="AQ110" s="263"/>
      <c r="AR110" s="263"/>
      <c r="AS110" s="263"/>
      <c r="AT110" s="263"/>
      <c r="AU110" s="263"/>
      <c r="AV110" s="263"/>
      <c r="AW110" s="263"/>
      <c r="AX110" s="263"/>
      <c r="AY110" s="263"/>
      <c r="AZ110" s="263">
        <f t="shared" si="9"/>
        <v>2</v>
      </c>
    </row>
    <row r="111" spans="1:52" s="352" customFormat="1" ht="28.35" customHeight="1">
      <c r="A111" s="146"/>
      <c r="B111" s="146"/>
      <c r="C111" s="90" t="s">
        <v>179</v>
      </c>
      <c r="D111" s="158" t="s">
        <v>304</v>
      </c>
      <c r="E111" s="263"/>
      <c r="F111" s="263"/>
      <c r="G111" s="263"/>
      <c r="H111" s="263"/>
      <c r="I111" s="263"/>
      <c r="J111" s="263"/>
      <c r="K111" s="263"/>
      <c r="L111" s="263"/>
      <c r="M111" s="263"/>
      <c r="N111" s="263"/>
      <c r="O111" s="263"/>
      <c r="P111" s="263"/>
      <c r="Q111" s="263"/>
      <c r="R111" s="263"/>
      <c r="S111" s="263"/>
      <c r="T111" s="263"/>
      <c r="U111" s="263"/>
      <c r="V111" s="263"/>
      <c r="W111" s="263"/>
      <c r="X111" s="263"/>
      <c r="Y111" s="263"/>
      <c r="Z111" s="263"/>
      <c r="AA111" s="263"/>
      <c r="AB111" s="263"/>
      <c r="AC111" s="263"/>
      <c r="AD111" s="263"/>
      <c r="AE111" s="263"/>
      <c r="AF111" s="263"/>
      <c r="AG111" s="263"/>
      <c r="AH111" s="263"/>
      <c r="AI111" s="263"/>
      <c r="AJ111" s="263"/>
      <c r="AK111" s="263"/>
      <c r="AL111" s="263"/>
      <c r="AM111" s="263"/>
      <c r="AN111" s="263"/>
      <c r="AO111" s="263"/>
      <c r="AP111" s="263"/>
      <c r="AQ111" s="263"/>
      <c r="AR111" s="263"/>
      <c r="AS111" s="263"/>
      <c r="AT111" s="263"/>
      <c r="AU111" s="263"/>
      <c r="AV111" s="263"/>
      <c r="AW111" s="263"/>
      <c r="AX111" s="263"/>
      <c r="AY111" s="263"/>
      <c r="AZ111" s="263">
        <f t="shared" si="9"/>
        <v>0</v>
      </c>
    </row>
    <row r="112" spans="1:52" s="352" customFormat="1" ht="8.1" customHeight="1">
      <c r="A112" s="147"/>
      <c r="B112" s="147"/>
      <c r="C112" s="90" t="s">
        <v>181</v>
      </c>
      <c r="D112" s="158" t="s">
        <v>305</v>
      </c>
      <c r="E112" s="263"/>
      <c r="F112" s="263"/>
      <c r="G112" s="263"/>
      <c r="H112" s="263"/>
      <c r="I112" s="263"/>
      <c r="J112" s="263"/>
      <c r="K112" s="263"/>
      <c r="L112" s="263"/>
      <c r="M112" s="263"/>
      <c r="N112" s="263"/>
      <c r="O112" s="263"/>
      <c r="P112" s="263"/>
      <c r="Q112" s="263"/>
      <c r="R112" s="263"/>
      <c r="S112" s="263"/>
      <c r="T112" s="263"/>
      <c r="U112" s="263"/>
      <c r="V112" s="263"/>
      <c r="W112" s="263"/>
      <c r="X112" s="263"/>
      <c r="Y112" s="263"/>
      <c r="Z112" s="263"/>
      <c r="AA112" s="263"/>
      <c r="AB112" s="263"/>
      <c r="AC112" s="263"/>
      <c r="AD112" s="263"/>
      <c r="AE112" s="263"/>
      <c r="AF112" s="263"/>
      <c r="AG112" s="263"/>
      <c r="AH112" s="263"/>
      <c r="AI112" s="263"/>
      <c r="AJ112" s="263"/>
      <c r="AK112" s="263"/>
      <c r="AL112" s="263"/>
      <c r="AM112" s="263"/>
      <c r="AN112" s="263"/>
      <c r="AO112" s="263"/>
      <c r="AP112" s="263"/>
      <c r="AQ112" s="263"/>
      <c r="AR112" s="263"/>
      <c r="AS112" s="263"/>
      <c r="AT112" s="263"/>
      <c r="AU112" s="263"/>
      <c r="AV112" s="263"/>
      <c r="AW112" s="263"/>
      <c r="AX112" s="263"/>
      <c r="AY112" s="263"/>
      <c r="AZ112" s="263">
        <f>SUM(E112:AB112)+SUM(AC112:AY112)</f>
        <v>0</v>
      </c>
    </row>
    <row r="113" spans="1:52" s="162" customFormat="1" ht="17.100000000000001" customHeight="1">
      <c r="A113" s="276" t="s">
        <v>124</v>
      </c>
      <c r="B113" s="276">
        <v>11</v>
      </c>
      <c r="C113" s="279" t="s">
        <v>177</v>
      </c>
      <c r="D113" s="272" t="s">
        <v>306</v>
      </c>
      <c r="E113" s="273">
        <v>0</v>
      </c>
      <c r="F113" s="273">
        <v>0</v>
      </c>
      <c r="G113" s="273">
        <v>0</v>
      </c>
      <c r="H113" s="273">
        <v>0</v>
      </c>
      <c r="I113" s="273">
        <v>0</v>
      </c>
      <c r="J113" s="273">
        <v>0</v>
      </c>
      <c r="K113" s="273">
        <v>0</v>
      </c>
      <c r="L113" s="273">
        <v>0</v>
      </c>
      <c r="M113" s="273">
        <v>0</v>
      </c>
      <c r="N113" s="273">
        <v>0</v>
      </c>
      <c r="O113" s="273">
        <v>0</v>
      </c>
      <c r="P113" s="273">
        <v>1</v>
      </c>
      <c r="Q113" s="273">
        <v>2</v>
      </c>
      <c r="R113" s="273">
        <v>0</v>
      </c>
      <c r="S113" s="273">
        <v>0</v>
      </c>
      <c r="T113" s="273">
        <v>0</v>
      </c>
      <c r="U113" s="273">
        <v>0</v>
      </c>
      <c r="V113" s="273">
        <v>0</v>
      </c>
      <c r="W113" s="273">
        <v>0</v>
      </c>
      <c r="X113" s="273">
        <v>0</v>
      </c>
      <c r="Y113" s="273">
        <v>0</v>
      </c>
      <c r="Z113" s="273">
        <v>0</v>
      </c>
      <c r="AA113" s="273">
        <v>0</v>
      </c>
      <c r="AB113" s="273">
        <v>0</v>
      </c>
      <c r="AC113" s="273">
        <v>0</v>
      </c>
      <c r="AD113" s="273">
        <v>0</v>
      </c>
      <c r="AE113" s="273">
        <v>2</v>
      </c>
      <c r="AF113" s="273">
        <v>0</v>
      </c>
      <c r="AG113" s="273">
        <v>0</v>
      </c>
      <c r="AH113" s="273">
        <v>0</v>
      </c>
      <c r="AI113" s="273">
        <v>0</v>
      </c>
      <c r="AJ113" s="273">
        <v>0</v>
      </c>
      <c r="AK113" s="273">
        <v>0</v>
      </c>
      <c r="AL113" s="273">
        <v>0</v>
      </c>
      <c r="AM113" s="273">
        <v>0</v>
      </c>
      <c r="AN113" s="273">
        <v>0</v>
      </c>
      <c r="AO113" s="273">
        <v>0</v>
      </c>
      <c r="AP113" s="273">
        <v>0</v>
      </c>
      <c r="AQ113" s="273">
        <v>0</v>
      </c>
      <c r="AR113" s="273">
        <v>0</v>
      </c>
      <c r="AS113" s="273">
        <v>0</v>
      </c>
      <c r="AT113" s="273">
        <v>0</v>
      </c>
      <c r="AU113" s="273">
        <v>0</v>
      </c>
      <c r="AV113" s="273">
        <v>0</v>
      </c>
      <c r="AW113" s="273">
        <v>0</v>
      </c>
      <c r="AX113" s="274">
        <v>0</v>
      </c>
      <c r="AY113" s="273">
        <v>0</v>
      </c>
      <c r="AZ113" s="274">
        <f>SUM(E113:AY113)</f>
        <v>5</v>
      </c>
    </row>
    <row r="114" spans="1:52" s="162" customFormat="1" ht="11.1" customHeight="1">
      <c r="A114" s="131"/>
      <c r="B114" s="131"/>
      <c r="C114" s="99"/>
      <c r="D114" s="91" t="s">
        <v>307</v>
      </c>
      <c r="E114" s="263"/>
      <c r="F114" s="263"/>
      <c r="G114" s="263"/>
      <c r="H114" s="263"/>
      <c r="I114" s="263"/>
      <c r="J114" s="263"/>
      <c r="K114" s="263"/>
      <c r="L114" s="263"/>
      <c r="M114" s="263"/>
      <c r="N114" s="263"/>
      <c r="O114" s="263"/>
      <c r="P114" s="263"/>
      <c r="Q114" s="263"/>
      <c r="R114" s="263"/>
      <c r="S114" s="263"/>
      <c r="T114" s="263"/>
      <c r="U114" s="263"/>
      <c r="V114" s="263"/>
      <c r="W114" s="263"/>
      <c r="X114" s="263"/>
      <c r="Y114" s="263"/>
      <c r="Z114" s="263"/>
      <c r="AA114" s="263"/>
      <c r="AB114" s="263"/>
      <c r="AC114" s="263"/>
      <c r="AD114" s="263"/>
      <c r="AE114" s="263"/>
      <c r="AF114" s="263"/>
      <c r="AG114" s="263"/>
      <c r="AH114" s="263"/>
      <c r="AI114" s="263"/>
      <c r="AJ114" s="263"/>
      <c r="AK114" s="263"/>
      <c r="AL114" s="263"/>
      <c r="AM114" s="263"/>
      <c r="AN114" s="263"/>
      <c r="AO114" s="263"/>
      <c r="AP114" s="263"/>
      <c r="AQ114" s="263"/>
      <c r="AR114" s="263"/>
      <c r="AS114" s="263"/>
      <c r="AT114" s="263"/>
      <c r="AU114" s="263"/>
      <c r="AV114" s="263"/>
      <c r="AW114" s="263"/>
      <c r="AX114" s="263"/>
      <c r="AY114" s="263"/>
      <c r="AZ114" s="263">
        <f>SUM(E114:AB114)+SUM(AC114:AY114)</f>
        <v>0</v>
      </c>
    </row>
    <row r="115" spans="1:52" s="162" customFormat="1" ht="11.1" customHeight="1">
      <c r="A115" s="131"/>
      <c r="B115" s="131"/>
      <c r="C115" s="99"/>
      <c r="D115" s="91" t="s">
        <v>308</v>
      </c>
      <c r="E115" s="263"/>
      <c r="F115" s="263"/>
      <c r="G115" s="263"/>
      <c r="H115" s="263"/>
      <c r="I115" s="263"/>
      <c r="J115" s="263"/>
      <c r="K115" s="263"/>
      <c r="L115" s="263"/>
      <c r="M115" s="263"/>
      <c r="N115" s="263"/>
      <c r="O115" s="263"/>
      <c r="P115" s="263"/>
      <c r="Q115" s="263"/>
      <c r="R115" s="263"/>
      <c r="S115" s="263"/>
      <c r="T115" s="263"/>
      <c r="U115" s="263"/>
      <c r="V115" s="263"/>
      <c r="W115" s="263"/>
      <c r="X115" s="263"/>
      <c r="Y115" s="263"/>
      <c r="Z115" s="263"/>
      <c r="AA115" s="263"/>
      <c r="AB115" s="263"/>
      <c r="AC115" s="263"/>
      <c r="AD115" s="263"/>
      <c r="AE115" s="263"/>
      <c r="AF115" s="263"/>
      <c r="AG115" s="263"/>
      <c r="AH115" s="263"/>
      <c r="AI115" s="263"/>
      <c r="AJ115" s="263"/>
      <c r="AK115" s="263"/>
      <c r="AL115" s="263"/>
      <c r="AM115" s="263"/>
      <c r="AN115" s="263"/>
      <c r="AO115" s="263"/>
      <c r="AP115" s="263"/>
      <c r="AQ115" s="263"/>
      <c r="AR115" s="263"/>
      <c r="AS115" s="263"/>
      <c r="AT115" s="263"/>
      <c r="AU115" s="263"/>
      <c r="AV115" s="263"/>
      <c r="AW115" s="263"/>
      <c r="AX115" s="263"/>
      <c r="AY115" s="263"/>
      <c r="AZ115" s="263">
        <f>SUM(E115:AB115)+SUM(AC115:AY115)</f>
        <v>0</v>
      </c>
    </row>
    <row r="116" spans="1:52" s="162" customFormat="1" ht="11.1" customHeight="1">
      <c r="A116" s="131"/>
      <c r="B116" s="131"/>
      <c r="C116" s="99"/>
      <c r="D116" s="91" t="s">
        <v>309</v>
      </c>
      <c r="E116" s="263"/>
      <c r="F116" s="263"/>
      <c r="G116" s="263"/>
      <c r="H116" s="263"/>
      <c r="I116" s="263"/>
      <c r="J116" s="263"/>
      <c r="K116" s="263"/>
      <c r="L116" s="263"/>
      <c r="M116" s="263"/>
      <c r="N116" s="263"/>
      <c r="O116" s="263"/>
      <c r="P116" s="263"/>
      <c r="Q116" s="263"/>
      <c r="R116" s="263"/>
      <c r="S116" s="263"/>
      <c r="T116" s="263"/>
      <c r="U116" s="263"/>
      <c r="V116" s="263"/>
      <c r="W116" s="263"/>
      <c r="X116" s="263"/>
      <c r="Y116" s="263"/>
      <c r="Z116" s="263"/>
      <c r="AA116" s="263"/>
      <c r="AB116" s="263"/>
      <c r="AC116" s="263"/>
      <c r="AD116" s="263"/>
      <c r="AE116" s="263"/>
      <c r="AF116" s="263"/>
      <c r="AG116" s="263"/>
      <c r="AH116" s="263"/>
      <c r="AI116" s="263"/>
      <c r="AJ116" s="263"/>
      <c r="AK116" s="263"/>
      <c r="AL116" s="263"/>
      <c r="AM116" s="263"/>
      <c r="AN116" s="263"/>
      <c r="AO116" s="263"/>
      <c r="AP116" s="263"/>
      <c r="AQ116" s="263"/>
      <c r="AR116" s="263"/>
      <c r="AS116" s="263"/>
      <c r="AT116" s="263"/>
      <c r="AU116" s="263"/>
      <c r="AV116" s="263"/>
      <c r="AW116" s="263"/>
      <c r="AX116" s="263"/>
      <c r="AY116" s="263"/>
      <c r="AZ116" s="263">
        <f>SUM(E116:AB116)+SUM(AC116:AY116)</f>
        <v>0</v>
      </c>
    </row>
    <row r="117" spans="1:52" s="162" customFormat="1" ht="11.1" customHeight="1">
      <c r="A117" s="133"/>
      <c r="B117" s="133"/>
      <c r="C117" s="102"/>
      <c r="D117" s="91" t="s">
        <v>310</v>
      </c>
      <c r="E117" s="263"/>
      <c r="F117" s="263"/>
      <c r="G117" s="263"/>
      <c r="H117" s="263"/>
      <c r="I117" s="263"/>
      <c r="J117" s="263"/>
      <c r="K117" s="263"/>
      <c r="L117" s="263"/>
      <c r="M117" s="263"/>
      <c r="N117" s="263"/>
      <c r="O117" s="263"/>
      <c r="P117" s="263"/>
      <c r="Q117" s="263"/>
      <c r="R117" s="263"/>
      <c r="S117" s="263"/>
      <c r="T117" s="263"/>
      <c r="U117" s="263"/>
      <c r="V117" s="263"/>
      <c r="W117" s="263"/>
      <c r="X117" s="263"/>
      <c r="Y117" s="263"/>
      <c r="Z117" s="263"/>
      <c r="AA117" s="263"/>
      <c r="AB117" s="263"/>
      <c r="AC117" s="263"/>
      <c r="AD117" s="263"/>
      <c r="AE117" s="263"/>
      <c r="AF117" s="263"/>
      <c r="AG117" s="263"/>
      <c r="AH117" s="263"/>
      <c r="AI117" s="263"/>
      <c r="AJ117" s="263"/>
      <c r="AK117" s="263"/>
      <c r="AL117" s="263"/>
      <c r="AM117" s="263"/>
      <c r="AN117" s="263"/>
      <c r="AO117" s="263"/>
      <c r="AP117" s="263"/>
      <c r="AQ117" s="263"/>
      <c r="AR117" s="263"/>
      <c r="AS117" s="263"/>
      <c r="AT117" s="263"/>
      <c r="AU117" s="263"/>
      <c r="AV117" s="263"/>
      <c r="AW117" s="263"/>
      <c r="AX117" s="263"/>
      <c r="AY117" s="263"/>
      <c r="AZ117" s="263">
        <f>SUM(E117:AB117)+SUM(AC117:AY117)</f>
        <v>0</v>
      </c>
    </row>
    <row r="118" spans="1:52" s="162" customFormat="1" ht="17.45" customHeight="1">
      <c r="A118" s="269"/>
      <c r="B118" s="270"/>
      <c r="C118" s="271"/>
      <c r="D118" s="272" t="s">
        <v>91</v>
      </c>
      <c r="E118" s="273">
        <v>627</v>
      </c>
      <c r="F118" s="273">
        <v>59</v>
      </c>
      <c r="G118" s="273">
        <v>110</v>
      </c>
      <c r="H118" s="273">
        <v>139</v>
      </c>
      <c r="I118" s="273">
        <v>62</v>
      </c>
      <c r="J118" s="273">
        <v>95</v>
      </c>
      <c r="K118" s="273">
        <v>115</v>
      </c>
      <c r="L118" s="273">
        <v>199</v>
      </c>
      <c r="M118" s="273">
        <v>63</v>
      </c>
      <c r="N118" s="273">
        <v>116</v>
      </c>
      <c r="O118" s="273">
        <v>849</v>
      </c>
      <c r="P118" s="273">
        <v>462</v>
      </c>
      <c r="Q118" s="273">
        <v>804</v>
      </c>
      <c r="R118" s="273">
        <v>523</v>
      </c>
      <c r="S118" s="273">
        <v>147</v>
      </c>
      <c r="T118" s="273">
        <v>63</v>
      </c>
      <c r="U118" s="273">
        <v>72</v>
      </c>
      <c r="V118" s="273">
        <v>60</v>
      </c>
      <c r="W118" s="273">
        <v>32</v>
      </c>
      <c r="X118" s="273">
        <v>179</v>
      </c>
      <c r="Y118" s="273">
        <v>122</v>
      </c>
      <c r="Z118" s="273">
        <v>221</v>
      </c>
      <c r="AA118" s="273">
        <v>334</v>
      </c>
      <c r="AB118" s="273">
        <v>122</v>
      </c>
      <c r="AC118" s="273">
        <v>201</v>
      </c>
      <c r="AD118" s="273">
        <v>196</v>
      </c>
      <c r="AE118" s="273">
        <v>736</v>
      </c>
      <c r="AF118" s="273">
        <v>312</v>
      </c>
      <c r="AG118" s="273">
        <v>87</v>
      </c>
      <c r="AH118" s="273">
        <v>72</v>
      </c>
      <c r="AI118" s="273">
        <v>25</v>
      </c>
      <c r="AJ118" s="273">
        <v>45</v>
      </c>
      <c r="AK118" s="273">
        <v>159</v>
      </c>
      <c r="AL118" s="273">
        <v>261</v>
      </c>
      <c r="AM118" s="273">
        <v>105</v>
      </c>
      <c r="AN118" s="273">
        <v>110</v>
      </c>
      <c r="AO118" s="273">
        <v>94</v>
      </c>
      <c r="AP118" s="273">
        <v>130</v>
      </c>
      <c r="AQ118" s="273">
        <v>83</v>
      </c>
      <c r="AR118" s="273">
        <v>394</v>
      </c>
      <c r="AS118" s="273">
        <v>62</v>
      </c>
      <c r="AT118" s="273">
        <v>143</v>
      </c>
      <c r="AU118" s="273">
        <v>138</v>
      </c>
      <c r="AV118" s="273">
        <v>118</v>
      </c>
      <c r="AW118" s="273">
        <v>124</v>
      </c>
      <c r="AX118" s="273">
        <v>109</v>
      </c>
      <c r="AY118" s="273">
        <v>96</v>
      </c>
      <c r="AZ118" s="273">
        <f t="shared" ref="AZ118" si="10">AZ4+AZ14+AZ36+AZ42+AZ55+AZ63+AZ73+AZ105+AZ108+AZ109+AZ113</f>
        <v>9375</v>
      </c>
    </row>
    <row r="119" spans="1:52" s="162" customFormat="1" ht="11.1" customHeight="1">
      <c r="A119" s="84"/>
      <c r="B119" s="85"/>
      <c r="C119" s="86"/>
      <c r="D119" s="114" t="s">
        <v>311</v>
      </c>
      <c r="E119" s="263">
        <v>624</v>
      </c>
      <c r="F119" s="263">
        <v>59</v>
      </c>
      <c r="G119" s="263">
        <v>104</v>
      </c>
      <c r="H119" s="263">
        <v>137</v>
      </c>
      <c r="I119" s="263">
        <v>58</v>
      </c>
      <c r="J119" s="263">
        <v>95</v>
      </c>
      <c r="K119" s="263">
        <v>115</v>
      </c>
      <c r="L119" s="263">
        <v>197</v>
      </c>
      <c r="M119" s="263">
        <v>62</v>
      </c>
      <c r="N119" s="263">
        <v>114</v>
      </c>
      <c r="O119" s="263">
        <v>846</v>
      </c>
      <c r="P119" s="263">
        <v>459</v>
      </c>
      <c r="Q119" s="263">
        <v>790</v>
      </c>
      <c r="R119" s="263">
        <v>522</v>
      </c>
      <c r="S119" s="263">
        <v>147</v>
      </c>
      <c r="T119" s="263">
        <v>63</v>
      </c>
      <c r="U119" s="263">
        <v>71</v>
      </c>
      <c r="V119" s="263">
        <v>60</v>
      </c>
      <c r="W119" s="263">
        <v>32</v>
      </c>
      <c r="X119" s="263">
        <v>178</v>
      </c>
      <c r="Y119" s="263">
        <v>119</v>
      </c>
      <c r="Z119" s="263">
        <v>214</v>
      </c>
      <c r="AA119" s="263">
        <v>333</v>
      </c>
      <c r="AB119" s="263">
        <v>121</v>
      </c>
      <c r="AC119" s="263">
        <v>200</v>
      </c>
      <c r="AD119" s="263">
        <v>196</v>
      </c>
      <c r="AE119" s="263">
        <v>732</v>
      </c>
      <c r="AF119" s="263">
        <v>310</v>
      </c>
      <c r="AG119" s="263">
        <v>86</v>
      </c>
      <c r="AH119" s="263">
        <v>72</v>
      </c>
      <c r="AI119" s="263">
        <v>22</v>
      </c>
      <c r="AJ119" s="263">
        <v>45</v>
      </c>
      <c r="AK119" s="263">
        <v>158</v>
      </c>
      <c r="AL119" s="263">
        <v>261</v>
      </c>
      <c r="AM119" s="263">
        <v>105</v>
      </c>
      <c r="AN119" s="263">
        <v>110</v>
      </c>
      <c r="AO119" s="263">
        <v>94</v>
      </c>
      <c r="AP119" s="263">
        <v>130</v>
      </c>
      <c r="AQ119" s="263">
        <v>83</v>
      </c>
      <c r="AR119" s="263">
        <v>394</v>
      </c>
      <c r="AS119" s="263">
        <v>58</v>
      </c>
      <c r="AT119" s="263">
        <v>143</v>
      </c>
      <c r="AU119" s="263">
        <v>138</v>
      </c>
      <c r="AV119" s="263">
        <v>118</v>
      </c>
      <c r="AW119" s="263">
        <v>124</v>
      </c>
      <c r="AX119" s="263">
        <v>108</v>
      </c>
      <c r="AY119" s="263">
        <v>95</v>
      </c>
      <c r="AZ119" s="263">
        <f t="shared" ref="AZ119" si="11">AZ118-AZ120</f>
        <v>9302</v>
      </c>
    </row>
    <row r="120" spans="1:52" s="162" customFormat="1" ht="11.1" customHeight="1">
      <c r="A120" s="84"/>
      <c r="B120" s="85"/>
      <c r="C120" s="86"/>
      <c r="D120" s="114" t="s">
        <v>312</v>
      </c>
      <c r="E120" s="263">
        <v>3</v>
      </c>
      <c r="F120" s="263">
        <v>0</v>
      </c>
      <c r="G120" s="263">
        <v>6</v>
      </c>
      <c r="H120" s="263">
        <v>2</v>
      </c>
      <c r="I120" s="263">
        <v>4</v>
      </c>
      <c r="J120" s="263">
        <v>0</v>
      </c>
      <c r="K120" s="263">
        <v>0</v>
      </c>
      <c r="L120" s="263">
        <v>2</v>
      </c>
      <c r="M120" s="263">
        <v>1</v>
      </c>
      <c r="N120" s="263">
        <v>2</v>
      </c>
      <c r="O120" s="263">
        <v>3</v>
      </c>
      <c r="P120" s="263">
        <v>3</v>
      </c>
      <c r="Q120" s="263">
        <v>14</v>
      </c>
      <c r="R120" s="263">
        <v>1</v>
      </c>
      <c r="S120" s="263">
        <v>0</v>
      </c>
      <c r="T120" s="263">
        <v>0</v>
      </c>
      <c r="U120" s="263">
        <v>1</v>
      </c>
      <c r="V120" s="263">
        <v>0</v>
      </c>
      <c r="W120" s="263">
        <v>0</v>
      </c>
      <c r="X120" s="263">
        <v>1</v>
      </c>
      <c r="Y120" s="263">
        <v>3</v>
      </c>
      <c r="Z120" s="263">
        <v>7</v>
      </c>
      <c r="AA120" s="263">
        <v>1</v>
      </c>
      <c r="AB120" s="263">
        <v>1</v>
      </c>
      <c r="AC120" s="263">
        <v>1</v>
      </c>
      <c r="AD120" s="263">
        <v>0</v>
      </c>
      <c r="AE120" s="263">
        <v>4</v>
      </c>
      <c r="AF120" s="263">
        <v>2</v>
      </c>
      <c r="AG120" s="263">
        <v>1</v>
      </c>
      <c r="AH120" s="263">
        <v>0</v>
      </c>
      <c r="AI120" s="263">
        <v>3</v>
      </c>
      <c r="AJ120" s="263">
        <v>0</v>
      </c>
      <c r="AK120" s="263">
        <v>1</v>
      </c>
      <c r="AL120" s="263">
        <v>0</v>
      </c>
      <c r="AM120" s="263">
        <v>0</v>
      </c>
      <c r="AN120" s="263">
        <v>0</v>
      </c>
      <c r="AO120" s="263">
        <v>0</v>
      </c>
      <c r="AP120" s="263">
        <v>0</v>
      </c>
      <c r="AQ120" s="263">
        <v>0</v>
      </c>
      <c r="AR120" s="263">
        <v>0</v>
      </c>
      <c r="AS120" s="263">
        <v>4</v>
      </c>
      <c r="AT120" s="263">
        <v>0</v>
      </c>
      <c r="AU120" s="263">
        <v>0</v>
      </c>
      <c r="AV120" s="263">
        <v>0</v>
      </c>
      <c r="AW120" s="263">
        <v>0</v>
      </c>
      <c r="AX120" s="263">
        <v>1</v>
      </c>
      <c r="AY120" s="263">
        <v>1</v>
      </c>
      <c r="AZ120" s="263">
        <f t="shared" ref="AZ120" si="12">AZ35+AZ41+AZ54+AZ72+AZ104+AZ113</f>
        <v>73</v>
      </c>
    </row>
    <row r="121" spans="1:52" s="162" customFormat="1" ht="11.1" customHeight="1">
      <c r="A121" s="84"/>
      <c r="B121" s="85"/>
      <c r="C121" s="86"/>
      <c r="D121" s="114" t="s">
        <v>313</v>
      </c>
      <c r="E121" s="268">
        <v>0.99521531100478466</v>
      </c>
      <c r="F121" s="268">
        <v>1</v>
      </c>
      <c r="G121" s="268">
        <v>0.94545454545454544</v>
      </c>
      <c r="H121" s="268">
        <v>0.98561151079136688</v>
      </c>
      <c r="I121" s="268">
        <v>0.93548387096774188</v>
      </c>
      <c r="J121" s="268">
        <v>1</v>
      </c>
      <c r="K121" s="268">
        <v>1</v>
      </c>
      <c r="L121" s="268">
        <v>0.98994974874371855</v>
      </c>
      <c r="M121" s="268">
        <v>0.98412698412698407</v>
      </c>
      <c r="N121" s="268">
        <v>0.98275862068965514</v>
      </c>
      <c r="O121" s="268">
        <v>0.99646643109540634</v>
      </c>
      <c r="P121" s="268">
        <v>0.99350649350649356</v>
      </c>
      <c r="Q121" s="268">
        <v>0.98258706467661694</v>
      </c>
      <c r="R121" s="268">
        <v>0.99808795411089868</v>
      </c>
      <c r="S121" s="268">
        <v>1</v>
      </c>
      <c r="T121" s="268">
        <v>1</v>
      </c>
      <c r="U121" s="268">
        <v>0.98611111111111116</v>
      </c>
      <c r="V121" s="268">
        <v>1</v>
      </c>
      <c r="W121" s="268">
        <v>1</v>
      </c>
      <c r="X121" s="268">
        <v>0.994413407821229</v>
      </c>
      <c r="Y121" s="268">
        <v>0.97540983606557374</v>
      </c>
      <c r="Z121" s="268">
        <v>0.96832579185520362</v>
      </c>
      <c r="AA121" s="268">
        <v>0.99700598802395213</v>
      </c>
      <c r="AB121" s="268">
        <v>0.99180327868852458</v>
      </c>
      <c r="AC121" s="268">
        <v>0.99502487562189057</v>
      </c>
      <c r="AD121" s="268">
        <v>1</v>
      </c>
      <c r="AE121" s="268">
        <v>0.99456521739130432</v>
      </c>
      <c r="AF121" s="268">
        <v>0.99358974358974361</v>
      </c>
      <c r="AG121" s="268">
        <v>0.9885057471264368</v>
      </c>
      <c r="AH121" s="268">
        <v>1</v>
      </c>
      <c r="AI121" s="268">
        <v>0.88</v>
      </c>
      <c r="AJ121" s="268">
        <v>1</v>
      </c>
      <c r="AK121" s="268">
        <v>0.99371069182389937</v>
      </c>
      <c r="AL121" s="268">
        <v>1</v>
      </c>
      <c r="AM121" s="268">
        <v>1</v>
      </c>
      <c r="AN121" s="268">
        <v>1</v>
      </c>
      <c r="AO121" s="268">
        <v>1</v>
      </c>
      <c r="AP121" s="268">
        <v>1</v>
      </c>
      <c r="AQ121" s="268">
        <v>1</v>
      </c>
      <c r="AR121" s="268">
        <v>1</v>
      </c>
      <c r="AS121" s="268">
        <v>0.93548387096774188</v>
      </c>
      <c r="AT121" s="268">
        <v>1</v>
      </c>
      <c r="AU121" s="268">
        <v>1</v>
      </c>
      <c r="AV121" s="268">
        <v>1</v>
      </c>
      <c r="AW121" s="268">
        <v>1</v>
      </c>
      <c r="AX121" s="268">
        <v>0.99082568807339455</v>
      </c>
      <c r="AY121" s="268">
        <v>0.98958333333333337</v>
      </c>
      <c r="AZ121" s="268">
        <f t="shared" ref="AZ121" si="13">AZ119/(AZ119+AZ120)</f>
        <v>0.99221333333333328</v>
      </c>
    </row>
    <row r="122" spans="1:52" ht="11.1" customHeight="1">
      <c r="A122" s="116"/>
      <c r="B122" s="116"/>
      <c r="C122" s="117"/>
      <c r="D122" s="118"/>
      <c r="E122" s="164"/>
      <c r="F122" s="164"/>
      <c r="G122" s="164"/>
      <c r="H122" s="164"/>
      <c r="I122" s="164"/>
      <c r="J122" s="164"/>
      <c r="K122" s="164"/>
      <c r="L122" s="164"/>
      <c r="M122" s="164"/>
      <c r="N122" s="164"/>
      <c r="O122" s="164"/>
      <c r="P122" s="164"/>
      <c r="Q122" s="164"/>
      <c r="R122" s="164"/>
      <c r="S122" s="164"/>
      <c r="T122" s="164"/>
      <c r="U122" s="164"/>
      <c r="V122" s="164"/>
      <c r="W122" s="164"/>
      <c r="X122" s="164"/>
      <c r="Y122" s="164"/>
      <c r="Z122" s="164"/>
      <c r="AA122" s="164"/>
      <c r="AB122" s="164"/>
      <c r="AC122" s="164"/>
      <c r="AD122" s="164"/>
      <c r="AE122" s="164"/>
      <c r="AF122" s="164"/>
      <c r="AG122" s="164"/>
      <c r="AH122" s="164"/>
      <c r="AI122" s="164"/>
      <c r="AJ122" s="164"/>
      <c r="AK122" s="164"/>
      <c r="AL122" s="164"/>
      <c r="AM122" s="164"/>
      <c r="AN122" s="164"/>
      <c r="AO122" s="164"/>
      <c r="AP122" s="164"/>
      <c r="AQ122" s="164"/>
      <c r="AR122" s="164"/>
      <c r="AS122" s="164"/>
      <c r="AT122" s="164"/>
      <c r="AU122" s="164"/>
      <c r="AV122" s="164"/>
      <c r="AW122" s="164"/>
      <c r="AX122" s="164"/>
      <c r="AY122" s="164"/>
      <c r="AZ122" s="164"/>
    </row>
    <row r="123" spans="1:52" s="26" customFormat="1" ht="14.1" customHeight="1">
      <c r="A123" s="542" t="s">
        <v>556</v>
      </c>
      <c r="B123" s="543"/>
      <c r="C123" s="543"/>
      <c r="D123" s="543"/>
      <c r="E123" s="163"/>
      <c r="F123" s="163"/>
      <c r="G123" s="163"/>
      <c r="H123" s="163"/>
      <c r="I123" s="163"/>
      <c r="J123" s="163"/>
      <c r="K123" s="163"/>
      <c r="L123" s="163"/>
      <c r="M123" s="163"/>
      <c r="N123" s="163"/>
      <c r="O123" s="163"/>
      <c r="P123" s="163"/>
      <c r="Q123" s="163"/>
      <c r="R123" s="163"/>
      <c r="S123" s="163"/>
      <c r="T123" s="163"/>
      <c r="U123" s="163"/>
      <c r="V123" s="163"/>
      <c r="W123" s="163"/>
      <c r="X123" s="163"/>
      <c r="Y123" s="163"/>
      <c r="Z123" s="163"/>
      <c r="AA123" s="163"/>
      <c r="AB123" s="163"/>
      <c r="AC123" s="163"/>
      <c r="AD123" s="163"/>
      <c r="AE123" s="163"/>
      <c r="AF123" s="163"/>
      <c r="AG123" s="163"/>
      <c r="AH123" s="163"/>
      <c r="AI123" s="163"/>
      <c r="AJ123" s="163"/>
      <c r="AK123" s="163"/>
      <c r="AL123" s="163"/>
      <c r="AM123" s="163"/>
      <c r="AN123" s="163"/>
      <c r="AO123" s="163"/>
      <c r="AP123" s="163"/>
      <c r="AQ123" s="163"/>
      <c r="AR123" s="163"/>
      <c r="AS123" s="163"/>
      <c r="AT123" s="163"/>
      <c r="AU123" s="163"/>
      <c r="AV123" s="163"/>
      <c r="AW123" s="163"/>
      <c r="AX123" s="166"/>
      <c r="AY123" s="166"/>
      <c r="AZ123" s="166"/>
    </row>
    <row r="124" spans="1:52" s="26" customFormat="1" ht="14.45" customHeight="1">
      <c r="A124" s="456" t="s">
        <v>552</v>
      </c>
      <c r="B124" s="457"/>
      <c r="C124" s="457"/>
      <c r="D124" s="457"/>
      <c r="E124" s="399"/>
      <c r="F124" s="399"/>
      <c r="G124" s="399"/>
      <c r="H124" s="399"/>
      <c r="I124" s="399"/>
      <c r="J124" s="399"/>
      <c r="K124" s="399"/>
      <c r="L124" s="399"/>
      <c r="M124" s="399"/>
      <c r="N124" s="399"/>
      <c r="O124" s="399"/>
      <c r="P124" s="399"/>
      <c r="Q124" s="399"/>
      <c r="R124" s="399"/>
      <c r="S124" s="399"/>
      <c r="T124" s="399"/>
      <c r="U124" s="399"/>
      <c r="V124" s="399"/>
      <c r="W124" s="399"/>
      <c r="X124" s="399"/>
      <c r="Y124" s="399"/>
      <c r="Z124" s="399"/>
      <c r="AA124" s="399"/>
      <c r="AB124" s="399"/>
      <c r="AC124" s="461"/>
      <c r="AD124" s="460"/>
      <c r="AE124" s="460"/>
      <c r="AF124" s="460"/>
      <c r="AG124" s="461"/>
      <c r="AH124" s="460"/>
      <c r="AI124" s="460"/>
      <c r="AJ124" s="460"/>
      <c r="AK124" s="461"/>
      <c r="AL124" s="460"/>
      <c r="AM124" s="460"/>
      <c r="AN124" s="460"/>
      <c r="AO124" s="461"/>
      <c r="AP124" s="460"/>
      <c r="AQ124" s="460"/>
      <c r="AR124" s="460"/>
      <c r="AS124" s="461"/>
      <c r="AT124" s="460"/>
      <c r="AU124" s="460"/>
      <c r="AV124" s="460"/>
      <c r="AW124" s="461"/>
      <c r="AX124" s="460"/>
      <c r="AY124" s="460"/>
      <c r="AZ124" s="460"/>
    </row>
    <row r="125" spans="1:52" s="26" customFormat="1" ht="14.45" customHeight="1">
      <c r="A125" s="456" t="s">
        <v>553</v>
      </c>
      <c r="B125" s="457"/>
      <c r="C125" s="457"/>
      <c r="D125" s="457"/>
      <c r="E125" s="399"/>
      <c r="F125" s="399"/>
      <c r="G125" s="399"/>
      <c r="H125" s="399"/>
      <c r="I125" s="399"/>
      <c r="J125" s="399"/>
      <c r="K125" s="399"/>
      <c r="L125" s="399"/>
      <c r="M125" s="399"/>
      <c r="N125" s="399"/>
      <c r="O125" s="399"/>
      <c r="P125" s="399"/>
      <c r="Q125" s="399"/>
      <c r="R125" s="399"/>
      <c r="S125" s="399"/>
      <c r="T125" s="399"/>
      <c r="U125" s="399"/>
      <c r="V125" s="399"/>
      <c r="W125" s="399"/>
      <c r="X125" s="399"/>
      <c r="Y125" s="399"/>
      <c r="Z125" s="399"/>
      <c r="AA125" s="399"/>
      <c r="AB125" s="399"/>
      <c r="AC125" s="461"/>
      <c r="AD125" s="460"/>
      <c r="AE125" s="460"/>
      <c r="AF125" s="460"/>
      <c r="AG125" s="461"/>
      <c r="AH125" s="460"/>
      <c r="AI125" s="460"/>
      <c r="AJ125" s="460"/>
      <c r="AK125" s="461"/>
      <c r="AL125" s="460"/>
      <c r="AM125" s="460"/>
      <c r="AN125" s="460"/>
      <c r="AO125" s="461"/>
      <c r="AP125" s="460"/>
      <c r="AQ125" s="460"/>
      <c r="AR125" s="460"/>
      <c r="AS125" s="461"/>
      <c r="AT125" s="460"/>
      <c r="AU125" s="460"/>
      <c r="AV125" s="460"/>
      <c r="AW125" s="461"/>
      <c r="AX125" s="460"/>
      <c r="AY125" s="460"/>
      <c r="AZ125" s="460"/>
    </row>
    <row r="126" spans="1:52" s="26" customFormat="1" ht="14.45" customHeight="1">
      <c r="A126" s="456" t="s">
        <v>554</v>
      </c>
      <c r="B126" s="457"/>
      <c r="C126" s="457"/>
      <c r="D126" s="457"/>
      <c r="E126" s="399"/>
      <c r="F126" s="399"/>
      <c r="G126" s="399"/>
      <c r="H126" s="399"/>
      <c r="I126" s="399"/>
      <c r="J126" s="399"/>
      <c r="K126" s="399"/>
      <c r="L126" s="399"/>
      <c r="M126" s="399"/>
      <c r="N126" s="399"/>
      <c r="O126" s="399"/>
      <c r="P126" s="399"/>
      <c r="Q126" s="399"/>
      <c r="R126" s="399"/>
      <c r="S126" s="399"/>
      <c r="T126" s="399"/>
      <c r="U126" s="399"/>
      <c r="V126" s="399"/>
      <c r="W126" s="399"/>
      <c r="X126" s="399"/>
      <c r="Y126" s="399"/>
      <c r="Z126" s="399"/>
      <c r="AA126" s="399"/>
      <c r="AB126" s="399"/>
      <c r="AC126" s="461"/>
      <c r="AD126" s="460"/>
      <c r="AE126" s="460"/>
      <c r="AF126" s="460"/>
      <c r="AG126" s="461"/>
      <c r="AH126" s="460"/>
      <c r="AI126" s="460"/>
      <c r="AJ126" s="460"/>
      <c r="AK126" s="461"/>
      <c r="AL126" s="460"/>
      <c r="AM126" s="460"/>
      <c r="AN126" s="460"/>
      <c r="AO126" s="461"/>
      <c r="AP126" s="460"/>
      <c r="AQ126" s="460"/>
      <c r="AR126" s="460"/>
      <c r="AS126" s="461"/>
      <c r="AT126" s="460"/>
      <c r="AU126" s="460"/>
      <c r="AV126" s="460"/>
      <c r="AW126" s="461"/>
      <c r="AX126" s="460"/>
      <c r="AY126" s="460"/>
      <c r="AZ126" s="460"/>
    </row>
    <row r="127" spans="1:52" s="26" customFormat="1" ht="14.45" customHeight="1">
      <c r="A127" s="456" t="s">
        <v>555</v>
      </c>
      <c r="B127" s="457"/>
      <c r="C127" s="457"/>
      <c r="D127" s="457"/>
      <c r="E127" s="399"/>
      <c r="F127" s="399"/>
      <c r="G127" s="399"/>
      <c r="H127" s="399"/>
      <c r="I127" s="399"/>
      <c r="J127" s="399"/>
      <c r="K127" s="399"/>
      <c r="L127" s="399"/>
      <c r="M127" s="399"/>
      <c r="N127" s="399"/>
      <c r="O127" s="399"/>
      <c r="P127" s="399"/>
      <c r="Q127" s="399"/>
      <c r="R127" s="399"/>
      <c r="S127" s="399"/>
      <c r="T127" s="399"/>
      <c r="U127" s="399"/>
      <c r="V127" s="399"/>
      <c r="W127" s="399"/>
      <c r="X127" s="399"/>
      <c r="Y127" s="399"/>
      <c r="Z127" s="399"/>
      <c r="AA127" s="399"/>
      <c r="AB127" s="399"/>
      <c r="AC127" s="461"/>
      <c r="AD127" s="460"/>
      <c r="AE127" s="460"/>
      <c r="AF127" s="460"/>
      <c r="AG127" s="461"/>
      <c r="AH127" s="460"/>
      <c r="AI127" s="460"/>
      <c r="AJ127" s="460"/>
      <c r="AK127" s="461"/>
      <c r="AL127" s="460"/>
      <c r="AM127" s="460"/>
      <c r="AN127" s="460"/>
      <c r="AO127" s="461"/>
      <c r="AP127" s="460"/>
      <c r="AQ127" s="460"/>
      <c r="AR127" s="460"/>
      <c r="AS127" s="461"/>
      <c r="AT127" s="460"/>
      <c r="AU127" s="460"/>
      <c r="AV127" s="460"/>
      <c r="AW127" s="461"/>
      <c r="AX127" s="460"/>
      <c r="AY127" s="460"/>
      <c r="AZ127" s="460"/>
    </row>
    <row r="128" spans="1:52" s="26" customFormat="1" ht="47.1" customHeight="1">
      <c r="A128" s="456" t="s">
        <v>557</v>
      </c>
      <c r="B128" s="457"/>
      <c r="C128" s="457"/>
      <c r="D128" s="457"/>
      <c r="E128" s="399"/>
      <c r="F128" s="399"/>
      <c r="G128" s="399"/>
      <c r="H128" s="399"/>
      <c r="I128" s="399"/>
      <c r="J128" s="399"/>
      <c r="K128" s="399"/>
      <c r="L128" s="399"/>
      <c r="M128" s="399"/>
      <c r="N128" s="399"/>
      <c r="O128" s="399"/>
      <c r="P128" s="399"/>
      <c r="Q128" s="399"/>
      <c r="R128" s="399"/>
      <c r="S128" s="399"/>
      <c r="T128" s="399"/>
      <c r="U128" s="399"/>
      <c r="V128" s="399"/>
      <c r="W128" s="399"/>
      <c r="X128" s="399"/>
      <c r="Y128" s="399"/>
      <c r="Z128" s="399"/>
      <c r="AA128" s="399"/>
      <c r="AB128" s="399"/>
      <c r="AC128" s="461"/>
      <c r="AD128" s="460"/>
      <c r="AE128" s="460"/>
      <c r="AF128" s="460"/>
      <c r="AG128" s="461"/>
      <c r="AH128" s="460"/>
      <c r="AI128" s="460"/>
      <c r="AJ128" s="460"/>
      <c r="AK128" s="461"/>
      <c r="AL128" s="460"/>
      <c r="AM128" s="460"/>
      <c r="AN128" s="460"/>
      <c r="AO128" s="461"/>
      <c r="AP128" s="460"/>
      <c r="AQ128" s="460"/>
      <c r="AR128" s="460"/>
      <c r="AS128" s="461"/>
      <c r="AT128" s="460"/>
      <c r="AU128" s="460"/>
      <c r="AV128" s="460"/>
      <c r="AW128" s="461"/>
      <c r="AX128" s="460"/>
      <c r="AY128" s="460"/>
      <c r="AZ128" s="460"/>
    </row>
    <row r="129" spans="1:52" s="26" customFormat="1" ht="38.450000000000003" customHeight="1">
      <c r="A129" s="456" t="s">
        <v>641</v>
      </c>
      <c r="B129" s="457"/>
      <c r="C129" s="457"/>
      <c r="D129" s="457"/>
      <c r="E129" s="399"/>
      <c r="F129" s="399"/>
      <c r="G129" s="399"/>
      <c r="H129" s="399"/>
      <c r="I129" s="399"/>
      <c r="J129" s="399"/>
      <c r="K129" s="399"/>
      <c r="L129" s="399"/>
      <c r="M129" s="399"/>
      <c r="N129" s="399"/>
      <c r="O129" s="399"/>
      <c r="P129" s="399"/>
      <c r="Q129" s="399"/>
      <c r="R129" s="399"/>
      <c r="S129" s="399"/>
      <c r="T129" s="399"/>
      <c r="U129" s="399"/>
      <c r="V129" s="399"/>
      <c r="W129" s="399"/>
      <c r="X129" s="399"/>
      <c r="Y129" s="399"/>
      <c r="Z129" s="399"/>
      <c r="AA129" s="399"/>
      <c r="AB129" s="399"/>
      <c r="AC129" s="163"/>
      <c r="AD129" s="165"/>
      <c r="AE129" s="165"/>
      <c r="AF129" s="165"/>
      <c r="AG129" s="163"/>
      <c r="AH129" s="165"/>
      <c r="AI129" s="165"/>
      <c r="AJ129" s="165"/>
      <c r="AK129" s="163"/>
      <c r="AL129" s="165"/>
      <c r="AM129" s="165"/>
      <c r="AN129" s="165"/>
      <c r="AO129" s="163"/>
      <c r="AP129" s="165"/>
      <c r="AQ129" s="165"/>
      <c r="AR129" s="165"/>
      <c r="AS129" s="163"/>
      <c r="AT129" s="165"/>
      <c r="AU129" s="165"/>
      <c r="AV129" s="165"/>
      <c r="AW129" s="163"/>
      <c r="AX129" s="165"/>
      <c r="AY129" s="165"/>
      <c r="AZ129" s="165"/>
    </row>
    <row r="130" spans="1:52" s="26" customFormat="1" ht="18.75">
      <c r="A130" s="456" t="s">
        <v>558</v>
      </c>
      <c r="B130" s="457"/>
      <c r="C130" s="457"/>
      <c r="D130" s="457"/>
      <c r="E130" s="399"/>
      <c r="F130" s="399"/>
      <c r="G130" s="399"/>
      <c r="H130" s="399"/>
      <c r="I130" s="399"/>
      <c r="J130" s="399"/>
      <c r="K130" s="399"/>
      <c r="L130" s="399"/>
      <c r="M130" s="399"/>
      <c r="N130" s="399"/>
      <c r="O130" s="399"/>
      <c r="P130" s="399"/>
      <c r="Q130" s="399"/>
      <c r="R130" s="399"/>
      <c r="S130" s="399"/>
      <c r="T130" s="399"/>
      <c r="U130" s="399"/>
      <c r="V130" s="399"/>
      <c r="W130" s="399"/>
      <c r="X130" s="399"/>
      <c r="Y130" s="399"/>
      <c r="Z130" s="399"/>
      <c r="AA130" s="399"/>
      <c r="AB130" s="399"/>
      <c r="AC130" s="461"/>
      <c r="AD130" s="460"/>
      <c r="AE130" s="460"/>
      <c r="AF130" s="460"/>
      <c r="AG130" s="461"/>
      <c r="AH130" s="460"/>
      <c r="AI130" s="460"/>
      <c r="AJ130" s="460"/>
      <c r="AK130" s="461"/>
      <c r="AL130" s="460"/>
      <c r="AM130" s="460"/>
      <c r="AN130" s="460"/>
      <c r="AO130" s="461"/>
      <c r="AP130" s="460"/>
      <c r="AQ130" s="460"/>
      <c r="AR130" s="460"/>
      <c r="AS130" s="461"/>
      <c r="AT130" s="460"/>
      <c r="AU130" s="460"/>
      <c r="AV130" s="460"/>
      <c r="AW130" s="461"/>
      <c r="AX130" s="460"/>
      <c r="AY130" s="460"/>
      <c r="AZ130" s="460"/>
    </row>
    <row r="131" spans="1:52" s="26" customFormat="1" ht="18.75">
      <c r="A131" s="456" t="s">
        <v>559</v>
      </c>
      <c r="B131" s="457"/>
      <c r="C131" s="457"/>
      <c r="D131" s="457"/>
      <c r="E131" s="399"/>
      <c r="F131" s="399"/>
      <c r="G131" s="399"/>
      <c r="H131" s="399"/>
      <c r="I131" s="399"/>
      <c r="J131" s="399"/>
      <c r="K131" s="399"/>
      <c r="L131" s="399"/>
      <c r="M131" s="399"/>
      <c r="N131" s="399"/>
      <c r="O131" s="399"/>
      <c r="P131" s="399"/>
      <c r="Q131" s="399"/>
      <c r="R131" s="399"/>
      <c r="S131" s="399"/>
      <c r="T131" s="399"/>
      <c r="U131" s="399"/>
      <c r="V131" s="399"/>
      <c r="W131" s="399"/>
      <c r="X131" s="399"/>
      <c r="Y131" s="399"/>
      <c r="Z131" s="399"/>
      <c r="AA131" s="399"/>
      <c r="AB131" s="399"/>
      <c r="AC131" s="461"/>
      <c r="AD131" s="460"/>
      <c r="AE131" s="460"/>
      <c r="AF131" s="460"/>
      <c r="AG131" s="461"/>
      <c r="AH131" s="460"/>
      <c r="AI131" s="460"/>
      <c r="AJ131" s="460"/>
      <c r="AK131" s="461"/>
      <c r="AL131" s="460"/>
      <c r="AM131" s="460"/>
      <c r="AN131" s="460"/>
      <c r="AO131" s="461"/>
      <c r="AP131" s="460"/>
      <c r="AQ131" s="460"/>
      <c r="AR131" s="460"/>
      <c r="AS131" s="461"/>
      <c r="AT131" s="460"/>
      <c r="AU131" s="460"/>
      <c r="AV131" s="460"/>
      <c r="AW131" s="461"/>
      <c r="AX131" s="460"/>
      <c r="AY131" s="460"/>
      <c r="AZ131" s="460"/>
    </row>
    <row r="132" spans="1:52">
      <c r="D132" s="164"/>
      <c r="E132" s="164"/>
      <c r="F132" s="164"/>
      <c r="G132" s="164"/>
      <c r="H132" s="164"/>
      <c r="I132" s="164"/>
      <c r="J132" s="164"/>
      <c r="K132" s="164"/>
      <c r="L132" s="164"/>
      <c r="M132" s="164"/>
      <c r="N132" s="164"/>
      <c r="O132" s="164"/>
      <c r="P132" s="164"/>
      <c r="Q132" s="164"/>
      <c r="R132" s="164"/>
      <c r="S132" s="164"/>
      <c r="T132" s="164"/>
      <c r="U132" s="164"/>
      <c r="V132" s="164"/>
      <c r="W132" s="164"/>
      <c r="X132" s="164"/>
      <c r="Y132" s="164"/>
      <c r="Z132" s="164"/>
      <c r="AA132" s="164"/>
      <c r="AB132" s="164"/>
      <c r="AC132" s="164"/>
      <c r="AD132" s="164"/>
      <c r="AE132" s="164"/>
      <c r="AF132" s="164"/>
      <c r="AG132" s="164"/>
      <c r="AH132" s="164"/>
      <c r="AI132" s="164"/>
      <c r="AJ132" s="164"/>
      <c r="AK132" s="164"/>
      <c r="AL132" s="164"/>
      <c r="AM132" s="164"/>
      <c r="AN132" s="164"/>
      <c r="AO132" s="164"/>
      <c r="AP132" s="164"/>
      <c r="AQ132" s="164"/>
      <c r="AR132" s="164"/>
      <c r="AS132" s="164"/>
      <c r="AT132" s="164"/>
      <c r="AU132" s="164"/>
      <c r="AV132" s="164"/>
      <c r="AW132" s="164"/>
      <c r="AX132" s="164"/>
      <c r="AY132" s="164"/>
      <c r="AZ132" s="164"/>
    </row>
    <row r="133" spans="1:52">
      <c r="D133" s="164"/>
      <c r="E133" s="164"/>
      <c r="F133" s="164"/>
      <c r="G133" s="164"/>
      <c r="H133" s="164"/>
      <c r="I133" s="164"/>
      <c r="J133" s="164"/>
      <c r="K133" s="164"/>
      <c r="L133" s="164"/>
      <c r="M133" s="164"/>
      <c r="N133" s="164"/>
      <c r="O133" s="164"/>
      <c r="P133" s="164"/>
      <c r="Q133" s="164"/>
      <c r="R133" s="164"/>
      <c r="S133" s="164"/>
      <c r="T133" s="164"/>
      <c r="U133" s="164"/>
      <c r="V133" s="164"/>
      <c r="W133" s="164"/>
      <c r="X133" s="164"/>
      <c r="Y133" s="164"/>
      <c r="Z133" s="164"/>
      <c r="AA133" s="164"/>
      <c r="AB133" s="164"/>
      <c r="AC133" s="164"/>
      <c r="AD133" s="164"/>
      <c r="AE133" s="164"/>
      <c r="AF133" s="164"/>
      <c r="AG133" s="164"/>
      <c r="AH133" s="164"/>
      <c r="AI133" s="164"/>
      <c r="AJ133" s="164"/>
      <c r="AK133" s="164"/>
      <c r="AL133" s="164"/>
      <c r="AM133" s="164"/>
      <c r="AN133" s="164"/>
      <c r="AO133" s="164"/>
      <c r="AP133" s="164"/>
      <c r="AQ133" s="164"/>
      <c r="AR133" s="164"/>
      <c r="AS133" s="164"/>
      <c r="AT133" s="164"/>
      <c r="AU133" s="164"/>
      <c r="AV133" s="164"/>
      <c r="AW133" s="164"/>
      <c r="AX133" s="164"/>
      <c r="AY133" s="164"/>
      <c r="AZ133" s="164"/>
    </row>
    <row r="134" spans="1:52">
      <c r="D134" s="164"/>
      <c r="E134" s="164"/>
      <c r="F134" s="164"/>
      <c r="G134" s="164"/>
      <c r="H134" s="164"/>
      <c r="I134" s="164"/>
      <c r="J134" s="164"/>
      <c r="K134" s="164"/>
      <c r="L134" s="164"/>
      <c r="M134" s="164"/>
      <c r="N134" s="164"/>
      <c r="O134" s="164"/>
      <c r="P134" s="164"/>
      <c r="Q134" s="164"/>
      <c r="R134" s="164"/>
      <c r="S134" s="164"/>
      <c r="T134" s="164"/>
      <c r="U134" s="164"/>
      <c r="V134" s="164"/>
      <c r="W134" s="164"/>
      <c r="X134" s="164"/>
      <c r="Y134" s="164"/>
      <c r="Z134" s="164"/>
      <c r="AA134" s="164"/>
      <c r="AB134" s="164"/>
      <c r="AC134" s="164"/>
      <c r="AD134" s="164"/>
      <c r="AE134" s="164"/>
      <c r="AF134" s="164"/>
      <c r="AG134" s="164"/>
      <c r="AH134" s="164"/>
      <c r="AI134" s="164"/>
      <c r="AJ134" s="164"/>
      <c r="AK134" s="164"/>
      <c r="AL134" s="164"/>
      <c r="AM134" s="164"/>
      <c r="AN134" s="164"/>
      <c r="AO134" s="164"/>
      <c r="AP134" s="164"/>
      <c r="AQ134" s="164"/>
      <c r="AR134" s="164"/>
      <c r="AS134" s="164"/>
      <c r="AT134" s="164"/>
      <c r="AU134" s="164"/>
      <c r="AV134" s="164"/>
      <c r="AW134" s="164"/>
      <c r="AX134" s="164"/>
      <c r="AY134" s="164"/>
      <c r="AZ134" s="164"/>
    </row>
    <row r="135" spans="1:52">
      <c r="D135" s="164"/>
      <c r="E135" s="164"/>
      <c r="F135" s="164"/>
      <c r="G135" s="164"/>
      <c r="H135" s="164"/>
      <c r="I135" s="164"/>
      <c r="J135" s="164"/>
      <c r="K135" s="164"/>
      <c r="L135" s="164"/>
      <c r="M135" s="164"/>
      <c r="N135" s="164"/>
      <c r="O135" s="164"/>
      <c r="P135" s="164"/>
      <c r="Q135" s="164"/>
      <c r="R135" s="164"/>
      <c r="S135" s="164"/>
      <c r="T135" s="164"/>
      <c r="U135" s="164"/>
      <c r="V135" s="164"/>
      <c r="W135" s="164"/>
      <c r="X135" s="164"/>
      <c r="Y135" s="164"/>
      <c r="Z135" s="164"/>
      <c r="AA135" s="164"/>
      <c r="AB135" s="164"/>
      <c r="AC135" s="164"/>
      <c r="AD135" s="164"/>
      <c r="AE135" s="164"/>
      <c r="AF135" s="164"/>
      <c r="AG135" s="164"/>
      <c r="AH135" s="164"/>
      <c r="AI135" s="164"/>
      <c r="AJ135" s="164"/>
      <c r="AK135" s="164"/>
      <c r="AL135" s="164"/>
      <c r="AM135" s="164"/>
      <c r="AN135" s="164"/>
      <c r="AO135" s="164"/>
      <c r="AP135" s="164"/>
      <c r="AQ135" s="164"/>
      <c r="AR135" s="164"/>
      <c r="AS135" s="164"/>
      <c r="AT135" s="164"/>
      <c r="AU135" s="164"/>
      <c r="AV135" s="164"/>
      <c r="AW135" s="164"/>
      <c r="AX135" s="164"/>
      <c r="AY135" s="164"/>
      <c r="AZ135" s="164"/>
    </row>
    <row r="136" spans="1:52">
      <c r="D136" s="164"/>
      <c r="E136" s="164"/>
      <c r="F136" s="164"/>
      <c r="G136" s="164"/>
      <c r="H136" s="164"/>
      <c r="I136" s="164"/>
      <c r="J136" s="164"/>
      <c r="K136" s="164"/>
      <c r="L136" s="164"/>
      <c r="M136" s="164"/>
      <c r="N136" s="164"/>
      <c r="O136" s="164"/>
      <c r="P136" s="164"/>
      <c r="Q136" s="164"/>
      <c r="R136" s="164"/>
      <c r="S136" s="164"/>
      <c r="T136" s="164"/>
      <c r="U136" s="164"/>
      <c r="V136" s="164"/>
      <c r="W136" s="164"/>
      <c r="X136" s="164"/>
      <c r="Y136" s="164"/>
      <c r="Z136" s="164"/>
      <c r="AA136" s="164"/>
      <c r="AB136" s="164"/>
      <c r="AC136" s="164"/>
      <c r="AD136" s="164"/>
      <c r="AE136" s="164"/>
      <c r="AF136" s="164"/>
      <c r="AG136" s="164"/>
      <c r="AH136" s="164"/>
      <c r="AI136" s="164"/>
      <c r="AJ136" s="164"/>
      <c r="AK136" s="164"/>
      <c r="AL136" s="164"/>
      <c r="AM136" s="164"/>
      <c r="AN136" s="164"/>
      <c r="AO136" s="164"/>
      <c r="AP136" s="164"/>
      <c r="AQ136" s="164"/>
      <c r="AR136" s="164"/>
      <c r="AS136" s="164"/>
      <c r="AT136" s="164"/>
      <c r="AU136" s="164"/>
      <c r="AV136" s="164"/>
      <c r="AW136" s="164"/>
      <c r="AX136" s="164"/>
      <c r="AY136" s="164"/>
      <c r="AZ136" s="164"/>
    </row>
    <row r="137" spans="1:52">
      <c r="D137" s="164"/>
      <c r="E137" s="164"/>
      <c r="F137" s="164"/>
      <c r="G137" s="164"/>
      <c r="H137" s="164"/>
      <c r="I137" s="164"/>
      <c r="J137" s="164"/>
      <c r="K137" s="164"/>
      <c r="L137" s="164"/>
      <c r="M137" s="164"/>
      <c r="N137" s="164"/>
      <c r="O137" s="164"/>
      <c r="P137" s="164"/>
      <c r="Q137" s="164"/>
      <c r="R137" s="164"/>
      <c r="S137" s="164"/>
      <c r="T137" s="164"/>
      <c r="U137" s="164"/>
      <c r="V137" s="164"/>
      <c r="W137" s="164"/>
      <c r="X137" s="164"/>
      <c r="Y137" s="164"/>
      <c r="Z137" s="164"/>
      <c r="AA137" s="164"/>
      <c r="AB137" s="164"/>
      <c r="AC137" s="164"/>
      <c r="AD137" s="164"/>
      <c r="AE137" s="164"/>
      <c r="AF137" s="164"/>
      <c r="AG137" s="164"/>
      <c r="AH137" s="164"/>
      <c r="AI137" s="164"/>
      <c r="AJ137" s="164"/>
      <c r="AK137" s="164"/>
      <c r="AL137" s="164"/>
      <c r="AM137" s="164"/>
      <c r="AN137" s="164"/>
      <c r="AO137" s="164"/>
      <c r="AP137" s="164"/>
      <c r="AQ137" s="164"/>
      <c r="AR137" s="164"/>
      <c r="AS137" s="164"/>
      <c r="AT137" s="164"/>
      <c r="AU137" s="164"/>
      <c r="AV137" s="164"/>
      <c r="AW137" s="164"/>
      <c r="AX137" s="164"/>
      <c r="AY137" s="164"/>
      <c r="AZ137" s="164"/>
    </row>
    <row r="138" spans="1:52">
      <c r="D138" s="164"/>
      <c r="E138" s="164"/>
      <c r="F138" s="164"/>
      <c r="G138" s="164"/>
      <c r="H138" s="164"/>
      <c r="I138" s="164"/>
      <c r="J138" s="164"/>
      <c r="K138" s="164"/>
      <c r="L138" s="164"/>
      <c r="M138" s="164"/>
      <c r="N138" s="164"/>
      <c r="O138" s="164"/>
      <c r="P138" s="164"/>
      <c r="Q138" s="164"/>
      <c r="R138" s="164"/>
      <c r="S138" s="164"/>
      <c r="T138" s="164"/>
      <c r="U138" s="164"/>
      <c r="V138" s="164"/>
      <c r="W138" s="164"/>
      <c r="X138" s="164"/>
      <c r="Y138" s="164"/>
      <c r="Z138" s="164"/>
      <c r="AA138" s="164"/>
      <c r="AB138" s="164"/>
      <c r="AC138" s="164"/>
      <c r="AD138" s="164"/>
      <c r="AE138" s="164"/>
      <c r="AF138" s="164"/>
      <c r="AG138" s="164"/>
      <c r="AH138" s="164"/>
      <c r="AI138" s="164"/>
      <c r="AJ138" s="164"/>
      <c r="AK138" s="164"/>
      <c r="AL138" s="164"/>
      <c r="AM138" s="164"/>
      <c r="AN138" s="164"/>
      <c r="AO138" s="164"/>
      <c r="AP138" s="164"/>
      <c r="AQ138" s="164"/>
      <c r="AR138" s="164"/>
      <c r="AS138" s="164"/>
      <c r="AT138" s="164"/>
      <c r="AU138" s="164"/>
      <c r="AV138" s="164"/>
      <c r="AW138" s="164"/>
      <c r="AX138" s="164"/>
      <c r="AY138" s="164"/>
      <c r="AZ138" s="164"/>
    </row>
    <row r="139" spans="1:52">
      <c r="D139" s="164"/>
      <c r="E139" s="164"/>
      <c r="F139" s="164"/>
      <c r="G139" s="164"/>
      <c r="H139" s="164"/>
      <c r="I139" s="164"/>
      <c r="J139" s="164"/>
      <c r="K139" s="164"/>
      <c r="L139" s="164"/>
      <c r="M139" s="164"/>
      <c r="N139" s="164"/>
      <c r="O139" s="164"/>
      <c r="P139" s="164"/>
      <c r="Q139" s="164"/>
      <c r="R139" s="164"/>
      <c r="S139" s="164"/>
      <c r="T139" s="164"/>
      <c r="U139" s="164"/>
      <c r="V139" s="164"/>
      <c r="W139" s="164"/>
      <c r="X139" s="164"/>
      <c r="Y139" s="164"/>
      <c r="Z139" s="164"/>
      <c r="AA139" s="164"/>
      <c r="AB139" s="164"/>
      <c r="AC139" s="164"/>
      <c r="AD139" s="164"/>
      <c r="AE139" s="164"/>
      <c r="AF139" s="164"/>
      <c r="AG139" s="164"/>
      <c r="AH139" s="164"/>
      <c r="AI139" s="164"/>
      <c r="AJ139" s="164"/>
      <c r="AK139" s="164"/>
      <c r="AL139" s="164"/>
      <c r="AM139" s="164"/>
      <c r="AN139" s="164"/>
      <c r="AO139" s="164"/>
      <c r="AP139" s="164"/>
      <c r="AQ139" s="164"/>
      <c r="AR139" s="164"/>
      <c r="AS139" s="164"/>
      <c r="AT139" s="164"/>
      <c r="AU139" s="164"/>
      <c r="AV139" s="164"/>
      <c r="AW139" s="164"/>
      <c r="AX139" s="164"/>
      <c r="AY139" s="164"/>
      <c r="AZ139" s="164"/>
    </row>
    <row r="140" spans="1:52">
      <c r="D140" s="164"/>
      <c r="E140" s="164"/>
      <c r="F140" s="164"/>
      <c r="G140" s="164"/>
      <c r="H140" s="164"/>
      <c r="I140" s="164"/>
      <c r="J140" s="164"/>
      <c r="K140" s="164"/>
      <c r="L140" s="164"/>
      <c r="M140" s="164"/>
      <c r="N140" s="164"/>
      <c r="O140" s="164"/>
      <c r="P140" s="164"/>
      <c r="Q140" s="164"/>
      <c r="R140" s="164"/>
      <c r="S140" s="164"/>
      <c r="T140" s="164"/>
      <c r="U140" s="164"/>
      <c r="V140" s="164"/>
      <c r="W140" s="164"/>
      <c r="X140" s="164"/>
      <c r="Y140" s="164"/>
      <c r="Z140" s="164"/>
      <c r="AA140" s="164"/>
      <c r="AB140" s="164"/>
      <c r="AC140" s="164"/>
      <c r="AD140" s="164"/>
      <c r="AE140" s="164"/>
      <c r="AF140" s="164"/>
      <c r="AG140" s="164"/>
      <c r="AH140" s="164"/>
      <c r="AI140" s="164"/>
      <c r="AJ140" s="164"/>
      <c r="AK140" s="164"/>
      <c r="AL140" s="164"/>
      <c r="AM140" s="164"/>
      <c r="AN140" s="164"/>
      <c r="AO140" s="164"/>
      <c r="AP140" s="164"/>
      <c r="AQ140" s="164"/>
      <c r="AR140" s="164"/>
      <c r="AS140" s="164"/>
      <c r="AT140" s="164"/>
      <c r="AU140" s="164"/>
      <c r="AV140" s="164"/>
      <c r="AW140" s="164"/>
      <c r="AX140" s="164"/>
      <c r="AY140" s="164"/>
      <c r="AZ140" s="164"/>
    </row>
    <row r="141" spans="1:52">
      <c r="D141" s="164"/>
      <c r="E141" s="164"/>
      <c r="F141" s="164"/>
      <c r="G141" s="164"/>
      <c r="H141" s="164"/>
      <c r="I141" s="164"/>
      <c r="J141" s="164"/>
      <c r="K141" s="164"/>
      <c r="L141" s="164"/>
      <c r="M141" s="164"/>
      <c r="N141" s="164"/>
      <c r="O141" s="164"/>
      <c r="P141" s="164"/>
      <c r="Q141" s="164"/>
      <c r="R141" s="164"/>
      <c r="S141" s="164"/>
      <c r="T141" s="164"/>
      <c r="U141" s="164"/>
      <c r="V141" s="164"/>
      <c r="W141" s="164"/>
      <c r="X141" s="164"/>
      <c r="Y141" s="164"/>
      <c r="Z141" s="164"/>
      <c r="AA141" s="164"/>
      <c r="AB141" s="164"/>
      <c r="AC141" s="164"/>
      <c r="AD141" s="164"/>
      <c r="AE141" s="164"/>
      <c r="AF141" s="164"/>
      <c r="AG141" s="164"/>
      <c r="AH141" s="164"/>
      <c r="AI141" s="164"/>
      <c r="AJ141" s="164"/>
      <c r="AK141" s="164"/>
      <c r="AL141" s="164"/>
      <c r="AM141" s="164"/>
      <c r="AN141" s="164"/>
      <c r="AO141" s="164"/>
      <c r="AP141" s="164"/>
      <c r="AQ141" s="164"/>
      <c r="AR141" s="164"/>
      <c r="AS141" s="164"/>
      <c r="AT141" s="164"/>
      <c r="AU141" s="164"/>
      <c r="AV141" s="164"/>
      <c r="AW141" s="164"/>
      <c r="AX141" s="164"/>
      <c r="AY141" s="164"/>
      <c r="AZ141" s="164"/>
    </row>
    <row r="142" spans="1:52">
      <c r="D142" s="164"/>
      <c r="E142" s="164"/>
      <c r="F142" s="164"/>
      <c r="G142" s="164"/>
      <c r="H142" s="164"/>
      <c r="I142" s="164"/>
      <c r="J142" s="164"/>
      <c r="K142" s="164"/>
      <c r="L142" s="164"/>
      <c r="M142" s="164"/>
      <c r="N142" s="164"/>
      <c r="O142" s="164"/>
      <c r="P142" s="164"/>
      <c r="Q142" s="164"/>
      <c r="R142" s="164"/>
      <c r="S142" s="164"/>
      <c r="T142" s="164"/>
      <c r="U142" s="164"/>
      <c r="V142" s="164"/>
      <c r="W142" s="164"/>
      <c r="X142" s="164"/>
      <c r="Y142" s="164"/>
      <c r="Z142" s="164"/>
      <c r="AA142" s="164"/>
      <c r="AB142" s="164"/>
      <c r="AC142" s="164"/>
      <c r="AD142" s="164"/>
      <c r="AE142" s="164"/>
      <c r="AF142" s="164"/>
      <c r="AG142" s="164"/>
      <c r="AH142" s="164"/>
      <c r="AI142" s="164"/>
      <c r="AJ142" s="164"/>
      <c r="AK142" s="164"/>
      <c r="AL142" s="164"/>
      <c r="AM142" s="164"/>
      <c r="AN142" s="164"/>
      <c r="AO142" s="164"/>
      <c r="AP142" s="164"/>
      <c r="AQ142" s="164"/>
      <c r="AR142" s="164"/>
      <c r="AS142" s="164"/>
      <c r="AT142" s="164"/>
      <c r="AU142" s="164"/>
      <c r="AV142" s="164"/>
      <c r="AW142" s="164"/>
      <c r="AX142" s="164"/>
      <c r="AY142" s="164"/>
      <c r="AZ142" s="164"/>
    </row>
    <row r="143" spans="1:52">
      <c r="D143" s="164"/>
      <c r="E143" s="164"/>
      <c r="F143" s="164"/>
      <c r="G143" s="164"/>
      <c r="H143" s="164"/>
      <c r="I143" s="164"/>
      <c r="J143" s="164"/>
      <c r="K143" s="164"/>
      <c r="L143" s="164"/>
      <c r="M143" s="164"/>
      <c r="N143" s="164"/>
      <c r="O143" s="164"/>
      <c r="P143" s="164"/>
      <c r="Q143" s="164"/>
      <c r="R143" s="164"/>
      <c r="S143" s="164"/>
      <c r="T143" s="164"/>
      <c r="U143" s="164"/>
      <c r="V143" s="164"/>
      <c r="W143" s="164"/>
      <c r="X143" s="164"/>
      <c r="Y143" s="164"/>
      <c r="Z143" s="164"/>
      <c r="AA143" s="164"/>
      <c r="AB143" s="164"/>
      <c r="AC143" s="164"/>
      <c r="AD143" s="164"/>
      <c r="AE143" s="164"/>
      <c r="AF143" s="164"/>
      <c r="AG143" s="164"/>
      <c r="AH143" s="164"/>
      <c r="AI143" s="164"/>
      <c r="AJ143" s="164"/>
      <c r="AK143" s="164"/>
      <c r="AL143" s="164"/>
      <c r="AM143" s="164"/>
      <c r="AN143" s="164"/>
      <c r="AO143" s="164"/>
      <c r="AP143" s="164"/>
      <c r="AQ143" s="164"/>
      <c r="AR143" s="164"/>
      <c r="AS143" s="164"/>
      <c r="AT143" s="164"/>
      <c r="AU143" s="164"/>
      <c r="AV143" s="164"/>
      <c r="AW143" s="164"/>
      <c r="AX143" s="164"/>
      <c r="AY143" s="164"/>
      <c r="AZ143" s="164"/>
    </row>
    <row r="144" spans="1:52">
      <c r="D144" s="164"/>
      <c r="E144" s="164"/>
      <c r="F144" s="164"/>
      <c r="G144" s="164"/>
      <c r="H144" s="164"/>
      <c r="I144" s="164"/>
      <c r="J144" s="164"/>
      <c r="K144" s="164"/>
      <c r="L144" s="164"/>
      <c r="M144" s="164"/>
      <c r="N144" s="164"/>
      <c r="O144" s="164"/>
      <c r="P144" s="164"/>
      <c r="Q144" s="164"/>
      <c r="R144" s="164"/>
      <c r="S144" s="164"/>
      <c r="T144" s="164"/>
      <c r="U144" s="164"/>
      <c r="V144" s="164"/>
      <c r="W144" s="164"/>
      <c r="X144" s="164"/>
      <c r="Y144" s="164"/>
      <c r="Z144" s="164"/>
      <c r="AA144" s="164"/>
      <c r="AB144" s="164"/>
      <c r="AC144" s="164"/>
      <c r="AD144" s="164"/>
      <c r="AE144" s="164"/>
      <c r="AF144" s="164"/>
      <c r="AG144" s="164"/>
      <c r="AH144" s="164"/>
      <c r="AI144" s="164"/>
      <c r="AJ144" s="164"/>
      <c r="AK144" s="164"/>
      <c r="AL144" s="164"/>
      <c r="AM144" s="164"/>
      <c r="AN144" s="164"/>
      <c r="AO144" s="164"/>
      <c r="AP144" s="164"/>
      <c r="AQ144" s="164"/>
      <c r="AR144" s="164"/>
      <c r="AS144" s="164"/>
      <c r="AT144" s="164"/>
      <c r="AU144" s="164"/>
      <c r="AV144" s="164"/>
      <c r="AW144" s="164"/>
      <c r="AX144" s="164"/>
      <c r="AY144" s="164"/>
      <c r="AZ144" s="164"/>
    </row>
    <row r="145" spans="4:52">
      <c r="D145" s="164"/>
      <c r="E145" s="164"/>
      <c r="F145" s="164"/>
      <c r="G145" s="164"/>
      <c r="H145" s="164"/>
      <c r="I145" s="164"/>
      <c r="J145" s="164"/>
      <c r="K145" s="164"/>
      <c r="L145" s="164"/>
      <c r="M145" s="164"/>
      <c r="N145" s="164"/>
      <c r="O145" s="164"/>
      <c r="P145" s="164"/>
      <c r="Q145" s="164"/>
      <c r="R145" s="164"/>
      <c r="S145" s="164"/>
      <c r="T145" s="164"/>
      <c r="U145" s="164"/>
      <c r="V145" s="164"/>
      <c r="W145" s="164"/>
      <c r="X145" s="164"/>
      <c r="Y145" s="164"/>
      <c r="Z145" s="164"/>
      <c r="AA145" s="164"/>
      <c r="AB145" s="164"/>
      <c r="AC145" s="164"/>
      <c r="AD145" s="164"/>
      <c r="AE145" s="164"/>
      <c r="AF145" s="164"/>
      <c r="AG145" s="164"/>
      <c r="AH145" s="164"/>
      <c r="AI145" s="164"/>
      <c r="AJ145" s="164"/>
      <c r="AK145" s="164"/>
      <c r="AL145" s="164"/>
      <c r="AM145" s="164"/>
      <c r="AN145" s="164"/>
      <c r="AO145" s="164"/>
      <c r="AP145" s="164"/>
      <c r="AQ145" s="164"/>
      <c r="AR145" s="164"/>
      <c r="AS145" s="164"/>
      <c r="AT145" s="164"/>
      <c r="AU145" s="164"/>
      <c r="AV145" s="164"/>
      <c r="AW145" s="164"/>
      <c r="AX145" s="164"/>
      <c r="AY145" s="164"/>
      <c r="AZ145" s="164"/>
    </row>
    <row r="146" spans="4:52">
      <c r="D146" s="164"/>
      <c r="E146" s="164"/>
      <c r="F146" s="164"/>
      <c r="G146" s="164"/>
      <c r="H146" s="164"/>
      <c r="I146" s="164"/>
      <c r="J146" s="164"/>
      <c r="K146" s="164"/>
      <c r="L146" s="164"/>
      <c r="M146" s="164"/>
      <c r="N146" s="164"/>
      <c r="O146" s="164"/>
      <c r="P146" s="164"/>
      <c r="Q146" s="164"/>
      <c r="R146" s="164"/>
      <c r="S146" s="164"/>
      <c r="T146" s="164"/>
      <c r="U146" s="164"/>
      <c r="V146" s="164"/>
      <c r="W146" s="164"/>
      <c r="X146" s="164"/>
      <c r="Y146" s="164"/>
      <c r="Z146" s="164"/>
      <c r="AA146" s="164"/>
      <c r="AB146" s="164"/>
      <c r="AC146" s="164"/>
      <c r="AD146" s="164"/>
      <c r="AE146" s="164"/>
      <c r="AF146" s="164"/>
      <c r="AG146" s="164"/>
      <c r="AH146" s="164"/>
      <c r="AI146" s="164"/>
      <c r="AJ146" s="164"/>
      <c r="AK146" s="164"/>
      <c r="AL146" s="164"/>
      <c r="AM146" s="164"/>
      <c r="AN146" s="164"/>
      <c r="AO146" s="164"/>
      <c r="AP146" s="164"/>
      <c r="AQ146" s="164"/>
      <c r="AR146" s="164"/>
      <c r="AS146" s="164"/>
      <c r="AT146" s="164"/>
      <c r="AU146" s="164"/>
      <c r="AV146" s="164"/>
      <c r="AW146" s="164"/>
      <c r="AX146" s="164"/>
      <c r="AY146" s="164"/>
      <c r="AZ146" s="164"/>
    </row>
    <row r="147" spans="4:52">
      <c r="D147" s="164"/>
      <c r="E147" s="164"/>
      <c r="F147" s="164"/>
      <c r="G147" s="164"/>
      <c r="H147" s="164"/>
      <c r="I147" s="164"/>
      <c r="J147" s="164"/>
      <c r="K147" s="164"/>
      <c r="L147" s="164"/>
      <c r="M147" s="164"/>
      <c r="N147" s="164"/>
      <c r="O147" s="164"/>
      <c r="P147" s="164"/>
      <c r="Q147" s="164"/>
      <c r="R147" s="164"/>
      <c r="S147" s="164"/>
      <c r="T147" s="164"/>
      <c r="U147" s="164"/>
      <c r="V147" s="164"/>
      <c r="W147" s="164"/>
      <c r="X147" s="164"/>
      <c r="Y147" s="164"/>
      <c r="Z147" s="164"/>
      <c r="AA147" s="164"/>
      <c r="AB147" s="164"/>
      <c r="AC147" s="164"/>
      <c r="AD147" s="164"/>
      <c r="AE147" s="164"/>
      <c r="AF147" s="164"/>
      <c r="AG147" s="164"/>
      <c r="AH147" s="164"/>
      <c r="AI147" s="164"/>
      <c r="AJ147" s="164"/>
      <c r="AK147" s="164"/>
    </row>
    <row r="148" spans="4:52">
      <c r="D148" s="164"/>
      <c r="E148" s="164"/>
      <c r="F148" s="164"/>
      <c r="G148" s="164"/>
      <c r="H148" s="164"/>
      <c r="I148" s="164"/>
      <c r="J148" s="164"/>
      <c r="K148" s="164"/>
      <c r="L148" s="164"/>
      <c r="M148" s="164"/>
      <c r="N148" s="164"/>
      <c r="O148" s="164"/>
      <c r="P148" s="164"/>
      <c r="Q148" s="164"/>
      <c r="R148" s="164"/>
      <c r="S148" s="164"/>
      <c r="T148" s="164"/>
      <c r="U148" s="164"/>
      <c r="V148" s="164"/>
      <c r="W148" s="164"/>
      <c r="X148" s="164"/>
      <c r="Y148" s="164"/>
      <c r="Z148" s="164"/>
      <c r="AA148" s="164"/>
      <c r="AB148" s="164"/>
      <c r="AC148" s="164"/>
      <c r="AD148" s="164"/>
      <c r="AE148" s="164"/>
      <c r="AF148" s="164"/>
      <c r="AG148" s="164"/>
      <c r="AH148" s="164"/>
      <c r="AI148" s="164"/>
      <c r="AJ148" s="164"/>
      <c r="AK148" s="164"/>
    </row>
    <row r="149" spans="4:52">
      <c r="D149" s="164"/>
      <c r="E149" s="164"/>
      <c r="F149" s="164"/>
      <c r="G149" s="164"/>
      <c r="H149" s="164"/>
      <c r="I149" s="164"/>
      <c r="J149" s="164"/>
      <c r="K149" s="164"/>
      <c r="L149" s="164"/>
      <c r="M149" s="164"/>
      <c r="N149" s="164"/>
      <c r="O149" s="164"/>
      <c r="P149" s="164"/>
      <c r="Q149" s="164"/>
      <c r="R149" s="164"/>
      <c r="S149" s="164"/>
      <c r="T149" s="164"/>
      <c r="U149" s="164"/>
      <c r="V149" s="164"/>
      <c r="W149" s="164"/>
      <c r="X149" s="164"/>
      <c r="Y149" s="164"/>
      <c r="Z149" s="164"/>
      <c r="AA149" s="164"/>
      <c r="AB149" s="164"/>
      <c r="AC149" s="164"/>
      <c r="AD149" s="164"/>
      <c r="AE149" s="164"/>
      <c r="AF149" s="164"/>
      <c r="AG149" s="164"/>
      <c r="AH149" s="164"/>
      <c r="AI149" s="164"/>
      <c r="AJ149" s="164"/>
      <c r="AK149" s="164"/>
    </row>
    <row r="150" spans="4:52">
      <c r="D150" s="164"/>
      <c r="E150" s="164"/>
      <c r="F150" s="164"/>
      <c r="G150" s="164"/>
      <c r="H150" s="164"/>
      <c r="I150" s="164"/>
      <c r="J150" s="164"/>
      <c r="K150" s="164"/>
      <c r="L150" s="164"/>
      <c r="M150" s="164"/>
      <c r="N150" s="164"/>
      <c r="O150" s="164"/>
      <c r="P150" s="164"/>
      <c r="Q150" s="164"/>
      <c r="R150" s="164"/>
      <c r="S150" s="164"/>
      <c r="T150" s="164"/>
      <c r="U150" s="164"/>
      <c r="V150" s="164"/>
      <c r="W150" s="164"/>
      <c r="X150" s="164"/>
      <c r="Y150" s="164"/>
      <c r="Z150" s="164"/>
      <c r="AA150" s="164"/>
      <c r="AB150" s="164"/>
      <c r="AC150" s="164"/>
      <c r="AD150" s="164"/>
      <c r="AE150" s="164"/>
      <c r="AF150" s="164"/>
      <c r="AG150" s="164"/>
      <c r="AH150" s="164"/>
      <c r="AI150" s="164"/>
      <c r="AJ150" s="164"/>
      <c r="AK150" s="164"/>
    </row>
    <row r="151" spans="4:52">
      <c r="D151" s="164"/>
      <c r="E151" s="164"/>
      <c r="F151" s="164"/>
      <c r="G151" s="164"/>
      <c r="H151" s="164"/>
      <c r="I151" s="164"/>
      <c r="J151" s="164"/>
      <c r="K151" s="164"/>
      <c r="L151" s="164"/>
      <c r="M151" s="164"/>
      <c r="N151" s="164"/>
      <c r="O151" s="164"/>
      <c r="P151" s="164"/>
      <c r="Q151" s="164"/>
      <c r="R151" s="164"/>
      <c r="S151" s="164"/>
      <c r="T151" s="164"/>
      <c r="U151" s="164"/>
      <c r="V151" s="164"/>
      <c r="W151" s="164"/>
      <c r="X151" s="164"/>
      <c r="Y151" s="164"/>
      <c r="Z151" s="164"/>
      <c r="AA151" s="164"/>
      <c r="AB151" s="164"/>
      <c r="AC151" s="164"/>
      <c r="AD151" s="164"/>
      <c r="AE151" s="164"/>
      <c r="AF151" s="164"/>
      <c r="AG151" s="164"/>
      <c r="AH151" s="164"/>
      <c r="AI151" s="164"/>
      <c r="AJ151" s="164"/>
      <c r="AK151" s="164"/>
    </row>
    <row r="152" spans="4:52">
      <c r="D152" s="164"/>
      <c r="E152" s="164"/>
      <c r="F152" s="164"/>
      <c r="G152" s="164"/>
      <c r="H152" s="164"/>
      <c r="I152" s="164"/>
      <c r="J152" s="164"/>
      <c r="K152" s="164"/>
      <c r="L152" s="164"/>
      <c r="M152" s="164"/>
      <c r="N152" s="164"/>
      <c r="O152" s="164"/>
      <c r="P152" s="164"/>
      <c r="Q152" s="164"/>
      <c r="R152" s="164"/>
      <c r="S152" s="164"/>
      <c r="T152" s="164"/>
      <c r="U152" s="164"/>
      <c r="V152" s="164"/>
      <c r="W152" s="164"/>
      <c r="X152" s="164"/>
      <c r="Y152" s="164"/>
      <c r="Z152" s="164"/>
      <c r="AA152" s="164"/>
      <c r="AB152" s="164"/>
      <c r="AC152" s="164"/>
      <c r="AD152" s="164"/>
      <c r="AE152" s="164"/>
      <c r="AF152" s="164"/>
      <c r="AG152" s="164"/>
      <c r="AH152" s="164"/>
      <c r="AI152" s="164"/>
      <c r="AJ152" s="164"/>
      <c r="AK152" s="164"/>
    </row>
    <row r="153" spans="4:52">
      <c r="D153" s="164"/>
      <c r="E153" s="164"/>
      <c r="F153" s="164"/>
      <c r="G153" s="164"/>
      <c r="H153" s="164"/>
      <c r="I153" s="164"/>
      <c r="J153" s="164"/>
      <c r="K153" s="164"/>
      <c r="L153" s="164"/>
      <c r="M153" s="164"/>
      <c r="N153" s="164"/>
      <c r="O153" s="164"/>
      <c r="P153" s="164"/>
      <c r="Q153" s="164"/>
      <c r="R153" s="164"/>
      <c r="S153" s="164"/>
      <c r="T153" s="164"/>
      <c r="U153" s="164"/>
      <c r="V153" s="164"/>
      <c r="W153" s="164"/>
      <c r="X153" s="164"/>
      <c r="Y153" s="164"/>
      <c r="Z153" s="164"/>
      <c r="AA153" s="164"/>
      <c r="AB153" s="164"/>
      <c r="AC153" s="164"/>
      <c r="AD153" s="164"/>
      <c r="AE153" s="164"/>
      <c r="AF153" s="164"/>
      <c r="AG153" s="164"/>
      <c r="AH153" s="164"/>
      <c r="AI153" s="164"/>
      <c r="AJ153" s="164"/>
      <c r="AK153" s="164"/>
    </row>
    <row r="154" spans="4:52">
      <c r="D154" s="164"/>
      <c r="E154" s="164"/>
      <c r="F154" s="164"/>
      <c r="G154" s="164"/>
      <c r="H154" s="164"/>
      <c r="I154" s="164"/>
      <c r="J154" s="164"/>
      <c r="K154" s="164"/>
      <c r="L154" s="164"/>
      <c r="M154" s="164"/>
      <c r="N154" s="164"/>
      <c r="O154" s="164"/>
      <c r="P154" s="164"/>
      <c r="Q154" s="164"/>
      <c r="R154" s="164"/>
      <c r="S154" s="164"/>
      <c r="T154" s="164"/>
      <c r="U154" s="164"/>
      <c r="V154" s="164"/>
      <c r="W154" s="164"/>
      <c r="X154" s="164"/>
      <c r="Y154" s="164"/>
      <c r="Z154" s="164"/>
      <c r="AA154" s="164"/>
      <c r="AB154" s="164"/>
      <c r="AC154" s="164"/>
      <c r="AD154" s="164"/>
      <c r="AE154" s="164"/>
      <c r="AF154" s="164"/>
      <c r="AG154" s="164"/>
      <c r="AH154" s="164"/>
      <c r="AI154" s="164"/>
      <c r="AJ154" s="164"/>
      <c r="AK154" s="164"/>
    </row>
    <row r="155" spans="4:52">
      <c r="D155" s="164"/>
      <c r="E155" s="164"/>
      <c r="F155" s="164"/>
      <c r="G155" s="164"/>
      <c r="H155" s="164"/>
      <c r="I155" s="164"/>
      <c r="J155" s="164"/>
      <c r="K155" s="164"/>
      <c r="L155" s="164"/>
      <c r="M155" s="164"/>
      <c r="N155" s="164"/>
      <c r="O155" s="164"/>
      <c r="P155" s="164"/>
      <c r="Q155" s="164"/>
      <c r="R155" s="164"/>
      <c r="S155" s="164"/>
      <c r="T155" s="164"/>
      <c r="U155" s="164"/>
      <c r="V155" s="164"/>
      <c r="W155" s="164"/>
      <c r="X155" s="164"/>
      <c r="Y155" s="164"/>
      <c r="Z155" s="164"/>
      <c r="AA155" s="164"/>
      <c r="AB155" s="164"/>
      <c r="AC155" s="164"/>
      <c r="AD155" s="164"/>
      <c r="AE155" s="164"/>
      <c r="AF155" s="164"/>
      <c r="AG155" s="164"/>
      <c r="AH155" s="164"/>
      <c r="AI155" s="164"/>
      <c r="AJ155" s="164"/>
      <c r="AK155" s="164"/>
    </row>
    <row r="156" spans="4:52">
      <c r="D156" s="164"/>
      <c r="E156" s="164"/>
      <c r="F156" s="164"/>
      <c r="G156" s="164"/>
      <c r="H156" s="164"/>
      <c r="I156" s="164"/>
      <c r="J156" s="164"/>
      <c r="K156" s="164"/>
      <c r="L156" s="164"/>
      <c r="M156" s="164"/>
      <c r="N156" s="164"/>
      <c r="O156" s="164"/>
      <c r="P156" s="164"/>
      <c r="Q156" s="164"/>
      <c r="R156" s="164"/>
      <c r="S156" s="164"/>
      <c r="T156" s="164"/>
      <c r="U156" s="164"/>
      <c r="V156" s="164"/>
      <c r="W156" s="164"/>
      <c r="X156" s="164"/>
      <c r="Y156" s="164"/>
      <c r="Z156" s="164"/>
      <c r="AA156" s="164"/>
      <c r="AB156" s="164"/>
      <c r="AC156" s="164"/>
      <c r="AD156" s="164"/>
      <c r="AE156" s="164"/>
      <c r="AF156" s="164"/>
      <c r="AG156" s="164"/>
      <c r="AH156" s="164"/>
      <c r="AI156" s="164"/>
      <c r="AJ156" s="164"/>
      <c r="AK156" s="164"/>
    </row>
    <row r="157" spans="4:52">
      <c r="D157" s="164"/>
      <c r="E157" s="164"/>
      <c r="F157" s="164"/>
      <c r="G157" s="164"/>
      <c r="H157" s="164"/>
      <c r="I157" s="164"/>
      <c r="J157" s="164"/>
      <c r="K157" s="164"/>
      <c r="L157" s="164"/>
      <c r="M157" s="164"/>
      <c r="N157" s="164"/>
      <c r="O157" s="164"/>
      <c r="P157" s="164"/>
      <c r="Q157" s="164"/>
      <c r="R157" s="164"/>
      <c r="S157" s="164"/>
      <c r="T157" s="164"/>
      <c r="U157" s="164"/>
      <c r="V157" s="164"/>
      <c r="W157" s="164"/>
      <c r="X157" s="164"/>
      <c r="Y157" s="164"/>
      <c r="Z157" s="164"/>
      <c r="AA157" s="164"/>
      <c r="AB157" s="164"/>
      <c r="AC157" s="164"/>
      <c r="AD157" s="164"/>
      <c r="AE157" s="164"/>
      <c r="AF157" s="164"/>
      <c r="AG157" s="164"/>
      <c r="AH157" s="164"/>
      <c r="AI157" s="164"/>
      <c r="AJ157" s="164"/>
      <c r="AK157" s="164"/>
    </row>
    <row r="158" spans="4:52">
      <c r="D158" s="164"/>
      <c r="E158" s="164"/>
      <c r="F158" s="164"/>
      <c r="G158" s="164"/>
      <c r="H158" s="164"/>
      <c r="I158" s="164"/>
      <c r="J158" s="164"/>
      <c r="K158" s="164"/>
      <c r="L158" s="164"/>
      <c r="M158" s="164"/>
      <c r="N158" s="164"/>
      <c r="O158" s="164"/>
      <c r="P158" s="164"/>
      <c r="Q158" s="164"/>
      <c r="R158" s="164"/>
      <c r="S158" s="164"/>
      <c r="T158" s="164"/>
      <c r="U158" s="164"/>
      <c r="V158" s="164"/>
      <c r="W158" s="164"/>
      <c r="X158" s="164"/>
      <c r="Y158" s="164"/>
      <c r="Z158" s="164"/>
      <c r="AA158" s="164"/>
      <c r="AB158" s="164"/>
      <c r="AC158" s="164"/>
      <c r="AD158" s="164"/>
      <c r="AE158" s="164"/>
      <c r="AF158" s="164"/>
      <c r="AG158" s="164"/>
      <c r="AH158" s="164"/>
      <c r="AI158" s="164"/>
      <c r="AJ158" s="164"/>
      <c r="AK158" s="164"/>
    </row>
    <row r="159" spans="4:52">
      <c r="D159" s="164"/>
      <c r="E159" s="164"/>
      <c r="F159" s="164"/>
      <c r="G159" s="164"/>
      <c r="H159" s="164"/>
      <c r="I159" s="164"/>
      <c r="J159" s="164"/>
      <c r="K159" s="164"/>
      <c r="L159" s="164"/>
      <c r="M159" s="164"/>
      <c r="N159" s="164"/>
      <c r="O159" s="164"/>
      <c r="P159" s="164"/>
      <c r="Q159" s="164"/>
      <c r="R159" s="164"/>
      <c r="S159" s="164"/>
      <c r="T159" s="164"/>
      <c r="U159" s="164"/>
      <c r="V159" s="164"/>
      <c r="W159" s="164"/>
      <c r="X159" s="164"/>
      <c r="Y159" s="164"/>
      <c r="Z159" s="164"/>
      <c r="AA159" s="164"/>
      <c r="AB159" s="164"/>
      <c r="AC159" s="164"/>
      <c r="AD159" s="164"/>
      <c r="AE159" s="164"/>
      <c r="AF159" s="164"/>
      <c r="AG159" s="164"/>
      <c r="AH159" s="164"/>
      <c r="AI159" s="164"/>
      <c r="AJ159" s="164"/>
      <c r="AK159" s="164"/>
    </row>
    <row r="160" spans="4:52">
      <c r="D160" s="164"/>
      <c r="E160" s="164"/>
      <c r="F160" s="164"/>
      <c r="G160" s="164"/>
      <c r="H160" s="164"/>
      <c r="I160" s="164"/>
      <c r="J160" s="164"/>
      <c r="K160" s="164"/>
      <c r="L160" s="164"/>
      <c r="M160" s="164"/>
      <c r="N160" s="164"/>
      <c r="O160" s="164"/>
      <c r="P160" s="164"/>
      <c r="Q160" s="164"/>
      <c r="R160" s="164"/>
      <c r="S160" s="164"/>
      <c r="T160" s="164"/>
      <c r="U160" s="164"/>
      <c r="V160" s="164"/>
      <c r="W160" s="164"/>
      <c r="X160" s="164"/>
      <c r="Y160" s="164"/>
      <c r="Z160" s="164"/>
      <c r="AA160" s="164"/>
      <c r="AB160" s="164"/>
      <c r="AC160" s="164"/>
      <c r="AD160" s="164"/>
      <c r="AE160" s="164"/>
      <c r="AF160" s="164"/>
      <c r="AG160" s="164"/>
      <c r="AH160" s="164"/>
      <c r="AI160" s="164"/>
      <c r="AJ160" s="164"/>
      <c r="AK160" s="164"/>
    </row>
    <row r="161" spans="4:37">
      <c r="D161" s="164"/>
      <c r="E161" s="164"/>
      <c r="F161" s="164"/>
      <c r="G161" s="164"/>
      <c r="H161" s="164"/>
      <c r="I161" s="164"/>
      <c r="J161" s="164"/>
      <c r="K161" s="164"/>
      <c r="L161" s="164"/>
      <c r="M161" s="164"/>
      <c r="N161" s="164"/>
      <c r="O161" s="164"/>
      <c r="P161" s="164"/>
      <c r="Q161" s="164"/>
      <c r="R161" s="164"/>
      <c r="S161" s="164"/>
      <c r="T161" s="164"/>
      <c r="U161" s="164"/>
      <c r="V161" s="164"/>
      <c r="W161" s="164"/>
      <c r="X161" s="164"/>
      <c r="Y161" s="164"/>
      <c r="Z161" s="164"/>
      <c r="AA161" s="164"/>
      <c r="AB161" s="164"/>
      <c r="AC161" s="164"/>
      <c r="AD161" s="164"/>
      <c r="AE161" s="164"/>
      <c r="AF161" s="164"/>
      <c r="AG161" s="164"/>
      <c r="AH161" s="164"/>
      <c r="AI161" s="164"/>
      <c r="AJ161" s="164"/>
      <c r="AK161" s="164"/>
    </row>
    <row r="162" spans="4:37">
      <c r="D162" s="164"/>
      <c r="E162" s="164"/>
      <c r="F162" s="164"/>
      <c r="G162" s="164"/>
      <c r="H162" s="164"/>
      <c r="I162" s="164"/>
      <c r="J162" s="164"/>
      <c r="K162" s="164"/>
      <c r="L162" s="164"/>
      <c r="M162" s="164"/>
      <c r="N162" s="164"/>
      <c r="O162" s="164"/>
      <c r="P162" s="164"/>
      <c r="Q162" s="164"/>
      <c r="R162" s="164"/>
      <c r="S162" s="164"/>
      <c r="T162" s="164"/>
      <c r="U162" s="164"/>
      <c r="V162" s="164"/>
      <c r="W162" s="164"/>
      <c r="X162" s="164"/>
      <c r="Y162" s="164"/>
      <c r="Z162" s="164"/>
      <c r="AA162" s="164"/>
      <c r="AB162" s="164"/>
      <c r="AC162" s="164"/>
      <c r="AD162" s="164"/>
      <c r="AE162" s="164"/>
      <c r="AF162" s="164"/>
      <c r="AG162" s="164"/>
      <c r="AH162" s="164"/>
      <c r="AI162" s="164"/>
      <c r="AJ162" s="164"/>
      <c r="AK162" s="164"/>
    </row>
    <row r="163" spans="4:37">
      <c r="D163" s="164"/>
      <c r="E163" s="164"/>
      <c r="F163" s="164"/>
      <c r="G163" s="164"/>
      <c r="H163" s="164"/>
      <c r="I163" s="164"/>
      <c r="J163" s="164"/>
      <c r="K163" s="164"/>
      <c r="L163" s="164"/>
      <c r="M163" s="164"/>
      <c r="N163" s="164"/>
      <c r="O163" s="164"/>
      <c r="P163" s="164"/>
      <c r="Q163" s="164"/>
      <c r="R163" s="164"/>
      <c r="S163" s="164"/>
      <c r="T163" s="164"/>
      <c r="U163" s="164"/>
      <c r="V163" s="164"/>
      <c r="W163" s="164"/>
      <c r="X163" s="164"/>
      <c r="Y163" s="164"/>
      <c r="Z163" s="164"/>
      <c r="AA163" s="164"/>
      <c r="AB163" s="164"/>
      <c r="AC163" s="164"/>
      <c r="AD163" s="164"/>
      <c r="AE163" s="164"/>
      <c r="AF163" s="164"/>
      <c r="AG163" s="164"/>
      <c r="AH163" s="164"/>
      <c r="AI163" s="164"/>
      <c r="AJ163" s="164"/>
      <c r="AK163" s="164"/>
    </row>
    <row r="164" spans="4:37">
      <c r="D164" s="164"/>
      <c r="E164" s="164"/>
      <c r="F164" s="164"/>
      <c r="G164" s="164"/>
      <c r="H164" s="164"/>
      <c r="I164" s="164"/>
      <c r="J164" s="164"/>
      <c r="K164" s="164"/>
      <c r="L164" s="164"/>
      <c r="M164" s="164"/>
      <c r="N164" s="164"/>
      <c r="O164" s="164"/>
      <c r="P164" s="164"/>
      <c r="Q164" s="164"/>
      <c r="R164" s="164"/>
      <c r="S164" s="164"/>
      <c r="T164" s="164"/>
      <c r="U164" s="164"/>
      <c r="V164" s="164"/>
      <c r="W164" s="164"/>
      <c r="X164" s="164"/>
      <c r="Y164" s="164"/>
      <c r="Z164" s="164"/>
      <c r="AA164" s="164"/>
      <c r="AB164" s="164"/>
      <c r="AC164" s="164"/>
      <c r="AD164" s="164"/>
      <c r="AE164" s="164"/>
      <c r="AF164" s="164"/>
      <c r="AG164" s="164"/>
      <c r="AH164" s="164"/>
      <c r="AI164" s="164"/>
      <c r="AJ164" s="164"/>
      <c r="AK164" s="164"/>
    </row>
    <row r="165" spans="4:37">
      <c r="D165" s="164"/>
      <c r="E165" s="164"/>
      <c r="F165" s="164"/>
      <c r="G165" s="164"/>
      <c r="H165" s="164"/>
      <c r="I165" s="164"/>
      <c r="J165" s="164"/>
      <c r="K165" s="164"/>
      <c r="L165" s="164"/>
      <c r="M165" s="164"/>
      <c r="N165" s="164"/>
      <c r="O165" s="164"/>
      <c r="P165" s="164"/>
      <c r="Q165" s="164"/>
      <c r="R165" s="164"/>
      <c r="S165" s="164"/>
      <c r="T165" s="164"/>
      <c r="U165" s="164"/>
      <c r="V165" s="164"/>
      <c r="W165" s="164"/>
      <c r="X165" s="164"/>
      <c r="Y165" s="164"/>
      <c r="Z165" s="164"/>
      <c r="AA165" s="164"/>
      <c r="AB165" s="164"/>
      <c r="AC165" s="164"/>
      <c r="AD165" s="164"/>
      <c r="AE165" s="164"/>
      <c r="AF165" s="164"/>
      <c r="AG165" s="164"/>
      <c r="AH165" s="164"/>
      <c r="AI165" s="164"/>
      <c r="AJ165" s="164"/>
      <c r="AK165" s="164"/>
    </row>
    <row r="166" spans="4:37">
      <c r="D166" s="164"/>
      <c r="E166" s="164"/>
      <c r="F166" s="164"/>
      <c r="G166" s="164"/>
      <c r="H166" s="164"/>
      <c r="I166" s="164"/>
      <c r="J166" s="164"/>
      <c r="K166" s="164"/>
      <c r="L166" s="164"/>
      <c r="M166" s="164"/>
      <c r="N166" s="164"/>
      <c r="O166" s="164"/>
      <c r="P166" s="164"/>
      <c r="Q166" s="164"/>
      <c r="R166" s="164"/>
      <c r="S166" s="164"/>
      <c r="T166" s="164"/>
      <c r="U166" s="164"/>
      <c r="V166" s="164"/>
      <c r="W166" s="164"/>
      <c r="X166" s="164"/>
      <c r="Y166" s="164"/>
      <c r="Z166" s="164"/>
      <c r="AA166" s="164"/>
      <c r="AB166" s="164"/>
      <c r="AC166" s="164"/>
      <c r="AD166" s="164"/>
      <c r="AE166" s="164"/>
      <c r="AF166" s="164"/>
      <c r="AG166" s="164"/>
      <c r="AH166" s="164"/>
      <c r="AI166" s="164"/>
      <c r="AJ166" s="164"/>
      <c r="AK166" s="164"/>
    </row>
    <row r="167" spans="4:37">
      <c r="D167" s="164"/>
      <c r="E167" s="164"/>
      <c r="F167" s="164"/>
      <c r="G167" s="164"/>
      <c r="H167" s="164"/>
      <c r="I167" s="164"/>
      <c r="J167" s="164"/>
      <c r="K167" s="164"/>
      <c r="L167" s="164"/>
      <c r="M167" s="164"/>
      <c r="N167" s="164"/>
      <c r="O167" s="164"/>
      <c r="P167" s="164"/>
      <c r="Q167" s="164"/>
      <c r="R167" s="164"/>
      <c r="S167" s="164"/>
      <c r="T167" s="164"/>
      <c r="U167" s="164"/>
      <c r="V167" s="164"/>
      <c r="W167" s="164"/>
      <c r="X167" s="164"/>
      <c r="Y167" s="164"/>
      <c r="Z167" s="164"/>
      <c r="AA167" s="164"/>
      <c r="AB167" s="164"/>
      <c r="AC167" s="164"/>
      <c r="AD167" s="164"/>
      <c r="AE167" s="164"/>
      <c r="AF167" s="164"/>
      <c r="AG167" s="164"/>
      <c r="AH167" s="164"/>
      <c r="AI167" s="164"/>
      <c r="AJ167" s="164"/>
      <c r="AK167" s="164"/>
    </row>
    <row r="168" spans="4:37">
      <c r="D168" s="164"/>
      <c r="E168" s="164"/>
      <c r="F168" s="164"/>
      <c r="G168" s="164"/>
      <c r="H168" s="164"/>
      <c r="I168" s="164"/>
      <c r="J168" s="164"/>
      <c r="K168" s="164"/>
      <c r="L168" s="164"/>
      <c r="M168" s="164"/>
      <c r="N168" s="164"/>
      <c r="O168" s="164"/>
      <c r="P168" s="164"/>
      <c r="Q168" s="164"/>
      <c r="R168" s="164"/>
      <c r="S168" s="164"/>
      <c r="T168" s="164"/>
      <c r="U168" s="164"/>
      <c r="V168" s="164"/>
      <c r="W168" s="164"/>
      <c r="X168" s="164"/>
      <c r="Y168" s="164"/>
      <c r="Z168" s="164"/>
      <c r="AA168" s="164"/>
      <c r="AB168" s="164"/>
      <c r="AC168" s="164"/>
      <c r="AD168" s="164"/>
      <c r="AE168" s="164"/>
      <c r="AF168" s="164"/>
      <c r="AG168" s="164"/>
      <c r="AH168" s="164"/>
      <c r="AI168" s="164"/>
      <c r="AJ168" s="164"/>
      <c r="AK168" s="164"/>
    </row>
    <row r="169" spans="4:37">
      <c r="D169" s="164"/>
      <c r="E169" s="164"/>
      <c r="F169" s="164"/>
      <c r="G169" s="164"/>
      <c r="H169" s="164"/>
      <c r="I169" s="164"/>
      <c r="J169" s="164"/>
      <c r="K169" s="164"/>
      <c r="L169" s="164"/>
      <c r="M169" s="164"/>
      <c r="N169" s="164"/>
      <c r="O169" s="164"/>
      <c r="P169" s="164"/>
      <c r="Q169" s="164"/>
      <c r="R169" s="164"/>
      <c r="S169" s="164"/>
      <c r="T169" s="164"/>
      <c r="U169" s="164"/>
      <c r="V169" s="164"/>
      <c r="W169" s="164"/>
      <c r="X169" s="164"/>
      <c r="Y169" s="164"/>
      <c r="Z169" s="164"/>
      <c r="AA169" s="164"/>
      <c r="AB169" s="164"/>
      <c r="AC169" s="164"/>
      <c r="AD169" s="164"/>
      <c r="AE169" s="164"/>
      <c r="AF169" s="164"/>
      <c r="AG169" s="164"/>
      <c r="AH169" s="164"/>
      <c r="AI169" s="164"/>
      <c r="AJ169" s="164"/>
      <c r="AK169" s="164"/>
    </row>
    <row r="170" spans="4:37">
      <c r="D170" s="164"/>
      <c r="E170" s="164"/>
      <c r="F170" s="164"/>
      <c r="G170" s="164"/>
      <c r="H170" s="164"/>
      <c r="I170" s="164"/>
      <c r="J170" s="164"/>
      <c r="K170" s="164"/>
      <c r="L170" s="164"/>
      <c r="M170" s="164"/>
      <c r="N170" s="164"/>
      <c r="O170" s="164"/>
      <c r="P170" s="164"/>
      <c r="Q170" s="164"/>
      <c r="R170" s="164"/>
      <c r="S170" s="164"/>
      <c r="T170" s="164"/>
      <c r="U170" s="164"/>
      <c r="V170" s="164"/>
      <c r="W170" s="164"/>
      <c r="X170" s="164"/>
      <c r="Y170" s="164"/>
      <c r="Z170" s="164"/>
      <c r="AA170" s="164"/>
      <c r="AB170" s="164"/>
      <c r="AC170" s="164"/>
      <c r="AD170" s="164"/>
      <c r="AE170" s="164"/>
      <c r="AF170" s="164"/>
      <c r="AG170" s="164"/>
      <c r="AH170" s="164"/>
      <c r="AI170" s="164"/>
      <c r="AJ170" s="164"/>
      <c r="AK170" s="164"/>
    </row>
    <row r="171" spans="4:37">
      <c r="D171" s="164"/>
      <c r="E171" s="164"/>
      <c r="F171" s="164"/>
      <c r="G171" s="164"/>
      <c r="H171" s="164"/>
      <c r="I171" s="164"/>
      <c r="J171" s="164"/>
      <c r="K171" s="164"/>
      <c r="L171" s="164"/>
      <c r="M171" s="164"/>
      <c r="N171" s="164"/>
      <c r="O171" s="164"/>
      <c r="P171" s="164"/>
      <c r="Q171" s="164"/>
      <c r="R171" s="164"/>
      <c r="S171" s="164"/>
      <c r="T171" s="164"/>
      <c r="U171" s="164"/>
      <c r="V171" s="164"/>
      <c r="W171" s="164"/>
      <c r="X171" s="164"/>
      <c r="Y171" s="164"/>
      <c r="Z171" s="164"/>
      <c r="AA171" s="164"/>
      <c r="AB171" s="164"/>
      <c r="AC171" s="164"/>
      <c r="AD171" s="164"/>
      <c r="AE171" s="164"/>
      <c r="AF171" s="164"/>
      <c r="AG171" s="164"/>
      <c r="AH171" s="164"/>
      <c r="AI171" s="164"/>
      <c r="AJ171" s="164"/>
      <c r="AK171" s="164"/>
    </row>
    <row r="172" spans="4:37">
      <c r="D172" s="164"/>
      <c r="E172" s="164"/>
      <c r="F172" s="164"/>
      <c r="G172" s="164"/>
      <c r="H172" s="164"/>
      <c r="I172" s="164"/>
      <c r="J172" s="164"/>
      <c r="K172" s="164"/>
      <c r="L172" s="164"/>
      <c r="M172" s="164"/>
      <c r="N172" s="164"/>
      <c r="O172" s="164"/>
      <c r="P172" s="164"/>
      <c r="Q172" s="164"/>
      <c r="R172" s="164"/>
      <c r="S172" s="164"/>
      <c r="T172" s="164"/>
      <c r="U172" s="164"/>
      <c r="V172" s="164"/>
      <c r="W172" s="164"/>
      <c r="X172" s="164"/>
      <c r="Y172" s="164"/>
      <c r="Z172" s="164"/>
      <c r="AA172" s="164"/>
      <c r="AB172" s="164"/>
      <c r="AC172" s="164"/>
      <c r="AD172" s="164"/>
      <c r="AE172" s="164"/>
      <c r="AF172" s="164"/>
      <c r="AG172" s="164"/>
      <c r="AH172" s="164"/>
      <c r="AI172" s="164"/>
      <c r="AJ172" s="164"/>
      <c r="AK172" s="164"/>
    </row>
    <row r="173" spans="4:37">
      <c r="D173" s="164"/>
      <c r="E173" s="164"/>
      <c r="F173" s="164"/>
      <c r="G173" s="164"/>
      <c r="H173" s="164"/>
      <c r="I173" s="164"/>
      <c r="J173" s="164"/>
      <c r="K173" s="164"/>
      <c r="L173" s="164"/>
      <c r="M173" s="164"/>
      <c r="N173" s="164"/>
      <c r="O173" s="164"/>
      <c r="P173" s="164"/>
      <c r="Q173" s="164"/>
      <c r="R173" s="164"/>
      <c r="S173" s="164"/>
      <c r="T173" s="164"/>
      <c r="U173" s="164"/>
      <c r="V173" s="164"/>
      <c r="W173" s="164"/>
      <c r="X173" s="164"/>
      <c r="Y173" s="164"/>
      <c r="Z173" s="164"/>
      <c r="AA173" s="164"/>
      <c r="AB173" s="164"/>
      <c r="AC173" s="164"/>
      <c r="AD173" s="164"/>
      <c r="AE173" s="164"/>
      <c r="AF173" s="164"/>
      <c r="AG173" s="164"/>
      <c r="AH173" s="164"/>
      <c r="AI173" s="164"/>
      <c r="AJ173" s="164"/>
      <c r="AK173" s="164"/>
    </row>
    <row r="174" spans="4:37">
      <c r="D174" s="164"/>
      <c r="E174" s="164"/>
      <c r="F174" s="164"/>
      <c r="G174" s="164"/>
      <c r="H174" s="164"/>
      <c r="I174" s="164"/>
      <c r="J174" s="164"/>
      <c r="K174" s="164"/>
      <c r="L174" s="164"/>
      <c r="M174" s="164"/>
      <c r="N174" s="164"/>
      <c r="O174" s="164"/>
      <c r="P174" s="164"/>
      <c r="Q174" s="164"/>
      <c r="R174" s="164"/>
      <c r="S174" s="164"/>
      <c r="T174" s="164"/>
      <c r="U174" s="164"/>
      <c r="V174" s="164"/>
      <c r="W174" s="164"/>
      <c r="X174" s="164"/>
      <c r="Y174" s="164"/>
      <c r="Z174" s="164"/>
      <c r="AA174" s="164"/>
      <c r="AB174" s="164"/>
      <c r="AC174" s="164"/>
      <c r="AD174" s="164"/>
      <c r="AE174" s="164"/>
      <c r="AF174" s="164"/>
      <c r="AG174" s="164"/>
      <c r="AH174" s="164"/>
      <c r="AI174" s="164"/>
      <c r="AJ174" s="164"/>
      <c r="AK174" s="164"/>
    </row>
    <row r="175" spans="4:37">
      <c r="D175" s="164"/>
      <c r="E175" s="164"/>
      <c r="F175" s="164"/>
      <c r="G175" s="164"/>
      <c r="H175" s="164"/>
      <c r="I175" s="164"/>
      <c r="J175" s="164"/>
      <c r="K175" s="164"/>
      <c r="L175" s="164"/>
      <c r="M175" s="164"/>
      <c r="N175" s="164"/>
      <c r="O175" s="164"/>
      <c r="P175" s="164"/>
      <c r="Q175" s="164"/>
      <c r="R175" s="164"/>
      <c r="S175" s="164"/>
      <c r="T175" s="164"/>
      <c r="U175" s="164"/>
      <c r="V175" s="164"/>
      <c r="W175" s="164"/>
      <c r="X175" s="164"/>
      <c r="Y175" s="164"/>
      <c r="Z175" s="164"/>
      <c r="AA175" s="164"/>
      <c r="AB175" s="164"/>
      <c r="AC175" s="164"/>
      <c r="AD175" s="164"/>
      <c r="AE175" s="164"/>
      <c r="AF175" s="164"/>
      <c r="AG175" s="164"/>
      <c r="AH175" s="164"/>
      <c r="AI175" s="164"/>
      <c r="AJ175" s="164"/>
      <c r="AK175" s="164"/>
    </row>
    <row r="176" spans="4:37">
      <c r="D176" s="164"/>
      <c r="E176" s="164"/>
      <c r="F176" s="164"/>
      <c r="G176" s="164"/>
      <c r="H176" s="164"/>
      <c r="I176" s="164"/>
      <c r="J176" s="164"/>
      <c r="K176" s="164"/>
      <c r="L176" s="164"/>
      <c r="M176" s="164"/>
      <c r="N176" s="164"/>
      <c r="O176" s="164"/>
      <c r="P176" s="164"/>
      <c r="Q176" s="164"/>
      <c r="R176" s="164"/>
      <c r="S176" s="164"/>
      <c r="T176" s="164"/>
      <c r="U176" s="164"/>
      <c r="V176" s="164"/>
      <c r="W176" s="164"/>
      <c r="X176" s="164"/>
      <c r="Y176" s="164"/>
      <c r="Z176" s="164"/>
      <c r="AA176" s="164"/>
      <c r="AB176" s="164"/>
      <c r="AC176" s="164"/>
      <c r="AD176" s="164"/>
      <c r="AE176" s="164"/>
      <c r="AF176" s="164"/>
      <c r="AG176" s="164"/>
      <c r="AH176" s="164"/>
      <c r="AI176" s="164"/>
      <c r="AJ176" s="164"/>
      <c r="AK176" s="164"/>
    </row>
    <row r="177" spans="4:37">
      <c r="D177" s="164"/>
      <c r="E177" s="164"/>
      <c r="F177" s="164"/>
      <c r="G177" s="164"/>
      <c r="H177" s="164"/>
      <c r="I177" s="164"/>
      <c r="J177" s="164"/>
      <c r="K177" s="164"/>
      <c r="L177" s="164"/>
      <c r="M177" s="164"/>
      <c r="N177" s="164"/>
      <c r="O177" s="164"/>
      <c r="P177" s="164"/>
      <c r="Q177" s="164"/>
      <c r="R177" s="164"/>
      <c r="S177" s="164"/>
      <c r="T177" s="164"/>
      <c r="U177" s="164"/>
      <c r="V177" s="164"/>
      <c r="W177" s="164"/>
      <c r="X177" s="164"/>
      <c r="Y177" s="164"/>
      <c r="Z177" s="164"/>
      <c r="AA177" s="164"/>
      <c r="AB177" s="164"/>
      <c r="AC177" s="164"/>
      <c r="AD177" s="164"/>
      <c r="AE177" s="164"/>
      <c r="AF177" s="164"/>
      <c r="AG177" s="164"/>
      <c r="AH177" s="164"/>
      <c r="AI177" s="164"/>
      <c r="AJ177" s="164"/>
      <c r="AK177" s="164"/>
    </row>
    <row r="178" spans="4:37">
      <c r="D178" s="164"/>
      <c r="E178" s="164"/>
      <c r="F178" s="164"/>
      <c r="G178" s="164"/>
      <c r="H178" s="164"/>
      <c r="I178" s="164"/>
      <c r="J178" s="164"/>
      <c r="K178" s="164"/>
      <c r="L178" s="164"/>
      <c r="M178" s="164"/>
      <c r="N178" s="164"/>
      <c r="O178" s="164"/>
      <c r="P178" s="164"/>
      <c r="Q178" s="164"/>
      <c r="R178" s="164"/>
      <c r="S178" s="164"/>
      <c r="T178" s="164"/>
      <c r="U178" s="164"/>
      <c r="V178" s="164"/>
      <c r="W178" s="164"/>
      <c r="X178" s="164"/>
      <c r="Y178" s="164"/>
      <c r="Z178" s="164"/>
      <c r="AA178" s="164"/>
      <c r="AB178" s="164"/>
      <c r="AC178" s="164"/>
      <c r="AD178" s="164"/>
      <c r="AE178" s="164"/>
      <c r="AF178" s="164"/>
      <c r="AG178" s="164"/>
      <c r="AH178" s="164"/>
      <c r="AI178" s="164"/>
      <c r="AJ178" s="164"/>
      <c r="AK178" s="164"/>
    </row>
    <row r="179" spans="4:37">
      <c r="D179" s="164"/>
      <c r="E179" s="164"/>
      <c r="F179" s="164"/>
      <c r="G179" s="164"/>
      <c r="H179" s="164"/>
      <c r="I179" s="164"/>
      <c r="J179" s="164"/>
      <c r="K179" s="164"/>
      <c r="L179" s="164"/>
      <c r="M179" s="164"/>
      <c r="N179" s="164"/>
      <c r="O179" s="164"/>
      <c r="P179" s="164"/>
      <c r="Q179" s="164"/>
      <c r="R179" s="164"/>
      <c r="S179" s="164"/>
      <c r="T179" s="164"/>
      <c r="U179" s="164"/>
      <c r="V179" s="164"/>
      <c r="W179" s="164"/>
      <c r="X179" s="164"/>
      <c r="Y179" s="164"/>
      <c r="Z179" s="164"/>
      <c r="AA179" s="164"/>
      <c r="AB179" s="164"/>
      <c r="AC179" s="164"/>
      <c r="AD179" s="164"/>
      <c r="AE179" s="164"/>
      <c r="AF179" s="164"/>
      <c r="AG179" s="164"/>
      <c r="AH179" s="164"/>
      <c r="AI179" s="164"/>
      <c r="AJ179" s="164"/>
      <c r="AK179" s="164"/>
    </row>
    <row r="180" spans="4:37">
      <c r="D180" s="164"/>
      <c r="E180" s="164"/>
      <c r="F180" s="164"/>
      <c r="G180" s="164"/>
      <c r="H180" s="164"/>
      <c r="I180" s="164"/>
      <c r="J180" s="164"/>
      <c r="K180" s="164"/>
      <c r="L180" s="164"/>
      <c r="M180" s="164"/>
      <c r="N180" s="164"/>
      <c r="O180" s="164"/>
      <c r="P180" s="164"/>
      <c r="Q180" s="164"/>
      <c r="R180" s="164"/>
      <c r="S180" s="164"/>
      <c r="T180" s="164"/>
      <c r="U180" s="164"/>
      <c r="V180" s="164"/>
      <c r="W180" s="164"/>
      <c r="X180" s="164"/>
      <c r="Y180" s="164"/>
      <c r="Z180" s="164"/>
      <c r="AA180" s="164"/>
      <c r="AB180" s="164"/>
      <c r="AC180" s="164"/>
      <c r="AD180" s="164"/>
      <c r="AE180" s="164"/>
      <c r="AF180" s="164"/>
      <c r="AG180" s="164"/>
      <c r="AH180" s="164"/>
      <c r="AI180" s="164"/>
      <c r="AJ180" s="164"/>
      <c r="AK180" s="164"/>
    </row>
    <row r="181" spans="4:37">
      <c r="D181" s="164"/>
      <c r="E181" s="164"/>
      <c r="F181" s="164"/>
      <c r="G181" s="164"/>
      <c r="H181" s="164"/>
      <c r="I181" s="164"/>
      <c r="J181" s="164"/>
      <c r="K181" s="164"/>
      <c r="L181" s="164"/>
      <c r="M181" s="164"/>
      <c r="N181" s="164"/>
      <c r="O181" s="164"/>
      <c r="P181" s="164"/>
      <c r="Q181" s="164"/>
      <c r="R181" s="164"/>
      <c r="S181" s="164"/>
      <c r="T181" s="164"/>
      <c r="U181" s="164"/>
      <c r="V181" s="164"/>
      <c r="W181" s="164"/>
      <c r="X181" s="164"/>
      <c r="Y181" s="164"/>
      <c r="Z181" s="164"/>
      <c r="AA181" s="164"/>
      <c r="AB181" s="164"/>
      <c r="AC181" s="164"/>
      <c r="AD181" s="164"/>
      <c r="AE181" s="164"/>
      <c r="AF181" s="164"/>
      <c r="AG181" s="164"/>
      <c r="AH181" s="164"/>
      <c r="AI181" s="164"/>
      <c r="AJ181" s="164"/>
      <c r="AK181" s="164"/>
    </row>
    <row r="182" spans="4:37">
      <c r="D182" s="164"/>
      <c r="E182" s="164"/>
      <c r="F182" s="164"/>
      <c r="G182" s="164"/>
      <c r="H182" s="164"/>
      <c r="I182" s="164"/>
      <c r="J182" s="164"/>
      <c r="K182" s="164"/>
      <c r="L182" s="164"/>
      <c r="M182" s="164"/>
      <c r="N182" s="164"/>
      <c r="O182" s="164"/>
      <c r="P182" s="164"/>
      <c r="Q182" s="164"/>
      <c r="R182" s="164"/>
      <c r="S182" s="164"/>
      <c r="T182" s="164"/>
      <c r="U182" s="164"/>
      <c r="V182" s="164"/>
      <c r="W182" s="164"/>
      <c r="X182" s="164"/>
      <c r="Y182" s="164"/>
      <c r="Z182" s="164"/>
      <c r="AA182" s="164"/>
      <c r="AB182" s="164"/>
      <c r="AC182" s="164"/>
      <c r="AD182" s="164"/>
      <c r="AE182" s="164"/>
      <c r="AF182" s="164"/>
      <c r="AG182" s="164"/>
      <c r="AH182" s="164"/>
      <c r="AI182" s="164"/>
      <c r="AJ182" s="164"/>
      <c r="AK182" s="164"/>
    </row>
    <row r="183" spans="4:37">
      <c r="D183" s="164"/>
      <c r="E183" s="164"/>
      <c r="F183" s="164"/>
      <c r="G183" s="164"/>
      <c r="H183" s="164"/>
      <c r="I183" s="164"/>
      <c r="J183" s="164"/>
      <c r="K183" s="164"/>
      <c r="L183" s="164"/>
      <c r="M183" s="164"/>
      <c r="N183" s="164"/>
      <c r="O183" s="164"/>
      <c r="P183" s="164"/>
      <c r="Q183" s="164"/>
      <c r="R183" s="164"/>
      <c r="S183" s="164"/>
      <c r="T183" s="164"/>
      <c r="U183" s="164"/>
      <c r="V183" s="164"/>
      <c r="W183" s="164"/>
      <c r="X183" s="164"/>
      <c r="Y183" s="164"/>
      <c r="Z183" s="164"/>
      <c r="AA183" s="164"/>
      <c r="AB183" s="164"/>
      <c r="AC183" s="164"/>
      <c r="AD183" s="164"/>
      <c r="AE183" s="164"/>
      <c r="AF183" s="164"/>
      <c r="AG183" s="164"/>
      <c r="AH183" s="164"/>
      <c r="AI183" s="164"/>
      <c r="AJ183" s="164"/>
      <c r="AK183" s="164"/>
    </row>
    <row r="184" spans="4:37">
      <c r="D184" s="164"/>
      <c r="E184" s="164"/>
      <c r="F184" s="164"/>
      <c r="G184" s="164"/>
      <c r="H184" s="164"/>
      <c r="I184" s="164"/>
      <c r="J184" s="164"/>
      <c r="K184" s="164"/>
      <c r="L184" s="164"/>
      <c r="M184" s="164"/>
      <c r="N184" s="164"/>
      <c r="O184" s="164"/>
      <c r="P184" s="164"/>
      <c r="Q184" s="164"/>
      <c r="R184" s="164"/>
      <c r="S184" s="164"/>
      <c r="T184" s="164"/>
      <c r="U184" s="164"/>
      <c r="V184" s="164"/>
      <c r="W184" s="164"/>
      <c r="X184" s="164"/>
      <c r="Y184" s="164"/>
      <c r="Z184" s="164"/>
      <c r="AA184" s="164"/>
      <c r="AB184" s="164"/>
      <c r="AC184" s="164"/>
      <c r="AD184" s="164"/>
      <c r="AE184" s="164"/>
      <c r="AF184" s="164"/>
      <c r="AG184" s="164"/>
      <c r="AH184" s="164"/>
      <c r="AI184" s="164"/>
      <c r="AJ184" s="164"/>
      <c r="AK184" s="164"/>
    </row>
    <row r="185" spans="4:37">
      <c r="D185" s="164"/>
      <c r="E185" s="164"/>
      <c r="F185" s="164"/>
      <c r="G185" s="164"/>
      <c r="H185" s="164"/>
      <c r="I185" s="164"/>
      <c r="J185" s="164"/>
      <c r="K185" s="164"/>
      <c r="L185" s="164"/>
      <c r="M185" s="164"/>
      <c r="N185" s="164"/>
      <c r="O185" s="164"/>
      <c r="P185" s="164"/>
      <c r="Q185" s="164"/>
      <c r="R185" s="164"/>
      <c r="S185" s="164"/>
      <c r="T185" s="164"/>
      <c r="U185" s="164"/>
      <c r="V185" s="164"/>
      <c r="W185" s="164"/>
      <c r="X185" s="164"/>
      <c r="Y185" s="164"/>
      <c r="Z185" s="164"/>
      <c r="AA185" s="164"/>
      <c r="AB185" s="164"/>
      <c r="AC185" s="164"/>
      <c r="AD185" s="164"/>
      <c r="AE185" s="164"/>
      <c r="AF185" s="164"/>
      <c r="AG185" s="164"/>
      <c r="AH185" s="164"/>
      <c r="AI185" s="164"/>
      <c r="AJ185" s="164"/>
      <c r="AK185" s="164"/>
    </row>
    <row r="186" spans="4:37">
      <c r="D186" s="164"/>
      <c r="E186" s="164"/>
      <c r="F186" s="164"/>
      <c r="G186" s="164"/>
      <c r="H186" s="164"/>
      <c r="I186" s="164"/>
      <c r="J186" s="164"/>
      <c r="K186" s="164"/>
      <c r="L186" s="164"/>
      <c r="M186" s="164"/>
      <c r="N186" s="164"/>
      <c r="O186" s="164"/>
      <c r="P186" s="164"/>
      <c r="Q186" s="164"/>
      <c r="R186" s="164"/>
      <c r="S186" s="164"/>
      <c r="T186" s="164"/>
      <c r="U186" s="164"/>
      <c r="V186" s="164"/>
      <c r="W186" s="164"/>
      <c r="X186" s="164"/>
      <c r="Y186" s="164"/>
      <c r="Z186" s="164"/>
      <c r="AA186" s="164"/>
      <c r="AB186" s="164"/>
      <c r="AC186" s="164"/>
      <c r="AD186" s="164"/>
      <c r="AE186" s="164"/>
      <c r="AF186" s="164"/>
      <c r="AG186" s="164"/>
      <c r="AH186" s="164"/>
      <c r="AI186" s="164"/>
      <c r="AJ186" s="164"/>
      <c r="AK186" s="164"/>
    </row>
    <row r="187" spans="4:37">
      <c r="D187" s="164"/>
      <c r="E187" s="164"/>
      <c r="F187" s="164"/>
      <c r="G187" s="164"/>
      <c r="H187" s="164"/>
      <c r="I187" s="164"/>
      <c r="J187" s="164"/>
      <c r="K187" s="164"/>
      <c r="L187" s="164"/>
      <c r="M187" s="164"/>
      <c r="N187" s="164"/>
      <c r="O187" s="164"/>
      <c r="P187" s="164"/>
      <c r="Q187" s="164"/>
      <c r="R187" s="164"/>
      <c r="S187" s="164"/>
      <c r="T187" s="164"/>
      <c r="U187" s="164"/>
      <c r="V187" s="164"/>
      <c r="W187" s="164"/>
      <c r="X187" s="164"/>
      <c r="Y187" s="164"/>
      <c r="Z187" s="164"/>
      <c r="AA187" s="164"/>
      <c r="AB187" s="164"/>
      <c r="AC187" s="164"/>
      <c r="AD187" s="164"/>
      <c r="AE187" s="164"/>
      <c r="AF187" s="164"/>
      <c r="AG187" s="164"/>
      <c r="AH187" s="164"/>
      <c r="AI187" s="164"/>
      <c r="AJ187" s="164"/>
      <c r="AK187" s="164"/>
    </row>
    <row r="188" spans="4:37">
      <c r="D188" s="164"/>
      <c r="E188" s="164"/>
      <c r="F188" s="164"/>
      <c r="G188" s="164"/>
      <c r="H188" s="164"/>
      <c r="I188" s="164"/>
      <c r="J188" s="164"/>
      <c r="K188" s="164"/>
      <c r="L188" s="164"/>
      <c r="M188" s="164"/>
      <c r="N188" s="164"/>
      <c r="O188" s="164"/>
      <c r="P188" s="164"/>
      <c r="Q188" s="164"/>
      <c r="R188" s="164"/>
      <c r="S188" s="164"/>
      <c r="T188" s="164"/>
      <c r="U188" s="164"/>
      <c r="V188" s="164"/>
      <c r="W188" s="164"/>
      <c r="X188" s="164"/>
      <c r="Y188" s="164"/>
      <c r="Z188" s="164"/>
      <c r="AA188" s="164"/>
      <c r="AB188" s="164"/>
      <c r="AC188" s="164"/>
      <c r="AD188" s="164"/>
      <c r="AE188" s="164"/>
      <c r="AF188" s="164"/>
      <c r="AG188" s="164"/>
      <c r="AH188" s="164"/>
      <c r="AI188" s="164"/>
      <c r="AJ188" s="164"/>
      <c r="AK188" s="164"/>
    </row>
    <row r="189" spans="4:37">
      <c r="D189" s="164"/>
      <c r="E189" s="164"/>
      <c r="F189" s="164"/>
      <c r="G189" s="164"/>
      <c r="H189" s="164"/>
      <c r="I189" s="164"/>
      <c r="J189" s="164"/>
      <c r="K189" s="164"/>
      <c r="L189" s="164"/>
      <c r="M189" s="164"/>
      <c r="N189" s="164"/>
      <c r="O189" s="164"/>
      <c r="P189" s="164"/>
      <c r="Q189" s="164"/>
      <c r="R189" s="164"/>
      <c r="S189" s="164"/>
      <c r="T189" s="164"/>
      <c r="U189" s="164"/>
      <c r="V189" s="164"/>
      <c r="W189" s="164"/>
      <c r="X189" s="164"/>
      <c r="Y189" s="164"/>
      <c r="Z189" s="164"/>
      <c r="AA189" s="164"/>
      <c r="AB189" s="164"/>
      <c r="AC189" s="164"/>
      <c r="AD189" s="164"/>
      <c r="AE189" s="164"/>
      <c r="AF189" s="164"/>
      <c r="AG189" s="164"/>
      <c r="AH189" s="164"/>
      <c r="AI189" s="164"/>
      <c r="AJ189" s="164"/>
      <c r="AK189" s="164"/>
    </row>
    <row r="190" spans="4:37">
      <c r="D190" s="164"/>
      <c r="E190" s="164"/>
      <c r="F190" s="164"/>
      <c r="G190" s="164"/>
      <c r="H190" s="164"/>
      <c r="I190" s="164"/>
      <c r="J190" s="164"/>
      <c r="K190" s="164"/>
      <c r="L190" s="164"/>
      <c r="M190" s="164"/>
      <c r="N190" s="164"/>
      <c r="O190" s="164"/>
      <c r="P190" s="164"/>
      <c r="Q190" s="164"/>
      <c r="R190" s="164"/>
      <c r="S190" s="164"/>
      <c r="T190" s="164"/>
      <c r="U190" s="164"/>
      <c r="V190" s="164"/>
      <c r="W190" s="164"/>
      <c r="X190" s="164"/>
      <c r="Y190" s="164"/>
      <c r="Z190" s="164"/>
      <c r="AA190" s="164"/>
      <c r="AB190" s="164"/>
      <c r="AC190" s="164"/>
      <c r="AD190" s="164"/>
      <c r="AE190" s="164"/>
      <c r="AF190" s="164"/>
      <c r="AG190" s="164"/>
      <c r="AH190" s="164"/>
      <c r="AI190" s="164"/>
      <c r="AJ190" s="164"/>
      <c r="AK190" s="164"/>
    </row>
    <row r="191" spans="4:37">
      <c r="D191" s="164"/>
      <c r="E191" s="164"/>
      <c r="F191" s="164"/>
      <c r="G191" s="164"/>
      <c r="H191" s="164"/>
      <c r="I191" s="164"/>
      <c r="J191" s="164"/>
      <c r="K191" s="164"/>
      <c r="L191" s="164"/>
      <c r="M191" s="164"/>
      <c r="N191" s="164"/>
      <c r="O191" s="164"/>
      <c r="P191" s="164"/>
      <c r="Q191" s="164"/>
      <c r="R191" s="164"/>
      <c r="S191" s="164"/>
      <c r="T191" s="164"/>
      <c r="U191" s="164"/>
      <c r="V191" s="164"/>
      <c r="W191" s="164"/>
      <c r="X191" s="164"/>
      <c r="Y191" s="164"/>
      <c r="Z191" s="164"/>
      <c r="AA191" s="164"/>
      <c r="AB191" s="164"/>
      <c r="AC191" s="164"/>
      <c r="AD191" s="164"/>
      <c r="AE191" s="164"/>
      <c r="AF191" s="164"/>
      <c r="AG191" s="164"/>
      <c r="AH191" s="164"/>
      <c r="AI191" s="164"/>
      <c r="AJ191" s="164"/>
      <c r="AK191" s="164"/>
    </row>
    <row r="192" spans="4:37">
      <c r="D192" s="164"/>
      <c r="E192" s="164"/>
      <c r="F192" s="164"/>
      <c r="G192" s="164"/>
      <c r="H192" s="164"/>
      <c r="I192" s="164"/>
      <c r="J192" s="164"/>
      <c r="K192" s="164"/>
      <c r="L192" s="164"/>
      <c r="M192" s="164"/>
      <c r="N192" s="164"/>
      <c r="O192" s="164"/>
      <c r="P192" s="164"/>
      <c r="Q192" s="164"/>
      <c r="R192" s="164"/>
      <c r="S192" s="164"/>
      <c r="T192" s="164"/>
      <c r="U192" s="164"/>
      <c r="V192" s="164"/>
      <c r="W192" s="164"/>
      <c r="X192" s="164"/>
      <c r="Y192" s="164"/>
      <c r="Z192" s="164"/>
      <c r="AA192" s="164"/>
      <c r="AB192" s="164"/>
      <c r="AC192" s="164"/>
      <c r="AD192" s="164"/>
      <c r="AE192" s="164"/>
      <c r="AF192" s="164"/>
      <c r="AG192" s="164"/>
      <c r="AH192" s="164"/>
      <c r="AI192" s="164"/>
      <c r="AJ192" s="164"/>
      <c r="AK192" s="164"/>
    </row>
    <row r="193" spans="4:37">
      <c r="D193" s="164"/>
      <c r="E193" s="164"/>
      <c r="F193" s="164"/>
      <c r="G193" s="164"/>
      <c r="H193" s="164"/>
      <c r="I193" s="164"/>
      <c r="J193" s="164"/>
      <c r="K193" s="164"/>
      <c r="L193" s="164"/>
      <c r="M193" s="164"/>
      <c r="N193" s="164"/>
      <c r="O193" s="164"/>
      <c r="P193" s="164"/>
      <c r="Q193" s="164"/>
      <c r="R193" s="164"/>
      <c r="S193" s="164"/>
      <c r="T193" s="164"/>
      <c r="U193" s="164"/>
      <c r="V193" s="164"/>
      <c r="W193" s="164"/>
      <c r="X193" s="164"/>
      <c r="Y193" s="164"/>
      <c r="Z193" s="164"/>
      <c r="AA193" s="164"/>
      <c r="AB193" s="164"/>
      <c r="AC193" s="164"/>
      <c r="AD193" s="164"/>
      <c r="AE193" s="164"/>
      <c r="AF193" s="164"/>
      <c r="AG193" s="164"/>
      <c r="AH193" s="164"/>
      <c r="AI193" s="164"/>
      <c r="AJ193" s="164"/>
      <c r="AK193" s="164"/>
    </row>
    <row r="194" spans="4:37">
      <c r="D194" s="164"/>
      <c r="E194" s="164"/>
      <c r="F194" s="164"/>
      <c r="G194" s="164"/>
      <c r="H194" s="164"/>
      <c r="I194" s="164"/>
      <c r="J194" s="164"/>
      <c r="K194" s="164"/>
      <c r="L194" s="164"/>
      <c r="M194" s="164"/>
      <c r="N194" s="164"/>
      <c r="O194" s="164"/>
      <c r="P194" s="164"/>
      <c r="Q194" s="164"/>
      <c r="R194" s="164"/>
      <c r="S194" s="164"/>
      <c r="T194" s="164"/>
      <c r="U194" s="164"/>
      <c r="V194" s="164"/>
      <c r="W194" s="164"/>
      <c r="X194" s="164"/>
      <c r="Y194" s="164"/>
      <c r="Z194" s="164"/>
      <c r="AA194" s="164"/>
      <c r="AB194" s="164"/>
      <c r="AC194" s="164"/>
      <c r="AD194" s="164"/>
      <c r="AE194" s="164"/>
      <c r="AF194" s="164"/>
      <c r="AG194" s="164"/>
      <c r="AH194" s="164"/>
      <c r="AI194" s="164"/>
      <c r="AJ194" s="164"/>
      <c r="AK194" s="164"/>
    </row>
    <row r="195" spans="4:37">
      <c r="D195" s="164"/>
      <c r="E195" s="164"/>
      <c r="F195" s="164"/>
      <c r="G195" s="164"/>
      <c r="H195" s="164"/>
      <c r="I195" s="164"/>
      <c r="J195" s="164"/>
      <c r="K195" s="164"/>
      <c r="L195" s="164"/>
      <c r="M195" s="164"/>
      <c r="N195" s="164"/>
      <c r="O195" s="164"/>
      <c r="P195" s="164"/>
      <c r="Q195" s="164"/>
      <c r="R195" s="164"/>
      <c r="S195" s="164"/>
      <c r="T195" s="164"/>
      <c r="U195" s="164"/>
      <c r="V195" s="164"/>
      <c r="W195" s="164"/>
      <c r="X195" s="164"/>
      <c r="Y195" s="164"/>
      <c r="Z195" s="164"/>
      <c r="AA195" s="164"/>
      <c r="AB195" s="164"/>
      <c r="AC195" s="164"/>
      <c r="AD195" s="164"/>
      <c r="AE195" s="164"/>
      <c r="AF195" s="164"/>
      <c r="AG195" s="164"/>
      <c r="AH195" s="164"/>
      <c r="AI195" s="164"/>
      <c r="AJ195" s="164"/>
      <c r="AK195" s="164"/>
    </row>
    <row r="196" spans="4:37">
      <c r="D196" s="164"/>
      <c r="E196" s="164"/>
      <c r="F196" s="164"/>
      <c r="G196" s="164"/>
      <c r="H196" s="164"/>
      <c r="I196" s="164"/>
      <c r="J196" s="164"/>
      <c r="K196" s="164"/>
      <c r="L196" s="164"/>
      <c r="M196" s="164"/>
      <c r="N196" s="164"/>
      <c r="O196" s="164"/>
      <c r="P196" s="164"/>
      <c r="Q196" s="164"/>
      <c r="R196" s="164"/>
      <c r="S196" s="164"/>
      <c r="T196" s="164"/>
      <c r="U196" s="164"/>
      <c r="V196" s="164"/>
      <c r="W196" s="164"/>
      <c r="X196" s="164"/>
      <c r="Y196" s="164"/>
      <c r="Z196" s="164"/>
      <c r="AA196" s="164"/>
      <c r="AB196" s="164"/>
      <c r="AC196" s="164"/>
      <c r="AD196" s="164"/>
      <c r="AE196" s="164"/>
      <c r="AF196" s="164"/>
      <c r="AG196" s="164"/>
      <c r="AH196" s="164"/>
      <c r="AI196" s="164"/>
      <c r="AJ196" s="164"/>
      <c r="AK196" s="164"/>
    </row>
    <row r="197" spans="4:37">
      <c r="D197" s="164"/>
      <c r="E197" s="164"/>
      <c r="F197" s="164"/>
      <c r="G197" s="164"/>
      <c r="H197" s="164"/>
      <c r="I197" s="164"/>
      <c r="J197" s="164"/>
      <c r="K197" s="164"/>
      <c r="L197" s="164"/>
      <c r="M197" s="164"/>
      <c r="N197" s="164"/>
      <c r="O197" s="164"/>
      <c r="P197" s="164"/>
      <c r="Q197" s="164"/>
      <c r="R197" s="164"/>
      <c r="S197" s="164"/>
      <c r="T197" s="164"/>
      <c r="U197" s="164"/>
      <c r="V197" s="164"/>
      <c r="W197" s="164"/>
      <c r="X197" s="164"/>
      <c r="Y197" s="164"/>
      <c r="Z197" s="164"/>
      <c r="AA197" s="164"/>
      <c r="AB197" s="164"/>
      <c r="AC197" s="164"/>
      <c r="AD197" s="164"/>
      <c r="AE197" s="164"/>
      <c r="AF197" s="164"/>
      <c r="AG197" s="164"/>
      <c r="AH197" s="164"/>
      <c r="AI197" s="164"/>
      <c r="AJ197" s="164"/>
      <c r="AK197" s="164"/>
    </row>
    <row r="198" spans="4:37">
      <c r="D198" s="164"/>
      <c r="E198" s="164"/>
      <c r="F198" s="164"/>
      <c r="G198" s="164"/>
      <c r="H198" s="164"/>
      <c r="I198" s="164"/>
      <c r="J198" s="164"/>
      <c r="K198" s="164"/>
      <c r="L198" s="164"/>
      <c r="M198" s="164"/>
      <c r="N198" s="164"/>
      <c r="O198" s="164"/>
      <c r="P198" s="164"/>
      <c r="Q198" s="164"/>
      <c r="R198" s="164"/>
      <c r="S198" s="164"/>
      <c r="T198" s="164"/>
      <c r="U198" s="164"/>
      <c r="V198" s="164"/>
      <c r="W198" s="164"/>
      <c r="X198" s="164"/>
      <c r="Y198" s="164"/>
      <c r="Z198" s="164"/>
      <c r="AA198" s="164"/>
      <c r="AB198" s="164"/>
      <c r="AC198" s="164"/>
      <c r="AD198" s="164"/>
      <c r="AE198" s="164"/>
      <c r="AF198" s="164"/>
      <c r="AG198" s="164"/>
      <c r="AH198" s="164"/>
      <c r="AI198" s="164"/>
      <c r="AJ198" s="164"/>
      <c r="AK198" s="164"/>
    </row>
    <row r="199" spans="4:37">
      <c r="D199" s="164"/>
      <c r="E199" s="164"/>
      <c r="F199" s="164"/>
      <c r="G199" s="164"/>
      <c r="H199" s="164"/>
      <c r="I199" s="164"/>
      <c r="J199" s="164"/>
      <c r="K199" s="164"/>
      <c r="L199" s="164"/>
      <c r="M199" s="164"/>
      <c r="N199" s="164"/>
      <c r="O199" s="164"/>
      <c r="P199" s="164"/>
      <c r="Q199" s="164"/>
      <c r="R199" s="164"/>
      <c r="S199" s="164"/>
      <c r="T199" s="164"/>
      <c r="U199" s="164"/>
      <c r="V199" s="164"/>
      <c r="W199" s="164"/>
      <c r="X199" s="164"/>
      <c r="Y199" s="164"/>
      <c r="Z199" s="164"/>
      <c r="AA199" s="164"/>
      <c r="AB199" s="164"/>
      <c r="AC199" s="164"/>
      <c r="AD199" s="164"/>
      <c r="AE199" s="164"/>
      <c r="AF199" s="164"/>
      <c r="AG199" s="164"/>
      <c r="AH199" s="164"/>
      <c r="AI199" s="164"/>
      <c r="AJ199" s="164"/>
      <c r="AK199" s="164"/>
    </row>
    <row r="200" spans="4:37">
      <c r="D200" s="164"/>
      <c r="E200" s="164"/>
      <c r="F200" s="164"/>
      <c r="G200" s="164"/>
      <c r="H200" s="164"/>
      <c r="I200" s="164"/>
      <c r="J200" s="164"/>
      <c r="K200" s="164"/>
      <c r="L200" s="164"/>
      <c r="M200" s="164"/>
      <c r="N200" s="164"/>
      <c r="O200" s="164"/>
      <c r="P200" s="164"/>
      <c r="Q200" s="164"/>
      <c r="R200" s="164"/>
      <c r="S200" s="164"/>
      <c r="T200" s="164"/>
      <c r="U200" s="164"/>
      <c r="V200" s="164"/>
      <c r="W200" s="164"/>
      <c r="X200" s="164"/>
      <c r="Y200" s="164"/>
      <c r="Z200" s="164"/>
      <c r="AA200" s="164"/>
      <c r="AB200" s="164"/>
      <c r="AC200" s="164"/>
      <c r="AD200" s="164"/>
      <c r="AE200" s="164"/>
      <c r="AF200" s="164"/>
      <c r="AG200" s="164"/>
      <c r="AH200" s="164"/>
      <c r="AI200" s="164"/>
      <c r="AJ200" s="164"/>
      <c r="AK200" s="164"/>
    </row>
    <row r="201" spans="4:37">
      <c r="D201" s="164"/>
      <c r="E201" s="164"/>
      <c r="F201" s="164"/>
      <c r="G201" s="164"/>
      <c r="H201" s="164"/>
      <c r="I201" s="164"/>
      <c r="J201" s="164"/>
      <c r="K201" s="164"/>
      <c r="L201" s="164"/>
      <c r="M201" s="164"/>
      <c r="N201" s="164"/>
      <c r="O201" s="164"/>
      <c r="P201" s="164"/>
      <c r="Q201" s="164"/>
      <c r="R201" s="164"/>
      <c r="S201" s="164"/>
      <c r="T201" s="164"/>
      <c r="U201" s="164"/>
      <c r="V201" s="164"/>
      <c r="W201" s="164"/>
      <c r="X201" s="164"/>
      <c r="Y201" s="164"/>
      <c r="Z201" s="164"/>
      <c r="AA201" s="164"/>
      <c r="AB201" s="164"/>
      <c r="AC201" s="164"/>
      <c r="AD201" s="164"/>
      <c r="AE201" s="164"/>
      <c r="AF201" s="164"/>
      <c r="AG201" s="164"/>
      <c r="AH201" s="164"/>
      <c r="AI201" s="164"/>
      <c r="AJ201" s="164"/>
      <c r="AK201" s="164"/>
    </row>
    <row r="202" spans="4:37">
      <c r="D202" s="164"/>
      <c r="E202" s="164"/>
      <c r="F202" s="164"/>
      <c r="G202" s="164"/>
      <c r="H202" s="164"/>
      <c r="I202" s="164"/>
      <c r="J202" s="164"/>
      <c r="K202" s="164"/>
      <c r="L202" s="164"/>
      <c r="M202" s="164"/>
      <c r="N202" s="164"/>
      <c r="O202" s="164"/>
      <c r="P202" s="164"/>
      <c r="Q202" s="164"/>
      <c r="R202" s="164"/>
      <c r="S202" s="164"/>
      <c r="T202" s="164"/>
      <c r="U202" s="164"/>
      <c r="V202" s="164"/>
      <c r="W202" s="164"/>
      <c r="X202" s="164"/>
      <c r="Y202" s="164"/>
      <c r="Z202" s="164"/>
      <c r="AA202" s="164"/>
      <c r="AB202" s="164"/>
      <c r="AC202" s="164"/>
      <c r="AD202" s="164"/>
      <c r="AE202" s="164"/>
      <c r="AF202" s="164"/>
      <c r="AG202" s="164"/>
      <c r="AH202" s="164"/>
      <c r="AI202" s="164"/>
      <c r="AJ202" s="164"/>
      <c r="AK202" s="164"/>
    </row>
    <row r="203" spans="4:37">
      <c r="D203" s="164"/>
      <c r="E203" s="164"/>
      <c r="F203" s="164"/>
      <c r="G203" s="164"/>
      <c r="H203" s="164"/>
      <c r="I203" s="164"/>
      <c r="J203" s="164"/>
      <c r="K203" s="164"/>
      <c r="L203" s="164"/>
      <c r="M203" s="164"/>
      <c r="N203" s="164"/>
      <c r="O203" s="164"/>
      <c r="P203" s="164"/>
      <c r="Q203" s="164"/>
      <c r="R203" s="164"/>
      <c r="S203" s="164"/>
      <c r="T203" s="164"/>
      <c r="U203" s="164"/>
      <c r="V203" s="164"/>
      <c r="W203" s="164"/>
      <c r="X203" s="164"/>
      <c r="Y203" s="164"/>
      <c r="Z203" s="164"/>
      <c r="AA203" s="164"/>
      <c r="AB203" s="164"/>
      <c r="AC203" s="164"/>
      <c r="AD203" s="164"/>
      <c r="AE203" s="164"/>
      <c r="AF203" s="164"/>
      <c r="AG203" s="164"/>
      <c r="AH203" s="164"/>
      <c r="AI203" s="164"/>
      <c r="AJ203" s="164"/>
      <c r="AK203" s="164"/>
    </row>
    <row r="204" spans="4:37">
      <c r="D204" s="164"/>
      <c r="E204" s="164"/>
      <c r="F204" s="164"/>
      <c r="G204" s="164"/>
      <c r="H204" s="164"/>
      <c r="I204" s="164"/>
      <c r="J204" s="164"/>
      <c r="K204" s="164"/>
      <c r="L204" s="164"/>
      <c r="M204" s="164"/>
      <c r="N204" s="164"/>
      <c r="O204" s="164"/>
      <c r="P204" s="164"/>
      <c r="Q204" s="164"/>
      <c r="R204" s="164"/>
      <c r="S204" s="164"/>
      <c r="T204" s="164"/>
      <c r="U204" s="164"/>
      <c r="V204" s="164"/>
      <c r="W204" s="164"/>
      <c r="X204" s="164"/>
      <c r="Y204" s="164"/>
      <c r="Z204" s="164"/>
      <c r="AA204" s="164"/>
      <c r="AB204" s="164"/>
      <c r="AC204" s="164"/>
      <c r="AD204" s="164"/>
      <c r="AE204" s="164"/>
      <c r="AF204" s="164"/>
      <c r="AG204" s="164"/>
      <c r="AH204" s="164"/>
      <c r="AI204" s="164"/>
      <c r="AJ204" s="164"/>
      <c r="AK204" s="164"/>
    </row>
    <row r="205" spans="4:37">
      <c r="D205" s="164"/>
      <c r="E205" s="164"/>
      <c r="F205" s="164"/>
      <c r="G205" s="164"/>
      <c r="H205" s="164"/>
      <c r="I205" s="164"/>
      <c r="J205" s="164"/>
      <c r="K205" s="164"/>
      <c r="L205" s="164"/>
      <c r="M205" s="164"/>
      <c r="N205" s="164"/>
      <c r="O205" s="164"/>
      <c r="P205" s="164"/>
      <c r="Q205" s="164"/>
      <c r="R205" s="164"/>
      <c r="S205" s="164"/>
      <c r="T205" s="164"/>
      <c r="U205" s="164"/>
      <c r="V205" s="164"/>
      <c r="W205" s="164"/>
      <c r="X205" s="164"/>
      <c r="Y205" s="164"/>
      <c r="Z205" s="164"/>
      <c r="AA205" s="164"/>
      <c r="AB205" s="164"/>
      <c r="AC205" s="164"/>
      <c r="AD205" s="164"/>
      <c r="AE205" s="164"/>
      <c r="AF205" s="164"/>
      <c r="AG205" s="164"/>
      <c r="AH205" s="164"/>
      <c r="AI205" s="164"/>
      <c r="AJ205" s="164"/>
      <c r="AK205" s="164"/>
    </row>
    <row r="206" spans="4:37">
      <c r="D206" s="164"/>
      <c r="E206" s="164"/>
      <c r="F206" s="164"/>
      <c r="G206" s="164"/>
      <c r="H206" s="164"/>
      <c r="I206" s="164"/>
      <c r="J206" s="164"/>
      <c r="K206" s="164"/>
      <c r="L206" s="164"/>
      <c r="M206" s="164"/>
      <c r="N206" s="164"/>
      <c r="O206" s="164"/>
      <c r="P206" s="164"/>
      <c r="Q206" s="164"/>
      <c r="R206" s="164"/>
      <c r="S206" s="164"/>
      <c r="T206" s="164"/>
      <c r="U206" s="164"/>
      <c r="V206" s="164"/>
      <c r="W206" s="164"/>
      <c r="X206" s="164"/>
      <c r="Y206" s="164"/>
      <c r="Z206" s="164"/>
      <c r="AA206" s="164"/>
      <c r="AB206" s="164"/>
      <c r="AC206" s="164"/>
      <c r="AD206" s="164"/>
      <c r="AE206" s="164"/>
      <c r="AF206" s="164"/>
      <c r="AG206" s="164"/>
      <c r="AH206" s="164"/>
      <c r="AI206" s="164"/>
      <c r="AJ206" s="164"/>
      <c r="AK206" s="164"/>
    </row>
    <row r="207" spans="4:37">
      <c r="D207" s="164"/>
      <c r="E207" s="164"/>
      <c r="F207" s="164"/>
      <c r="G207" s="164"/>
      <c r="H207" s="164"/>
      <c r="I207" s="164"/>
      <c r="J207" s="164"/>
      <c r="K207" s="164"/>
      <c r="L207" s="164"/>
      <c r="M207" s="164"/>
      <c r="N207" s="164"/>
      <c r="O207" s="164"/>
      <c r="P207" s="164"/>
      <c r="Q207" s="164"/>
      <c r="R207" s="164"/>
      <c r="S207" s="164"/>
      <c r="T207" s="164"/>
      <c r="U207" s="164"/>
      <c r="V207" s="164"/>
      <c r="W207" s="164"/>
      <c r="X207" s="164"/>
      <c r="Y207" s="164"/>
      <c r="Z207" s="164"/>
      <c r="AA207" s="164"/>
      <c r="AB207" s="164"/>
      <c r="AC207" s="164"/>
      <c r="AD207" s="164"/>
      <c r="AE207" s="164"/>
      <c r="AF207" s="164"/>
      <c r="AG207" s="164"/>
      <c r="AH207" s="164"/>
      <c r="AI207" s="164"/>
      <c r="AJ207" s="164"/>
      <c r="AK207" s="164"/>
    </row>
    <row r="208" spans="4:37">
      <c r="D208" s="164"/>
      <c r="E208" s="164"/>
      <c r="F208" s="164"/>
      <c r="G208" s="164"/>
      <c r="H208" s="164"/>
      <c r="I208" s="164"/>
      <c r="J208" s="164"/>
      <c r="K208" s="164"/>
      <c r="L208" s="164"/>
      <c r="M208" s="164"/>
      <c r="N208" s="164"/>
      <c r="O208" s="164"/>
      <c r="P208" s="164"/>
      <c r="Q208" s="164"/>
      <c r="R208" s="164"/>
      <c r="S208" s="164"/>
      <c r="T208" s="164"/>
      <c r="U208" s="164"/>
      <c r="V208" s="164"/>
      <c r="W208" s="164"/>
      <c r="X208" s="164"/>
      <c r="Y208" s="164"/>
      <c r="Z208" s="164"/>
      <c r="AA208" s="164"/>
      <c r="AB208" s="164"/>
      <c r="AC208" s="164"/>
      <c r="AD208" s="164"/>
      <c r="AE208" s="164"/>
      <c r="AF208" s="164"/>
      <c r="AG208" s="164"/>
      <c r="AH208" s="164"/>
      <c r="AI208" s="164"/>
      <c r="AJ208" s="164"/>
      <c r="AK208" s="164"/>
    </row>
    <row r="209" spans="4:37">
      <c r="D209" s="164"/>
      <c r="E209" s="164"/>
      <c r="F209" s="164"/>
      <c r="G209" s="164"/>
      <c r="H209" s="164"/>
      <c r="I209" s="164"/>
      <c r="J209" s="164"/>
      <c r="K209" s="164"/>
      <c r="L209" s="164"/>
      <c r="M209" s="164"/>
      <c r="N209" s="164"/>
      <c r="O209" s="164"/>
      <c r="P209" s="164"/>
      <c r="Q209" s="164"/>
      <c r="R209" s="164"/>
      <c r="S209" s="164"/>
      <c r="T209" s="164"/>
      <c r="U209" s="164"/>
      <c r="V209" s="164"/>
      <c r="W209" s="164"/>
      <c r="X209" s="164"/>
      <c r="Y209" s="164"/>
      <c r="Z209" s="164"/>
      <c r="AA209" s="164"/>
      <c r="AB209" s="164"/>
      <c r="AC209" s="164"/>
      <c r="AD209" s="164"/>
      <c r="AE209" s="164"/>
      <c r="AF209" s="164"/>
      <c r="AG209" s="164"/>
      <c r="AH209" s="164"/>
      <c r="AI209" s="164"/>
      <c r="AJ209" s="164"/>
      <c r="AK209" s="164"/>
    </row>
    <row r="210" spans="4:37">
      <c r="D210" s="164"/>
      <c r="E210" s="164"/>
      <c r="F210" s="164"/>
      <c r="G210" s="164"/>
      <c r="H210" s="164"/>
      <c r="I210" s="164"/>
      <c r="J210" s="164"/>
      <c r="K210" s="164"/>
      <c r="L210" s="164"/>
      <c r="M210" s="164"/>
      <c r="N210" s="164"/>
      <c r="O210" s="164"/>
      <c r="P210" s="164"/>
      <c r="Q210" s="164"/>
      <c r="R210" s="164"/>
      <c r="S210" s="164"/>
      <c r="T210" s="164"/>
      <c r="U210" s="164"/>
      <c r="V210" s="164"/>
      <c r="W210" s="164"/>
      <c r="X210" s="164"/>
      <c r="Y210" s="164"/>
      <c r="Z210" s="164"/>
      <c r="AA210" s="164"/>
      <c r="AB210" s="164"/>
      <c r="AC210" s="164"/>
      <c r="AD210" s="164"/>
      <c r="AE210" s="164"/>
      <c r="AF210" s="164"/>
      <c r="AG210" s="164"/>
      <c r="AH210" s="164"/>
      <c r="AI210" s="164"/>
      <c r="AJ210" s="164"/>
      <c r="AK210" s="164"/>
    </row>
    <row r="211" spans="4:37">
      <c r="D211" s="164"/>
      <c r="E211" s="164"/>
      <c r="F211" s="164"/>
      <c r="G211" s="164"/>
      <c r="H211" s="164"/>
      <c r="I211" s="164"/>
      <c r="J211" s="164"/>
      <c r="K211" s="164"/>
      <c r="L211" s="164"/>
      <c r="M211" s="164"/>
      <c r="N211" s="164"/>
      <c r="O211" s="164"/>
      <c r="P211" s="164"/>
      <c r="Q211" s="164"/>
      <c r="R211" s="164"/>
      <c r="S211" s="164"/>
      <c r="T211" s="164"/>
      <c r="U211" s="164"/>
      <c r="V211" s="164"/>
      <c r="W211" s="164"/>
      <c r="X211" s="164"/>
      <c r="Y211" s="164"/>
      <c r="Z211" s="164"/>
      <c r="AA211" s="164"/>
      <c r="AB211" s="164"/>
      <c r="AC211" s="164"/>
      <c r="AD211" s="164"/>
      <c r="AE211" s="164"/>
      <c r="AF211" s="164"/>
      <c r="AG211" s="164"/>
      <c r="AH211" s="164"/>
      <c r="AI211" s="164"/>
      <c r="AJ211" s="164"/>
      <c r="AK211" s="164"/>
    </row>
    <row r="212" spans="4:37">
      <c r="D212" s="164"/>
      <c r="E212" s="164"/>
      <c r="F212" s="164"/>
      <c r="G212" s="164"/>
      <c r="H212" s="164"/>
      <c r="I212" s="164"/>
      <c r="J212" s="164"/>
      <c r="K212" s="164"/>
      <c r="L212" s="164"/>
      <c r="M212" s="164"/>
      <c r="N212" s="164"/>
      <c r="O212" s="164"/>
      <c r="P212" s="164"/>
      <c r="Q212" s="164"/>
      <c r="R212" s="164"/>
      <c r="S212" s="164"/>
      <c r="T212" s="164"/>
      <c r="U212" s="164"/>
      <c r="V212" s="164"/>
      <c r="W212" s="164"/>
      <c r="X212" s="164"/>
      <c r="Y212" s="164"/>
      <c r="Z212" s="164"/>
      <c r="AA212" s="164"/>
      <c r="AB212" s="164"/>
      <c r="AC212" s="164"/>
      <c r="AD212" s="164"/>
      <c r="AE212" s="164"/>
      <c r="AF212" s="164"/>
      <c r="AG212" s="164"/>
      <c r="AH212" s="164"/>
      <c r="AI212" s="164"/>
      <c r="AJ212" s="164"/>
      <c r="AK212" s="164"/>
    </row>
    <row r="213" spans="4:37">
      <c r="D213" s="164"/>
      <c r="E213" s="164"/>
      <c r="F213" s="164"/>
      <c r="G213" s="164"/>
      <c r="H213" s="164"/>
      <c r="I213" s="164"/>
      <c r="J213" s="164"/>
      <c r="K213" s="164"/>
      <c r="L213" s="164"/>
      <c r="M213" s="164"/>
      <c r="N213" s="164"/>
      <c r="O213" s="164"/>
      <c r="P213" s="164"/>
      <c r="Q213" s="164"/>
      <c r="R213" s="164"/>
      <c r="S213" s="164"/>
      <c r="T213" s="164"/>
      <c r="U213" s="164"/>
      <c r="V213" s="164"/>
      <c r="W213" s="164"/>
      <c r="X213" s="164"/>
      <c r="Y213" s="164"/>
      <c r="Z213" s="164"/>
      <c r="AA213" s="164"/>
      <c r="AB213" s="164"/>
      <c r="AC213" s="164"/>
      <c r="AD213" s="164"/>
      <c r="AE213" s="164"/>
      <c r="AF213" s="164"/>
      <c r="AG213" s="164"/>
      <c r="AH213" s="164"/>
      <c r="AI213" s="164"/>
      <c r="AJ213" s="164"/>
      <c r="AK213" s="164"/>
    </row>
    <row r="214" spans="4:37">
      <c r="D214" s="164"/>
      <c r="E214" s="164"/>
      <c r="F214" s="164"/>
      <c r="G214" s="164"/>
      <c r="H214" s="164"/>
      <c r="I214" s="164"/>
      <c r="J214" s="164"/>
      <c r="K214" s="164"/>
      <c r="L214" s="164"/>
      <c r="M214" s="164"/>
      <c r="N214" s="164"/>
      <c r="O214" s="164"/>
      <c r="P214" s="164"/>
      <c r="Q214" s="164"/>
      <c r="R214" s="164"/>
      <c r="S214" s="164"/>
      <c r="T214" s="164"/>
      <c r="U214" s="164"/>
      <c r="V214" s="164"/>
      <c r="W214" s="164"/>
      <c r="X214" s="164"/>
      <c r="Y214" s="164"/>
      <c r="Z214" s="164"/>
      <c r="AA214" s="164"/>
      <c r="AB214" s="164"/>
      <c r="AC214" s="164"/>
      <c r="AD214" s="164"/>
      <c r="AE214" s="164"/>
      <c r="AF214" s="164"/>
      <c r="AG214" s="164"/>
      <c r="AH214" s="164"/>
      <c r="AI214" s="164"/>
      <c r="AJ214" s="164"/>
      <c r="AK214" s="164"/>
    </row>
    <row r="215" spans="4:37">
      <c r="D215" s="164"/>
      <c r="E215" s="164"/>
      <c r="F215" s="164"/>
      <c r="G215" s="164"/>
      <c r="H215" s="164"/>
      <c r="I215" s="164"/>
      <c r="J215" s="164"/>
      <c r="K215" s="164"/>
      <c r="L215" s="164"/>
      <c r="M215" s="164"/>
      <c r="N215" s="164"/>
      <c r="O215" s="164"/>
      <c r="P215" s="164"/>
      <c r="Q215" s="164"/>
      <c r="R215" s="164"/>
      <c r="S215" s="164"/>
      <c r="T215" s="164"/>
      <c r="U215" s="164"/>
      <c r="V215" s="164"/>
      <c r="W215" s="164"/>
      <c r="X215" s="164"/>
      <c r="Y215" s="164"/>
      <c r="Z215" s="164"/>
      <c r="AA215" s="164"/>
      <c r="AB215" s="164"/>
      <c r="AC215" s="164"/>
      <c r="AD215" s="164"/>
      <c r="AE215" s="164"/>
      <c r="AF215" s="164"/>
      <c r="AG215" s="164"/>
      <c r="AH215" s="164"/>
      <c r="AI215" s="164"/>
      <c r="AJ215" s="164"/>
      <c r="AK215" s="164"/>
    </row>
    <row r="216" spans="4:37">
      <c r="D216" s="164"/>
      <c r="E216" s="164"/>
      <c r="F216" s="164"/>
      <c r="G216" s="164"/>
      <c r="H216" s="164"/>
      <c r="I216" s="164"/>
      <c r="J216" s="164"/>
      <c r="K216" s="164"/>
      <c r="L216" s="164"/>
      <c r="M216" s="164"/>
      <c r="N216" s="164"/>
      <c r="O216" s="164"/>
      <c r="P216" s="164"/>
      <c r="Q216" s="164"/>
      <c r="R216" s="164"/>
      <c r="S216" s="164"/>
      <c r="T216" s="164"/>
      <c r="U216" s="164"/>
      <c r="V216" s="164"/>
      <c r="W216" s="164"/>
      <c r="X216" s="164"/>
      <c r="Y216" s="164"/>
      <c r="Z216" s="164"/>
      <c r="AA216" s="164"/>
      <c r="AB216" s="164"/>
      <c r="AC216" s="164"/>
      <c r="AD216" s="164"/>
      <c r="AE216" s="164"/>
      <c r="AF216" s="164"/>
      <c r="AG216" s="164"/>
      <c r="AH216" s="164"/>
      <c r="AI216" s="164"/>
      <c r="AJ216" s="164"/>
      <c r="AK216" s="164"/>
    </row>
    <row r="217" spans="4:37">
      <c r="D217" s="164"/>
      <c r="E217" s="164"/>
      <c r="F217" s="164"/>
      <c r="G217" s="164"/>
      <c r="H217" s="164"/>
      <c r="I217" s="164"/>
      <c r="J217" s="164"/>
      <c r="K217" s="164"/>
      <c r="L217" s="164"/>
      <c r="M217" s="164"/>
      <c r="N217" s="164"/>
      <c r="O217" s="164"/>
      <c r="P217" s="164"/>
      <c r="Q217" s="164"/>
      <c r="R217" s="164"/>
      <c r="S217" s="164"/>
      <c r="T217" s="164"/>
      <c r="U217" s="164"/>
      <c r="V217" s="164"/>
      <c r="W217" s="164"/>
      <c r="X217" s="164"/>
      <c r="Y217" s="164"/>
      <c r="Z217" s="164"/>
      <c r="AA217" s="164"/>
      <c r="AB217" s="164"/>
      <c r="AC217" s="164"/>
      <c r="AD217" s="164"/>
      <c r="AE217" s="164"/>
      <c r="AF217" s="164"/>
      <c r="AG217" s="164"/>
      <c r="AH217" s="164"/>
      <c r="AI217" s="164"/>
      <c r="AJ217" s="164"/>
      <c r="AK217" s="164"/>
    </row>
    <row r="218" spans="4:37">
      <c r="D218" s="164"/>
      <c r="E218" s="164"/>
      <c r="F218" s="164"/>
      <c r="G218" s="164"/>
      <c r="H218" s="164"/>
      <c r="I218" s="164"/>
      <c r="J218" s="164"/>
      <c r="K218" s="164"/>
      <c r="L218" s="164"/>
      <c r="M218" s="164"/>
      <c r="N218" s="164"/>
      <c r="O218" s="164"/>
      <c r="P218" s="164"/>
      <c r="Q218" s="164"/>
      <c r="R218" s="164"/>
      <c r="S218" s="164"/>
      <c r="T218" s="164"/>
      <c r="U218" s="164"/>
      <c r="V218" s="164"/>
      <c r="W218" s="164"/>
      <c r="X218" s="164"/>
      <c r="Y218" s="164"/>
      <c r="Z218" s="164"/>
      <c r="AA218" s="164"/>
      <c r="AB218" s="164"/>
      <c r="AC218" s="164"/>
      <c r="AD218" s="164"/>
      <c r="AE218" s="164"/>
      <c r="AF218" s="164"/>
      <c r="AG218" s="164"/>
      <c r="AH218" s="164"/>
      <c r="AI218" s="164"/>
      <c r="AJ218" s="164"/>
      <c r="AK218" s="164"/>
    </row>
    <row r="219" spans="4:37">
      <c r="D219" s="164"/>
      <c r="E219" s="164"/>
      <c r="F219" s="164"/>
      <c r="G219" s="164"/>
      <c r="H219" s="164"/>
      <c r="I219" s="164"/>
      <c r="J219" s="164"/>
      <c r="K219" s="164"/>
      <c r="L219" s="164"/>
      <c r="M219" s="164"/>
      <c r="N219" s="164"/>
      <c r="O219" s="164"/>
      <c r="P219" s="164"/>
      <c r="Q219" s="164"/>
      <c r="R219" s="164"/>
      <c r="S219" s="164"/>
      <c r="T219" s="164"/>
      <c r="U219" s="164"/>
      <c r="V219" s="164"/>
      <c r="W219" s="164"/>
      <c r="X219" s="164"/>
      <c r="Y219" s="164"/>
      <c r="Z219" s="164"/>
      <c r="AA219" s="164"/>
      <c r="AB219" s="164"/>
      <c r="AC219" s="164"/>
      <c r="AD219" s="164"/>
      <c r="AE219" s="164"/>
      <c r="AF219" s="164"/>
      <c r="AG219" s="164"/>
      <c r="AH219" s="164"/>
      <c r="AI219" s="164"/>
      <c r="AJ219" s="164"/>
      <c r="AK219" s="164"/>
    </row>
    <row r="220" spans="4:37">
      <c r="D220" s="164"/>
      <c r="E220" s="164"/>
      <c r="F220" s="164"/>
      <c r="G220" s="164"/>
      <c r="H220" s="164"/>
      <c r="I220" s="164"/>
      <c r="J220" s="164"/>
      <c r="K220" s="164"/>
      <c r="L220" s="164"/>
      <c r="M220" s="164"/>
      <c r="N220" s="164"/>
      <c r="O220" s="164"/>
      <c r="P220" s="164"/>
      <c r="Q220" s="164"/>
      <c r="R220" s="164"/>
      <c r="S220" s="164"/>
      <c r="T220" s="164"/>
      <c r="U220" s="164"/>
      <c r="V220" s="164"/>
      <c r="W220" s="164"/>
      <c r="X220" s="164"/>
      <c r="Y220" s="164"/>
      <c r="Z220" s="164"/>
      <c r="AA220" s="164"/>
      <c r="AB220" s="164"/>
      <c r="AC220" s="164"/>
      <c r="AD220" s="164"/>
      <c r="AE220" s="164"/>
      <c r="AF220" s="164"/>
      <c r="AG220" s="164"/>
      <c r="AH220" s="164"/>
      <c r="AI220" s="164"/>
      <c r="AJ220" s="164"/>
      <c r="AK220" s="164"/>
    </row>
    <row r="221" spans="4:37">
      <c r="D221" s="164"/>
      <c r="E221" s="164"/>
      <c r="F221" s="164"/>
      <c r="G221" s="164"/>
      <c r="H221" s="164"/>
      <c r="I221" s="164"/>
      <c r="J221" s="164"/>
      <c r="K221" s="164"/>
      <c r="L221" s="164"/>
      <c r="M221" s="164"/>
      <c r="N221" s="164"/>
      <c r="O221" s="164"/>
      <c r="P221" s="164"/>
      <c r="Q221" s="164"/>
      <c r="R221" s="164"/>
      <c r="S221" s="164"/>
      <c r="T221" s="164"/>
      <c r="U221" s="164"/>
      <c r="V221" s="164"/>
      <c r="W221" s="164"/>
      <c r="X221" s="164"/>
      <c r="Y221" s="164"/>
      <c r="Z221" s="164"/>
      <c r="AA221" s="164"/>
      <c r="AB221" s="164"/>
      <c r="AC221" s="164"/>
      <c r="AD221" s="164"/>
      <c r="AE221" s="164"/>
      <c r="AF221" s="164"/>
      <c r="AG221" s="164"/>
      <c r="AH221" s="164"/>
      <c r="AI221" s="164"/>
      <c r="AJ221" s="164"/>
      <c r="AK221" s="164"/>
    </row>
    <row r="222" spans="4:37">
      <c r="D222" s="164"/>
      <c r="E222" s="164"/>
      <c r="F222" s="164"/>
      <c r="G222" s="164"/>
      <c r="H222" s="164"/>
      <c r="I222" s="164"/>
      <c r="J222" s="164"/>
      <c r="K222" s="164"/>
      <c r="L222" s="164"/>
      <c r="M222" s="164"/>
      <c r="N222" s="164"/>
      <c r="O222" s="164"/>
      <c r="P222" s="164"/>
      <c r="Q222" s="164"/>
      <c r="R222" s="164"/>
      <c r="S222" s="164"/>
      <c r="T222" s="164"/>
      <c r="U222" s="164"/>
      <c r="V222" s="164"/>
      <c r="W222" s="164"/>
      <c r="X222" s="164"/>
      <c r="Y222" s="164"/>
      <c r="Z222" s="164"/>
      <c r="AA222" s="164"/>
      <c r="AB222" s="164"/>
      <c r="AC222" s="164"/>
      <c r="AD222" s="164"/>
      <c r="AE222" s="164"/>
      <c r="AF222" s="164"/>
      <c r="AG222" s="164"/>
      <c r="AH222" s="164"/>
      <c r="AI222" s="164"/>
      <c r="AJ222" s="164"/>
      <c r="AK222" s="164"/>
    </row>
    <row r="223" spans="4:37">
      <c r="D223" s="164"/>
      <c r="E223" s="164"/>
      <c r="F223" s="164"/>
      <c r="G223" s="164"/>
      <c r="H223" s="164"/>
      <c r="I223" s="164"/>
      <c r="J223" s="164"/>
      <c r="K223" s="164"/>
      <c r="L223" s="164"/>
      <c r="M223" s="164"/>
      <c r="N223" s="164"/>
      <c r="O223" s="164"/>
      <c r="P223" s="164"/>
      <c r="Q223" s="164"/>
      <c r="R223" s="164"/>
      <c r="S223" s="164"/>
      <c r="T223" s="164"/>
      <c r="U223" s="164"/>
      <c r="V223" s="164"/>
      <c r="W223" s="164"/>
      <c r="X223" s="164"/>
      <c r="Y223" s="164"/>
      <c r="Z223" s="164"/>
      <c r="AA223" s="164"/>
      <c r="AB223" s="164"/>
      <c r="AC223" s="164"/>
      <c r="AD223" s="164"/>
      <c r="AE223" s="164"/>
      <c r="AF223" s="164"/>
      <c r="AG223" s="164"/>
      <c r="AH223" s="164"/>
      <c r="AI223" s="164"/>
      <c r="AJ223" s="164"/>
      <c r="AK223" s="164"/>
    </row>
    <row r="224" spans="4:37">
      <c r="D224" s="164"/>
      <c r="E224" s="164"/>
      <c r="F224" s="164"/>
      <c r="G224" s="164"/>
      <c r="H224" s="164"/>
      <c r="I224" s="164"/>
      <c r="J224" s="164"/>
      <c r="K224" s="164"/>
      <c r="L224" s="164"/>
      <c r="M224" s="164"/>
      <c r="N224" s="164"/>
      <c r="O224" s="164"/>
      <c r="P224" s="164"/>
      <c r="Q224" s="164"/>
      <c r="R224" s="164"/>
      <c r="S224" s="164"/>
      <c r="T224" s="164"/>
      <c r="U224" s="164"/>
      <c r="V224" s="164"/>
      <c r="W224" s="164"/>
      <c r="X224" s="164"/>
      <c r="Y224" s="164"/>
      <c r="Z224" s="164"/>
      <c r="AA224" s="164"/>
      <c r="AB224" s="164"/>
      <c r="AC224" s="164"/>
      <c r="AD224" s="164"/>
      <c r="AE224" s="164"/>
      <c r="AF224" s="164"/>
      <c r="AG224" s="164"/>
      <c r="AH224" s="164"/>
      <c r="AI224" s="164"/>
      <c r="AJ224" s="164"/>
      <c r="AK224" s="164"/>
    </row>
    <row r="225" spans="4:37">
      <c r="D225" s="164"/>
      <c r="E225" s="164"/>
      <c r="F225" s="164"/>
      <c r="G225" s="164"/>
      <c r="H225" s="164"/>
      <c r="I225" s="164"/>
      <c r="J225" s="164"/>
      <c r="K225" s="164"/>
      <c r="L225" s="164"/>
      <c r="M225" s="164"/>
      <c r="N225" s="164"/>
      <c r="O225" s="164"/>
      <c r="P225" s="164"/>
      <c r="Q225" s="164"/>
      <c r="R225" s="164"/>
      <c r="S225" s="164"/>
      <c r="T225" s="164"/>
      <c r="U225" s="164"/>
      <c r="V225" s="164"/>
      <c r="W225" s="164"/>
      <c r="X225" s="164"/>
      <c r="Y225" s="164"/>
      <c r="Z225" s="164"/>
      <c r="AA225" s="164"/>
      <c r="AB225" s="164"/>
      <c r="AC225" s="164"/>
      <c r="AD225" s="164"/>
      <c r="AE225" s="164"/>
      <c r="AF225" s="164"/>
      <c r="AG225" s="164"/>
      <c r="AH225" s="164"/>
      <c r="AI225" s="164"/>
      <c r="AJ225" s="164"/>
      <c r="AK225" s="164"/>
    </row>
    <row r="226" spans="4:37">
      <c r="D226" s="164"/>
      <c r="E226" s="164"/>
      <c r="F226" s="164"/>
      <c r="G226" s="164"/>
      <c r="H226" s="164"/>
      <c r="I226" s="164"/>
      <c r="J226" s="164"/>
      <c r="K226" s="164"/>
      <c r="L226" s="164"/>
      <c r="M226" s="164"/>
      <c r="N226" s="164"/>
      <c r="O226" s="164"/>
      <c r="P226" s="164"/>
      <c r="Q226" s="164"/>
      <c r="R226" s="164"/>
      <c r="S226" s="164"/>
      <c r="T226" s="164"/>
      <c r="U226" s="164"/>
      <c r="V226" s="164"/>
      <c r="W226" s="164"/>
      <c r="X226" s="164"/>
      <c r="Y226" s="164"/>
      <c r="Z226" s="164"/>
      <c r="AA226" s="164"/>
      <c r="AB226" s="164"/>
      <c r="AC226" s="164"/>
      <c r="AD226" s="164"/>
      <c r="AE226" s="164"/>
      <c r="AF226" s="164"/>
      <c r="AG226" s="164"/>
      <c r="AH226" s="164"/>
      <c r="AI226" s="164"/>
      <c r="AJ226" s="164"/>
      <c r="AK226" s="164"/>
    </row>
    <row r="227" spans="4:37">
      <c r="D227" s="164"/>
      <c r="E227" s="164"/>
      <c r="F227" s="164"/>
      <c r="G227" s="164"/>
      <c r="H227" s="164"/>
      <c r="I227" s="164"/>
      <c r="J227" s="164"/>
      <c r="K227" s="164"/>
      <c r="L227" s="164"/>
      <c r="M227" s="164"/>
      <c r="N227" s="164"/>
      <c r="O227" s="164"/>
      <c r="P227" s="164"/>
      <c r="Q227" s="164"/>
      <c r="R227" s="164"/>
      <c r="S227" s="164"/>
      <c r="T227" s="164"/>
      <c r="U227" s="164"/>
      <c r="V227" s="164"/>
      <c r="W227" s="164"/>
      <c r="X227" s="164"/>
      <c r="Y227" s="164"/>
      <c r="Z227" s="164"/>
      <c r="AA227" s="164"/>
      <c r="AB227" s="164"/>
      <c r="AC227" s="164"/>
      <c r="AD227" s="164"/>
      <c r="AE227" s="164"/>
      <c r="AF227" s="164"/>
      <c r="AG227" s="164"/>
      <c r="AH227" s="164"/>
      <c r="AI227" s="164"/>
      <c r="AJ227" s="164"/>
      <c r="AK227" s="164"/>
    </row>
    <row r="228" spans="4:37">
      <c r="D228" s="164"/>
      <c r="E228" s="164"/>
      <c r="F228" s="164"/>
      <c r="G228" s="164"/>
      <c r="H228" s="164"/>
      <c r="I228" s="164"/>
      <c r="J228" s="164"/>
      <c r="K228" s="164"/>
      <c r="L228" s="164"/>
      <c r="M228" s="164"/>
      <c r="N228" s="164"/>
      <c r="O228" s="164"/>
      <c r="P228" s="164"/>
      <c r="Q228" s="164"/>
      <c r="R228" s="164"/>
      <c r="S228" s="164"/>
      <c r="T228" s="164"/>
      <c r="U228" s="164"/>
      <c r="V228" s="164"/>
      <c r="W228" s="164"/>
      <c r="X228" s="164"/>
      <c r="Y228" s="164"/>
      <c r="Z228" s="164"/>
      <c r="AA228" s="164"/>
      <c r="AB228" s="164"/>
      <c r="AC228" s="164"/>
      <c r="AD228" s="164"/>
      <c r="AE228" s="164"/>
      <c r="AF228" s="164"/>
      <c r="AG228" s="164"/>
      <c r="AH228" s="164"/>
      <c r="AI228" s="164"/>
      <c r="AJ228" s="164"/>
      <c r="AK228" s="164"/>
    </row>
    <row r="229" spans="4:37">
      <c r="D229" s="164"/>
      <c r="E229" s="164"/>
      <c r="F229" s="164"/>
      <c r="G229" s="164"/>
      <c r="H229" s="164"/>
      <c r="I229" s="164"/>
      <c r="J229" s="164"/>
      <c r="K229" s="164"/>
      <c r="L229" s="164"/>
      <c r="M229" s="164"/>
      <c r="N229" s="164"/>
      <c r="O229" s="164"/>
      <c r="P229" s="164"/>
      <c r="Q229" s="164"/>
      <c r="R229" s="164"/>
      <c r="S229" s="164"/>
      <c r="T229" s="164"/>
      <c r="U229" s="164"/>
      <c r="V229" s="164"/>
      <c r="W229" s="164"/>
      <c r="X229" s="164"/>
      <c r="Y229" s="164"/>
      <c r="Z229" s="164"/>
      <c r="AA229" s="164"/>
      <c r="AB229" s="164"/>
      <c r="AC229" s="164"/>
      <c r="AD229" s="164"/>
      <c r="AE229" s="164"/>
      <c r="AF229" s="164"/>
      <c r="AG229" s="164"/>
      <c r="AH229" s="164"/>
      <c r="AI229" s="164"/>
      <c r="AJ229" s="164"/>
      <c r="AK229" s="164"/>
    </row>
    <row r="230" spans="4:37">
      <c r="D230" s="164"/>
      <c r="E230" s="164"/>
      <c r="F230" s="164"/>
      <c r="G230" s="164"/>
      <c r="H230" s="164"/>
      <c r="I230" s="164"/>
      <c r="J230" s="164"/>
      <c r="K230" s="164"/>
      <c r="L230" s="164"/>
      <c r="M230" s="164"/>
      <c r="N230" s="164"/>
      <c r="O230" s="164"/>
      <c r="P230" s="164"/>
      <c r="Q230" s="164"/>
      <c r="R230" s="164"/>
      <c r="S230" s="164"/>
      <c r="T230" s="164"/>
      <c r="U230" s="164"/>
      <c r="V230" s="164"/>
      <c r="W230" s="164"/>
      <c r="X230" s="164"/>
      <c r="Y230" s="164"/>
      <c r="Z230" s="164"/>
      <c r="AA230" s="164"/>
      <c r="AB230" s="164"/>
      <c r="AC230" s="164"/>
      <c r="AD230" s="164"/>
      <c r="AE230" s="164"/>
      <c r="AF230" s="164"/>
      <c r="AG230" s="164"/>
      <c r="AH230" s="164"/>
      <c r="AI230" s="164"/>
      <c r="AJ230" s="164"/>
      <c r="AK230" s="164"/>
    </row>
    <row r="231" spans="4:37">
      <c r="D231" s="164"/>
      <c r="E231" s="164"/>
      <c r="F231" s="164"/>
      <c r="G231" s="164"/>
      <c r="H231" s="164"/>
      <c r="I231" s="164"/>
      <c r="J231" s="164"/>
      <c r="K231" s="164"/>
      <c r="L231" s="164"/>
      <c r="M231" s="164"/>
      <c r="N231" s="164"/>
      <c r="O231" s="164"/>
      <c r="P231" s="164"/>
      <c r="Q231" s="164"/>
      <c r="R231" s="164"/>
      <c r="S231" s="164"/>
      <c r="T231" s="164"/>
      <c r="U231" s="164"/>
      <c r="V231" s="164"/>
      <c r="W231" s="164"/>
      <c r="X231" s="164"/>
      <c r="Y231" s="164"/>
      <c r="Z231" s="164"/>
      <c r="AA231" s="164"/>
      <c r="AB231" s="164"/>
      <c r="AC231" s="164"/>
      <c r="AD231" s="164"/>
      <c r="AE231" s="164"/>
      <c r="AF231" s="164"/>
      <c r="AG231" s="164"/>
      <c r="AH231" s="164"/>
      <c r="AI231" s="164"/>
      <c r="AJ231" s="164"/>
      <c r="AK231" s="164"/>
    </row>
    <row r="232" spans="4:37">
      <c r="D232" s="164"/>
      <c r="E232" s="164"/>
      <c r="F232" s="164"/>
      <c r="G232" s="164"/>
      <c r="H232" s="164"/>
      <c r="I232" s="164"/>
      <c r="J232" s="164"/>
      <c r="K232" s="164"/>
      <c r="L232" s="164"/>
      <c r="M232" s="164"/>
      <c r="N232" s="164"/>
      <c r="O232" s="164"/>
      <c r="P232" s="164"/>
      <c r="Q232" s="164"/>
      <c r="R232" s="164"/>
      <c r="S232" s="164"/>
      <c r="T232" s="164"/>
      <c r="U232" s="164"/>
      <c r="V232" s="164"/>
      <c r="W232" s="164"/>
      <c r="X232" s="164"/>
      <c r="Y232" s="164"/>
      <c r="Z232" s="164"/>
      <c r="AA232" s="164"/>
      <c r="AB232" s="164"/>
      <c r="AC232" s="164"/>
      <c r="AD232" s="164"/>
      <c r="AE232" s="164"/>
      <c r="AF232" s="164"/>
      <c r="AG232" s="164"/>
      <c r="AH232" s="164"/>
      <c r="AI232" s="164"/>
      <c r="AJ232" s="164"/>
      <c r="AK232" s="164"/>
    </row>
    <row r="233" spans="4:37">
      <c r="D233" s="164"/>
      <c r="E233" s="164"/>
      <c r="F233" s="164"/>
      <c r="G233" s="164"/>
      <c r="H233" s="164"/>
      <c r="I233" s="164"/>
      <c r="J233" s="164"/>
      <c r="K233" s="164"/>
      <c r="L233" s="164"/>
      <c r="M233" s="164"/>
      <c r="N233" s="164"/>
      <c r="O233" s="164"/>
      <c r="P233" s="164"/>
      <c r="Q233" s="164"/>
      <c r="R233" s="164"/>
      <c r="S233" s="164"/>
      <c r="T233" s="164"/>
      <c r="U233" s="164"/>
      <c r="V233" s="164"/>
      <c r="W233" s="164"/>
      <c r="X233" s="164"/>
      <c r="Y233" s="164"/>
      <c r="Z233" s="164"/>
      <c r="AA233" s="164"/>
      <c r="AB233" s="164"/>
      <c r="AC233" s="164"/>
      <c r="AD233" s="164"/>
      <c r="AE233" s="164"/>
      <c r="AF233" s="164"/>
      <c r="AG233" s="164"/>
      <c r="AH233" s="164"/>
      <c r="AI233" s="164"/>
      <c r="AJ233" s="164"/>
      <c r="AK233" s="164"/>
    </row>
    <row r="234" spans="4:37">
      <c r="D234" s="164"/>
      <c r="E234" s="164"/>
      <c r="F234" s="164"/>
      <c r="G234" s="164"/>
      <c r="H234" s="164"/>
      <c r="I234" s="164"/>
      <c r="J234" s="164"/>
      <c r="K234" s="164"/>
      <c r="L234" s="164"/>
      <c r="M234" s="164"/>
      <c r="N234" s="164"/>
      <c r="O234" s="164"/>
      <c r="P234" s="164"/>
      <c r="Q234" s="164"/>
      <c r="R234" s="164"/>
      <c r="S234" s="164"/>
      <c r="T234" s="164"/>
      <c r="U234" s="164"/>
      <c r="V234" s="164"/>
      <c r="W234" s="164"/>
      <c r="X234" s="164"/>
      <c r="Y234" s="164"/>
      <c r="Z234" s="164"/>
      <c r="AA234" s="164"/>
      <c r="AB234" s="164"/>
      <c r="AC234" s="164"/>
      <c r="AD234" s="164"/>
      <c r="AE234" s="164"/>
      <c r="AF234" s="164"/>
      <c r="AG234" s="164"/>
      <c r="AH234" s="164"/>
      <c r="AI234" s="164"/>
      <c r="AJ234" s="164"/>
      <c r="AK234" s="164"/>
    </row>
    <row r="235" spans="4:37">
      <c r="D235" s="164"/>
      <c r="E235" s="164"/>
      <c r="F235" s="164"/>
      <c r="G235" s="164"/>
      <c r="H235" s="164"/>
      <c r="I235" s="164"/>
      <c r="J235" s="164"/>
      <c r="K235" s="164"/>
      <c r="L235" s="164"/>
      <c r="M235" s="164"/>
      <c r="N235" s="164"/>
      <c r="O235" s="164"/>
      <c r="P235" s="164"/>
      <c r="Q235" s="164"/>
      <c r="R235" s="164"/>
      <c r="S235" s="164"/>
      <c r="T235" s="164"/>
      <c r="U235" s="164"/>
      <c r="V235" s="164"/>
      <c r="W235" s="164"/>
      <c r="X235" s="164"/>
      <c r="Y235" s="164"/>
      <c r="Z235" s="164"/>
      <c r="AA235" s="164"/>
      <c r="AB235" s="164"/>
      <c r="AC235" s="164"/>
      <c r="AD235" s="164"/>
      <c r="AE235" s="164"/>
      <c r="AF235" s="164"/>
      <c r="AG235" s="164"/>
      <c r="AH235" s="164"/>
      <c r="AI235" s="164"/>
      <c r="AJ235" s="164"/>
      <c r="AK235" s="164"/>
    </row>
    <row r="236" spans="4:37">
      <c r="D236" s="164"/>
      <c r="E236" s="164"/>
      <c r="F236" s="164"/>
      <c r="G236" s="164"/>
      <c r="H236" s="164"/>
      <c r="I236" s="164"/>
      <c r="J236" s="164"/>
      <c r="K236" s="164"/>
      <c r="L236" s="164"/>
      <c r="M236" s="164"/>
      <c r="N236" s="164"/>
      <c r="O236" s="164"/>
      <c r="P236" s="164"/>
      <c r="Q236" s="164"/>
      <c r="R236" s="164"/>
      <c r="S236" s="164"/>
      <c r="T236" s="164"/>
      <c r="U236" s="164"/>
      <c r="V236" s="164"/>
      <c r="W236" s="164"/>
      <c r="X236" s="164"/>
      <c r="Y236" s="164"/>
      <c r="Z236" s="164"/>
      <c r="AA236" s="164"/>
      <c r="AB236" s="164"/>
      <c r="AC236" s="164"/>
      <c r="AD236" s="164"/>
      <c r="AE236" s="164"/>
      <c r="AF236" s="164"/>
      <c r="AG236" s="164"/>
      <c r="AH236" s="164"/>
      <c r="AI236" s="164"/>
      <c r="AJ236" s="164"/>
      <c r="AK236" s="164"/>
    </row>
    <row r="237" spans="4:37">
      <c r="D237" s="164"/>
      <c r="E237" s="164"/>
      <c r="F237" s="164"/>
      <c r="G237" s="164"/>
      <c r="H237" s="164"/>
      <c r="I237" s="164"/>
      <c r="J237" s="164"/>
      <c r="K237" s="164"/>
      <c r="L237" s="164"/>
      <c r="M237" s="164"/>
      <c r="N237" s="164"/>
      <c r="O237" s="164"/>
      <c r="P237" s="164"/>
      <c r="Q237" s="164"/>
      <c r="R237" s="164"/>
      <c r="S237" s="164"/>
      <c r="T237" s="164"/>
      <c r="U237" s="164"/>
      <c r="V237" s="164"/>
      <c r="W237" s="164"/>
      <c r="X237" s="164"/>
      <c r="Y237" s="164"/>
      <c r="Z237" s="164"/>
      <c r="AA237" s="164"/>
      <c r="AB237" s="164"/>
      <c r="AC237" s="164"/>
      <c r="AD237" s="164"/>
      <c r="AE237" s="164"/>
      <c r="AF237" s="164"/>
      <c r="AG237" s="164"/>
      <c r="AH237" s="164"/>
      <c r="AI237" s="164"/>
      <c r="AJ237" s="164"/>
      <c r="AK237" s="164"/>
    </row>
    <row r="238" spans="4:37">
      <c r="D238" s="164"/>
      <c r="E238" s="164"/>
      <c r="F238" s="164"/>
      <c r="G238" s="164"/>
      <c r="H238" s="164"/>
      <c r="I238" s="164"/>
      <c r="J238" s="164"/>
      <c r="K238" s="164"/>
      <c r="L238" s="164"/>
      <c r="M238" s="164"/>
      <c r="N238" s="164"/>
      <c r="O238" s="164"/>
      <c r="P238" s="164"/>
      <c r="Q238" s="164"/>
      <c r="R238" s="164"/>
      <c r="S238" s="164"/>
      <c r="T238" s="164"/>
      <c r="U238" s="164"/>
      <c r="V238" s="164"/>
      <c r="W238" s="164"/>
      <c r="X238" s="164"/>
      <c r="Y238" s="164"/>
      <c r="Z238" s="164"/>
      <c r="AA238" s="164"/>
      <c r="AB238" s="164"/>
      <c r="AC238" s="164"/>
      <c r="AD238" s="164"/>
      <c r="AE238" s="164"/>
      <c r="AF238" s="164"/>
      <c r="AG238" s="164"/>
      <c r="AH238" s="164"/>
      <c r="AI238" s="164"/>
      <c r="AJ238" s="164"/>
      <c r="AK238" s="164"/>
    </row>
    <row r="239" spans="4:37">
      <c r="D239" s="164"/>
      <c r="E239" s="164"/>
      <c r="F239" s="164"/>
      <c r="G239" s="164"/>
      <c r="H239" s="164"/>
      <c r="I239" s="164"/>
      <c r="J239" s="164"/>
      <c r="K239" s="164"/>
      <c r="L239" s="164"/>
      <c r="M239" s="164"/>
      <c r="N239" s="164"/>
      <c r="O239" s="164"/>
      <c r="P239" s="164"/>
      <c r="Q239" s="164"/>
      <c r="R239" s="164"/>
      <c r="S239" s="164"/>
      <c r="T239" s="164"/>
      <c r="U239" s="164"/>
      <c r="V239" s="164"/>
      <c r="W239" s="164"/>
      <c r="X239" s="164"/>
      <c r="Y239" s="164"/>
      <c r="Z239" s="164"/>
      <c r="AA239" s="164"/>
      <c r="AB239" s="164"/>
      <c r="AC239" s="164"/>
      <c r="AD239" s="164"/>
      <c r="AE239" s="164"/>
      <c r="AF239" s="164"/>
      <c r="AG239" s="164"/>
      <c r="AH239" s="164"/>
      <c r="AI239" s="164"/>
      <c r="AJ239" s="164"/>
      <c r="AK239" s="164"/>
    </row>
    <row r="240" spans="4:37">
      <c r="D240" s="164"/>
      <c r="E240" s="164"/>
      <c r="F240" s="164"/>
      <c r="G240" s="164"/>
      <c r="H240" s="164"/>
      <c r="I240" s="164"/>
      <c r="J240" s="164"/>
      <c r="K240" s="164"/>
      <c r="L240" s="164"/>
      <c r="M240" s="164"/>
      <c r="N240" s="164"/>
      <c r="O240" s="164"/>
      <c r="P240" s="164"/>
      <c r="Q240" s="164"/>
      <c r="R240" s="164"/>
      <c r="S240" s="164"/>
      <c r="T240" s="164"/>
      <c r="U240" s="164"/>
      <c r="V240" s="164"/>
      <c r="W240" s="164"/>
      <c r="X240" s="164"/>
      <c r="Y240" s="164"/>
      <c r="Z240" s="164"/>
      <c r="AA240" s="164"/>
      <c r="AB240" s="164"/>
      <c r="AC240" s="164"/>
      <c r="AD240" s="164"/>
      <c r="AE240" s="164"/>
      <c r="AF240" s="164"/>
      <c r="AG240" s="164"/>
      <c r="AH240" s="164"/>
      <c r="AI240" s="164"/>
      <c r="AJ240" s="164"/>
      <c r="AK240" s="164"/>
    </row>
    <row r="241" spans="4:37">
      <c r="D241" s="164"/>
      <c r="E241" s="164"/>
      <c r="F241" s="164"/>
      <c r="G241" s="164"/>
      <c r="H241" s="164"/>
      <c r="I241" s="164"/>
      <c r="J241" s="164"/>
      <c r="K241" s="164"/>
      <c r="L241" s="164"/>
      <c r="M241" s="164"/>
      <c r="N241" s="164"/>
      <c r="O241" s="164"/>
      <c r="P241" s="164"/>
      <c r="Q241" s="164"/>
      <c r="R241" s="164"/>
      <c r="S241" s="164"/>
      <c r="T241" s="164"/>
      <c r="U241" s="164"/>
      <c r="V241" s="164"/>
      <c r="W241" s="164"/>
      <c r="X241" s="164"/>
      <c r="Y241" s="164"/>
      <c r="Z241" s="164"/>
      <c r="AA241" s="164"/>
      <c r="AB241" s="164"/>
      <c r="AC241" s="164"/>
      <c r="AD241" s="164"/>
      <c r="AE241" s="164"/>
      <c r="AF241" s="164"/>
      <c r="AG241" s="164"/>
      <c r="AH241" s="164"/>
      <c r="AI241" s="164"/>
      <c r="AJ241" s="164"/>
      <c r="AK241" s="164"/>
    </row>
    <row r="242" spans="4:37">
      <c r="D242" s="164"/>
      <c r="E242" s="164"/>
      <c r="F242" s="164"/>
      <c r="G242" s="164"/>
      <c r="H242" s="164"/>
      <c r="I242" s="164"/>
      <c r="J242" s="164"/>
      <c r="K242" s="164"/>
      <c r="L242" s="164"/>
      <c r="M242" s="164"/>
      <c r="N242" s="164"/>
      <c r="O242" s="164"/>
      <c r="P242" s="164"/>
      <c r="Q242" s="164"/>
      <c r="R242" s="164"/>
      <c r="S242" s="164"/>
      <c r="T242" s="164"/>
      <c r="U242" s="164"/>
      <c r="V242" s="164"/>
      <c r="W242" s="164"/>
      <c r="X242" s="164"/>
      <c r="Y242" s="164"/>
      <c r="Z242" s="164"/>
      <c r="AA242" s="164"/>
      <c r="AB242" s="164"/>
      <c r="AC242" s="164"/>
      <c r="AD242" s="164"/>
      <c r="AE242" s="164"/>
      <c r="AF242" s="164"/>
      <c r="AG242" s="164"/>
      <c r="AH242" s="164"/>
      <c r="AI242" s="164"/>
      <c r="AJ242" s="164"/>
      <c r="AK242" s="164"/>
    </row>
    <row r="243" spans="4:37">
      <c r="D243" s="164"/>
      <c r="E243" s="164"/>
      <c r="F243" s="164"/>
      <c r="G243" s="164"/>
      <c r="H243" s="164"/>
      <c r="I243" s="164"/>
      <c r="J243" s="164"/>
      <c r="K243" s="164"/>
      <c r="L243" s="164"/>
      <c r="M243" s="164"/>
      <c r="N243" s="164"/>
      <c r="O243" s="164"/>
      <c r="P243" s="164"/>
      <c r="Q243" s="164"/>
      <c r="R243" s="164"/>
      <c r="S243" s="164"/>
      <c r="T243" s="164"/>
      <c r="U243" s="164"/>
      <c r="V243" s="164"/>
      <c r="W243" s="164"/>
      <c r="X243" s="164"/>
      <c r="Y243" s="164"/>
      <c r="Z243" s="164"/>
      <c r="AA243" s="164"/>
      <c r="AB243" s="164"/>
      <c r="AC243" s="164"/>
      <c r="AD243" s="164"/>
      <c r="AE243" s="164"/>
      <c r="AF243" s="164"/>
      <c r="AG243" s="164"/>
      <c r="AH243" s="164"/>
      <c r="AI243" s="164"/>
      <c r="AJ243" s="164"/>
      <c r="AK243" s="164"/>
    </row>
    <row r="244" spans="4:37">
      <c r="D244" s="164"/>
      <c r="E244" s="164"/>
      <c r="F244" s="164"/>
      <c r="G244" s="164"/>
      <c r="H244" s="164"/>
      <c r="I244" s="164"/>
      <c r="J244" s="164"/>
      <c r="K244" s="164"/>
      <c r="L244" s="164"/>
      <c r="M244" s="164"/>
      <c r="N244" s="164"/>
      <c r="O244" s="164"/>
      <c r="P244" s="164"/>
      <c r="Q244" s="164"/>
      <c r="R244" s="164"/>
      <c r="S244" s="164"/>
      <c r="T244" s="164"/>
      <c r="U244" s="164"/>
      <c r="V244" s="164"/>
      <c r="W244" s="164"/>
      <c r="X244" s="164"/>
      <c r="Y244" s="164"/>
      <c r="Z244" s="164"/>
      <c r="AA244" s="164"/>
      <c r="AB244" s="164"/>
      <c r="AC244" s="164"/>
      <c r="AD244" s="164"/>
      <c r="AE244" s="164"/>
      <c r="AF244" s="164"/>
      <c r="AG244" s="164"/>
      <c r="AH244" s="164"/>
      <c r="AI244" s="164"/>
      <c r="AJ244" s="164"/>
      <c r="AK244" s="164"/>
    </row>
    <row r="245" spans="4:37">
      <c r="D245" s="164"/>
      <c r="E245" s="164"/>
      <c r="F245" s="164"/>
      <c r="G245" s="164"/>
      <c r="H245" s="164"/>
      <c r="I245" s="164"/>
      <c r="J245" s="164"/>
      <c r="K245" s="164"/>
      <c r="L245" s="164"/>
      <c r="M245" s="164"/>
      <c r="N245" s="164"/>
      <c r="O245" s="164"/>
      <c r="P245" s="164"/>
      <c r="Q245" s="164"/>
      <c r="R245" s="164"/>
      <c r="S245" s="164"/>
      <c r="T245" s="164"/>
      <c r="U245" s="164"/>
      <c r="V245" s="164"/>
      <c r="W245" s="164"/>
      <c r="X245" s="164"/>
      <c r="Y245" s="164"/>
      <c r="Z245" s="164"/>
      <c r="AA245" s="164"/>
      <c r="AB245" s="164"/>
      <c r="AC245" s="164"/>
      <c r="AD245" s="164"/>
      <c r="AE245" s="164"/>
      <c r="AF245" s="164"/>
      <c r="AG245" s="164"/>
      <c r="AH245" s="164"/>
      <c r="AI245" s="164"/>
      <c r="AJ245" s="164"/>
      <c r="AK245" s="164"/>
    </row>
    <row r="246" spans="4:37">
      <c r="D246" s="164"/>
      <c r="E246" s="164"/>
      <c r="F246" s="164"/>
      <c r="G246" s="164"/>
      <c r="H246" s="164"/>
      <c r="I246" s="164"/>
      <c r="J246" s="164"/>
      <c r="K246" s="164"/>
      <c r="L246" s="164"/>
      <c r="M246" s="164"/>
      <c r="N246" s="164"/>
      <c r="O246" s="164"/>
      <c r="P246" s="164"/>
      <c r="Q246" s="164"/>
      <c r="R246" s="164"/>
      <c r="S246" s="164"/>
      <c r="T246" s="164"/>
      <c r="U246" s="164"/>
      <c r="V246" s="164"/>
      <c r="W246" s="164"/>
      <c r="X246" s="164"/>
      <c r="Y246" s="164"/>
      <c r="Z246" s="164"/>
      <c r="AA246" s="164"/>
      <c r="AB246" s="164"/>
      <c r="AC246" s="164"/>
      <c r="AD246" s="164"/>
      <c r="AE246" s="164"/>
      <c r="AF246" s="164"/>
      <c r="AG246" s="164"/>
      <c r="AH246" s="164"/>
      <c r="AI246" s="164"/>
      <c r="AJ246" s="164"/>
      <c r="AK246" s="164"/>
    </row>
    <row r="247" spans="4:37">
      <c r="D247" s="164"/>
      <c r="E247" s="164"/>
      <c r="F247" s="164"/>
      <c r="G247" s="164"/>
      <c r="H247" s="164"/>
      <c r="I247" s="164"/>
      <c r="J247" s="164"/>
      <c r="K247" s="164"/>
      <c r="L247" s="164"/>
      <c r="M247" s="164"/>
      <c r="N247" s="164"/>
      <c r="O247" s="164"/>
      <c r="P247" s="164"/>
      <c r="Q247" s="164"/>
      <c r="R247" s="164"/>
      <c r="S247" s="164"/>
      <c r="T247" s="164"/>
      <c r="U247" s="164"/>
      <c r="V247" s="164"/>
      <c r="W247" s="164"/>
      <c r="X247" s="164"/>
      <c r="Y247" s="164"/>
      <c r="Z247" s="164"/>
      <c r="AA247" s="164"/>
      <c r="AB247" s="164"/>
      <c r="AC247" s="164"/>
      <c r="AD247" s="164"/>
      <c r="AE247" s="164"/>
      <c r="AF247" s="164"/>
      <c r="AG247" s="164"/>
      <c r="AH247" s="164"/>
      <c r="AI247" s="164"/>
      <c r="AJ247" s="164"/>
      <c r="AK247" s="164"/>
    </row>
    <row r="248" spans="4:37">
      <c r="D248" s="164"/>
      <c r="E248" s="164"/>
      <c r="F248" s="164"/>
      <c r="G248" s="164"/>
      <c r="H248" s="164"/>
      <c r="I248" s="164"/>
      <c r="J248" s="164"/>
      <c r="K248" s="164"/>
      <c r="L248" s="164"/>
      <c r="M248" s="164"/>
      <c r="N248" s="164"/>
      <c r="O248" s="164"/>
      <c r="P248" s="164"/>
      <c r="Q248" s="164"/>
      <c r="R248" s="164"/>
      <c r="S248" s="164"/>
      <c r="T248" s="164"/>
      <c r="U248" s="164"/>
      <c r="V248" s="164"/>
      <c r="W248" s="164"/>
      <c r="X248" s="164"/>
      <c r="Y248" s="164"/>
      <c r="Z248" s="164"/>
      <c r="AA248" s="164"/>
      <c r="AB248" s="164"/>
      <c r="AC248" s="164"/>
      <c r="AD248" s="164"/>
      <c r="AE248" s="164"/>
      <c r="AF248" s="164"/>
      <c r="AG248" s="164"/>
      <c r="AH248" s="164"/>
      <c r="AI248" s="164"/>
      <c r="AJ248" s="164"/>
      <c r="AK248" s="164"/>
    </row>
    <row r="249" spans="4:37">
      <c r="D249" s="164"/>
      <c r="E249" s="164"/>
      <c r="F249" s="164"/>
      <c r="G249" s="164"/>
      <c r="H249" s="164"/>
      <c r="I249" s="164"/>
      <c r="J249" s="164"/>
      <c r="K249" s="164"/>
      <c r="L249" s="164"/>
      <c r="M249" s="164"/>
      <c r="N249" s="164"/>
      <c r="O249" s="164"/>
      <c r="P249" s="164"/>
      <c r="Q249" s="164"/>
      <c r="R249" s="164"/>
      <c r="S249" s="164"/>
      <c r="T249" s="164"/>
      <c r="U249" s="164"/>
      <c r="V249" s="164"/>
      <c r="W249" s="164"/>
      <c r="X249" s="164"/>
      <c r="Y249" s="164"/>
      <c r="Z249" s="164"/>
      <c r="AA249" s="164"/>
      <c r="AB249" s="164"/>
      <c r="AC249" s="164"/>
      <c r="AD249" s="164"/>
      <c r="AE249" s="164"/>
      <c r="AF249" s="164"/>
      <c r="AG249" s="164"/>
      <c r="AH249" s="164"/>
      <c r="AI249" s="164"/>
      <c r="AJ249" s="164"/>
      <c r="AK249" s="164"/>
    </row>
    <row r="250" spans="4:37">
      <c r="D250" s="164"/>
      <c r="E250" s="164"/>
      <c r="F250" s="164"/>
      <c r="G250" s="164"/>
      <c r="H250" s="164"/>
      <c r="I250" s="164"/>
      <c r="J250" s="164"/>
      <c r="K250" s="164"/>
      <c r="L250" s="164"/>
      <c r="M250" s="164"/>
      <c r="N250" s="164"/>
      <c r="O250" s="164"/>
      <c r="P250" s="164"/>
      <c r="Q250" s="164"/>
      <c r="R250" s="164"/>
      <c r="S250" s="164"/>
      <c r="T250" s="164"/>
      <c r="U250" s="164"/>
      <c r="V250" s="164"/>
      <c r="W250" s="164"/>
      <c r="X250" s="164"/>
      <c r="Y250" s="164"/>
      <c r="Z250" s="164"/>
      <c r="AA250" s="164"/>
      <c r="AB250" s="164"/>
      <c r="AC250" s="164"/>
      <c r="AD250" s="164"/>
      <c r="AE250" s="164"/>
      <c r="AF250" s="164"/>
      <c r="AG250" s="164"/>
      <c r="AH250" s="164"/>
      <c r="AI250" s="164"/>
      <c r="AJ250" s="164"/>
      <c r="AK250" s="164"/>
    </row>
    <row r="251" spans="4:37">
      <c r="D251" s="164"/>
      <c r="E251" s="164"/>
      <c r="F251" s="164"/>
      <c r="G251" s="164"/>
      <c r="H251" s="164"/>
      <c r="I251" s="164"/>
      <c r="J251" s="164"/>
      <c r="K251" s="164"/>
      <c r="L251" s="164"/>
      <c r="M251" s="164"/>
      <c r="N251" s="164"/>
      <c r="O251" s="164"/>
      <c r="P251" s="164"/>
      <c r="Q251" s="164"/>
      <c r="R251" s="164"/>
      <c r="S251" s="164"/>
      <c r="T251" s="164"/>
      <c r="U251" s="164"/>
      <c r="V251" s="164"/>
      <c r="W251" s="164"/>
      <c r="X251" s="164"/>
      <c r="Y251" s="164"/>
      <c r="Z251" s="164"/>
      <c r="AA251" s="164"/>
      <c r="AB251" s="164"/>
      <c r="AC251" s="164"/>
      <c r="AD251" s="164"/>
      <c r="AE251" s="164"/>
      <c r="AF251" s="164"/>
      <c r="AG251" s="164"/>
      <c r="AH251" s="164"/>
      <c r="AI251" s="164"/>
      <c r="AJ251" s="164"/>
      <c r="AK251" s="164"/>
    </row>
    <row r="252" spans="4:37">
      <c r="D252" s="164"/>
      <c r="E252" s="164"/>
      <c r="F252" s="164"/>
      <c r="G252" s="164"/>
      <c r="H252" s="164"/>
      <c r="I252" s="164"/>
      <c r="J252" s="164"/>
      <c r="K252" s="164"/>
      <c r="L252" s="164"/>
      <c r="M252" s="164"/>
      <c r="N252" s="164"/>
      <c r="O252" s="164"/>
      <c r="P252" s="164"/>
      <c r="Q252" s="164"/>
      <c r="R252" s="164"/>
      <c r="S252" s="164"/>
      <c r="T252" s="164"/>
      <c r="U252" s="164"/>
      <c r="V252" s="164"/>
      <c r="W252" s="164"/>
      <c r="X252" s="164"/>
      <c r="Y252" s="164"/>
      <c r="Z252" s="164"/>
      <c r="AA252" s="164"/>
      <c r="AB252" s="164"/>
      <c r="AC252" s="164"/>
      <c r="AD252" s="164"/>
      <c r="AE252" s="164"/>
      <c r="AF252" s="164"/>
      <c r="AG252" s="164"/>
      <c r="AH252" s="164"/>
      <c r="AI252" s="164"/>
      <c r="AJ252" s="164"/>
      <c r="AK252" s="164"/>
    </row>
    <row r="253" spans="4:37">
      <c r="D253" s="164"/>
      <c r="E253" s="164"/>
      <c r="F253" s="164"/>
      <c r="G253" s="164"/>
      <c r="H253" s="164"/>
      <c r="I253" s="164"/>
      <c r="J253" s="164"/>
      <c r="K253" s="164"/>
      <c r="L253" s="164"/>
      <c r="M253" s="164"/>
      <c r="N253" s="164"/>
      <c r="O253" s="164"/>
      <c r="P253" s="164"/>
      <c r="Q253" s="164"/>
      <c r="R253" s="164"/>
      <c r="S253" s="164"/>
      <c r="T253" s="164"/>
      <c r="U253" s="164"/>
      <c r="V253" s="164"/>
      <c r="W253" s="164"/>
      <c r="X253" s="164"/>
      <c r="Y253" s="164"/>
      <c r="Z253" s="164"/>
      <c r="AA253" s="164"/>
      <c r="AB253" s="164"/>
      <c r="AC253" s="164"/>
      <c r="AD253" s="164"/>
      <c r="AE253" s="164"/>
      <c r="AF253" s="164"/>
      <c r="AG253" s="164"/>
      <c r="AH253" s="164"/>
      <c r="AI253" s="164"/>
      <c r="AJ253" s="164"/>
      <c r="AK253" s="164"/>
    </row>
    <row r="254" spans="4:37">
      <c r="D254" s="164"/>
      <c r="E254" s="164"/>
      <c r="F254" s="164"/>
      <c r="G254" s="164"/>
      <c r="H254" s="164"/>
      <c r="I254" s="164"/>
      <c r="J254" s="164"/>
      <c r="K254" s="164"/>
      <c r="L254" s="164"/>
      <c r="M254" s="164"/>
      <c r="N254" s="164"/>
      <c r="O254" s="164"/>
      <c r="P254" s="164"/>
      <c r="Q254" s="164"/>
      <c r="R254" s="164"/>
      <c r="S254" s="164"/>
      <c r="T254" s="164"/>
      <c r="U254" s="164"/>
      <c r="V254" s="164"/>
      <c r="W254" s="164"/>
      <c r="X254" s="164"/>
      <c r="Y254" s="164"/>
      <c r="Z254" s="164"/>
      <c r="AA254" s="164"/>
      <c r="AB254" s="164"/>
      <c r="AC254" s="164"/>
      <c r="AD254" s="164"/>
      <c r="AE254" s="164"/>
      <c r="AF254" s="164"/>
      <c r="AG254" s="164"/>
      <c r="AH254" s="164"/>
      <c r="AI254" s="164"/>
      <c r="AJ254" s="164"/>
      <c r="AK254" s="164"/>
    </row>
    <row r="255" spans="4:37">
      <c r="D255" s="164"/>
      <c r="E255" s="164"/>
      <c r="F255" s="164"/>
      <c r="G255" s="164"/>
      <c r="H255" s="164"/>
      <c r="I255" s="164"/>
      <c r="J255" s="164"/>
      <c r="K255" s="164"/>
      <c r="L255" s="164"/>
      <c r="M255" s="164"/>
      <c r="N255" s="164"/>
      <c r="O255" s="164"/>
      <c r="P255" s="164"/>
      <c r="Q255" s="164"/>
      <c r="R255" s="164"/>
      <c r="S255" s="164"/>
      <c r="T255" s="164"/>
      <c r="U255" s="164"/>
      <c r="V255" s="164"/>
      <c r="W255" s="164"/>
      <c r="X255" s="164"/>
      <c r="Y255" s="164"/>
      <c r="Z255" s="164"/>
      <c r="AA255" s="164"/>
      <c r="AB255" s="164"/>
      <c r="AC255" s="164"/>
      <c r="AD255" s="164"/>
      <c r="AE255" s="164"/>
      <c r="AF255" s="164"/>
      <c r="AG255" s="164"/>
      <c r="AH255" s="164"/>
      <c r="AI255" s="164"/>
      <c r="AJ255" s="164"/>
      <c r="AK255" s="164"/>
    </row>
    <row r="256" spans="4:37">
      <c r="D256" s="164"/>
      <c r="E256" s="164"/>
      <c r="F256" s="164"/>
      <c r="G256" s="164"/>
      <c r="H256" s="164"/>
      <c r="I256" s="164"/>
      <c r="J256" s="164"/>
      <c r="K256" s="164"/>
      <c r="L256" s="164"/>
      <c r="M256" s="164"/>
      <c r="N256" s="164"/>
      <c r="O256" s="164"/>
      <c r="P256" s="164"/>
      <c r="Q256" s="164"/>
      <c r="R256" s="164"/>
      <c r="S256" s="164"/>
      <c r="T256" s="164"/>
      <c r="U256" s="164"/>
      <c r="V256" s="164"/>
      <c r="W256" s="164"/>
      <c r="X256" s="164"/>
      <c r="Y256" s="164"/>
      <c r="Z256" s="164"/>
      <c r="AA256" s="164"/>
      <c r="AB256" s="164"/>
      <c r="AC256" s="164"/>
      <c r="AD256" s="164"/>
      <c r="AE256" s="164"/>
      <c r="AF256" s="164"/>
      <c r="AG256" s="164"/>
      <c r="AH256" s="164"/>
      <c r="AI256" s="164"/>
      <c r="AJ256" s="164"/>
      <c r="AK256" s="164"/>
    </row>
    <row r="257" spans="4:37">
      <c r="D257" s="164"/>
      <c r="E257" s="164"/>
      <c r="F257" s="164"/>
      <c r="G257" s="164"/>
      <c r="H257" s="164"/>
      <c r="I257" s="164"/>
      <c r="J257" s="164"/>
      <c r="K257" s="164"/>
      <c r="L257" s="164"/>
      <c r="M257" s="164"/>
      <c r="N257" s="164"/>
      <c r="O257" s="164"/>
      <c r="P257" s="164"/>
      <c r="Q257" s="164"/>
      <c r="R257" s="164"/>
      <c r="S257" s="164"/>
      <c r="T257" s="164"/>
      <c r="U257" s="164"/>
      <c r="V257" s="164"/>
      <c r="W257" s="164"/>
      <c r="X257" s="164"/>
      <c r="Y257" s="164"/>
      <c r="Z257" s="164"/>
      <c r="AA257" s="164"/>
      <c r="AB257" s="164"/>
      <c r="AC257" s="164"/>
      <c r="AD257" s="164"/>
      <c r="AE257" s="164"/>
      <c r="AF257" s="164"/>
      <c r="AG257" s="164"/>
      <c r="AH257" s="164"/>
      <c r="AI257" s="164"/>
      <c r="AJ257" s="164"/>
      <c r="AK257" s="164"/>
    </row>
    <row r="258" spans="4:37">
      <c r="D258" s="164"/>
      <c r="E258" s="164"/>
      <c r="F258" s="164"/>
      <c r="G258" s="164"/>
      <c r="H258" s="164"/>
      <c r="I258" s="164"/>
      <c r="J258" s="164"/>
      <c r="K258" s="164"/>
      <c r="L258" s="164"/>
      <c r="M258" s="164"/>
      <c r="N258" s="164"/>
      <c r="O258" s="164"/>
      <c r="P258" s="164"/>
      <c r="Q258" s="164"/>
      <c r="R258" s="164"/>
      <c r="S258" s="164"/>
      <c r="T258" s="164"/>
      <c r="U258" s="164"/>
      <c r="V258" s="164"/>
      <c r="W258" s="164"/>
      <c r="X258" s="164"/>
      <c r="Y258" s="164"/>
      <c r="Z258" s="164"/>
      <c r="AA258" s="164"/>
      <c r="AB258" s="164"/>
      <c r="AC258" s="164"/>
      <c r="AD258" s="164"/>
      <c r="AE258" s="164"/>
      <c r="AF258" s="164"/>
      <c r="AG258" s="164"/>
      <c r="AH258" s="164"/>
      <c r="AI258" s="164"/>
      <c r="AJ258" s="164"/>
      <c r="AK258" s="164"/>
    </row>
    <row r="259" spans="4:37">
      <c r="D259" s="164"/>
      <c r="E259" s="164"/>
      <c r="F259" s="164"/>
      <c r="G259" s="164"/>
      <c r="H259" s="164"/>
      <c r="I259" s="164"/>
      <c r="J259" s="164"/>
      <c r="K259" s="164"/>
      <c r="L259" s="164"/>
      <c r="M259" s="164"/>
      <c r="N259" s="164"/>
      <c r="O259" s="164"/>
      <c r="P259" s="164"/>
      <c r="Q259" s="164"/>
      <c r="R259" s="164"/>
      <c r="S259" s="164"/>
      <c r="T259" s="164"/>
      <c r="U259" s="164"/>
      <c r="V259" s="164"/>
      <c r="W259" s="164"/>
      <c r="X259" s="164"/>
      <c r="Y259" s="164"/>
      <c r="Z259" s="164"/>
      <c r="AA259" s="164"/>
      <c r="AB259" s="164"/>
      <c r="AC259" s="164"/>
      <c r="AD259" s="164"/>
      <c r="AE259" s="164"/>
      <c r="AF259" s="164"/>
      <c r="AG259" s="164"/>
      <c r="AH259" s="164"/>
      <c r="AI259" s="164"/>
      <c r="AJ259" s="164"/>
      <c r="AK259" s="164"/>
    </row>
    <row r="260" spans="4:37">
      <c r="D260" s="164"/>
      <c r="E260" s="164"/>
      <c r="F260" s="164"/>
      <c r="G260" s="164"/>
      <c r="H260" s="164"/>
      <c r="I260" s="164"/>
      <c r="J260" s="164"/>
      <c r="K260" s="164"/>
      <c r="L260" s="164"/>
      <c r="M260" s="164"/>
      <c r="N260" s="164"/>
      <c r="O260" s="164"/>
      <c r="P260" s="164"/>
      <c r="Q260" s="164"/>
      <c r="R260" s="164"/>
      <c r="S260" s="164"/>
      <c r="T260" s="164"/>
      <c r="U260" s="164"/>
      <c r="V260" s="164"/>
      <c r="W260" s="164"/>
      <c r="X260" s="164"/>
      <c r="Y260" s="164"/>
      <c r="Z260" s="164"/>
      <c r="AA260" s="164"/>
      <c r="AB260" s="164"/>
      <c r="AC260" s="164"/>
      <c r="AD260" s="164"/>
      <c r="AE260" s="164"/>
      <c r="AF260" s="164"/>
      <c r="AG260" s="164"/>
      <c r="AH260" s="164"/>
      <c r="AI260" s="164"/>
      <c r="AJ260" s="164"/>
      <c r="AK260" s="164"/>
    </row>
    <row r="261" spans="4:37">
      <c r="D261" s="164"/>
      <c r="E261" s="164"/>
      <c r="F261" s="164"/>
      <c r="G261" s="164"/>
      <c r="H261" s="164"/>
      <c r="I261" s="164"/>
      <c r="J261" s="164"/>
      <c r="K261" s="164"/>
      <c r="L261" s="164"/>
      <c r="M261" s="164"/>
      <c r="N261" s="164"/>
      <c r="O261" s="164"/>
      <c r="P261" s="164"/>
      <c r="Q261" s="164"/>
      <c r="R261" s="164"/>
      <c r="S261" s="164"/>
      <c r="T261" s="164"/>
      <c r="U261" s="164"/>
      <c r="V261" s="164"/>
      <c r="W261" s="164"/>
      <c r="X261" s="164"/>
      <c r="Y261" s="164"/>
      <c r="Z261" s="164"/>
      <c r="AA261" s="164"/>
      <c r="AB261" s="164"/>
      <c r="AC261" s="164"/>
      <c r="AD261" s="164"/>
      <c r="AE261" s="164"/>
      <c r="AF261" s="164"/>
      <c r="AG261" s="164"/>
      <c r="AH261" s="164"/>
      <c r="AI261" s="164"/>
      <c r="AJ261" s="164"/>
      <c r="AK261" s="164"/>
    </row>
    <row r="262" spans="4:37">
      <c r="D262" s="164"/>
      <c r="E262" s="164"/>
      <c r="F262" s="164"/>
      <c r="G262" s="164"/>
      <c r="H262" s="164"/>
      <c r="I262" s="164"/>
      <c r="J262" s="164"/>
      <c r="K262" s="164"/>
      <c r="L262" s="164"/>
      <c r="M262" s="164"/>
      <c r="N262" s="164"/>
      <c r="O262" s="164"/>
      <c r="P262" s="164"/>
      <c r="Q262" s="164"/>
      <c r="R262" s="164"/>
      <c r="S262" s="164"/>
      <c r="T262" s="164"/>
      <c r="U262" s="164"/>
      <c r="V262" s="164"/>
      <c r="W262" s="164"/>
      <c r="X262" s="164"/>
      <c r="Y262" s="164"/>
      <c r="Z262" s="164"/>
      <c r="AA262" s="164"/>
      <c r="AB262" s="164"/>
      <c r="AC262" s="164"/>
      <c r="AD262" s="164"/>
      <c r="AE262" s="164"/>
      <c r="AF262" s="164"/>
      <c r="AG262" s="164"/>
      <c r="AH262" s="164"/>
      <c r="AI262" s="164"/>
      <c r="AJ262" s="164"/>
      <c r="AK262" s="164"/>
    </row>
    <row r="263" spans="4:37">
      <c r="D263" s="164"/>
      <c r="E263" s="164"/>
      <c r="F263" s="164"/>
      <c r="G263" s="164"/>
      <c r="H263" s="164"/>
      <c r="I263" s="164"/>
      <c r="J263" s="164"/>
      <c r="K263" s="164"/>
      <c r="L263" s="164"/>
      <c r="M263" s="164"/>
      <c r="N263" s="164"/>
      <c r="O263" s="164"/>
      <c r="P263" s="164"/>
      <c r="Q263" s="164"/>
      <c r="R263" s="164"/>
      <c r="S263" s="164"/>
      <c r="T263" s="164"/>
      <c r="U263" s="164"/>
      <c r="V263" s="164"/>
      <c r="W263" s="164"/>
      <c r="X263" s="164"/>
      <c r="Y263" s="164"/>
      <c r="Z263" s="164"/>
      <c r="AA263" s="164"/>
      <c r="AB263" s="164"/>
      <c r="AC263" s="164"/>
      <c r="AD263" s="164"/>
      <c r="AE263" s="164"/>
      <c r="AF263" s="164"/>
      <c r="AG263" s="164"/>
      <c r="AH263" s="164"/>
      <c r="AI263" s="164"/>
      <c r="AJ263" s="164"/>
      <c r="AK263" s="164"/>
    </row>
    <row r="264" spans="4:37">
      <c r="D264" s="164"/>
      <c r="E264" s="164"/>
      <c r="F264" s="164"/>
      <c r="G264" s="164"/>
      <c r="H264" s="164"/>
      <c r="I264" s="164"/>
      <c r="J264" s="164"/>
      <c r="K264" s="164"/>
      <c r="L264" s="164"/>
      <c r="M264" s="164"/>
      <c r="N264" s="164"/>
      <c r="O264" s="164"/>
      <c r="P264" s="164"/>
      <c r="Q264" s="164"/>
      <c r="R264" s="164"/>
      <c r="S264" s="164"/>
      <c r="T264" s="164"/>
      <c r="U264" s="164"/>
      <c r="V264" s="164"/>
      <c r="W264" s="164"/>
      <c r="X264" s="164"/>
      <c r="Y264" s="164"/>
      <c r="Z264" s="164"/>
      <c r="AA264" s="164"/>
      <c r="AB264" s="164"/>
      <c r="AC264" s="164"/>
      <c r="AD264" s="164"/>
      <c r="AE264" s="164"/>
      <c r="AF264" s="164"/>
      <c r="AG264" s="164"/>
      <c r="AH264" s="164"/>
      <c r="AI264" s="164"/>
      <c r="AJ264" s="164"/>
      <c r="AK264" s="164"/>
    </row>
    <row r="265" spans="4:37">
      <c r="D265" s="164"/>
      <c r="E265" s="164"/>
      <c r="F265" s="164"/>
      <c r="G265" s="164"/>
      <c r="H265" s="164"/>
      <c r="I265" s="164"/>
      <c r="J265" s="164"/>
      <c r="K265" s="164"/>
      <c r="L265" s="164"/>
      <c r="M265" s="164"/>
      <c r="N265" s="164"/>
      <c r="O265" s="164"/>
      <c r="P265" s="164"/>
      <c r="Q265" s="164"/>
      <c r="R265" s="164"/>
      <c r="S265" s="164"/>
      <c r="T265" s="164"/>
      <c r="U265" s="164"/>
      <c r="V265" s="164"/>
      <c r="W265" s="164"/>
      <c r="X265" s="164"/>
      <c r="Y265" s="164"/>
      <c r="Z265" s="164"/>
      <c r="AA265" s="164"/>
      <c r="AB265" s="164"/>
      <c r="AC265" s="164"/>
      <c r="AD265" s="164"/>
      <c r="AE265" s="164"/>
      <c r="AF265" s="164"/>
      <c r="AG265" s="164"/>
      <c r="AH265" s="164"/>
      <c r="AI265" s="164"/>
      <c r="AJ265" s="164"/>
      <c r="AK265" s="164"/>
    </row>
    <row r="266" spans="4:37">
      <c r="D266" s="164"/>
      <c r="E266" s="164"/>
      <c r="F266" s="164"/>
      <c r="G266" s="164"/>
      <c r="H266" s="164"/>
      <c r="I266" s="164"/>
      <c r="J266" s="164"/>
      <c r="K266" s="164"/>
      <c r="L266" s="164"/>
      <c r="M266" s="164"/>
      <c r="N266" s="164"/>
      <c r="O266" s="164"/>
      <c r="P266" s="164"/>
      <c r="Q266" s="164"/>
      <c r="R266" s="164"/>
      <c r="S266" s="164"/>
      <c r="T266" s="164"/>
      <c r="U266" s="164"/>
      <c r="V266" s="164"/>
      <c r="W266" s="164"/>
      <c r="X266" s="164"/>
      <c r="Y266" s="164"/>
      <c r="Z266" s="164"/>
      <c r="AA266" s="164"/>
      <c r="AB266" s="164"/>
      <c r="AC266" s="164"/>
      <c r="AD266" s="164"/>
      <c r="AE266" s="164"/>
      <c r="AF266" s="164"/>
      <c r="AG266" s="164"/>
      <c r="AH266" s="164"/>
      <c r="AI266" s="164"/>
      <c r="AJ266" s="164"/>
      <c r="AK266" s="164"/>
    </row>
    <row r="267" spans="4:37">
      <c r="D267" s="164"/>
      <c r="E267" s="164"/>
      <c r="F267" s="164"/>
      <c r="G267" s="164"/>
      <c r="H267" s="164"/>
      <c r="I267" s="164"/>
      <c r="J267" s="164"/>
      <c r="K267" s="164"/>
      <c r="L267" s="164"/>
      <c r="M267" s="164"/>
      <c r="N267" s="164"/>
      <c r="O267" s="164"/>
      <c r="P267" s="164"/>
      <c r="Q267" s="164"/>
      <c r="R267" s="164"/>
      <c r="S267" s="164"/>
      <c r="T267" s="164"/>
      <c r="U267" s="164"/>
      <c r="V267" s="164"/>
      <c r="W267" s="164"/>
      <c r="X267" s="164"/>
      <c r="Y267" s="164"/>
      <c r="Z267" s="164"/>
      <c r="AA267" s="164"/>
      <c r="AB267" s="164"/>
      <c r="AC267" s="164"/>
      <c r="AD267" s="164"/>
      <c r="AE267" s="164"/>
      <c r="AF267" s="164"/>
      <c r="AG267" s="164"/>
      <c r="AH267" s="164"/>
      <c r="AI267" s="164"/>
      <c r="AJ267" s="164"/>
      <c r="AK267" s="164"/>
    </row>
    <row r="268" spans="4:37">
      <c r="D268" s="164"/>
      <c r="E268" s="164"/>
      <c r="F268" s="164"/>
      <c r="G268" s="164"/>
      <c r="H268" s="164"/>
      <c r="I268" s="164"/>
      <c r="J268" s="164"/>
      <c r="K268" s="164"/>
      <c r="L268" s="164"/>
      <c r="M268" s="164"/>
      <c r="N268" s="164"/>
      <c r="O268" s="164"/>
      <c r="P268" s="164"/>
      <c r="Q268" s="164"/>
      <c r="R268" s="164"/>
      <c r="S268" s="164"/>
      <c r="T268" s="164"/>
      <c r="U268" s="164"/>
      <c r="V268" s="164"/>
      <c r="W268" s="164"/>
      <c r="X268" s="164"/>
      <c r="Y268" s="164"/>
      <c r="Z268" s="164"/>
      <c r="AA268" s="164"/>
      <c r="AB268" s="164"/>
      <c r="AC268" s="164"/>
      <c r="AD268" s="164"/>
      <c r="AE268" s="164"/>
      <c r="AF268" s="164"/>
      <c r="AG268" s="164"/>
      <c r="AH268" s="164"/>
      <c r="AI268" s="164"/>
      <c r="AJ268" s="164"/>
      <c r="AK268" s="164"/>
    </row>
    <row r="269" spans="4:37">
      <c r="D269" s="164"/>
      <c r="E269" s="164"/>
      <c r="F269" s="164"/>
      <c r="G269" s="164"/>
      <c r="H269" s="164"/>
      <c r="I269" s="164"/>
      <c r="J269" s="164"/>
      <c r="K269" s="164"/>
      <c r="L269" s="164"/>
      <c r="M269" s="164"/>
      <c r="N269" s="164"/>
      <c r="O269" s="164"/>
      <c r="P269" s="164"/>
      <c r="Q269" s="164"/>
      <c r="R269" s="164"/>
      <c r="S269" s="164"/>
      <c r="T269" s="164"/>
      <c r="U269" s="164"/>
      <c r="V269" s="164"/>
      <c r="W269" s="164"/>
      <c r="X269" s="164"/>
      <c r="Y269" s="164"/>
      <c r="Z269" s="164"/>
      <c r="AA269" s="164"/>
      <c r="AB269" s="164"/>
      <c r="AC269" s="164"/>
      <c r="AD269" s="164"/>
      <c r="AE269" s="164"/>
      <c r="AF269" s="164"/>
      <c r="AG269" s="164"/>
      <c r="AH269" s="164"/>
      <c r="AI269" s="164"/>
      <c r="AJ269" s="164"/>
      <c r="AK269" s="164"/>
    </row>
    <row r="270" spans="4:37">
      <c r="D270" s="164"/>
      <c r="E270" s="164"/>
      <c r="F270" s="164"/>
      <c r="G270" s="164"/>
      <c r="H270" s="164"/>
      <c r="I270" s="164"/>
      <c r="J270" s="164"/>
      <c r="K270" s="164"/>
      <c r="L270" s="164"/>
      <c r="M270" s="164"/>
      <c r="N270" s="164"/>
      <c r="O270" s="164"/>
      <c r="P270" s="164"/>
      <c r="Q270" s="164"/>
      <c r="R270" s="164"/>
      <c r="S270" s="164"/>
      <c r="T270" s="164"/>
      <c r="U270" s="164"/>
      <c r="V270" s="164"/>
      <c r="W270" s="164"/>
      <c r="X270" s="164"/>
      <c r="Y270" s="164"/>
      <c r="Z270" s="164"/>
      <c r="AA270" s="164"/>
      <c r="AB270" s="164"/>
      <c r="AC270" s="164"/>
      <c r="AD270" s="164"/>
      <c r="AE270" s="164"/>
      <c r="AF270" s="164"/>
      <c r="AG270" s="164"/>
      <c r="AH270" s="164"/>
      <c r="AI270" s="164"/>
      <c r="AJ270" s="164"/>
      <c r="AK270" s="164"/>
    </row>
    <row r="271" spans="4:37">
      <c r="D271" s="164"/>
      <c r="E271" s="164"/>
      <c r="F271" s="164"/>
      <c r="G271" s="164"/>
      <c r="H271" s="164"/>
      <c r="I271" s="164"/>
      <c r="J271" s="164"/>
      <c r="K271" s="164"/>
      <c r="L271" s="164"/>
      <c r="M271" s="164"/>
      <c r="N271" s="164"/>
      <c r="O271" s="164"/>
      <c r="P271" s="164"/>
      <c r="Q271" s="164"/>
      <c r="R271" s="164"/>
      <c r="S271" s="164"/>
      <c r="T271" s="164"/>
      <c r="U271" s="164"/>
      <c r="V271" s="164"/>
      <c r="W271" s="164"/>
      <c r="X271" s="164"/>
      <c r="Y271" s="164"/>
      <c r="Z271" s="164"/>
      <c r="AA271" s="164"/>
      <c r="AB271" s="164"/>
      <c r="AC271" s="164"/>
      <c r="AD271" s="164"/>
      <c r="AE271" s="164"/>
      <c r="AF271" s="164"/>
      <c r="AG271" s="164"/>
      <c r="AH271" s="164"/>
      <c r="AI271" s="164"/>
      <c r="AJ271" s="164"/>
      <c r="AK271" s="164"/>
    </row>
    <row r="272" spans="4:37">
      <c r="D272" s="164"/>
      <c r="E272" s="164"/>
      <c r="F272" s="164"/>
      <c r="G272" s="164"/>
      <c r="H272" s="164"/>
      <c r="I272" s="164"/>
      <c r="J272" s="164"/>
      <c r="K272" s="164"/>
      <c r="L272" s="164"/>
      <c r="M272" s="164"/>
      <c r="N272" s="164"/>
      <c r="O272" s="164"/>
      <c r="P272" s="164"/>
      <c r="Q272" s="164"/>
      <c r="R272" s="164"/>
      <c r="S272" s="164"/>
      <c r="T272" s="164"/>
      <c r="U272" s="164"/>
      <c r="V272" s="164"/>
      <c r="W272" s="164"/>
      <c r="X272" s="164"/>
      <c r="Y272" s="164"/>
      <c r="Z272" s="164"/>
      <c r="AA272" s="164"/>
      <c r="AB272" s="164"/>
      <c r="AC272" s="164"/>
      <c r="AD272" s="164"/>
      <c r="AE272" s="164"/>
      <c r="AF272" s="164"/>
      <c r="AG272" s="164"/>
      <c r="AH272" s="164"/>
      <c r="AI272" s="164"/>
      <c r="AJ272" s="164"/>
      <c r="AK272" s="164"/>
    </row>
    <row r="273" spans="4:37">
      <c r="D273" s="164"/>
      <c r="E273" s="164"/>
      <c r="F273" s="164"/>
      <c r="G273" s="164"/>
      <c r="H273" s="164"/>
      <c r="I273" s="164"/>
      <c r="J273" s="164"/>
      <c r="K273" s="164"/>
      <c r="L273" s="164"/>
      <c r="M273" s="164"/>
      <c r="N273" s="164"/>
      <c r="O273" s="164"/>
      <c r="P273" s="164"/>
      <c r="Q273" s="164"/>
      <c r="R273" s="164"/>
      <c r="S273" s="164"/>
      <c r="T273" s="164"/>
      <c r="U273" s="164"/>
      <c r="V273" s="164"/>
      <c r="W273" s="164"/>
      <c r="X273" s="164"/>
      <c r="Y273" s="164"/>
      <c r="Z273" s="164"/>
      <c r="AA273" s="164"/>
      <c r="AB273" s="164"/>
      <c r="AC273" s="164"/>
      <c r="AD273" s="164"/>
      <c r="AE273" s="164"/>
      <c r="AF273" s="164"/>
      <c r="AG273" s="164"/>
      <c r="AH273" s="164"/>
      <c r="AI273" s="164"/>
      <c r="AJ273" s="164"/>
      <c r="AK273" s="164"/>
    </row>
    <row r="274" spans="4:37">
      <c r="D274" s="164"/>
      <c r="E274" s="164"/>
      <c r="F274" s="164"/>
      <c r="G274" s="164"/>
      <c r="H274" s="164"/>
      <c r="I274" s="164"/>
      <c r="J274" s="164"/>
      <c r="K274" s="164"/>
      <c r="L274" s="164"/>
      <c r="M274" s="164"/>
      <c r="N274" s="164"/>
      <c r="O274" s="164"/>
      <c r="P274" s="164"/>
      <c r="Q274" s="164"/>
      <c r="R274" s="164"/>
      <c r="S274" s="164"/>
      <c r="T274" s="164"/>
      <c r="U274" s="164"/>
      <c r="V274" s="164"/>
      <c r="W274" s="164"/>
      <c r="X274" s="164"/>
      <c r="Y274" s="164"/>
      <c r="Z274" s="164"/>
      <c r="AA274" s="164"/>
      <c r="AB274" s="164"/>
      <c r="AC274" s="164"/>
      <c r="AD274" s="164"/>
      <c r="AE274" s="164"/>
      <c r="AF274" s="164"/>
      <c r="AG274" s="164"/>
      <c r="AH274" s="164"/>
      <c r="AI274" s="164"/>
      <c r="AJ274" s="164"/>
      <c r="AK274" s="164"/>
    </row>
    <row r="275" spans="4:37">
      <c r="D275" s="164"/>
      <c r="E275" s="164"/>
      <c r="F275" s="164"/>
      <c r="G275" s="164"/>
      <c r="H275" s="164"/>
      <c r="I275" s="164"/>
      <c r="J275" s="164"/>
      <c r="K275" s="164"/>
      <c r="L275" s="164"/>
      <c r="M275" s="164"/>
      <c r="N275" s="164"/>
      <c r="O275" s="164"/>
      <c r="P275" s="164"/>
      <c r="Q275" s="164"/>
      <c r="R275" s="164"/>
      <c r="S275" s="164"/>
      <c r="T275" s="164"/>
      <c r="U275" s="164"/>
      <c r="V275" s="164"/>
      <c r="W275" s="164"/>
      <c r="X275" s="164"/>
      <c r="Y275" s="164"/>
      <c r="Z275" s="164"/>
      <c r="AA275" s="164"/>
      <c r="AB275" s="164"/>
      <c r="AC275" s="164"/>
      <c r="AD275" s="164"/>
      <c r="AE275" s="164"/>
      <c r="AF275" s="164"/>
      <c r="AG275" s="164"/>
      <c r="AH275" s="164"/>
      <c r="AI275" s="164"/>
      <c r="AJ275" s="164"/>
      <c r="AK275" s="164"/>
    </row>
    <row r="276" spans="4:37">
      <c r="D276" s="164"/>
      <c r="E276" s="164"/>
      <c r="F276" s="164"/>
      <c r="G276" s="164"/>
      <c r="H276" s="164"/>
      <c r="I276" s="164"/>
      <c r="J276" s="164"/>
      <c r="K276" s="164"/>
      <c r="L276" s="164"/>
      <c r="M276" s="164"/>
      <c r="N276" s="164"/>
      <c r="O276" s="164"/>
      <c r="P276" s="164"/>
      <c r="Q276" s="164"/>
      <c r="R276" s="164"/>
      <c r="S276" s="164"/>
      <c r="T276" s="164"/>
      <c r="U276" s="164"/>
      <c r="V276" s="164"/>
      <c r="W276" s="164"/>
      <c r="X276" s="164"/>
      <c r="Y276" s="164"/>
      <c r="Z276" s="164"/>
      <c r="AA276" s="164"/>
      <c r="AB276" s="164"/>
      <c r="AC276" s="164"/>
      <c r="AD276" s="164"/>
      <c r="AE276" s="164"/>
      <c r="AF276" s="164"/>
      <c r="AG276" s="164"/>
      <c r="AH276" s="164"/>
      <c r="AI276" s="164"/>
      <c r="AJ276" s="164"/>
      <c r="AK276" s="164"/>
    </row>
    <row r="277" spans="4:37">
      <c r="D277" s="164"/>
      <c r="E277" s="164"/>
      <c r="F277" s="164"/>
      <c r="G277" s="164"/>
      <c r="H277" s="164"/>
      <c r="I277" s="164"/>
      <c r="J277" s="164"/>
      <c r="K277" s="164"/>
      <c r="L277" s="164"/>
      <c r="M277" s="164"/>
      <c r="N277" s="164"/>
      <c r="O277" s="164"/>
      <c r="P277" s="164"/>
      <c r="Q277" s="164"/>
      <c r="R277" s="164"/>
      <c r="S277" s="164"/>
      <c r="T277" s="164"/>
      <c r="U277" s="164"/>
      <c r="V277" s="164"/>
      <c r="W277" s="164"/>
      <c r="X277" s="164"/>
      <c r="Y277" s="164"/>
      <c r="Z277" s="164"/>
      <c r="AA277" s="164"/>
      <c r="AB277" s="164"/>
      <c r="AC277" s="164"/>
      <c r="AD277" s="164"/>
      <c r="AE277" s="164"/>
      <c r="AF277" s="164"/>
      <c r="AG277" s="164"/>
      <c r="AH277" s="164"/>
      <c r="AI277" s="164"/>
      <c r="AJ277" s="164"/>
      <c r="AK277" s="164"/>
    </row>
    <row r="278" spans="4:37">
      <c r="D278" s="164"/>
      <c r="E278" s="164"/>
      <c r="F278" s="164"/>
      <c r="G278" s="164"/>
      <c r="H278" s="164"/>
      <c r="I278" s="164"/>
      <c r="J278" s="164"/>
      <c r="K278" s="164"/>
      <c r="L278" s="164"/>
      <c r="M278" s="164"/>
      <c r="N278" s="164"/>
      <c r="O278" s="164"/>
      <c r="P278" s="164"/>
      <c r="Q278" s="164"/>
      <c r="R278" s="164"/>
      <c r="S278" s="164"/>
      <c r="T278" s="164"/>
      <c r="U278" s="164"/>
      <c r="V278" s="164"/>
      <c r="W278" s="164"/>
      <c r="X278" s="164"/>
      <c r="Y278" s="164"/>
      <c r="Z278" s="164"/>
      <c r="AA278" s="164"/>
      <c r="AB278" s="164"/>
      <c r="AC278" s="164"/>
      <c r="AD278" s="164"/>
      <c r="AE278" s="164"/>
      <c r="AF278" s="164"/>
      <c r="AG278" s="164"/>
      <c r="AH278" s="164"/>
      <c r="AI278" s="164"/>
      <c r="AJ278" s="164"/>
      <c r="AK278" s="164"/>
    </row>
    <row r="279" spans="4:37">
      <c r="D279" s="164"/>
      <c r="E279" s="164"/>
      <c r="F279" s="164"/>
      <c r="G279" s="164"/>
      <c r="H279" s="164"/>
      <c r="I279" s="164"/>
      <c r="J279" s="164"/>
      <c r="K279" s="164"/>
      <c r="L279" s="164"/>
      <c r="M279" s="164"/>
      <c r="N279" s="164"/>
      <c r="O279" s="164"/>
      <c r="P279" s="164"/>
      <c r="Q279" s="164"/>
      <c r="R279" s="164"/>
      <c r="S279" s="164"/>
      <c r="T279" s="164"/>
      <c r="U279" s="164"/>
      <c r="V279" s="164"/>
      <c r="W279" s="164"/>
      <c r="X279" s="164"/>
      <c r="Y279" s="164"/>
      <c r="Z279" s="164"/>
      <c r="AA279" s="164"/>
      <c r="AB279" s="164"/>
      <c r="AC279" s="164"/>
      <c r="AD279" s="164"/>
      <c r="AE279" s="164"/>
      <c r="AF279" s="164"/>
      <c r="AG279" s="164"/>
      <c r="AH279" s="164"/>
      <c r="AI279" s="164"/>
      <c r="AJ279" s="164"/>
      <c r="AK279" s="164"/>
    </row>
    <row r="280" spans="4:37">
      <c r="D280" s="164"/>
      <c r="E280" s="164"/>
      <c r="F280" s="164"/>
      <c r="G280" s="164"/>
      <c r="H280" s="164"/>
      <c r="I280" s="164"/>
      <c r="J280" s="164"/>
      <c r="K280" s="164"/>
      <c r="L280" s="164"/>
      <c r="M280" s="164"/>
      <c r="N280" s="164"/>
      <c r="O280" s="164"/>
      <c r="P280" s="164"/>
      <c r="Q280" s="164"/>
      <c r="R280" s="164"/>
      <c r="S280" s="164"/>
      <c r="T280" s="164"/>
      <c r="U280" s="164"/>
      <c r="V280" s="164"/>
      <c r="W280" s="164"/>
      <c r="X280" s="164"/>
      <c r="Y280" s="164"/>
      <c r="Z280" s="164"/>
      <c r="AA280" s="164"/>
      <c r="AB280" s="164"/>
      <c r="AC280" s="164"/>
      <c r="AD280" s="164"/>
      <c r="AE280" s="164"/>
      <c r="AF280" s="164"/>
      <c r="AG280" s="164"/>
      <c r="AH280" s="164"/>
      <c r="AI280" s="164"/>
      <c r="AJ280" s="164"/>
      <c r="AK280" s="164"/>
    </row>
    <row r="281" spans="4:37">
      <c r="D281" s="164"/>
      <c r="E281" s="164"/>
      <c r="F281" s="164"/>
      <c r="G281" s="164"/>
      <c r="H281" s="164"/>
      <c r="I281" s="164"/>
      <c r="J281" s="164"/>
      <c r="K281" s="164"/>
      <c r="L281" s="164"/>
      <c r="M281" s="164"/>
      <c r="N281" s="164"/>
      <c r="O281" s="164"/>
      <c r="P281" s="164"/>
      <c r="Q281" s="164"/>
      <c r="R281" s="164"/>
      <c r="S281" s="164"/>
      <c r="T281" s="164"/>
      <c r="U281" s="164"/>
      <c r="V281" s="164"/>
      <c r="W281" s="164"/>
      <c r="X281" s="164"/>
      <c r="Y281" s="164"/>
      <c r="Z281" s="164"/>
      <c r="AA281" s="164"/>
      <c r="AB281" s="164"/>
      <c r="AC281" s="164"/>
      <c r="AD281" s="164"/>
      <c r="AE281" s="164"/>
      <c r="AF281" s="164"/>
      <c r="AG281" s="164"/>
      <c r="AH281" s="164"/>
      <c r="AI281" s="164"/>
      <c r="AJ281" s="164"/>
      <c r="AK281" s="164"/>
    </row>
    <row r="282" spans="4:37">
      <c r="D282" s="164"/>
      <c r="E282" s="164"/>
      <c r="F282" s="164"/>
      <c r="G282" s="164"/>
      <c r="H282" s="164"/>
      <c r="I282" s="164"/>
      <c r="J282" s="164"/>
      <c r="K282" s="164"/>
      <c r="L282" s="164"/>
      <c r="M282" s="164"/>
      <c r="N282" s="164"/>
      <c r="O282" s="164"/>
      <c r="P282" s="164"/>
      <c r="Q282" s="164"/>
      <c r="R282" s="164"/>
      <c r="S282" s="164"/>
      <c r="T282" s="164"/>
      <c r="U282" s="164"/>
      <c r="V282" s="164"/>
      <c r="W282" s="164"/>
      <c r="X282" s="164"/>
      <c r="Y282" s="164"/>
      <c r="Z282" s="164"/>
      <c r="AA282" s="164"/>
      <c r="AB282" s="164"/>
      <c r="AC282" s="164"/>
      <c r="AD282" s="164"/>
      <c r="AE282" s="164"/>
      <c r="AF282" s="164"/>
      <c r="AG282" s="164"/>
      <c r="AH282" s="164"/>
      <c r="AI282" s="164"/>
      <c r="AJ282" s="164"/>
      <c r="AK282" s="164"/>
    </row>
    <row r="283" spans="4:37">
      <c r="D283" s="164"/>
      <c r="E283" s="164"/>
      <c r="F283" s="164"/>
      <c r="G283" s="164"/>
      <c r="H283" s="164"/>
      <c r="I283" s="164"/>
      <c r="J283" s="164"/>
      <c r="K283" s="164"/>
      <c r="L283" s="164"/>
      <c r="M283" s="164"/>
      <c r="N283" s="164"/>
      <c r="O283" s="164"/>
      <c r="P283" s="164"/>
      <c r="Q283" s="164"/>
      <c r="R283" s="164"/>
      <c r="S283" s="164"/>
      <c r="T283" s="164"/>
      <c r="U283" s="164"/>
      <c r="V283" s="164"/>
      <c r="W283" s="164"/>
      <c r="X283" s="164"/>
      <c r="Y283" s="164"/>
      <c r="Z283" s="164"/>
      <c r="AA283" s="164"/>
      <c r="AB283" s="164"/>
      <c r="AC283" s="164"/>
      <c r="AD283" s="164"/>
      <c r="AE283" s="164"/>
      <c r="AF283" s="164"/>
      <c r="AG283" s="164"/>
      <c r="AH283" s="164"/>
      <c r="AI283" s="164"/>
      <c r="AJ283" s="164"/>
      <c r="AK283" s="164"/>
    </row>
    <row r="284" spans="4:37">
      <c r="D284" s="164"/>
      <c r="E284" s="164"/>
      <c r="F284" s="164"/>
      <c r="G284" s="164"/>
      <c r="H284" s="164"/>
      <c r="I284" s="164"/>
      <c r="J284" s="164"/>
      <c r="K284" s="164"/>
      <c r="L284" s="164"/>
      <c r="M284" s="164"/>
      <c r="N284" s="164"/>
      <c r="O284" s="164"/>
      <c r="P284" s="164"/>
      <c r="Q284" s="164"/>
      <c r="R284" s="164"/>
      <c r="S284" s="164"/>
      <c r="T284" s="164"/>
      <c r="U284" s="164"/>
      <c r="V284" s="164"/>
      <c r="W284" s="164"/>
      <c r="X284" s="164"/>
      <c r="Y284" s="164"/>
      <c r="Z284" s="164"/>
      <c r="AA284" s="164"/>
      <c r="AB284" s="164"/>
      <c r="AC284" s="164"/>
      <c r="AD284" s="164"/>
      <c r="AE284" s="164"/>
      <c r="AF284" s="164"/>
      <c r="AG284" s="164"/>
      <c r="AH284" s="164"/>
      <c r="AI284" s="164"/>
      <c r="AJ284" s="164"/>
      <c r="AK284" s="164"/>
    </row>
    <row r="285" spans="4:37">
      <c r="D285" s="164"/>
      <c r="E285" s="164"/>
      <c r="F285" s="164"/>
      <c r="G285" s="164"/>
      <c r="H285" s="164"/>
      <c r="I285" s="164"/>
      <c r="J285" s="164"/>
      <c r="K285" s="164"/>
      <c r="L285" s="164"/>
      <c r="M285" s="164"/>
      <c r="N285" s="164"/>
      <c r="O285" s="164"/>
      <c r="P285" s="164"/>
      <c r="Q285" s="164"/>
      <c r="R285" s="164"/>
      <c r="S285" s="164"/>
      <c r="T285" s="164"/>
      <c r="U285" s="164"/>
      <c r="V285" s="164"/>
      <c r="W285" s="164"/>
      <c r="X285" s="164"/>
      <c r="Y285" s="164"/>
      <c r="Z285" s="164"/>
      <c r="AA285" s="164"/>
      <c r="AB285" s="164"/>
      <c r="AC285" s="164"/>
      <c r="AD285" s="164"/>
      <c r="AE285" s="164"/>
      <c r="AF285" s="164"/>
      <c r="AG285" s="164"/>
      <c r="AH285" s="164"/>
      <c r="AI285" s="164"/>
      <c r="AJ285" s="164"/>
      <c r="AK285" s="164"/>
    </row>
    <row r="286" spans="4:37">
      <c r="D286" s="164"/>
      <c r="E286" s="164"/>
      <c r="F286" s="164"/>
      <c r="G286" s="164"/>
      <c r="H286" s="164"/>
      <c r="I286" s="164"/>
      <c r="J286" s="164"/>
      <c r="K286" s="164"/>
      <c r="L286" s="164"/>
      <c r="M286" s="164"/>
      <c r="N286" s="164"/>
      <c r="O286" s="164"/>
      <c r="P286" s="164"/>
      <c r="Q286" s="164"/>
      <c r="R286" s="164"/>
      <c r="S286" s="164"/>
      <c r="T286" s="164"/>
      <c r="U286" s="164"/>
      <c r="V286" s="164"/>
      <c r="W286" s="164"/>
      <c r="X286" s="164"/>
      <c r="Y286" s="164"/>
      <c r="Z286" s="164"/>
      <c r="AA286" s="164"/>
      <c r="AB286" s="164"/>
      <c r="AC286" s="164"/>
      <c r="AD286" s="164"/>
      <c r="AE286" s="164"/>
      <c r="AF286" s="164"/>
      <c r="AG286" s="164"/>
      <c r="AH286" s="164"/>
      <c r="AI286" s="164"/>
      <c r="AJ286" s="164"/>
      <c r="AK286" s="164"/>
    </row>
    <row r="287" spans="4:37">
      <c r="D287" s="164"/>
      <c r="E287" s="164"/>
      <c r="F287" s="164"/>
      <c r="G287" s="164"/>
      <c r="H287" s="164"/>
      <c r="I287" s="164"/>
      <c r="J287" s="164"/>
      <c r="K287" s="164"/>
      <c r="L287" s="164"/>
      <c r="M287" s="164"/>
      <c r="N287" s="164"/>
      <c r="O287" s="164"/>
      <c r="P287" s="164"/>
      <c r="Q287" s="164"/>
      <c r="R287" s="164"/>
      <c r="S287" s="164"/>
      <c r="T287" s="164"/>
      <c r="U287" s="164"/>
      <c r="V287" s="164"/>
      <c r="W287" s="164"/>
      <c r="X287" s="164"/>
      <c r="Y287" s="164"/>
      <c r="Z287" s="164"/>
      <c r="AA287" s="164"/>
      <c r="AB287" s="164"/>
      <c r="AC287" s="164"/>
      <c r="AD287" s="164"/>
      <c r="AE287" s="164"/>
      <c r="AF287" s="164"/>
      <c r="AG287" s="164"/>
      <c r="AH287" s="164"/>
      <c r="AI287" s="164"/>
      <c r="AJ287" s="164"/>
      <c r="AK287" s="164"/>
    </row>
    <row r="288" spans="4:37">
      <c r="D288" s="164"/>
      <c r="E288" s="164"/>
      <c r="F288" s="164"/>
      <c r="G288" s="164"/>
      <c r="H288" s="164"/>
      <c r="I288" s="164"/>
      <c r="J288" s="164"/>
      <c r="K288" s="164"/>
      <c r="L288" s="164"/>
      <c r="M288" s="164"/>
      <c r="N288" s="164"/>
      <c r="O288" s="164"/>
      <c r="P288" s="164"/>
      <c r="Q288" s="164"/>
      <c r="R288" s="164"/>
      <c r="S288" s="164"/>
      <c r="T288" s="164"/>
      <c r="U288" s="164"/>
      <c r="V288" s="164"/>
      <c r="W288" s="164"/>
      <c r="X288" s="164"/>
      <c r="Y288" s="164"/>
      <c r="Z288" s="164"/>
      <c r="AA288" s="164"/>
      <c r="AB288" s="164"/>
      <c r="AC288" s="164"/>
      <c r="AD288" s="164"/>
      <c r="AE288" s="164"/>
      <c r="AF288" s="164"/>
      <c r="AG288" s="164"/>
      <c r="AH288" s="164"/>
      <c r="AI288" s="164"/>
      <c r="AJ288" s="164"/>
      <c r="AK288" s="164"/>
    </row>
    <row r="289" spans="4:37">
      <c r="D289" s="164"/>
      <c r="E289" s="164"/>
      <c r="F289" s="164"/>
      <c r="G289" s="164"/>
      <c r="H289" s="164"/>
      <c r="I289" s="164"/>
      <c r="J289" s="164"/>
      <c r="K289" s="164"/>
      <c r="L289" s="164"/>
      <c r="M289" s="164"/>
      <c r="N289" s="164"/>
      <c r="O289" s="164"/>
      <c r="P289" s="164"/>
      <c r="Q289" s="164"/>
      <c r="R289" s="164"/>
      <c r="S289" s="164"/>
      <c r="T289" s="164"/>
      <c r="U289" s="164"/>
      <c r="V289" s="164"/>
      <c r="W289" s="164"/>
      <c r="X289" s="164"/>
      <c r="Y289" s="164"/>
      <c r="Z289" s="164"/>
      <c r="AA289" s="164"/>
      <c r="AB289" s="164"/>
      <c r="AC289" s="164"/>
      <c r="AD289" s="164"/>
      <c r="AE289" s="164"/>
      <c r="AF289" s="164"/>
      <c r="AG289" s="164"/>
      <c r="AH289" s="164"/>
      <c r="AI289" s="164"/>
      <c r="AJ289" s="164"/>
      <c r="AK289" s="164"/>
    </row>
    <row r="290" spans="4:37">
      <c r="D290" s="164"/>
      <c r="E290" s="164"/>
      <c r="F290" s="164"/>
      <c r="G290" s="164"/>
      <c r="H290" s="164"/>
      <c r="I290" s="164"/>
      <c r="J290" s="164"/>
      <c r="K290" s="164"/>
      <c r="L290" s="164"/>
      <c r="M290" s="164"/>
      <c r="N290" s="164"/>
      <c r="O290" s="164"/>
      <c r="P290" s="164"/>
      <c r="Q290" s="164"/>
      <c r="R290" s="164"/>
      <c r="S290" s="164"/>
      <c r="T290" s="164"/>
      <c r="U290" s="164"/>
      <c r="V290" s="164"/>
      <c r="W290" s="164"/>
      <c r="X290" s="164"/>
      <c r="Y290" s="164"/>
      <c r="Z290" s="164"/>
      <c r="AA290" s="164"/>
      <c r="AB290" s="164"/>
      <c r="AC290" s="164"/>
      <c r="AD290" s="164"/>
      <c r="AE290" s="164"/>
      <c r="AF290" s="164"/>
      <c r="AG290" s="164"/>
      <c r="AH290" s="164"/>
      <c r="AI290" s="164"/>
      <c r="AJ290" s="164"/>
      <c r="AK290" s="164"/>
    </row>
    <row r="291" spans="4:37">
      <c r="D291" s="164"/>
      <c r="E291" s="164"/>
      <c r="F291" s="164"/>
      <c r="G291" s="164"/>
      <c r="H291" s="164"/>
      <c r="I291" s="164"/>
      <c r="J291" s="164"/>
      <c r="K291" s="164"/>
      <c r="L291" s="164"/>
      <c r="M291" s="164"/>
      <c r="N291" s="164"/>
      <c r="O291" s="164"/>
      <c r="P291" s="164"/>
      <c r="Q291" s="164"/>
      <c r="R291" s="164"/>
      <c r="S291" s="164"/>
      <c r="T291" s="164"/>
      <c r="U291" s="164"/>
      <c r="V291" s="164"/>
      <c r="W291" s="164"/>
      <c r="X291" s="164"/>
      <c r="Y291" s="164"/>
      <c r="Z291" s="164"/>
      <c r="AA291" s="164"/>
      <c r="AB291" s="164"/>
      <c r="AC291" s="164"/>
      <c r="AD291" s="164"/>
      <c r="AE291" s="164"/>
      <c r="AF291" s="164"/>
      <c r="AG291" s="164"/>
      <c r="AH291" s="164"/>
      <c r="AI291" s="164"/>
      <c r="AJ291" s="164"/>
      <c r="AK291" s="164"/>
    </row>
    <row r="292" spans="4:37">
      <c r="D292" s="164"/>
      <c r="E292" s="164"/>
      <c r="F292" s="164"/>
      <c r="G292" s="164"/>
      <c r="H292" s="164"/>
      <c r="I292" s="164"/>
      <c r="J292" s="164"/>
      <c r="K292" s="164"/>
      <c r="L292" s="164"/>
      <c r="M292" s="164"/>
      <c r="N292" s="164"/>
      <c r="O292" s="164"/>
      <c r="P292" s="164"/>
      <c r="Q292" s="164"/>
      <c r="R292" s="164"/>
      <c r="S292" s="164"/>
      <c r="T292" s="164"/>
      <c r="U292" s="164"/>
      <c r="V292" s="164"/>
      <c r="W292" s="164"/>
      <c r="X292" s="164"/>
      <c r="Y292" s="164"/>
      <c r="Z292" s="164"/>
      <c r="AA292" s="164"/>
      <c r="AB292" s="164"/>
      <c r="AC292" s="164"/>
      <c r="AD292" s="164"/>
      <c r="AE292" s="164"/>
      <c r="AF292" s="164"/>
      <c r="AG292" s="164"/>
      <c r="AH292" s="164"/>
      <c r="AI292" s="164"/>
      <c r="AJ292" s="164"/>
      <c r="AK292" s="164"/>
    </row>
    <row r="293" spans="4:37">
      <c r="D293" s="164"/>
      <c r="E293" s="164"/>
      <c r="F293" s="164"/>
      <c r="G293" s="164"/>
      <c r="H293" s="164"/>
      <c r="I293" s="164"/>
      <c r="J293" s="164"/>
      <c r="K293" s="164"/>
      <c r="L293" s="164"/>
      <c r="M293" s="164"/>
      <c r="N293" s="164"/>
      <c r="O293" s="164"/>
      <c r="P293" s="164"/>
      <c r="Q293" s="164"/>
      <c r="R293" s="164"/>
      <c r="S293" s="164"/>
      <c r="T293" s="164"/>
      <c r="U293" s="164"/>
      <c r="V293" s="164"/>
      <c r="W293" s="164"/>
      <c r="X293" s="164"/>
      <c r="Y293" s="164"/>
      <c r="Z293" s="164"/>
      <c r="AA293" s="164"/>
      <c r="AB293" s="164"/>
      <c r="AC293" s="164"/>
      <c r="AD293" s="164"/>
      <c r="AE293" s="164"/>
      <c r="AF293" s="164"/>
      <c r="AG293" s="164"/>
      <c r="AH293" s="164"/>
      <c r="AI293" s="164"/>
      <c r="AJ293" s="164"/>
      <c r="AK293" s="164"/>
    </row>
    <row r="294" spans="4:37">
      <c r="D294" s="164"/>
      <c r="E294" s="164"/>
      <c r="F294" s="164"/>
      <c r="G294" s="164"/>
      <c r="H294" s="164"/>
      <c r="I294" s="164"/>
      <c r="J294" s="164"/>
      <c r="K294" s="164"/>
      <c r="L294" s="164"/>
      <c r="M294" s="164"/>
      <c r="N294" s="164"/>
      <c r="O294" s="164"/>
      <c r="P294" s="164"/>
      <c r="Q294" s="164"/>
      <c r="R294" s="164"/>
      <c r="S294" s="164"/>
      <c r="T294" s="164"/>
      <c r="U294" s="164"/>
      <c r="V294" s="164"/>
      <c r="W294" s="164"/>
      <c r="X294" s="164"/>
      <c r="Y294" s="164"/>
      <c r="Z294" s="164"/>
      <c r="AA294" s="164"/>
      <c r="AB294" s="164"/>
      <c r="AC294" s="164"/>
      <c r="AD294" s="164"/>
      <c r="AE294" s="164"/>
      <c r="AF294" s="164"/>
      <c r="AG294" s="164"/>
      <c r="AH294" s="164"/>
      <c r="AI294" s="164"/>
      <c r="AJ294" s="164"/>
      <c r="AK294" s="164"/>
    </row>
    <row r="295" spans="4:37">
      <c r="D295" s="164"/>
      <c r="E295" s="164"/>
      <c r="F295" s="164"/>
      <c r="G295" s="164"/>
      <c r="H295" s="164"/>
      <c r="I295" s="164"/>
      <c r="J295" s="164"/>
      <c r="K295" s="164"/>
      <c r="L295" s="164"/>
      <c r="M295" s="164"/>
      <c r="N295" s="164"/>
      <c r="O295" s="164"/>
      <c r="P295" s="164"/>
      <c r="Q295" s="164"/>
      <c r="R295" s="164"/>
      <c r="S295" s="164"/>
      <c r="T295" s="164"/>
      <c r="U295" s="164"/>
      <c r="V295" s="164"/>
      <c r="W295" s="164"/>
      <c r="X295" s="164"/>
      <c r="Y295" s="164"/>
      <c r="Z295" s="164"/>
      <c r="AA295" s="164"/>
      <c r="AB295" s="164"/>
      <c r="AC295" s="164"/>
      <c r="AD295" s="164"/>
      <c r="AE295" s="164"/>
      <c r="AF295" s="164"/>
      <c r="AG295" s="164"/>
      <c r="AH295" s="164"/>
      <c r="AI295" s="164"/>
      <c r="AJ295" s="164"/>
      <c r="AK295" s="164"/>
    </row>
    <row r="296" spans="4:37">
      <c r="D296" s="164"/>
      <c r="E296" s="164"/>
      <c r="F296" s="164"/>
      <c r="G296" s="164"/>
      <c r="H296" s="164"/>
      <c r="I296" s="164"/>
      <c r="J296" s="164"/>
      <c r="K296" s="164"/>
      <c r="L296" s="164"/>
      <c r="M296" s="164"/>
      <c r="N296" s="164"/>
      <c r="O296" s="164"/>
      <c r="P296" s="164"/>
      <c r="Q296" s="164"/>
      <c r="R296" s="164"/>
      <c r="S296" s="164"/>
      <c r="T296" s="164"/>
      <c r="U296" s="164"/>
      <c r="V296" s="164"/>
      <c r="W296" s="164"/>
      <c r="X296" s="164"/>
      <c r="Y296" s="164"/>
      <c r="Z296" s="164"/>
      <c r="AA296" s="164"/>
      <c r="AB296" s="164"/>
      <c r="AC296" s="164"/>
      <c r="AD296" s="164"/>
      <c r="AE296" s="164"/>
      <c r="AF296" s="164"/>
      <c r="AG296" s="164"/>
      <c r="AH296" s="164"/>
      <c r="AI296" s="164"/>
      <c r="AJ296" s="164"/>
      <c r="AK296" s="164"/>
    </row>
    <row r="297" spans="4:37">
      <c r="D297" s="164"/>
      <c r="E297" s="164"/>
      <c r="F297" s="164"/>
      <c r="G297" s="164"/>
      <c r="H297" s="164"/>
      <c r="I297" s="164"/>
      <c r="J297" s="164"/>
      <c r="K297" s="164"/>
      <c r="L297" s="164"/>
      <c r="M297" s="164"/>
      <c r="N297" s="164"/>
      <c r="O297" s="164"/>
      <c r="P297" s="164"/>
      <c r="Q297" s="164"/>
      <c r="R297" s="164"/>
      <c r="S297" s="164"/>
      <c r="T297" s="164"/>
      <c r="U297" s="164"/>
      <c r="V297" s="164"/>
      <c r="W297" s="164"/>
      <c r="X297" s="164"/>
      <c r="Y297" s="164"/>
      <c r="Z297" s="164"/>
      <c r="AA297" s="164"/>
      <c r="AB297" s="164"/>
      <c r="AC297" s="164"/>
      <c r="AD297" s="164"/>
      <c r="AE297" s="164"/>
      <c r="AF297" s="164"/>
      <c r="AG297" s="164"/>
      <c r="AH297" s="164"/>
      <c r="AI297" s="164"/>
      <c r="AJ297" s="164"/>
      <c r="AK297" s="164"/>
    </row>
    <row r="298" spans="4:37">
      <c r="D298" s="164"/>
      <c r="E298" s="164"/>
      <c r="F298" s="164"/>
      <c r="G298" s="164"/>
      <c r="H298" s="164"/>
      <c r="I298" s="164"/>
      <c r="J298" s="164"/>
      <c r="K298" s="164"/>
      <c r="L298" s="164"/>
      <c r="M298" s="164"/>
      <c r="N298" s="164"/>
      <c r="O298" s="164"/>
      <c r="P298" s="164"/>
      <c r="Q298" s="164"/>
      <c r="R298" s="164"/>
      <c r="S298" s="164"/>
      <c r="T298" s="164"/>
      <c r="U298" s="164"/>
      <c r="V298" s="164"/>
      <c r="W298" s="164"/>
      <c r="X298" s="164"/>
      <c r="Y298" s="164"/>
      <c r="Z298" s="164"/>
      <c r="AA298" s="164"/>
      <c r="AB298" s="164"/>
      <c r="AC298" s="164"/>
      <c r="AD298" s="164"/>
      <c r="AE298" s="164"/>
      <c r="AF298" s="164"/>
      <c r="AG298" s="164"/>
      <c r="AH298" s="164"/>
      <c r="AI298" s="164"/>
      <c r="AJ298" s="164"/>
      <c r="AK298" s="164"/>
    </row>
    <row r="299" spans="4:37">
      <c r="D299" s="164"/>
      <c r="E299" s="164"/>
      <c r="F299" s="164"/>
      <c r="G299" s="164"/>
      <c r="H299" s="164"/>
      <c r="I299" s="164"/>
      <c r="J299" s="164"/>
      <c r="K299" s="164"/>
      <c r="L299" s="164"/>
      <c r="M299" s="164"/>
      <c r="N299" s="164"/>
      <c r="O299" s="164"/>
      <c r="P299" s="164"/>
      <c r="Q299" s="164"/>
      <c r="R299" s="164"/>
      <c r="S299" s="164"/>
      <c r="T299" s="164"/>
      <c r="U299" s="164"/>
      <c r="V299" s="164"/>
      <c r="W299" s="164"/>
      <c r="X299" s="164"/>
      <c r="Y299" s="164"/>
      <c r="Z299" s="164"/>
      <c r="AA299" s="164"/>
      <c r="AB299" s="164"/>
      <c r="AC299" s="164"/>
      <c r="AD299" s="164"/>
      <c r="AE299" s="164"/>
      <c r="AF299" s="164"/>
      <c r="AG299" s="164"/>
      <c r="AH299" s="164"/>
      <c r="AI299" s="164"/>
      <c r="AJ299" s="164"/>
      <c r="AK299" s="164"/>
    </row>
    <row r="300" spans="4:37">
      <c r="D300" s="164"/>
      <c r="E300" s="164"/>
      <c r="F300" s="164"/>
      <c r="G300" s="164"/>
      <c r="H300" s="164"/>
      <c r="I300" s="164"/>
      <c r="J300" s="164"/>
      <c r="K300" s="164"/>
      <c r="L300" s="164"/>
      <c r="M300" s="164"/>
      <c r="N300" s="164"/>
      <c r="O300" s="164"/>
      <c r="P300" s="164"/>
      <c r="Q300" s="164"/>
      <c r="R300" s="164"/>
      <c r="S300" s="164"/>
      <c r="T300" s="164"/>
      <c r="U300" s="164"/>
      <c r="V300" s="164"/>
      <c r="W300" s="164"/>
      <c r="X300" s="164"/>
      <c r="Y300" s="164"/>
      <c r="Z300" s="164"/>
      <c r="AA300" s="164"/>
      <c r="AB300" s="164"/>
      <c r="AC300" s="164"/>
      <c r="AD300" s="164"/>
      <c r="AE300" s="164"/>
      <c r="AF300" s="164"/>
      <c r="AG300" s="164"/>
      <c r="AH300" s="164"/>
      <c r="AI300" s="164"/>
      <c r="AJ300" s="164"/>
      <c r="AK300" s="164"/>
    </row>
    <row r="301" spans="4:37">
      <c r="D301" s="164"/>
      <c r="E301" s="164"/>
      <c r="F301" s="164"/>
      <c r="G301" s="164"/>
      <c r="H301" s="164"/>
      <c r="I301" s="164"/>
      <c r="J301" s="164"/>
      <c r="K301" s="164"/>
      <c r="L301" s="164"/>
      <c r="M301" s="164"/>
      <c r="N301" s="164"/>
      <c r="O301" s="164"/>
      <c r="P301" s="164"/>
      <c r="Q301" s="164"/>
      <c r="R301" s="164"/>
      <c r="S301" s="164"/>
      <c r="T301" s="164"/>
      <c r="U301" s="164"/>
      <c r="V301" s="164"/>
      <c r="W301" s="164"/>
      <c r="X301" s="164"/>
      <c r="Y301" s="164"/>
      <c r="Z301" s="164"/>
      <c r="AA301" s="164"/>
      <c r="AB301" s="164"/>
      <c r="AC301" s="164"/>
      <c r="AD301" s="164"/>
      <c r="AE301" s="164"/>
      <c r="AF301" s="164"/>
      <c r="AG301" s="164"/>
      <c r="AH301" s="164"/>
      <c r="AI301" s="164"/>
      <c r="AJ301" s="164"/>
      <c r="AK301" s="164"/>
    </row>
    <row r="302" spans="4:37">
      <c r="D302" s="164"/>
      <c r="E302" s="164"/>
      <c r="F302" s="164"/>
      <c r="G302" s="164"/>
      <c r="H302" s="164"/>
      <c r="I302" s="164"/>
      <c r="J302" s="164"/>
      <c r="K302" s="164"/>
      <c r="L302" s="164"/>
      <c r="M302" s="164"/>
      <c r="N302" s="164"/>
      <c r="O302" s="164"/>
      <c r="P302" s="164"/>
      <c r="Q302" s="164"/>
      <c r="R302" s="164"/>
      <c r="S302" s="164"/>
      <c r="T302" s="164"/>
      <c r="U302" s="164"/>
      <c r="V302" s="164"/>
      <c r="W302" s="164"/>
      <c r="X302" s="164"/>
      <c r="Y302" s="164"/>
      <c r="Z302" s="164"/>
      <c r="AA302" s="164"/>
      <c r="AB302" s="164"/>
      <c r="AC302" s="164"/>
      <c r="AD302" s="164"/>
      <c r="AE302" s="164"/>
      <c r="AF302" s="164"/>
      <c r="AG302" s="164"/>
      <c r="AH302" s="164"/>
      <c r="AI302" s="164"/>
      <c r="AJ302" s="164"/>
      <c r="AK302" s="164"/>
    </row>
    <row r="303" spans="4:37">
      <c r="D303" s="164"/>
      <c r="E303" s="164"/>
      <c r="F303" s="164"/>
      <c r="G303" s="164"/>
      <c r="H303" s="164"/>
      <c r="I303" s="164"/>
      <c r="J303" s="164"/>
      <c r="K303" s="164"/>
      <c r="L303" s="164"/>
      <c r="M303" s="164"/>
      <c r="N303" s="164"/>
      <c r="O303" s="164"/>
      <c r="P303" s="164"/>
      <c r="Q303" s="164"/>
      <c r="R303" s="164"/>
      <c r="S303" s="164"/>
      <c r="T303" s="164"/>
      <c r="U303" s="164"/>
      <c r="V303" s="164"/>
      <c r="W303" s="164"/>
      <c r="X303" s="164"/>
      <c r="Y303" s="164"/>
      <c r="Z303" s="164"/>
      <c r="AA303" s="164"/>
      <c r="AB303" s="164"/>
      <c r="AC303" s="164"/>
      <c r="AD303" s="164"/>
      <c r="AE303" s="164"/>
      <c r="AF303" s="164"/>
      <c r="AG303" s="164"/>
      <c r="AH303" s="164"/>
      <c r="AI303" s="164"/>
      <c r="AJ303" s="164"/>
      <c r="AK303" s="164"/>
    </row>
    <row r="304" spans="4:37">
      <c r="D304" s="164"/>
      <c r="E304" s="164"/>
      <c r="F304" s="164"/>
      <c r="G304" s="164"/>
      <c r="H304" s="164"/>
      <c r="I304" s="164"/>
      <c r="J304" s="164"/>
      <c r="K304" s="164"/>
      <c r="L304" s="164"/>
      <c r="M304" s="164"/>
      <c r="N304" s="164"/>
      <c r="O304" s="164"/>
      <c r="P304" s="164"/>
      <c r="Q304" s="164"/>
      <c r="R304" s="164"/>
      <c r="S304" s="164"/>
      <c r="T304" s="164"/>
      <c r="U304" s="164"/>
      <c r="V304" s="164"/>
      <c r="W304" s="164"/>
      <c r="X304" s="164"/>
      <c r="Y304" s="164"/>
      <c r="Z304" s="164"/>
      <c r="AA304" s="164"/>
      <c r="AB304" s="164"/>
      <c r="AC304" s="164"/>
      <c r="AD304" s="164"/>
      <c r="AE304" s="164"/>
      <c r="AF304" s="164"/>
      <c r="AG304" s="164"/>
      <c r="AH304" s="164"/>
      <c r="AI304" s="164"/>
      <c r="AJ304" s="164"/>
      <c r="AK304" s="164"/>
    </row>
    <row r="305" spans="4:37">
      <c r="D305" s="164"/>
      <c r="E305" s="164"/>
      <c r="F305" s="164"/>
      <c r="G305" s="164"/>
      <c r="H305" s="164"/>
      <c r="I305" s="164"/>
      <c r="J305" s="164"/>
      <c r="K305" s="164"/>
      <c r="L305" s="164"/>
      <c r="M305" s="164"/>
      <c r="N305" s="164"/>
      <c r="O305" s="164"/>
      <c r="P305" s="164"/>
      <c r="Q305" s="164"/>
      <c r="R305" s="164"/>
      <c r="S305" s="164"/>
      <c r="T305" s="164"/>
      <c r="U305" s="164"/>
      <c r="V305" s="164"/>
      <c r="W305" s="164"/>
      <c r="X305" s="164"/>
      <c r="Y305" s="164"/>
      <c r="Z305" s="164"/>
      <c r="AA305" s="164"/>
      <c r="AB305" s="164"/>
      <c r="AC305" s="164"/>
      <c r="AD305" s="164"/>
      <c r="AE305" s="164"/>
      <c r="AF305" s="164"/>
      <c r="AG305" s="164"/>
      <c r="AH305" s="164"/>
      <c r="AI305" s="164"/>
      <c r="AJ305" s="164"/>
      <c r="AK305" s="164"/>
    </row>
    <row r="306" spans="4:37">
      <c r="D306" s="164"/>
      <c r="E306" s="164"/>
      <c r="F306" s="164"/>
      <c r="G306" s="164"/>
      <c r="H306" s="164"/>
      <c r="I306" s="164"/>
      <c r="J306" s="164"/>
      <c r="K306" s="164"/>
      <c r="L306" s="164"/>
      <c r="M306" s="164"/>
      <c r="N306" s="164"/>
      <c r="O306" s="164"/>
      <c r="P306" s="164"/>
      <c r="Q306" s="164"/>
      <c r="R306" s="164"/>
      <c r="S306" s="164"/>
      <c r="T306" s="164"/>
      <c r="U306" s="164"/>
      <c r="V306" s="164"/>
      <c r="W306" s="164"/>
      <c r="X306" s="164"/>
      <c r="Y306" s="164"/>
      <c r="Z306" s="164"/>
      <c r="AA306" s="164"/>
      <c r="AB306" s="164"/>
      <c r="AC306" s="164"/>
      <c r="AD306" s="164"/>
      <c r="AE306" s="164"/>
      <c r="AF306" s="164"/>
      <c r="AG306" s="164"/>
      <c r="AH306" s="164"/>
      <c r="AI306" s="164"/>
      <c r="AJ306" s="164"/>
      <c r="AK306" s="164"/>
    </row>
    <row r="307" spans="4:37">
      <c r="D307" s="164"/>
      <c r="E307" s="164"/>
      <c r="F307" s="164"/>
      <c r="G307" s="164"/>
      <c r="H307" s="164"/>
      <c r="I307" s="164"/>
      <c r="J307" s="164"/>
      <c r="K307" s="164"/>
      <c r="L307" s="164"/>
      <c r="M307" s="164"/>
      <c r="N307" s="164"/>
      <c r="O307" s="164"/>
      <c r="P307" s="164"/>
      <c r="Q307" s="164"/>
      <c r="R307" s="164"/>
      <c r="S307" s="164"/>
      <c r="T307" s="164"/>
      <c r="U307" s="164"/>
      <c r="V307" s="164"/>
      <c r="W307" s="164"/>
      <c r="X307" s="164"/>
      <c r="Y307" s="164"/>
      <c r="Z307" s="164"/>
      <c r="AA307" s="164"/>
      <c r="AB307" s="164"/>
      <c r="AC307" s="164"/>
      <c r="AD307" s="164"/>
      <c r="AE307" s="164"/>
      <c r="AF307" s="164"/>
      <c r="AG307" s="164"/>
      <c r="AH307" s="164"/>
      <c r="AI307" s="164"/>
      <c r="AJ307" s="164"/>
      <c r="AK307" s="164"/>
    </row>
    <row r="308" spans="4:37">
      <c r="D308" s="164"/>
      <c r="E308" s="164"/>
      <c r="F308" s="164"/>
      <c r="G308" s="164"/>
      <c r="H308" s="164"/>
      <c r="I308" s="164"/>
      <c r="J308" s="164"/>
      <c r="K308" s="164"/>
      <c r="L308" s="164"/>
      <c r="M308" s="164"/>
      <c r="N308" s="164"/>
      <c r="O308" s="164"/>
      <c r="P308" s="164"/>
      <c r="Q308" s="164"/>
      <c r="R308" s="164"/>
      <c r="S308" s="164"/>
      <c r="T308" s="164"/>
      <c r="U308" s="164"/>
      <c r="V308" s="164"/>
      <c r="W308" s="164"/>
      <c r="X308" s="164"/>
      <c r="Y308" s="164"/>
      <c r="Z308" s="164"/>
      <c r="AA308" s="164"/>
      <c r="AB308" s="164"/>
      <c r="AC308" s="164"/>
      <c r="AD308" s="164"/>
      <c r="AE308" s="164"/>
      <c r="AF308" s="164"/>
      <c r="AG308" s="164"/>
      <c r="AH308" s="164"/>
      <c r="AI308" s="164"/>
      <c r="AJ308" s="164"/>
      <c r="AK308" s="164"/>
    </row>
    <row r="309" spans="4:37">
      <c r="D309" s="164"/>
      <c r="E309" s="164"/>
      <c r="F309" s="164"/>
      <c r="G309" s="164"/>
      <c r="H309" s="164"/>
      <c r="I309" s="164"/>
      <c r="J309" s="164"/>
      <c r="K309" s="164"/>
      <c r="L309" s="164"/>
      <c r="M309" s="164"/>
      <c r="N309" s="164"/>
      <c r="O309" s="164"/>
      <c r="P309" s="164"/>
      <c r="Q309" s="164"/>
      <c r="R309" s="164"/>
      <c r="S309" s="164"/>
      <c r="T309" s="164"/>
      <c r="U309" s="164"/>
      <c r="V309" s="164"/>
      <c r="W309" s="164"/>
      <c r="X309" s="164"/>
      <c r="Y309" s="164"/>
      <c r="Z309" s="164"/>
      <c r="AA309" s="164"/>
      <c r="AB309" s="164"/>
      <c r="AC309" s="164"/>
      <c r="AD309" s="164"/>
      <c r="AE309" s="164"/>
      <c r="AF309" s="164"/>
      <c r="AG309" s="164"/>
      <c r="AH309" s="164"/>
      <c r="AI309" s="164"/>
      <c r="AJ309" s="164"/>
      <c r="AK309" s="164"/>
    </row>
    <row r="310" spans="4:37">
      <c r="D310" s="164"/>
      <c r="E310" s="164"/>
      <c r="F310" s="164"/>
      <c r="G310" s="164"/>
      <c r="H310" s="164"/>
      <c r="I310" s="164"/>
      <c r="J310" s="164"/>
      <c r="K310" s="164"/>
      <c r="L310" s="164"/>
      <c r="M310" s="164"/>
      <c r="N310" s="164"/>
      <c r="O310" s="164"/>
      <c r="P310" s="164"/>
      <c r="Q310" s="164"/>
      <c r="R310" s="164"/>
      <c r="S310" s="164"/>
      <c r="T310" s="164"/>
      <c r="U310" s="164"/>
      <c r="V310" s="164"/>
      <c r="W310" s="164"/>
      <c r="X310" s="164"/>
      <c r="Y310" s="164"/>
      <c r="Z310" s="164"/>
      <c r="AA310" s="164"/>
      <c r="AB310" s="164"/>
      <c r="AC310" s="164"/>
      <c r="AD310" s="164"/>
      <c r="AE310" s="164"/>
      <c r="AF310" s="164"/>
      <c r="AG310" s="164"/>
      <c r="AH310" s="164"/>
      <c r="AI310" s="164"/>
      <c r="AJ310" s="164"/>
      <c r="AK310" s="164"/>
    </row>
    <row r="311" spans="4:37">
      <c r="D311" s="164"/>
      <c r="E311" s="164"/>
      <c r="F311" s="164"/>
      <c r="G311" s="164"/>
      <c r="H311" s="164"/>
      <c r="I311" s="164"/>
      <c r="J311" s="164"/>
      <c r="K311" s="164"/>
      <c r="L311" s="164"/>
      <c r="M311" s="164"/>
      <c r="N311" s="164"/>
      <c r="O311" s="164"/>
      <c r="P311" s="164"/>
      <c r="Q311" s="164"/>
      <c r="R311" s="164"/>
      <c r="S311" s="164"/>
      <c r="T311" s="164"/>
      <c r="U311" s="164"/>
      <c r="V311" s="164"/>
      <c r="W311" s="164"/>
      <c r="X311" s="164"/>
      <c r="Y311" s="164"/>
      <c r="Z311" s="164"/>
      <c r="AA311" s="164"/>
      <c r="AB311" s="164"/>
      <c r="AC311" s="164"/>
      <c r="AD311" s="164"/>
      <c r="AE311" s="164"/>
      <c r="AF311" s="164"/>
      <c r="AG311" s="164"/>
      <c r="AH311" s="164"/>
      <c r="AI311" s="164"/>
      <c r="AJ311" s="164"/>
      <c r="AK311" s="164"/>
    </row>
    <row r="312" spans="4:37">
      <c r="D312" s="164"/>
      <c r="E312" s="164"/>
      <c r="F312" s="164"/>
      <c r="G312" s="164"/>
      <c r="H312" s="164"/>
      <c r="I312" s="164"/>
      <c r="J312" s="164"/>
      <c r="K312" s="164"/>
      <c r="L312" s="164"/>
      <c r="M312" s="164"/>
      <c r="N312" s="164"/>
      <c r="O312" s="164"/>
      <c r="P312" s="164"/>
      <c r="Q312" s="164"/>
      <c r="R312" s="164"/>
      <c r="S312" s="164"/>
      <c r="T312" s="164"/>
      <c r="U312" s="164"/>
      <c r="V312" s="164"/>
      <c r="W312" s="164"/>
      <c r="X312" s="164"/>
      <c r="Y312" s="164"/>
      <c r="Z312" s="164"/>
      <c r="AA312" s="164"/>
      <c r="AB312" s="164"/>
      <c r="AC312" s="164"/>
      <c r="AD312" s="164"/>
      <c r="AE312" s="164"/>
      <c r="AF312" s="164"/>
      <c r="AG312" s="164"/>
      <c r="AH312" s="164"/>
      <c r="AI312" s="164"/>
      <c r="AJ312" s="164"/>
      <c r="AK312" s="164"/>
    </row>
    <row r="313" spans="4:37">
      <c r="D313" s="164"/>
      <c r="E313" s="164"/>
      <c r="F313" s="164"/>
      <c r="G313" s="164"/>
      <c r="H313" s="164"/>
      <c r="I313" s="164"/>
      <c r="J313" s="164"/>
      <c r="K313" s="164"/>
      <c r="L313" s="164"/>
      <c r="M313" s="164"/>
      <c r="N313" s="164"/>
      <c r="O313" s="164"/>
      <c r="P313" s="164"/>
      <c r="Q313" s="164"/>
      <c r="R313" s="164"/>
      <c r="S313" s="164"/>
      <c r="T313" s="164"/>
      <c r="U313" s="164"/>
      <c r="V313" s="164"/>
      <c r="W313" s="164"/>
      <c r="X313" s="164"/>
      <c r="Y313" s="164"/>
      <c r="Z313" s="164"/>
      <c r="AA313" s="164"/>
      <c r="AB313" s="164"/>
      <c r="AC313" s="164"/>
      <c r="AD313" s="164"/>
      <c r="AE313" s="164"/>
      <c r="AF313" s="164"/>
      <c r="AG313" s="164"/>
      <c r="AH313" s="164"/>
      <c r="AI313" s="164"/>
      <c r="AJ313" s="164"/>
      <c r="AK313" s="164"/>
    </row>
    <row r="314" spans="4:37">
      <c r="D314" s="164"/>
      <c r="E314" s="164"/>
      <c r="F314" s="164"/>
      <c r="G314" s="164"/>
      <c r="H314" s="164"/>
      <c r="I314" s="164"/>
      <c r="J314" s="164"/>
      <c r="K314" s="164"/>
      <c r="L314" s="164"/>
      <c r="M314" s="164"/>
      <c r="N314" s="164"/>
      <c r="O314" s="164"/>
      <c r="P314" s="164"/>
      <c r="Q314" s="164"/>
      <c r="R314" s="164"/>
      <c r="S314" s="164"/>
      <c r="T314" s="164"/>
      <c r="U314" s="164"/>
      <c r="V314" s="164"/>
      <c r="W314" s="164"/>
      <c r="X314" s="164"/>
      <c r="Y314" s="164"/>
      <c r="Z314" s="164"/>
      <c r="AA314" s="164"/>
      <c r="AB314" s="164"/>
      <c r="AC314" s="164"/>
      <c r="AD314" s="164"/>
      <c r="AE314" s="164"/>
      <c r="AF314" s="164"/>
      <c r="AG314" s="164"/>
      <c r="AH314" s="164"/>
      <c r="AI314" s="164"/>
      <c r="AJ314" s="164"/>
      <c r="AK314" s="164"/>
    </row>
    <row r="315" spans="4:37">
      <c r="D315" s="164"/>
      <c r="E315" s="164"/>
      <c r="F315" s="164"/>
      <c r="G315" s="164"/>
      <c r="H315" s="164"/>
      <c r="I315" s="164"/>
      <c r="J315" s="164"/>
      <c r="K315" s="164"/>
      <c r="L315" s="164"/>
      <c r="M315" s="164"/>
      <c r="N315" s="164"/>
      <c r="O315" s="164"/>
      <c r="P315" s="164"/>
      <c r="Q315" s="164"/>
      <c r="R315" s="164"/>
      <c r="S315" s="164"/>
      <c r="T315" s="164"/>
      <c r="U315" s="164"/>
      <c r="V315" s="164"/>
      <c r="W315" s="164"/>
      <c r="X315" s="164"/>
      <c r="Y315" s="164"/>
      <c r="Z315" s="164"/>
      <c r="AA315" s="164"/>
      <c r="AB315" s="164"/>
      <c r="AC315" s="164"/>
      <c r="AD315" s="164"/>
      <c r="AE315" s="164"/>
      <c r="AF315" s="164"/>
      <c r="AG315" s="164"/>
      <c r="AH315" s="164"/>
      <c r="AI315" s="164"/>
      <c r="AJ315" s="164"/>
      <c r="AK315" s="164"/>
    </row>
    <row r="316" spans="4:37">
      <c r="D316" s="164"/>
      <c r="E316" s="164"/>
      <c r="F316" s="164"/>
      <c r="G316" s="164"/>
      <c r="H316" s="164"/>
      <c r="I316" s="164"/>
      <c r="J316" s="164"/>
      <c r="K316" s="164"/>
      <c r="L316" s="164"/>
      <c r="M316" s="164"/>
      <c r="N316" s="164"/>
      <c r="O316" s="164"/>
      <c r="P316" s="164"/>
      <c r="Q316" s="164"/>
      <c r="R316" s="164"/>
      <c r="S316" s="164"/>
      <c r="T316" s="164"/>
      <c r="U316" s="164"/>
      <c r="V316" s="164"/>
      <c r="W316" s="164"/>
      <c r="X316" s="164"/>
      <c r="Y316" s="164"/>
      <c r="Z316" s="164"/>
      <c r="AA316" s="164"/>
      <c r="AB316" s="164"/>
      <c r="AC316" s="164"/>
      <c r="AD316" s="164"/>
      <c r="AE316" s="164"/>
      <c r="AF316" s="164"/>
      <c r="AG316" s="164"/>
      <c r="AH316" s="164"/>
      <c r="AI316" s="164"/>
      <c r="AJ316" s="164"/>
      <c r="AK316" s="164"/>
    </row>
    <row r="317" spans="4:37">
      <c r="D317" s="164"/>
      <c r="E317" s="164"/>
      <c r="F317" s="164"/>
      <c r="G317" s="164"/>
      <c r="H317" s="164"/>
      <c r="I317" s="164"/>
      <c r="J317" s="164"/>
      <c r="K317" s="164"/>
      <c r="L317" s="164"/>
      <c r="M317" s="164"/>
      <c r="N317" s="164"/>
      <c r="O317" s="164"/>
      <c r="P317" s="164"/>
      <c r="Q317" s="164"/>
      <c r="R317" s="164"/>
      <c r="S317" s="164"/>
      <c r="T317" s="164"/>
      <c r="U317" s="164"/>
      <c r="V317" s="164"/>
      <c r="W317" s="164"/>
      <c r="X317" s="164"/>
      <c r="Y317" s="164"/>
      <c r="Z317" s="164"/>
      <c r="AA317" s="164"/>
      <c r="AB317" s="164"/>
      <c r="AC317" s="164"/>
      <c r="AD317" s="164"/>
      <c r="AE317" s="164"/>
      <c r="AF317" s="164"/>
      <c r="AG317" s="164"/>
      <c r="AH317" s="164"/>
      <c r="AI317" s="164"/>
      <c r="AJ317" s="164"/>
      <c r="AK317" s="164"/>
    </row>
    <row r="318" spans="4:37">
      <c r="D318" s="164"/>
      <c r="E318" s="164"/>
      <c r="F318" s="164"/>
      <c r="G318" s="164"/>
      <c r="H318" s="164"/>
      <c r="I318" s="164"/>
      <c r="J318" s="164"/>
      <c r="K318" s="164"/>
      <c r="L318" s="164"/>
      <c r="M318" s="164"/>
      <c r="N318" s="164"/>
      <c r="O318" s="164"/>
      <c r="P318" s="164"/>
      <c r="Q318" s="164"/>
      <c r="R318" s="164"/>
      <c r="S318" s="164"/>
      <c r="T318" s="164"/>
      <c r="U318" s="164"/>
      <c r="V318" s="164"/>
      <c r="W318" s="164"/>
      <c r="X318" s="164"/>
      <c r="Y318" s="164"/>
      <c r="Z318" s="164"/>
      <c r="AA318" s="164"/>
      <c r="AB318" s="164"/>
      <c r="AC318" s="164"/>
      <c r="AD318" s="164"/>
      <c r="AE318" s="164"/>
      <c r="AF318" s="164"/>
      <c r="AG318" s="164"/>
      <c r="AH318" s="164"/>
      <c r="AI318" s="164"/>
      <c r="AJ318" s="164"/>
      <c r="AK318" s="164"/>
    </row>
    <row r="319" spans="4:37">
      <c r="D319" s="164"/>
      <c r="E319" s="164"/>
      <c r="F319" s="164"/>
      <c r="G319" s="164"/>
      <c r="H319" s="164"/>
      <c r="I319" s="164"/>
      <c r="J319" s="164"/>
      <c r="K319" s="164"/>
      <c r="L319" s="164"/>
      <c r="M319" s="164"/>
      <c r="N319" s="164"/>
      <c r="O319" s="164"/>
      <c r="P319" s="164"/>
      <c r="Q319" s="164"/>
      <c r="R319" s="164"/>
      <c r="S319" s="164"/>
      <c r="T319" s="164"/>
      <c r="U319" s="164"/>
      <c r="V319" s="164"/>
      <c r="W319" s="164"/>
      <c r="X319" s="164"/>
      <c r="Y319" s="164"/>
      <c r="Z319" s="164"/>
      <c r="AA319" s="164"/>
      <c r="AB319" s="164"/>
      <c r="AC319" s="164"/>
      <c r="AD319" s="164"/>
      <c r="AE319" s="164"/>
      <c r="AF319" s="164"/>
      <c r="AG319" s="164"/>
      <c r="AH319" s="164"/>
      <c r="AI319" s="164"/>
      <c r="AJ319" s="164"/>
      <c r="AK319" s="164"/>
    </row>
    <row r="320" spans="4:37">
      <c r="D320" s="164"/>
      <c r="E320" s="164"/>
      <c r="F320" s="164"/>
      <c r="G320" s="164"/>
      <c r="H320" s="164"/>
      <c r="I320" s="164"/>
      <c r="J320" s="164"/>
      <c r="K320" s="164"/>
      <c r="L320" s="164"/>
      <c r="M320" s="164"/>
      <c r="N320" s="164"/>
      <c r="O320" s="164"/>
      <c r="P320" s="164"/>
      <c r="Q320" s="164"/>
      <c r="R320" s="164"/>
      <c r="S320" s="164"/>
      <c r="T320" s="164"/>
      <c r="U320" s="164"/>
      <c r="V320" s="164"/>
      <c r="W320" s="164"/>
      <c r="X320" s="164"/>
      <c r="Y320" s="164"/>
      <c r="Z320" s="164"/>
      <c r="AA320" s="164"/>
      <c r="AB320" s="164"/>
      <c r="AC320" s="164"/>
      <c r="AD320" s="164"/>
      <c r="AE320" s="164"/>
      <c r="AF320" s="164"/>
      <c r="AG320" s="164"/>
      <c r="AH320" s="164"/>
      <c r="AI320" s="164"/>
      <c r="AJ320" s="164"/>
      <c r="AK320" s="164"/>
    </row>
    <row r="321" spans="4:37">
      <c r="D321" s="164"/>
      <c r="E321" s="164"/>
      <c r="F321" s="164"/>
      <c r="G321" s="164"/>
      <c r="H321" s="164"/>
      <c r="I321" s="164"/>
      <c r="J321" s="164"/>
      <c r="K321" s="164"/>
      <c r="L321" s="164"/>
      <c r="M321" s="164"/>
      <c r="N321" s="164"/>
      <c r="O321" s="164"/>
      <c r="P321" s="164"/>
      <c r="Q321" s="164"/>
      <c r="R321" s="164"/>
      <c r="S321" s="164"/>
      <c r="T321" s="164"/>
      <c r="U321" s="164"/>
      <c r="V321" s="164"/>
      <c r="W321" s="164"/>
      <c r="X321" s="164"/>
      <c r="Y321" s="164"/>
      <c r="Z321" s="164"/>
      <c r="AA321" s="164"/>
      <c r="AB321" s="164"/>
      <c r="AC321" s="164"/>
      <c r="AD321" s="164"/>
      <c r="AE321" s="164"/>
      <c r="AF321" s="164"/>
      <c r="AG321" s="164"/>
      <c r="AH321" s="164"/>
      <c r="AI321" s="164"/>
      <c r="AJ321" s="164"/>
      <c r="AK321" s="164"/>
    </row>
    <row r="322" spans="4:37">
      <c r="D322" s="164"/>
      <c r="E322" s="164"/>
      <c r="F322" s="164"/>
      <c r="G322" s="164"/>
      <c r="H322" s="164"/>
      <c r="I322" s="164"/>
      <c r="J322" s="164"/>
      <c r="K322" s="164"/>
      <c r="L322" s="164"/>
      <c r="M322" s="164"/>
      <c r="N322" s="164"/>
      <c r="O322" s="164"/>
      <c r="P322" s="164"/>
      <c r="Q322" s="164"/>
      <c r="R322" s="164"/>
      <c r="S322" s="164"/>
      <c r="T322" s="164"/>
      <c r="U322" s="164"/>
      <c r="V322" s="164"/>
      <c r="W322" s="164"/>
      <c r="X322" s="164"/>
      <c r="Y322" s="164"/>
      <c r="Z322" s="164"/>
      <c r="AA322" s="164"/>
      <c r="AB322" s="164"/>
      <c r="AC322" s="164"/>
      <c r="AD322" s="164"/>
      <c r="AE322" s="164"/>
      <c r="AF322" s="164"/>
      <c r="AG322" s="164"/>
      <c r="AH322" s="164"/>
      <c r="AI322" s="164"/>
      <c r="AJ322" s="164"/>
      <c r="AK322" s="164"/>
    </row>
    <row r="323" spans="4:37">
      <c r="D323" s="164"/>
      <c r="E323" s="164"/>
      <c r="F323" s="164"/>
      <c r="G323" s="164"/>
      <c r="H323" s="164"/>
      <c r="I323" s="164"/>
      <c r="J323" s="164"/>
      <c r="K323" s="164"/>
      <c r="L323" s="164"/>
      <c r="M323" s="164"/>
      <c r="N323" s="164"/>
      <c r="O323" s="164"/>
      <c r="P323" s="164"/>
      <c r="Q323" s="164"/>
      <c r="R323" s="164"/>
      <c r="S323" s="164"/>
      <c r="T323" s="164"/>
      <c r="U323" s="164"/>
      <c r="V323" s="164"/>
      <c r="W323" s="164"/>
      <c r="X323" s="164"/>
      <c r="Y323" s="164"/>
      <c r="Z323" s="164"/>
      <c r="AA323" s="164"/>
      <c r="AB323" s="164"/>
      <c r="AC323" s="164"/>
      <c r="AD323" s="164"/>
      <c r="AE323" s="164"/>
      <c r="AF323" s="164"/>
      <c r="AG323" s="164"/>
      <c r="AH323" s="164"/>
      <c r="AI323" s="164"/>
      <c r="AJ323" s="164"/>
      <c r="AK323" s="164"/>
    </row>
    <row r="324" spans="4:37">
      <c r="D324" s="164"/>
      <c r="E324" s="164"/>
      <c r="F324" s="164"/>
      <c r="G324" s="164"/>
      <c r="H324" s="164"/>
      <c r="I324" s="164"/>
      <c r="J324" s="164"/>
      <c r="K324" s="164"/>
      <c r="L324" s="164"/>
      <c r="M324" s="164"/>
      <c r="N324" s="164"/>
      <c r="O324" s="164"/>
      <c r="P324" s="164"/>
      <c r="Q324" s="164"/>
      <c r="R324" s="164"/>
      <c r="S324" s="164"/>
      <c r="T324" s="164"/>
      <c r="U324" s="164"/>
      <c r="V324" s="164"/>
      <c r="W324" s="164"/>
      <c r="X324" s="164"/>
      <c r="Y324" s="164"/>
      <c r="Z324" s="164"/>
      <c r="AA324" s="164"/>
      <c r="AB324" s="164"/>
      <c r="AC324" s="164"/>
      <c r="AD324" s="164"/>
      <c r="AE324" s="164"/>
      <c r="AF324" s="164"/>
      <c r="AG324" s="164"/>
      <c r="AH324" s="164"/>
      <c r="AI324" s="164"/>
      <c r="AJ324" s="164"/>
      <c r="AK324" s="164"/>
    </row>
    <row r="325" spans="4:37">
      <c r="D325" s="164"/>
      <c r="E325" s="164"/>
      <c r="F325" s="164"/>
      <c r="G325" s="164"/>
      <c r="H325" s="164"/>
      <c r="I325" s="164"/>
      <c r="J325" s="164"/>
      <c r="K325" s="164"/>
      <c r="L325" s="164"/>
      <c r="M325" s="164"/>
      <c r="N325" s="164"/>
      <c r="O325" s="164"/>
      <c r="P325" s="164"/>
      <c r="Q325" s="164"/>
      <c r="R325" s="164"/>
      <c r="S325" s="164"/>
      <c r="T325" s="164"/>
      <c r="U325" s="164"/>
      <c r="V325" s="164"/>
      <c r="W325" s="164"/>
      <c r="X325" s="164"/>
      <c r="Y325" s="164"/>
      <c r="Z325" s="164"/>
      <c r="AA325" s="164"/>
      <c r="AB325" s="164"/>
      <c r="AC325" s="164"/>
      <c r="AD325" s="164"/>
      <c r="AE325" s="164"/>
      <c r="AF325" s="164"/>
      <c r="AG325" s="164"/>
      <c r="AH325" s="164"/>
      <c r="AI325" s="164"/>
      <c r="AJ325" s="164"/>
      <c r="AK325" s="164"/>
    </row>
    <row r="326" spans="4:37">
      <c r="D326" s="164"/>
      <c r="E326" s="164"/>
      <c r="F326" s="164"/>
      <c r="G326" s="164"/>
      <c r="H326" s="164"/>
      <c r="I326" s="164"/>
      <c r="J326" s="164"/>
      <c r="K326" s="164"/>
      <c r="L326" s="164"/>
      <c r="M326" s="164"/>
      <c r="N326" s="164"/>
      <c r="O326" s="164"/>
      <c r="P326" s="164"/>
      <c r="Q326" s="164"/>
      <c r="R326" s="164"/>
      <c r="S326" s="164"/>
      <c r="T326" s="164"/>
      <c r="U326" s="164"/>
      <c r="V326" s="164"/>
      <c r="W326" s="164"/>
      <c r="X326" s="164"/>
      <c r="Y326" s="164"/>
      <c r="Z326" s="164"/>
      <c r="AA326" s="164"/>
      <c r="AB326" s="164"/>
      <c r="AC326" s="164"/>
      <c r="AD326" s="164"/>
      <c r="AE326" s="164"/>
      <c r="AF326" s="164"/>
      <c r="AG326" s="164"/>
      <c r="AH326" s="164"/>
      <c r="AI326" s="164"/>
      <c r="AJ326" s="164"/>
      <c r="AK326" s="164"/>
    </row>
    <row r="327" spans="4:37">
      <c r="D327" s="164"/>
      <c r="E327" s="164"/>
      <c r="F327" s="164"/>
      <c r="G327" s="164"/>
      <c r="H327" s="164"/>
      <c r="I327" s="164"/>
      <c r="J327" s="164"/>
      <c r="K327" s="164"/>
      <c r="L327" s="164"/>
      <c r="M327" s="164"/>
      <c r="N327" s="164"/>
      <c r="O327" s="164"/>
      <c r="P327" s="164"/>
      <c r="Q327" s="164"/>
      <c r="R327" s="164"/>
      <c r="S327" s="164"/>
      <c r="T327" s="164"/>
      <c r="U327" s="164"/>
      <c r="V327" s="164"/>
      <c r="W327" s="164"/>
      <c r="X327" s="164"/>
      <c r="Y327" s="164"/>
      <c r="Z327" s="164"/>
      <c r="AA327" s="164"/>
      <c r="AB327" s="164"/>
      <c r="AC327" s="164"/>
      <c r="AD327" s="164"/>
      <c r="AE327" s="164"/>
      <c r="AF327" s="164"/>
      <c r="AG327" s="164"/>
      <c r="AH327" s="164"/>
      <c r="AI327" s="164"/>
      <c r="AJ327" s="164"/>
      <c r="AK327" s="164"/>
    </row>
    <row r="328" spans="4:37">
      <c r="D328" s="164"/>
      <c r="E328" s="164"/>
      <c r="F328" s="164"/>
      <c r="G328" s="164"/>
      <c r="H328" s="164"/>
      <c r="I328" s="164"/>
      <c r="J328" s="164"/>
      <c r="K328" s="164"/>
      <c r="L328" s="164"/>
      <c r="M328" s="164"/>
      <c r="N328" s="164"/>
      <c r="O328" s="164"/>
      <c r="P328" s="164"/>
      <c r="Q328" s="164"/>
      <c r="R328" s="164"/>
      <c r="S328" s="164"/>
      <c r="T328" s="164"/>
      <c r="U328" s="164"/>
      <c r="V328" s="164"/>
      <c r="W328" s="164"/>
      <c r="X328" s="164"/>
      <c r="Y328" s="164"/>
      <c r="Z328" s="164"/>
      <c r="AA328" s="164"/>
      <c r="AB328" s="164"/>
      <c r="AC328" s="164"/>
      <c r="AD328" s="164"/>
      <c r="AE328" s="164"/>
      <c r="AF328" s="164"/>
      <c r="AG328" s="164"/>
      <c r="AH328" s="164"/>
      <c r="AI328" s="164"/>
      <c r="AJ328" s="164"/>
      <c r="AK328" s="164"/>
    </row>
    <row r="329" spans="4:37">
      <c r="D329" s="164"/>
      <c r="E329" s="164"/>
      <c r="F329" s="164"/>
      <c r="G329" s="164"/>
      <c r="H329" s="164"/>
      <c r="I329" s="164"/>
      <c r="J329" s="164"/>
      <c r="K329" s="164"/>
      <c r="L329" s="164"/>
      <c r="M329" s="164"/>
      <c r="N329" s="164"/>
      <c r="O329" s="164"/>
      <c r="P329" s="164"/>
      <c r="Q329" s="164"/>
      <c r="R329" s="164"/>
      <c r="S329" s="164"/>
      <c r="T329" s="164"/>
      <c r="U329" s="164"/>
      <c r="V329" s="164"/>
      <c r="W329" s="164"/>
      <c r="X329" s="164"/>
      <c r="Y329" s="164"/>
      <c r="Z329" s="164"/>
      <c r="AA329" s="164"/>
      <c r="AB329" s="164"/>
      <c r="AC329" s="164"/>
      <c r="AD329" s="164"/>
      <c r="AE329" s="164"/>
      <c r="AF329" s="164"/>
      <c r="AG329" s="164"/>
      <c r="AH329" s="164"/>
      <c r="AI329" s="164"/>
      <c r="AJ329" s="164"/>
      <c r="AK329" s="164"/>
    </row>
    <row r="330" spans="4:37">
      <c r="D330" s="164"/>
      <c r="E330" s="164"/>
      <c r="F330" s="164"/>
      <c r="G330" s="164"/>
      <c r="H330" s="164"/>
      <c r="I330" s="164"/>
      <c r="J330" s="164"/>
      <c r="K330" s="164"/>
      <c r="L330" s="164"/>
      <c r="M330" s="164"/>
      <c r="N330" s="164"/>
      <c r="O330" s="164"/>
      <c r="P330" s="164"/>
      <c r="Q330" s="164"/>
      <c r="R330" s="164"/>
      <c r="S330" s="164"/>
      <c r="T330" s="164"/>
      <c r="U330" s="164"/>
      <c r="V330" s="164"/>
      <c r="W330" s="164"/>
      <c r="X330" s="164"/>
      <c r="Y330" s="164"/>
      <c r="Z330" s="164"/>
      <c r="AA330" s="164"/>
      <c r="AB330" s="164"/>
      <c r="AC330" s="164"/>
      <c r="AD330" s="164"/>
      <c r="AE330" s="164"/>
      <c r="AF330" s="164"/>
      <c r="AG330" s="164"/>
      <c r="AH330" s="164"/>
      <c r="AI330" s="164"/>
      <c r="AJ330" s="164"/>
      <c r="AK330" s="164"/>
    </row>
    <row r="331" spans="4:37">
      <c r="D331" s="164"/>
      <c r="E331" s="164"/>
      <c r="F331" s="164"/>
      <c r="G331" s="164"/>
      <c r="H331" s="164"/>
      <c r="I331" s="164"/>
      <c r="J331" s="164"/>
      <c r="K331" s="164"/>
      <c r="L331" s="164"/>
      <c r="M331" s="164"/>
      <c r="N331" s="164"/>
      <c r="O331" s="164"/>
      <c r="P331" s="164"/>
      <c r="Q331" s="164"/>
      <c r="R331" s="164"/>
      <c r="S331" s="164"/>
      <c r="T331" s="164"/>
      <c r="U331" s="164"/>
      <c r="V331" s="164"/>
      <c r="W331" s="164"/>
      <c r="X331" s="164"/>
      <c r="Y331" s="164"/>
      <c r="Z331" s="164"/>
      <c r="AA331" s="164"/>
      <c r="AB331" s="164"/>
      <c r="AC331" s="164"/>
      <c r="AD331" s="164"/>
      <c r="AE331" s="164"/>
      <c r="AF331" s="164"/>
      <c r="AG331" s="164"/>
      <c r="AH331" s="164"/>
      <c r="AI331" s="164"/>
      <c r="AJ331" s="164"/>
      <c r="AK331" s="164"/>
    </row>
    <row r="332" spans="4:37">
      <c r="D332" s="164"/>
      <c r="E332" s="164"/>
      <c r="F332" s="164"/>
      <c r="G332" s="164"/>
      <c r="H332" s="164"/>
      <c r="I332" s="164"/>
      <c r="J332" s="164"/>
      <c r="K332" s="164"/>
      <c r="L332" s="164"/>
      <c r="M332" s="164"/>
      <c r="N332" s="164"/>
      <c r="O332" s="164"/>
      <c r="P332" s="164"/>
      <c r="Q332" s="164"/>
      <c r="R332" s="164"/>
      <c r="S332" s="164"/>
      <c r="T332" s="164"/>
      <c r="U332" s="164"/>
      <c r="V332" s="164"/>
      <c r="W332" s="164"/>
      <c r="X332" s="164"/>
      <c r="Y332" s="164"/>
      <c r="Z332" s="164"/>
      <c r="AA332" s="164"/>
      <c r="AB332" s="164"/>
      <c r="AC332" s="164"/>
      <c r="AD332" s="164"/>
      <c r="AE332" s="164"/>
      <c r="AF332" s="164"/>
      <c r="AG332" s="164"/>
      <c r="AH332" s="164"/>
      <c r="AI332" s="164"/>
      <c r="AJ332" s="164"/>
      <c r="AK332" s="164"/>
    </row>
    <row r="333" spans="4:37">
      <c r="D333" s="164"/>
      <c r="E333" s="164"/>
      <c r="F333" s="164"/>
      <c r="G333" s="164"/>
      <c r="H333" s="164"/>
      <c r="I333" s="164"/>
      <c r="J333" s="164"/>
      <c r="K333" s="164"/>
      <c r="L333" s="164"/>
      <c r="M333" s="164"/>
      <c r="N333" s="164"/>
      <c r="O333" s="164"/>
      <c r="P333" s="164"/>
      <c r="Q333" s="164"/>
      <c r="R333" s="164"/>
      <c r="S333" s="164"/>
      <c r="T333" s="164"/>
      <c r="U333" s="164"/>
      <c r="V333" s="164"/>
      <c r="W333" s="164"/>
      <c r="X333" s="164"/>
      <c r="Y333" s="164"/>
      <c r="Z333" s="164"/>
      <c r="AA333" s="164"/>
      <c r="AB333" s="164"/>
      <c r="AC333" s="164"/>
      <c r="AD333" s="164"/>
      <c r="AE333" s="164"/>
      <c r="AF333" s="164"/>
      <c r="AG333" s="164"/>
      <c r="AH333" s="164"/>
      <c r="AI333" s="164"/>
      <c r="AJ333" s="164"/>
      <c r="AK333" s="164"/>
    </row>
    <row r="334" spans="4:37">
      <c r="D334" s="164"/>
      <c r="E334" s="164"/>
      <c r="F334" s="164"/>
      <c r="G334" s="164"/>
      <c r="H334" s="164"/>
      <c r="I334" s="164"/>
      <c r="J334" s="164"/>
      <c r="K334" s="164"/>
      <c r="L334" s="164"/>
      <c r="M334" s="164"/>
      <c r="N334" s="164"/>
      <c r="O334" s="164"/>
      <c r="P334" s="164"/>
      <c r="Q334" s="164"/>
      <c r="R334" s="164"/>
      <c r="S334" s="164"/>
      <c r="T334" s="164"/>
      <c r="U334" s="164"/>
      <c r="V334" s="164"/>
      <c r="W334" s="164"/>
      <c r="X334" s="164"/>
      <c r="Y334" s="164"/>
      <c r="Z334" s="164"/>
      <c r="AA334" s="164"/>
      <c r="AB334" s="164"/>
      <c r="AC334" s="164"/>
      <c r="AD334" s="164"/>
      <c r="AE334" s="164"/>
      <c r="AF334" s="164"/>
      <c r="AG334" s="164"/>
      <c r="AH334" s="164"/>
      <c r="AI334" s="164"/>
      <c r="AJ334" s="164"/>
      <c r="AK334" s="164"/>
    </row>
    <row r="335" spans="4:37">
      <c r="D335" s="164"/>
      <c r="E335" s="164"/>
      <c r="F335" s="164"/>
      <c r="G335" s="164"/>
      <c r="H335" s="164"/>
      <c r="I335" s="164"/>
      <c r="J335" s="164"/>
      <c r="K335" s="164"/>
      <c r="L335" s="164"/>
      <c r="M335" s="164"/>
      <c r="N335" s="164"/>
      <c r="O335" s="164"/>
      <c r="P335" s="164"/>
      <c r="Q335" s="164"/>
      <c r="R335" s="164"/>
      <c r="S335" s="164"/>
      <c r="T335" s="164"/>
      <c r="U335" s="164"/>
      <c r="V335" s="164"/>
      <c r="W335" s="164"/>
      <c r="X335" s="164"/>
      <c r="Y335" s="164"/>
      <c r="Z335" s="164"/>
      <c r="AA335" s="164"/>
      <c r="AB335" s="164"/>
      <c r="AC335" s="164"/>
      <c r="AD335" s="164"/>
      <c r="AE335" s="164"/>
      <c r="AF335" s="164"/>
      <c r="AG335" s="164"/>
      <c r="AH335" s="164"/>
      <c r="AI335" s="164"/>
      <c r="AJ335" s="164"/>
      <c r="AK335" s="164"/>
    </row>
    <row r="336" spans="4:37">
      <c r="D336" s="164"/>
      <c r="E336" s="164"/>
      <c r="F336" s="164"/>
      <c r="G336" s="164"/>
      <c r="H336" s="164"/>
      <c r="I336" s="164"/>
      <c r="J336" s="164"/>
      <c r="K336" s="164"/>
      <c r="L336" s="164"/>
      <c r="M336" s="164"/>
      <c r="N336" s="164"/>
      <c r="O336" s="164"/>
      <c r="P336" s="164"/>
      <c r="Q336" s="164"/>
      <c r="R336" s="164"/>
      <c r="S336" s="164"/>
      <c r="T336" s="164"/>
      <c r="U336" s="164"/>
      <c r="V336" s="164"/>
      <c r="W336" s="164"/>
      <c r="X336" s="164"/>
      <c r="Y336" s="164"/>
      <c r="Z336" s="164"/>
      <c r="AA336" s="164"/>
      <c r="AB336" s="164"/>
      <c r="AC336" s="164"/>
      <c r="AD336" s="164"/>
      <c r="AE336" s="164"/>
      <c r="AF336" s="164"/>
      <c r="AG336" s="164"/>
      <c r="AH336" s="164"/>
      <c r="AI336" s="164"/>
      <c r="AJ336" s="164"/>
      <c r="AK336" s="164"/>
    </row>
    <row r="337" spans="4:37">
      <c r="D337" s="164"/>
      <c r="E337" s="164"/>
      <c r="F337" s="164"/>
      <c r="G337" s="164"/>
      <c r="H337" s="164"/>
      <c r="I337" s="164"/>
      <c r="J337" s="164"/>
      <c r="K337" s="164"/>
      <c r="L337" s="164"/>
      <c r="M337" s="164"/>
      <c r="N337" s="164"/>
      <c r="O337" s="164"/>
      <c r="P337" s="164"/>
      <c r="Q337" s="164"/>
      <c r="R337" s="164"/>
      <c r="S337" s="164"/>
      <c r="T337" s="164"/>
      <c r="U337" s="164"/>
      <c r="V337" s="164"/>
      <c r="W337" s="164"/>
      <c r="X337" s="164"/>
      <c r="Y337" s="164"/>
      <c r="Z337" s="164"/>
      <c r="AA337" s="164"/>
      <c r="AB337" s="164"/>
      <c r="AC337" s="164"/>
      <c r="AD337" s="164"/>
      <c r="AE337" s="164"/>
      <c r="AF337" s="164"/>
      <c r="AG337" s="164"/>
      <c r="AH337" s="164"/>
      <c r="AI337" s="164"/>
      <c r="AJ337" s="164"/>
      <c r="AK337" s="164"/>
    </row>
    <row r="338" spans="4:37">
      <c r="D338" s="164"/>
      <c r="E338" s="164"/>
      <c r="F338" s="164"/>
      <c r="G338" s="164"/>
      <c r="H338" s="164"/>
      <c r="I338" s="164"/>
      <c r="J338" s="164"/>
      <c r="K338" s="164"/>
      <c r="L338" s="164"/>
      <c r="M338" s="164"/>
      <c r="N338" s="164"/>
      <c r="O338" s="164"/>
      <c r="P338" s="164"/>
      <c r="Q338" s="164"/>
      <c r="R338" s="164"/>
      <c r="S338" s="164"/>
      <c r="T338" s="164"/>
      <c r="U338" s="164"/>
      <c r="V338" s="164"/>
      <c r="W338" s="164"/>
      <c r="X338" s="164"/>
      <c r="Y338" s="164"/>
      <c r="Z338" s="164"/>
      <c r="AA338" s="164"/>
      <c r="AB338" s="164"/>
      <c r="AC338" s="164"/>
      <c r="AD338" s="164"/>
      <c r="AE338" s="164"/>
      <c r="AF338" s="164"/>
      <c r="AG338" s="164"/>
      <c r="AH338" s="164"/>
      <c r="AI338" s="164"/>
      <c r="AJ338" s="164"/>
      <c r="AK338" s="164"/>
    </row>
    <row r="339" spans="4:37">
      <c r="D339" s="164"/>
      <c r="E339" s="164"/>
      <c r="F339" s="164"/>
      <c r="G339" s="164"/>
      <c r="H339" s="164"/>
      <c r="I339" s="164"/>
      <c r="J339" s="164"/>
      <c r="K339" s="164"/>
      <c r="L339" s="164"/>
      <c r="M339" s="164"/>
      <c r="N339" s="164"/>
      <c r="O339" s="164"/>
      <c r="P339" s="164"/>
      <c r="Q339" s="164"/>
      <c r="R339" s="164"/>
      <c r="S339" s="164"/>
      <c r="T339" s="164"/>
      <c r="U339" s="164"/>
      <c r="V339" s="164"/>
      <c r="W339" s="164"/>
      <c r="X339" s="164"/>
      <c r="Y339" s="164"/>
      <c r="Z339" s="164"/>
      <c r="AA339" s="164"/>
      <c r="AB339" s="164"/>
      <c r="AC339" s="164"/>
      <c r="AD339" s="164"/>
      <c r="AE339" s="164"/>
      <c r="AF339" s="164"/>
      <c r="AG339" s="164"/>
      <c r="AH339" s="164"/>
      <c r="AI339" s="164"/>
      <c r="AJ339" s="164"/>
      <c r="AK339" s="164"/>
    </row>
    <row r="340" spans="4:37">
      <c r="D340" s="164"/>
      <c r="E340" s="164"/>
      <c r="F340" s="164"/>
      <c r="G340" s="164"/>
      <c r="H340" s="164"/>
      <c r="I340" s="164"/>
      <c r="J340" s="164"/>
      <c r="K340" s="164"/>
      <c r="L340" s="164"/>
      <c r="M340" s="164"/>
      <c r="N340" s="164"/>
      <c r="O340" s="164"/>
      <c r="P340" s="164"/>
      <c r="Q340" s="164"/>
      <c r="R340" s="164"/>
      <c r="S340" s="164"/>
      <c r="T340" s="164"/>
      <c r="U340" s="164"/>
      <c r="V340" s="164"/>
      <c r="W340" s="164"/>
      <c r="X340" s="164"/>
      <c r="Y340" s="164"/>
      <c r="Z340" s="164"/>
      <c r="AA340" s="164"/>
      <c r="AB340" s="164"/>
      <c r="AC340" s="164"/>
      <c r="AD340" s="164"/>
      <c r="AE340" s="164"/>
      <c r="AF340" s="164"/>
      <c r="AG340" s="164"/>
      <c r="AH340" s="164"/>
      <c r="AI340" s="164"/>
      <c r="AJ340" s="164"/>
      <c r="AK340" s="164"/>
    </row>
    <row r="341" spans="4:37">
      <c r="D341" s="164"/>
      <c r="E341" s="164"/>
      <c r="F341" s="164"/>
      <c r="G341" s="164"/>
      <c r="H341" s="164"/>
      <c r="I341" s="164"/>
      <c r="J341" s="164"/>
      <c r="K341" s="164"/>
      <c r="L341" s="164"/>
      <c r="M341" s="164"/>
      <c r="N341" s="164"/>
      <c r="O341" s="164"/>
      <c r="P341" s="164"/>
      <c r="Q341" s="164"/>
      <c r="R341" s="164"/>
      <c r="S341" s="164"/>
      <c r="T341" s="164"/>
      <c r="U341" s="164"/>
      <c r="V341" s="164"/>
      <c r="W341" s="164"/>
      <c r="X341" s="164"/>
      <c r="Y341" s="164"/>
      <c r="Z341" s="164"/>
      <c r="AA341" s="164"/>
      <c r="AB341" s="164"/>
      <c r="AC341" s="164"/>
      <c r="AD341" s="164"/>
      <c r="AE341" s="164"/>
      <c r="AF341" s="164"/>
      <c r="AG341" s="164"/>
      <c r="AH341" s="164"/>
      <c r="AI341" s="164"/>
      <c r="AJ341" s="164"/>
      <c r="AK341" s="164"/>
    </row>
    <row r="342" spans="4:37">
      <c r="D342" s="164"/>
      <c r="E342" s="164"/>
      <c r="F342" s="164"/>
      <c r="G342" s="164"/>
      <c r="H342" s="164"/>
      <c r="I342" s="164"/>
      <c r="J342" s="164"/>
      <c r="K342" s="164"/>
      <c r="L342" s="164"/>
      <c r="M342" s="164"/>
      <c r="N342" s="164"/>
      <c r="O342" s="164"/>
      <c r="P342" s="164"/>
      <c r="Q342" s="164"/>
      <c r="R342" s="164"/>
      <c r="S342" s="164"/>
      <c r="T342" s="164"/>
      <c r="U342" s="164"/>
      <c r="V342" s="164"/>
      <c r="W342" s="164"/>
      <c r="X342" s="164"/>
      <c r="Y342" s="164"/>
      <c r="Z342" s="164"/>
      <c r="AA342" s="164"/>
      <c r="AB342" s="164"/>
      <c r="AC342" s="164"/>
      <c r="AD342" s="164"/>
      <c r="AE342" s="164"/>
      <c r="AF342" s="164"/>
      <c r="AG342" s="164"/>
      <c r="AH342" s="164"/>
      <c r="AI342" s="164"/>
      <c r="AJ342" s="164"/>
      <c r="AK342" s="164"/>
    </row>
    <row r="343" spans="4:37">
      <c r="D343" s="164"/>
      <c r="E343" s="164"/>
      <c r="F343" s="164"/>
      <c r="G343" s="164"/>
      <c r="H343" s="164"/>
      <c r="I343" s="164"/>
      <c r="J343" s="164"/>
      <c r="K343" s="164"/>
      <c r="L343" s="164"/>
      <c r="M343" s="164"/>
      <c r="N343" s="164"/>
      <c r="O343" s="164"/>
      <c r="P343" s="164"/>
      <c r="Q343" s="164"/>
      <c r="R343" s="164"/>
      <c r="S343" s="164"/>
      <c r="T343" s="164"/>
      <c r="U343" s="164"/>
      <c r="V343" s="164"/>
      <c r="W343" s="164"/>
      <c r="X343" s="164"/>
      <c r="Y343" s="164"/>
      <c r="Z343" s="164"/>
      <c r="AA343" s="164"/>
      <c r="AB343" s="164"/>
      <c r="AC343" s="164"/>
      <c r="AD343" s="164"/>
      <c r="AE343" s="164"/>
      <c r="AF343" s="164"/>
      <c r="AG343" s="164"/>
      <c r="AH343" s="164"/>
      <c r="AI343" s="164"/>
      <c r="AJ343" s="164"/>
      <c r="AK343" s="164"/>
    </row>
    <row r="344" spans="4:37">
      <c r="D344" s="164"/>
      <c r="E344" s="164"/>
      <c r="F344" s="164"/>
      <c r="G344" s="164"/>
      <c r="H344" s="164"/>
      <c r="I344" s="164"/>
      <c r="J344" s="164"/>
      <c r="K344" s="164"/>
      <c r="L344" s="164"/>
      <c r="M344" s="164"/>
      <c r="N344" s="164"/>
      <c r="O344" s="164"/>
      <c r="P344" s="164"/>
      <c r="Q344" s="164"/>
      <c r="R344" s="164"/>
      <c r="S344" s="164"/>
      <c r="T344" s="164"/>
      <c r="U344" s="164"/>
      <c r="V344" s="164"/>
      <c r="W344" s="164"/>
      <c r="X344" s="164"/>
      <c r="Y344" s="164"/>
      <c r="Z344" s="164"/>
      <c r="AA344" s="164"/>
      <c r="AB344" s="164"/>
      <c r="AC344" s="164"/>
      <c r="AD344" s="164"/>
      <c r="AE344" s="164"/>
      <c r="AF344" s="164"/>
      <c r="AG344" s="164"/>
      <c r="AH344" s="164"/>
      <c r="AI344" s="164"/>
      <c r="AJ344" s="164"/>
      <c r="AK344" s="164"/>
    </row>
    <row r="345" spans="4:37">
      <c r="D345" s="164"/>
      <c r="E345" s="164"/>
      <c r="F345" s="164"/>
      <c r="G345" s="164"/>
      <c r="H345" s="164"/>
      <c r="I345" s="164"/>
      <c r="J345" s="164"/>
      <c r="K345" s="164"/>
      <c r="L345" s="164"/>
      <c r="M345" s="164"/>
      <c r="N345" s="164"/>
      <c r="O345" s="164"/>
      <c r="P345" s="164"/>
      <c r="Q345" s="164"/>
      <c r="R345" s="164"/>
      <c r="S345" s="164"/>
      <c r="T345" s="164"/>
      <c r="U345" s="164"/>
      <c r="V345" s="164"/>
      <c r="W345" s="164"/>
      <c r="X345" s="164"/>
      <c r="Y345" s="164"/>
      <c r="Z345" s="164"/>
      <c r="AA345" s="164"/>
      <c r="AB345" s="164"/>
      <c r="AC345" s="164"/>
      <c r="AD345" s="164"/>
      <c r="AE345" s="164"/>
      <c r="AF345" s="164"/>
      <c r="AG345" s="164"/>
      <c r="AH345" s="164"/>
      <c r="AI345" s="164"/>
      <c r="AJ345" s="164"/>
      <c r="AK345" s="164"/>
    </row>
    <row r="346" spans="4:37">
      <c r="D346" s="164"/>
      <c r="E346" s="164"/>
      <c r="F346" s="164"/>
      <c r="G346" s="164"/>
      <c r="H346" s="164"/>
      <c r="I346" s="164"/>
      <c r="J346" s="164"/>
      <c r="K346" s="164"/>
      <c r="L346" s="164"/>
      <c r="M346" s="164"/>
      <c r="N346" s="164"/>
      <c r="O346" s="164"/>
      <c r="P346" s="164"/>
      <c r="Q346" s="164"/>
      <c r="R346" s="164"/>
      <c r="S346" s="164"/>
      <c r="T346" s="164"/>
      <c r="U346" s="164"/>
      <c r="V346" s="164"/>
      <c r="W346" s="164"/>
      <c r="X346" s="164"/>
      <c r="Y346" s="164"/>
      <c r="Z346" s="164"/>
      <c r="AA346" s="164"/>
      <c r="AB346" s="164"/>
      <c r="AC346" s="164"/>
      <c r="AD346" s="164"/>
      <c r="AE346" s="164"/>
      <c r="AF346" s="164"/>
      <c r="AG346" s="164"/>
      <c r="AH346" s="164"/>
      <c r="AI346" s="164"/>
      <c r="AJ346" s="164"/>
      <c r="AK346" s="164"/>
    </row>
    <row r="347" spans="4:37">
      <c r="D347" s="164"/>
      <c r="E347" s="164"/>
      <c r="F347" s="164"/>
      <c r="G347" s="164"/>
      <c r="H347" s="164"/>
      <c r="I347" s="164"/>
      <c r="J347" s="164"/>
      <c r="K347" s="164"/>
      <c r="L347" s="164"/>
      <c r="M347" s="164"/>
      <c r="N347" s="164"/>
      <c r="O347" s="164"/>
      <c r="P347" s="164"/>
      <c r="Q347" s="164"/>
      <c r="R347" s="164"/>
      <c r="S347" s="164"/>
      <c r="T347" s="164"/>
      <c r="U347" s="164"/>
      <c r="V347" s="164"/>
      <c r="W347" s="164"/>
      <c r="X347" s="164"/>
      <c r="Y347" s="164"/>
      <c r="Z347" s="164"/>
      <c r="AA347" s="164"/>
      <c r="AB347" s="164"/>
      <c r="AC347" s="164"/>
      <c r="AD347" s="164"/>
      <c r="AE347" s="164"/>
      <c r="AF347" s="164"/>
      <c r="AG347" s="164"/>
      <c r="AH347" s="164"/>
      <c r="AI347" s="164"/>
      <c r="AJ347" s="164"/>
      <c r="AK347" s="164"/>
    </row>
    <row r="348" spans="4:37">
      <c r="D348" s="164"/>
      <c r="E348" s="164"/>
      <c r="F348" s="164"/>
      <c r="G348" s="164"/>
      <c r="H348" s="164"/>
      <c r="I348" s="164"/>
      <c r="J348" s="164"/>
      <c r="K348" s="164"/>
      <c r="L348" s="164"/>
      <c r="M348" s="164"/>
      <c r="N348" s="164"/>
      <c r="O348" s="164"/>
      <c r="P348" s="164"/>
      <c r="Q348" s="164"/>
      <c r="R348" s="164"/>
      <c r="S348" s="164"/>
      <c r="T348" s="164"/>
      <c r="U348" s="164"/>
      <c r="V348" s="164"/>
      <c r="W348" s="164"/>
      <c r="X348" s="164"/>
      <c r="Y348" s="164"/>
      <c r="Z348" s="164"/>
      <c r="AA348" s="164"/>
      <c r="AB348" s="164"/>
      <c r="AC348" s="164"/>
      <c r="AD348" s="164"/>
      <c r="AE348" s="164"/>
      <c r="AF348" s="164"/>
      <c r="AG348" s="164"/>
      <c r="AH348" s="164"/>
      <c r="AI348" s="164"/>
      <c r="AJ348" s="164"/>
      <c r="AK348" s="164"/>
    </row>
    <row r="349" spans="4:37">
      <c r="D349" s="164"/>
      <c r="E349" s="164"/>
      <c r="F349" s="164"/>
      <c r="G349" s="164"/>
      <c r="H349" s="164"/>
      <c r="I349" s="164"/>
      <c r="J349" s="164"/>
      <c r="K349" s="164"/>
      <c r="L349" s="164"/>
      <c r="M349" s="164"/>
      <c r="N349" s="164"/>
      <c r="O349" s="164"/>
      <c r="P349" s="164"/>
      <c r="Q349" s="164"/>
      <c r="R349" s="164"/>
      <c r="S349" s="164"/>
      <c r="T349" s="164"/>
      <c r="U349" s="164"/>
      <c r="V349" s="164"/>
      <c r="W349" s="164"/>
      <c r="X349" s="164"/>
      <c r="Y349" s="164"/>
      <c r="Z349" s="164"/>
      <c r="AA349" s="164"/>
      <c r="AB349" s="164"/>
      <c r="AC349" s="164"/>
      <c r="AD349" s="164"/>
      <c r="AE349" s="164"/>
      <c r="AF349" s="164"/>
      <c r="AG349" s="164"/>
      <c r="AH349" s="164"/>
      <c r="AI349" s="164"/>
      <c r="AJ349" s="164"/>
      <c r="AK349" s="164"/>
    </row>
    <row r="350" spans="4:37">
      <c r="D350" s="164"/>
      <c r="E350" s="164"/>
      <c r="F350" s="164"/>
      <c r="G350" s="164"/>
      <c r="H350" s="164"/>
      <c r="I350" s="164"/>
      <c r="J350" s="164"/>
      <c r="K350" s="164"/>
      <c r="L350" s="164"/>
      <c r="M350" s="164"/>
      <c r="N350" s="164"/>
      <c r="O350" s="164"/>
      <c r="P350" s="164"/>
      <c r="Q350" s="164"/>
      <c r="R350" s="164"/>
      <c r="S350" s="164"/>
      <c r="T350" s="164"/>
      <c r="U350" s="164"/>
      <c r="V350" s="164"/>
      <c r="W350" s="164"/>
      <c r="X350" s="164"/>
      <c r="Y350" s="164"/>
      <c r="Z350" s="164"/>
      <c r="AA350" s="164"/>
      <c r="AB350" s="164"/>
      <c r="AC350" s="164"/>
      <c r="AD350" s="164"/>
      <c r="AE350" s="164"/>
      <c r="AF350" s="164"/>
      <c r="AG350" s="164"/>
      <c r="AH350" s="164"/>
      <c r="AI350" s="164"/>
      <c r="AJ350" s="164"/>
      <c r="AK350" s="164"/>
    </row>
    <row r="351" spans="4:37">
      <c r="D351" s="164"/>
      <c r="E351" s="164"/>
      <c r="F351" s="164"/>
      <c r="G351" s="164"/>
      <c r="H351" s="164"/>
      <c r="I351" s="164"/>
      <c r="J351" s="164"/>
      <c r="K351" s="164"/>
      <c r="L351" s="164"/>
      <c r="M351" s="164"/>
      <c r="N351" s="164"/>
      <c r="O351" s="164"/>
      <c r="P351" s="164"/>
      <c r="Q351" s="164"/>
      <c r="R351" s="164"/>
      <c r="S351" s="164"/>
      <c r="T351" s="164"/>
      <c r="U351" s="164"/>
      <c r="V351" s="164"/>
      <c r="W351" s="164"/>
      <c r="X351" s="164"/>
      <c r="Y351" s="164"/>
      <c r="Z351" s="164"/>
      <c r="AA351" s="164"/>
      <c r="AB351" s="164"/>
      <c r="AC351" s="164"/>
      <c r="AD351" s="164"/>
      <c r="AE351" s="164"/>
      <c r="AF351" s="164"/>
      <c r="AG351" s="164"/>
      <c r="AH351" s="164"/>
      <c r="AI351" s="164"/>
      <c r="AJ351" s="164"/>
      <c r="AK351" s="164"/>
    </row>
    <row r="352" spans="4:37">
      <c r="D352" s="164"/>
      <c r="E352" s="164"/>
      <c r="F352" s="164"/>
      <c r="G352" s="164"/>
      <c r="H352" s="164"/>
      <c r="I352" s="164"/>
      <c r="J352" s="164"/>
      <c r="K352" s="164"/>
      <c r="L352" s="164"/>
      <c r="M352" s="164"/>
      <c r="N352" s="164"/>
      <c r="O352" s="164"/>
      <c r="P352" s="164"/>
      <c r="Q352" s="164"/>
      <c r="R352" s="164"/>
      <c r="S352" s="164"/>
      <c r="T352" s="164"/>
      <c r="U352" s="164"/>
      <c r="V352" s="164"/>
      <c r="W352" s="164"/>
      <c r="X352" s="164"/>
      <c r="Y352" s="164"/>
      <c r="Z352" s="164"/>
      <c r="AA352" s="164"/>
      <c r="AB352" s="164"/>
      <c r="AC352" s="164"/>
      <c r="AD352" s="164"/>
      <c r="AE352" s="164"/>
      <c r="AF352" s="164"/>
      <c r="AG352" s="164"/>
      <c r="AH352" s="164"/>
      <c r="AI352" s="164"/>
      <c r="AJ352" s="164"/>
      <c r="AK352" s="164"/>
    </row>
    <row r="353" spans="4:37">
      <c r="D353" s="164"/>
      <c r="E353" s="164"/>
      <c r="F353" s="164"/>
      <c r="G353" s="164"/>
      <c r="H353" s="164"/>
      <c r="I353" s="164"/>
      <c r="J353" s="164"/>
      <c r="K353" s="164"/>
      <c r="L353" s="164"/>
      <c r="M353" s="164"/>
      <c r="N353" s="164"/>
      <c r="O353" s="164"/>
      <c r="P353" s="164"/>
      <c r="Q353" s="164"/>
      <c r="R353" s="164"/>
      <c r="S353" s="164"/>
      <c r="T353" s="164"/>
      <c r="U353" s="164"/>
      <c r="V353" s="164"/>
      <c r="W353" s="164"/>
      <c r="X353" s="164"/>
      <c r="Y353" s="164"/>
      <c r="Z353" s="164"/>
      <c r="AA353" s="164"/>
      <c r="AB353" s="164"/>
      <c r="AC353" s="164"/>
      <c r="AD353" s="164"/>
      <c r="AE353" s="164"/>
      <c r="AF353" s="164"/>
      <c r="AG353" s="164"/>
      <c r="AH353" s="164"/>
      <c r="AI353" s="164"/>
      <c r="AJ353" s="164"/>
      <c r="AK353" s="164"/>
    </row>
    <row r="354" spans="4:37">
      <c r="D354" s="164"/>
      <c r="E354" s="164"/>
      <c r="F354" s="164"/>
      <c r="G354" s="164"/>
      <c r="H354" s="164"/>
      <c r="I354" s="164"/>
      <c r="J354" s="164"/>
      <c r="K354" s="164"/>
      <c r="L354" s="164"/>
      <c r="M354" s="164"/>
      <c r="N354" s="164"/>
      <c r="O354" s="164"/>
      <c r="P354" s="164"/>
      <c r="Q354" s="164"/>
      <c r="R354" s="164"/>
      <c r="S354" s="164"/>
      <c r="T354" s="164"/>
      <c r="U354" s="164"/>
      <c r="V354" s="164"/>
      <c r="W354" s="164"/>
      <c r="X354" s="164"/>
      <c r="Y354" s="164"/>
      <c r="Z354" s="164"/>
      <c r="AA354" s="164"/>
      <c r="AB354" s="164"/>
      <c r="AC354" s="164"/>
      <c r="AD354" s="164"/>
      <c r="AE354" s="164"/>
      <c r="AF354" s="164"/>
      <c r="AG354" s="164"/>
      <c r="AH354" s="164"/>
      <c r="AI354" s="164"/>
      <c r="AJ354" s="164"/>
      <c r="AK354" s="164"/>
    </row>
    <row r="355" spans="4:37">
      <c r="D355" s="164"/>
      <c r="E355" s="164"/>
      <c r="F355" s="164"/>
      <c r="G355" s="164"/>
      <c r="H355" s="164"/>
      <c r="I355" s="164"/>
      <c r="J355" s="164"/>
      <c r="K355" s="164"/>
      <c r="L355" s="164"/>
      <c r="M355" s="164"/>
      <c r="N355" s="164"/>
      <c r="O355" s="164"/>
      <c r="P355" s="164"/>
      <c r="Q355" s="164"/>
      <c r="R355" s="164"/>
      <c r="S355" s="164"/>
      <c r="T355" s="164"/>
      <c r="U355" s="164"/>
      <c r="V355" s="164"/>
      <c r="W355" s="164"/>
      <c r="X355" s="164"/>
      <c r="Y355" s="164"/>
      <c r="Z355" s="164"/>
      <c r="AA355" s="164"/>
      <c r="AB355" s="164"/>
      <c r="AC355" s="164"/>
      <c r="AD355" s="164"/>
      <c r="AE355" s="164"/>
      <c r="AF355" s="164"/>
      <c r="AG355" s="164"/>
      <c r="AH355" s="164"/>
      <c r="AI355" s="164"/>
      <c r="AJ355" s="164"/>
      <c r="AK355" s="164"/>
    </row>
    <row r="356" spans="4:37">
      <c r="D356" s="164"/>
      <c r="E356" s="164"/>
      <c r="F356" s="164"/>
      <c r="G356" s="164"/>
      <c r="H356" s="164"/>
      <c r="I356" s="164"/>
      <c r="J356" s="164"/>
      <c r="K356" s="164"/>
      <c r="L356" s="164"/>
      <c r="M356" s="164"/>
      <c r="N356" s="164"/>
      <c r="O356" s="164"/>
      <c r="P356" s="164"/>
      <c r="Q356" s="164"/>
      <c r="R356" s="164"/>
      <c r="S356" s="164"/>
      <c r="T356" s="164"/>
      <c r="U356" s="164"/>
      <c r="V356" s="164"/>
      <c r="W356" s="164"/>
      <c r="X356" s="164"/>
      <c r="Y356" s="164"/>
      <c r="Z356" s="164"/>
      <c r="AA356" s="164"/>
      <c r="AB356" s="164"/>
      <c r="AC356" s="164"/>
      <c r="AD356" s="164"/>
      <c r="AE356" s="164"/>
      <c r="AF356" s="164"/>
      <c r="AG356" s="164"/>
      <c r="AH356" s="164"/>
      <c r="AI356" s="164"/>
      <c r="AJ356" s="164"/>
      <c r="AK356" s="164"/>
    </row>
    <row r="357" spans="4:37">
      <c r="D357" s="164"/>
      <c r="E357" s="164"/>
      <c r="F357" s="164"/>
      <c r="G357" s="164"/>
      <c r="H357" s="164"/>
      <c r="I357" s="164"/>
      <c r="J357" s="164"/>
      <c r="K357" s="164"/>
      <c r="L357" s="164"/>
      <c r="M357" s="164"/>
      <c r="N357" s="164"/>
      <c r="O357" s="164"/>
      <c r="P357" s="164"/>
      <c r="Q357" s="164"/>
      <c r="R357" s="164"/>
      <c r="S357" s="164"/>
      <c r="T357" s="164"/>
      <c r="U357" s="164"/>
      <c r="V357" s="164"/>
      <c r="W357" s="164"/>
      <c r="X357" s="164"/>
      <c r="Y357" s="164"/>
      <c r="Z357" s="164"/>
      <c r="AA357" s="164"/>
      <c r="AB357" s="164"/>
      <c r="AC357" s="164"/>
      <c r="AD357" s="164"/>
      <c r="AE357" s="164"/>
      <c r="AF357" s="164"/>
      <c r="AG357" s="164"/>
      <c r="AH357" s="164"/>
      <c r="AI357" s="164"/>
      <c r="AJ357" s="164"/>
      <c r="AK357" s="164"/>
    </row>
    <row r="358" spans="4:37">
      <c r="D358" s="164"/>
      <c r="E358" s="164"/>
      <c r="F358" s="164"/>
      <c r="G358" s="164"/>
      <c r="H358" s="164"/>
      <c r="I358" s="164"/>
      <c r="J358" s="164"/>
      <c r="K358" s="164"/>
      <c r="L358" s="164"/>
      <c r="M358" s="164"/>
      <c r="N358" s="164"/>
      <c r="O358" s="164"/>
      <c r="P358" s="164"/>
      <c r="Q358" s="164"/>
      <c r="R358" s="164"/>
      <c r="S358" s="164"/>
      <c r="T358" s="164"/>
      <c r="U358" s="164"/>
      <c r="V358" s="164"/>
      <c r="W358" s="164"/>
      <c r="X358" s="164"/>
      <c r="Y358" s="164"/>
      <c r="Z358" s="164"/>
      <c r="AA358" s="164"/>
      <c r="AB358" s="164"/>
      <c r="AC358" s="164"/>
      <c r="AD358" s="164"/>
      <c r="AE358" s="164"/>
      <c r="AF358" s="164"/>
      <c r="AG358" s="164"/>
      <c r="AH358" s="164"/>
      <c r="AI358" s="164"/>
      <c r="AJ358" s="164"/>
      <c r="AK358" s="164"/>
    </row>
    <row r="359" spans="4:37">
      <c r="D359" s="164"/>
      <c r="E359" s="164"/>
      <c r="F359" s="164"/>
      <c r="G359" s="164"/>
      <c r="H359" s="164"/>
      <c r="I359" s="164"/>
      <c r="J359" s="164"/>
      <c r="K359" s="164"/>
      <c r="L359" s="164"/>
      <c r="M359" s="164"/>
      <c r="N359" s="164"/>
      <c r="O359" s="164"/>
      <c r="P359" s="164"/>
      <c r="Q359" s="164"/>
      <c r="R359" s="164"/>
      <c r="S359" s="164"/>
      <c r="T359" s="164"/>
      <c r="U359" s="164"/>
      <c r="V359" s="164"/>
      <c r="W359" s="164"/>
      <c r="X359" s="164"/>
      <c r="Y359" s="164"/>
      <c r="Z359" s="164"/>
      <c r="AA359" s="164"/>
      <c r="AB359" s="164"/>
      <c r="AC359" s="164"/>
      <c r="AD359" s="164"/>
      <c r="AE359" s="164"/>
      <c r="AF359" s="164"/>
      <c r="AG359" s="164"/>
      <c r="AH359" s="164"/>
      <c r="AI359" s="164"/>
      <c r="AJ359" s="164"/>
      <c r="AK359" s="164"/>
    </row>
    <row r="360" spans="4:37">
      <c r="D360" s="164"/>
      <c r="E360" s="164"/>
      <c r="F360" s="164"/>
      <c r="G360" s="164"/>
      <c r="H360" s="164"/>
      <c r="I360" s="164"/>
      <c r="J360" s="164"/>
      <c r="K360" s="164"/>
      <c r="L360" s="164"/>
      <c r="M360" s="164"/>
      <c r="N360" s="164"/>
      <c r="O360" s="164"/>
      <c r="P360" s="164"/>
      <c r="Q360" s="164"/>
      <c r="R360" s="164"/>
      <c r="S360" s="164"/>
      <c r="T360" s="164"/>
      <c r="U360" s="164"/>
      <c r="V360" s="164"/>
      <c r="W360" s="164"/>
      <c r="X360" s="164"/>
      <c r="Y360" s="164"/>
      <c r="Z360" s="164"/>
      <c r="AA360" s="164"/>
      <c r="AB360" s="164"/>
      <c r="AC360" s="164"/>
      <c r="AD360" s="164"/>
      <c r="AE360" s="164"/>
      <c r="AF360" s="164"/>
      <c r="AG360" s="164"/>
      <c r="AH360" s="164"/>
      <c r="AI360" s="164"/>
      <c r="AJ360" s="164"/>
      <c r="AK360" s="164"/>
    </row>
    <row r="361" spans="4:37">
      <c r="D361" s="164"/>
      <c r="E361" s="164"/>
      <c r="F361" s="164"/>
      <c r="G361" s="164"/>
      <c r="H361" s="164"/>
      <c r="I361" s="164"/>
      <c r="J361" s="164"/>
      <c r="K361" s="164"/>
      <c r="L361" s="164"/>
      <c r="M361" s="164"/>
      <c r="N361" s="164"/>
      <c r="O361" s="164"/>
      <c r="P361" s="164"/>
      <c r="Q361" s="164"/>
      <c r="R361" s="164"/>
      <c r="S361" s="164"/>
      <c r="T361" s="164"/>
      <c r="U361" s="164"/>
      <c r="V361" s="164"/>
      <c r="W361" s="164"/>
      <c r="X361" s="164"/>
      <c r="Y361" s="164"/>
      <c r="Z361" s="164"/>
      <c r="AA361" s="164"/>
      <c r="AB361" s="164"/>
      <c r="AC361" s="164"/>
      <c r="AD361" s="164"/>
      <c r="AE361" s="164"/>
      <c r="AF361" s="164"/>
      <c r="AG361" s="164"/>
      <c r="AH361" s="164"/>
      <c r="AI361" s="164"/>
      <c r="AJ361" s="164"/>
      <c r="AK361" s="164"/>
    </row>
    <row r="362" spans="4:37">
      <c r="D362" s="164"/>
      <c r="E362" s="164"/>
      <c r="F362" s="164"/>
      <c r="G362" s="164"/>
      <c r="H362" s="164"/>
      <c r="I362" s="164"/>
      <c r="J362" s="164"/>
      <c r="K362" s="164"/>
      <c r="L362" s="164"/>
      <c r="M362" s="164"/>
      <c r="N362" s="164"/>
      <c r="O362" s="164"/>
      <c r="P362" s="164"/>
      <c r="Q362" s="164"/>
      <c r="R362" s="164"/>
      <c r="S362" s="164"/>
      <c r="T362" s="164"/>
      <c r="U362" s="164"/>
      <c r="V362" s="164"/>
      <c r="W362" s="164"/>
      <c r="X362" s="164"/>
      <c r="Y362" s="164"/>
      <c r="Z362" s="164"/>
      <c r="AA362" s="164"/>
      <c r="AB362" s="164"/>
      <c r="AC362" s="164"/>
      <c r="AD362" s="164"/>
      <c r="AE362" s="164"/>
      <c r="AF362" s="164"/>
      <c r="AG362" s="164"/>
      <c r="AH362" s="164"/>
      <c r="AI362" s="164"/>
      <c r="AJ362" s="164"/>
      <c r="AK362" s="164"/>
    </row>
    <row r="363" spans="4:37">
      <c r="D363" s="164"/>
      <c r="E363" s="164"/>
      <c r="F363" s="164"/>
      <c r="G363" s="164"/>
      <c r="H363" s="164"/>
      <c r="I363" s="164"/>
      <c r="J363" s="164"/>
      <c r="K363" s="164"/>
      <c r="L363" s="164"/>
      <c r="M363" s="164"/>
      <c r="N363" s="164"/>
      <c r="O363" s="164"/>
      <c r="P363" s="164"/>
      <c r="Q363" s="164"/>
      <c r="R363" s="164"/>
      <c r="S363" s="164"/>
      <c r="T363" s="164"/>
      <c r="U363" s="164"/>
      <c r="V363" s="164"/>
      <c r="W363" s="164"/>
      <c r="X363" s="164"/>
      <c r="Y363" s="164"/>
      <c r="Z363" s="164"/>
      <c r="AA363" s="164"/>
      <c r="AB363" s="164"/>
      <c r="AC363" s="164"/>
      <c r="AD363" s="164"/>
      <c r="AE363" s="164"/>
      <c r="AF363" s="164"/>
      <c r="AG363" s="164"/>
      <c r="AH363" s="164"/>
      <c r="AI363" s="164"/>
      <c r="AJ363" s="164"/>
      <c r="AK363" s="164"/>
    </row>
    <row r="364" spans="4:37">
      <c r="D364" s="164"/>
      <c r="E364" s="164"/>
      <c r="F364" s="164"/>
      <c r="G364" s="164"/>
      <c r="H364" s="164"/>
      <c r="I364" s="164"/>
      <c r="J364" s="164"/>
      <c r="K364" s="164"/>
      <c r="L364" s="164"/>
      <c r="M364" s="164"/>
      <c r="N364" s="164"/>
      <c r="O364" s="164"/>
      <c r="P364" s="164"/>
      <c r="Q364" s="164"/>
      <c r="R364" s="164"/>
      <c r="S364" s="164"/>
      <c r="T364" s="164"/>
      <c r="U364" s="164"/>
      <c r="V364" s="164"/>
      <c r="W364" s="164"/>
      <c r="X364" s="164"/>
      <c r="Y364" s="164"/>
      <c r="Z364" s="164"/>
      <c r="AA364" s="164"/>
      <c r="AB364" s="164"/>
      <c r="AC364" s="164"/>
      <c r="AD364" s="164"/>
      <c r="AE364" s="164"/>
      <c r="AF364" s="164"/>
      <c r="AG364" s="164"/>
      <c r="AH364" s="164"/>
      <c r="AI364" s="164"/>
      <c r="AJ364" s="164"/>
      <c r="AK364" s="164"/>
    </row>
    <row r="365" spans="4:37">
      <c r="D365" s="164"/>
      <c r="E365" s="164"/>
      <c r="F365" s="164"/>
      <c r="G365" s="164"/>
      <c r="H365" s="164"/>
      <c r="I365" s="164"/>
      <c r="J365" s="164"/>
      <c r="K365" s="164"/>
      <c r="L365" s="164"/>
      <c r="M365" s="164"/>
      <c r="N365" s="164"/>
      <c r="O365" s="164"/>
      <c r="P365" s="164"/>
      <c r="Q365" s="164"/>
      <c r="R365" s="164"/>
      <c r="S365" s="164"/>
      <c r="T365" s="164"/>
      <c r="U365" s="164"/>
      <c r="V365" s="164"/>
      <c r="W365" s="164"/>
      <c r="X365" s="164"/>
      <c r="Y365" s="164"/>
      <c r="Z365" s="164"/>
      <c r="AA365" s="164"/>
      <c r="AB365" s="164"/>
      <c r="AC365" s="164"/>
      <c r="AD365" s="164"/>
      <c r="AE365" s="164"/>
      <c r="AF365" s="164"/>
      <c r="AG365" s="164"/>
      <c r="AH365" s="164"/>
      <c r="AI365" s="164"/>
      <c r="AJ365" s="164"/>
      <c r="AK365" s="164"/>
    </row>
    <row r="366" spans="4:37">
      <c r="D366" s="164"/>
      <c r="E366" s="164"/>
      <c r="F366" s="164"/>
      <c r="G366" s="164"/>
      <c r="H366" s="164"/>
      <c r="I366" s="164"/>
      <c r="J366" s="164"/>
      <c r="K366" s="164"/>
      <c r="L366" s="164"/>
      <c r="M366" s="164"/>
      <c r="N366" s="164"/>
      <c r="O366" s="164"/>
      <c r="P366" s="164"/>
      <c r="Q366" s="164"/>
      <c r="R366" s="164"/>
      <c r="S366" s="164"/>
      <c r="T366" s="164"/>
      <c r="U366" s="164"/>
      <c r="V366" s="164"/>
      <c r="W366" s="164"/>
      <c r="X366" s="164"/>
      <c r="Y366" s="164"/>
      <c r="Z366" s="164"/>
      <c r="AA366" s="164"/>
      <c r="AB366" s="164"/>
      <c r="AC366" s="164"/>
      <c r="AD366" s="164"/>
      <c r="AE366" s="164"/>
      <c r="AF366" s="164"/>
      <c r="AG366" s="164"/>
      <c r="AH366" s="164"/>
      <c r="AI366" s="164"/>
      <c r="AJ366" s="164"/>
      <c r="AK366" s="164"/>
    </row>
    <row r="367" spans="4:37">
      <c r="D367" s="164"/>
      <c r="E367" s="164"/>
      <c r="F367" s="164"/>
      <c r="G367" s="164"/>
      <c r="H367" s="164"/>
      <c r="I367" s="164"/>
      <c r="J367" s="164"/>
      <c r="K367" s="164"/>
      <c r="L367" s="164"/>
      <c r="M367" s="164"/>
      <c r="N367" s="164"/>
      <c r="O367" s="164"/>
      <c r="P367" s="164"/>
      <c r="Q367" s="164"/>
      <c r="R367" s="164"/>
      <c r="S367" s="164"/>
      <c r="T367" s="164"/>
      <c r="U367" s="164"/>
      <c r="V367" s="164"/>
      <c r="W367" s="164"/>
      <c r="X367" s="164"/>
      <c r="Y367" s="164"/>
      <c r="Z367" s="164"/>
      <c r="AA367" s="164"/>
      <c r="AB367" s="164"/>
      <c r="AC367" s="164"/>
      <c r="AD367" s="164"/>
      <c r="AE367" s="164"/>
      <c r="AF367" s="164"/>
      <c r="AG367" s="164"/>
      <c r="AH367" s="164"/>
      <c r="AI367" s="164"/>
      <c r="AJ367" s="164"/>
      <c r="AK367" s="164"/>
    </row>
    <row r="368" spans="4:37">
      <c r="D368" s="164"/>
      <c r="E368" s="164"/>
      <c r="F368" s="164"/>
      <c r="G368" s="164"/>
      <c r="H368" s="164"/>
      <c r="I368" s="164"/>
      <c r="J368" s="164"/>
      <c r="K368" s="164"/>
      <c r="L368" s="164"/>
      <c r="M368" s="164"/>
      <c r="N368" s="164"/>
      <c r="O368" s="164"/>
      <c r="P368" s="164"/>
      <c r="Q368" s="164"/>
      <c r="R368" s="164"/>
      <c r="S368" s="164"/>
      <c r="T368" s="164"/>
      <c r="U368" s="164"/>
      <c r="V368" s="164"/>
      <c r="W368" s="164"/>
      <c r="X368" s="164"/>
      <c r="Y368" s="164"/>
      <c r="Z368" s="164"/>
      <c r="AA368" s="164"/>
      <c r="AB368" s="164"/>
      <c r="AC368" s="164"/>
      <c r="AD368" s="164"/>
      <c r="AE368" s="164"/>
      <c r="AF368" s="164"/>
      <c r="AG368" s="164"/>
      <c r="AH368" s="164"/>
      <c r="AI368" s="164"/>
      <c r="AJ368" s="164"/>
      <c r="AK368" s="164"/>
    </row>
    <row r="369" spans="4:37">
      <c r="D369" s="164"/>
      <c r="E369" s="164"/>
      <c r="F369" s="164"/>
      <c r="G369" s="164"/>
      <c r="H369" s="164"/>
      <c r="I369" s="164"/>
      <c r="J369" s="164"/>
      <c r="K369" s="164"/>
      <c r="L369" s="164"/>
      <c r="M369" s="164"/>
      <c r="N369" s="164"/>
      <c r="O369" s="164"/>
      <c r="P369" s="164"/>
      <c r="Q369" s="164"/>
      <c r="R369" s="164"/>
      <c r="S369" s="164"/>
      <c r="T369" s="164"/>
      <c r="U369" s="164"/>
      <c r="V369" s="164"/>
      <c r="W369" s="164"/>
      <c r="X369" s="164"/>
      <c r="Y369" s="164"/>
      <c r="Z369" s="164"/>
      <c r="AA369" s="164"/>
      <c r="AB369" s="164"/>
      <c r="AC369" s="164"/>
      <c r="AD369" s="164"/>
      <c r="AE369" s="164"/>
      <c r="AF369" s="164"/>
      <c r="AG369" s="164"/>
      <c r="AH369" s="164"/>
      <c r="AI369" s="164"/>
      <c r="AJ369" s="164"/>
      <c r="AK369" s="164"/>
    </row>
    <row r="370" spans="4:37">
      <c r="D370" s="164"/>
      <c r="E370" s="164"/>
      <c r="F370" s="164"/>
      <c r="G370" s="164"/>
      <c r="H370" s="164"/>
      <c r="I370" s="164"/>
      <c r="J370" s="164"/>
      <c r="K370" s="164"/>
      <c r="L370" s="164"/>
      <c r="M370" s="164"/>
      <c r="N370" s="164"/>
      <c r="O370" s="164"/>
      <c r="P370" s="164"/>
      <c r="Q370" s="164"/>
      <c r="R370" s="164"/>
      <c r="S370" s="164"/>
      <c r="T370" s="164"/>
      <c r="U370" s="164"/>
      <c r="V370" s="164"/>
      <c r="W370" s="164"/>
      <c r="X370" s="164"/>
      <c r="Y370" s="164"/>
      <c r="Z370" s="164"/>
      <c r="AA370" s="164"/>
      <c r="AB370" s="164"/>
      <c r="AC370" s="164"/>
      <c r="AD370" s="164"/>
      <c r="AE370" s="164"/>
      <c r="AF370" s="164"/>
      <c r="AG370" s="164"/>
      <c r="AH370" s="164"/>
      <c r="AI370" s="164"/>
      <c r="AJ370" s="164"/>
      <c r="AK370" s="164"/>
    </row>
    <row r="371" spans="4:37">
      <c r="D371" s="164"/>
      <c r="E371" s="164"/>
      <c r="F371" s="164"/>
      <c r="G371" s="164"/>
      <c r="H371" s="164"/>
      <c r="I371" s="164"/>
      <c r="J371" s="164"/>
      <c r="K371" s="164"/>
      <c r="L371" s="164"/>
      <c r="M371" s="164"/>
      <c r="N371" s="164"/>
      <c r="O371" s="164"/>
      <c r="P371" s="164"/>
      <c r="Q371" s="164"/>
      <c r="R371" s="164"/>
      <c r="S371" s="164"/>
      <c r="T371" s="164"/>
      <c r="U371" s="164"/>
      <c r="V371" s="164"/>
      <c r="W371" s="164"/>
      <c r="X371" s="164"/>
      <c r="Y371" s="164"/>
      <c r="Z371" s="164"/>
      <c r="AA371" s="164"/>
      <c r="AB371" s="164"/>
      <c r="AC371" s="164"/>
      <c r="AD371" s="164"/>
      <c r="AE371" s="164"/>
      <c r="AF371" s="164"/>
      <c r="AG371" s="164"/>
      <c r="AH371" s="164"/>
      <c r="AI371" s="164"/>
      <c r="AJ371" s="164"/>
      <c r="AK371" s="164"/>
    </row>
    <row r="372" spans="4:37">
      <c r="D372" s="164"/>
      <c r="E372" s="164"/>
      <c r="F372" s="164"/>
      <c r="G372" s="164"/>
      <c r="H372" s="164"/>
      <c r="I372" s="164"/>
      <c r="J372" s="164"/>
      <c r="K372" s="164"/>
      <c r="L372" s="164"/>
      <c r="M372" s="164"/>
      <c r="N372" s="164"/>
      <c r="O372" s="164"/>
      <c r="P372" s="164"/>
      <c r="Q372" s="164"/>
      <c r="R372" s="164"/>
      <c r="S372" s="164"/>
      <c r="T372" s="164"/>
      <c r="U372" s="164"/>
      <c r="V372" s="164"/>
      <c r="W372" s="164"/>
      <c r="X372" s="164"/>
      <c r="Y372" s="164"/>
      <c r="Z372" s="164"/>
      <c r="AA372" s="164"/>
      <c r="AB372" s="164"/>
      <c r="AC372" s="164"/>
      <c r="AD372" s="164"/>
      <c r="AE372" s="164"/>
      <c r="AF372" s="164"/>
      <c r="AG372" s="164"/>
      <c r="AH372" s="164"/>
      <c r="AI372" s="164"/>
      <c r="AJ372" s="164"/>
      <c r="AK372" s="164"/>
    </row>
    <row r="373" spans="4:37">
      <c r="D373" s="164"/>
      <c r="E373" s="164"/>
      <c r="F373" s="164"/>
      <c r="G373" s="164"/>
      <c r="H373" s="164"/>
      <c r="I373" s="164"/>
      <c r="J373" s="164"/>
      <c r="K373" s="164"/>
      <c r="L373" s="164"/>
      <c r="M373" s="164"/>
      <c r="N373" s="164"/>
      <c r="O373" s="164"/>
      <c r="P373" s="164"/>
      <c r="Q373" s="164"/>
      <c r="R373" s="164"/>
      <c r="S373" s="164"/>
      <c r="T373" s="164"/>
      <c r="U373" s="164"/>
      <c r="V373" s="164"/>
      <c r="W373" s="164"/>
      <c r="X373" s="164"/>
      <c r="Y373" s="164"/>
      <c r="Z373" s="164"/>
      <c r="AA373" s="164"/>
      <c r="AB373" s="164"/>
      <c r="AC373" s="164"/>
      <c r="AD373" s="164"/>
      <c r="AE373" s="164"/>
      <c r="AF373" s="164"/>
      <c r="AG373" s="164"/>
      <c r="AH373" s="164"/>
      <c r="AI373" s="164"/>
      <c r="AJ373" s="164"/>
      <c r="AK373" s="164"/>
    </row>
    <row r="374" spans="4:37">
      <c r="D374" s="164"/>
      <c r="E374" s="164"/>
      <c r="F374" s="164"/>
      <c r="G374" s="164"/>
      <c r="H374" s="164"/>
      <c r="I374" s="164"/>
      <c r="J374" s="164"/>
      <c r="K374" s="164"/>
      <c r="L374" s="164"/>
      <c r="M374" s="164"/>
      <c r="N374" s="164"/>
      <c r="O374" s="164"/>
      <c r="P374" s="164"/>
      <c r="Q374" s="164"/>
      <c r="R374" s="164"/>
      <c r="S374" s="164"/>
      <c r="T374" s="164"/>
      <c r="U374" s="164"/>
      <c r="V374" s="164"/>
      <c r="W374" s="164"/>
      <c r="X374" s="164"/>
      <c r="Y374" s="164"/>
      <c r="Z374" s="164"/>
      <c r="AA374" s="164"/>
      <c r="AB374" s="164"/>
      <c r="AC374" s="164"/>
      <c r="AD374" s="164"/>
      <c r="AE374" s="164"/>
      <c r="AF374" s="164"/>
      <c r="AG374" s="164"/>
      <c r="AH374" s="164"/>
      <c r="AI374" s="164"/>
      <c r="AJ374" s="164"/>
      <c r="AK374" s="164"/>
    </row>
    <row r="375" spans="4:37">
      <c r="D375" s="164"/>
      <c r="E375" s="164"/>
      <c r="F375" s="164"/>
      <c r="G375" s="164"/>
      <c r="H375" s="164"/>
      <c r="I375" s="164"/>
      <c r="J375" s="164"/>
      <c r="K375" s="164"/>
      <c r="L375" s="164"/>
      <c r="M375" s="164"/>
      <c r="N375" s="164"/>
      <c r="O375" s="164"/>
      <c r="P375" s="164"/>
      <c r="Q375" s="164"/>
      <c r="R375" s="164"/>
      <c r="S375" s="164"/>
      <c r="T375" s="164"/>
      <c r="U375" s="164"/>
      <c r="V375" s="164"/>
      <c r="W375" s="164"/>
      <c r="X375" s="164"/>
      <c r="Y375" s="164"/>
      <c r="Z375" s="164"/>
      <c r="AA375" s="164"/>
      <c r="AB375" s="164"/>
      <c r="AC375" s="164"/>
      <c r="AD375" s="164"/>
      <c r="AE375" s="164"/>
      <c r="AF375" s="164"/>
      <c r="AG375" s="164"/>
      <c r="AH375" s="164"/>
      <c r="AI375" s="164"/>
      <c r="AJ375" s="164"/>
      <c r="AK375" s="164"/>
    </row>
    <row r="376" spans="4:37">
      <c r="D376" s="164"/>
      <c r="E376" s="164"/>
      <c r="F376" s="164"/>
      <c r="G376" s="164"/>
      <c r="H376" s="164"/>
      <c r="I376" s="164"/>
      <c r="J376" s="164"/>
      <c r="K376" s="164"/>
      <c r="L376" s="164"/>
      <c r="M376" s="164"/>
      <c r="N376" s="164"/>
      <c r="O376" s="164"/>
      <c r="P376" s="164"/>
      <c r="Q376" s="164"/>
      <c r="R376" s="164"/>
      <c r="S376" s="164"/>
      <c r="T376" s="164"/>
      <c r="U376" s="164"/>
      <c r="V376" s="164"/>
      <c r="W376" s="164"/>
      <c r="X376" s="164"/>
      <c r="Y376" s="164"/>
      <c r="Z376" s="164"/>
      <c r="AA376" s="164"/>
      <c r="AB376" s="164"/>
      <c r="AC376" s="164"/>
      <c r="AD376" s="164"/>
      <c r="AE376" s="164"/>
      <c r="AF376" s="164"/>
      <c r="AG376" s="164"/>
      <c r="AH376" s="164"/>
      <c r="AI376" s="164"/>
      <c r="AJ376" s="164"/>
      <c r="AK376" s="164"/>
    </row>
    <row r="377" spans="4:37">
      <c r="D377" s="164"/>
      <c r="E377" s="164"/>
      <c r="F377" s="164"/>
      <c r="G377" s="164"/>
      <c r="H377" s="164"/>
      <c r="I377" s="164"/>
      <c r="J377" s="164"/>
      <c r="K377" s="164"/>
      <c r="L377" s="164"/>
      <c r="M377" s="164"/>
      <c r="N377" s="164"/>
      <c r="O377" s="164"/>
      <c r="P377" s="164"/>
      <c r="Q377" s="164"/>
      <c r="R377" s="164"/>
      <c r="S377" s="164"/>
      <c r="T377" s="164"/>
      <c r="U377" s="164"/>
      <c r="V377" s="164"/>
      <c r="W377" s="164"/>
      <c r="X377" s="164"/>
      <c r="Y377" s="164"/>
      <c r="Z377" s="164"/>
      <c r="AA377" s="164"/>
      <c r="AB377" s="164"/>
      <c r="AC377" s="164"/>
      <c r="AD377" s="164"/>
      <c r="AE377" s="164"/>
      <c r="AF377" s="164"/>
      <c r="AG377" s="164"/>
      <c r="AH377" s="164"/>
      <c r="AI377" s="164"/>
      <c r="AJ377" s="164"/>
      <c r="AK377" s="164"/>
    </row>
    <row r="378" spans="4:37">
      <c r="D378" s="164"/>
      <c r="E378" s="164"/>
      <c r="F378" s="164"/>
      <c r="G378" s="164"/>
      <c r="H378" s="164"/>
      <c r="I378" s="164"/>
      <c r="J378" s="164"/>
      <c r="K378" s="164"/>
      <c r="L378" s="164"/>
      <c r="M378" s="164"/>
      <c r="N378" s="164"/>
      <c r="O378" s="164"/>
      <c r="P378" s="164"/>
      <c r="Q378" s="164"/>
      <c r="R378" s="164"/>
      <c r="S378" s="164"/>
      <c r="T378" s="164"/>
      <c r="U378" s="164"/>
      <c r="V378" s="164"/>
      <c r="W378" s="164"/>
      <c r="X378" s="164"/>
      <c r="Y378" s="164"/>
      <c r="Z378" s="164"/>
      <c r="AA378" s="164"/>
      <c r="AB378" s="164"/>
      <c r="AC378" s="164"/>
      <c r="AD378" s="164"/>
      <c r="AE378" s="164"/>
      <c r="AF378" s="164"/>
      <c r="AG378" s="164"/>
      <c r="AH378" s="164"/>
      <c r="AI378" s="164"/>
      <c r="AJ378" s="164"/>
      <c r="AK378" s="164"/>
    </row>
    <row r="379" spans="4:37">
      <c r="D379" s="164"/>
      <c r="E379" s="164"/>
      <c r="F379" s="164"/>
      <c r="G379" s="164"/>
      <c r="H379" s="164"/>
      <c r="I379" s="164"/>
      <c r="J379" s="164"/>
      <c r="K379" s="164"/>
      <c r="L379" s="164"/>
      <c r="M379" s="164"/>
      <c r="N379" s="164"/>
      <c r="O379" s="164"/>
      <c r="P379" s="164"/>
      <c r="Q379" s="164"/>
      <c r="R379" s="164"/>
      <c r="S379" s="164"/>
      <c r="T379" s="164"/>
      <c r="U379" s="164"/>
      <c r="V379" s="164"/>
      <c r="W379" s="164"/>
      <c r="X379" s="164"/>
      <c r="Y379" s="164"/>
      <c r="Z379" s="164"/>
      <c r="AA379" s="164"/>
      <c r="AB379" s="164"/>
      <c r="AC379" s="164"/>
      <c r="AD379" s="164"/>
      <c r="AE379" s="164"/>
      <c r="AF379" s="164"/>
      <c r="AG379" s="164"/>
      <c r="AH379" s="164"/>
      <c r="AI379" s="164"/>
      <c r="AJ379" s="164"/>
      <c r="AK379" s="164"/>
    </row>
    <row r="380" spans="4:37">
      <c r="D380" s="164"/>
      <c r="E380" s="164"/>
      <c r="F380" s="164"/>
      <c r="G380" s="164"/>
      <c r="H380" s="164"/>
      <c r="I380" s="164"/>
      <c r="J380" s="164"/>
      <c r="K380" s="164"/>
      <c r="L380" s="164"/>
      <c r="M380" s="164"/>
      <c r="N380" s="164"/>
      <c r="O380" s="164"/>
      <c r="P380" s="164"/>
      <c r="Q380" s="164"/>
      <c r="R380" s="164"/>
      <c r="S380" s="164"/>
      <c r="T380" s="164"/>
      <c r="U380" s="164"/>
      <c r="V380" s="164"/>
      <c r="W380" s="164"/>
      <c r="X380" s="164"/>
      <c r="Y380" s="164"/>
      <c r="Z380" s="164"/>
      <c r="AA380" s="164"/>
      <c r="AB380" s="164"/>
      <c r="AC380" s="164"/>
      <c r="AD380" s="164"/>
      <c r="AE380" s="164"/>
      <c r="AF380" s="164"/>
      <c r="AG380" s="164"/>
      <c r="AH380" s="164"/>
      <c r="AI380" s="164"/>
      <c r="AJ380" s="164"/>
      <c r="AK380" s="164"/>
    </row>
    <row r="381" spans="4:37">
      <c r="D381" s="164"/>
      <c r="E381" s="164"/>
      <c r="F381" s="164"/>
      <c r="G381" s="164"/>
      <c r="H381" s="164"/>
      <c r="I381" s="164"/>
      <c r="J381" s="164"/>
      <c r="K381" s="164"/>
      <c r="L381" s="164"/>
      <c r="M381" s="164"/>
      <c r="N381" s="164"/>
      <c r="O381" s="164"/>
      <c r="P381" s="164"/>
      <c r="Q381" s="164"/>
      <c r="R381" s="164"/>
      <c r="S381" s="164"/>
      <c r="T381" s="164"/>
      <c r="U381" s="164"/>
      <c r="V381" s="164"/>
      <c r="W381" s="164"/>
      <c r="X381" s="164"/>
      <c r="Y381" s="164"/>
      <c r="Z381" s="164"/>
      <c r="AA381" s="164"/>
      <c r="AB381" s="164"/>
      <c r="AC381" s="164"/>
      <c r="AD381" s="164"/>
      <c r="AE381" s="164"/>
      <c r="AF381" s="164"/>
      <c r="AG381" s="164"/>
      <c r="AH381" s="164"/>
      <c r="AI381" s="164"/>
      <c r="AJ381" s="164"/>
      <c r="AK381" s="164"/>
    </row>
    <row r="382" spans="4:37">
      <c r="D382" s="164"/>
      <c r="E382" s="164"/>
      <c r="F382" s="164"/>
      <c r="G382" s="164"/>
      <c r="H382" s="164"/>
      <c r="I382" s="164"/>
      <c r="J382" s="164"/>
      <c r="K382" s="164"/>
      <c r="L382" s="164"/>
      <c r="M382" s="164"/>
      <c r="N382" s="164"/>
      <c r="O382" s="164"/>
      <c r="P382" s="164"/>
      <c r="Q382" s="164"/>
      <c r="R382" s="164"/>
      <c r="S382" s="164"/>
      <c r="T382" s="164"/>
      <c r="U382" s="164"/>
      <c r="V382" s="164"/>
      <c r="W382" s="164"/>
      <c r="X382" s="164"/>
      <c r="Y382" s="164"/>
      <c r="Z382" s="164"/>
      <c r="AA382" s="164"/>
      <c r="AB382" s="164"/>
      <c r="AC382" s="164"/>
      <c r="AD382" s="164"/>
      <c r="AE382" s="164"/>
      <c r="AF382" s="164"/>
      <c r="AG382" s="164"/>
      <c r="AH382" s="164"/>
      <c r="AI382" s="164"/>
      <c r="AJ382" s="164"/>
      <c r="AK382" s="164"/>
    </row>
    <row r="383" spans="4:37">
      <c r="D383" s="164"/>
      <c r="E383" s="164"/>
      <c r="F383" s="164"/>
      <c r="G383" s="164"/>
      <c r="H383" s="164"/>
      <c r="I383" s="164"/>
      <c r="J383" s="164"/>
      <c r="K383" s="164"/>
      <c r="L383" s="164"/>
      <c r="M383" s="164"/>
      <c r="N383" s="164"/>
      <c r="O383" s="164"/>
      <c r="P383" s="164"/>
      <c r="Q383" s="164"/>
      <c r="R383" s="164"/>
      <c r="S383" s="164"/>
      <c r="T383" s="164"/>
      <c r="U383" s="164"/>
      <c r="V383" s="164"/>
      <c r="W383" s="164"/>
      <c r="X383" s="164"/>
      <c r="Y383" s="164"/>
      <c r="Z383" s="164"/>
      <c r="AA383" s="164"/>
      <c r="AB383" s="164"/>
      <c r="AC383" s="164"/>
      <c r="AD383" s="164"/>
      <c r="AE383" s="164"/>
      <c r="AF383" s="164"/>
      <c r="AG383" s="164"/>
      <c r="AH383" s="164"/>
      <c r="AI383" s="164"/>
      <c r="AJ383" s="164"/>
      <c r="AK383" s="164"/>
    </row>
    <row r="384" spans="4:37">
      <c r="D384" s="164"/>
      <c r="E384" s="164"/>
      <c r="F384" s="164"/>
      <c r="G384" s="164"/>
      <c r="H384" s="164"/>
      <c r="I384" s="164"/>
      <c r="J384" s="164"/>
      <c r="K384" s="164"/>
      <c r="L384" s="164"/>
      <c r="M384" s="164"/>
      <c r="N384" s="164"/>
      <c r="O384" s="164"/>
      <c r="P384" s="164"/>
      <c r="Q384" s="164"/>
      <c r="R384" s="164"/>
      <c r="S384" s="164"/>
      <c r="T384" s="164"/>
      <c r="U384" s="164"/>
      <c r="V384" s="164"/>
      <c r="W384" s="164"/>
      <c r="X384" s="164"/>
      <c r="Y384" s="164"/>
      <c r="Z384" s="164"/>
      <c r="AA384" s="164"/>
      <c r="AB384" s="164"/>
      <c r="AC384" s="164"/>
      <c r="AD384" s="164"/>
      <c r="AE384" s="164"/>
      <c r="AF384" s="164"/>
      <c r="AG384" s="164"/>
      <c r="AH384" s="164"/>
      <c r="AI384" s="164"/>
      <c r="AJ384" s="164"/>
      <c r="AK384" s="164"/>
    </row>
    <row r="385" spans="4:37">
      <c r="D385" s="164"/>
      <c r="E385" s="164"/>
      <c r="F385" s="164"/>
      <c r="G385" s="164"/>
      <c r="H385" s="164"/>
      <c r="I385" s="164"/>
      <c r="J385" s="164"/>
      <c r="K385" s="164"/>
      <c r="L385" s="164"/>
      <c r="M385" s="164"/>
      <c r="N385" s="164"/>
      <c r="O385" s="164"/>
      <c r="P385" s="164"/>
      <c r="Q385" s="164"/>
      <c r="R385" s="164"/>
      <c r="S385" s="164"/>
      <c r="T385" s="164"/>
      <c r="U385" s="164"/>
      <c r="V385" s="164"/>
      <c r="W385" s="164"/>
      <c r="X385" s="164"/>
      <c r="Y385" s="164"/>
      <c r="Z385" s="164"/>
      <c r="AA385" s="164"/>
      <c r="AB385" s="164"/>
      <c r="AC385" s="164"/>
      <c r="AD385" s="164"/>
      <c r="AE385" s="164"/>
      <c r="AF385" s="164"/>
      <c r="AG385" s="164"/>
      <c r="AH385" s="164"/>
      <c r="AI385" s="164"/>
      <c r="AJ385" s="164"/>
      <c r="AK385" s="164"/>
    </row>
    <row r="386" spans="4:37">
      <c r="D386" s="164"/>
      <c r="E386" s="164"/>
      <c r="F386" s="164"/>
      <c r="G386" s="164"/>
      <c r="H386" s="164"/>
      <c r="I386" s="164"/>
      <c r="J386" s="164"/>
      <c r="K386" s="164"/>
      <c r="L386" s="164"/>
      <c r="M386" s="164"/>
      <c r="N386" s="164"/>
      <c r="O386" s="164"/>
      <c r="P386" s="164"/>
      <c r="Q386" s="164"/>
      <c r="R386" s="164"/>
      <c r="S386" s="164"/>
      <c r="T386" s="164"/>
      <c r="U386" s="164"/>
      <c r="V386" s="164"/>
      <c r="W386" s="164"/>
      <c r="X386" s="164"/>
      <c r="Y386" s="164"/>
      <c r="Z386" s="164"/>
      <c r="AA386" s="164"/>
      <c r="AB386" s="164"/>
      <c r="AC386" s="164"/>
      <c r="AD386" s="164"/>
      <c r="AE386" s="164"/>
      <c r="AF386" s="164"/>
      <c r="AG386" s="164"/>
      <c r="AH386" s="164"/>
      <c r="AI386" s="164"/>
      <c r="AJ386" s="164"/>
      <c r="AK386" s="164"/>
    </row>
    <row r="387" spans="4:37">
      <c r="D387" s="164"/>
      <c r="E387" s="164"/>
      <c r="F387" s="164"/>
      <c r="G387" s="164"/>
      <c r="H387" s="164"/>
      <c r="I387" s="164"/>
      <c r="J387" s="164"/>
      <c r="K387" s="164"/>
      <c r="L387" s="164"/>
      <c r="M387" s="164"/>
      <c r="N387" s="164"/>
      <c r="O387" s="164"/>
      <c r="P387" s="164"/>
      <c r="Q387" s="164"/>
      <c r="R387" s="164"/>
      <c r="S387" s="164"/>
      <c r="T387" s="164"/>
      <c r="U387" s="164"/>
      <c r="V387" s="164"/>
      <c r="W387" s="164"/>
      <c r="X387" s="164"/>
      <c r="Y387" s="164"/>
      <c r="Z387" s="164"/>
      <c r="AA387" s="164"/>
      <c r="AB387" s="164"/>
      <c r="AC387" s="164"/>
      <c r="AD387" s="164"/>
      <c r="AE387" s="164"/>
      <c r="AF387" s="164"/>
      <c r="AG387" s="164"/>
      <c r="AH387" s="164"/>
      <c r="AI387" s="164"/>
      <c r="AJ387" s="164"/>
      <c r="AK387" s="164"/>
    </row>
    <row r="388" spans="4:37">
      <c r="D388" s="164"/>
      <c r="E388" s="164"/>
      <c r="F388" s="164"/>
      <c r="G388" s="164"/>
      <c r="H388" s="164"/>
      <c r="I388" s="164"/>
      <c r="J388" s="164"/>
      <c r="K388" s="164"/>
      <c r="L388" s="164"/>
      <c r="M388" s="164"/>
      <c r="N388" s="164"/>
      <c r="O388" s="164"/>
      <c r="P388" s="164"/>
      <c r="Q388" s="164"/>
      <c r="R388" s="164"/>
      <c r="S388" s="164"/>
      <c r="T388" s="164"/>
      <c r="U388" s="164"/>
      <c r="V388" s="164"/>
      <c r="W388" s="164"/>
      <c r="X388" s="164"/>
      <c r="Y388" s="164"/>
      <c r="Z388" s="164"/>
      <c r="AA388" s="164"/>
      <c r="AB388" s="164"/>
      <c r="AC388" s="164"/>
      <c r="AD388" s="164"/>
      <c r="AE388" s="164"/>
      <c r="AF388" s="164"/>
      <c r="AG388" s="164"/>
      <c r="AH388" s="164"/>
      <c r="AI388" s="164"/>
      <c r="AJ388" s="164"/>
      <c r="AK388" s="164"/>
    </row>
    <row r="389" spans="4:37">
      <c r="D389" s="164"/>
      <c r="E389" s="164"/>
      <c r="F389" s="164"/>
      <c r="G389" s="164"/>
      <c r="H389" s="164"/>
      <c r="I389" s="164"/>
      <c r="J389" s="164"/>
      <c r="K389" s="164"/>
      <c r="L389" s="164"/>
      <c r="M389" s="164"/>
      <c r="N389" s="164"/>
      <c r="O389" s="164"/>
      <c r="P389" s="164"/>
      <c r="Q389" s="164"/>
      <c r="R389" s="164"/>
      <c r="S389" s="164"/>
      <c r="T389" s="164"/>
      <c r="U389" s="164"/>
      <c r="V389" s="164"/>
      <c r="W389" s="164"/>
      <c r="X389" s="164"/>
      <c r="Y389" s="164"/>
      <c r="Z389" s="164"/>
      <c r="AA389" s="164"/>
      <c r="AB389" s="164"/>
      <c r="AC389" s="164"/>
      <c r="AD389" s="164"/>
      <c r="AE389" s="164"/>
      <c r="AF389" s="164"/>
      <c r="AG389" s="164"/>
      <c r="AH389" s="164"/>
      <c r="AI389" s="164"/>
      <c r="AJ389" s="164"/>
      <c r="AK389" s="164"/>
    </row>
    <row r="390" spans="4:37">
      <c r="D390" s="164"/>
      <c r="E390" s="164"/>
      <c r="F390" s="164"/>
      <c r="G390" s="164"/>
      <c r="H390" s="164"/>
      <c r="I390" s="164"/>
      <c r="J390" s="164"/>
      <c r="K390" s="164"/>
      <c r="L390" s="164"/>
      <c r="M390" s="164"/>
      <c r="N390" s="164"/>
      <c r="O390" s="164"/>
      <c r="P390" s="164"/>
      <c r="Q390" s="164"/>
      <c r="R390" s="164"/>
      <c r="S390" s="164"/>
      <c r="T390" s="164"/>
      <c r="U390" s="164"/>
      <c r="V390" s="164"/>
      <c r="W390" s="164"/>
      <c r="X390" s="164"/>
      <c r="Y390" s="164"/>
      <c r="Z390" s="164"/>
      <c r="AA390" s="164"/>
      <c r="AB390" s="164"/>
      <c r="AC390" s="164"/>
      <c r="AD390" s="164"/>
      <c r="AE390" s="164"/>
      <c r="AF390" s="164"/>
      <c r="AG390" s="164"/>
      <c r="AH390" s="164"/>
      <c r="AI390" s="164"/>
      <c r="AJ390" s="164"/>
      <c r="AK390" s="164"/>
    </row>
    <row r="391" spans="4:37">
      <c r="D391" s="164"/>
      <c r="E391" s="164"/>
      <c r="F391" s="164"/>
      <c r="G391" s="164"/>
      <c r="H391" s="164"/>
      <c r="I391" s="164"/>
      <c r="J391" s="164"/>
      <c r="K391" s="164"/>
      <c r="L391" s="164"/>
      <c r="M391" s="164"/>
      <c r="N391" s="164"/>
      <c r="O391" s="164"/>
      <c r="P391" s="164"/>
      <c r="Q391" s="164"/>
      <c r="R391" s="164"/>
      <c r="S391" s="164"/>
      <c r="T391" s="164"/>
      <c r="U391" s="164"/>
      <c r="V391" s="164"/>
      <c r="W391" s="164"/>
      <c r="X391" s="164"/>
      <c r="Y391" s="164"/>
      <c r="Z391" s="164"/>
      <c r="AA391" s="164"/>
      <c r="AB391" s="164"/>
      <c r="AC391" s="164"/>
      <c r="AD391" s="164"/>
      <c r="AE391" s="164"/>
      <c r="AF391" s="164"/>
      <c r="AG391" s="164"/>
      <c r="AH391" s="164"/>
      <c r="AI391" s="164"/>
      <c r="AJ391" s="164"/>
      <c r="AK391" s="164"/>
    </row>
    <row r="392" spans="4:37">
      <c r="D392" s="164"/>
      <c r="E392" s="164"/>
      <c r="F392" s="164"/>
      <c r="G392" s="164"/>
      <c r="H392" s="164"/>
      <c r="I392" s="164"/>
      <c r="J392" s="164"/>
      <c r="K392" s="164"/>
      <c r="L392" s="164"/>
      <c r="M392" s="164"/>
      <c r="N392" s="164"/>
      <c r="O392" s="164"/>
      <c r="P392" s="164"/>
      <c r="Q392" s="164"/>
      <c r="R392" s="164"/>
      <c r="S392" s="164"/>
      <c r="T392" s="164"/>
      <c r="U392" s="164"/>
      <c r="V392" s="164"/>
      <c r="W392" s="164"/>
      <c r="X392" s="164"/>
      <c r="Y392" s="164"/>
      <c r="Z392" s="164"/>
      <c r="AA392" s="164"/>
      <c r="AB392" s="164"/>
      <c r="AC392" s="164"/>
      <c r="AD392" s="164"/>
      <c r="AE392" s="164"/>
      <c r="AF392" s="164"/>
      <c r="AG392" s="164"/>
      <c r="AH392" s="164"/>
      <c r="AI392" s="164"/>
      <c r="AJ392" s="164"/>
      <c r="AK392" s="164"/>
    </row>
    <row r="393" spans="4:37">
      <c r="D393" s="164"/>
      <c r="E393" s="164"/>
      <c r="F393" s="164"/>
      <c r="G393" s="164"/>
      <c r="H393" s="164"/>
      <c r="I393" s="164"/>
      <c r="J393" s="164"/>
      <c r="K393" s="164"/>
      <c r="L393" s="164"/>
      <c r="M393" s="164"/>
      <c r="N393" s="164"/>
      <c r="O393" s="164"/>
      <c r="P393" s="164"/>
      <c r="Q393" s="164"/>
      <c r="R393" s="164"/>
      <c r="S393" s="164"/>
      <c r="T393" s="164"/>
      <c r="U393" s="164"/>
      <c r="V393" s="164"/>
      <c r="W393" s="164"/>
      <c r="X393" s="164"/>
      <c r="Y393" s="164"/>
      <c r="Z393" s="164"/>
      <c r="AA393" s="164"/>
      <c r="AB393" s="164"/>
      <c r="AC393" s="164"/>
      <c r="AD393" s="164"/>
      <c r="AE393" s="164"/>
      <c r="AF393" s="164"/>
      <c r="AG393" s="164"/>
      <c r="AH393" s="164"/>
      <c r="AI393" s="164"/>
      <c r="AJ393" s="164"/>
      <c r="AK393" s="164"/>
    </row>
    <row r="394" spans="4:37">
      <c r="D394" s="164"/>
      <c r="E394" s="164"/>
      <c r="F394" s="164"/>
      <c r="G394" s="164"/>
      <c r="H394" s="164"/>
      <c r="I394" s="164"/>
      <c r="J394" s="164"/>
      <c r="K394" s="164"/>
      <c r="L394" s="164"/>
      <c r="M394" s="164"/>
      <c r="N394" s="164"/>
      <c r="O394" s="164"/>
      <c r="P394" s="164"/>
      <c r="Q394" s="164"/>
      <c r="R394" s="164"/>
      <c r="S394" s="164"/>
      <c r="T394" s="164"/>
      <c r="U394" s="164"/>
      <c r="V394" s="164"/>
      <c r="W394" s="164"/>
      <c r="X394" s="164"/>
      <c r="Y394" s="164"/>
      <c r="Z394" s="164"/>
      <c r="AA394" s="164"/>
      <c r="AB394" s="164"/>
      <c r="AC394" s="164"/>
      <c r="AD394" s="164"/>
      <c r="AE394" s="164"/>
      <c r="AF394" s="164"/>
      <c r="AG394" s="164"/>
      <c r="AH394" s="164"/>
      <c r="AI394" s="164"/>
      <c r="AJ394" s="164"/>
      <c r="AK394" s="164"/>
    </row>
    <row r="395" spans="4:37">
      <c r="D395" s="164"/>
      <c r="E395" s="164"/>
      <c r="F395" s="164"/>
      <c r="G395" s="164"/>
      <c r="H395" s="164"/>
      <c r="I395" s="164"/>
      <c r="J395" s="164"/>
      <c r="K395" s="164"/>
      <c r="L395" s="164"/>
      <c r="M395" s="164"/>
      <c r="N395" s="164"/>
      <c r="O395" s="164"/>
      <c r="P395" s="164"/>
      <c r="Q395" s="164"/>
      <c r="R395" s="164"/>
      <c r="S395" s="164"/>
      <c r="T395" s="164"/>
      <c r="U395" s="164"/>
      <c r="V395" s="164"/>
      <c r="W395" s="164"/>
      <c r="X395" s="164"/>
      <c r="Y395" s="164"/>
      <c r="Z395" s="164"/>
      <c r="AA395" s="164"/>
      <c r="AB395" s="164"/>
      <c r="AC395" s="164"/>
      <c r="AD395" s="164"/>
      <c r="AE395" s="164"/>
      <c r="AF395" s="164"/>
      <c r="AG395" s="164"/>
      <c r="AH395" s="164"/>
      <c r="AI395" s="164"/>
      <c r="AJ395" s="164"/>
      <c r="AK395" s="164"/>
    </row>
    <row r="396" spans="4:37">
      <c r="D396" s="164"/>
      <c r="E396" s="164"/>
      <c r="F396" s="164"/>
      <c r="G396" s="164"/>
      <c r="H396" s="164"/>
      <c r="I396" s="164"/>
      <c r="J396" s="164"/>
      <c r="K396" s="164"/>
      <c r="L396" s="164"/>
      <c r="M396" s="164"/>
      <c r="N396" s="164"/>
      <c r="O396" s="164"/>
      <c r="P396" s="164"/>
      <c r="Q396" s="164"/>
      <c r="R396" s="164"/>
      <c r="S396" s="164"/>
      <c r="T396" s="164"/>
      <c r="U396" s="164"/>
      <c r="V396" s="164"/>
      <c r="W396" s="164"/>
      <c r="X396" s="164"/>
      <c r="Y396" s="164"/>
      <c r="Z396" s="164"/>
      <c r="AA396" s="164"/>
      <c r="AB396" s="164"/>
      <c r="AC396" s="164"/>
      <c r="AD396" s="164"/>
      <c r="AE396" s="164"/>
      <c r="AF396" s="164"/>
      <c r="AG396" s="164"/>
      <c r="AH396" s="164"/>
      <c r="AI396" s="164"/>
      <c r="AJ396" s="164"/>
      <c r="AK396" s="164"/>
    </row>
    <row r="397" spans="4:37">
      <c r="D397" s="164"/>
      <c r="E397" s="164"/>
      <c r="F397" s="164"/>
      <c r="G397" s="164"/>
      <c r="H397" s="164"/>
      <c r="I397" s="164"/>
      <c r="J397" s="164"/>
      <c r="K397" s="164"/>
      <c r="L397" s="164"/>
      <c r="M397" s="164"/>
      <c r="N397" s="164"/>
      <c r="O397" s="164"/>
      <c r="P397" s="164"/>
      <c r="Q397" s="164"/>
      <c r="R397" s="164"/>
      <c r="S397" s="164"/>
      <c r="T397" s="164"/>
      <c r="U397" s="164"/>
      <c r="V397" s="164"/>
      <c r="W397" s="164"/>
      <c r="X397" s="164"/>
      <c r="Y397" s="164"/>
      <c r="Z397" s="164"/>
      <c r="AA397" s="164"/>
      <c r="AB397" s="164"/>
      <c r="AC397" s="164"/>
      <c r="AD397" s="164"/>
      <c r="AE397" s="164"/>
      <c r="AF397" s="164"/>
      <c r="AG397" s="164"/>
      <c r="AH397" s="164"/>
      <c r="AI397" s="164"/>
      <c r="AJ397" s="164"/>
      <c r="AK397" s="164"/>
    </row>
    <row r="398" spans="4:37">
      <c r="D398" s="164"/>
      <c r="E398" s="164"/>
      <c r="F398" s="164"/>
      <c r="G398" s="164"/>
      <c r="H398" s="164"/>
      <c r="I398" s="164"/>
      <c r="J398" s="164"/>
      <c r="K398" s="164"/>
      <c r="L398" s="164"/>
      <c r="M398" s="164"/>
      <c r="N398" s="164"/>
      <c r="O398" s="164"/>
      <c r="P398" s="164"/>
      <c r="Q398" s="164"/>
      <c r="R398" s="164"/>
      <c r="S398" s="164"/>
      <c r="T398" s="164"/>
      <c r="U398" s="164"/>
      <c r="V398" s="164"/>
      <c r="W398" s="164"/>
      <c r="X398" s="164"/>
      <c r="Y398" s="164"/>
      <c r="Z398" s="164"/>
      <c r="AA398" s="164"/>
      <c r="AB398" s="164"/>
      <c r="AC398" s="164"/>
      <c r="AD398" s="164"/>
      <c r="AE398" s="164"/>
      <c r="AF398" s="164"/>
      <c r="AG398" s="164"/>
      <c r="AH398" s="164"/>
      <c r="AI398" s="164"/>
      <c r="AJ398" s="164"/>
      <c r="AK398" s="164"/>
    </row>
    <row r="399" spans="4:37">
      <c r="D399" s="164"/>
      <c r="E399" s="164"/>
      <c r="F399" s="164"/>
      <c r="G399" s="164"/>
      <c r="H399" s="164"/>
      <c r="I399" s="164"/>
      <c r="J399" s="164"/>
      <c r="K399" s="164"/>
      <c r="L399" s="164"/>
      <c r="M399" s="164"/>
      <c r="N399" s="164"/>
      <c r="O399" s="164"/>
      <c r="P399" s="164"/>
      <c r="Q399" s="164"/>
      <c r="R399" s="164"/>
      <c r="S399" s="164"/>
      <c r="T399" s="164"/>
      <c r="U399" s="164"/>
      <c r="V399" s="164"/>
      <c r="W399" s="164"/>
      <c r="X399" s="164"/>
      <c r="Y399" s="164"/>
      <c r="Z399" s="164"/>
      <c r="AA399" s="164"/>
      <c r="AB399" s="164"/>
      <c r="AC399" s="164"/>
      <c r="AD399" s="164"/>
      <c r="AE399" s="164"/>
      <c r="AF399" s="164"/>
      <c r="AG399" s="164"/>
      <c r="AH399" s="164"/>
      <c r="AI399" s="164"/>
      <c r="AJ399" s="164"/>
      <c r="AK399" s="164"/>
    </row>
    <row r="400" spans="4:37">
      <c r="D400" s="164"/>
      <c r="E400" s="164"/>
      <c r="F400" s="164"/>
      <c r="G400" s="164"/>
      <c r="H400" s="164"/>
      <c r="I400" s="164"/>
      <c r="J400" s="164"/>
      <c r="K400" s="164"/>
      <c r="L400" s="164"/>
      <c r="M400" s="164"/>
      <c r="N400" s="164"/>
      <c r="O400" s="164"/>
      <c r="P400" s="164"/>
      <c r="Q400" s="164"/>
      <c r="R400" s="164"/>
      <c r="S400" s="164"/>
      <c r="T400" s="164"/>
      <c r="U400" s="164"/>
      <c r="V400" s="164"/>
      <c r="W400" s="164"/>
      <c r="X400" s="164"/>
      <c r="Y400" s="164"/>
      <c r="Z400" s="164"/>
      <c r="AA400" s="164"/>
      <c r="AB400" s="164"/>
      <c r="AC400" s="164"/>
      <c r="AD400" s="164"/>
      <c r="AE400" s="164"/>
      <c r="AF400" s="164"/>
      <c r="AG400" s="164"/>
      <c r="AH400" s="164"/>
      <c r="AI400" s="164"/>
      <c r="AJ400" s="164"/>
      <c r="AK400" s="164"/>
    </row>
    <row r="401" spans="4:37">
      <c r="D401" s="164"/>
      <c r="E401" s="164"/>
      <c r="F401" s="164"/>
      <c r="G401" s="164"/>
      <c r="H401" s="164"/>
      <c r="I401" s="164"/>
      <c r="J401" s="164"/>
      <c r="K401" s="164"/>
      <c r="L401" s="164"/>
      <c r="M401" s="164"/>
      <c r="N401" s="164"/>
      <c r="O401" s="164"/>
      <c r="P401" s="164"/>
      <c r="Q401" s="164"/>
      <c r="R401" s="164"/>
      <c r="S401" s="164"/>
      <c r="T401" s="164"/>
      <c r="U401" s="164"/>
      <c r="V401" s="164"/>
      <c r="W401" s="164"/>
      <c r="X401" s="164"/>
      <c r="Y401" s="164"/>
      <c r="Z401" s="164"/>
      <c r="AA401" s="164"/>
      <c r="AB401" s="164"/>
      <c r="AC401" s="164"/>
      <c r="AD401" s="164"/>
      <c r="AE401" s="164"/>
      <c r="AF401" s="164"/>
      <c r="AG401" s="164"/>
      <c r="AH401" s="164"/>
      <c r="AI401" s="164"/>
      <c r="AJ401" s="164"/>
      <c r="AK401" s="164"/>
    </row>
    <row r="402" spans="4:37">
      <c r="D402" s="164"/>
      <c r="E402" s="164"/>
      <c r="F402" s="164"/>
      <c r="G402" s="164"/>
      <c r="H402" s="164"/>
      <c r="I402" s="164"/>
      <c r="J402" s="164"/>
      <c r="K402" s="164"/>
      <c r="L402" s="164"/>
      <c r="M402" s="164"/>
      <c r="N402" s="164"/>
      <c r="O402" s="164"/>
      <c r="P402" s="164"/>
      <c r="Q402" s="164"/>
      <c r="R402" s="164"/>
      <c r="S402" s="164"/>
      <c r="T402" s="164"/>
      <c r="U402" s="164"/>
      <c r="V402" s="164"/>
      <c r="W402" s="164"/>
      <c r="X402" s="164"/>
      <c r="Y402" s="164"/>
      <c r="Z402" s="164"/>
      <c r="AA402" s="164"/>
      <c r="AB402" s="164"/>
      <c r="AC402" s="164"/>
      <c r="AD402" s="164"/>
      <c r="AE402" s="164"/>
      <c r="AF402" s="164"/>
      <c r="AG402" s="164"/>
      <c r="AH402" s="164"/>
      <c r="AI402" s="164"/>
      <c r="AJ402" s="164"/>
      <c r="AK402" s="164"/>
    </row>
    <row r="403" spans="4:37">
      <c r="D403" s="164"/>
      <c r="E403" s="164"/>
      <c r="F403" s="164"/>
      <c r="G403" s="164"/>
      <c r="H403" s="164"/>
      <c r="I403" s="164"/>
      <c r="J403" s="164"/>
      <c r="K403" s="164"/>
      <c r="L403" s="164"/>
      <c r="M403" s="164"/>
      <c r="N403" s="164"/>
      <c r="O403" s="164"/>
      <c r="P403" s="164"/>
      <c r="Q403" s="164"/>
      <c r="R403" s="164"/>
      <c r="S403" s="164"/>
      <c r="T403" s="164"/>
      <c r="U403" s="164"/>
      <c r="V403" s="164"/>
      <c r="W403" s="164"/>
      <c r="X403" s="164"/>
      <c r="Y403" s="164"/>
      <c r="Z403" s="164"/>
      <c r="AA403" s="164"/>
      <c r="AB403" s="164"/>
      <c r="AC403" s="164"/>
      <c r="AD403" s="164"/>
      <c r="AE403" s="164"/>
      <c r="AF403" s="164"/>
      <c r="AG403" s="164"/>
      <c r="AH403" s="164"/>
      <c r="AI403" s="164"/>
      <c r="AJ403" s="164"/>
      <c r="AK403" s="164"/>
    </row>
    <row r="404" spans="4:37">
      <c r="D404" s="164"/>
      <c r="E404" s="164"/>
      <c r="F404" s="164"/>
      <c r="G404" s="164"/>
      <c r="H404" s="164"/>
      <c r="I404" s="164"/>
      <c r="J404" s="164"/>
      <c r="K404" s="164"/>
      <c r="L404" s="164"/>
      <c r="M404" s="164"/>
      <c r="N404" s="164"/>
      <c r="O404" s="164"/>
      <c r="P404" s="164"/>
      <c r="Q404" s="164"/>
      <c r="R404" s="164"/>
      <c r="S404" s="164"/>
      <c r="T404" s="164"/>
      <c r="U404" s="164"/>
      <c r="V404" s="164"/>
      <c r="W404" s="164"/>
      <c r="X404" s="164"/>
      <c r="Y404" s="164"/>
      <c r="Z404" s="164"/>
      <c r="AA404" s="164"/>
      <c r="AB404" s="164"/>
      <c r="AC404" s="164"/>
      <c r="AD404" s="164"/>
      <c r="AE404" s="164"/>
      <c r="AF404" s="164"/>
      <c r="AG404" s="164"/>
      <c r="AH404" s="164"/>
      <c r="AI404" s="164"/>
      <c r="AJ404" s="164"/>
      <c r="AK404" s="164"/>
    </row>
    <row r="405" spans="4:37">
      <c r="D405" s="164"/>
      <c r="E405" s="164"/>
      <c r="F405" s="164"/>
      <c r="G405" s="164"/>
      <c r="H405" s="164"/>
      <c r="I405" s="164"/>
      <c r="J405" s="164"/>
      <c r="K405" s="164"/>
      <c r="L405" s="164"/>
      <c r="M405" s="164"/>
      <c r="N405" s="164"/>
      <c r="O405" s="164"/>
      <c r="P405" s="164"/>
      <c r="Q405" s="164"/>
      <c r="R405" s="164"/>
      <c r="S405" s="164"/>
      <c r="T405" s="164"/>
      <c r="U405" s="164"/>
      <c r="V405" s="164"/>
      <c r="W405" s="164"/>
      <c r="X405" s="164"/>
      <c r="Y405" s="164"/>
      <c r="Z405" s="164"/>
      <c r="AA405" s="164"/>
      <c r="AB405" s="164"/>
      <c r="AC405" s="164"/>
      <c r="AD405" s="164"/>
      <c r="AE405" s="164"/>
      <c r="AF405" s="164"/>
      <c r="AG405" s="164"/>
      <c r="AH405" s="164"/>
      <c r="AI405" s="164"/>
      <c r="AJ405" s="164"/>
      <c r="AK405" s="164"/>
    </row>
    <row r="406" spans="4:37">
      <c r="D406" s="164"/>
      <c r="E406" s="164"/>
      <c r="F406" s="164"/>
      <c r="G406" s="164"/>
      <c r="H406" s="164"/>
      <c r="I406" s="164"/>
      <c r="J406" s="164"/>
      <c r="K406" s="164"/>
      <c r="L406" s="164"/>
      <c r="M406" s="164"/>
      <c r="N406" s="164"/>
      <c r="O406" s="164"/>
      <c r="P406" s="164"/>
      <c r="Q406" s="164"/>
      <c r="R406" s="164"/>
      <c r="S406" s="164"/>
      <c r="T406" s="164"/>
      <c r="U406" s="164"/>
      <c r="V406" s="164"/>
      <c r="W406" s="164"/>
      <c r="X406" s="164"/>
      <c r="Y406" s="164"/>
      <c r="Z406" s="164"/>
      <c r="AA406" s="164"/>
      <c r="AB406" s="164"/>
      <c r="AC406" s="164"/>
      <c r="AD406" s="164"/>
      <c r="AE406" s="164"/>
      <c r="AF406" s="164"/>
      <c r="AG406" s="164"/>
      <c r="AH406" s="164"/>
      <c r="AI406" s="164"/>
      <c r="AJ406" s="164"/>
      <c r="AK406" s="164"/>
    </row>
    <row r="407" spans="4:37">
      <c r="D407" s="164"/>
      <c r="E407" s="164"/>
      <c r="F407" s="164"/>
      <c r="G407" s="164"/>
      <c r="H407" s="164"/>
      <c r="I407" s="164"/>
      <c r="J407" s="164"/>
      <c r="K407" s="164"/>
      <c r="L407" s="164"/>
      <c r="M407" s="164"/>
      <c r="N407" s="164"/>
      <c r="O407" s="164"/>
      <c r="P407" s="164"/>
      <c r="Q407" s="164"/>
      <c r="R407" s="164"/>
      <c r="S407" s="164"/>
      <c r="T407" s="164"/>
      <c r="U407" s="164"/>
      <c r="V407" s="164"/>
      <c r="W407" s="164"/>
      <c r="X407" s="164"/>
      <c r="Y407" s="164"/>
      <c r="Z407" s="164"/>
      <c r="AA407" s="164"/>
      <c r="AB407" s="164"/>
      <c r="AC407" s="164"/>
      <c r="AD407" s="164"/>
      <c r="AE407" s="164"/>
      <c r="AF407" s="164"/>
      <c r="AG407" s="164"/>
      <c r="AH407" s="164"/>
      <c r="AI407" s="164"/>
      <c r="AJ407" s="164"/>
      <c r="AK407" s="164"/>
    </row>
    <row r="408" spans="4:37">
      <c r="D408" s="164"/>
      <c r="E408" s="164"/>
      <c r="F408" s="164"/>
      <c r="G408" s="164"/>
      <c r="H408" s="164"/>
      <c r="I408" s="164"/>
      <c r="J408" s="164"/>
      <c r="K408" s="164"/>
      <c r="L408" s="164"/>
      <c r="M408" s="164"/>
      <c r="N408" s="164"/>
      <c r="O408" s="164"/>
      <c r="P408" s="164"/>
      <c r="Q408" s="164"/>
      <c r="R408" s="164"/>
      <c r="S408" s="164"/>
      <c r="T408" s="164"/>
      <c r="U408" s="164"/>
      <c r="V408" s="164"/>
      <c r="W408" s="164"/>
      <c r="X408" s="164"/>
      <c r="Y408" s="164"/>
      <c r="Z408" s="164"/>
      <c r="AA408" s="164"/>
      <c r="AB408" s="164"/>
      <c r="AC408" s="164"/>
      <c r="AD408" s="164"/>
      <c r="AE408" s="164"/>
      <c r="AF408" s="164"/>
      <c r="AG408" s="164"/>
      <c r="AH408" s="164"/>
      <c r="AI408" s="164"/>
      <c r="AJ408" s="164"/>
      <c r="AK408" s="164"/>
    </row>
    <row r="409" spans="4:37">
      <c r="D409" s="164"/>
      <c r="E409" s="164"/>
      <c r="F409" s="164"/>
      <c r="G409" s="164"/>
      <c r="H409" s="164"/>
      <c r="I409" s="164"/>
      <c r="J409" s="164"/>
      <c r="K409" s="164"/>
      <c r="L409" s="164"/>
      <c r="M409" s="164"/>
      <c r="N409" s="164"/>
      <c r="O409" s="164"/>
      <c r="P409" s="164"/>
      <c r="Q409" s="164"/>
      <c r="R409" s="164"/>
      <c r="S409" s="164"/>
      <c r="T409" s="164"/>
      <c r="U409" s="164"/>
      <c r="V409" s="164"/>
      <c r="W409" s="164"/>
      <c r="X409" s="164"/>
      <c r="Y409" s="164"/>
      <c r="Z409" s="164"/>
      <c r="AA409" s="164"/>
      <c r="AB409" s="164"/>
      <c r="AC409" s="164"/>
      <c r="AD409" s="164"/>
      <c r="AE409" s="164"/>
      <c r="AF409" s="164"/>
      <c r="AG409" s="164"/>
      <c r="AH409" s="164"/>
      <c r="AI409" s="164"/>
      <c r="AJ409" s="164"/>
      <c r="AK409" s="164"/>
    </row>
    <row r="410" spans="4:37">
      <c r="D410" s="164"/>
      <c r="E410" s="164"/>
      <c r="F410" s="164"/>
      <c r="G410" s="164"/>
      <c r="H410" s="164"/>
      <c r="I410" s="164"/>
      <c r="J410" s="164"/>
      <c r="K410" s="164"/>
      <c r="L410" s="164"/>
      <c r="M410" s="164"/>
      <c r="N410" s="164"/>
      <c r="O410" s="164"/>
      <c r="P410" s="164"/>
      <c r="Q410" s="164"/>
      <c r="R410" s="164"/>
      <c r="S410" s="164"/>
      <c r="T410" s="164"/>
      <c r="U410" s="164"/>
      <c r="V410" s="164"/>
      <c r="W410" s="164"/>
      <c r="X410" s="164"/>
      <c r="Y410" s="164"/>
      <c r="Z410" s="164"/>
      <c r="AA410" s="164"/>
      <c r="AB410" s="164"/>
      <c r="AC410" s="164"/>
      <c r="AD410" s="164"/>
      <c r="AE410" s="164"/>
      <c r="AF410" s="164"/>
      <c r="AG410" s="164"/>
      <c r="AH410" s="164"/>
      <c r="AI410" s="164"/>
      <c r="AJ410" s="164"/>
      <c r="AK410" s="164"/>
    </row>
    <row r="411" spans="4:37">
      <c r="D411" s="164"/>
      <c r="E411" s="164"/>
      <c r="F411" s="164"/>
      <c r="G411" s="164"/>
      <c r="H411" s="164"/>
      <c r="I411" s="164"/>
      <c r="J411" s="164"/>
      <c r="K411" s="164"/>
      <c r="L411" s="164"/>
      <c r="M411" s="164"/>
      <c r="N411" s="164"/>
      <c r="O411" s="164"/>
      <c r="P411" s="164"/>
      <c r="Q411" s="164"/>
      <c r="R411" s="164"/>
      <c r="S411" s="164"/>
      <c r="T411" s="164"/>
      <c r="U411" s="164"/>
      <c r="V411" s="164"/>
      <c r="W411" s="164"/>
      <c r="X411" s="164"/>
      <c r="Y411" s="164"/>
      <c r="Z411" s="164"/>
      <c r="AA411" s="164"/>
      <c r="AB411" s="164"/>
      <c r="AC411" s="164"/>
      <c r="AD411" s="164"/>
      <c r="AE411" s="164"/>
      <c r="AF411" s="164"/>
      <c r="AG411" s="164"/>
      <c r="AH411" s="164"/>
      <c r="AI411" s="164"/>
      <c r="AJ411" s="164"/>
      <c r="AK411" s="164"/>
    </row>
    <row r="412" spans="4:37">
      <c r="D412" s="164"/>
      <c r="E412" s="164"/>
      <c r="F412" s="164"/>
      <c r="G412" s="164"/>
      <c r="H412" s="164"/>
      <c r="I412" s="164"/>
      <c r="J412" s="164"/>
      <c r="K412" s="164"/>
      <c r="L412" s="164"/>
      <c r="M412" s="164"/>
      <c r="N412" s="164"/>
      <c r="O412" s="164"/>
      <c r="P412" s="164"/>
      <c r="Q412" s="164"/>
      <c r="R412" s="164"/>
      <c r="S412" s="164"/>
      <c r="T412" s="164"/>
      <c r="U412" s="164"/>
      <c r="V412" s="164"/>
      <c r="W412" s="164"/>
      <c r="X412" s="164"/>
      <c r="Y412" s="164"/>
      <c r="Z412" s="164"/>
      <c r="AA412" s="164"/>
      <c r="AB412" s="164"/>
      <c r="AC412" s="164"/>
      <c r="AD412" s="164"/>
      <c r="AE412" s="164"/>
      <c r="AF412" s="164"/>
      <c r="AG412" s="164"/>
      <c r="AH412" s="164"/>
      <c r="AI412" s="164"/>
      <c r="AJ412" s="164"/>
      <c r="AK412" s="164"/>
    </row>
    <row r="413" spans="4:37">
      <c r="D413" s="164"/>
      <c r="E413" s="164"/>
      <c r="F413" s="164"/>
      <c r="G413" s="164"/>
      <c r="H413" s="164"/>
      <c r="I413" s="164"/>
      <c r="J413" s="164"/>
      <c r="K413" s="164"/>
      <c r="L413" s="164"/>
      <c r="M413" s="164"/>
      <c r="N413" s="164"/>
      <c r="O413" s="164"/>
      <c r="P413" s="164"/>
      <c r="Q413" s="164"/>
      <c r="R413" s="164"/>
      <c r="S413" s="164"/>
      <c r="T413" s="164"/>
      <c r="U413" s="164"/>
      <c r="V413" s="164"/>
      <c r="W413" s="164"/>
      <c r="X413" s="164"/>
      <c r="Y413" s="164"/>
      <c r="Z413" s="164"/>
      <c r="AA413" s="164"/>
      <c r="AB413" s="164"/>
      <c r="AC413" s="164"/>
      <c r="AD413" s="164"/>
      <c r="AE413" s="164"/>
      <c r="AF413" s="164"/>
      <c r="AG413" s="164"/>
      <c r="AH413" s="164"/>
      <c r="AI413" s="164"/>
      <c r="AJ413" s="164"/>
      <c r="AK413" s="164"/>
    </row>
    <row r="414" spans="4:37">
      <c r="D414" s="164"/>
      <c r="E414" s="164"/>
      <c r="F414" s="164"/>
      <c r="G414" s="164"/>
      <c r="H414" s="164"/>
      <c r="I414" s="164"/>
      <c r="J414" s="164"/>
      <c r="K414" s="164"/>
      <c r="L414" s="164"/>
      <c r="M414" s="164"/>
      <c r="N414" s="164"/>
      <c r="O414" s="164"/>
      <c r="P414" s="164"/>
      <c r="Q414" s="164"/>
      <c r="R414" s="164"/>
      <c r="S414" s="164"/>
      <c r="T414" s="164"/>
      <c r="U414" s="164"/>
      <c r="V414" s="164"/>
      <c r="W414" s="164"/>
      <c r="X414" s="164"/>
      <c r="Y414" s="164"/>
      <c r="Z414" s="164"/>
      <c r="AA414" s="164"/>
      <c r="AB414" s="164"/>
      <c r="AC414" s="164"/>
      <c r="AD414" s="164"/>
      <c r="AE414" s="164"/>
      <c r="AF414" s="164"/>
      <c r="AG414" s="164"/>
      <c r="AH414" s="164"/>
      <c r="AI414" s="164"/>
      <c r="AJ414" s="164"/>
      <c r="AK414" s="164"/>
    </row>
    <row r="415" spans="4:37">
      <c r="D415" s="164"/>
      <c r="E415" s="164"/>
      <c r="F415" s="164"/>
      <c r="G415" s="164"/>
      <c r="H415" s="164"/>
      <c r="I415" s="164"/>
      <c r="J415" s="164"/>
      <c r="K415" s="164"/>
      <c r="L415" s="164"/>
      <c r="M415" s="164"/>
      <c r="N415" s="164"/>
      <c r="O415" s="164"/>
      <c r="P415" s="164"/>
      <c r="Q415" s="164"/>
      <c r="R415" s="164"/>
      <c r="S415" s="164"/>
      <c r="T415" s="164"/>
      <c r="U415" s="164"/>
      <c r="V415" s="164"/>
      <c r="W415" s="164"/>
      <c r="X415" s="164"/>
      <c r="Y415" s="164"/>
      <c r="Z415" s="164"/>
      <c r="AA415" s="164"/>
      <c r="AB415" s="164"/>
      <c r="AC415" s="164"/>
      <c r="AD415" s="164"/>
      <c r="AE415" s="164"/>
      <c r="AF415" s="164"/>
      <c r="AG415" s="164"/>
      <c r="AH415" s="164"/>
      <c r="AI415" s="164"/>
      <c r="AJ415" s="164"/>
      <c r="AK415" s="164"/>
    </row>
    <row r="416" spans="4:37">
      <c r="D416" s="164"/>
      <c r="E416" s="164"/>
      <c r="F416" s="164"/>
      <c r="G416" s="164"/>
      <c r="H416" s="164"/>
      <c r="I416" s="164"/>
      <c r="J416" s="164"/>
      <c r="K416" s="164"/>
      <c r="L416" s="164"/>
      <c r="M416" s="164"/>
      <c r="N416" s="164"/>
      <c r="O416" s="164"/>
      <c r="P416" s="164"/>
      <c r="Q416" s="164"/>
      <c r="R416" s="164"/>
      <c r="S416" s="164"/>
      <c r="T416" s="164"/>
      <c r="U416" s="164"/>
      <c r="V416" s="164"/>
      <c r="W416" s="164"/>
      <c r="X416" s="164"/>
      <c r="Y416" s="164"/>
      <c r="Z416" s="164"/>
      <c r="AA416" s="164"/>
      <c r="AB416" s="164"/>
      <c r="AC416" s="164"/>
      <c r="AD416" s="164"/>
      <c r="AE416" s="164"/>
      <c r="AF416" s="164"/>
      <c r="AG416" s="164"/>
      <c r="AH416" s="164"/>
      <c r="AI416" s="164"/>
      <c r="AJ416" s="164"/>
      <c r="AK416" s="164"/>
    </row>
    <row r="417" spans="4:37">
      <c r="D417" s="164"/>
      <c r="E417" s="164"/>
      <c r="F417" s="164"/>
      <c r="G417" s="164"/>
      <c r="H417" s="164"/>
      <c r="I417" s="164"/>
      <c r="J417" s="164"/>
      <c r="K417" s="164"/>
      <c r="L417" s="164"/>
      <c r="M417" s="164"/>
      <c r="N417" s="164"/>
      <c r="O417" s="164"/>
      <c r="P417" s="164"/>
      <c r="Q417" s="164"/>
      <c r="R417" s="164"/>
      <c r="S417" s="164"/>
      <c r="T417" s="164"/>
      <c r="U417" s="164"/>
      <c r="V417" s="164"/>
      <c r="W417" s="164"/>
      <c r="X417" s="164"/>
      <c r="Y417" s="164"/>
      <c r="Z417" s="164"/>
      <c r="AA417" s="164"/>
      <c r="AB417" s="164"/>
      <c r="AC417" s="164"/>
      <c r="AD417" s="164"/>
      <c r="AE417" s="164"/>
      <c r="AF417" s="164"/>
      <c r="AG417" s="164"/>
      <c r="AH417" s="164"/>
      <c r="AI417" s="164"/>
      <c r="AJ417" s="164"/>
      <c r="AK417" s="164"/>
    </row>
    <row r="418" spans="4:37">
      <c r="D418" s="164"/>
      <c r="E418" s="164"/>
      <c r="F418" s="164"/>
      <c r="G418" s="164"/>
      <c r="H418" s="164"/>
      <c r="I418" s="164"/>
      <c r="J418" s="164"/>
      <c r="K418" s="164"/>
      <c r="L418" s="164"/>
      <c r="M418" s="164"/>
      <c r="N418" s="164"/>
      <c r="O418" s="164"/>
      <c r="P418" s="164"/>
      <c r="Q418" s="164"/>
      <c r="R418" s="164"/>
      <c r="S418" s="164"/>
      <c r="T418" s="164"/>
      <c r="U418" s="164"/>
      <c r="V418" s="164"/>
      <c r="W418" s="164"/>
      <c r="X418" s="164"/>
      <c r="Y418" s="164"/>
      <c r="Z418" s="164"/>
      <c r="AA418" s="164"/>
      <c r="AB418" s="164"/>
      <c r="AC418" s="164"/>
      <c r="AD418" s="164"/>
      <c r="AE418" s="164"/>
      <c r="AF418" s="164"/>
      <c r="AG418" s="164"/>
      <c r="AH418" s="164"/>
      <c r="AI418" s="164"/>
      <c r="AJ418" s="164"/>
      <c r="AK418" s="164"/>
    </row>
    <row r="419" spans="4:37">
      <c r="D419" s="164"/>
      <c r="E419" s="164"/>
      <c r="F419" s="164"/>
      <c r="G419" s="164"/>
      <c r="H419" s="164"/>
      <c r="I419" s="164"/>
      <c r="J419" s="164"/>
      <c r="K419" s="164"/>
      <c r="L419" s="164"/>
      <c r="M419" s="164"/>
      <c r="N419" s="164"/>
      <c r="O419" s="164"/>
      <c r="P419" s="164"/>
      <c r="Q419" s="164"/>
      <c r="R419" s="164"/>
      <c r="S419" s="164"/>
      <c r="T419" s="164"/>
      <c r="U419" s="164"/>
      <c r="V419" s="164"/>
      <c r="W419" s="164"/>
      <c r="X419" s="164"/>
      <c r="Y419" s="164"/>
      <c r="Z419" s="164"/>
      <c r="AA419" s="164"/>
      <c r="AB419" s="164"/>
      <c r="AC419" s="164"/>
      <c r="AD419" s="164"/>
      <c r="AE419" s="164"/>
      <c r="AF419" s="164"/>
      <c r="AG419" s="164"/>
      <c r="AH419" s="164"/>
      <c r="AI419" s="164"/>
      <c r="AJ419" s="164"/>
      <c r="AK419" s="164"/>
    </row>
    <row r="420" spans="4:37">
      <c r="D420" s="164"/>
      <c r="E420" s="164"/>
      <c r="F420" s="164"/>
      <c r="G420" s="164"/>
      <c r="H420" s="164"/>
      <c r="I420" s="164"/>
      <c r="J420" s="164"/>
      <c r="K420" s="164"/>
      <c r="L420" s="164"/>
      <c r="M420" s="164"/>
      <c r="N420" s="164"/>
      <c r="O420" s="164"/>
      <c r="P420" s="164"/>
      <c r="Q420" s="164"/>
      <c r="R420" s="164"/>
      <c r="S420" s="164"/>
      <c r="T420" s="164"/>
      <c r="U420" s="164"/>
      <c r="V420" s="164"/>
      <c r="W420" s="164"/>
      <c r="X420" s="164"/>
      <c r="Y420" s="164"/>
      <c r="Z420" s="164"/>
      <c r="AA420" s="164"/>
      <c r="AB420" s="164"/>
      <c r="AC420" s="164"/>
      <c r="AD420" s="164"/>
      <c r="AE420" s="164"/>
      <c r="AF420" s="164"/>
      <c r="AG420" s="164"/>
      <c r="AH420" s="164"/>
      <c r="AI420" s="164"/>
      <c r="AJ420" s="164"/>
      <c r="AK420" s="164"/>
    </row>
    <row r="421" spans="4:37">
      <c r="D421" s="164"/>
      <c r="E421" s="164"/>
      <c r="F421" s="164"/>
      <c r="G421" s="164"/>
      <c r="H421" s="164"/>
      <c r="I421" s="164"/>
      <c r="J421" s="164"/>
      <c r="K421" s="164"/>
      <c r="L421" s="164"/>
      <c r="M421" s="164"/>
      <c r="N421" s="164"/>
      <c r="O421" s="164"/>
      <c r="P421" s="164"/>
      <c r="Q421" s="164"/>
      <c r="R421" s="164"/>
      <c r="S421" s="164"/>
      <c r="T421" s="164"/>
      <c r="U421" s="164"/>
      <c r="V421" s="164"/>
      <c r="W421" s="164"/>
      <c r="X421" s="164"/>
      <c r="Y421" s="164"/>
      <c r="Z421" s="164"/>
      <c r="AA421" s="164"/>
      <c r="AB421" s="164"/>
      <c r="AC421" s="164"/>
      <c r="AD421" s="164"/>
      <c r="AE421" s="164"/>
      <c r="AF421" s="164"/>
      <c r="AG421" s="164"/>
      <c r="AH421" s="164"/>
      <c r="AI421" s="164"/>
      <c r="AJ421" s="164"/>
      <c r="AK421" s="164"/>
    </row>
    <row r="422" spans="4:37">
      <c r="D422" s="164"/>
      <c r="E422" s="164"/>
      <c r="F422" s="164"/>
      <c r="G422" s="164"/>
      <c r="H422" s="164"/>
      <c r="I422" s="164"/>
      <c r="J422" s="164"/>
      <c r="K422" s="164"/>
      <c r="L422" s="164"/>
      <c r="M422" s="164"/>
      <c r="N422" s="164"/>
      <c r="O422" s="164"/>
      <c r="P422" s="164"/>
      <c r="Q422" s="164"/>
      <c r="R422" s="164"/>
      <c r="S422" s="164"/>
      <c r="T422" s="164"/>
      <c r="U422" s="164"/>
      <c r="V422" s="164"/>
      <c r="W422" s="164"/>
      <c r="X422" s="164"/>
      <c r="Y422" s="164"/>
      <c r="Z422" s="164"/>
      <c r="AA422" s="164"/>
      <c r="AB422" s="164"/>
      <c r="AC422" s="164"/>
      <c r="AD422" s="164"/>
      <c r="AE422" s="164"/>
      <c r="AF422" s="164"/>
      <c r="AG422" s="164"/>
      <c r="AH422" s="164"/>
      <c r="AI422" s="164"/>
      <c r="AJ422" s="164"/>
      <c r="AK422" s="164"/>
    </row>
    <row r="423" spans="4:37">
      <c r="D423" s="164"/>
      <c r="E423" s="164"/>
      <c r="F423" s="164"/>
      <c r="G423" s="164"/>
      <c r="H423" s="164"/>
      <c r="I423" s="164"/>
      <c r="J423" s="164"/>
      <c r="K423" s="164"/>
      <c r="L423" s="164"/>
      <c r="M423" s="164"/>
      <c r="N423" s="164"/>
      <c r="O423" s="164"/>
      <c r="P423" s="164"/>
      <c r="Q423" s="164"/>
      <c r="R423" s="164"/>
      <c r="S423" s="164"/>
      <c r="T423" s="164"/>
      <c r="U423" s="164"/>
      <c r="V423" s="164"/>
      <c r="W423" s="164"/>
      <c r="X423" s="164"/>
      <c r="Y423" s="164"/>
      <c r="Z423" s="164"/>
      <c r="AA423" s="164"/>
      <c r="AB423" s="164"/>
      <c r="AC423" s="164"/>
      <c r="AD423" s="164"/>
      <c r="AE423" s="164"/>
      <c r="AF423" s="164"/>
      <c r="AG423" s="164"/>
      <c r="AH423" s="164"/>
      <c r="AI423" s="164"/>
      <c r="AJ423" s="164"/>
      <c r="AK423" s="164"/>
    </row>
    <row r="424" spans="4:37">
      <c r="D424" s="164"/>
      <c r="E424" s="164"/>
      <c r="F424" s="164"/>
      <c r="G424" s="164"/>
      <c r="H424" s="164"/>
      <c r="I424" s="164"/>
      <c r="J424" s="164"/>
      <c r="K424" s="164"/>
      <c r="L424" s="164"/>
      <c r="M424" s="164"/>
      <c r="N424" s="164"/>
      <c r="O424" s="164"/>
      <c r="P424" s="164"/>
      <c r="Q424" s="164"/>
      <c r="R424" s="164"/>
      <c r="S424" s="164"/>
      <c r="T424" s="164"/>
      <c r="U424" s="164"/>
      <c r="V424" s="164"/>
      <c r="W424" s="164"/>
      <c r="X424" s="164"/>
      <c r="Y424" s="164"/>
      <c r="Z424" s="164"/>
      <c r="AA424" s="164"/>
      <c r="AB424" s="164"/>
      <c r="AC424" s="164"/>
      <c r="AD424" s="164"/>
      <c r="AE424" s="164"/>
      <c r="AF424" s="164"/>
      <c r="AG424" s="164"/>
      <c r="AH424" s="164"/>
      <c r="AI424" s="164"/>
      <c r="AJ424" s="164"/>
      <c r="AK424" s="164"/>
    </row>
    <row r="425" spans="4:37">
      <c r="D425" s="164"/>
      <c r="E425" s="164"/>
      <c r="F425" s="164"/>
      <c r="G425" s="164"/>
      <c r="H425" s="164"/>
      <c r="I425" s="164"/>
      <c r="J425" s="164"/>
      <c r="K425" s="164"/>
      <c r="L425" s="164"/>
      <c r="M425" s="164"/>
      <c r="N425" s="164"/>
      <c r="O425" s="164"/>
      <c r="P425" s="164"/>
      <c r="Q425" s="164"/>
      <c r="R425" s="164"/>
      <c r="S425" s="164"/>
      <c r="T425" s="164"/>
      <c r="U425" s="164"/>
      <c r="V425" s="164"/>
      <c r="W425" s="164"/>
      <c r="X425" s="164"/>
      <c r="Y425" s="164"/>
      <c r="Z425" s="164"/>
      <c r="AA425" s="164"/>
      <c r="AB425" s="164"/>
      <c r="AC425" s="164"/>
      <c r="AD425" s="164"/>
      <c r="AE425" s="164"/>
      <c r="AF425" s="164"/>
      <c r="AG425" s="164"/>
      <c r="AH425" s="164"/>
      <c r="AI425" s="164"/>
      <c r="AJ425" s="164"/>
      <c r="AK425" s="164"/>
    </row>
    <row r="426" spans="4:37">
      <c r="D426" s="164"/>
      <c r="E426" s="164"/>
      <c r="F426" s="164"/>
      <c r="G426" s="164"/>
      <c r="H426" s="164"/>
      <c r="I426" s="164"/>
      <c r="J426" s="164"/>
      <c r="K426" s="164"/>
      <c r="L426" s="164"/>
      <c r="M426" s="164"/>
      <c r="N426" s="164"/>
      <c r="O426" s="164"/>
      <c r="P426" s="164"/>
      <c r="Q426" s="164"/>
      <c r="R426" s="164"/>
      <c r="S426" s="164"/>
      <c r="T426" s="164"/>
      <c r="U426" s="164"/>
      <c r="V426" s="164"/>
      <c r="W426" s="164"/>
      <c r="X426" s="164"/>
      <c r="Y426" s="164"/>
      <c r="Z426" s="164"/>
      <c r="AA426" s="164"/>
      <c r="AB426" s="164"/>
      <c r="AC426" s="164"/>
      <c r="AD426" s="164"/>
      <c r="AE426" s="164"/>
      <c r="AF426" s="164"/>
      <c r="AG426" s="164"/>
      <c r="AH426" s="164"/>
      <c r="AI426" s="164"/>
      <c r="AJ426" s="164"/>
      <c r="AK426" s="164"/>
    </row>
    <row r="427" spans="4:37">
      <c r="D427" s="164"/>
      <c r="E427" s="164"/>
      <c r="F427" s="164"/>
      <c r="G427" s="164"/>
      <c r="H427" s="164"/>
      <c r="I427" s="164"/>
      <c r="J427" s="164"/>
      <c r="K427" s="164"/>
      <c r="L427" s="164"/>
      <c r="M427" s="164"/>
      <c r="N427" s="164"/>
      <c r="O427" s="164"/>
      <c r="P427" s="164"/>
      <c r="Q427" s="164"/>
      <c r="R427" s="164"/>
      <c r="S427" s="164"/>
      <c r="T427" s="164"/>
      <c r="U427" s="164"/>
      <c r="V427" s="164"/>
      <c r="W427" s="164"/>
      <c r="X427" s="164"/>
      <c r="Y427" s="164"/>
      <c r="Z427" s="164"/>
      <c r="AA427" s="164"/>
      <c r="AB427" s="164"/>
      <c r="AC427" s="164"/>
      <c r="AD427" s="164"/>
      <c r="AE427" s="164"/>
      <c r="AF427" s="164"/>
      <c r="AG427" s="164"/>
      <c r="AH427" s="164"/>
      <c r="AI427" s="164"/>
      <c r="AJ427" s="164"/>
      <c r="AK427" s="164"/>
    </row>
    <row r="428" spans="4:37">
      <c r="D428" s="164"/>
      <c r="E428" s="164"/>
      <c r="F428" s="164"/>
      <c r="G428" s="164"/>
      <c r="H428" s="164"/>
      <c r="I428" s="164"/>
      <c r="J428" s="164"/>
      <c r="K428" s="164"/>
      <c r="L428" s="164"/>
      <c r="M428" s="164"/>
      <c r="N428" s="164"/>
      <c r="O428" s="164"/>
      <c r="P428" s="164"/>
      <c r="Q428" s="164"/>
      <c r="R428" s="164"/>
      <c r="S428" s="164"/>
      <c r="T428" s="164"/>
      <c r="U428" s="164"/>
      <c r="V428" s="164"/>
      <c r="W428" s="164"/>
      <c r="X428" s="164"/>
      <c r="Y428" s="164"/>
      <c r="Z428" s="164"/>
      <c r="AA428" s="164"/>
      <c r="AB428" s="164"/>
      <c r="AC428" s="164"/>
      <c r="AD428" s="164"/>
      <c r="AE428" s="164"/>
      <c r="AF428" s="164"/>
      <c r="AG428" s="164"/>
      <c r="AH428" s="164"/>
      <c r="AI428" s="164"/>
      <c r="AJ428" s="164"/>
      <c r="AK428" s="164"/>
    </row>
    <row r="429" spans="4:37">
      <c r="D429" s="164"/>
      <c r="E429" s="164"/>
      <c r="F429" s="164"/>
      <c r="G429" s="164"/>
      <c r="H429" s="164"/>
      <c r="I429" s="164"/>
      <c r="J429" s="164"/>
      <c r="K429" s="164"/>
      <c r="L429" s="164"/>
      <c r="M429" s="164"/>
      <c r="N429" s="164"/>
      <c r="O429" s="164"/>
      <c r="P429" s="164"/>
      <c r="Q429" s="164"/>
      <c r="R429" s="164"/>
      <c r="S429" s="164"/>
      <c r="T429" s="164"/>
      <c r="U429" s="164"/>
      <c r="V429" s="164"/>
      <c r="W429" s="164"/>
      <c r="X429" s="164"/>
      <c r="Y429" s="164"/>
      <c r="Z429" s="164"/>
      <c r="AA429" s="164"/>
      <c r="AB429" s="164"/>
      <c r="AC429" s="164"/>
      <c r="AD429" s="164"/>
      <c r="AE429" s="164"/>
      <c r="AF429" s="164"/>
      <c r="AG429" s="164"/>
      <c r="AH429" s="164"/>
      <c r="AI429" s="164"/>
      <c r="AJ429" s="164"/>
      <c r="AK429" s="164"/>
    </row>
    <row r="430" spans="4:37">
      <c r="D430" s="164"/>
      <c r="E430" s="164"/>
      <c r="F430" s="164"/>
      <c r="G430" s="164"/>
      <c r="H430" s="164"/>
      <c r="I430" s="164"/>
      <c r="J430" s="164"/>
      <c r="K430" s="164"/>
      <c r="L430" s="164"/>
      <c r="M430" s="164"/>
      <c r="N430" s="164"/>
      <c r="O430" s="164"/>
      <c r="P430" s="164"/>
      <c r="Q430" s="164"/>
      <c r="R430" s="164"/>
      <c r="S430" s="164"/>
      <c r="T430" s="164"/>
      <c r="U430" s="164"/>
      <c r="V430" s="164"/>
      <c r="W430" s="164"/>
      <c r="X430" s="164"/>
      <c r="Y430" s="164"/>
      <c r="Z430" s="164"/>
      <c r="AA430" s="164"/>
      <c r="AB430" s="164"/>
      <c r="AC430" s="164"/>
      <c r="AD430" s="164"/>
      <c r="AE430" s="164"/>
      <c r="AF430" s="164"/>
      <c r="AG430" s="164"/>
      <c r="AH430" s="164"/>
      <c r="AI430" s="164"/>
      <c r="AJ430" s="164"/>
      <c r="AK430" s="164"/>
    </row>
    <row r="431" spans="4:37">
      <c r="D431" s="164"/>
      <c r="E431" s="164"/>
      <c r="F431" s="164"/>
      <c r="G431" s="164"/>
      <c r="H431" s="164"/>
      <c r="I431" s="164"/>
      <c r="J431" s="164"/>
      <c r="K431" s="164"/>
      <c r="L431" s="164"/>
      <c r="M431" s="164"/>
      <c r="N431" s="164"/>
      <c r="O431" s="164"/>
      <c r="P431" s="164"/>
      <c r="Q431" s="164"/>
      <c r="R431" s="164"/>
      <c r="S431" s="164"/>
      <c r="T431" s="164"/>
      <c r="U431" s="164"/>
      <c r="V431" s="164"/>
      <c r="W431" s="164"/>
      <c r="X431" s="164"/>
      <c r="Y431" s="164"/>
      <c r="Z431" s="164"/>
      <c r="AA431" s="164"/>
      <c r="AB431" s="164"/>
      <c r="AC431" s="164"/>
      <c r="AD431" s="164"/>
      <c r="AE431" s="164"/>
      <c r="AF431" s="164"/>
      <c r="AG431" s="164"/>
      <c r="AH431" s="164"/>
      <c r="AI431" s="164"/>
      <c r="AJ431" s="164"/>
      <c r="AK431" s="164"/>
    </row>
    <row r="432" spans="4:37">
      <c r="D432" s="164"/>
      <c r="E432" s="164"/>
      <c r="F432" s="164"/>
      <c r="G432" s="164"/>
      <c r="H432" s="164"/>
      <c r="I432" s="164"/>
      <c r="J432" s="164"/>
      <c r="K432" s="164"/>
      <c r="L432" s="164"/>
      <c r="M432" s="164"/>
      <c r="N432" s="164"/>
      <c r="O432" s="164"/>
      <c r="P432" s="164"/>
      <c r="Q432" s="164"/>
      <c r="R432" s="164"/>
      <c r="S432" s="164"/>
      <c r="T432" s="164"/>
      <c r="U432" s="164"/>
      <c r="V432" s="164"/>
      <c r="W432" s="164"/>
      <c r="X432" s="164"/>
      <c r="Y432" s="164"/>
      <c r="Z432" s="164"/>
      <c r="AA432" s="164"/>
      <c r="AB432" s="164"/>
      <c r="AC432" s="164"/>
      <c r="AD432" s="164"/>
      <c r="AE432" s="164"/>
      <c r="AF432" s="164"/>
      <c r="AG432" s="164"/>
      <c r="AH432" s="164"/>
      <c r="AI432" s="164"/>
      <c r="AJ432" s="164"/>
      <c r="AK432" s="164"/>
    </row>
    <row r="433" spans="4:37">
      <c r="D433" s="164"/>
      <c r="E433" s="164"/>
      <c r="F433" s="164"/>
      <c r="G433" s="164"/>
      <c r="H433" s="164"/>
      <c r="I433" s="164"/>
      <c r="J433" s="164"/>
      <c r="K433" s="164"/>
      <c r="L433" s="164"/>
      <c r="M433" s="164"/>
      <c r="N433" s="164"/>
      <c r="O433" s="164"/>
      <c r="P433" s="164"/>
      <c r="Q433" s="164"/>
      <c r="R433" s="164"/>
      <c r="S433" s="164"/>
      <c r="T433" s="164"/>
      <c r="U433" s="164"/>
      <c r="V433" s="164"/>
      <c r="W433" s="164"/>
      <c r="X433" s="164"/>
      <c r="Y433" s="164"/>
      <c r="Z433" s="164"/>
      <c r="AA433" s="164"/>
      <c r="AB433" s="164"/>
      <c r="AC433" s="164"/>
      <c r="AD433" s="164"/>
      <c r="AE433" s="164"/>
      <c r="AF433" s="164"/>
      <c r="AG433" s="164"/>
      <c r="AH433" s="164"/>
      <c r="AI433" s="164"/>
      <c r="AJ433" s="164"/>
      <c r="AK433" s="164"/>
    </row>
    <row r="434" spans="4:37">
      <c r="D434" s="164"/>
      <c r="E434" s="164"/>
      <c r="F434" s="164"/>
      <c r="G434" s="164"/>
      <c r="H434" s="164"/>
      <c r="I434" s="164"/>
      <c r="J434" s="164"/>
      <c r="K434" s="164"/>
      <c r="L434" s="164"/>
      <c r="M434" s="164"/>
      <c r="N434" s="164"/>
      <c r="O434" s="164"/>
      <c r="P434" s="164"/>
      <c r="Q434" s="164"/>
      <c r="R434" s="164"/>
      <c r="S434" s="164"/>
      <c r="T434" s="164"/>
      <c r="U434" s="164"/>
      <c r="V434" s="164"/>
      <c r="W434" s="164"/>
      <c r="X434" s="164"/>
      <c r="Y434" s="164"/>
      <c r="Z434" s="164"/>
      <c r="AA434" s="164"/>
      <c r="AB434" s="164"/>
      <c r="AC434" s="164"/>
      <c r="AD434" s="164"/>
      <c r="AE434" s="164"/>
      <c r="AF434" s="164"/>
      <c r="AG434" s="164"/>
      <c r="AH434" s="164"/>
      <c r="AI434" s="164"/>
      <c r="AJ434" s="164"/>
      <c r="AK434" s="164"/>
    </row>
    <row r="435" spans="4:37">
      <c r="D435" s="164"/>
      <c r="E435" s="164"/>
      <c r="F435" s="164"/>
      <c r="G435" s="164"/>
      <c r="H435" s="164"/>
      <c r="I435" s="164"/>
      <c r="J435" s="164"/>
      <c r="K435" s="164"/>
      <c r="L435" s="164"/>
      <c r="M435" s="164"/>
      <c r="N435" s="164"/>
      <c r="O435" s="164"/>
      <c r="P435" s="164"/>
      <c r="Q435" s="164"/>
      <c r="R435" s="164"/>
      <c r="S435" s="164"/>
      <c r="T435" s="164"/>
      <c r="U435" s="164"/>
      <c r="V435" s="164"/>
      <c r="W435" s="164"/>
      <c r="X435" s="164"/>
      <c r="Y435" s="164"/>
      <c r="Z435" s="164"/>
      <c r="AA435" s="164"/>
      <c r="AB435" s="164"/>
      <c r="AC435" s="164"/>
      <c r="AD435" s="164"/>
      <c r="AE435" s="164"/>
      <c r="AF435" s="164"/>
      <c r="AG435" s="164"/>
      <c r="AH435" s="164"/>
      <c r="AI435" s="164"/>
      <c r="AJ435" s="164"/>
      <c r="AK435" s="164"/>
    </row>
    <row r="436" spans="4:37">
      <c r="D436" s="164"/>
      <c r="E436" s="164"/>
      <c r="F436" s="164"/>
      <c r="G436" s="164"/>
      <c r="H436" s="164"/>
      <c r="I436" s="164"/>
      <c r="J436" s="164"/>
      <c r="K436" s="164"/>
      <c r="L436" s="164"/>
      <c r="M436" s="164"/>
      <c r="N436" s="164"/>
      <c r="O436" s="164"/>
      <c r="P436" s="164"/>
      <c r="Q436" s="164"/>
      <c r="R436" s="164"/>
      <c r="S436" s="164"/>
      <c r="T436" s="164"/>
      <c r="U436" s="164"/>
      <c r="V436" s="164"/>
      <c r="W436" s="164"/>
      <c r="X436" s="164"/>
      <c r="Y436" s="164"/>
      <c r="Z436" s="164"/>
      <c r="AA436" s="164"/>
      <c r="AB436" s="164"/>
      <c r="AC436" s="164"/>
      <c r="AD436" s="164"/>
      <c r="AE436" s="164"/>
      <c r="AF436" s="164"/>
      <c r="AG436" s="164"/>
      <c r="AH436" s="164"/>
      <c r="AI436" s="164"/>
      <c r="AJ436" s="164"/>
      <c r="AK436" s="164"/>
    </row>
    <row r="437" spans="4:37">
      <c r="D437" s="164"/>
      <c r="E437" s="164"/>
      <c r="F437" s="164"/>
      <c r="G437" s="164"/>
      <c r="H437" s="164"/>
      <c r="I437" s="164"/>
      <c r="J437" s="164"/>
      <c r="K437" s="164"/>
      <c r="L437" s="164"/>
      <c r="M437" s="164"/>
      <c r="N437" s="164"/>
      <c r="O437" s="164"/>
      <c r="P437" s="164"/>
      <c r="Q437" s="164"/>
      <c r="R437" s="164"/>
      <c r="S437" s="164"/>
      <c r="T437" s="164"/>
      <c r="U437" s="164"/>
      <c r="V437" s="164"/>
      <c r="W437" s="164"/>
      <c r="X437" s="164"/>
      <c r="Y437" s="164"/>
      <c r="Z437" s="164"/>
      <c r="AA437" s="164"/>
      <c r="AB437" s="164"/>
      <c r="AC437" s="164"/>
      <c r="AD437" s="164"/>
      <c r="AE437" s="164"/>
      <c r="AF437" s="164"/>
      <c r="AG437" s="164"/>
      <c r="AH437" s="164"/>
      <c r="AI437" s="164"/>
      <c r="AJ437" s="164"/>
      <c r="AK437" s="164"/>
    </row>
    <row r="438" spans="4:37">
      <c r="D438" s="164"/>
      <c r="E438" s="164"/>
      <c r="F438" s="164"/>
      <c r="G438" s="164"/>
      <c r="H438" s="164"/>
      <c r="I438" s="164"/>
      <c r="J438" s="164"/>
      <c r="K438" s="164"/>
      <c r="L438" s="164"/>
      <c r="M438" s="164"/>
      <c r="N438" s="164"/>
      <c r="O438" s="164"/>
      <c r="P438" s="164"/>
      <c r="Q438" s="164"/>
      <c r="R438" s="164"/>
      <c r="S438" s="164"/>
      <c r="T438" s="164"/>
      <c r="U438" s="164"/>
      <c r="V438" s="164"/>
      <c r="W438" s="164"/>
      <c r="X438" s="164"/>
      <c r="Y438" s="164"/>
      <c r="Z438" s="164"/>
      <c r="AA438" s="164"/>
      <c r="AB438" s="164"/>
      <c r="AC438" s="164"/>
      <c r="AD438" s="164"/>
      <c r="AE438" s="164"/>
      <c r="AF438" s="164"/>
      <c r="AG438" s="164"/>
      <c r="AH438" s="164"/>
      <c r="AI438" s="164"/>
      <c r="AJ438" s="164"/>
      <c r="AK438" s="164"/>
    </row>
    <row r="439" spans="4:37">
      <c r="D439" s="164"/>
      <c r="E439" s="164"/>
      <c r="F439" s="164"/>
      <c r="G439" s="164"/>
      <c r="H439" s="164"/>
      <c r="I439" s="164"/>
      <c r="J439" s="164"/>
      <c r="K439" s="164"/>
      <c r="L439" s="164"/>
      <c r="M439" s="164"/>
      <c r="N439" s="164"/>
      <c r="O439" s="164"/>
      <c r="P439" s="164"/>
      <c r="Q439" s="164"/>
      <c r="R439" s="164"/>
      <c r="S439" s="164"/>
      <c r="T439" s="164"/>
      <c r="U439" s="164"/>
      <c r="V439" s="164"/>
      <c r="W439" s="164"/>
      <c r="X439" s="164"/>
      <c r="Y439" s="164"/>
      <c r="Z439" s="164"/>
      <c r="AA439" s="164"/>
      <c r="AB439" s="164"/>
      <c r="AC439" s="164"/>
      <c r="AD439" s="164"/>
      <c r="AE439" s="164"/>
      <c r="AF439" s="164"/>
      <c r="AG439" s="164"/>
      <c r="AH439" s="164"/>
      <c r="AI439" s="164"/>
      <c r="AJ439" s="164"/>
      <c r="AK439" s="164"/>
    </row>
    <row r="440" spans="4:37">
      <c r="D440" s="164"/>
      <c r="E440" s="164"/>
      <c r="F440" s="164"/>
      <c r="G440" s="164"/>
      <c r="H440" s="164"/>
      <c r="I440" s="164"/>
      <c r="J440" s="164"/>
      <c r="K440" s="164"/>
      <c r="L440" s="164"/>
      <c r="M440" s="164"/>
      <c r="N440" s="164"/>
      <c r="O440" s="164"/>
      <c r="P440" s="164"/>
      <c r="Q440" s="164"/>
      <c r="R440" s="164"/>
      <c r="S440" s="164"/>
      <c r="T440" s="164"/>
      <c r="U440" s="164"/>
      <c r="V440" s="164"/>
      <c r="W440" s="164"/>
      <c r="X440" s="164"/>
      <c r="Y440" s="164"/>
      <c r="Z440" s="164"/>
      <c r="AA440" s="164"/>
      <c r="AB440" s="164"/>
      <c r="AC440" s="164"/>
      <c r="AD440" s="164"/>
      <c r="AE440" s="164"/>
      <c r="AF440" s="164"/>
      <c r="AG440" s="164"/>
      <c r="AH440" s="164"/>
      <c r="AI440" s="164"/>
      <c r="AJ440" s="164"/>
      <c r="AK440" s="164"/>
    </row>
    <row r="441" spans="4:37">
      <c r="D441" s="164"/>
      <c r="E441" s="164"/>
      <c r="F441" s="164"/>
      <c r="G441" s="164"/>
      <c r="H441" s="164"/>
      <c r="I441" s="164"/>
      <c r="J441" s="164"/>
      <c r="K441" s="164"/>
      <c r="L441" s="164"/>
      <c r="M441" s="164"/>
      <c r="N441" s="164"/>
      <c r="O441" s="164"/>
      <c r="P441" s="164"/>
      <c r="Q441" s="164"/>
      <c r="R441" s="164"/>
      <c r="S441" s="164"/>
      <c r="T441" s="164"/>
      <c r="U441" s="164"/>
      <c r="V441" s="164"/>
      <c r="W441" s="164"/>
      <c r="X441" s="164"/>
      <c r="Y441" s="164"/>
      <c r="Z441" s="164"/>
      <c r="AA441" s="164"/>
      <c r="AB441" s="164"/>
      <c r="AC441" s="164"/>
      <c r="AD441" s="164"/>
      <c r="AE441" s="164"/>
      <c r="AF441" s="164"/>
      <c r="AG441" s="164"/>
      <c r="AH441" s="164"/>
      <c r="AI441" s="164"/>
      <c r="AJ441" s="164"/>
      <c r="AK441" s="164"/>
    </row>
    <row r="442" spans="4:37">
      <c r="D442" s="164"/>
      <c r="E442" s="164"/>
      <c r="F442" s="164"/>
      <c r="G442" s="164"/>
      <c r="H442" s="164"/>
      <c r="I442" s="164"/>
      <c r="J442" s="164"/>
      <c r="K442" s="164"/>
      <c r="L442" s="164"/>
      <c r="M442" s="164"/>
      <c r="N442" s="164"/>
      <c r="O442" s="164"/>
      <c r="P442" s="164"/>
      <c r="Q442" s="164"/>
      <c r="R442" s="164"/>
      <c r="S442" s="164"/>
      <c r="T442" s="164"/>
      <c r="U442" s="164"/>
      <c r="V442" s="164"/>
      <c r="W442" s="164"/>
      <c r="X442" s="164"/>
      <c r="Y442" s="164"/>
      <c r="Z442" s="164"/>
      <c r="AA442" s="164"/>
      <c r="AB442" s="164"/>
      <c r="AC442" s="164"/>
      <c r="AD442" s="164"/>
      <c r="AE442" s="164"/>
      <c r="AF442" s="164"/>
      <c r="AG442" s="164"/>
      <c r="AH442" s="164"/>
      <c r="AI442" s="164"/>
      <c r="AJ442" s="164"/>
      <c r="AK442" s="164"/>
    </row>
    <row r="443" spans="4:37">
      <c r="D443" s="164"/>
      <c r="E443" s="164"/>
      <c r="F443" s="164"/>
      <c r="G443" s="164"/>
      <c r="H443" s="164"/>
      <c r="I443" s="164"/>
      <c r="J443" s="164"/>
      <c r="K443" s="164"/>
      <c r="L443" s="164"/>
      <c r="M443" s="164"/>
      <c r="N443" s="164"/>
      <c r="O443" s="164"/>
      <c r="P443" s="164"/>
      <c r="Q443" s="164"/>
      <c r="R443" s="164"/>
      <c r="S443" s="164"/>
      <c r="T443" s="164"/>
      <c r="U443" s="164"/>
      <c r="V443" s="164"/>
      <c r="W443" s="164"/>
      <c r="X443" s="164"/>
      <c r="Y443" s="164"/>
      <c r="Z443" s="164"/>
      <c r="AA443" s="164"/>
      <c r="AB443" s="164"/>
      <c r="AC443" s="164"/>
      <c r="AD443" s="164"/>
      <c r="AE443" s="164"/>
      <c r="AF443" s="164"/>
      <c r="AG443" s="164"/>
      <c r="AH443" s="164"/>
      <c r="AI443" s="164"/>
      <c r="AJ443" s="164"/>
      <c r="AK443" s="164"/>
    </row>
    <row r="444" spans="4:37">
      <c r="D444" s="164"/>
      <c r="E444" s="164"/>
      <c r="F444" s="164"/>
      <c r="G444" s="164"/>
      <c r="H444" s="164"/>
      <c r="I444" s="164"/>
      <c r="J444" s="164"/>
      <c r="K444" s="164"/>
      <c r="L444" s="164"/>
      <c r="M444" s="164"/>
      <c r="N444" s="164"/>
      <c r="O444" s="164"/>
      <c r="P444" s="164"/>
      <c r="Q444" s="164"/>
      <c r="R444" s="164"/>
      <c r="S444" s="164"/>
      <c r="T444" s="164"/>
      <c r="U444" s="164"/>
      <c r="V444" s="164"/>
      <c r="W444" s="164"/>
      <c r="X444" s="164"/>
      <c r="Y444" s="164"/>
      <c r="Z444" s="164"/>
      <c r="AA444" s="164"/>
      <c r="AB444" s="164"/>
      <c r="AC444" s="164"/>
      <c r="AD444" s="164"/>
      <c r="AE444" s="164"/>
      <c r="AF444" s="164"/>
      <c r="AG444" s="164"/>
      <c r="AH444" s="164"/>
      <c r="AI444" s="164"/>
      <c r="AJ444" s="164"/>
      <c r="AK444" s="164"/>
    </row>
    <row r="445" spans="4:37">
      <c r="D445" s="164"/>
      <c r="E445" s="164"/>
      <c r="F445" s="164"/>
      <c r="G445" s="164"/>
      <c r="H445" s="164"/>
      <c r="I445" s="164"/>
      <c r="J445" s="164"/>
      <c r="K445" s="164"/>
      <c r="L445" s="164"/>
      <c r="M445" s="164"/>
      <c r="N445" s="164"/>
      <c r="O445" s="164"/>
      <c r="P445" s="164"/>
      <c r="Q445" s="164"/>
      <c r="R445" s="164"/>
      <c r="S445" s="164"/>
      <c r="T445" s="164"/>
      <c r="U445" s="164"/>
      <c r="V445" s="164"/>
      <c r="W445" s="164"/>
      <c r="X445" s="164"/>
      <c r="Y445" s="164"/>
      <c r="Z445" s="164"/>
      <c r="AA445" s="164"/>
      <c r="AB445" s="164"/>
      <c r="AC445" s="164"/>
      <c r="AD445" s="164"/>
      <c r="AE445" s="164"/>
      <c r="AF445" s="164"/>
      <c r="AG445" s="164"/>
      <c r="AH445" s="164"/>
      <c r="AI445" s="164"/>
      <c r="AJ445" s="164"/>
      <c r="AK445" s="164"/>
    </row>
    <row r="446" spans="4:37">
      <c r="D446" s="164"/>
      <c r="E446" s="164"/>
      <c r="F446" s="164"/>
      <c r="G446" s="164"/>
      <c r="H446" s="164"/>
      <c r="I446" s="164"/>
      <c r="J446" s="164"/>
      <c r="K446" s="164"/>
      <c r="L446" s="164"/>
      <c r="M446" s="164"/>
      <c r="N446" s="164"/>
      <c r="O446" s="164"/>
      <c r="P446" s="164"/>
      <c r="Q446" s="164"/>
      <c r="R446" s="164"/>
      <c r="S446" s="164"/>
      <c r="T446" s="164"/>
      <c r="U446" s="164"/>
      <c r="V446" s="164"/>
      <c r="W446" s="164"/>
      <c r="X446" s="164"/>
      <c r="Y446" s="164"/>
      <c r="Z446" s="164"/>
      <c r="AA446" s="164"/>
      <c r="AB446" s="164"/>
      <c r="AC446" s="164"/>
      <c r="AD446" s="164"/>
      <c r="AE446" s="164"/>
      <c r="AF446" s="164"/>
      <c r="AG446" s="164"/>
      <c r="AH446" s="164"/>
      <c r="AI446" s="164"/>
      <c r="AJ446" s="164"/>
      <c r="AK446" s="164"/>
    </row>
    <row r="447" spans="4:37">
      <c r="D447" s="164"/>
      <c r="E447" s="164"/>
      <c r="F447" s="164"/>
      <c r="G447" s="164"/>
      <c r="H447" s="164"/>
      <c r="I447" s="164"/>
      <c r="J447" s="164"/>
      <c r="K447" s="164"/>
      <c r="L447" s="164"/>
      <c r="M447" s="164"/>
      <c r="N447" s="164"/>
      <c r="O447" s="164"/>
      <c r="P447" s="164"/>
      <c r="Q447" s="164"/>
      <c r="R447" s="164"/>
      <c r="S447" s="164"/>
      <c r="T447" s="164"/>
      <c r="U447" s="164"/>
      <c r="V447" s="164"/>
      <c r="W447" s="164"/>
      <c r="X447" s="164"/>
      <c r="Y447" s="164"/>
      <c r="Z447" s="164"/>
      <c r="AA447" s="164"/>
      <c r="AB447" s="164"/>
      <c r="AC447" s="164"/>
      <c r="AD447" s="164"/>
      <c r="AE447" s="164"/>
      <c r="AF447" s="164"/>
      <c r="AG447" s="164"/>
      <c r="AH447" s="164"/>
      <c r="AI447" s="164"/>
      <c r="AJ447" s="164"/>
      <c r="AK447" s="164"/>
    </row>
    <row r="448" spans="4:37">
      <c r="D448" s="164"/>
      <c r="E448" s="164"/>
      <c r="F448" s="164"/>
      <c r="G448" s="164"/>
      <c r="H448" s="164"/>
      <c r="I448" s="164"/>
      <c r="J448" s="164"/>
      <c r="K448" s="164"/>
      <c r="L448" s="164"/>
      <c r="M448" s="164"/>
      <c r="N448" s="164"/>
      <c r="O448" s="164"/>
      <c r="P448" s="164"/>
      <c r="Q448" s="164"/>
      <c r="R448" s="164"/>
      <c r="S448" s="164"/>
      <c r="T448" s="164"/>
      <c r="U448" s="164"/>
      <c r="V448" s="164"/>
      <c r="W448" s="164"/>
      <c r="X448" s="164"/>
      <c r="Y448" s="164"/>
      <c r="Z448" s="164"/>
      <c r="AA448" s="164"/>
      <c r="AB448" s="164"/>
      <c r="AC448" s="164"/>
      <c r="AD448" s="164"/>
      <c r="AE448" s="164"/>
      <c r="AF448" s="164"/>
      <c r="AG448" s="164"/>
      <c r="AH448" s="164"/>
      <c r="AI448" s="164"/>
      <c r="AJ448" s="164"/>
      <c r="AK448" s="164"/>
    </row>
    <row r="449" spans="4:37">
      <c r="D449" s="164"/>
      <c r="E449" s="164"/>
      <c r="F449" s="164"/>
      <c r="G449" s="164"/>
      <c r="H449" s="164"/>
      <c r="I449" s="164"/>
      <c r="J449" s="164"/>
      <c r="K449" s="164"/>
      <c r="L449" s="164"/>
      <c r="M449" s="164"/>
      <c r="N449" s="164"/>
      <c r="O449" s="164"/>
      <c r="P449" s="164"/>
      <c r="Q449" s="164"/>
      <c r="R449" s="164"/>
      <c r="S449" s="164"/>
      <c r="T449" s="164"/>
      <c r="U449" s="164"/>
      <c r="V449" s="164"/>
      <c r="W449" s="164"/>
      <c r="X449" s="164"/>
      <c r="Y449" s="164"/>
      <c r="Z449" s="164"/>
      <c r="AA449" s="164"/>
      <c r="AB449" s="164"/>
      <c r="AC449" s="164"/>
      <c r="AD449" s="164"/>
      <c r="AE449" s="164"/>
      <c r="AF449" s="164"/>
      <c r="AG449" s="164"/>
      <c r="AH449" s="164"/>
      <c r="AI449" s="164"/>
      <c r="AJ449" s="164"/>
      <c r="AK449" s="164"/>
    </row>
    <row r="450" spans="4:37">
      <c r="D450" s="164"/>
      <c r="E450" s="164"/>
      <c r="F450" s="164"/>
      <c r="G450" s="164"/>
      <c r="H450" s="164"/>
      <c r="I450" s="164"/>
      <c r="J450" s="164"/>
      <c r="K450" s="164"/>
      <c r="L450" s="164"/>
      <c r="M450" s="164"/>
      <c r="N450" s="164"/>
      <c r="O450" s="164"/>
      <c r="P450" s="164"/>
      <c r="Q450" s="164"/>
      <c r="R450" s="164"/>
      <c r="S450" s="164"/>
      <c r="T450" s="164"/>
      <c r="U450" s="164"/>
      <c r="V450" s="164"/>
      <c r="W450" s="164"/>
      <c r="X450" s="164"/>
      <c r="Y450" s="164"/>
      <c r="Z450" s="164"/>
      <c r="AA450" s="164"/>
      <c r="AB450" s="164"/>
      <c r="AC450" s="164"/>
      <c r="AD450" s="164"/>
      <c r="AE450" s="164"/>
      <c r="AF450" s="164"/>
      <c r="AG450" s="164"/>
      <c r="AH450" s="164"/>
      <c r="AI450" s="164"/>
      <c r="AJ450" s="164"/>
      <c r="AK450" s="164"/>
    </row>
    <row r="451" spans="4:37">
      <c r="D451" s="164"/>
      <c r="E451" s="164"/>
      <c r="F451" s="164"/>
      <c r="G451" s="164"/>
      <c r="H451" s="164"/>
      <c r="I451" s="164"/>
      <c r="J451" s="164"/>
      <c r="K451" s="164"/>
      <c r="L451" s="164"/>
      <c r="M451" s="164"/>
      <c r="N451" s="164"/>
      <c r="O451" s="164"/>
      <c r="P451" s="164"/>
      <c r="Q451" s="164"/>
      <c r="R451" s="164"/>
      <c r="S451" s="164"/>
      <c r="T451" s="164"/>
      <c r="U451" s="164"/>
      <c r="V451" s="164"/>
      <c r="W451" s="164"/>
      <c r="X451" s="164"/>
      <c r="Y451" s="164"/>
      <c r="Z451" s="164"/>
      <c r="AA451" s="164"/>
      <c r="AB451" s="164"/>
      <c r="AC451" s="164"/>
      <c r="AD451" s="164"/>
      <c r="AE451" s="164"/>
      <c r="AF451" s="164"/>
      <c r="AG451" s="164"/>
      <c r="AH451" s="164"/>
      <c r="AI451" s="164"/>
      <c r="AJ451" s="164"/>
      <c r="AK451" s="164"/>
    </row>
    <row r="452" spans="4:37">
      <c r="D452" s="164"/>
      <c r="E452" s="164"/>
      <c r="F452" s="164"/>
      <c r="G452" s="164"/>
      <c r="H452" s="164"/>
      <c r="I452" s="164"/>
      <c r="J452" s="164"/>
      <c r="K452" s="164"/>
      <c r="L452" s="164"/>
      <c r="M452" s="164"/>
      <c r="N452" s="164"/>
      <c r="O452" s="164"/>
      <c r="P452" s="164"/>
      <c r="Q452" s="164"/>
      <c r="R452" s="164"/>
      <c r="S452" s="164"/>
      <c r="T452" s="164"/>
      <c r="U452" s="164"/>
      <c r="V452" s="164"/>
      <c r="W452" s="164"/>
      <c r="X452" s="164"/>
      <c r="Y452" s="164"/>
      <c r="Z452" s="164"/>
      <c r="AA452" s="164"/>
      <c r="AB452" s="164"/>
      <c r="AC452" s="164"/>
      <c r="AD452" s="164"/>
      <c r="AE452" s="164"/>
      <c r="AF452" s="164"/>
      <c r="AG452" s="164"/>
      <c r="AH452" s="164"/>
      <c r="AI452" s="164"/>
      <c r="AJ452" s="164"/>
      <c r="AK452" s="164"/>
    </row>
    <row r="453" spans="4:37">
      <c r="D453" s="164"/>
      <c r="E453" s="164"/>
      <c r="F453" s="164"/>
      <c r="G453" s="164"/>
      <c r="H453" s="164"/>
      <c r="I453" s="164"/>
      <c r="J453" s="164"/>
      <c r="K453" s="164"/>
      <c r="L453" s="164"/>
      <c r="M453" s="164"/>
      <c r="N453" s="164"/>
      <c r="O453" s="164"/>
      <c r="P453" s="164"/>
      <c r="Q453" s="164"/>
      <c r="R453" s="164"/>
      <c r="S453" s="164"/>
      <c r="T453" s="164"/>
      <c r="U453" s="164"/>
      <c r="V453" s="164"/>
      <c r="W453" s="164"/>
      <c r="X453" s="164"/>
      <c r="Y453" s="164"/>
      <c r="Z453" s="164"/>
      <c r="AA453" s="164"/>
      <c r="AB453" s="164"/>
      <c r="AC453" s="164"/>
      <c r="AD453" s="164"/>
      <c r="AE453" s="164"/>
      <c r="AF453" s="164"/>
      <c r="AG453" s="164"/>
      <c r="AH453" s="164"/>
      <c r="AI453" s="164"/>
      <c r="AJ453" s="164"/>
      <c r="AK453" s="164"/>
    </row>
    <row r="454" spans="4:37">
      <c r="D454" s="164"/>
      <c r="E454" s="164"/>
      <c r="F454" s="164"/>
      <c r="G454" s="164"/>
      <c r="H454" s="164"/>
      <c r="I454" s="164"/>
      <c r="J454" s="164"/>
      <c r="K454" s="164"/>
      <c r="L454" s="164"/>
      <c r="M454" s="164"/>
      <c r="N454" s="164"/>
      <c r="O454" s="164"/>
      <c r="P454" s="164"/>
      <c r="Q454" s="164"/>
      <c r="R454" s="164"/>
      <c r="S454" s="164"/>
      <c r="T454" s="164"/>
      <c r="U454" s="164"/>
      <c r="V454" s="164"/>
      <c r="W454" s="164"/>
      <c r="X454" s="164"/>
      <c r="Y454" s="164"/>
      <c r="Z454" s="164"/>
      <c r="AA454" s="164"/>
      <c r="AB454" s="164"/>
      <c r="AC454" s="164"/>
      <c r="AD454" s="164"/>
      <c r="AE454" s="164"/>
      <c r="AF454" s="164"/>
      <c r="AG454" s="164"/>
      <c r="AH454" s="164"/>
      <c r="AI454" s="164"/>
      <c r="AJ454" s="164"/>
      <c r="AK454" s="164"/>
    </row>
    <row r="455" spans="4:37">
      <c r="D455" s="164"/>
      <c r="E455" s="164"/>
      <c r="F455" s="164"/>
      <c r="G455" s="164"/>
      <c r="H455" s="164"/>
      <c r="I455" s="164"/>
      <c r="J455" s="164"/>
      <c r="K455" s="164"/>
      <c r="L455" s="164"/>
      <c r="M455" s="164"/>
      <c r="N455" s="164"/>
      <c r="O455" s="164"/>
      <c r="P455" s="164"/>
      <c r="Q455" s="164"/>
      <c r="R455" s="164"/>
      <c r="S455" s="164"/>
      <c r="T455" s="164"/>
      <c r="U455" s="164"/>
      <c r="V455" s="164"/>
      <c r="W455" s="164"/>
      <c r="X455" s="164"/>
      <c r="Y455" s="164"/>
      <c r="Z455" s="164"/>
      <c r="AA455" s="164"/>
      <c r="AB455" s="164"/>
      <c r="AC455" s="164"/>
      <c r="AD455" s="164"/>
      <c r="AE455" s="164"/>
      <c r="AF455" s="164"/>
      <c r="AG455" s="164"/>
      <c r="AH455" s="164"/>
      <c r="AI455" s="164"/>
      <c r="AJ455" s="164"/>
      <c r="AK455" s="164"/>
    </row>
    <row r="456" spans="4:37">
      <c r="D456" s="164"/>
      <c r="E456" s="164"/>
      <c r="F456" s="164"/>
      <c r="G456" s="164"/>
      <c r="H456" s="164"/>
      <c r="I456" s="164"/>
      <c r="J456" s="164"/>
      <c r="K456" s="164"/>
      <c r="L456" s="164"/>
      <c r="M456" s="164"/>
      <c r="N456" s="164"/>
      <c r="O456" s="164"/>
      <c r="P456" s="164"/>
      <c r="Q456" s="164"/>
      <c r="R456" s="164"/>
      <c r="S456" s="164"/>
      <c r="T456" s="164"/>
      <c r="U456" s="164"/>
      <c r="V456" s="164"/>
      <c r="W456" s="164"/>
      <c r="X456" s="164"/>
      <c r="Y456" s="164"/>
      <c r="Z456" s="164"/>
      <c r="AA456" s="164"/>
      <c r="AB456" s="164"/>
      <c r="AC456" s="164"/>
      <c r="AD456" s="164"/>
      <c r="AE456" s="164"/>
      <c r="AF456" s="164"/>
      <c r="AG456" s="164"/>
      <c r="AH456" s="164"/>
      <c r="AI456" s="164"/>
      <c r="AJ456" s="164"/>
      <c r="AK456" s="164"/>
    </row>
    <row r="457" spans="4:37">
      <c r="D457" s="164"/>
      <c r="E457" s="164"/>
      <c r="F457" s="164"/>
      <c r="G457" s="164"/>
      <c r="H457" s="164"/>
      <c r="I457" s="164"/>
      <c r="J457" s="164"/>
      <c r="K457" s="164"/>
      <c r="L457" s="164"/>
      <c r="M457" s="164"/>
      <c r="N457" s="164"/>
      <c r="O457" s="164"/>
      <c r="P457" s="164"/>
      <c r="Q457" s="164"/>
      <c r="R457" s="164"/>
      <c r="S457" s="164"/>
      <c r="T457" s="164"/>
      <c r="U457" s="164"/>
      <c r="V457" s="164"/>
      <c r="W457" s="164"/>
      <c r="X457" s="164"/>
      <c r="Y457" s="164"/>
      <c r="Z457" s="164"/>
      <c r="AA457" s="164"/>
      <c r="AB457" s="164"/>
      <c r="AC457" s="164"/>
      <c r="AD457" s="164"/>
      <c r="AE457" s="164"/>
      <c r="AF457" s="164"/>
      <c r="AG457" s="164"/>
      <c r="AH457" s="164"/>
      <c r="AI457" s="164"/>
      <c r="AJ457" s="164"/>
      <c r="AK457" s="164"/>
    </row>
    <row r="458" spans="4:37">
      <c r="D458" s="164"/>
      <c r="E458" s="164"/>
      <c r="F458" s="164"/>
      <c r="G458" s="164"/>
      <c r="H458" s="164"/>
      <c r="I458" s="164"/>
      <c r="J458" s="164"/>
      <c r="K458" s="164"/>
      <c r="L458" s="164"/>
      <c r="M458" s="164"/>
      <c r="N458" s="164"/>
      <c r="O458" s="164"/>
      <c r="P458" s="164"/>
      <c r="Q458" s="164"/>
      <c r="R458" s="164"/>
      <c r="S458" s="164"/>
      <c r="T458" s="164"/>
      <c r="U458" s="164"/>
      <c r="V458" s="164"/>
      <c r="W458" s="164"/>
      <c r="X458" s="164"/>
      <c r="Y458" s="164"/>
      <c r="Z458" s="164"/>
      <c r="AA458" s="164"/>
      <c r="AB458" s="164"/>
      <c r="AC458" s="164"/>
      <c r="AD458" s="164"/>
      <c r="AE458" s="164"/>
      <c r="AF458" s="164"/>
      <c r="AG458" s="164"/>
      <c r="AH458" s="164"/>
      <c r="AI458" s="164"/>
      <c r="AJ458" s="164"/>
      <c r="AK458" s="164"/>
    </row>
    <row r="459" spans="4:37">
      <c r="D459" s="164"/>
      <c r="E459" s="164"/>
      <c r="F459" s="164"/>
      <c r="G459" s="164"/>
      <c r="H459" s="164"/>
      <c r="I459" s="164"/>
      <c r="J459" s="164"/>
      <c r="K459" s="164"/>
      <c r="L459" s="164"/>
      <c r="M459" s="164"/>
      <c r="N459" s="164"/>
      <c r="O459" s="164"/>
      <c r="P459" s="164"/>
      <c r="Q459" s="164"/>
      <c r="R459" s="164"/>
      <c r="S459" s="164"/>
      <c r="T459" s="164"/>
      <c r="U459" s="164"/>
      <c r="V459" s="164"/>
      <c r="W459" s="164"/>
      <c r="X459" s="164"/>
      <c r="Y459" s="164"/>
      <c r="Z459" s="164"/>
      <c r="AA459" s="164"/>
      <c r="AB459" s="164"/>
      <c r="AC459" s="164"/>
      <c r="AD459" s="164"/>
      <c r="AE459" s="164"/>
      <c r="AF459" s="164"/>
      <c r="AG459" s="164"/>
      <c r="AH459" s="164"/>
      <c r="AI459" s="164"/>
      <c r="AJ459" s="164"/>
      <c r="AK459" s="164"/>
    </row>
    <row r="460" spans="4:37">
      <c r="D460" s="164"/>
      <c r="E460" s="164"/>
      <c r="F460" s="164"/>
      <c r="G460" s="164"/>
      <c r="H460" s="164"/>
      <c r="I460" s="164"/>
      <c r="J460" s="164"/>
      <c r="K460" s="164"/>
      <c r="L460" s="164"/>
      <c r="M460" s="164"/>
      <c r="N460" s="164"/>
      <c r="O460" s="164"/>
      <c r="P460" s="164"/>
      <c r="Q460" s="164"/>
      <c r="R460" s="164"/>
      <c r="S460" s="164"/>
      <c r="T460" s="164"/>
      <c r="U460" s="164"/>
      <c r="V460" s="164"/>
      <c r="W460" s="164"/>
      <c r="X460" s="164"/>
      <c r="Y460" s="164"/>
      <c r="Z460" s="164"/>
      <c r="AA460" s="164"/>
      <c r="AB460" s="164"/>
      <c r="AC460" s="164"/>
      <c r="AD460" s="164"/>
      <c r="AE460" s="164"/>
      <c r="AF460" s="164"/>
      <c r="AG460" s="164"/>
      <c r="AH460" s="164"/>
      <c r="AI460" s="164"/>
      <c r="AJ460" s="164"/>
      <c r="AK460" s="164"/>
    </row>
    <row r="461" spans="4:37">
      <c r="D461" s="164"/>
      <c r="E461" s="164"/>
      <c r="F461" s="164"/>
      <c r="G461" s="164"/>
      <c r="H461" s="164"/>
      <c r="I461" s="164"/>
      <c r="J461" s="164"/>
      <c r="K461" s="164"/>
      <c r="L461" s="164"/>
      <c r="M461" s="164"/>
      <c r="N461" s="164"/>
      <c r="O461" s="164"/>
      <c r="P461" s="164"/>
      <c r="Q461" s="164"/>
      <c r="R461" s="164"/>
      <c r="S461" s="164"/>
      <c r="T461" s="164"/>
      <c r="U461" s="164"/>
      <c r="V461" s="164"/>
      <c r="W461" s="164"/>
      <c r="X461" s="164"/>
      <c r="Y461" s="164"/>
      <c r="Z461" s="164"/>
      <c r="AA461" s="164"/>
      <c r="AB461" s="164"/>
      <c r="AC461" s="164"/>
      <c r="AD461" s="164"/>
      <c r="AE461" s="164"/>
      <c r="AF461" s="164"/>
      <c r="AG461" s="164"/>
      <c r="AH461" s="164"/>
      <c r="AI461" s="164"/>
      <c r="AJ461" s="164"/>
      <c r="AK461" s="164"/>
    </row>
    <row r="462" spans="4:37">
      <c r="D462" s="164"/>
      <c r="E462" s="164"/>
      <c r="F462" s="164"/>
      <c r="G462" s="164"/>
      <c r="H462" s="164"/>
      <c r="I462" s="164"/>
      <c r="J462" s="164"/>
      <c r="K462" s="164"/>
      <c r="L462" s="164"/>
      <c r="M462" s="164"/>
      <c r="N462" s="164"/>
      <c r="O462" s="164"/>
      <c r="P462" s="164"/>
      <c r="Q462" s="164"/>
      <c r="R462" s="164"/>
      <c r="S462" s="164"/>
      <c r="T462" s="164"/>
      <c r="U462" s="164"/>
      <c r="V462" s="164"/>
      <c r="W462" s="164"/>
      <c r="X462" s="164"/>
      <c r="Y462" s="164"/>
      <c r="Z462" s="164"/>
      <c r="AA462" s="164"/>
      <c r="AB462" s="164"/>
      <c r="AC462" s="164"/>
      <c r="AD462" s="164"/>
      <c r="AE462" s="164"/>
      <c r="AF462" s="164"/>
      <c r="AG462" s="164"/>
      <c r="AH462" s="164"/>
      <c r="AI462" s="164"/>
      <c r="AJ462" s="164"/>
      <c r="AK462" s="164"/>
    </row>
    <row r="463" spans="4:37">
      <c r="D463" s="164"/>
      <c r="E463" s="164"/>
      <c r="F463" s="164"/>
      <c r="G463" s="164"/>
      <c r="H463" s="164"/>
      <c r="I463" s="164"/>
      <c r="J463" s="164"/>
      <c r="K463" s="164"/>
      <c r="L463" s="164"/>
      <c r="M463" s="164"/>
      <c r="N463" s="164"/>
      <c r="O463" s="164"/>
      <c r="P463" s="164"/>
      <c r="Q463" s="164"/>
      <c r="R463" s="164"/>
      <c r="S463" s="164"/>
      <c r="T463" s="164"/>
      <c r="U463" s="164"/>
      <c r="V463" s="164"/>
      <c r="W463" s="164"/>
      <c r="X463" s="164"/>
      <c r="Y463" s="164"/>
      <c r="Z463" s="164"/>
      <c r="AA463" s="164"/>
      <c r="AB463" s="164"/>
      <c r="AC463" s="164"/>
      <c r="AD463" s="164"/>
      <c r="AE463" s="164"/>
      <c r="AF463" s="164"/>
      <c r="AG463" s="164"/>
      <c r="AH463" s="164"/>
      <c r="AI463" s="164"/>
      <c r="AJ463" s="164"/>
      <c r="AK463" s="164"/>
    </row>
    <row r="464" spans="4:37">
      <c r="D464" s="164"/>
      <c r="E464" s="164"/>
      <c r="F464" s="164"/>
      <c r="G464" s="164"/>
      <c r="H464" s="164"/>
      <c r="I464" s="164"/>
      <c r="J464" s="164"/>
      <c r="K464" s="164"/>
      <c r="L464" s="164"/>
      <c r="M464" s="164"/>
      <c r="N464" s="164"/>
      <c r="O464" s="164"/>
      <c r="P464" s="164"/>
      <c r="Q464" s="164"/>
      <c r="R464" s="164"/>
      <c r="S464" s="164"/>
      <c r="T464" s="164"/>
      <c r="U464" s="164"/>
      <c r="V464" s="164"/>
      <c r="W464" s="164"/>
      <c r="X464" s="164"/>
      <c r="Y464" s="164"/>
      <c r="Z464" s="164"/>
      <c r="AA464" s="164"/>
      <c r="AB464" s="164"/>
      <c r="AC464" s="164"/>
      <c r="AD464" s="164"/>
      <c r="AE464" s="164"/>
      <c r="AF464" s="164"/>
      <c r="AG464" s="164"/>
      <c r="AH464" s="164"/>
      <c r="AI464" s="164"/>
      <c r="AJ464" s="164"/>
      <c r="AK464" s="164"/>
    </row>
    <row r="465" spans="4:37">
      <c r="D465" s="164"/>
      <c r="E465" s="164"/>
      <c r="F465" s="164"/>
      <c r="G465" s="164"/>
      <c r="H465" s="164"/>
      <c r="I465" s="164"/>
      <c r="J465" s="164"/>
      <c r="K465" s="164"/>
      <c r="L465" s="164"/>
      <c r="M465" s="164"/>
      <c r="N465" s="164"/>
      <c r="O465" s="164"/>
      <c r="P465" s="164"/>
      <c r="Q465" s="164"/>
      <c r="R465" s="164"/>
      <c r="S465" s="164"/>
      <c r="T465" s="164"/>
      <c r="U465" s="164"/>
      <c r="V465" s="164"/>
      <c r="W465" s="164"/>
      <c r="X465" s="164"/>
      <c r="Y465" s="164"/>
      <c r="Z465" s="164"/>
      <c r="AA465" s="164"/>
      <c r="AB465" s="164"/>
      <c r="AC465" s="164"/>
      <c r="AD465" s="164"/>
      <c r="AE465" s="164"/>
      <c r="AF465" s="164"/>
      <c r="AG465" s="164"/>
      <c r="AH465" s="164"/>
      <c r="AI465" s="164"/>
      <c r="AJ465" s="164"/>
      <c r="AK465" s="164"/>
    </row>
    <row r="466" spans="4:37">
      <c r="D466" s="164"/>
      <c r="E466" s="164"/>
      <c r="F466" s="164"/>
      <c r="G466" s="164"/>
      <c r="H466" s="164"/>
      <c r="I466" s="164"/>
      <c r="J466" s="164"/>
      <c r="K466" s="164"/>
      <c r="L466" s="164"/>
      <c r="M466" s="164"/>
      <c r="N466" s="164"/>
      <c r="O466" s="164"/>
      <c r="P466" s="164"/>
      <c r="Q466" s="164"/>
      <c r="R466" s="164"/>
      <c r="S466" s="164"/>
      <c r="T466" s="164"/>
      <c r="U466" s="164"/>
      <c r="V466" s="164"/>
      <c r="W466" s="164"/>
      <c r="X466" s="164"/>
      <c r="Y466" s="164"/>
      <c r="Z466" s="164"/>
      <c r="AA466" s="164"/>
      <c r="AB466" s="164"/>
      <c r="AC466" s="164"/>
      <c r="AD466" s="164"/>
      <c r="AE466" s="164"/>
      <c r="AF466" s="164"/>
      <c r="AG466" s="164"/>
      <c r="AH466" s="164"/>
      <c r="AI466" s="164"/>
      <c r="AJ466" s="164"/>
      <c r="AK466" s="164"/>
    </row>
    <row r="467" spans="4:37">
      <c r="D467" s="164"/>
      <c r="E467" s="164"/>
      <c r="F467" s="164"/>
      <c r="G467" s="164"/>
      <c r="H467" s="164"/>
      <c r="I467" s="164"/>
      <c r="J467" s="164"/>
      <c r="K467" s="164"/>
      <c r="L467" s="164"/>
      <c r="M467" s="164"/>
      <c r="N467" s="164"/>
      <c r="O467" s="164"/>
      <c r="P467" s="164"/>
      <c r="Q467" s="164"/>
      <c r="R467" s="164"/>
      <c r="S467" s="164"/>
      <c r="T467" s="164"/>
      <c r="U467" s="164"/>
      <c r="V467" s="164"/>
      <c r="W467" s="164"/>
      <c r="X467" s="164"/>
      <c r="Y467" s="164"/>
      <c r="Z467" s="164"/>
      <c r="AA467" s="164"/>
      <c r="AB467" s="164"/>
      <c r="AC467" s="164"/>
      <c r="AD467" s="164"/>
      <c r="AE467" s="164"/>
      <c r="AF467" s="164"/>
      <c r="AG467" s="164"/>
      <c r="AH467" s="164"/>
      <c r="AI467" s="164"/>
      <c r="AJ467" s="164"/>
      <c r="AK467" s="164"/>
    </row>
    <row r="468" spans="4:37">
      <c r="D468" s="164"/>
      <c r="E468" s="164"/>
      <c r="F468" s="164"/>
      <c r="G468" s="164"/>
      <c r="H468" s="164"/>
      <c r="I468" s="164"/>
      <c r="J468" s="164"/>
      <c r="K468" s="164"/>
      <c r="L468" s="164"/>
      <c r="M468" s="164"/>
      <c r="N468" s="164"/>
      <c r="O468" s="164"/>
      <c r="P468" s="164"/>
      <c r="Q468" s="164"/>
      <c r="R468" s="164"/>
      <c r="S468" s="164"/>
      <c r="T468" s="164"/>
      <c r="U468" s="164"/>
      <c r="V468" s="164"/>
      <c r="W468" s="164"/>
      <c r="X468" s="164"/>
      <c r="Y468" s="164"/>
      <c r="Z468" s="164"/>
      <c r="AA468" s="164"/>
      <c r="AB468" s="164"/>
      <c r="AC468" s="164"/>
      <c r="AD468" s="164"/>
      <c r="AE468" s="164"/>
      <c r="AF468" s="164"/>
      <c r="AG468" s="164"/>
      <c r="AH468" s="164"/>
      <c r="AI468" s="164"/>
      <c r="AJ468" s="164"/>
      <c r="AK468" s="164"/>
    </row>
    <row r="469" spans="4:37">
      <c r="D469" s="164"/>
      <c r="E469" s="164"/>
      <c r="F469" s="164"/>
      <c r="G469" s="164"/>
      <c r="H469" s="164"/>
      <c r="I469" s="164"/>
      <c r="J469" s="164"/>
      <c r="K469" s="164"/>
      <c r="L469" s="164"/>
      <c r="M469" s="164"/>
      <c r="N469" s="164"/>
      <c r="O469" s="164"/>
      <c r="P469" s="164"/>
      <c r="Q469" s="164"/>
      <c r="R469" s="164"/>
      <c r="S469" s="164"/>
      <c r="T469" s="164"/>
      <c r="U469" s="164"/>
      <c r="V469" s="164"/>
      <c r="W469" s="164"/>
      <c r="X469" s="164"/>
      <c r="Y469" s="164"/>
      <c r="Z469" s="164"/>
      <c r="AA469" s="164"/>
      <c r="AB469" s="164"/>
      <c r="AC469" s="164"/>
      <c r="AD469" s="164"/>
      <c r="AE469" s="164"/>
      <c r="AF469" s="164"/>
      <c r="AG469" s="164"/>
      <c r="AH469" s="164"/>
      <c r="AI469" s="164"/>
      <c r="AJ469" s="164"/>
      <c r="AK469" s="164"/>
    </row>
    <row r="470" spans="4:37">
      <c r="D470" s="164"/>
      <c r="E470" s="164"/>
      <c r="F470" s="164"/>
      <c r="G470" s="164"/>
      <c r="H470" s="164"/>
      <c r="I470" s="164"/>
      <c r="J470" s="164"/>
      <c r="K470" s="164"/>
      <c r="L470" s="164"/>
      <c r="M470" s="164"/>
      <c r="N470" s="164"/>
      <c r="O470" s="164"/>
      <c r="P470" s="164"/>
      <c r="Q470" s="164"/>
      <c r="R470" s="164"/>
      <c r="S470" s="164"/>
      <c r="T470" s="164"/>
      <c r="U470" s="164"/>
      <c r="V470" s="164"/>
      <c r="W470" s="164"/>
      <c r="X470" s="164"/>
      <c r="Y470" s="164"/>
      <c r="Z470" s="164"/>
      <c r="AA470" s="164"/>
      <c r="AB470" s="164"/>
      <c r="AC470" s="164"/>
      <c r="AD470" s="164"/>
      <c r="AE470" s="164"/>
      <c r="AF470" s="164"/>
      <c r="AG470" s="164"/>
      <c r="AH470" s="164"/>
      <c r="AI470" s="164"/>
      <c r="AJ470" s="164"/>
      <c r="AK470" s="164"/>
    </row>
    <row r="471" spans="4:37">
      <c r="D471" s="164"/>
      <c r="E471" s="164"/>
      <c r="F471" s="164"/>
      <c r="G471" s="164"/>
      <c r="H471" s="164"/>
      <c r="I471" s="164"/>
      <c r="J471" s="164"/>
      <c r="K471" s="164"/>
      <c r="L471" s="164"/>
      <c r="M471" s="164"/>
      <c r="N471" s="164"/>
      <c r="O471" s="164"/>
      <c r="P471" s="164"/>
      <c r="Q471" s="164"/>
      <c r="R471" s="164"/>
      <c r="S471" s="164"/>
      <c r="T471" s="164"/>
      <c r="U471" s="164"/>
      <c r="V471" s="164"/>
      <c r="W471" s="164"/>
      <c r="X471" s="164"/>
      <c r="Y471" s="164"/>
      <c r="Z471" s="164"/>
      <c r="AA471" s="164"/>
      <c r="AB471" s="164"/>
      <c r="AC471" s="164"/>
      <c r="AD471" s="164"/>
      <c r="AE471" s="164"/>
      <c r="AF471" s="164"/>
      <c r="AG471" s="164"/>
      <c r="AH471" s="164"/>
      <c r="AI471" s="164"/>
      <c r="AJ471" s="164"/>
      <c r="AK471" s="164"/>
    </row>
    <row r="472" spans="4:37">
      <c r="D472" s="164"/>
      <c r="E472" s="164"/>
      <c r="F472" s="164"/>
      <c r="G472" s="164"/>
      <c r="H472" s="164"/>
      <c r="I472" s="164"/>
      <c r="J472" s="164"/>
      <c r="K472" s="164"/>
      <c r="L472" s="164"/>
      <c r="M472" s="164"/>
      <c r="N472" s="164"/>
      <c r="O472" s="164"/>
      <c r="P472" s="164"/>
      <c r="Q472" s="164"/>
      <c r="R472" s="164"/>
      <c r="S472" s="164"/>
      <c r="T472" s="164"/>
      <c r="U472" s="164"/>
      <c r="V472" s="164"/>
      <c r="W472" s="164"/>
      <c r="X472" s="164"/>
      <c r="Y472" s="164"/>
      <c r="Z472" s="164"/>
      <c r="AA472" s="164"/>
      <c r="AB472" s="164"/>
      <c r="AC472" s="164"/>
      <c r="AD472" s="164"/>
      <c r="AE472" s="164"/>
      <c r="AF472" s="164"/>
      <c r="AG472" s="164"/>
      <c r="AH472" s="164"/>
      <c r="AI472" s="164"/>
      <c r="AJ472" s="164"/>
      <c r="AK472" s="164"/>
    </row>
    <row r="473" spans="4:37">
      <c r="D473" s="164"/>
      <c r="E473" s="164"/>
      <c r="F473" s="164"/>
      <c r="G473" s="164"/>
      <c r="H473" s="164"/>
      <c r="I473" s="164"/>
      <c r="J473" s="164"/>
      <c r="K473" s="164"/>
      <c r="L473" s="164"/>
      <c r="M473" s="164"/>
      <c r="N473" s="164"/>
      <c r="O473" s="164"/>
      <c r="P473" s="164"/>
      <c r="Q473" s="164"/>
      <c r="R473" s="164"/>
      <c r="S473" s="164"/>
      <c r="T473" s="164"/>
      <c r="U473" s="164"/>
      <c r="V473" s="164"/>
      <c r="W473" s="164"/>
      <c r="X473" s="164"/>
      <c r="Y473" s="164"/>
      <c r="Z473" s="164"/>
      <c r="AA473" s="164"/>
      <c r="AB473" s="164"/>
      <c r="AC473" s="164"/>
      <c r="AD473" s="164"/>
      <c r="AE473" s="164"/>
      <c r="AF473" s="164"/>
      <c r="AG473" s="164"/>
      <c r="AH473" s="164"/>
      <c r="AI473" s="164"/>
      <c r="AJ473" s="164"/>
      <c r="AK473" s="164"/>
    </row>
    <row r="474" spans="4:37">
      <c r="D474" s="164"/>
      <c r="E474" s="164"/>
      <c r="F474" s="164"/>
      <c r="G474" s="164"/>
      <c r="H474" s="164"/>
      <c r="I474" s="164"/>
      <c r="J474" s="164"/>
      <c r="K474" s="164"/>
      <c r="L474" s="164"/>
      <c r="M474" s="164"/>
      <c r="N474" s="164"/>
      <c r="O474" s="164"/>
      <c r="P474" s="164"/>
      <c r="Q474" s="164"/>
      <c r="R474" s="164"/>
      <c r="S474" s="164"/>
      <c r="T474" s="164"/>
      <c r="U474" s="164"/>
      <c r="V474" s="164"/>
      <c r="W474" s="164"/>
      <c r="X474" s="164"/>
      <c r="Y474" s="164"/>
      <c r="Z474" s="164"/>
      <c r="AA474" s="164"/>
      <c r="AB474" s="164"/>
      <c r="AC474" s="164"/>
      <c r="AD474" s="164"/>
      <c r="AE474" s="164"/>
      <c r="AF474" s="164"/>
      <c r="AG474" s="164"/>
      <c r="AH474" s="164"/>
      <c r="AI474" s="164"/>
      <c r="AJ474" s="164"/>
      <c r="AK474" s="164"/>
    </row>
    <row r="475" spans="4:37">
      <c r="D475" s="164"/>
      <c r="E475" s="164"/>
      <c r="F475" s="164"/>
      <c r="G475" s="164"/>
      <c r="H475" s="164"/>
      <c r="I475" s="164"/>
      <c r="J475" s="164"/>
      <c r="K475" s="164"/>
      <c r="L475" s="164"/>
      <c r="M475" s="164"/>
      <c r="N475" s="164"/>
      <c r="O475" s="164"/>
      <c r="P475" s="164"/>
      <c r="Q475" s="164"/>
      <c r="R475" s="164"/>
      <c r="S475" s="164"/>
      <c r="T475" s="164"/>
      <c r="U475" s="164"/>
      <c r="V475" s="164"/>
      <c r="W475" s="164"/>
      <c r="X475" s="164"/>
      <c r="Y475" s="164"/>
      <c r="Z475" s="164"/>
      <c r="AA475" s="164"/>
      <c r="AB475" s="164"/>
      <c r="AC475" s="164"/>
      <c r="AD475" s="164"/>
      <c r="AE475" s="164"/>
      <c r="AF475" s="164"/>
      <c r="AG475" s="164"/>
      <c r="AH475" s="164"/>
      <c r="AI475" s="164"/>
      <c r="AJ475" s="164"/>
      <c r="AK475" s="164"/>
    </row>
    <row r="476" spans="4:37">
      <c r="D476" s="164"/>
      <c r="E476" s="164"/>
      <c r="F476" s="164"/>
      <c r="G476" s="164"/>
      <c r="H476" s="164"/>
      <c r="I476" s="164"/>
      <c r="J476" s="164"/>
      <c r="K476" s="164"/>
      <c r="L476" s="164"/>
      <c r="M476" s="164"/>
      <c r="N476" s="164"/>
      <c r="O476" s="164"/>
      <c r="P476" s="164"/>
      <c r="Q476" s="164"/>
      <c r="R476" s="164"/>
      <c r="S476" s="164"/>
      <c r="T476" s="164"/>
      <c r="U476" s="164"/>
      <c r="V476" s="164"/>
      <c r="W476" s="164"/>
      <c r="X476" s="164"/>
      <c r="Y476" s="164"/>
      <c r="Z476" s="164"/>
      <c r="AA476" s="164"/>
      <c r="AB476" s="164"/>
      <c r="AC476" s="164"/>
      <c r="AD476" s="164"/>
      <c r="AE476" s="164"/>
      <c r="AF476" s="164"/>
      <c r="AG476" s="164"/>
      <c r="AH476" s="164"/>
      <c r="AI476" s="164"/>
      <c r="AJ476" s="164"/>
      <c r="AK476" s="164"/>
    </row>
    <row r="477" spans="4:37">
      <c r="D477" s="164"/>
      <c r="E477" s="164"/>
      <c r="F477" s="164"/>
      <c r="G477" s="164"/>
      <c r="H477" s="164"/>
      <c r="I477" s="164"/>
      <c r="J477" s="164"/>
      <c r="K477" s="164"/>
      <c r="L477" s="164"/>
      <c r="M477" s="164"/>
      <c r="N477" s="164"/>
      <c r="O477" s="164"/>
      <c r="P477" s="164"/>
      <c r="Q477" s="164"/>
      <c r="R477" s="164"/>
      <c r="S477" s="164"/>
      <c r="T477" s="164"/>
      <c r="U477" s="164"/>
      <c r="V477" s="164"/>
      <c r="W477" s="164"/>
      <c r="X477" s="164"/>
      <c r="Y477" s="164"/>
      <c r="Z477" s="164"/>
      <c r="AA477" s="164"/>
      <c r="AB477" s="164"/>
      <c r="AC477" s="164"/>
      <c r="AD477" s="164"/>
      <c r="AE477" s="164"/>
      <c r="AF477" s="164"/>
      <c r="AG477" s="164"/>
      <c r="AH477" s="164"/>
      <c r="AI477" s="164"/>
      <c r="AJ477" s="164"/>
      <c r="AK477" s="164"/>
    </row>
    <row r="478" spans="4:37">
      <c r="D478" s="164"/>
      <c r="E478" s="164"/>
      <c r="F478" s="164"/>
      <c r="G478" s="164"/>
      <c r="H478" s="164"/>
      <c r="I478" s="164"/>
      <c r="J478" s="164"/>
      <c r="K478" s="164"/>
      <c r="L478" s="164"/>
      <c r="M478" s="164"/>
      <c r="N478" s="164"/>
      <c r="O478" s="164"/>
      <c r="P478" s="164"/>
      <c r="Q478" s="164"/>
      <c r="R478" s="164"/>
      <c r="S478" s="164"/>
      <c r="T478" s="164"/>
      <c r="U478" s="164"/>
      <c r="V478" s="164"/>
      <c r="W478" s="164"/>
      <c r="X478" s="164"/>
      <c r="Y478" s="164"/>
      <c r="Z478" s="164"/>
      <c r="AA478" s="164"/>
      <c r="AB478" s="164"/>
      <c r="AC478" s="164"/>
      <c r="AD478" s="164"/>
      <c r="AE478" s="164"/>
      <c r="AF478" s="164"/>
      <c r="AG478" s="164"/>
      <c r="AH478" s="164"/>
      <c r="AI478" s="164"/>
      <c r="AJ478" s="164"/>
      <c r="AK478" s="164"/>
    </row>
    <row r="479" spans="4:37">
      <c r="D479" s="164"/>
      <c r="E479" s="164"/>
      <c r="F479" s="164"/>
      <c r="G479" s="164"/>
      <c r="H479" s="164"/>
      <c r="I479" s="164"/>
      <c r="J479" s="164"/>
      <c r="K479" s="164"/>
      <c r="L479" s="164"/>
      <c r="M479" s="164"/>
      <c r="N479" s="164"/>
      <c r="O479" s="164"/>
      <c r="P479" s="164"/>
      <c r="Q479" s="164"/>
      <c r="R479" s="164"/>
      <c r="S479" s="164"/>
      <c r="T479" s="164"/>
      <c r="U479" s="164"/>
      <c r="V479" s="164"/>
      <c r="W479" s="164"/>
      <c r="X479" s="164"/>
      <c r="Y479" s="164"/>
      <c r="Z479" s="164"/>
      <c r="AA479" s="164"/>
      <c r="AB479" s="164"/>
      <c r="AC479" s="164"/>
      <c r="AD479" s="164"/>
      <c r="AE479" s="164"/>
      <c r="AF479" s="164"/>
      <c r="AG479" s="164"/>
      <c r="AH479" s="164"/>
      <c r="AI479" s="164"/>
      <c r="AJ479" s="164"/>
      <c r="AK479" s="164"/>
    </row>
    <row r="480" spans="4:37">
      <c r="D480" s="164"/>
      <c r="E480" s="164"/>
      <c r="F480" s="164"/>
      <c r="G480" s="164"/>
      <c r="H480" s="164"/>
      <c r="I480" s="164"/>
      <c r="J480" s="164"/>
      <c r="K480" s="164"/>
      <c r="L480" s="164"/>
      <c r="M480" s="164"/>
      <c r="N480" s="164"/>
      <c r="O480" s="164"/>
      <c r="P480" s="164"/>
      <c r="Q480" s="164"/>
      <c r="R480" s="164"/>
      <c r="S480" s="164"/>
      <c r="T480" s="164"/>
      <c r="U480" s="164"/>
      <c r="V480" s="164"/>
      <c r="W480" s="164"/>
      <c r="X480" s="164"/>
      <c r="Y480" s="164"/>
      <c r="Z480" s="164"/>
      <c r="AA480" s="164"/>
      <c r="AB480" s="164"/>
      <c r="AC480" s="164"/>
      <c r="AD480" s="164"/>
      <c r="AE480" s="164"/>
      <c r="AF480" s="164"/>
      <c r="AG480" s="164"/>
      <c r="AH480" s="164"/>
      <c r="AI480" s="164"/>
      <c r="AJ480" s="164"/>
      <c r="AK480" s="164"/>
    </row>
    <row r="481" spans="4:37">
      <c r="D481" s="164"/>
      <c r="E481" s="164"/>
      <c r="F481" s="164"/>
      <c r="G481" s="164"/>
      <c r="H481" s="164"/>
      <c r="I481" s="164"/>
      <c r="J481" s="164"/>
      <c r="K481" s="164"/>
      <c r="L481" s="164"/>
      <c r="M481" s="164"/>
      <c r="N481" s="164"/>
      <c r="O481" s="164"/>
      <c r="P481" s="164"/>
      <c r="Q481" s="164"/>
      <c r="R481" s="164"/>
      <c r="S481" s="164"/>
      <c r="T481" s="164"/>
      <c r="U481" s="164"/>
      <c r="V481" s="164"/>
      <c r="W481" s="164"/>
      <c r="X481" s="164"/>
      <c r="Y481" s="164"/>
      <c r="Z481" s="164"/>
      <c r="AA481" s="164"/>
      <c r="AB481" s="164"/>
      <c r="AC481" s="164"/>
      <c r="AD481" s="164"/>
      <c r="AE481" s="164"/>
      <c r="AF481" s="164"/>
      <c r="AG481" s="164"/>
      <c r="AH481" s="164"/>
      <c r="AI481" s="164"/>
      <c r="AJ481" s="164"/>
      <c r="AK481" s="164"/>
    </row>
    <row r="482" spans="4:37">
      <c r="D482" s="164"/>
      <c r="E482" s="164"/>
      <c r="F482" s="164"/>
      <c r="G482" s="164"/>
      <c r="H482" s="164"/>
      <c r="I482" s="164"/>
      <c r="J482" s="164"/>
      <c r="K482" s="164"/>
      <c r="L482" s="164"/>
      <c r="M482" s="164"/>
      <c r="N482" s="164"/>
      <c r="O482" s="164"/>
      <c r="P482" s="164"/>
      <c r="Q482" s="164"/>
      <c r="R482" s="164"/>
      <c r="S482" s="164"/>
      <c r="T482" s="164"/>
      <c r="U482" s="164"/>
      <c r="V482" s="164"/>
      <c r="W482" s="164"/>
      <c r="X482" s="164"/>
      <c r="Y482" s="164"/>
      <c r="Z482" s="164"/>
      <c r="AA482" s="164"/>
      <c r="AB482" s="164"/>
      <c r="AC482" s="164"/>
      <c r="AD482" s="164"/>
      <c r="AE482" s="164"/>
      <c r="AF482" s="164"/>
      <c r="AG482" s="164"/>
      <c r="AH482" s="164"/>
      <c r="AI482" s="164"/>
      <c r="AJ482" s="164"/>
      <c r="AK482" s="164"/>
    </row>
    <row r="483" spans="4:37">
      <c r="D483" s="164"/>
      <c r="E483" s="164"/>
      <c r="F483" s="164"/>
      <c r="G483" s="164"/>
      <c r="H483" s="164"/>
      <c r="I483" s="164"/>
      <c r="J483" s="164"/>
      <c r="K483" s="164"/>
      <c r="L483" s="164"/>
      <c r="M483" s="164"/>
      <c r="N483" s="164"/>
      <c r="O483" s="164"/>
      <c r="P483" s="164"/>
      <c r="Q483" s="164"/>
      <c r="R483" s="164"/>
      <c r="S483" s="164"/>
      <c r="T483" s="164"/>
      <c r="U483" s="164"/>
      <c r="V483" s="164"/>
      <c r="W483" s="164"/>
      <c r="X483" s="164"/>
      <c r="Y483" s="164"/>
      <c r="Z483" s="164"/>
      <c r="AA483" s="164"/>
      <c r="AB483" s="164"/>
      <c r="AC483" s="164"/>
      <c r="AD483" s="164"/>
      <c r="AE483" s="164"/>
      <c r="AF483" s="164"/>
      <c r="AG483" s="164"/>
      <c r="AH483" s="164"/>
      <c r="AI483" s="164"/>
      <c r="AJ483" s="164"/>
      <c r="AK483" s="164"/>
    </row>
    <row r="484" spans="4:37">
      <c r="D484" s="164"/>
      <c r="E484" s="164"/>
      <c r="F484" s="164"/>
      <c r="G484" s="164"/>
      <c r="H484" s="164"/>
      <c r="I484" s="164"/>
      <c r="J484" s="164"/>
      <c r="K484" s="164"/>
      <c r="L484" s="164"/>
      <c r="M484" s="164"/>
      <c r="N484" s="164"/>
      <c r="O484" s="164"/>
      <c r="P484" s="164"/>
      <c r="Q484" s="164"/>
      <c r="R484" s="164"/>
      <c r="S484" s="164"/>
      <c r="T484" s="164"/>
      <c r="U484" s="164"/>
      <c r="V484" s="164"/>
      <c r="W484" s="164"/>
      <c r="X484" s="164"/>
      <c r="Y484" s="164"/>
      <c r="Z484" s="164"/>
      <c r="AA484" s="164"/>
      <c r="AB484" s="164"/>
      <c r="AC484" s="164"/>
      <c r="AD484" s="164"/>
      <c r="AE484" s="164"/>
      <c r="AF484" s="164"/>
      <c r="AG484" s="164"/>
      <c r="AH484" s="164"/>
      <c r="AI484" s="164"/>
      <c r="AJ484" s="164"/>
      <c r="AK484" s="164"/>
    </row>
    <row r="485" spans="4:37">
      <c r="D485" s="164"/>
      <c r="E485" s="164"/>
      <c r="F485" s="164"/>
      <c r="G485" s="164"/>
      <c r="H485" s="164"/>
      <c r="I485" s="164"/>
      <c r="J485" s="164"/>
      <c r="K485" s="164"/>
      <c r="L485" s="164"/>
      <c r="M485" s="164"/>
      <c r="N485" s="164"/>
      <c r="O485" s="164"/>
      <c r="P485" s="164"/>
      <c r="Q485" s="164"/>
      <c r="R485" s="164"/>
      <c r="S485" s="164"/>
      <c r="T485" s="164"/>
      <c r="U485" s="164"/>
      <c r="V485" s="164"/>
      <c r="W485" s="164"/>
      <c r="X485" s="164"/>
      <c r="Y485" s="164"/>
      <c r="Z485" s="164"/>
      <c r="AA485" s="164"/>
      <c r="AB485" s="164"/>
      <c r="AC485" s="164"/>
      <c r="AD485" s="164"/>
      <c r="AE485" s="164"/>
      <c r="AF485" s="164"/>
      <c r="AG485" s="164"/>
      <c r="AH485" s="164"/>
      <c r="AI485" s="164"/>
      <c r="AJ485" s="164"/>
      <c r="AK485" s="164"/>
    </row>
    <row r="486" spans="4:37">
      <c r="D486" s="164"/>
      <c r="E486" s="164"/>
      <c r="F486" s="164"/>
      <c r="G486" s="164"/>
      <c r="H486" s="164"/>
      <c r="I486" s="164"/>
      <c r="J486" s="164"/>
      <c r="K486" s="164"/>
      <c r="L486" s="164"/>
      <c r="M486" s="164"/>
      <c r="N486" s="164"/>
      <c r="O486" s="164"/>
      <c r="P486" s="164"/>
      <c r="Q486" s="164"/>
      <c r="R486" s="164"/>
      <c r="S486" s="164"/>
      <c r="T486" s="164"/>
      <c r="U486" s="164"/>
      <c r="V486" s="164"/>
      <c r="W486" s="164"/>
      <c r="X486" s="164"/>
      <c r="Y486" s="164"/>
      <c r="Z486" s="164"/>
      <c r="AA486" s="164"/>
      <c r="AB486" s="164"/>
      <c r="AC486" s="164"/>
      <c r="AD486" s="164"/>
      <c r="AE486" s="164"/>
      <c r="AF486" s="164"/>
      <c r="AG486" s="164"/>
      <c r="AH486" s="164"/>
      <c r="AI486" s="164"/>
      <c r="AJ486" s="164"/>
      <c r="AK486" s="164"/>
    </row>
    <row r="487" spans="4:37">
      <c r="D487" s="164"/>
      <c r="E487" s="164"/>
      <c r="F487" s="164"/>
      <c r="G487" s="164"/>
      <c r="H487" s="164"/>
      <c r="I487" s="164"/>
      <c r="J487" s="164"/>
      <c r="K487" s="164"/>
      <c r="L487" s="164"/>
      <c r="M487" s="164"/>
      <c r="N487" s="164"/>
      <c r="O487" s="164"/>
      <c r="P487" s="164"/>
      <c r="Q487" s="164"/>
      <c r="R487" s="164"/>
      <c r="S487" s="164"/>
      <c r="T487" s="164"/>
      <c r="U487" s="164"/>
      <c r="V487" s="164"/>
      <c r="W487" s="164"/>
      <c r="X487" s="164"/>
      <c r="Y487" s="164"/>
      <c r="Z487" s="164"/>
      <c r="AA487" s="164"/>
      <c r="AB487" s="164"/>
      <c r="AC487" s="164"/>
      <c r="AD487" s="164"/>
      <c r="AE487" s="164"/>
      <c r="AF487" s="164"/>
      <c r="AG487" s="164"/>
      <c r="AH487" s="164"/>
      <c r="AI487" s="164"/>
      <c r="AJ487" s="164"/>
      <c r="AK487" s="164"/>
    </row>
    <row r="488" spans="4:37">
      <c r="D488" s="164"/>
      <c r="E488" s="164"/>
      <c r="F488" s="164"/>
      <c r="G488" s="164"/>
      <c r="H488" s="164"/>
      <c r="I488" s="164"/>
      <c r="J488" s="164"/>
      <c r="K488" s="164"/>
      <c r="L488" s="164"/>
      <c r="M488" s="164"/>
      <c r="N488" s="164"/>
      <c r="O488" s="164"/>
      <c r="P488" s="164"/>
      <c r="Q488" s="164"/>
      <c r="R488" s="164"/>
      <c r="S488" s="164"/>
      <c r="T488" s="164"/>
      <c r="U488" s="164"/>
      <c r="V488" s="164"/>
      <c r="W488" s="164"/>
      <c r="X488" s="164"/>
      <c r="Y488" s="164"/>
      <c r="Z488" s="164"/>
      <c r="AA488" s="164"/>
      <c r="AB488" s="164"/>
      <c r="AC488" s="164"/>
      <c r="AD488" s="164"/>
      <c r="AE488" s="164"/>
      <c r="AF488" s="164"/>
      <c r="AG488" s="164"/>
      <c r="AH488" s="164"/>
      <c r="AI488" s="164"/>
      <c r="AJ488" s="164"/>
      <c r="AK488" s="164"/>
    </row>
    <row r="489" spans="4:37">
      <c r="D489" s="164"/>
      <c r="E489" s="164"/>
      <c r="F489" s="164"/>
      <c r="G489" s="164"/>
      <c r="H489" s="164"/>
      <c r="I489" s="164"/>
      <c r="J489" s="164"/>
      <c r="K489" s="164"/>
      <c r="L489" s="164"/>
      <c r="M489" s="164"/>
      <c r="N489" s="164"/>
      <c r="O489" s="164"/>
      <c r="P489" s="164"/>
      <c r="Q489" s="164"/>
      <c r="R489" s="164"/>
      <c r="S489" s="164"/>
      <c r="T489" s="164"/>
      <c r="U489" s="164"/>
      <c r="V489" s="164"/>
      <c r="W489" s="164"/>
      <c r="X489" s="164"/>
      <c r="Y489" s="164"/>
      <c r="Z489" s="164"/>
      <c r="AA489" s="164"/>
      <c r="AB489" s="164"/>
      <c r="AC489" s="164"/>
      <c r="AD489" s="164"/>
      <c r="AE489" s="164"/>
      <c r="AF489" s="164"/>
      <c r="AG489" s="164"/>
      <c r="AH489" s="164"/>
      <c r="AI489" s="164"/>
      <c r="AJ489" s="164"/>
      <c r="AK489" s="164"/>
    </row>
    <row r="490" spans="4:37">
      <c r="D490" s="164"/>
      <c r="E490" s="164"/>
      <c r="F490" s="164"/>
      <c r="G490" s="164"/>
      <c r="H490" s="164"/>
      <c r="I490" s="164"/>
      <c r="J490" s="164"/>
      <c r="K490" s="164"/>
      <c r="L490" s="164"/>
      <c r="M490" s="164"/>
      <c r="N490" s="164"/>
      <c r="O490" s="164"/>
      <c r="P490" s="164"/>
      <c r="Q490" s="164"/>
      <c r="R490" s="164"/>
      <c r="S490" s="164"/>
      <c r="T490" s="164"/>
      <c r="U490" s="164"/>
      <c r="V490" s="164"/>
      <c r="W490" s="164"/>
      <c r="X490" s="164"/>
      <c r="Y490" s="164"/>
      <c r="Z490" s="164"/>
      <c r="AA490" s="164"/>
      <c r="AB490" s="164"/>
      <c r="AC490" s="164"/>
      <c r="AD490" s="164"/>
      <c r="AE490" s="164"/>
      <c r="AF490" s="164"/>
      <c r="AG490" s="164"/>
      <c r="AH490" s="164"/>
      <c r="AI490" s="164"/>
      <c r="AJ490" s="164"/>
      <c r="AK490" s="164"/>
    </row>
    <row r="491" spans="4:37">
      <c r="D491" s="164"/>
      <c r="E491" s="164"/>
      <c r="F491" s="164"/>
      <c r="G491" s="164"/>
      <c r="H491" s="164"/>
      <c r="I491" s="164"/>
      <c r="J491" s="164"/>
      <c r="K491" s="164"/>
      <c r="L491" s="164"/>
      <c r="M491" s="164"/>
      <c r="N491" s="164"/>
      <c r="O491" s="164"/>
      <c r="P491" s="164"/>
      <c r="Q491" s="164"/>
      <c r="R491" s="164"/>
      <c r="S491" s="164"/>
      <c r="T491" s="164"/>
      <c r="U491" s="164"/>
      <c r="V491" s="164"/>
      <c r="W491" s="164"/>
      <c r="X491" s="164"/>
      <c r="Y491" s="164"/>
      <c r="Z491" s="164"/>
      <c r="AA491" s="164"/>
      <c r="AB491" s="164"/>
      <c r="AC491" s="164"/>
      <c r="AD491" s="164"/>
      <c r="AE491" s="164"/>
      <c r="AF491" s="164"/>
      <c r="AG491" s="164"/>
      <c r="AH491" s="164"/>
      <c r="AI491" s="164"/>
      <c r="AJ491" s="164"/>
      <c r="AK491" s="164"/>
    </row>
    <row r="492" spans="4:37">
      <c r="D492" s="164"/>
      <c r="E492" s="164"/>
      <c r="F492" s="164"/>
      <c r="G492" s="164"/>
      <c r="H492" s="164"/>
      <c r="I492" s="164"/>
      <c r="J492" s="164"/>
      <c r="K492" s="164"/>
      <c r="L492" s="164"/>
      <c r="M492" s="164"/>
      <c r="N492" s="164"/>
      <c r="O492" s="164"/>
      <c r="P492" s="164"/>
      <c r="Q492" s="164"/>
      <c r="R492" s="164"/>
      <c r="S492" s="164"/>
      <c r="T492" s="164"/>
      <c r="U492" s="164"/>
      <c r="V492" s="164"/>
      <c r="W492" s="164"/>
      <c r="X492" s="164"/>
      <c r="Y492" s="164"/>
      <c r="Z492" s="164"/>
      <c r="AA492" s="164"/>
      <c r="AB492" s="164"/>
      <c r="AC492" s="164"/>
      <c r="AD492" s="164"/>
      <c r="AE492" s="164"/>
      <c r="AF492" s="164"/>
      <c r="AG492" s="164"/>
      <c r="AH492" s="164"/>
      <c r="AI492" s="164"/>
      <c r="AJ492" s="164"/>
      <c r="AK492" s="164"/>
    </row>
    <row r="493" spans="4:37">
      <c r="D493" s="164"/>
      <c r="E493" s="164"/>
      <c r="F493" s="164"/>
      <c r="G493" s="164"/>
      <c r="H493" s="164"/>
      <c r="I493" s="164"/>
      <c r="J493" s="164"/>
      <c r="K493" s="164"/>
      <c r="L493" s="164"/>
      <c r="M493" s="164"/>
      <c r="N493" s="164"/>
      <c r="O493" s="164"/>
      <c r="P493" s="164"/>
      <c r="Q493" s="164"/>
      <c r="R493" s="164"/>
      <c r="S493" s="164"/>
      <c r="T493" s="164"/>
      <c r="U493" s="164"/>
      <c r="V493" s="164"/>
      <c r="W493" s="164"/>
      <c r="X493" s="164"/>
      <c r="Y493" s="164"/>
      <c r="Z493" s="164"/>
      <c r="AA493" s="164"/>
      <c r="AB493" s="164"/>
      <c r="AC493" s="164"/>
      <c r="AD493" s="164"/>
      <c r="AE493" s="164"/>
      <c r="AF493" s="164"/>
      <c r="AG493" s="164"/>
      <c r="AH493" s="164"/>
      <c r="AI493" s="164"/>
      <c r="AJ493" s="164"/>
      <c r="AK493" s="164"/>
    </row>
    <row r="494" spans="4:37">
      <c r="D494" s="164"/>
      <c r="E494" s="164"/>
      <c r="F494" s="164"/>
      <c r="G494" s="164"/>
      <c r="H494" s="164"/>
      <c r="I494" s="164"/>
      <c r="J494" s="164"/>
      <c r="K494" s="164"/>
      <c r="L494" s="164"/>
      <c r="M494" s="164"/>
      <c r="N494" s="164"/>
      <c r="O494" s="164"/>
      <c r="P494" s="164"/>
      <c r="Q494" s="164"/>
      <c r="R494" s="164"/>
      <c r="S494" s="164"/>
      <c r="T494" s="164"/>
      <c r="U494" s="164"/>
      <c r="V494" s="164"/>
      <c r="W494" s="164"/>
      <c r="X494" s="164"/>
      <c r="Y494" s="164"/>
      <c r="Z494" s="164"/>
      <c r="AA494" s="164"/>
      <c r="AB494" s="164"/>
      <c r="AC494" s="164"/>
      <c r="AD494" s="164"/>
      <c r="AE494" s="164"/>
      <c r="AF494" s="164"/>
      <c r="AG494" s="164"/>
      <c r="AH494" s="164"/>
      <c r="AI494" s="164"/>
      <c r="AJ494" s="164"/>
      <c r="AK494" s="164"/>
    </row>
    <row r="495" spans="4:37">
      <c r="D495" s="164"/>
      <c r="E495" s="164"/>
      <c r="F495" s="164"/>
      <c r="G495" s="164"/>
      <c r="H495" s="164"/>
      <c r="I495" s="164"/>
      <c r="J495" s="164"/>
      <c r="K495" s="164"/>
      <c r="L495" s="164"/>
      <c r="M495" s="164"/>
      <c r="N495" s="164"/>
      <c r="O495" s="164"/>
      <c r="P495" s="164"/>
      <c r="Q495" s="164"/>
      <c r="R495" s="164"/>
      <c r="S495" s="164"/>
      <c r="T495" s="164"/>
      <c r="U495" s="164"/>
      <c r="V495" s="164"/>
      <c r="W495" s="164"/>
      <c r="X495" s="164"/>
      <c r="Y495" s="164"/>
      <c r="Z495" s="164"/>
      <c r="AA495" s="164"/>
      <c r="AB495" s="164"/>
      <c r="AC495" s="164"/>
      <c r="AD495" s="164"/>
      <c r="AE495" s="164"/>
      <c r="AF495" s="164"/>
      <c r="AG495" s="164"/>
      <c r="AH495" s="164"/>
      <c r="AI495" s="164"/>
      <c r="AJ495" s="164"/>
      <c r="AK495" s="164"/>
    </row>
    <row r="496" spans="4:37">
      <c r="D496" s="164"/>
      <c r="E496" s="164"/>
      <c r="F496" s="164"/>
      <c r="G496" s="164"/>
      <c r="H496" s="164"/>
      <c r="I496" s="164"/>
      <c r="J496" s="164"/>
      <c r="K496" s="164"/>
      <c r="L496" s="164"/>
      <c r="M496" s="164"/>
      <c r="N496" s="164"/>
      <c r="O496" s="164"/>
      <c r="P496" s="164"/>
      <c r="Q496" s="164"/>
      <c r="R496" s="164"/>
      <c r="S496" s="164"/>
      <c r="T496" s="164"/>
      <c r="U496" s="164"/>
      <c r="V496" s="164"/>
      <c r="W496" s="164"/>
      <c r="X496" s="164"/>
      <c r="Y496" s="164"/>
      <c r="Z496" s="164"/>
      <c r="AA496" s="164"/>
      <c r="AB496" s="164"/>
      <c r="AC496" s="164"/>
      <c r="AD496" s="164"/>
      <c r="AE496" s="164"/>
      <c r="AF496" s="164"/>
      <c r="AG496" s="164"/>
      <c r="AH496" s="164"/>
      <c r="AI496" s="164"/>
      <c r="AJ496" s="164"/>
      <c r="AK496" s="164"/>
    </row>
    <row r="497" spans="4:37">
      <c r="D497" s="164"/>
      <c r="E497" s="164"/>
      <c r="F497" s="164"/>
      <c r="G497" s="164"/>
      <c r="H497" s="164"/>
      <c r="I497" s="164"/>
      <c r="J497" s="164"/>
      <c r="K497" s="164"/>
      <c r="L497" s="164"/>
      <c r="M497" s="164"/>
      <c r="N497" s="164"/>
      <c r="O497" s="164"/>
      <c r="P497" s="164"/>
      <c r="Q497" s="164"/>
      <c r="R497" s="164"/>
      <c r="S497" s="164"/>
      <c r="T497" s="164"/>
      <c r="U497" s="164"/>
      <c r="V497" s="164"/>
      <c r="W497" s="164"/>
      <c r="X497" s="164"/>
      <c r="Y497" s="164"/>
      <c r="Z497" s="164"/>
      <c r="AA497" s="164"/>
      <c r="AB497" s="164"/>
      <c r="AC497" s="164"/>
      <c r="AD497" s="164"/>
      <c r="AE497" s="164"/>
      <c r="AF497" s="164"/>
      <c r="AG497" s="164"/>
      <c r="AH497" s="164"/>
      <c r="AI497" s="164"/>
      <c r="AJ497" s="164"/>
      <c r="AK497" s="164"/>
    </row>
    <row r="498" spans="4:37">
      <c r="D498" s="164"/>
      <c r="E498" s="164"/>
      <c r="F498" s="164"/>
      <c r="G498" s="164"/>
      <c r="H498" s="164"/>
      <c r="I498" s="164"/>
      <c r="J498" s="164"/>
      <c r="K498" s="164"/>
      <c r="L498" s="164"/>
      <c r="M498" s="164"/>
      <c r="N498" s="164"/>
      <c r="O498" s="164"/>
      <c r="P498" s="164"/>
      <c r="Q498" s="164"/>
      <c r="R498" s="164"/>
      <c r="S498" s="164"/>
      <c r="T498" s="164"/>
      <c r="U498" s="164"/>
      <c r="V498" s="164"/>
      <c r="W498" s="164"/>
      <c r="X498" s="164"/>
      <c r="Y498" s="164"/>
      <c r="Z498" s="164"/>
      <c r="AA498" s="164"/>
      <c r="AB498" s="164"/>
      <c r="AC498" s="164"/>
      <c r="AD498" s="164"/>
      <c r="AE498" s="164"/>
      <c r="AF498" s="164"/>
      <c r="AG498" s="164"/>
      <c r="AH498" s="164"/>
      <c r="AI498" s="164"/>
      <c r="AJ498" s="164"/>
      <c r="AK498" s="164"/>
    </row>
    <row r="499" spans="4:37">
      <c r="D499" s="164"/>
      <c r="E499" s="164"/>
      <c r="F499" s="164"/>
      <c r="G499" s="164"/>
      <c r="H499" s="164"/>
      <c r="I499" s="164"/>
      <c r="J499" s="164"/>
      <c r="K499" s="164"/>
      <c r="L499" s="164"/>
      <c r="M499" s="164"/>
      <c r="N499" s="164"/>
      <c r="O499" s="164"/>
      <c r="P499" s="164"/>
      <c r="Q499" s="164"/>
      <c r="R499" s="164"/>
      <c r="S499" s="164"/>
      <c r="T499" s="164"/>
      <c r="U499" s="164"/>
      <c r="V499" s="164"/>
      <c r="W499" s="164"/>
      <c r="X499" s="164"/>
      <c r="Y499" s="164"/>
      <c r="Z499" s="164"/>
      <c r="AA499" s="164"/>
      <c r="AB499" s="164"/>
      <c r="AC499" s="164"/>
      <c r="AD499" s="164"/>
      <c r="AE499" s="164"/>
      <c r="AF499" s="164"/>
      <c r="AG499" s="164"/>
      <c r="AH499" s="164"/>
      <c r="AI499" s="164"/>
      <c r="AJ499" s="164"/>
      <c r="AK499" s="164"/>
    </row>
    <row r="500" spans="4:37">
      <c r="D500" s="164"/>
      <c r="E500" s="164"/>
      <c r="F500" s="164"/>
      <c r="G500" s="164"/>
      <c r="H500" s="164"/>
      <c r="I500" s="164"/>
      <c r="J500" s="164"/>
      <c r="K500" s="164"/>
      <c r="L500" s="164"/>
      <c r="M500" s="164"/>
      <c r="N500" s="164"/>
      <c r="O500" s="164"/>
      <c r="P500" s="164"/>
      <c r="Q500" s="164"/>
      <c r="R500" s="164"/>
      <c r="S500" s="164"/>
      <c r="T500" s="164"/>
      <c r="U500" s="164"/>
      <c r="V500" s="164"/>
      <c r="W500" s="164"/>
      <c r="X500" s="164"/>
      <c r="Y500" s="164"/>
      <c r="Z500" s="164"/>
      <c r="AA500" s="164"/>
      <c r="AB500" s="164"/>
      <c r="AC500" s="164"/>
      <c r="AD500" s="164"/>
      <c r="AE500" s="164"/>
      <c r="AF500" s="164"/>
      <c r="AG500" s="164"/>
      <c r="AH500" s="164"/>
      <c r="AI500" s="164"/>
      <c r="AJ500" s="164"/>
      <c r="AK500" s="164"/>
    </row>
    <row r="501" spans="4:37">
      <c r="D501" s="164"/>
      <c r="E501" s="164"/>
      <c r="F501" s="164"/>
      <c r="G501" s="164"/>
      <c r="H501" s="164"/>
      <c r="I501" s="164"/>
      <c r="J501" s="164"/>
      <c r="K501" s="164"/>
      <c r="L501" s="164"/>
      <c r="M501" s="164"/>
      <c r="N501" s="164"/>
      <c r="O501" s="164"/>
      <c r="P501" s="164"/>
      <c r="Q501" s="164"/>
      <c r="R501" s="164"/>
      <c r="S501" s="164"/>
      <c r="T501" s="164"/>
      <c r="U501" s="164"/>
      <c r="V501" s="164"/>
      <c r="W501" s="164"/>
      <c r="X501" s="164"/>
      <c r="Y501" s="164"/>
      <c r="Z501" s="164"/>
      <c r="AA501" s="164"/>
      <c r="AB501" s="164"/>
      <c r="AC501" s="164"/>
      <c r="AD501" s="164"/>
      <c r="AE501" s="164"/>
      <c r="AF501" s="164"/>
      <c r="AG501" s="164"/>
      <c r="AH501" s="164"/>
      <c r="AI501" s="164"/>
      <c r="AJ501" s="164"/>
      <c r="AK501" s="164"/>
    </row>
    <row r="502" spans="4:37">
      <c r="D502" s="164"/>
      <c r="E502" s="164"/>
      <c r="F502" s="164"/>
      <c r="G502" s="164"/>
      <c r="H502" s="164"/>
      <c r="I502" s="164"/>
      <c r="J502" s="164"/>
      <c r="K502" s="164"/>
      <c r="L502" s="164"/>
      <c r="M502" s="164"/>
      <c r="N502" s="164"/>
      <c r="O502" s="164"/>
      <c r="P502" s="164"/>
      <c r="Q502" s="164"/>
      <c r="R502" s="164"/>
      <c r="S502" s="164"/>
      <c r="T502" s="164"/>
      <c r="U502" s="164"/>
      <c r="V502" s="164"/>
      <c r="W502" s="164"/>
      <c r="X502" s="164"/>
      <c r="Y502" s="164"/>
      <c r="Z502" s="164"/>
      <c r="AA502" s="164"/>
      <c r="AB502" s="164"/>
      <c r="AC502" s="164"/>
      <c r="AD502" s="164"/>
      <c r="AE502" s="164"/>
      <c r="AF502" s="164"/>
      <c r="AG502" s="164"/>
      <c r="AH502" s="164"/>
      <c r="AI502" s="164"/>
      <c r="AJ502" s="164"/>
      <c r="AK502" s="164"/>
    </row>
    <row r="503" spans="4:37">
      <c r="D503" s="164"/>
      <c r="E503" s="164"/>
      <c r="F503" s="164"/>
      <c r="G503" s="164"/>
      <c r="H503" s="164"/>
      <c r="I503" s="164"/>
      <c r="J503" s="164"/>
      <c r="K503" s="164"/>
      <c r="L503" s="164"/>
      <c r="M503" s="164"/>
      <c r="N503" s="164"/>
      <c r="O503" s="164"/>
      <c r="P503" s="164"/>
      <c r="Q503" s="164"/>
      <c r="R503" s="164"/>
      <c r="S503" s="164"/>
      <c r="T503" s="164"/>
      <c r="U503" s="164"/>
      <c r="V503" s="164"/>
      <c r="W503" s="164"/>
      <c r="X503" s="164"/>
      <c r="Y503" s="164"/>
      <c r="Z503" s="164"/>
      <c r="AA503" s="164"/>
      <c r="AB503" s="164"/>
      <c r="AC503" s="164"/>
      <c r="AD503" s="164"/>
      <c r="AE503" s="164"/>
      <c r="AF503" s="164"/>
      <c r="AG503" s="164"/>
      <c r="AH503" s="164"/>
      <c r="AI503" s="164"/>
      <c r="AJ503" s="164"/>
      <c r="AK503" s="164"/>
    </row>
    <row r="504" spans="4:37">
      <c r="D504" s="164"/>
      <c r="E504" s="164"/>
      <c r="F504" s="164"/>
      <c r="G504" s="164"/>
      <c r="H504" s="164"/>
      <c r="I504" s="164"/>
      <c r="J504" s="164"/>
      <c r="K504" s="164"/>
      <c r="L504" s="164"/>
      <c r="M504" s="164"/>
      <c r="N504" s="164"/>
      <c r="O504" s="164"/>
      <c r="P504" s="164"/>
      <c r="Q504" s="164"/>
      <c r="R504" s="164"/>
      <c r="S504" s="164"/>
      <c r="T504" s="164"/>
      <c r="U504" s="164"/>
      <c r="V504" s="164"/>
      <c r="W504" s="164"/>
      <c r="X504" s="164"/>
      <c r="Y504" s="164"/>
      <c r="Z504" s="164"/>
      <c r="AA504" s="164"/>
      <c r="AB504" s="164"/>
      <c r="AC504" s="164"/>
      <c r="AD504" s="164"/>
      <c r="AE504" s="164"/>
      <c r="AF504" s="164"/>
      <c r="AG504" s="164"/>
      <c r="AH504" s="164"/>
      <c r="AI504" s="164"/>
      <c r="AJ504" s="164"/>
      <c r="AK504" s="164"/>
    </row>
    <row r="505" spans="4:37">
      <c r="D505" s="164"/>
      <c r="E505" s="164"/>
      <c r="F505" s="164"/>
      <c r="G505" s="164"/>
      <c r="H505" s="164"/>
      <c r="I505" s="164"/>
      <c r="J505" s="164"/>
      <c r="K505" s="164"/>
      <c r="L505" s="164"/>
      <c r="M505" s="164"/>
      <c r="N505" s="164"/>
      <c r="O505" s="164"/>
      <c r="P505" s="164"/>
      <c r="Q505" s="164"/>
      <c r="R505" s="164"/>
      <c r="S505" s="164"/>
      <c r="T505" s="164"/>
      <c r="U505" s="164"/>
      <c r="V505" s="164"/>
      <c r="W505" s="164"/>
      <c r="X505" s="164"/>
      <c r="Y505" s="164"/>
      <c r="Z505" s="164"/>
      <c r="AA505" s="164"/>
      <c r="AB505" s="164"/>
      <c r="AC505" s="164"/>
      <c r="AD505" s="164"/>
      <c r="AE505" s="164"/>
      <c r="AF505" s="164"/>
      <c r="AG505" s="164"/>
      <c r="AH505" s="164"/>
      <c r="AI505" s="164"/>
      <c r="AJ505" s="164"/>
      <c r="AK505" s="164"/>
    </row>
    <row r="506" spans="4:37">
      <c r="D506" s="164"/>
      <c r="E506" s="164"/>
      <c r="F506" s="164"/>
      <c r="G506" s="164"/>
      <c r="H506" s="164"/>
      <c r="I506" s="164"/>
      <c r="J506" s="164"/>
      <c r="K506" s="164"/>
      <c r="L506" s="164"/>
      <c r="M506" s="164"/>
      <c r="N506" s="164"/>
      <c r="O506" s="164"/>
      <c r="P506" s="164"/>
      <c r="Q506" s="164"/>
      <c r="R506" s="164"/>
      <c r="S506" s="164"/>
      <c r="T506" s="164"/>
      <c r="U506" s="164"/>
      <c r="V506" s="164"/>
      <c r="W506" s="164"/>
      <c r="X506" s="164"/>
      <c r="Y506" s="164"/>
      <c r="Z506" s="164"/>
      <c r="AA506" s="164"/>
      <c r="AB506" s="164"/>
      <c r="AC506" s="164"/>
      <c r="AD506" s="164"/>
      <c r="AE506" s="164"/>
      <c r="AF506" s="164"/>
      <c r="AG506" s="164"/>
      <c r="AH506" s="164"/>
      <c r="AI506" s="164"/>
      <c r="AJ506" s="164"/>
      <c r="AK506" s="164"/>
    </row>
    <row r="507" spans="4:37">
      <c r="D507" s="164"/>
      <c r="E507" s="164"/>
      <c r="F507" s="164"/>
      <c r="G507" s="164"/>
      <c r="H507" s="164"/>
      <c r="I507" s="164"/>
      <c r="J507" s="164"/>
      <c r="K507" s="164"/>
      <c r="L507" s="164"/>
      <c r="M507" s="164"/>
      <c r="N507" s="164"/>
      <c r="O507" s="164"/>
      <c r="P507" s="164"/>
      <c r="Q507" s="164"/>
      <c r="R507" s="164"/>
      <c r="S507" s="164"/>
      <c r="T507" s="164"/>
      <c r="U507" s="164"/>
      <c r="V507" s="164"/>
      <c r="W507" s="164"/>
      <c r="X507" s="164"/>
      <c r="Y507" s="164"/>
      <c r="Z507" s="164"/>
      <c r="AA507" s="164"/>
      <c r="AB507" s="164"/>
      <c r="AC507" s="164"/>
      <c r="AD507" s="164"/>
      <c r="AE507" s="164"/>
      <c r="AF507" s="164"/>
      <c r="AG507" s="164"/>
      <c r="AH507" s="164"/>
      <c r="AI507" s="164"/>
      <c r="AJ507" s="164"/>
      <c r="AK507" s="164"/>
    </row>
    <row r="508" spans="4:37">
      <c r="D508" s="164"/>
      <c r="E508" s="164"/>
      <c r="F508" s="164"/>
      <c r="G508" s="164"/>
      <c r="H508" s="164"/>
      <c r="I508" s="164"/>
      <c r="J508" s="164"/>
      <c r="K508" s="164"/>
      <c r="L508" s="164"/>
      <c r="M508" s="164"/>
      <c r="N508" s="164"/>
      <c r="O508" s="164"/>
      <c r="P508" s="164"/>
      <c r="Q508" s="164"/>
      <c r="R508" s="164"/>
      <c r="S508" s="164"/>
      <c r="T508" s="164"/>
      <c r="U508" s="164"/>
      <c r="V508" s="164"/>
      <c r="W508" s="164"/>
      <c r="X508" s="164"/>
      <c r="Y508" s="164"/>
      <c r="Z508" s="164"/>
      <c r="AA508" s="164"/>
      <c r="AB508" s="164"/>
      <c r="AC508" s="164"/>
      <c r="AD508" s="164"/>
      <c r="AE508" s="164"/>
      <c r="AF508" s="164"/>
      <c r="AG508" s="164"/>
      <c r="AH508" s="164"/>
      <c r="AI508" s="164"/>
      <c r="AJ508" s="164"/>
      <c r="AK508" s="164"/>
    </row>
    <row r="509" spans="4:37">
      <c r="D509" s="164"/>
      <c r="E509" s="164"/>
      <c r="F509" s="164"/>
      <c r="G509" s="164"/>
      <c r="H509" s="164"/>
      <c r="I509" s="164"/>
      <c r="J509" s="164"/>
      <c r="K509" s="164"/>
      <c r="L509" s="164"/>
      <c r="M509" s="164"/>
      <c r="N509" s="164"/>
      <c r="O509" s="164"/>
      <c r="P509" s="164"/>
      <c r="Q509" s="164"/>
      <c r="R509" s="164"/>
      <c r="S509" s="164"/>
      <c r="T509" s="164"/>
      <c r="U509" s="164"/>
      <c r="V509" s="164"/>
      <c r="W509" s="164"/>
      <c r="X509" s="164"/>
      <c r="Y509" s="164"/>
      <c r="Z509" s="164"/>
      <c r="AA509" s="164"/>
      <c r="AB509" s="164"/>
      <c r="AC509" s="164"/>
      <c r="AD509" s="164"/>
      <c r="AE509" s="164"/>
      <c r="AF509" s="164"/>
      <c r="AG509" s="164"/>
      <c r="AH509" s="164"/>
      <c r="AI509" s="164"/>
      <c r="AJ509" s="164"/>
      <c r="AK509" s="164"/>
    </row>
    <row r="510" spans="4:37">
      <c r="D510" s="164"/>
      <c r="E510" s="164"/>
      <c r="F510" s="164"/>
      <c r="G510" s="164"/>
      <c r="H510" s="164"/>
      <c r="I510" s="164"/>
      <c r="J510" s="164"/>
      <c r="K510" s="164"/>
      <c r="L510" s="164"/>
      <c r="M510" s="164"/>
      <c r="N510" s="164"/>
      <c r="O510" s="164"/>
      <c r="P510" s="164"/>
      <c r="Q510" s="164"/>
      <c r="R510" s="164"/>
      <c r="S510" s="164"/>
      <c r="T510" s="164"/>
      <c r="U510" s="164"/>
      <c r="V510" s="164"/>
      <c r="W510" s="164"/>
      <c r="X510" s="164"/>
      <c r="Y510" s="164"/>
      <c r="Z510" s="164"/>
      <c r="AA510" s="164"/>
      <c r="AB510" s="164"/>
      <c r="AC510" s="164"/>
      <c r="AD510" s="164"/>
      <c r="AE510" s="164"/>
      <c r="AF510" s="164"/>
      <c r="AG510" s="164"/>
      <c r="AH510" s="164"/>
      <c r="AI510" s="164"/>
      <c r="AJ510" s="164"/>
      <c r="AK510" s="164"/>
    </row>
    <row r="511" spans="4:37">
      <c r="D511" s="164"/>
      <c r="E511" s="164"/>
      <c r="F511" s="164"/>
      <c r="G511" s="164"/>
      <c r="H511" s="164"/>
      <c r="I511" s="164"/>
      <c r="J511" s="164"/>
      <c r="K511" s="164"/>
      <c r="L511" s="164"/>
      <c r="M511" s="164"/>
      <c r="N511" s="164"/>
      <c r="O511" s="164"/>
      <c r="P511" s="164"/>
      <c r="Q511" s="164"/>
      <c r="R511" s="164"/>
      <c r="S511" s="164"/>
      <c r="T511" s="164"/>
      <c r="U511" s="164"/>
      <c r="V511" s="164"/>
      <c r="W511" s="164"/>
      <c r="X511" s="164"/>
      <c r="Y511" s="164"/>
      <c r="Z511" s="164"/>
      <c r="AA511" s="164"/>
      <c r="AB511" s="164"/>
      <c r="AC511" s="164"/>
      <c r="AD511" s="164"/>
      <c r="AE511" s="164"/>
      <c r="AF511" s="164"/>
      <c r="AG511" s="164"/>
      <c r="AH511" s="164"/>
      <c r="AI511" s="164"/>
      <c r="AJ511" s="164"/>
      <c r="AK511" s="164"/>
    </row>
    <row r="512" spans="4:37">
      <c r="D512" s="164"/>
      <c r="E512" s="164"/>
      <c r="F512" s="164"/>
      <c r="G512" s="164"/>
      <c r="H512" s="164"/>
      <c r="I512" s="164"/>
      <c r="J512" s="164"/>
      <c r="K512" s="164"/>
      <c r="L512" s="164"/>
      <c r="M512" s="164"/>
      <c r="N512" s="164"/>
      <c r="O512" s="164"/>
      <c r="P512" s="164"/>
      <c r="Q512" s="164"/>
      <c r="R512" s="164"/>
      <c r="S512" s="164"/>
      <c r="T512" s="164"/>
      <c r="U512" s="164"/>
      <c r="V512" s="164"/>
      <c r="W512" s="164"/>
      <c r="X512" s="164"/>
      <c r="Y512" s="164"/>
      <c r="Z512" s="164"/>
      <c r="AA512" s="164"/>
      <c r="AB512" s="164"/>
      <c r="AC512" s="164"/>
      <c r="AD512" s="164"/>
      <c r="AE512" s="164"/>
      <c r="AF512" s="164"/>
      <c r="AG512" s="164"/>
      <c r="AH512" s="164"/>
      <c r="AI512" s="164"/>
      <c r="AJ512" s="164"/>
      <c r="AK512" s="164"/>
    </row>
    <row r="513" spans="4:37">
      <c r="D513" s="164"/>
      <c r="E513" s="164"/>
      <c r="F513" s="164"/>
      <c r="G513" s="164"/>
      <c r="H513" s="164"/>
      <c r="I513" s="164"/>
      <c r="J513" s="164"/>
      <c r="K513" s="164"/>
      <c r="L513" s="164"/>
      <c r="M513" s="164"/>
      <c r="N513" s="164"/>
      <c r="O513" s="164"/>
      <c r="P513" s="164"/>
      <c r="Q513" s="164"/>
      <c r="R513" s="164"/>
      <c r="S513" s="164"/>
      <c r="T513" s="164"/>
      <c r="U513" s="164"/>
      <c r="V513" s="164"/>
      <c r="W513" s="164"/>
      <c r="X513" s="164"/>
      <c r="Y513" s="164"/>
      <c r="Z513" s="164"/>
      <c r="AA513" s="164"/>
      <c r="AB513" s="164"/>
      <c r="AC513" s="164"/>
      <c r="AD513" s="164"/>
      <c r="AE513" s="164"/>
      <c r="AF513" s="164"/>
      <c r="AG513" s="164"/>
      <c r="AH513" s="164"/>
      <c r="AI513" s="164"/>
      <c r="AJ513" s="164"/>
      <c r="AK513" s="164"/>
    </row>
    <row r="514" spans="4:37">
      <c r="D514" s="164"/>
      <c r="E514" s="164"/>
      <c r="F514" s="164"/>
      <c r="G514" s="164"/>
      <c r="H514" s="164"/>
      <c r="I514" s="164"/>
      <c r="J514" s="164"/>
      <c r="K514" s="164"/>
      <c r="L514" s="164"/>
      <c r="M514" s="164"/>
      <c r="N514" s="164"/>
      <c r="O514" s="164"/>
      <c r="P514" s="164"/>
      <c r="Q514" s="164"/>
      <c r="R514" s="164"/>
      <c r="S514" s="164"/>
      <c r="T514" s="164"/>
      <c r="U514" s="164"/>
      <c r="V514" s="164"/>
      <c r="W514" s="164"/>
      <c r="X514" s="164"/>
      <c r="Y514" s="164"/>
      <c r="Z514" s="164"/>
      <c r="AA514" s="164"/>
      <c r="AB514" s="164"/>
      <c r="AC514" s="164"/>
      <c r="AD514" s="164"/>
      <c r="AE514" s="164"/>
      <c r="AF514" s="164"/>
      <c r="AG514" s="164"/>
      <c r="AH514" s="164"/>
      <c r="AI514" s="164"/>
      <c r="AJ514" s="164"/>
      <c r="AK514" s="164"/>
    </row>
    <row r="515" spans="4:37">
      <c r="D515" s="164"/>
      <c r="E515" s="164"/>
      <c r="F515" s="164"/>
      <c r="G515" s="164"/>
      <c r="H515" s="164"/>
      <c r="I515" s="164"/>
      <c r="J515" s="164"/>
      <c r="K515" s="164"/>
      <c r="L515" s="164"/>
      <c r="M515" s="164"/>
      <c r="N515" s="164"/>
      <c r="O515" s="164"/>
      <c r="P515" s="164"/>
      <c r="Q515" s="164"/>
      <c r="R515" s="164"/>
      <c r="S515" s="164"/>
      <c r="T515" s="164"/>
      <c r="U515" s="164"/>
      <c r="V515" s="164"/>
      <c r="W515" s="164"/>
      <c r="X515" s="164"/>
      <c r="Y515" s="164"/>
      <c r="Z515" s="164"/>
      <c r="AA515" s="164"/>
      <c r="AB515" s="164"/>
      <c r="AC515" s="164"/>
      <c r="AD515" s="164"/>
      <c r="AE515" s="164"/>
      <c r="AF515" s="164"/>
      <c r="AG515" s="164"/>
      <c r="AH515" s="164"/>
      <c r="AI515" s="164"/>
      <c r="AJ515" s="164"/>
      <c r="AK515" s="164"/>
    </row>
    <row r="516" spans="4:37">
      <c r="D516" s="164"/>
      <c r="E516" s="164"/>
      <c r="F516" s="164"/>
      <c r="G516" s="164"/>
      <c r="H516" s="164"/>
      <c r="I516" s="164"/>
      <c r="J516" s="164"/>
      <c r="K516" s="164"/>
      <c r="L516" s="164"/>
      <c r="M516" s="164"/>
      <c r="N516" s="164"/>
      <c r="O516" s="164"/>
      <c r="P516" s="164"/>
      <c r="Q516" s="164"/>
      <c r="R516" s="164"/>
      <c r="S516" s="164"/>
      <c r="T516" s="164"/>
      <c r="U516" s="164"/>
      <c r="V516" s="164"/>
      <c r="W516" s="164"/>
      <c r="X516" s="164"/>
      <c r="Y516" s="164"/>
      <c r="Z516" s="164"/>
      <c r="AA516" s="164"/>
      <c r="AB516" s="164"/>
      <c r="AC516" s="164"/>
      <c r="AD516" s="164"/>
      <c r="AE516" s="164"/>
      <c r="AF516" s="164"/>
      <c r="AG516" s="164"/>
      <c r="AH516" s="164"/>
      <c r="AI516" s="164"/>
      <c r="AJ516" s="164"/>
      <c r="AK516" s="164"/>
    </row>
    <row r="517" spans="4:37">
      <c r="D517" s="164"/>
      <c r="E517" s="164"/>
      <c r="F517" s="164"/>
      <c r="G517" s="164"/>
      <c r="H517" s="164"/>
      <c r="I517" s="164"/>
      <c r="J517" s="164"/>
      <c r="K517" s="164"/>
      <c r="L517" s="164"/>
      <c r="M517" s="164"/>
      <c r="N517" s="164"/>
      <c r="O517" s="164"/>
      <c r="P517" s="164"/>
      <c r="Q517" s="164"/>
      <c r="R517" s="164"/>
      <c r="S517" s="164"/>
      <c r="T517" s="164"/>
      <c r="U517" s="164"/>
      <c r="V517" s="164"/>
      <c r="W517" s="164"/>
      <c r="X517" s="164"/>
      <c r="Y517" s="164"/>
      <c r="Z517" s="164"/>
      <c r="AA517" s="164"/>
      <c r="AB517" s="164"/>
      <c r="AC517" s="164"/>
      <c r="AD517" s="164"/>
      <c r="AE517" s="164"/>
      <c r="AF517" s="164"/>
      <c r="AG517" s="164"/>
      <c r="AH517" s="164"/>
      <c r="AI517" s="164"/>
      <c r="AJ517" s="164"/>
      <c r="AK517" s="164"/>
    </row>
    <row r="518" spans="4:37">
      <c r="D518" s="164"/>
      <c r="E518" s="164"/>
      <c r="F518" s="164"/>
      <c r="G518" s="164"/>
      <c r="H518" s="164"/>
      <c r="I518" s="164"/>
      <c r="J518" s="164"/>
      <c r="K518" s="164"/>
      <c r="L518" s="164"/>
      <c r="M518" s="164"/>
      <c r="N518" s="164"/>
      <c r="O518" s="164"/>
      <c r="P518" s="164"/>
      <c r="Q518" s="164"/>
      <c r="R518" s="164"/>
      <c r="S518" s="164"/>
      <c r="T518" s="164"/>
      <c r="U518" s="164"/>
      <c r="V518" s="164"/>
      <c r="W518" s="164"/>
      <c r="X518" s="164"/>
      <c r="Y518" s="164"/>
      <c r="Z518" s="164"/>
      <c r="AA518" s="164"/>
      <c r="AB518" s="164"/>
      <c r="AC518" s="164"/>
      <c r="AD518" s="164"/>
      <c r="AE518" s="164"/>
      <c r="AF518" s="164"/>
      <c r="AG518" s="164"/>
      <c r="AH518" s="164"/>
      <c r="AI518" s="164"/>
      <c r="AJ518" s="164"/>
      <c r="AK518" s="164"/>
    </row>
    <row r="519" spans="4:37">
      <c r="D519" s="164"/>
      <c r="E519" s="164"/>
      <c r="F519" s="164"/>
      <c r="G519" s="164"/>
      <c r="H519" s="164"/>
      <c r="I519" s="164"/>
      <c r="J519" s="164"/>
      <c r="K519" s="164"/>
      <c r="L519" s="164"/>
      <c r="M519" s="164"/>
      <c r="N519" s="164"/>
      <c r="O519" s="164"/>
      <c r="P519" s="164"/>
      <c r="Q519" s="164"/>
      <c r="R519" s="164"/>
      <c r="S519" s="164"/>
      <c r="T519" s="164"/>
      <c r="U519" s="164"/>
      <c r="V519" s="164"/>
      <c r="W519" s="164"/>
      <c r="X519" s="164"/>
      <c r="Y519" s="164"/>
      <c r="Z519" s="164"/>
      <c r="AA519" s="164"/>
      <c r="AB519" s="164"/>
      <c r="AC519" s="164"/>
      <c r="AD519" s="164"/>
      <c r="AE519" s="164"/>
      <c r="AF519" s="164"/>
      <c r="AG519" s="164"/>
      <c r="AH519" s="164"/>
      <c r="AI519" s="164"/>
      <c r="AJ519" s="164"/>
      <c r="AK519" s="164"/>
    </row>
    <row r="520" spans="4:37">
      <c r="D520" s="164"/>
      <c r="E520" s="164"/>
      <c r="F520" s="164"/>
      <c r="G520" s="164"/>
      <c r="H520" s="164"/>
      <c r="I520" s="164"/>
      <c r="J520" s="164"/>
      <c r="K520" s="164"/>
      <c r="L520" s="164"/>
      <c r="M520" s="164"/>
      <c r="N520" s="164"/>
      <c r="O520" s="164"/>
      <c r="P520" s="164"/>
      <c r="Q520" s="164"/>
      <c r="R520" s="164"/>
      <c r="S520" s="164"/>
      <c r="T520" s="164"/>
      <c r="U520" s="164"/>
      <c r="V520" s="164"/>
      <c r="W520" s="164"/>
      <c r="X520" s="164"/>
      <c r="Y520" s="164"/>
      <c r="Z520" s="164"/>
      <c r="AA520" s="164"/>
      <c r="AB520" s="164"/>
      <c r="AC520" s="164"/>
      <c r="AD520" s="164"/>
      <c r="AE520" s="164"/>
      <c r="AF520" s="164"/>
      <c r="AG520" s="164"/>
      <c r="AH520" s="164"/>
      <c r="AI520" s="164"/>
      <c r="AJ520" s="164"/>
      <c r="AK520" s="164"/>
    </row>
    <row r="521" spans="4:37">
      <c r="D521" s="164"/>
      <c r="E521" s="164"/>
      <c r="F521" s="164"/>
      <c r="G521" s="164"/>
      <c r="H521" s="164"/>
      <c r="I521" s="164"/>
      <c r="J521" s="164"/>
      <c r="K521" s="164"/>
      <c r="L521" s="164"/>
      <c r="M521" s="164"/>
      <c r="N521" s="164"/>
      <c r="O521" s="164"/>
      <c r="P521" s="164"/>
      <c r="Q521" s="164"/>
      <c r="R521" s="164"/>
      <c r="S521" s="164"/>
      <c r="T521" s="164"/>
      <c r="U521" s="164"/>
      <c r="V521" s="164"/>
      <c r="W521" s="164"/>
      <c r="X521" s="164"/>
      <c r="Y521" s="164"/>
      <c r="Z521" s="164"/>
      <c r="AA521" s="164"/>
      <c r="AB521" s="164"/>
      <c r="AC521" s="164"/>
      <c r="AD521" s="164"/>
      <c r="AE521" s="164"/>
      <c r="AF521" s="164"/>
      <c r="AG521" s="164"/>
      <c r="AH521" s="164"/>
      <c r="AI521" s="164"/>
      <c r="AJ521" s="164"/>
      <c r="AK521" s="164"/>
    </row>
    <row r="522" spans="4:37">
      <c r="D522" s="164"/>
      <c r="E522" s="164"/>
      <c r="F522" s="164"/>
      <c r="G522" s="164"/>
      <c r="H522" s="164"/>
      <c r="I522" s="164"/>
      <c r="J522" s="164"/>
      <c r="K522" s="164"/>
      <c r="L522" s="164"/>
      <c r="M522" s="164"/>
      <c r="N522" s="164"/>
      <c r="O522" s="164"/>
      <c r="P522" s="164"/>
      <c r="Q522" s="164"/>
      <c r="R522" s="164"/>
      <c r="S522" s="164"/>
      <c r="T522" s="164"/>
      <c r="U522" s="164"/>
      <c r="V522" s="164"/>
      <c r="W522" s="164"/>
      <c r="X522" s="164"/>
      <c r="Y522" s="164"/>
      <c r="Z522" s="164"/>
      <c r="AA522" s="164"/>
      <c r="AB522" s="164"/>
      <c r="AC522" s="164"/>
      <c r="AD522" s="164"/>
      <c r="AE522" s="164"/>
      <c r="AF522" s="164"/>
      <c r="AG522" s="164"/>
      <c r="AH522" s="164"/>
      <c r="AI522" s="164"/>
      <c r="AJ522" s="164"/>
      <c r="AK522" s="164"/>
    </row>
    <row r="523" spans="4:37">
      <c r="D523" s="164"/>
      <c r="E523" s="164"/>
      <c r="F523" s="164"/>
      <c r="G523" s="164"/>
      <c r="H523" s="164"/>
      <c r="I523" s="164"/>
      <c r="J523" s="164"/>
      <c r="K523" s="164"/>
      <c r="L523" s="164"/>
      <c r="M523" s="164"/>
      <c r="N523" s="164"/>
      <c r="O523" s="164"/>
      <c r="P523" s="164"/>
      <c r="Q523" s="164"/>
      <c r="R523" s="164"/>
      <c r="S523" s="164"/>
      <c r="T523" s="164"/>
      <c r="U523" s="164"/>
      <c r="V523" s="164"/>
      <c r="W523" s="164"/>
      <c r="X523" s="164"/>
      <c r="Y523" s="164"/>
      <c r="Z523" s="164"/>
      <c r="AA523" s="164"/>
      <c r="AB523" s="164"/>
      <c r="AC523" s="164"/>
      <c r="AD523" s="164"/>
      <c r="AE523" s="164"/>
      <c r="AF523" s="164"/>
      <c r="AG523" s="164"/>
      <c r="AH523" s="164"/>
      <c r="AI523" s="164"/>
      <c r="AJ523" s="164"/>
      <c r="AK523" s="164"/>
    </row>
    <row r="524" spans="4:37">
      <c r="D524" s="164"/>
      <c r="E524" s="164"/>
      <c r="F524" s="164"/>
      <c r="G524" s="164"/>
      <c r="H524" s="164"/>
      <c r="I524" s="164"/>
      <c r="J524" s="164"/>
      <c r="K524" s="164"/>
      <c r="L524" s="164"/>
      <c r="M524" s="164"/>
      <c r="N524" s="164"/>
      <c r="O524" s="164"/>
      <c r="P524" s="164"/>
      <c r="Q524" s="164"/>
      <c r="R524" s="164"/>
      <c r="S524" s="164"/>
      <c r="T524" s="164"/>
      <c r="U524" s="164"/>
      <c r="V524" s="164"/>
      <c r="W524" s="164"/>
      <c r="X524" s="164"/>
      <c r="Y524" s="164"/>
      <c r="Z524" s="164"/>
      <c r="AA524" s="164"/>
      <c r="AB524" s="164"/>
      <c r="AC524" s="164"/>
      <c r="AD524" s="164"/>
      <c r="AE524" s="164"/>
      <c r="AF524" s="164"/>
      <c r="AG524" s="164"/>
      <c r="AH524" s="164"/>
      <c r="AI524" s="164"/>
      <c r="AJ524" s="164"/>
      <c r="AK524" s="164"/>
    </row>
    <row r="525" spans="4:37">
      <c r="D525" s="164"/>
      <c r="E525" s="164"/>
      <c r="F525" s="164"/>
      <c r="G525" s="164"/>
      <c r="H525" s="164"/>
      <c r="I525" s="164"/>
      <c r="J525" s="164"/>
      <c r="K525" s="164"/>
      <c r="L525" s="164"/>
      <c r="M525" s="164"/>
      <c r="N525" s="164"/>
      <c r="O525" s="164"/>
      <c r="P525" s="164"/>
      <c r="Q525" s="164"/>
      <c r="R525" s="164"/>
      <c r="S525" s="164"/>
      <c r="T525" s="164"/>
      <c r="U525" s="164"/>
      <c r="V525" s="164"/>
      <c r="W525" s="164"/>
      <c r="X525" s="164"/>
      <c r="Y525" s="164"/>
      <c r="Z525" s="164"/>
      <c r="AA525" s="164"/>
      <c r="AB525" s="164"/>
      <c r="AC525" s="164"/>
      <c r="AD525" s="164"/>
      <c r="AE525" s="164"/>
      <c r="AF525" s="164"/>
      <c r="AG525" s="164"/>
      <c r="AH525" s="164"/>
      <c r="AI525" s="164"/>
      <c r="AJ525" s="164"/>
      <c r="AK525" s="164"/>
    </row>
    <row r="526" spans="4:37">
      <c r="D526" s="164"/>
      <c r="E526" s="164"/>
      <c r="F526" s="164"/>
      <c r="G526" s="164"/>
      <c r="H526" s="164"/>
      <c r="I526" s="164"/>
      <c r="J526" s="164"/>
      <c r="K526" s="164"/>
      <c r="L526" s="164"/>
      <c r="M526" s="164"/>
      <c r="N526" s="164"/>
      <c r="O526" s="164"/>
      <c r="P526" s="164"/>
      <c r="Q526" s="164"/>
      <c r="R526" s="164"/>
      <c r="S526" s="164"/>
      <c r="T526" s="164"/>
      <c r="U526" s="164"/>
      <c r="V526" s="164"/>
      <c r="W526" s="164"/>
      <c r="X526" s="164"/>
      <c r="Y526" s="164"/>
      <c r="Z526" s="164"/>
      <c r="AA526" s="164"/>
      <c r="AB526" s="164"/>
      <c r="AC526" s="164"/>
      <c r="AD526" s="164"/>
      <c r="AE526" s="164"/>
      <c r="AF526" s="164"/>
      <c r="AG526" s="164"/>
      <c r="AH526" s="164"/>
      <c r="AI526" s="164"/>
      <c r="AJ526" s="164"/>
      <c r="AK526" s="164"/>
    </row>
    <row r="527" spans="4:37">
      <c r="D527" s="164"/>
      <c r="E527" s="164"/>
      <c r="F527" s="164"/>
      <c r="G527" s="164"/>
      <c r="H527" s="164"/>
      <c r="I527" s="164"/>
      <c r="J527" s="164"/>
      <c r="K527" s="164"/>
      <c r="L527" s="164"/>
      <c r="M527" s="164"/>
      <c r="N527" s="164"/>
      <c r="O527" s="164"/>
      <c r="P527" s="164"/>
      <c r="Q527" s="164"/>
      <c r="R527" s="164"/>
      <c r="S527" s="164"/>
      <c r="T527" s="164"/>
      <c r="U527" s="164"/>
      <c r="V527" s="164"/>
      <c r="W527" s="164"/>
      <c r="X527" s="164"/>
      <c r="Y527" s="164"/>
      <c r="Z527" s="164"/>
      <c r="AA527" s="164"/>
      <c r="AB527" s="164"/>
      <c r="AC527" s="164"/>
      <c r="AD527" s="164"/>
      <c r="AE527" s="164"/>
      <c r="AF527" s="164"/>
      <c r="AG527" s="164"/>
      <c r="AH527" s="164"/>
      <c r="AI527" s="164"/>
      <c r="AJ527" s="164"/>
      <c r="AK527" s="164"/>
    </row>
    <row r="528" spans="4:37">
      <c r="D528" s="164"/>
      <c r="E528" s="164"/>
      <c r="F528" s="164"/>
      <c r="G528" s="164"/>
      <c r="H528" s="164"/>
      <c r="I528" s="164"/>
      <c r="J528" s="164"/>
      <c r="K528" s="164"/>
      <c r="L528" s="164"/>
      <c r="M528" s="164"/>
      <c r="N528" s="164"/>
      <c r="O528" s="164"/>
      <c r="P528" s="164"/>
      <c r="Q528" s="164"/>
      <c r="R528" s="164"/>
      <c r="S528" s="164"/>
      <c r="T528" s="164"/>
      <c r="U528" s="164"/>
      <c r="V528" s="164"/>
      <c r="W528" s="164"/>
      <c r="X528" s="164"/>
      <c r="Y528" s="164"/>
      <c r="Z528" s="164"/>
      <c r="AA528" s="164"/>
      <c r="AB528" s="164"/>
      <c r="AC528" s="164"/>
      <c r="AD528" s="164"/>
      <c r="AE528" s="164"/>
      <c r="AF528" s="164"/>
      <c r="AG528" s="164"/>
      <c r="AH528" s="164"/>
      <c r="AI528" s="164"/>
      <c r="AJ528" s="164"/>
      <c r="AK528" s="164"/>
    </row>
    <row r="529" spans="4:37">
      <c r="D529" s="164"/>
      <c r="E529" s="164"/>
      <c r="F529" s="164"/>
      <c r="G529" s="164"/>
      <c r="H529" s="164"/>
      <c r="I529" s="164"/>
      <c r="J529" s="164"/>
      <c r="K529" s="164"/>
      <c r="L529" s="164"/>
      <c r="M529" s="164"/>
      <c r="N529" s="164"/>
      <c r="O529" s="164"/>
      <c r="P529" s="164"/>
      <c r="Q529" s="164"/>
      <c r="R529" s="164"/>
      <c r="S529" s="164"/>
      <c r="T529" s="164"/>
      <c r="U529" s="164"/>
      <c r="V529" s="164"/>
      <c r="W529" s="164"/>
      <c r="X529" s="164"/>
      <c r="Y529" s="164"/>
      <c r="Z529" s="164"/>
      <c r="AA529" s="164"/>
      <c r="AB529" s="164"/>
      <c r="AC529" s="164"/>
      <c r="AD529" s="164"/>
      <c r="AE529" s="164"/>
      <c r="AF529" s="164"/>
      <c r="AG529" s="164"/>
      <c r="AH529" s="164"/>
      <c r="AI529" s="164"/>
      <c r="AJ529" s="164"/>
      <c r="AK529" s="164"/>
    </row>
    <row r="530" spans="4:37">
      <c r="D530" s="164"/>
      <c r="E530" s="164"/>
      <c r="F530" s="164"/>
      <c r="G530" s="164"/>
      <c r="H530" s="164"/>
      <c r="I530" s="164"/>
      <c r="J530" s="164"/>
      <c r="K530" s="164"/>
      <c r="L530" s="164"/>
      <c r="M530" s="164"/>
      <c r="N530" s="164"/>
      <c r="O530" s="164"/>
      <c r="P530" s="164"/>
      <c r="Q530" s="164"/>
      <c r="R530" s="164"/>
      <c r="S530" s="164"/>
      <c r="T530" s="164"/>
      <c r="U530" s="164"/>
      <c r="V530" s="164"/>
      <c r="W530" s="164"/>
      <c r="X530" s="164"/>
      <c r="Y530" s="164"/>
      <c r="Z530" s="164"/>
      <c r="AA530" s="164"/>
      <c r="AB530" s="164"/>
      <c r="AC530" s="164"/>
      <c r="AD530" s="164"/>
      <c r="AE530" s="164"/>
      <c r="AF530" s="164"/>
      <c r="AG530" s="164"/>
      <c r="AH530" s="164"/>
      <c r="AI530" s="164"/>
      <c r="AJ530" s="164"/>
      <c r="AK530" s="164"/>
    </row>
    <row r="531" spans="4:37">
      <c r="D531" s="164"/>
      <c r="E531" s="164"/>
      <c r="F531" s="164"/>
      <c r="G531" s="164"/>
      <c r="H531" s="164"/>
      <c r="I531" s="164"/>
      <c r="J531" s="164"/>
      <c r="K531" s="164"/>
      <c r="L531" s="164"/>
      <c r="M531" s="164"/>
      <c r="N531" s="164"/>
      <c r="O531" s="164"/>
      <c r="P531" s="164"/>
      <c r="Q531" s="164"/>
      <c r="R531" s="164"/>
      <c r="S531" s="164"/>
      <c r="T531" s="164"/>
      <c r="U531" s="164"/>
      <c r="V531" s="164"/>
      <c r="W531" s="164"/>
      <c r="X531" s="164"/>
      <c r="Y531" s="164"/>
      <c r="Z531" s="164"/>
      <c r="AA531" s="164"/>
      <c r="AB531" s="164"/>
      <c r="AC531" s="164"/>
      <c r="AD531" s="164"/>
      <c r="AE531" s="164"/>
      <c r="AF531" s="164"/>
      <c r="AG531" s="164"/>
      <c r="AH531" s="164"/>
      <c r="AI531" s="164"/>
      <c r="AJ531" s="164"/>
      <c r="AK531" s="164"/>
    </row>
    <row r="532" spans="4:37">
      <c r="D532" s="164"/>
      <c r="E532" s="164"/>
      <c r="F532" s="164"/>
      <c r="G532" s="164"/>
      <c r="H532" s="164"/>
      <c r="I532" s="164"/>
      <c r="J532" s="164"/>
      <c r="K532" s="164"/>
      <c r="L532" s="164"/>
      <c r="M532" s="164"/>
      <c r="N532" s="164"/>
      <c r="O532" s="164"/>
      <c r="P532" s="164"/>
      <c r="Q532" s="164"/>
      <c r="R532" s="164"/>
      <c r="S532" s="164"/>
      <c r="T532" s="164"/>
      <c r="U532" s="164"/>
      <c r="V532" s="164"/>
      <c r="W532" s="164"/>
      <c r="X532" s="164"/>
      <c r="Y532" s="164"/>
      <c r="Z532" s="164"/>
      <c r="AA532" s="164"/>
      <c r="AB532" s="164"/>
      <c r="AC532" s="164"/>
      <c r="AD532" s="164"/>
      <c r="AE532" s="164"/>
      <c r="AF532" s="164"/>
      <c r="AG532" s="164"/>
      <c r="AH532" s="164"/>
      <c r="AI532" s="164"/>
      <c r="AJ532" s="164"/>
      <c r="AK532" s="164"/>
    </row>
    <row r="533" spans="4:37">
      <c r="D533" s="164"/>
      <c r="E533" s="164"/>
      <c r="F533" s="164"/>
      <c r="G533" s="164"/>
      <c r="H533" s="164"/>
      <c r="I533" s="164"/>
      <c r="J533" s="164"/>
      <c r="K533" s="164"/>
      <c r="L533" s="164"/>
      <c r="M533" s="164"/>
      <c r="N533" s="164"/>
      <c r="O533" s="164"/>
      <c r="P533" s="164"/>
      <c r="Q533" s="164"/>
      <c r="R533" s="164"/>
      <c r="S533" s="164"/>
      <c r="T533" s="164"/>
      <c r="U533" s="164"/>
      <c r="V533" s="164"/>
      <c r="W533" s="164"/>
      <c r="X533" s="164"/>
      <c r="Y533" s="164"/>
      <c r="Z533" s="164"/>
      <c r="AA533" s="164"/>
      <c r="AB533" s="164"/>
      <c r="AC533" s="164"/>
      <c r="AD533" s="164"/>
      <c r="AE533" s="164"/>
      <c r="AF533" s="164"/>
      <c r="AG533" s="164"/>
      <c r="AH533" s="164"/>
      <c r="AI533" s="164"/>
      <c r="AJ533" s="164"/>
      <c r="AK533" s="164"/>
    </row>
    <row r="534" spans="4:37">
      <c r="D534" s="164"/>
      <c r="E534" s="164"/>
      <c r="F534" s="164"/>
      <c r="G534" s="164"/>
      <c r="H534" s="164"/>
      <c r="I534" s="164"/>
      <c r="J534" s="164"/>
      <c r="K534" s="164"/>
      <c r="L534" s="164"/>
      <c r="M534" s="164"/>
      <c r="N534" s="164"/>
      <c r="O534" s="164"/>
      <c r="P534" s="164"/>
      <c r="Q534" s="164"/>
      <c r="R534" s="164"/>
      <c r="S534" s="164"/>
      <c r="T534" s="164"/>
      <c r="U534" s="164"/>
      <c r="V534" s="164"/>
      <c r="W534" s="164"/>
      <c r="X534" s="164"/>
      <c r="Y534" s="164"/>
      <c r="Z534" s="164"/>
      <c r="AA534" s="164"/>
      <c r="AB534" s="164"/>
      <c r="AC534" s="164"/>
      <c r="AD534" s="164"/>
      <c r="AE534" s="164"/>
      <c r="AF534" s="164"/>
      <c r="AG534" s="164"/>
      <c r="AH534" s="164"/>
      <c r="AI534" s="164"/>
      <c r="AJ534" s="164"/>
      <c r="AK534" s="164"/>
    </row>
    <row r="535" spans="4:37">
      <c r="D535" s="164"/>
      <c r="E535" s="164"/>
      <c r="F535" s="164"/>
      <c r="G535" s="164"/>
      <c r="H535" s="164"/>
      <c r="I535" s="164"/>
      <c r="J535" s="164"/>
      <c r="K535" s="164"/>
      <c r="L535" s="164"/>
      <c r="M535" s="164"/>
      <c r="N535" s="164"/>
      <c r="O535" s="164"/>
      <c r="P535" s="164"/>
      <c r="Q535" s="164"/>
      <c r="R535" s="164"/>
      <c r="S535" s="164"/>
      <c r="T535" s="164"/>
      <c r="U535" s="164"/>
      <c r="V535" s="164"/>
      <c r="W535" s="164"/>
      <c r="X535" s="164"/>
      <c r="Y535" s="164"/>
      <c r="Z535" s="164"/>
      <c r="AA535" s="164"/>
      <c r="AB535" s="164"/>
      <c r="AC535" s="164"/>
      <c r="AD535" s="164"/>
      <c r="AE535" s="164"/>
      <c r="AF535" s="164"/>
      <c r="AG535" s="164"/>
      <c r="AH535" s="164"/>
      <c r="AI535" s="164"/>
      <c r="AJ535" s="164"/>
      <c r="AK535" s="164"/>
    </row>
    <row r="536" spans="4:37">
      <c r="D536" s="164"/>
      <c r="E536" s="164"/>
      <c r="F536" s="164"/>
      <c r="G536" s="164"/>
      <c r="H536" s="164"/>
      <c r="I536" s="164"/>
      <c r="J536" s="164"/>
      <c r="K536" s="164"/>
      <c r="L536" s="164"/>
      <c r="M536" s="164"/>
      <c r="N536" s="164"/>
      <c r="O536" s="164"/>
      <c r="P536" s="164"/>
      <c r="Q536" s="164"/>
      <c r="R536" s="164"/>
      <c r="S536" s="164"/>
      <c r="T536" s="164"/>
      <c r="U536" s="164"/>
      <c r="V536" s="164"/>
      <c r="W536" s="164"/>
      <c r="X536" s="164"/>
      <c r="Y536" s="164"/>
      <c r="Z536" s="164"/>
      <c r="AA536" s="164"/>
      <c r="AB536" s="164"/>
      <c r="AC536" s="164"/>
      <c r="AD536" s="164"/>
      <c r="AE536" s="164"/>
      <c r="AF536" s="164"/>
      <c r="AG536" s="164"/>
      <c r="AH536" s="164"/>
      <c r="AI536" s="164"/>
      <c r="AJ536" s="164"/>
      <c r="AK536" s="164"/>
    </row>
    <row r="537" spans="4:37">
      <c r="D537" s="164"/>
      <c r="E537" s="164"/>
      <c r="F537" s="164"/>
      <c r="G537" s="164"/>
      <c r="H537" s="164"/>
      <c r="I537" s="164"/>
      <c r="J537" s="164"/>
      <c r="K537" s="164"/>
      <c r="L537" s="164"/>
      <c r="M537" s="164"/>
      <c r="N537" s="164"/>
      <c r="O537" s="164"/>
      <c r="P537" s="164"/>
      <c r="Q537" s="164"/>
      <c r="R537" s="164"/>
      <c r="S537" s="164"/>
      <c r="T537" s="164"/>
      <c r="U537" s="164"/>
      <c r="V537" s="164"/>
      <c r="W537" s="164"/>
      <c r="X537" s="164"/>
      <c r="Y537" s="164"/>
      <c r="Z537" s="164"/>
      <c r="AA537" s="164"/>
      <c r="AB537" s="164"/>
      <c r="AC537" s="164"/>
      <c r="AD537" s="164"/>
      <c r="AE537" s="164"/>
      <c r="AF537" s="164"/>
      <c r="AG537" s="164"/>
      <c r="AH537" s="164"/>
      <c r="AI537" s="164"/>
      <c r="AJ537" s="164"/>
      <c r="AK537" s="164"/>
    </row>
    <row r="538" spans="4:37">
      <c r="D538" s="164"/>
      <c r="E538" s="164"/>
      <c r="F538" s="164"/>
      <c r="G538" s="164"/>
      <c r="H538" s="164"/>
      <c r="I538" s="164"/>
      <c r="J538" s="164"/>
      <c r="K538" s="164"/>
      <c r="L538" s="164"/>
      <c r="M538" s="164"/>
      <c r="N538" s="164"/>
      <c r="O538" s="164"/>
      <c r="P538" s="164"/>
      <c r="Q538" s="164"/>
      <c r="R538" s="164"/>
      <c r="S538" s="164"/>
      <c r="T538" s="164"/>
      <c r="U538" s="164"/>
      <c r="V538" s="164"/>
      <c r="W538" s="164"/>
      <c r="X538" s="164"/>
      <c r="Y538" s="164"/>
      <c r="Z538" s="164"/>
      <c r="AA538" s="164"/>
      <c r="AB538" s="164"/>
      <c r="AC538" s="164"/>
      <c r="AD538" s="164"/>
      <c r="AE538" s="164"/>
      <c r="AF538" s="164"/>
      <c r="AG538" s="164"/>
      <c r="AH538" s="164"/>
      <c r="AI538" s="164"/>
      <c r="AJ538" s="164"/>
      <c r="AK538" s="164"/>
    </row>
    <row r="539" spans="4:37">
      <c r="D539" s="164"/>
      <c r="E539" s="164"/>
      <c r="F539" s="164"/>
      <c r="G539" s="164"/>
      <c r="H539" s="164"/>
      <c r="I539" s="164"/>
      <c r="J539" s="164"/>
      <c r="K539" s="164"/>
      <c r="L539" s="164"/>
      <c r="M539" s="164"/>
      <c r="N539" s="164"/>
      <c r="O539" s="164"/>
      <c r="P539" s="164"/>
      <c r="Q539" s="164"/>
      <c r="R539" s="164"/>
      <c r="S539" s="164"/>
      <c r="T539" s="164"/>
      <c r="U539" s="164"/>
      <c r="V539" s="164"/>
      <c r="W539" s="164"/>
      <c r="X539" s="164"/>
      <c r="Y539" s="164"/>
      <c r="Z539" s="164"/>
      <c r="AA539" s="164"/>
      <c r="AB539" s="164"/>
      <c r="AC539" s="164"/>
      <c r="AD539" s="164"/>
      <c r="AE539" s="164"/>
      <c r="AF539" s="164"/>
      <c r="AG539" s="164"/>
      <c r="AH539" s="164"/>
      <c r="AI539" s="164"/>
      <c r="AJ539" s="164"/>
      <c r="AK539" s="164"/>
    </row>
    <row r="540" spans="4:37">
      <c r="D540" s="164"/>
      <c r="E540" s="164"/>
      <c r="F540" s="164"/>
      <c r="G540" s="164"/>
      <c r="H540" s="164"/>
      <c r="I540" s="164"/>
      <c r="J540" s="164"/>
      <c r="K540" s="164"/>
      <c r="L540" s="164"/>
      <c r="M540" s="164"/>
      <c r="N540" s="164"/>
      <c r="O540" s="164"/>
      <c r="P540" s="164"/>
      <c r="Q540" s="164"/>
      <c r="R540" s="164"/>
      <c r="S540" s="164"/>
      <c r="T540" s="164"/>
      <c r="U540" s="164"/>
      <c r="V540" s="164"/>
      <c r="W540" s="164"/>
      <c r="X540" s="164"/>
      <c r="Y540" s="164"/>
      <c r="Z540" s="164"/>
      <c r="AA540" s="164"/>
      <c r="AB540" s="164"/>
      <c r="AC540" s="164"/>
      <c r="AD540" s="164"/>
      <c r="AE540" s="164"/>
      <c r="AF540" s="164"/>
      <c r="AG540" s="164"/>
      <c r="AH540" s="164"/>
      <c r="AI540" s="164"/>
      <c r="AJ540" s="164"/>
      <c r="AK540" s="164"/>
    </row>
    <row r="541" spans="4:37">
      <c r="D541" s="164"/>
      <c r="E541" s="164"/>
      <c r="F541" s="164"/>
      <c r="G541" s="164"/>
      <c r="H541" s="164"/>
      <c r="I541" s="164"/>
      <c r="J541" s="164"/>
      <c r="K541" s="164"/>
      <c r="L541" s="164"/>
      <c r="M541" s="164"/>
      <c r="N541" s="164"/>
      <c r="O541" s="164"/>
      <c r="P541" s="164"/>
      <c r="Q541" s="164"/>
      <c r="R541" s="164"/>
      <c r="S541" s="164"/>
      <c r="T541" s="164"/>
      <c r="U541" s="164"/>
      <c r="V541" s="164"/>
      <c r="W541" s="164"/>
      <c r="X541" s="164"/>
      <c r="Y541" s="164"/>
      <c r="Z541" s="164"/>
      <c r="AA541" s="164"/>
      <c r="AB541" s="164"/>
      <c r="AC541" s="164"/>
      <c r="AD541" s="164"/>
      <c r="AE541" s="164"/>
      <c r="AF541" s="164"/>
      <c r="AG541" s="164"/>
      <c r="AH541" s="164"/>
      <c r="AI541" s="164"/>
      <c r="AJ541" s="164"/>
      <c r="AK541" s="164"/>
    </row>
    <row r="542" spans="4:37">
      <c r="D542" s="164"/>
      <c r="E542" s="164"/>
      <c r="F542" s="164"/>
      <c r="G542" s="164"/>
      <c r="H542" s="164"/>
      <c r="I542" s="164"/>
      <c r="J542" s="164"/>
      <c r="K542" s="164"/>
      <c r="L542" s="164"/>
      <c r="M542" s="164"/>
      <c r="N542" s="164"/>
      <c r="O542" s="164"/>
      <c r="P542" s="164"/>
      <c r="Q542" s="164"/>
      <c r="R542" s="164"/>
      <c r="S542" s="164"/>
      <c r="T542" s="164"/>
      <c r="U542" s="164"/>
      <c r="V542" s="164"/>
      <c r="W542" s="164"/>
      <c r="X542" s="164"/>
      <c r="Y542" s="164"/>
      <c r="Z542" s="164"/>
      <c r="AA542" s="164"/>
      <c r="AB542" s="164"/>
      <c r="AC542" s="164"/>
      <c r="AD542" s="164"/>
      <c r="AE542" s="164"/>
      <c r="AF542" s="164"/>
      <c r="AG542" s="164"/>
      <c r="AH542" s="164"/>
      <c r="AI542" s="164"/>
      <c r="AJ542" s="164"/>
      <c r="AK542" s="164"/>
    </row>
    <row r="543" spans="4:37">
      <c r="D543" s="164"/>
      <c r="E543" s="164"/>
      <c r="F543" s="164"/>
      <c r="G543" s="164"/>
      <c r="H543" s="164"/>
      <c r="I543" s="164"/>
      <c r="J543" s="164"/>
      <c r="K543" s="164"/>
      <c r="L543" s="164"/>
      <c r="M543" s="164"/>
      <c r="N543" s="164"/>
      <c r="O543" s="164"/>
      <c r="P543" s="164"/>
      <c r="Q543" s="164"/>
      <c r="R543" s="164"/>
      <c r="S543" s="164"/>
      <c r="T543" s="164"/>
      <c r="U543" s="164"/>
      <c r="V543" s="164"/>
      <c r="W543" s="164"/>
      <c r="X543" s="164"/>
      <c r="Y543" s="164"/>
      <c r="Z543" s="164"/>
      <c r="AA543" s="164"/>
      <c r="AB543" s="164"/>
      <c r="AC543" s="164"/>
      <c r="AD543" s="164"/>
      <c r="AE543" s="164"/>
      <c r="AF543" s="164"/>
      <c r="AG543" s="164"/>
      <c r="AH543" s="164"/>
      <c r="AI543" s="164"/>
      <c r="AJ543" s="164"/>
      <c r="AK543" s="164"/>
    </row>
    <row r="544" spans="4:37">
      <c r="D544" s="164"/>
      <c r="E544" s="164"/>
      <c r="F544" s="164"/>
      <c r="G544" s="164"/>
      <c r="H544" s="164"/>
      <c r="I544" s="164"/>
      <c r="J544" s="164"/>
      <c r="K544" s="164"/>
      <c r="L544" s="164"/>
      <c r="M544" s="164"/>
      <c r="N544" s="164"/>
      <c r="O544" s="164"/>
      <c r="P544" s="164"/>
      <c r="Q544" s="164"/>
      <c r="R544" s="164"/>
      <c r="S544" s="164"/>
      <c r="T544" s="164"/>
      <c r="U544" s="164"/>
      <c r="V544" s="164"/>
      <c r="W544" s="164"/>
      <c r="X544" s="164"/>
      <c r="Y544" s="164"/>
      <c r="Z544" s="164"/>
      <c r="AA544" s="164"/>
      <c r="AB544" s="164"/>
      <c r="AC544" s="164"/>
      <c r="AD544" s="164"/>
      <c r="AE544" s="164"/>
      <c r="AF544" s="164"/>
      <c r="AG544" s="164"/>
      <c r="AH544" s="164"/>
      <c r="AI544" s="164"/>
      <c r="AJ544" s="164"/>
      <c r="AK544" s="164"/>
    </row>
    <row r="545" spans="4:37">
      <c r="D545" s="164"/>
      <c r="E545" s="164"/>
      <c r="F545" s="164"/>
      <c r="G545" s="164"/>
      <c r="H545" s="164"/>
      <c r="I545" s="164"/>
      <c r="J545" s="164"/>
      <c r="K545" s="164"/>
      <c r="L545" s="164"/>
      <c r="M545" s="164"/>
      <c r="N545" s="164"/>
      <c r="O545" s="164"/>
      <c r="P545" s="164"/>
      <c r="Q545" s="164"/>
      <c r="R545" s="164"/>
      <c r="S545" s="164"/>
      <c r="T545" s="164"/>
      <c r="U545" s="164"/>
      <c r="V545" s="164"/>
      <c r="W545" s="164"/>
      <c r="X545" s="164"/>
      <c r="Y545" s="164"/>
      <c r="Z545" s="164"/>
      <c r="AA545" s="164"/>
      <c r="AB545" s="164"/>
      <c r="AC545" s="164"/>
      <c r="AD545" s="164"/>
      <c r="AE545" s="164"/>
      <c r="AF545" s="164"/>
      <c r="AG545" s="164"/>
      <c r="AH545" s="164"/>
      <c r="AI545" s="164"/>
      <c r="AJ545" s="164"/>
      <c r="AK545" s="164"/>
    </row>
    <row r="546" spans="4:37">
      <c r="D546" s="164"/>
      <c r="E546" s="164"/>
      <c r="F546" s="164"/>
      <c r="G546" s="164"/>
      <c r="H546" s="164"/>
      <c r="I546" s="164"/>
      <c r="J546" s="164"/>
      <c r="K546" s="164"/>
      <c r="L546" s="164"/>
      <c r="M546" s="164"/>
      <c r="N546" s="164"/>
      <c r="O546" s="164"/>
      <c r="P546" s="164"/>
      <c r="Q546" s="164"/>
      <c r="R546" s="164"/>
      <c r="S546" s="164"/>
      <c r="T546" s="164"/>
      <c r="U546" s="164"/>
      <c r="V546" s="164"/>
      <c r="W546" s="164"/>
      <c r="X546" s="164"/>
      <c r="Y546" s="164"/>
      <c r="Z546" s="164"/>
      <c r="AA546" s="164"/>
      <c r="AB546" s="164"/>
      <c r="AC546" s="164"/>
      <c r="AD546" s="164"/>
      <c r="AE546" s="164"/>
      <c r="AF546" s="164"/>
      <c r="AG546" s="164"/>
      <c r="AH546" s="164"/>
      <c r="AI546" s="164"/>
      <c r="AJ546" s="164"/>
      <c r="AK546" s="164"/>
    </row>
    <row r="547" spans="4:37">
      <c r="D547" s="164"/>
      <c r="E547" s="164"/>
      <c r="F547" s="164"/>
      <c r="G547" s="164"/>
      <c r="H547" s="164"/>
      <c r="I547" s="164"/>
      <c r="J547" s="164"/>
      <c r="K547" s="164"/>
      <c r="L547" s="164"/>
      <c r="M547" s="164"/>
      <c r="N547" s="164"/>
      <c r="O547" s="164"/>
      <c r="P547" s="164"/>
      <c r="Q547" s="164"/>
      <c r="R547" s="164"/>
      <c r="S547" s="164"/>
      <c r="T547" s="164"/>
      <c r="U547" s="164"/>
      <c r="V547" s="164"/>
      <c r="W547" s="164"/>
      <c r="X547" s="164"/>
      <c r="Y547" s="164"/>
      <c r="Z547" s="164"/>
      <c r="AA547" s="164"/>
      <c r="AB547" s="164"/>
      <c r="AC547" s="164"/>
      <c r="AD547" s="164"/>
      <c r="AE547" s="164"/>
      <c r="AF547" s="164"/>
      <c r="AG547" s="164"/>
      <c r="AH547" s="164"/>
      <c r="AI547" s="164"/>
      <c r="AJ547" s="164"/>
      <c r="AK547" s="164"/>
    </row>
    <row r="548" spans="4:37">
      <c r="D548" s="164"/>
      <c r="E548" s="164"/>
      <c r="F548" s="164"/>
      <c r="G548" s="164"/>
      <c r="H548" s="164"/>
      <c r="I548" s="164"/>
      <c r="J548" s="164"/>
      <c r="K548" s="164"/>
      <c r="L548" s="164"/>
      <c r="M548" s="164"/>
      <c r="N548" s="164"/>
      <c r="O548" s="164"/>
      <c r="P548" s="164"/>
      <c r="Q548" s="164"/>
      <c r="R548" s="164"/>
      <c r="S548" s="164"/>
      <c r="T548" s="164"/>
      <c r="U548" s="164"/>
      <c r="V548" s="164"/>
      <c r="W548" s="164"/>
      <c r="X548" s="164"/>
      <c r="Y548" s="164"/>
      <c r="Z548" s="164"/>
      <c r="AA548" s="164"/>
      <c r="AB548" s="164"/>
      <c r="AC548" s="164"/>
      <c r="AD548" s="164"/>
      <c r="AE548" s="164"/>
      <c r="AF548" s="164"/>
      <c r="AG548" s="164"/>
      <c r="AH548" s="164"/>
      <c r="AI548" s="164"/>
      <c r="AJ548" s="164"/>
      <c r="AK548" s="164"/>
    </row>
    <row r="549" spans="4:37">
      <c r="D549" s="164"/>
      <c r="E549" s="164"/>
      <c r="F549" s="164"/>
      <c r="G549" s="164"/>
      <c r="H549" s="164"/>
      <c r="I549" s="164"/>
      <c r="J549" s="164"/>
      <c r="K549" s="164"/>
      <c r="L549" s="164"/>
      <c r="M549" s="164"/>
      <c r="N549" s="164"/>
      <c r="O549" s="164"/>
      <c r="P549" s="164"/>
      <c r="Q549" s="164"/>
      <c r="R549" s="164"/>
      <c r="S549" s="164"/>
      <c r="T549" s="164"/>
      <c r="U549" s="164"/>
      <c r="V549" s="164"/>
      <c r="W549" s="164"/>
      <c r="X549" s="164"/>
      <c r="Y549" s="164"/>
      <c r="Z549" s="164"/>
      <c r="AA549" s="164"/>
      <c r="AB549" s="164"/>
      <c r="AC549" s="164"/>
      <c r="AD549" s="164"/>
      <c r="AE549" s="164"/>
      <c r="AF549" s="164"/>
      <c r="AG549" s="164"/>
      <c r="AH549" s="164"/>
      <c r="AI549" s="164"/>
      <c r="AJ549" s="164"/>
      <c r="AK549" s="164"/>
    </row>
    <row r="550" spans="4:37">
      <c r="D550" s="164"/>
      <c r="E550" s="164"/>
      <c r="F550" s="164"/>
      <c r="G550" s="164"/>
      <c r="H550" s="164"/>
      <c r="I550" s="164"/>
      <c r="J550" s="164"/>
      <c r="K550" s="164"/>
      <c r="L550" s="164"/>
      <c r="M550" s="164"/>
      <c r="N550" s="164"/>
      <c r="O550" s="164"/>
      <c r="P550" s="164"/>
      <c r="Q550" s="164"/>
      <c r="R550" s="164"/>
      <c r="S550" s="164"/>
      <c r="T550" s="164"/>
      <c r="U550" s="164"/>
      <c r="V550" s="164"/>
      <c r="W550" s="164"/>
      <c r="X550" s="164"/>
      <c r="Y550" s="164"/>
      <c r="Z550" s="164"/>
      <c r="AA550" s="164"/>
      <c r="AB550" s="164"/>
      <c r="AC550" s="164"/>
      <c r="AD550" s="164"/>
      <c r="AE550" s="164"/>
      <c r="AF550" s="164"/>
      <c r="AG550" s="164"/>
      <c r="AH550" s="164"/>
      <c r="AI550" s="164"/>
      <c r="AJ550" s="164"/>
      <c r="AK550" s="164"/>
    </row>
    <row r="551" spans="4:37">
      <c r="D551" s="164"/>
      <c r="E551" s="164"/>
      <c r="F551" s="164"/>
      <c r="G551" s="164"/>
      <c r="H551" s="164"/>
      <c r="I551" s="164"/>
      <c r="J551" s="164"/>
      <c r="K551" s="164"/>
      <c r="L551" s="164"/>
      <c r="M551" s="164"/>
      <c r="N551" s="164"/>
      <c r="O551" s="164"/>
      <c r="P551" s="164"/>
      <c r="Q551" s="164"/>
      <c r="R551" s="164"/>
      <c r="S551" s="164"/>
      <c r="T551" s="164"/>
      <c r="U551" s="164"/>
      <c r="V551" s="164"/>
      <c r="W551" s="164"/>
      <c r="X551" s="164"/>
      <c r="Y551" s="164"/>
      <c r="Z551" s="164"/>
      <c r="AA551" s="164"/>
      <c r="AB551" s="164"/>
      <c r="AC551" s="164"/>
      <c r="AD551" s="164"/>
      <c r="AE551" s="164"/>
      <c r="AF551" s="164"/>
      <c r="AG551" s="164"/>
      <c r="AH551" s="164"/>
      <c r="AI551" s="164"/>
      <c r="AJ551" s="164"/>
      <c r="AK551" s="164"/>
    </row>
    <row r="552" spans="4:37">
      <c r="D552" s="164"/>
      <c r="E552" s="164"/>
      <c r="F552" s="164"/>
      <c r="G552" s="164"/>
      <c r="H552" s="164"/>
      <c r="I552" s="164"/>
      <c r="J552" s="164"/>
      <c r="K552" s="164"/>
      <c r="L552" s="164"/>
      <c r="M552" s="164"/>
      <c r="N552" s="164"/>
      <c r="O552" s="164"/>
      <c r="P552" s="164"/>
      <c r="Q552" s="164"/>
      <c r="R552" s="164"/>
      <c r="S552" s="164"/>
      <c r="T552" s="164"/>
      <c r="U552" s="164"/>
      <c r="V552" s="164"/>
      <c r="W552" s="164"/>
      <c r="X552" s="164"/>
      <c r="Y552" s="164"/>
      <c r="Z552" s="164"/>
      <c r="AA552" s="164"/>
      <c r="AB552" s="164"/>
      <c r="AC552" s="164"/>
      <c r="AD552" s="164"/>
      <c r="AE552" s="164"/>
      <c r="AF552" s="164"/>
      <c r="AG552" s="164"/>
      <c r="AH552" s="164"/>
      <c r="AI552" s="164"/>
      <c r="AJ552" s="164"/>
      <c r="AK552" s="164"/>
    </row>
    <row r="553" spans="4:37">
      <c r="D553" s="164"/>
      <c r="E553" s="164"/>
      <c r="F553" s="164"/>
      <c r="G553" s="164"/>
      <c r="H553" s="164"/>
      <c r="I553" s="164"/>
      <c r="J553" s="164"/>
      <c r="K553" s="164"/>
      <c r="L553" s="164"/>
      <c r="M553" s="164"/>
      <c r="N553" s="164"/>
      <c r="O553" s="164"/>
      <c r="P553" s="164"/>
      <c r="Q553" s="164"/>
      <c r="R553" s="164"/>
      <c r="S553" s="164"/>
      <c r="T553" s="164"/>
      <c r="U553" s="164"/>
      <c r="V553" s="164"/>
      <c r="W553" s="164"/>
      <c r="X553" s="164"/>
      <c r="Y553" s="164"/>
      <c r="Z553" s="164"/>
      <c r="AA553" s="164"/>
      <c r="AB553" s="164"/>
      <c r="AC553" s="164"/>
      <c r="AD553" s="164"/>
      <c r="AE553" s="164"/>
      <c r="AF553" s="164"/>
      <c r="AG553" s="164"/>
      <c r="AH553" s="164"/>
      <c r="AI553" s="164"/>
      <c r="AJ553" s="164"/>
      <c r="AK553" s="164"/>
    </row>
    <row r="554" spans="4:37">
      <c r="D554" s="164"/>
      <c r="E554" s="164"/>
      <c r="F554" s="164"/>
      <c r="G554" s="164"/>
      <c r="H554" s="164"/>
      <c r="I554" s="164"/>
      <c r="J554" s="164"/>
      <c r="K554" s="164"/>
      <c r="L554" s="164"/>
      <c r="M554" s="164"/>
      <c r="N554" s="164"/>
      <c r="O554" s="164"/>
      <c r="P554" s="164"/>
      <c r="Q554" s="164"/>
      <c r="R554" s="164"/>
      <c r="S554" s="164"/>
      <c r="T554" s="164"/>
      <c r="U554" s="164"/>
      <c r="V554" s="164"/>
      <c r="W554" s="164"/>
      <c r="X554" s="164"/>
      <c r="Y554" s="164"/>
      <c r="Z554" s="164"/>
      <c r="AA554" s="164"/>
      <c r="AB554" s="164"/>
      <c r="AC554" s="164"/>
      <c r="AD554" s="164"/>
      <c r="AE554" s="164"/>
      <c r="AF554" s="164"/>
      <c r="AG554" s="164"/>
      <c r="AH554" s="164"/>
      <c r="AI554" s="164"/>
      <c r="AJ554" s="164"/>
      <c r="AK554" s="164"/>
    </row>
    <row r="555" spans="4:37">
      <c r="D555" s="164"/>
      <c r="E555" s="164"/>
      <c r="F555" s="164"/>
      <c r="G555" s="164"/>
      <c r="H555" s="164"/>
      <c r="I555" s="164"/>
      <c r="J555" s="164"/>
      <c r="K555" s="164"/>
      <c r="L555" s="164"/>
      <c r="M555" s="164"/>
      <c r="N555" s="164"/>
      <c r="O555" s="164"/>
      <c r="P555" s="164"/>
      <c r="Q555" s="164"/>
      <c r="R555" s="164"/>
      <c r="S555" s="164"/>
      <c r="T555" s="164"/>
      <c r="U555" s="164"/>
      <c r="V555" s="164"/>
      <c r="W555" s="164"/>
      <c r="X555" s="164"/>
      <c r="Y555" s="164"/>
      <c r="Z555" s="164"/>
      <c r="AA555" s="164"/>
      <c r="AB555" s="164"/>
      <c r="AC555" s="164"/>
      <c r="AD555" s="164"/>
      <c r="AE555" s="164"/>
      <c r="AF555" s="164"/>
      <c r="AG555" s="164"/>
      <c r="AH555" s="164"/>
      <c r="AI555" s="164"/>
      <c r="AJ555" s="164"/>
      <c r="AK555" s="164"/>
    </row>
    <row r="556" spans="4:37">
      <c r="D556" s="164"/>
      <c r="E556" s="164"/>
      <c r="F556" s="164"/>
      <c r="G556" s="164"/>
      <c r="H556" s="164"/>
      <c r="I556" s="164"/>
      <c r="J556" s="164"/>
      <c r="K556" s="164"/>
      <c r="L556" s="164"/>
      <c r="M556" s="164"/>
      <c r="N556" s="164"/>
      <c r="O556" s="164"/>
      <c r="P556" s="164"/>
      <c r="Q556" s="164"/>
      <c r="R556" s="164"/>
      <c r="S556" s="164"/>
      <c r="T556" s="164"/>
      <c r="U556" s="164"/>
      <c r="V556" s="164"/>
      <c r="W556" s="164"/>
      <c r="X556" s="164"/>
      <c r="Y556" s="164"/>
      <c r="Z556" s="164"/>
      <c r="AA556" s="164"/>
      <c r="AB556" s="164"/>
      <c r="AC556" s="164"/>
      <c r="AD556" s="164"/>
      <c r="AE556" s="164"/>
      <c r="AF556" s="164"/>
      <c r="AG556" s="164"/>
      <c r="AH556" s="164"/>
      <c r="AI556" s="164"/>
      <c r="AJ556" s="164"/>
      <c r="AK556" s="164"/>
    </row>
    <row r="557" spans="4:37">
      <c r="D557" s="164"/>
      <c r="E557" s="164"/>
      <c r="F557" s="164"/>
      <c r="G557" s="164"/>
      <c r="H557" s="164"/>
      <c r="I557" s="164"/>
      <c r="J557" s="164"/>
      <c r="K557" s="164"/>
      <c r="L557" s="164"/>
      <c r="M557" s="164"/>
      <c r="N557" s="164"/>
      <c r="O557" s="164"/>
      <c r="P557" s="164"/>
      <c r="Q557" s="164"/>
      <c r="R557" s="164"/>
      <c r="S557" s="164"/>
      <c r="T557" s="164"/>
      <c r="U557" s="164"/>
      <c r="V557" s="164"/>
      <c r="W557" s="164"/>
      <c r="X557" s="164"/>
      <c r="Y557" s="164"/>
      <c r="Z557" s="164"/>
      <c r="AA557" s="164"/>
      <c r="AB557" s="164"/>
      <c r="AC557" s="164"/>
      <c r="AD557" s="164"/>
      <c r="AE557" s="164"/>
      <c r="AF557" s="164"/>
      <c r="AG557" s="164"/>
      <c r="AH557" s="164"/>
      <c r="AI557" s="164"/>
      <c r="AJ557" s="164"/>
      <c r="AK557" s="164"/>
    </row>
    <row r="558" spans="4:37">
      <c r="D558" s="164"/>
      <c r="E558" s="164"/>
      <c r="F558" s="164"/>
      <c r="G558" s="164"/>
      <c r="H558" s="164"/>
      <c r="I558" s="164"/>
      <c r="J558" s="164"/>
      <c r="K558" s="164"/>
      <c r="L558" s="164"/>
      <c r="M558" s="164"/>
      <c r="N558" s="164"/>
      <c r="O558" s="164"/>
      <c r="P558" s="164"/>
      <c r="Q558" s="164"/>
      <c r="R558" s="164"/>
      <c r="S558" s="164"/>
      <c r="T558" s="164"/>
      <c r="U558" s="164"/>
      <c r="V558" s="164"/>
      <c r="W558" s="164"/>
      <c r="X558" s="164"/>
      <c r="Y558" s="164"/>
      <c r="Z558" s="164"/>
      <c r="AA558" s="164"/>
      <c r="AB558" s="164"/>
      <c r="AC558" s="164"/>
      <c r="AD558" s="164"/>
      <c r="AE558" s="164"/>
      <c r="AF558" s="164"/>
      <c r="AG558" s="164"/>
      <c r="AH558" s="164"/>
      <c r="AI558" s="164"/>
      <c r="AJ558" s="164"/>
      <c r="AK558" s="164"/>
    </row>
    <row r="559" spans="4:37">
      <c r="D559" s="164"/>
      <c r="E559" s="164"/>
      <c r="F559" s="164"/>
      <c r="G559" s="164"/>
      <c r="H559" s="164"/>
      <c r="I559" s="164"/>
      <c r="J559" s="164"/>
      <c r="K559" s="164"/>
      <c r="L559" s="164"/>
      <c r="M559" s="164"/>
      <c r="N559" s="164"/>
      <c r="O559" s="164"/>
      <c r="P559" s="164"/>
      <c r="Q559" s="164"/>
      <c r="R559" s="164"/>
      <c r="S559" s="164"/>
      <c r="T559" s="164"/>
      <c r="U559" s="164"/>
      <c r="V559" s="164"/>
      <c r="W559" s="164"/>
      <c r="X559" s="164"/>
      <c r="Y559" s="164"/>
      <c r="Z559" s="164"/>
      <c r="AA559" s="164"/>
      <c r="AB559" s="164"/>
      <c r="AC559" s="164"/>
      <c r="AD559" s="164"/>
      <c r="AE559" s="164"/>
      <c r="AF559" s="164"/>
      <c r="AG559" s="164"/>
      <c r="AH559" s="164"/>
      <c r="AI559" s="164"/>
      <c r="AJ559" s="164"/>
      <c r="AK559" s="164"/>
    </row>
    <row r="560" spans="4:37">
      <c r="D560" s="164"/>
      <c r="E560" s="164"/>
      <c r="F560" s="164"/>
      <c r="G560" s="164"/>
      <c r="H560" s="164"/>
      <c r="I560" s="164"/>
      <c r="J560" s="164"/>
      <c r="K560" s="164"/>
      <c r="L560" s="164"/>
      <c r="M560" s="164"/>
      <c r="N560" s="164"/>
      <c r="O560" s="164"/>
      <c r="P560" s="164"/>
      <c r="Q560" s="164"/>
      <c r="R560" s="164"/>
      <c r="S560" s="164"/>
      <c r="T560" s="164"/>
      <c r="U560" s="164"/>
      <c r="V560" s="164"/>
      <c r="W560" s="164"/>
      <c r="X560" s="164"/>
      <c r="Y560" s="164"/>
      <c r="Z560" s="164"/>
      <c r="AA560" s="164"/>
      <c r="AB560" s="164"/>
      <c r="AC560" s="164"/>
      <c r="AD560" s="164"/>
      <c r="AE560" s="164"/>
      <c r="AF560" s="164"/>
      <c r="AG560" s="164"/>
      <c r="AH560" s="164"/>
      <c r="AI560" s="164"/>
      <c r="AJ560" s="164"/>
      <c r="AK560" s="164"/>
    </row>
    <row r="561" spans="4:37">
      <c r="D561" s="164"/>
      <c r="E561" s="164"/>
      <c r="F561" s="164"/>
      <c r="G561" s="164"/>
      <c r="H561" s="164"/>
      <c r="I561" s="164"/>
      <c r="J561" s="164"/>
      <c r="K561" s="164"/>
      <c r="L561" s="164"/>
      <c r="M561" s="164"/>
      <c r="N561" s="164"/>
      <c r="O561" s="164"/>
      <c r="P561" s="164"/>
      <c r="Q561" s="164"/>
      <c r="R561" s="164"/>
      <c r="S561" s="164"/>
      <c r="T561" s="164"/>
      <c r="U561" s="164"/>
      <c r="V561" s="164"/>
      <c r="W561" s="164"/>
      <c r="X561" s="164"/>
      <c r="Y561" s="164"/>
      <c r="Z561" s="164"/>
      <c r="AA561" s="164"/>
      <c r="AB561" s="164"/>
      <c r="AC561" s="164"/>
      <c r="AD561" s="164"/>
      <c r="AE561" s="164"/>
      <c r="AF561" s="164"/>
      <c r="AG561" s="164"/>
      <c r="AH561" s="164"/>
      <c r="AI561" s="164"/>
      <c r="AJ561" s="164"/>
      <c r="AK561" s="164"/>
    </row>
    <row r="562" spans="4:37">
      <c r="D562" s="164"/>
      <c r="E562" s="164"/>
      <c r="F562" s="164"/>
      <c r="G562" s="164"/>
      <c r="H562" s="164"/>
      <c r="I562" s="164"/>
      <c r="J562" s="164"/>
      <c r="K562" s="164"/>
      <c r="L562" s="164"/>
      <c r="M562" s="164"/>
      <c r="N562" s="164"/>
      <c r="O562" s="164"/>
      <c r="P562" s="164"/>
      <c r="Q562" s="164"/>
      <c r="R562" s="164"/>
      <c r="S562" s="164"/>
      <c r="T562" s="164"/>
      <c r="U562" s="164"/>
      <c r="V562" s="164"/>
      <c r="W562" s="164"/>
      <c r="X562" s="164"/>
      <c r="Y562" s="164"/>
      <c r="Z562" s="164"/>
      <c r="AA562" s="164"/>
      <c r="AB562" s="164"/>
      <c r="AC562" s="164"/>
      <c r="AD562" s="164"/>
      <c r="AE562" s="164"/>
      <c r="AF562" s="164"/>
      <c r="AG562" s="164"/>
      <c r="AH562" s="164"/>
      <c r="AI562" s="164"/>
      <c r="AJ562" s="164"/>
      <c r="AK562" s="164"/>
    </row>
    <row r="563" spans="4:37">
      <c r="D563" s="164"/>
      <c r="E563" s="164"/>
      <c r="F563" s="164"/>
      <c r="G563" s="164"/>
      <c r="H563" s="164"/>
      <c r="I563" s="164"/>
      <c r="J563" s="164"/>
      <c r="K563" s="164"/>
      <c r="L563" s="164"/>
      <c r="M563" s="164"/>
      <c r="N563" s="164"/>
      <c r="O563" s="164"/>
      <c r="P563" s="164"/>
      <c r="Q563" s="164"/>
      <c r="R563" s="164"/>
      <c r="S563" s="164"/>
      <c r="T563" s="164"/>
      <c r="U563" s="164"/>
      <c r="V563" s="164"/>
      <c r="W563" s="164"/>
      <c r="X563" s="164"/>
      <c r="Y563" s="164"/>
      <c r="Z563" s="164"/>
      <c r="AA563" s="164"/>
      <c r="AB563" s="164"/>
      <c r="AC563" s="164"/>
      <c r="AD563" s="164"/>
      <c r="AE563" s="164"/>
      <c r="AF563" s="164"/>
      <c r="AG563" s="164"/>
      <c r="AH563" s="164"/>
      <c r="AI563" s="164"/>
      <c r="AJ563" s="164"/>
      <c r="AK563" s="164"/>
    </row>
    <row r="564" spans="4:37">
      <c r="D564" s="164"/>
      <c r="E564" s="164"/>
      <c r="F564" s="164"/>
      <c r="G564" s="164"/>
      <c r="H564" s="164"/>
      <c r="I564" s="164"/>
      <c r="J564" s="164"/>
      <c r="K564" s="164"/>
      <c r="L564" s="164"/>
      <c r="M564" s="164"/>
      <c r="N564" s="164"/>
      <c r="O564" s="164"/>
      <c r="P564" s="164"/>
      <c r="Q564" s="164"/>
      <c r="R564" s="164"/>
      <c r="S564" s="164"/>
      <c r="T564" s="164"/>
      <c r="U564" s="164"/>
      <c r="V564" s="164"/>
      <c r="W564" s="164"/>
      <c r="X564" s="164"/>
      <c r="Y564" s="164"/>
      <c r="Z564" s="164"/>
      <c r="AA564" s="164"/>
      <c r="AB564" s="164"/>
      <c r="AC564" s="164"/>
      <c r="AD564" s="164"/>
      <c r="AE564" s="164"/>
      <c r="AF564" s="164"/>
      <c r="AG564" s="164"/>
      <c r="AH564" s="164"/>
      <c r="AI564" s="164"/>
      <c r="AJ564" s="164"/>
      <c r="AK564" s="164"/>
    </row>
    <row r="565" spans="4:37">
      <c r="D565" s="164"/>
      <c r="E565" s="164"/>
      <c r="F565" s="164"/>
      <c r="G565" s="164"/>
      <c r="H565" s="164"/>
      <c r="I565" s="164"/>
      <c r="J565" s="164"/>
      <c r="K565" s="164"/>
      <c r="L565" s="164"/>
      <c r="M565" s="164"/>
      <c r="N565" s="164"/>
      <c r="O565" s="164"/>
      <c r="P565" s="164"/>
      <c r="Q565" s="164"/>
      <c r="R565" s="164"/>
      <c r="S565" s="164"/>
      <c r="T565" s="164"/>
      <c r="U565" s="164"/>
      <c r="V565" s="164"/>
      <c r="W565" s="164"/>
      <c r="X565" s="164"/>
      <c r="Y565" s="164"/>
      <c r="Z565" s="164"/>
      <c r="AA565" s="164"/>
      <c r="AB565" s="164"/>
      <c r="AC565" s="164"/>
      <c r="AD565" s="164"/>
      <c r="AE565" s="164"/>
      <c r="AF565" s="164"/>
      <c r="AG565" s="164"/>
      <c r="AH565" s="164"/>
      <c r="AI565" s="164"/>
      <c r="AJ565" s="164"/>
      <c r="AK565" s="164"/>
    </row>
    <row r="566" spans="4:37">
      <c r="D566" s="164"/>
      <c r="E566" s="164"/>
      <c r="F566" s="164"/>
      <c r="G566" s="164"/>
      <c r="H566" s="164"/>
      <c r="I566" s="164"/>
      <c r="J566" s="164"/>
      <c r="K566" s="164"/>
      <c r="L566" s="164"/>
      <c r="M566" s="164"/>
      <c r="N566" s="164"/>
      <c r="O566" s="164"/>
      <c r="P566" s="164"/>
      <c r="Q566" s="164"/>
      <c r="R566" s="164"/>
      <c r="S566" s="164"/>
      <c r="T566" s="164"/>
      <c r="U566" s="164"/>
      <c r="V566" s="164"/>
      <c r="W566" s="164"/>
      <c r="X566" s="164"/>
      <c r="Y566" s="164"/>
      <c r="Z566" s="164"/>
      <c r="AA566" s="164"/>
      <c r="AB566" s="164"/>
      <c r="AC566" s="164"/>
      <c r="AD566" s="164"/>
      <c r="AE566" s="164"/>
      <c r="AF566" s="164"/>
      <c r="AG566" s="164"/>
      <c r="AH566" s="164"/>
      <c r="AI566" s="164"/>
      <c r="AJ566" s="164"/>
      <c r="AK566" s="164"/>
    </row>
    <row r="567" spans="4:37">
      <c r="D567" s="164"/>
      <c r="E567" s="164"/>
      <c r="F567" s="164"/>
      <c r="G567" s="164"/>
      <c r="H567" s="164"/>
      <c r="I567" s="164"/>
      <c r="J567" s="164"/>
      <c r="K567" s="164"/>
      <c r="L567" s="164"/>
      <c r="M567" s="164"/>
      <c r="N567" s="164"/>
      <c r="O567" s="164"/>
      <c r="P567" s="164"/>
      <c r="Q567" s="164"/>
      <c r="R567" s="164"/>
      <c r="S567" s="164"/>
      <c r="T567" s="164"/>
      <c r="U567" s="164"/>
      <c r="V567" s="164"/>
      <c r="W567" s="164"/>
      <c r="X567" s="164"/>
      <c r="Y567" s="164"/>
      <c r="Z567" s="164"/>
      <c r="AA567" s="164"/>
      <c r="AB567" s="164"/>
      <c r="AC567" s="164"/>
      <c r="AD567" s="164"/>
      <c r="AE567" s="164"/>
      <c r="AF567" s="164"/>
      <c r="AG567" s="164"/>
      <c r="AH567" s="164"/>
      <c r="AI567" s="164"/>
      <c r="AJ567" s="164"/>
      <c r="AK567" s="164"/>
    </row>
    <row r="568" spans="4:37">
      <c r="D568" s="164"/>
      <c r="E568" s="164"/>
      <c r="F568" s="164"/>
      <c r="G568" s="164"/>
      <c r="H568" s="164"/>
      <c r="I568" s="164"/>
      <c r="J568" s="164"/>
      <c r="K568" s="164"/>
      <c r="L568" s="164"/>
      <c r="M568" s="164"/>
      <c r="N568" s="164"/>
      <c r="O568" s="164"/>
      <c r="P568" s="164"/>
      <c r="Q568" s="164"/>
      <c r="R568" s="164"/>
      <c r="S568" s="164"/>
      <c r="T568" s="164"/>
      <c r="U568" s="164"/>
      <c r="V568" s="164"/>
      <c r="W568" s="164"/>
      <c r="X568" s="164"/>
      <c r="Y568" s="164"/>
      <c r="Z568" s="164"/>
      <c r="AA568" s="164"/>
      <c r="AB568" s="164"/>
      <c r="AC568" s="164"/>
      <c r="AD568" s="164"/>
      <c r="AE568" s="164"/>
      <c r="AF568" s="164"/>
      <c r="AG568" s="164"/>
      <c r="AH568" s="164"/>
      <c r="AI568" s="164"/>
      <c r="AJ568" s="164"/>
      <c r="AK568" s="164"/>
    </row>
    <row r="569" spans="4:37">
      <c r="D569" s="164"/>
      <c r="E569" s="164"/>
      <c r="F569" s="164"/>
      <c r="G569" s="164"/>
      <c r="H569" s="164"/>
      <c r="I569" s="164"/>
      <c r="J569" s="164"/>
      <c r="K569" s="164"/>
      <c r="L569" s="164"/>
      <c r="M569" s="164"/>
      <c r="N569" s="164"/>
      <c r="O569" s="164"/>
      <c r="P569" s="164"/>
      <c r="Q569" s="164"/>
      <c r="R569" s="164"/>
      <c r="S569" s="164"/>
      <c r="T569" s="164"/>
      <c r="U569" s="164"/>
      <c r="V569" s="164"/>
      <c r="W569" s="164"/>
      <c r="X569" s="164"/>
      <c r="Y569" s="164"/>
      <c r="Z569" s="164"/>
      <c r="AA569" s="164"/>
      <c r="AB569" s="164"/>
      <c r="AC569" s="164"/>
      <c r="AD569" s="164"/>
      <c r="AE569" s="164"/>
      <c r="AF569" s="164"/>
      <c r="AG569" s="164"/>
      <c r="AH569" s="164"/>
      <c r="AI569" s="164"/>
      <c r="AJ569" s="164"/>
      <c r="AK569" s="164"/>
    </row>
    <row r="570" spans="4:37">
      <c r="D570" s="164"/>
      <c r="E570" s="164"/>
      <c r="F570" s="164"/>
      <c r="G570" s="164"/>
      <c r="H570" s="164"/>
      <c r="I570" s="164"/>
      <c r="J570" s="164"/>
      <c r="K570" s="164"/>
      <c r="L570" s="164"/>
      <c r="M570" s="164"/>
      <c r="N570" s="164"/>
      <c r="O570" s="164"/>
      <c r="P570" s="164"/>
      <c r="Q570" s="164"/>
      <c r="R570" s="164"/>
      <c r="S570" s="164"/>
      <c r="T570" s="164"/>
      <c r="U570" s="164"/>
      <c r="V570" s="164"/>
      <c r="W570" s="164"/>
      <c r="X570" s="164"/>
      <c r="Y570" s="164"/>
      <c r="Z570" s="164"/>
      <c r="AA570" s="164"/>
      <c r="AB570" s="164"/>
      <c r="AC570" s="164"/>
      <c r="AD570" s="164"/>
      <c r="AE570" s="164"/>
      <c r="AF570" s="164"/>
      <c r="AG570" s="164"/>
      <c r="AH570" s="164"/>
      <c r="AI570" s="164"/>
      <c r="AJ570" s="164"/>
      <c r="AK570" s="164"/>
    </row>
    <row r="571" spans="4:37">
      <c r="D571" s="164"/>
      <c r="E571" s="164"/>
      <c r="F571" s="164"/>
      <c r="G571" s="164"/>
      <c r="H571" s="164"/>
      <c r="I571" s="164"/>
      <c r="J571" s="164"/>
      <c r="K571" s="164"/>
      <c r="L571" s="164"/>
      <c r="M571" s="164"/>
      <c r="N571" s="164"/>
      <c r="O571" s="164"/>
      <c r="P571" s="164"/>
      <c r="Q571" s="164"/>
      <c r="R571" s="164"/>
      <c r="S571" s="164"/>
      <c r="T571" s="164"/>
      <c r="U571" s="164"/>
      <c r="V571" s="164"/>
      <c r="W571" s="164"/>
      <c r="X571" s="164"/>
      <c r="Y571" s="164"/>
      <c r="Z571" s="164"/>
      <c r="AA571" s="164"/>
      <c r="AB571" s="164"/>
      <c r="AC571" s="164"/>
      <c r="AD571" s="164"/>
      <c r="AE571" s="164"/>
      <c r="AF571" s="164"/>
      <c r="AG571" s="164"/>
      <c r="AH571" s="164"/>
      <c r="AI571" s="164"/>
      <c r="AJ571" s="164"/>
      <c r="AK571" s="164"/>
    </row>
    <row r="572" spans="4:37">
      <c r="D572" s="164"/>
      <c r="E572" s="164"/>
      <c r="F572" s="164"/>
      <c r="G572" s="164"/>
      <c r="H572" s="164"/>
      <c r="I572" s="164"/>
      <c r="J572" s="164"/>
      <c r="K572" s="164"/>
      <c r="L572" s="164"/>
      <c r="M572" s="164"/>
      <c r="N572" s="164"/>
      <c r="O572" s="164"/>
      <c r="P572" s="164"/>
      <c r="Q572" s="164"/>
      <c r="R572" s="164"/>
      <c r="S572" s="164"/>
      <c r="T572" s="164"/>
      <c r="U572" s="164"/>
      <c r="V572" s="164"/>
      <c r="W572" s="164"/>
      <c r="X572" s="164"/>
      <c r="Y572" s="164"/>
      <c r="Z572" s="164"/>
      <c r="AA572" s="164"/>
      <c r="AB572" s="164"/>
      <c r="AC572" s="164"/>
      <c r="AD572" s="164"/>
      <c r="AE572" s="164"/>
      <c r="AF572" s="164"/>
      <c r="AG572" s="164"/>
      <c r="AH572" s="164"/>
      <c r="AI572" s="164"/>
      <c r="AJ572" s="164"/>
      <c r="AK572" s="164"/>
    </row>
    <row r="573" spans="4:37">
      <c r="D573" s="164"/>
      <c r="E573" s="164"/>
      <c r="F573" s="164"/>
      <c r="G573" s="164"/>
      <c r="H573" s="164"/>
      <c r="I573" s="164"/>
      <c r="J573" s="164"/>
      <c r="K573" s="164"/>
      <c r="L573" s="164"/>
      <c r="M573" s="164"/>
      <c r="N573" s="164"/>
      <c r="O573" s="164"/>
      <c r="P573" s="164"/>
      <c r="Q573" s="164"/>
      <c r="R573" s="164"/>
      <c r="S573" s="164"/>
      <c r="T573" s="164"/>
      <c r="U573" s="164"/>
      <c r="V573" s="164"/>
      <c r="W573" s="164"/>
      <c r="X573" s="164"/>
      <c r="Y573" s="164"/>
      <c r="Z573" s="164"/>
      <c r="AA573" s="164"/>
      <c r="AB573" s="164"/>
      <c r="AC573" s="164"/>
      <c r="AD573" s="164"/>
      <c r="AE573" s="164"/>
      <c r="AF573" s="164"/>
      <c r="AG573" s="164"/>
      <c r="AH573" s="164"/>
      <c r="AI573" s="164"/>
      <c r="AJ573" s="164"/>
      <c r="AK573" s="164"/>
    </row>
    <row r="574" spans="4:37">
      <c r="D574" s="164"/>
      <c r="E574" s="164"/>
      <c r="F574" s="164"/>
      <c r="G574" s="164"/>
      <c r="H574" s="164"/>
      <c r="I574" s="164"/>
      <c r="J574" s="164"/>
      <c r="K574" s="164"/>
      <c r="L574" s="164"/>
      <c r="M574" s="164"/>
      <c r="N574" s="164"/>
      <c r="O574" s="164"/>
      <c r="P574" s="164"/>
      <c r="Q574" s="164"/>
      <c r="R574" s="164"/>
      <c r="S574" s="164"/>
      <c r="T574" s="164"/>
      <c r="U574" s="164"/>
      <c r="V574" s="164"/>
      <c r="W574" s="164"/>
      <c r="X574" s="164"/>
      <c r="Y574" s="164"/>
      <c r="Z574" s="164"/>
      <c r="AA574" s="164"/>
      <c r="AB574" s="164"/>
      <c r="AC574" s="164"/>
      <c r="AD574" s="164"/>
      <c r="AE574" s="164"/>
      <c r="AF574" s="164"/>
      <c r="AG574" s="164"/>
      <c r="AH574" s="164"/>
      <c r="AI574" s="164"/>
      <c r="AJ574" s="164"/>
      <c r="AK574" s="164"/>
    </row>
    <row r="575" spans="4:37">
      <c r="D575" s="164"/>
      <c r="E575" s="164"/>
      <c r="F575" s="164"/>
      <c r="G575" s="164"/>
      <c r="H575" s="164"/>
      <c r="I575" s="164"/>
      <c r="J575" s="164"/>
      <c r="K575" s="164"/>
      <c r="L575" s="164"/>
      <c r="M575" s="164"/>
      <c r="N575" s="164"/>
      <c r="O575" s="164"/>
      <c r="P575" s="164"/>
      <c r="Q575" s="164"/>
      <c r="R575" s="164"/>
      <c r="S575" s="164"/>
      <c r="T575" s="164"/>
      <c r="U575" s="164"/>
      <c r="V575" s="164"/>
      <c r="W575" s="164"/>
      <c r="X575" s="164"/>
      <c r="Y575" s="164"/>
      <c r="Z575" s="164"/>
      <c r="AA575" s="164"/>
      <c r="AB575" s="164"/>
      <c r="AC575" s="164"/>
      <c r="AD575" s="164"/>
      <c r="AE575" s="164"/>
      <c r="AF575" s="164"/>
      <c r="AG575" s="164"/>
      <c r="AH575" s="164"/>
      <c r="AI575" s="164"/>
      <c r="AJ575" s="164"/>
      <c r="AK575" s="164"/>
    </row>
    <row r="576" spans="4:37">
      <c r="D576" s="164"/>
      <c r="E576" s="164"/>
      <c r="F576" s="164"/>
      <c r="G576" s="164"/>
      <c r="H576" s="164"/>
      <c r="I576" s="164"/>
      <c r="J576" s="164"/>
      <c r="K576" s="164"/>
      <c r="L576" s="164"/>
      <c r="M576" s="164"/>
      <c r="N576" s="164"/>
      <c r="O576" s="164"/>
      <c r="P576" s="164"/>
      <c r="Q576" s="164"/>
      <c r="R576" s="164"/>
      <c r="S576" s="164"/>
      <c r="T576" s="164"/>
      <c r="U576" s="164"/>
      <c r="V576" s="164"/>
      <c r="W576" s="164"/>
      <c r="X576" s="164"/>
      <c r="Y576" s="164"/>
      <c r="Z576" s="164"/>
      <c r="AA576" s="164"/>
      <c r="AB576" s="164"/>
      <c r="AC576" s="164"/>
      <c r="AD576" s="164"/>
      <c r="AE576" s="164"/>
      <c r="AF576" s="164"/>
      <c r="AG576" s="164"/>
      <c r="AH576" s="164"/>
      <c r="AI576" s="164"/>
      <c r="AJ576" s="164"/>
      <c r="AK576" s="164"/>
    </row>
    <row r="577" spans="4:37">
      <c r="D577" s="164"/>
      <c r="E577" s="164"/>
      <c r="F577" s="164"/>
      <c r="G577" s="164"/>
      <c r="H577" s="164"/>
      <c r="I577" s="164"/>
      <c r="J577" s="164"/>
      <c r="K577" s="164"/>
      <c r="L577" s="164"/>
      <c r="M577" s="164"/>
      <c r="N577" s="164"/>
      <c r="O577" s="164"/>
      <c r="P577" s="164"/>
      <c r="Q577" s="164"/>
      <c r="R577" s="164"/>
      <c r="S577" s="164"/>
      <c r="T577" s="164"/>
      <c r="U577" s="164"/>
      <c r="V577" s="164"/>
      <c r="W577" s="164"/>
      <c r="X577" s="164"/>
      <c r="Y577" s="164"/>
      <c r="Z577" s="164"/>
      <c r="AA577" s="164"/>
      <c r="AB577" s="164"/>
      <c r="AC577" s="164"/>
      <c r="AD577" s="164"/>
      <c r="AE577" s="164"/>
      <c r="AF577" s="164"/>
      <c r="AG577" s="164"/>
      <c r="AH577" s="164"/>
      <c r="AI577" s="164"/>
      <c r="AJ577" s="164"/>
      <c r="AK577" s="164"/>
    </row>
    <row r="578" spans="4:37">
      <c r="D578" s="164"/>
      <c r="E578" s="164"/>
      <c r="F578" s="164"/>
      <c r="G578" s="164"/>
      <c r="H578" s="164"/>
      <c r="I578" s="164"/>
      <c r="J578" s="164"/>
      <c r="K578" s="164"/>
      <c r="L578" s="164"/>
      <c r="M578" s="164"/>
      <c r="N578" s="164"/>
      <c r="O578" s="164"/>
      <c r="P578" s="164"/>
      <c r="Q578" s="164"/>
      <c r="R578" s="164"/>
      <c r="S578" s="164"/>
      <c r="T578" s="164"/>
      <c r="U578" s="164"/>
      <c r="V578" s="164"/>
      <c r="W578" s="164"/>
      <c r="X578" s="164"/>
      <c r="Y578" s="164"/>
      <c r="Z578" s="164"/>
      <c r="AA578" s="164"/>
      <c r="AB578" s="164"/>
      <c r="AC578" s="164"/>
      <c r="AD578" s="164"/>
      <c r="AE578" s="164"/>
      <c r="AF578" s="164"/>
      <c r="AG578" s="164"/>
      <c r="AH578" s="164"/>
      <c r="AI578" s="164"/>
      <c r="AJ578" s="164"/>
      <c r="AK578" s="164"/>
    </row>
    <row r="579" spans="4:37">
      <c r="D579" s="164"/>
      <c r="E579" s="164"/>
      <c r="F579" s="164"/>
      <c r="G579" s="164"/>
      <c r="H579" s="164"/>
      <c r="I579" s="164"/>
      <c r="J579" s="164"/>
      <c r="K579" s="164"/>
      <c r="L579" s="164"/>
      <c r="M579" s="164"/>
      <c r="N579" s="164"/>
      <c r="O579" s="164"/>
      <c r="P579" s="164"/>
      <c r="Q579" s="164"/>
      <c r="R579" s="164"/>
      <c r="S579" s="164"/>
      <c r="T579" s="164"/>
      <c r="U579" s="164"/>
      <c r="V579" s="164"/>
      <c r="W579" s="164"/>
      <c r="X579" s="164"/>
      <c r="Y579" s="164"/>
      <c r="Z579" s="164"/>
      <c r="AA579" s="164"/>
      <c r="AB579" s="164"/>
      <c r="AC579" s="164"/>
      <c r="AD579" s="164"/>
      <c r="AE579" s="164"/>
      <c r="AF579" s="164"/>
      <c r="AG579" s="164"/>
      <c r="AH579" s="164"/>
      <c r="AI579" s="164"/>
      <c r="AJ579" s="164"/>
      <c r="AK579" s="164"/>
    </row>
    <row r="580" spans="4:37">
      <c r="D580" s="164"/>
      <c r="E580" s="164"/>
      <c r="F580" s="164"/>
      <c r="G580" s="164"/>
      <c r="H580" s="164"/>
      <c r="I580" s="164"/>
      <c r="J580" s="164"/>
      <c r="K580" s="164"/>
      <c r="L580" s="164"/>
      <c r="M580" s="164"/>
      <c r="N580" s="164"/>
      <c r="O580" s="164"/>
      <c r="P580" s="164"/>
      <c r="Q580" s="164"/>
      <c r="R580" s="164"/>
      <c r="S580" s="164"/>
      <c r="T580" s="164"/>
      <c r="U580" s="164"/>
      <c r="V580" s="164"/>
      <c r="W580" s="164"/>
      <c r="X580" s="164"/>
      <c r="Y580" s="164"/>
      <c r="Z580" s="164"/>
      <c r="AA580" s="164"/>
      <c r="AB580" s="164"/>
      <c r="AC580" s="164"/>
      <c r="AD580" s="164"/>
      <c r="AE580" s="164"/>
      <c r="AF580" s="164"/>
      <c r="AG580" s="164"/>
      <c r="AH580" s="164"/>
      <c r="AI580" s="164"/>
      <c r="AJ580" s="164"/>
      <c r="AK580" s="164"/>
    </row>
    <row r="581" spans="4:37">
      <c r="D581" s="164"/>
      <c r="E581" s="164"/>
      <c r="F581" s="164"/>
      <c r="G581" s="164"/>
      <c r="H581" s="164"/>
      <c r="I581" s="164"/>
      <c r="J581" s="164"/>
      <c r="K581" s="164"/>
      <c r="L581" s="164"/>
      <c r="M581" s="164"/>
      <c r="N581" s="164"/>
      <c r="O581" s="164"/>
      <c r="P581" s="164"/>
      <c r="Q581" s="164"/>
      <c r="R581" s="164"/>
      <c r="S581" s="164"/>
      <c r="T581" s="164"/>
      <c r="U581" s="164"/>
      <c r="V581" s="164"/>
      <c r="W581" s="164"/>
      <c r="X581" s="164"/>
      <c r="Y581" s="164"/>
      <c r="Z581" s="164"/>
      <c r="AA581" s="164"/>
      <c r="AB581" s="164"/>
      <c r="AC581" s="164"/>
      <c r="AD581" s="164"/>
      <c r="AE581" s="164"/>
      <c r="AF581" s="164"/>
      <c r="AG581" s="164"/>
      <c r="AH581" s="164"/>
      <c r="AI581" s="164"/>
      <c r="AJ581" s="164"/>
      <c r="AK581" s="164"/>
    </row>
    <row r="582" spans="4:37">
      <c r="D582" s="164"/>
      <c r="E582" s="164"/>
      <c r="F582" s="164"/>
      <c r="G582" s="164"/>
      <c r="H582" s="164"/>
      <c r="I582" s="164"/>
      <c r="J582" s="164"/>
      <c r="K582" s="164"/>
      <c r="L582" s="164"/>
      <c r="M582" s="164"/>
      <c r="N582" s="164"/>
      <c r="O582" s="164"/>
      <c r="P582" s="164"/>
      <c r="Q582" s="164"/>
      <c r="R582" s="164"/>
      <c r="S582" s="164"/>
      <c r="T582" s="164"/>
      <c r="U582" s="164"/>
      <c r="V582" s="164"/>
      <c r="W582" s="164"/>
      <c r="X582" s="164"/>
      <c r="Y582" s="164"/>
      <c r="Z582" s="164"/>
      <c r="AA582" s="164"/>
      <c r="AB582" s="164"/>
      <c r="AC582" s="164"/>
      <c r="AD582" s="164"/>
      <c r="AE582" s="164"/>
      <c r="AF582" s="164"/>
      <c r="AG582" s="164"/>
      <c r="AH582" s="164"/>
      <c r="AI582" s="164"/>
      <c r="AJ582" s="164"/>
      <c r="AK582" s="164"/>
    </row>
    <row r="583" spans="4:37">
      <c r="D583" s="164"/>
      <c r="E583" s="164"/>
      <c r="F583" s="164"/>
      <c r="G583" s="164"/>
      <c r="H583" s="164"/>
      <c r="I583" s="164"/>
      <c r="J583" s="164"/>
      <c r="K583" s="164"/>
      <c r="L583" s="164"/>
      <c r="M583" s="164"/>
      <c r="N583" s="164"/>
      <c r="O583" s="164"/>
      <c r="P583" s="164"/>
      <c r="Q583" s="164"/>
      <c r="R583" s="164"/>
      <c r="S583" s="164"/>
      <c r="T583" s="164"/>
      <c r="U583" s="164"/>
      <c r="V583" s="164"/>
      <c r="W583" s="164"/>
      <c r="X583" s="164"/>
      <c r="Y583" s="164"/>
      <c r="Z583" s="164"/>
      <c r="AA583" s="164"/>
      <c r="AB583" s="164"/>
      <c r="AC583" s="164"/>
      <c r="AD583" s="164"/>
      <c r="AE583" s="164"/>
      <c r="AF583" s="164"/>
      <c r="AG583" s="164"/>
      <c r="AH583" s="164"/>
      <c r="AI583" s="164"/>
      <c r="AJ583" s="164"/>
      <c r="AK583" s="164"/>
    </row>
    <row r="584" spans="4:37">
      <c r="D584" s="164"/>
      <c r="E584" s="164"/>
      <c r="F584" s="164"/>
      <c r="G584" s="164"/>
      <c r="H584" s="164"/>
      <c r="I584" s="164"/>
      <c r="J584" s="164"/>
      <c r="K584" s="164"/>
      <c r="L584" s="164"/>
      <c r="M584" s="164"/>
      <c r="N584" s="164"/>
      <c r="O584" s="164"/>
      <c r="P584" s="164"/>
      <c r="Q584" s="164"/>
      <c r="R584" s="164"/>
      <c r="S584" s="164"/>
      <c r="T584" s="164"/>
      <c r="U584" s="164"/>
      <c r="V584" s="164"/>
      <c r="W584" s="164"/>
      <c r="X584" s="164"/>
      <c r="Y584" s="164"/>
      <c r="Z584" s="164"/>
      <c r="AA584" s="164"/>
      <c r="AB584" s="164"/>
      <c r="AC584" s="164"/>
      <c r="AD584" s="164"/>
      <c r="AE584" s="164"/>
      <c r="AF584" s="164"/>
      <c r="AG584" s="164"/>
      <c r="AH584" s="164"/>
      <c r="AI584" s="164"/>
      <c r="AJ584" s="164"/>
      <c r="AK584" s="164"/>
    </row>
    <row r="585" spans="4:37">
      <c r="D585" s="164"/>
      <c r="E585" s="164"/>
      <c r="F585" s="164"/>
      <c r="G585" s="164"/>
      <c r="H585" s="164"/>
      <c r="I585" s="164"/>
      <c r="J585" s="164"/>
      <c r="K585" s="164"/>
      <c r="L585" s="164"/>
      <c r="M585" s="164"/>
      <c r="N585" s="164"/>
      <c r="O585" s="164"/>
      <c r="P585" s="164"/>
      <c r="Q585" s="164"/>
      <c r="R585" s="164"/>
      <c r="S585" s="164"/>
      <c r="T585" s="164"/>
      <c r="U585" s="164"/>
      <c r="V585" s="164"/>
      <c r="W585" s="164"/>
      <c r="X585" s="164"/>
      <c r="Y585" s="164"/>
      <c r="Z585" s="164"/>
      <c r="AA585" s="164"/>
      <c r="AB585" s="164"/>
      <c r="AC585" s="164"/>
      <c r="AD585" s="164"/>
      <c r="AE585" s="164"/>
      <c r="AF585" s="164"/>
      <c r="AG585" s="164"/>
      <c r="AH585" s="164"/>
      <c r="AI585" s="164"/>
      <c r="AJ585" s="164"/>
      <c r="AK585" s="164"/>
    </row>
    <row r="586" spans="4:37">
      <c r="D586" s="164"/>
      <c r="E586" s="164"/>
      <c r="F586" s="164"/>
      <c r="G586" s="164"/>
      <c r="H586" s="164"/>
      <c r="I586" s="164"/>
      <c r="J586" s="164"/>
      <c r="K586" s="164"/>
      <c r="L586" s="164"/>
      <c r="M586" s="164"/>
      <c r="N586" s="164"/>
      <c r="O586" s="164"/>
      <c r="P586" s="164"/>
      <c r="Q586" s="164"/>
      <c r="R586" s="164"/>
      <c r="S586" s="164"/>
      <c r="T586" s="164"/>
      <c r="U586" s="164"/>
      <c r="V586" s="164"/>
      <c r="W586" s="164"/>
      <c r="X586" s="164"/>
      <c r="Y586" s="164"/>
      <c r="Z586" s="164"/>
      <c r="AA586" s="164"/>
      <c r="AB586" s="164"/>
      <c r="AC586" s="164"/>
      <c r="AD586" s="164"/>
      <c r="AE586" s="164"/>
      <c r="AF586" s="164"/>
      <c r="AG586" s="164"/>
      <c r="AH586" s="164"/>
      <c r="AI586" s="164"/>
      <c r="AJ586" s="164"/>
      <c r="AK586" s="164"/>
    </row>
    <row r="587" spans="4:37">
      <c r="D587" s="164"/>
      <c r="E587" s="164"/>
      <c r="F587" s="164"/>
      <c r="G587" s="164"/>
      <c r="H587" s="164"/>
      <c r="I587" s="164"/>
      <c r="J587" s="164"/>
      <c r="K587" s="164"/>
      <c r="L587" s="164"/>
      <c r="M587" s="164"/>
      <c r="N587" s="164"/>
      <c r="O587" s="164"/>
      <c r="P587" s="164"/>
      <c r="Q587" s="164"/>
      <c r="R587" s="164"/>
      <c r="S587" s="164"/>
      <c r="T587" s="164"/>
      <c r="U587" s="164"/>
      <c r="V587" s="164"/>
      <c r="W587" s="164"/>
      <c r="X587" s="164"/>
      <c r="Y587" s="164"/>
      <c r="Z587" s="164"/>
      <c r="AA587" s="164"/>
      <c r="AB587" s="164"/>
      <c r="AC587" s="164"/>
      <c r="AD587" s="164"/>
      <c r="AE587" s="164"/>
      <c r="AF587" s="164"/>
      <c r="AG587" s="164"/>
      <c r="AH587" s="164"/>
      <c r="AI587" s="164"/>
      <c r="AJ587" s="164"/>
      <c r="AK587" s="164"/>
    </row>
    <row r="588" spans="4:37">
      <c r="D588" s="164"/>
      <c r="E588" s="164"/>
      <c r="F588" s="164"/>
      <c r="G588" s="164"/>
      <c r="H588" s="164"/>
      <c r="I588" s="164"/>
      <c r="J588" s="164"/>
      <c r="K588" s="164"/>
      <c r="L588" s="164"/>
      <c r="M588" s="164"/>
      <c r="N588" s="164"/>
      <c r="O588" s="164"/>
      <c r="P588" s="164"/>
      <c r="Q588" s="164"/>
      <c r="R588" s="164"/>
      <c r="S588" s="164"/>
      <c r="T588" s="164"/>
      <c r="U588" s="164"/>
      <c r="V588" s="164"/>
      <c r="W588" s="164"/>
      <c r="X588" s="164"/>
      <c r="Y588" s="164"/>
      <c r="Z588" s="164"/>
      <c r="AA588" s="164"/>
      <c r="AB588" s="164"/>
      <c r="AC588" s="164"/>
      <c r="AD588" s="164"/>
      <c r="AE588" s="164"/>
      <c r="AF588" s="164"/>
      <c r="AG588" s="164"/>
      <c r="AH588" s="164"/>
      <c r="AI588" s="164"/>
      <c r="AJ588" s="164"/>
      <c r="AK588" s="164"/>
    </row>
    <row r="589" spans="4:37">
      <c r="D589" s="164"/>
      <c r="E589" s="164"/>
      <c r="F589" s="164"/>
      <c r="G589" s="164"/>
      <c r="H589" s="164"/>
      <c r="I589" s="164"/>
      <c r="J589" s="164"/>
      <c r="K589" s="164"/>
      <c r="L589" s="164"/>
      <c r="M589" s="164"/>
      <c r="N589" s="164"/>
      <c r="O589" s="164"/>
      <c r="P589" s="164"/>
      <c r="Q589" s="164"/>
      <c r="R589" s="164"/>
      <c r="S589" s="164"/>
      <c r="T589" s="164"/>
      <c r="U589" s="164"/>
      <c r="V589" s="164"/>
      <c r="W589" s="164"/>
      <c r="X589" s="164"/>
      <c r="Y589" s="164"/>
      <c r="Z589" s="164"/>
      <c r="AA589" s="164"/>
      <c r="AB589" s="164"/>
      <c r="AC589" s="164"/>
      <c r="AD589" s="164"/>
      <c r="AE589" s="164"/>
      <c r="AF589" s="164"/>
      <c r="AG589" s="164"/>
      <c r="AH589" s="164"/>
      <c r="AI589" s="164"/>
      <c r="AJ589" s="164"/>
      <c r="AK589" s="164"/>
    </row>
    <row r="590" spans="4:37">
      <c r="D590" s="164"/>
      <c r="E590" s="164"/>
      <c r="F590" s="164"/>
      <c r="G590" s="164"/>
      <c r="H590" s="164"/>
      <c r="I590" s="164"/>
      <c r="J590" s="164"/>
      <c r="K590" s="164"/>
      <c r="L590" s="164"/>
      <c r="M590" s="164"/>
      <c r="N590" s="164"/>
      <c r="O590" s="164"/>
      <c r="P590" s="164"/>
      <c r="Q590" s="164"/>
      <c r="R590" s="164"/>
      <c r="S590" s="164"/>
      <c r="T590" s="164"/>
      <c r="U590" s="164"/>
      <c r="V590" s="164"/>
      <c r="W590" s="164"/>
      <c r="X590" s="164"/>
      <c r="Y590" s="164"/>
      <c r="Z590" s="164"/>
      <c r="AA590" s="164"/>
      <c r="AB590" s="164"/>
      <c r="AC590" s="164"/>
      <c r="AD590" s="164"/>
      <c r="AE590" s="164"/>
      <c r="AF590" s="164"/>
      <c r="AG590" s="164"/>
      <c r="AH590" s="164"/>
      <c r="AI590" s="164"/>
      <c r="AJ590" s="164"/>
      <c r="AK590" s="164"/>
    </row>
    <row r="591" spans="4:37">
      <c r="D591" s="164"/>
      <c r="E591" s="164"/>
      <c r="F591" s="164"/>
      <c r="G591" s="164"/>
      <c r="H591" s="164"/>
      <c r="I591" s="164"/>
      <c r="J591" s="164"/>
      <c r="K591" s="164"/>
      <c r="L591" s="164"/>
      <c r="M591" s="164"/>
      <c r="N591" s="164"/>
      <c r="O591" s="164"/>
      <c r="P591" s="164"/>
      <c r="Q591" s="164"/>
      <c r="R591" s="164"/>
      <c r="S591" s="164"/>
      <c r="T591" s="164"/>
      <c r="U591" s="164"/>
      <c r="V591" s="164"/>
      <c r="W591" s="164"/>
      <c r="X591" s="164"/>
      <c r="Y591" s="164"/>
      <c r="Z591" s="164"/>
      <c r="AA591" s="164"/>
      <c r="AB591" s="164"/>
      <c r="AC591" s="164"/>
      <c r="AD591" s="164"/>
      <c r="AE591" s="164"/>
      <c r="AF591" s="164"/>
      <c r="AG591" s="164"/>
      <c r="AH591" s="164"/>
      <c r="AI591" s="164"/>
      <c r="AJ591" s="164"/>
      <c r="AK591" s="164"/>
    </row>
    <row r="592" spans="4:37">
      <c r="D592" s="164"/>
      <c r="E592" s="164"/>
      <c r="F592" s="164"/>
      <c r="G592" s="164"/>
      <c r="H592" s="164"/>
      <c r="I592" s="164"/>
      <c r="J592" s="164"/>
      <c r="K592" s="164"/>
      <c r="L592" s="164"/>
      <c r="M592" s="164"/>
      <c r="N592" s="164"/>
      <c r="O592" s="164"/>
      <c r="P592" s="164"/>
      <c r="Q592" s="164"/>
      <c r="R592" s="164"/>
      <c r="S592" s="164"/>
      <c r="T592" s="164"/>
      <c r="U592" s="164"/>
      <c r="V592" s="164"/>
      <c r="W592" s="164"/>
      <c r="X592" s="164"/>
      <c r="Y592" s="164"/>
      <c r="Z592" s="164"/>
      <c r="AA592" s="164"/>
      <c r="AB592" s="164"/>
      <c r="AC592" s="164"/>
      <c r="AD592" s="164"/>
      <c r="AE592" s="164"/>
      <c r="AF592" s="164"/>
      <c r="AG592" s="164"/>
      <c r="AH592" s="164"/>
      <c r="AI592" s="164"/>
      <c r="AJ592" s="164"/>
      <c r="AK592" s="164"/>
    </row>
    <row r="593" spans="4:37">
      <c r="D593" s="164"/>
      <c r="E593" s="164"/>
      <c r="F593" s="164"/>
      <c r="G593" s="164"/>
      <c r="H593" s="164"/>
      <c r="I593" s="164"/>
      <c r="J593" s="164"/>
      <c r="K593" s="164"/>
      <c r="L593" s="164"/>
      <c r="M593" s="164"/>
      <c r="N593" s="164"/>
      <c r="O593" s="164"/>
      <c r="P593" s="164"/>
      <c r="Q593" s="164"/>
      <c r="R593" s="164"/>
      <c r="S593" s="164"/>
      <c r="T593" s="164"/>
      <c r="U593" s="164"/>
      <c r="V593" s="164"/>
      <c r="W593" s="164"/>
      <c r="X593" s="164"/>
      <c r="Y593" s="164"/>
      <c r="Z593" s="164"/>
      <c r="AA593" s="164"/>
      <c r="AB593" s="164"/>
      <c r="AC593" s="164"/>
      <c r="AD593" s="164"/>
      <c r="AE593" s="164"/>
      <c r="AF593" s="164"/>
      <c r="AG593" s="164"/>
      <c r="AH593" s="164"/>
      <c r="AI593" s="164"/>
      <c r="AJ593" s="164"/>
      <c r="AK593" s="164"/>
    </row>
    <row r="594" spans="4:37">
      <c r="D594" s="164"/>
      <c r="E594" s="164"/>
      <c r="F594" s="164"/>
      <c r="G594" s="164"/>
      <c r="H594" s="164"/>
      <c r="I594" s="164"/>
      <c r="J594" s="164"/>
      <c r="K594" s="164"/>
      <c r="L594" s="164"/>
      <c r="M594" s="164"/>
      <c r="N594" s="164"/>
      <c r="O594" s="164"/>
      <c r="P594" s="164"/>
      <c r="Q594" s="164"/>
      <c r="R594" s="164"/>
      <c r="S594" s="164"/>
      <c r="T594" s="164"/>
      <c r="U594" s="164"/>
      <c r="V594" s="164"/>
      <c r="W594" s="164"/>
      <c r="X594" s="164"/>
      <c r="Y594" s="164"/>
      <c r="Z594" s="164"/>
      <c r="AA594" s="164"/>
      <c r="AB594" s="164"/>
      <c r="AC594" s="164"/>
      <c r="AD594" s="164"/>
      <c r="AE594" s="164"/>
      <c r="AF594" s="164"/>
      <c r="AG594" s="164"/>
      <c r="AH594" s="164"/>
      <c r="AI594" s="164"/>
      <c r="AJ594" s="164"/>
      <c r="AK594" s="164"/>
    </row>
    <row r="595" spans="4:37">
      <c r="D595" s="164"/>
      <c r="E595" s="164"/>
      <c r="F595" s="164"/>
      <c r="G595" s="164"/>
      <c r="H595" s="164"/>
      <c r="I595" s="164"/>
      <c r="J595" s="164"/>
      <c r="K595" s="164"/>
      <c r="L595" s="164"/>
      <c r="M595" s="164"/>
      <c r="N595" s="164"/>
      <c r="O595" s="164"/>
      <c r="P595" s="164"/>
      <c r="Q595" s="164"/>
      <c r="R595" s="164"/>
      <c r="S595" s="164"/>
      <c r="T595" s="164"/>
      <c r="U595" s="164"/>
      <c r="V595" s="164"/>
      <c r="W595" s="164"/>
      <c r="X595" s="164"/>
      <c r="Y595" s="164"/>
      <c r="Z595" s="164"/>
      <c r="AA595" s="164"/>
      <c r="AB595" s="164"/>
      <c r="AC595" s="164"/>
      <c r="AD595" s="164"/>
      <c r="AE595" s="164"/>
      <c r="AF595" s="164"/>
      <c r="AG595" s="164"/>
      <c r="AH595" s="164"/>
      <c r="AI595" s="164"/>
      <c r="AJ595" s="164"/>
      <c r="AK595" s="164"/>
    </row>
    <row r="596" spans="4:37">
      <c r="D596" s="164"/>
      <c r="E596" s="164"/>
      <c r="F596" s="164"/>
      <c r="G596" s="164"/>
      <c r="H596" s="164"/>
      <c r="I596" s="164"/>
      <c r="J596" s="164"/>
      <c r="K596" s="164"/>
      <c r="L596" s="164"/>
      <c r="M596" s="164"/>
      <c r="N596" s="164"/>
      <c r="O596" s="164"/>
      <c r="P596" s="164"/>
      <c r="Q596" s="164"/>
      <c r="R596" s="164"/>
      <c r="S596" s="164"/>
      <c r="T596" s="164"/>
      <c r="U596" s="164"/>
      <c r="V596" s="164"/>
      <c r="W596" s="164"/>
      <c r="X596" s="164"/>
      <c r="Y596" s="164"/>
      <c r="Z596" s="164"/>
      <c r="AA596" s="164"/>
      <c r="AB596" s="164"/>
      <c r="AC596" s="164"/>
      <c r="AD596" s="164"/>
      <c r="AE596" s="164"/>
      <c r="AF596" s="164"/>
      <c r="AG596" s="164"/>
      <c r="AH596" s="164"/>
      <c r="AI596" s="164"/>
      <c r="AJ596" s="164"/>
      <c r="AK596" s="164"/>
    </row>
    <row r="597" spans="4:37">
      <c r="D597" s="164"/>
      <c r="E597" s="164"/>
      <c r="F597" s="164"/>
      <c r="G597" s="164"/>
      <c r="H597" s="164"/>
      <c r="I597" s="164"/>
      <c r="J597" s="164"/>
      <c r="K597" s="164"/>
      <c r="L597" s="164"/>
      <c r="M597" s="164"/>
      <c r="N597" s="164"/>
      <c r="O597" s="164"/>
      <c r="P597" s="164"/>
      <c r="Q597" s="164"/>
      <c r="R597" s="164"/>
      <c r="S597" s="164"/>
      <c r="T597" s="164"/>
      <c r="U597" s="164"/>
      <c r="V597" s="164"/>
      <c r="W597" s="164"/>
      <c r="X597" s="164"/>
      <c r="Y597" s="164"/>
      <c r="Z597" s="164"/>
      <c r="AA597" s="164"/>
      <c r="AB597" s="164"/>
      <c r="AC597" s="164"/>
      <c r="AD597" s="164"/>
      <c r="AE597" s="164"/>
      <c r="AF597" s="164"/>
      <c r="AG597" s="164"/>
      <c r="AH597" s="164"/>
      <c r="AI597" s="164"/>
      <c r="AJ597" s="164"/>
      <c r="AK597" s="164"/>
    </row>
    <row r="598" spans="4:37">
      <c r="D598" s="164"/>
      <c r="E598" s="164"/>
      <c r="F598" s="164"/>
      <c r="G598" s="164"/>
      <c r="H598" s="164"/>
      <c r="I598" s="164"/>
      <c r="J598" s="164"/>
      <c r="K598" s="164"/>
      <c r="L598" s="164"/>
      <c r="M598" s="164"/>
      <c r="N598" s="164"/>
      <c r="O598" s="164"/>
      <c r="P598" s="164"/>
      <c r="Q598" s="164"/>
      <c r="R598" s="164"/>
      <c r="S598" s="164"/>
      <c r="T598" s="164"/>
      <c r="U598" s="164"/>
      <c r="V598" s="164"/>
      <c r="W598" s="164"/>
      <c r="X598" s="164"/>
      <c r="Y598" s="164"/>
      <c r="Z598" s="164"/>
      <c r="AA598" s="164"/>
      <c r="AB598" s="164"/>
      <c r="AC598" s="164"/>
      <c r="AD598" s="164"/>
      <c r="AE598" s="164"/>
      <c r="AF598" s="164"/>
      <c r="AG598" s="164"/>
      <c r="AH598" s="164"/>
      <c r="AI598" s="164"/>
      <c r="AJ598" s="164"/>
      <c r="AK598" s="164"/>
    </row>
    <row r="599" spans="4:37">
      <c r="D599" s="164"/>
      <c r="E599" s="164"/>
      <c r="F599" s="164"/>
      <c r="G599" s="164"/>
      <c r="H599" s="164"/>
      <c r="I599" s="164"/>
      <c r="J599" s="164"/>
      <c r="K599" s="164"/>
      <c r="L599" s="164"/>
      <c r="M599" s="164"/>
      <c r="N599" s="164"/>
      <c r="O599" s="164"/>
      <c r="P599" s="164"/>
      <c r="Q599" s="164"/>
      <c r="R599" s="164"/>
      <c r="S599" s="164"/>
      <c r="T599" s="164"/>
      <c r="U599" s="164"/>
      <c r="V599" s="164"/>
      <c r="W599" s="164"/>
      <c r="X599" s="164"/>
      <c r="Y599" s="164"/>
      <c r="Z599" s="164"/>
      <c r="AA599" s="164"/>
      <c r="AB599" s="164"/>
      <c r="AC599" s="164"/>
      <c r="AD599" s="164"/>
      <c r="AE599" s="164"/>
      <c r="AF599" s="164"/>
      <c r="AG599" s="164"/>
      <c r="AH599" s="164"/>
      <c r="AI599" s="164"/>
      <c r="AJ599" s="164"/>
      <c r="AK599" s="164"/>
    </row>
    <row r="600" spans="4:37">
      <c r="D600" s="164"/>
      <c r="E600" s="164"/>
      <c r="F600" s="164"/>
      <c r="G600" s="164"/>
      <c r="H600" s="164"/>
      <c r="I600" s="164"/>
      <c r="J600" s="164"/>
      <c r="K600" s="164"/>
      <c r="L600" s="164"/>
      <c r="M600" s="164"/>
      <c r="N600" s="164"/>
      <c r="O600" s="164"/>
      <c r="P600" s="164"/>
      <c r="Q600" s="164"/>
      <c r="R600" s="164"/>
      <c r="S600" s="164"/>
      <c r="T600" s="164"/>
      <c r="U600" s="164"/>
      <c r="V600" s="164"/>
      <c r="W600" s="164"/>
      <c r="X600" s="164"/>
      <c r="Y600" s="164"/>
      <c r="Z600" s="164"/>
      <c r="AA600" s="164"/>
      <c r="AB600" s="164"/>
      <c r="AC600" s="164"/>
      <c r="AD600" s="164"/>
      <c r="AE600" s="164"/>
      <c r="AF600" s="164"/>
      <c r="AG600" s="164"/>
      <c r="AH600" s="164"/>
      <c r="AI600" s="164"/>
      <c r="AJ600" s="164"/>
      <c r="AK600" s="164"/>
    </row>
    <row r="601" spans="4:37">
      <c r="D601" s="164"/>
      <c r="E601" s="164"/>
      <c r="F601" s="164"/>
      <c r="G601" s="164"/>
      <c r="H601" s="164"/>
      <c r="I601" s="164"/>
      <c r="J601" s="164"/>
      <c r="K601" s="164"/>
      <c r="L601" s="164"/>
      <c r="M601" s="164"/>
      <c r="N601" s="164"/>
      <c r="O601" s="164"/>
      <c r="P601" s="164"/>
      <c r="Q601" s="164"/>
      <c r="R601" s="164"/>
      <c r="S601" s="164"/>
      <c r="T601" s="164"/>
      <c r="U601" s="164"/>
      <c r="V601" s="164"/>
      <c r="W601" s="164"/>
      <c r="X601" s="164"/>
      <c r="Y601" s="164"/>
      <c r="Z601" s="164"/>
      <c r="AA601" s="164"/>
      <c r="AB601" s="164"/>
      <c r="AC601" s="164"/>
      <c r="AD601" s="164"/>
      <c r="AE601" s="164"/>
      <c r="AF601" s="164"/>
      <c r="AG601" s="164"/>
      <c r="AH601" s="164"/>
      <c r="AI601" s="164"/>
      <c r="AJ601" s="164"/>
      <c r="AK601" s="164"/>
    </row>
    <row r="602" spans="4:37">
      <c r="D602" s="164"/>
      <c r="E602" s="164"/>
      <c r="F602" s="164"/>
      <c r="G602" s="164"/>
      <c r="H602" s="164"/>
      <c r="I602" s="164"/>
      <c r="J602" s="164"/>
      <c r="K602" s="164"/>
      <c r="L602" s="164"/>
      <c r="M602" s="164"/>
      <c r="N602" s="164"/>
      <c r="O602" s="164"/>
      <c r="P602" s="164"/>
      <c r="Q602" s="164"/>
      <c r="R602" s="164"/>
      <c r="S602" s="164"/>
      <c r="T602" s="164"/>
      <c r="U602" s="164"/>
      <c r="V602" s="164"/>
      <c r="W602" s="164"/>
      <c r="X602" s="164"/>
      <c r="Y602" s="164"/>
      <c r="Z602" s="164"/>
      <c r="AA602" s="164"/>
      <c r="AB602" s="164"/>
      <c r="AC602" s="164"/>
      <c r="AD602" s="164"/>
      <c r="AE602" s="164"/>
      <c r="AF602" s="164"/>
      <c r="AG602" s="164"/>
      <c r="AH602" s="164"/>
      <c r="AI602" s="164"/>
      <c r="AJ602" s="164"/>
      <c r="AK602" s="164"/>
    </row>
    <row r="603" spans="4:37">
      <c r="D603" s="164"/>
      <c r="E603" s="164"/>
      <c r="F603" s="164"/>
      <c r="G603" s="164"/>
      <c r="H603" s="164"/>
      <c r="I603" s="164"/>
      <c r="J603" s="164"/>
      <c r="K603" s="164"/>
      <c r="L603" s="164"/>
      <c r="M603" s="164"/>
      <c r="N603" s="164"/>
      <c r="O603" s="164"/>
      <c r="P603" s="164"/>
      <c r="Q603" s="164"/>
      <c r="R603" s="164"/>
      <c r="S603" s="164"/>
      <c r="T603" s="164"/>
      <c r="U603" s="164"/>
      <c r="V603" s="164"/>
      <c r="W603" s="164"/>
      <c r="X603" s="164"/>
      <c r="Y603" s="164"/>
      <c r="Z603" s="164"/>
      <c r="AA603" s="164"/>
      <c r="AB603" s="164"/>
      <c r="AC603" s="164"/>
      <c r="AD603" s="164"/>
      <c r="AE603" s="164"/>
      <c r="AF603" s="164"/>
      <c r="AG603" s="164"/>
      <c r="AH603" s="164"/>
      <c r="AI603" s="164"/>
      <c r="AJ603" s="164"/>
      <c r="AK603" s="164"/>
    </row>
    <row r="604" spans="4:37">
      <c r="D604" s="164"/>
      <c r="E604" s="164"/>
      <c r="F604" s="164"/>
      <c r="G604" s="164"/>
      <c r="H604" s="164"/>
      <c r="I604" s="164"/>
      <c r="J604" s="164"/>
      <c r="K604" s="164"/>
      <c r="L604" s="164"/>
      <c r="M604" s="164"/>
      <c r="N604" s="164"/>
      <c r="O604" s="164"/>
      <c r="P604" s="164"/>
      <c r="Q604" s="164"/>
      <c r="R604" s="164"/>
      <c r="S604" s="164"/>
      <c r="T604" s="164"/>
      <c r="U604" s="164"/>
      <c r="V604" s="164"/>
      <c r="W604" s="164"/>
      <c r="X604" s="164"/>
      <c r="Y604" s="164"/>
      <c r="Z604" s="164"/>
      <c r="AA604" s="164"/>
      <c r="AB604" s="164"/>
      <c r="AC604" s="164"/>
      <c r="AD604" s="164"/>
      <c r="AE604" s="164"/>
      <c r="AF604" s="164"/>
      <c r="AG604" s="164"/>
      <c r="AH604" s="164"/>
      <c r="AI604" s="164"/>
      <c r="AJ604" s="164"/>
      <c r="AK604" s="164"/>
    </row>
    <row r="605" spans="4:37">
      <c r="D605" s="164"/>
      <c r="E605" s="164"/>
      <c r="F605" s="164"/>
      <c r="G605" s="164"/>
      <c r="H605" s="164"/>
      <c r="I605" s="164"/>
      <c r="J605" s="164"/>
      <c r="K605" s="164"/>
      <c r="L605" s="164"/>
      <c r="M605" s="164"/>
      <c r="N605" s="164"/>
      <c r="O605" s="164"/>
      <c r="P605" s="164"/>
      <c r="Q605" s="164"/>
      <c r="R605" s="164"/>
      <c r="S605" s="164"/>
      <c r="T605" s="164"/>
      <c r="U605" s="164"/>
      <c r="V605" s="164"/>
      <c r="W605" s="164"/>
      <c r="X605" s="164"/>
      <c r="Y605" s="164"/>
      <c r="Z605" s="164"/>
      <c r="AA605" s="164"/>
      <c r="AB605" s="164"/>
      <c r="AC605" s="164"/>
      <c r="AD605" s="164"/>
      <c r="AE605" s="164"/>
      <c r="AF605" s="164"/>
      <c r="AG605" s="164"/>
      <c r="AH605" s="164"/>
      <c r="AI605" s="164"/>
      <c r="AJ605" s="164"/>
      <c r="AK605" s="164"/>
    </row>
    <row r="606" spans="4:37">
      <c r="D606" s="164"/>
      <c r="E606" s="164"/>
      <c r="F606" s="164"/>
      <c r="G606" s="164"/>
      <c r="H606" s="164"/>
      <c r="I606" s="164"/>
      <c r="J606" s="164"/>
      <c r="K606" s="164"/>
      <c r="L606" s="164"/>
      <c r="M606" s="164"/>
      <c r="N606" s="164"/>
      <c r="O606" s="164"/>
      <c r="P606" s="164"/>
      <c r="Q606" s="164"/>
      <c r="R606" s="164"/>
      <c r="S606" s="164"/>
      <c r="T606" s="164"/>
      <c r="U606" s="164"/>
      <c r="V606" s="164"/>
      <c r="W606" s="164"/>
      <c r="X606" s="164"/>
      <c r="Y606" s="164"/>
      <c r="Z606" s="164"/>
      <c r="AA606" s="164"/>
      <c r="AB606" s="164"/>
      <c r="AC606" s="164"/>
      <c r="AD606" s="164"/>
      <c r="AE606" s="164"/>
      <c r="AF606" s="164"/>
      <c r="AG606" s="164"/>
      <c r="AH606" s="164"/>
      <c r="AI606" s="164"/>
      <c r="AJ606" s="164"/>
      <c r="AK606" s="164"/>
    </row>
    <row r="607" spans="4:37">
      <c r="D607" s="164"/>
      <c r="E607" s="164"/>
      <c r="F607" s="164"/>
      <c r="G607" s="164"/>
      <c r="H607" s="164"/>
      <c r="I607" s="164"/>
      <c r="J607" s="164"/>
      <c r="K607" s="164"/>
      <c r="L607" s="164"/>
      <c r="M607" s="164"/>
      <c r="N607" s="164"/>
      <c r="O607" s="164"/>
      <c r="P607" s="164"/>
      <c r="Q607" s="164"/>
      <c r="R607" s="164"/>
      <c r="S607" s="164"/>
      <c r="T607" s="164"/>
      <c r="U607" s="164"/>
      <c r="V607" s="164"/>
      <c r="W607" s="164"/>
      <c r="X607" s="164"/>
      <c r="Y607" s="164"/>
      <c r="Z607" s="164"/>
      <c r="AA607" s="164"/>
      <c r="AB607" s="164"/>
      <c r="AC607" s="164"/>
      <c r="AD607" s="164"/>
      <c r="AE607" s="164"/>
      <c r="AF607" s="164"/>
      <c r="AG607" s="164"/>
      <c r="AH607" s="164"/>
      <c r="AI607" s="164"/>
      <c r="AJ607" s="164"/>
      <c r="AK607" s="164"/>
    </row>
    <row r="608" spans="4:37">
      <c r="D608" s="164"/>
      <c r="E608" s="164"/>
      <c r="F608" s="164"/>
      <c r="G608" s="164"/>
      <c r="H608" s="164"/>
      <c r="I608" s="164"/>
      <c r="J608" s="164"/>
      <c r="K608" s="164"/>
      <c r="L608" s="164"/>
      <c r="M608" s="164"/>
      <c r="N608" s="164"/>
      <c r="O608" s="164"/>
      <c r="P608" s="164"/>
      <c r="Q608" s="164"/>
      <c r="R608" s="164"/>
      <c r="S608" s="164"/>
      <c r="T608" s="164"/>
      <c r="U608" s="164"/>
      <c r="V608" s="164"/>
      <c r="W608" s="164"/>
      <c r="X608" s="164"/>
      <c r="Y608" s="164"/>
      <c r="Z608" s="164"/>
      <c r="AA608" s="164"/>
      <c r="AB608" s="164"/>
      <c r="AC608" s="164"/>
      <c r="AD608" s="164"/>
      <c r="AE608" s="164"/>
      <c r="AF608" s="164"/>
      <c r="AG608" s="164"/>
      <c r="AH608" s="164"/>
      <c r="AI608" s="164"/>
      <c r="AJ608" s="164"/>
      <c r="AK608" s="164"/>
    </row>
    <row r="609" spans="4:37">
      <c r="D609" s="164"/>
      <c r="E609" s="164"/>
      <c r="F609" s="164"/>
      <c r="G609" s="164"/>
      <c r="H609" s="164"/>
      <c r="I609" s="164"/>
      <c r="J609" s="164"/>
      <c r="K609" s="164"/>
      <c r="L609" s="164"/>
      <c r="M609" s="164"/>
      <c r="N609" s="164"/>
      <c r="O609" s="164"/>
      <c r="P609" s="164"/>
      <c r="Q609" s="164"/>
      <c r="R609" s="164"/>
      <c r="S609" s="164"/>
      <c r="T609" s="164"/>
      <c r="U609" s="164"/>
      <c r="V609" s="164"/>
      <c r="W609" s="164"/>
      <c r="X609" s="164"/>
      <c r="Y609" s="164"/>
      <c r="Z609" s="164"/>
      <c r="AA609" s="164"/>
      <c r="AB609" s="164"/>
      <c r="AC609" s="164"/>
      <c r="AD609" s="164"/>
      <c r="AE609" s="164"/>
      <c r="AF609" s="164"/>
      <c r="AG609" s="164"/>
      <c r="AH609" s="164"/>
      <c r="AI609" s="164"/>
      <c r="AJ609" s="164"/>
      <c r="AK609" s="164"/>
    </row>
    <row r="610" spans="4:37">
      <c r="D610" s="164"/>
      <c r="E610" s="164"/>
      <c r="F610" s="164"/>
      <c r="G610" s="164"/>
      <c r="H610" s="164"/>
      <c r="I610" s="164"/>
      <c r="J610" s="164"/>
      <c r="K610" s="164"/>
      <c r="L610" s="164"/>
      <c r="M610" s="164"/>
      <c r="N610" s="164"/>
      <c r="O610" s="164"/>
      <c r="P610" s="164"/>
      <c r="Q610" s="164"/>
      <c r="R610" s="164"/>
      <c r="S610" s="164"/>
      <c r="T610" s="164"/>
      <c r="U610" s="164"/>
      <c r="V610" s="164"/>
      <c r="W610" s="164"/>
      <c r="X610" s="164"/>
      <c r="Y610" s="164"/>
      <c r="Z610" s="164"/>
      <c r="AA610" s="164"/>
      <c r="AB610" s="164"/>
      <c r="AC610" s="164"/>
      <c r="AD610" s="164"/>
      <c r="AE610" s="164"/>
      <c r="AF610" s="164"/>
      <c r="AG610" s="164"/>
      <c r="AH610" s="164"/>
      <c r="AI610" s="164"/>
      <c r="AJ610" s="164"/>
      <c r="AK610" s="164"/>
    </row>
    <row r="611" spans="4:37">
      <c r="D611" s="164"/>
      <c r="E611" s="164"/>
      <c r="F611" s="164"/>
      <c r="G611" s="164"/>
      <c r="H611" s="164"/>
      <c r="I611" s="164"/>
      <c r="J611" s="164"/>
      <c r="K611" s="164"/>
      <c r="L611" s="164"/>
      <c r="M611" s="164"/>
      <c r="N611" s="164"/>
      <c r="O611" s="164"/>
      <c r="P611" s="164"/>
      <c r="Q611" s="164"/>
      <c r="R611" s="164"/>
      <c r="S611" s="164"/>
      <c r="T611" s="164"/>
      <c r="U611" s="164"/>
      <c r="V611" s="164"/>
      <c r="W611" s="164"/>
      <c r="X611" s="164"/>
      <c r="Y611" s="164"/>
      <c r="Z611" s="164"/>
      <c r="AA611" s="164"/>
      <c r="AB611" s="164"/>
      <c r="AC611" s="164"/>
      <c r="AD611" s="164"/>
      <c r="AE611" s="164"/>
      <c r="AF611" s="164"/>
      <c r="AG611" s="164"/>
      <c r="AH611" s="164"/>
      <c r="AI611" s="164"/>
      <c r="AJ611" s="164"/>
      <c r="AK611" s="164"/>
    </row>
    <row r="612" spans="4:37">
      <c r="D612" s="164"/>
      <c r="E612" s="164"/>
      <c r="F612" s="164"/>
      <c r="G612" s="164"/>
      <c r="H612" s="164"/>
      <c r="I612" s="164"/>
      <c r="J612" s="164"/>
      <c r="K612" s="164"/>
      <c r="L612" s="164"/>
      <c r="M612" s="164"/>
      <c r="N612" s="164"/>
      <c r="O612" s="164"/>
      <c r="P612" s="164"/>
      <c r="Q612" s="164"/>
      <c r="R612" s="164"/>
      <c r="S612" s="164"/>
      <c r="T612" s="164"/>
      <c r="U612" s="164"/>
      <c r="V612" s="164"/>
      <c r="W612" s="164"/>
      <c r="X612" s="164"/>
      <c r="Y612" s="164"/>
      <c r="Z612" s="164"/>
      <c r="AA612" s="164"/>
      <c r="AB612" s="164"/>
      <c r="AC612" s="164"/>
      <c r="AD612" s="164"/>
      <c r="AE612" s="164"/>
      <c r="AF612" s="164"/>
      <c r="AG612" s="164"/>
      <c r="AH612" s="164"/>
      <c r="AI612" s="164"/>
      <c r="AJ612" s="164"/>
      <c r="AK612" s="164"/>
    </row>
    <row r="613" spans="4:37">
      <c r="D613" s="164"/>
      <c r="E613" s="164"/>
      <c r="F613" s="164"/>
      <c r="G613" s="164"/>
      <c r="H613" s="164"/>
      <c r="I613" s="164"/>
      <c r="J613" s="164"/>
      <c r="K613" s="164"/>
      <c r="L613" s="164"/>
      <c r="M613" s="164"/>
      <c r="N613" s="164"/>
      <c r="O613" s="164"/>
      <c r="P613" s="164"/>
      <c r="Q613" s="164"/>
      <c r="R613" s="164"/>
      <c r="S613" s="164"/>
      <c r="T613" s="164"/>
      <c r="U613" s="164"/>
      <c r="V613" s="164"/>
      <c r="W613" s="164"/>
      <c r="X613" s="164"/>
      <c r="Y613" s="164"/>
      <c r="Z613" s="164"/>
      <c r="AA613" s="164"/>
      <c r="AB613" s="164"/>
      <c r="AC613" s="164"/>
      <c r="AD613" s="164"/>
      <c r="AE613" s="164"/>
      <c r="AF613" s="164"/>
      <c r="AG613" s="164"/>
      <c r="AH613" s="164"/>
      <c r="AI613" s="164"/>
      <c r="AJ613" s="164"/>
      <c r="AK613" s="164"/>
    </row>
    <row r="614" spans="4:37">
      <c r="D614" s="164"/>
      <c r="E614" s="164"/>
      <c r="F614" s="164"/>
      <c r="G614" s="164"/>
      <c r="H614" s="164"/>
      <c r="I614" s="164"/>
      <c r="J614" s="164"/>
      <c r="K614" s="164"/>
      <c r="L614" s="164"/>
      <c r="M614" s="164"/>
      <c r="N614" s="164"/>
      <c r="O614" s="164"/>
      <c r="P614" s="164"/>
      <c r="Q614" s="164"/>
      <c r="R614" s="164"/>
      <c r="S614" s="164"/>
      <c r="T614" s="164"/>
      <c r="U614" s="164"/>
      <c r="V614" s="164"/>
      <c r="W614" s="164"/>
      <c r="X614" s="164"/>
      <c r="Y614" s="164"/>
      <c r="Z614" s="164"/>
      <c r="AA614" s="164"/>
      <c r="AB614" s="164"/>
      <c r="AC614" s="164"/>
      <c r="AD614" s="164"/>
      <c r="AE614" s="164"/>
      <c r="AF614" s="164"/>
      <c r="AG614" s="164"/>
      <c r="AH614" s="164"/>
      <c r="AI614" s="164"/>
      <c r="AJ614" s="164"/>
      <c r="AK614" s="164"/>
    </row>
    <row r="615" spans="4:37">
      <c r="D615" s="164"/>
      <c r="E615" s="164"/>
      <c r="F615" s="164"/>
      <c r="G615" s="164"/>
      <c r="H615" s="164"/>
      <c r="I615" s="164"/>
      <c r="J615" s="164"/>
      <c r="K615" s="164"/>
      <c r="L615" s="164"/>
      <c r="M615" s="164"/>
      <c r="N615" s="164"/>
      <c r="O615" s="164"/>
      <c r="P615" s="164"/>
      <c r="Q615" s="164"/>
      <c r="R615" s="164"/>
      <c r="S615" s="164"/>
      <c r="T615" s="164"/>
      <c r="U615" s="164"/>
      <c r="V615" s="164"/>
      <c r="W615" s="164"/>
      <c r="X615" s="164"/>
      <c r="Y615" s="164"/>
      <c r="Z615" s="164"/>
      <c r="AA615" s="164"/>
      <c r="AB615" s="164"/>
      <c r="AC615" s="164"/>
      <c r="AD615" s="164"/>
      <c r="AE615" s="164"/>
      <c r="AF615" s="164"/>
      <c r="AG615" s="164"/>
      <c r="AH615" s="164"/>
      <c r="AI615" s="164"/>
      <c r="AJ615" s="164"/>
      <c r="AK615" s="164"/>
    </row>
    <row r="616" spans="4:37">
      <c r="D616" s="164"/>
      <c r="E616" s="164"/>
      <c r="F616" s="164"/>
      <c r="G616" s="164"/>
      <c r="H616" s="164"/>
      <c r="I616" s="164"/>
      <c r="J616" s="164"/>
      <c r="K616" s="164"/>
      <c r="L616" s="164"/>
      <c r="M616" s="164"/>
      <c r="N616" s="164"/>
      <c r="O616" s="164"/>
      <c r="P616" s="164"/>
      <c r="Q616" s="164"/>
      <c r="R616" s="164"/>
      <c r="S616" s="164"/>
      <c r="T616" s="164"/>
      <c r="U616" s="164"/>
      <c r="V616" s="164"/>
      <c r="W616" s="164"/>
      <c r="X616" s="164"/>
      <c r="Y616" s="164"/>
      <c r="Z616" s="164"/>
      <c r="AA616" s="164"/>
      <c r="AB616" s="164"/>
      <c r="AC616" s="164"/>
      <c r="AD616" s="164"/>
      <c r="AE616" s="164"/>
      <c r="AF616" s="164"/>
      <c r="AG616" s="164"/>
      <c r="AH616" s="164"/>
      <c r="AI616" s="164"/>
      <c r="AJ616" s="164"/>
      <c r="AK616" s="164"/>
    </row>
    <row r="617" spans="4:37">
      <c r="D617" s="164"/>
      <c r="E617" s="164"/>
      <c r="F617" s="164"/>
      <c r="G617" s="164"/>
      <c r="H617" s="164"/>
      <c r="I617" s="164"/>
      <c r="J617" s="164"/>
      <c r="K617" s="164"/>
      <c r="L617" s="164"/>
      <c r="M617" s="164"/>
      <c r="N617" s="164"/>
      <c r="O617" s="164"/>
      <c r="P617" s="164"/>
      <c r="Q617" s="164"/>
      <c r="R617" s="164"/>
      <c r="S617" s="164"/>
      <c r="T617" s="164"/>
      <c r="U617" s="164"/>
      <c r="V617" s="164"/>
      <c r="W617" s="164"/>
      <c r="X617" s="164"/>
      <c r="Y617" s="164"/>
      <c r="Z617" s="164"/>
      <c r="AA617" s="164"/>
      <c r="AB617" s="164"/>
      <c r="AC617" s="164"/>
      <c r="AD617" s="164"/>
      <c r="AE617" s="164"/>
      <c r="AF617" s="164"/>
      <c r="AG617" s="164"/>
      <c r="AH617" s="164"/>
      <c r="AI617" s="164"/>
      <c r="AJ617" s="164"/>
      <c r="AK617" s="164"/>
    </row>
    <row r="618" spans="4:37">
      <c r="D618" s="164"/>
      <c r="E618" s="164"/>
      <c r="F618" s="164"/>
      <c r="G618" s="164"/>
      <c r="H618" s="164"/>
      <c r="I618" s="164"/>
      <c r="J618" s="164"/>
      <c r="K618" s="164"/>
      <c r="L618" s="164"/>
      <c r="M618" s="164"/>
      <c r="N618" s="164"/>
      <c r="O618" s="164"/>
      <c r="P618" s="164"/>
      <c r="Q618" s="164"/>
      <c r="R618" s="164"/>
      <c r="S618" s="164"/>
      <c r="T618" s="164"/>
      <c r="U618" s="164"/>
      <c r="V618" s="164"/>
      <c r="W618" s="164"/>
      <c r="X618" s="164"/>
      <c r="Y618" s="164"/>
      <c r="Z618" s="164"/>
      <c r="AA618" s="164"/>
      <c r="AB618" s="164"/>
      <c r="AC618" s="164"/>
      <c r="AD618" s="164"/>
      <c r="AE618" s="164"/>
      <c r="AF618" s="164"/>
      <c r="AG618" s="164"/>
      <c r="AH618" s="164"/>
      <c r="AI618" s="164"/>
      <c r="AJ618" s="164"/>
      <c r="AK618" s="164"/>
    </row>
    <row r="619" spans="4:37">
      <c r="D619" s="164"/>
      <c r="E619" s="164"/>
      <c r="F619" s="164"/>
      <c r="G619" s="164"/>
      <c r="H619" s="164"/>
      <c r="I619" s="164"/>
      <c r="J619" s="164"/>
      <c r="K619" s="164"/>
      <c r="L619" s="164"/>
      <c r="M619" s="164"/>
      <c r="N619" s="164"/>
      <c r="O619" s="164"/>
      <c r="P619" s="164"/>
      <c r="Q619" s="164"/>
      <c r="R619" s="164"/>
      <c r="S619" s="164"/>
      <c r="T619" s="164"/>
      <c r="U619" s="164"/>
      <c r="V619" s="164"/>
      <c r="W619" s="164"/>
      <c r="X619" s="164"/>
      <c r="Y619" s="164"/>
      <c r="Z619" s="164"/>
      <c r="AA619" s="164"/>
      <c r="AB619" s="164"/>
      <c r="AC619" s="164"/>
      <c r="AD619" s="164"/>
      <c r="AE619" s="164"/>
      <c r="AF619" s="164"/>
      <c r="AG619" s="164"/>
      <c r="AH619" s="164"/>
      <c r="AI619" s="164"/>
      <c r="AJ619" s="164"/>
      <c r="AK619" s="164"/>
    </row>
    <row r="620" spans="4:37">
      <c r="D620" s="164"/>
      <c r="E620" s="164"/>
      <c r="F620" s="164"/>
      <c r="G620" s="164"/>
      <c r="H620" s="164"/>
      <c r="I620" s="164"/>
      <c r="J620" s="164"/>
      <c r="K620" s="164"/>
      <c r="L620" s="164"/>
      <c r="M620" s="164"/>
      <c r="N620" s="164"/>
      <c r="O620" s="164"/>
      <c r="P620" s="164"/>
      <c r="Q620" s="164"/>
      <c r="R620" s="164"/>
      <c r="S620" s="164"/>
      <c r="T620" s="164"/>
      <c r="U620" s="164"/>
      <c r="V620" s="164"/>
      <c r="W620" s="164"/>
      <c r="X620" s="164"/>
      <c r="Y620" s="164"/>
      <c r="Z620" s="164"/>
      <c r="AA620" s="164"/>
      <c r="AB620" s="164"/>
      <c r="AC620" s="164"/>
      <c r="AD620" s="164"/>
      <c r="AE620" s="164"/>
      <c r="AF620" s="164"/>
      <c r="AG620" s="164"/>
      <c r="AH620" s="164"/>
      <c r="AI620" s="164"/>
      <c r="AJ620" s="164"/>
      <c r="AK620" s="164"/>
    </row>
    <row r="621" spans="4:37">
      <c r="D621" s="164"/>
      <c r="E621" s="164"/>
      <c r="F621" s="164"/>
      <c r="G621" s="164"/>
      <c r="H621" s="164"/>
      <c r="I621" s="164"/>
      <c r="J621" s="164"/>
      <c r="K621" s="164"/>
      <c r="L621" s="164"/>
      <c r="M621" s="164"/>
      <c r="N621" s="164"/>
      <c r="O621" s="164"/>
      <c r="P621" s="164"/>
      <c r="Q621" s="164"/>
      <c r="R621" s="164"/>
      <c r="S621" s="164"/>
      <c r="T621" s="164"/>
      <c r="U621" s="164"/>
      <c r="V621" s="164"/>
      <c r="W621" s="164"/>
      <c r="X621" s="164"/>
      <c r="Y621" s="164"/>
      <c r="Z621" s="164"/>
      <c r="AA621" s="164"/>
      <c r="AB621" s="164"/>
      <c r="AC621" s="164"/>
      <c r="AD621" s="164"/>
      <c r="AE621" s="164"/>
      <c r="AF621" s="164"/>
      <c r="AG621" s="164"/>
      <c r="AH621" s="164"/>
      <c r="AI621" s="164"/>
      <c r="AJ621" s="164"/>
      <c r="AK621" s="164"/>
    </row>
    <row r="622" spans="4:37">
      <c r="D622" s="164"/>
      <c r="E622" s="164"/>
      <c r="F622" s="164"/>
      <c r="G622" s="164"/>
      <c r="H622" s="164"/>
      <c r="I622" s="164"/>
      <c r="J622" s="164"/>
      <c r="K622" s="164"/>
      <c r="L622" s="164"/>
      <c r="M622" s="164"/>
      <c r="N622" s="164"/>
      <c r="O622" s="164"/>
      <c r="P622" s="164"/>
      <c r="Q622" s="164"/>
      <c r="R622" s="164"/>
      <c r="S622" s="164"/>
      <c r="T622" s="164"/>
      <c r="U622" s="164"/>
      <c r="V622" s="164"/>
      <c r="W622" s="164"/>
      <c r="X622" s="164"/>
      <c r="Y622" s="164"/>
      <c r="Z622" s="164"/>
      <c r="AA622" s="164"/>
      <c r="AB622" s="164"/>
      <c r="AC622" s="164"/>
      <c r="AD622" s="164"/>
      <c r="AE622" s="164"/>
      <c r="AF622" s="164"/>
      <c r="AG622" s="164"/>
      <c r="AH622" s="164"/>
      <c r="AI622" s="164"/>
      <c r="AJ622" s="164"/>
      <c r="AK622" s="164"/>
    </row>
    <row r="623" spans="4:37">
      <c r="D623" s="164"/>
      <c r="E623" s="164"/>
      <c r="F623" s="164"/>
      <c r="G623" s="164"/>
      <c r="H623" s="164"/>
      <c r="I623" s="164"/>
      <c r="J623" s="164"/>
      <c r="K623" s="164"/>
      <c r="L623" s="164"/>
      <c r="M623" s="164"/>
      <c r="N623" s="164"/>
      <c r="O623" s="164"/>
      <c r="P623" s="164"/>
      <c r="Q623" s="164"/>
      <c r="R623" s="164"/>
      <c r="S623" s="164"/>
      <c r="T623" s="164"/>
      <c r="U623" s="164"/>
      <c r="V623" s="164"/>
      <c r="W623" s="164"/>
      <c r="X623" s="164"/>
      <c r="Y623" s="164"/>
      <c r="Z623" s="164"/>
      <c r="AA623" s="164"/>
      <c r="AB623" s="164"/>
      <c r="AC623" s="164"/>
      <c r="AD623" s="164"/>
      <c r="AE623" s="164"/>
      <c r="AF623" s="164"/>
      <c r="AG623" s="164"/>
      <c r="AH623" s="164"/>
      <c r="AI623" s="164"/>
      <c r="AJ623" s="164"/>
      <c r="AK623" s="164"/>
    </row>
    <row r="624" spans="4:37">
      <c r="D624" s="164"/>
      <c r="E624" s="164"/>
      <c r="F624" s="164"/>
      <c r="G624" s="164"/>
      <c r="H624" s="164"/>
      <c r="I624" s="164"/>
      <c r="J624" s="164"/>
      <c r="K624" s="164"/>
      <c r="L624" s="164"/>
      <c r="M624" s="164"/>
      <c r="N624" s="164"/>
      <c r="O624" s="164"/>
      <c r="P624" s="164"/>
      <c r="Q624" s="164"/>
      <c r="R624" s="164"/>
      <c r="S624" s="164"/>
      <c r="T624" s="164"/>
      <c r="U624" s="164"/>
      <c r="V624" s="164"/>
      <c r="W624" s="164"/>
      <c r="X624" s="164"/>
      <c r="Y624" s="164"/>
      <c r="Z624" s="164"/>
      <c r="AA624" s="164"/>
      <c r="AB624" s="164"/>
      <c r="AC624" s="164"/>
      <c r="AD624" s="164"/>
      <c r="AE624" s="164"/>
      <c r="AF624" s="164"/>
      <c r="AG624" s="164"/>
      <c r="AH624" s="164"/>
      <c r="AI624" s="164"/>
      <c r="AJ624" s="164"/>
      <c r="AK624" s="164"/>
    </row>
    <row r="625" spans="4:37">
      <c r="D625" s="164"/>
      <c r="E625" s="164"/>
      <c r="F625" s="164"/>
      <c r="G625" s="164"/>
      <c r="H625" s="164"/>
      <c r="I625" s="164"/>
      <c r="J625" s="164"/>
      <c r="K625" s="164"/>
      <c r="L625" s="164"/>
      <c r="M625" s="164"/>
      <c r="N625" s="164"/>
      <c r="O625" s="164"/>
      <c r="P625" s="164"/>
      <c r="Q625" s="164"/>
      <c r="R625" s="164"/>
      <c r="S625" s="164"/>
      <c r="T625" s="164"/>
      <c r="U625" s="164"/>
      <c r="V625" s="164"/>
      <c r="W625" s="164"/>
      <c r="X625" s="164"/>
      <c r="Y625" s="164"/>
      <c r="Z625" s="164"/>
      <c r="AA625" s="164"/>
      <c r="AB625" s="164"/>
      <c r="AC625" s="164"/>
      <c r="AD625" s="164"/>
      <c r="AE625" s="164"/>
      <c r="AF625" s="164"/>
      <c r="AG625" s="164"/>
      <c r="AH625" s="164"/>
      <c r="AI625" s="164"/>
      <c r="AJ625" s="164"/>
      <c r="AK625" s="164"/>
    </row>
    <row r="626" spans="4:37">
      <c r="D626" s="164"/>
      <c r="E626" s="164"/>
      <c r="F626" s="164"/>
      <c r="G626" s="164"/>
      <c r="H626" s="164"/>
      <c r="I626" s="164"/>
      <c r="J626" s="164"/>
      <c r="K626" s="164"/>
      <c r="L626" s="164"/>
      <c r="M626" s="164"/>
      <c r="N626" s="164"/>
      <c r="O626" s="164"/>
      <c r="P626" s="164"/>
      <c r="Q626" s="164"/>
      <c r="R626" s="164"/>
      <c r="S626" s="164"/>
      <c r="T626" s="164"/>
      <c r="U626" s="164"/>
      <c r="V626" s="164"/>
      <c r="W626" s="164"/>
      <c r="X626" s="164"/>
      <c r="Y626" s="164"/>
      <c r="Z626" s="164"/>
      <c r="AA626" s="164"/>
      <c r="AB626" s="164"/>
      <c r="AC626" s="164"/>
      <c r="AD626" s="164"/>
      <c r="AE626" s="164"/>
      <c r="AF626" s="164"/>
      <c r="AG626" s="164"/>
      <c r="AH626" s="164"/>
      <c r="AI626" s="164"/>
      <c r="AJ626" s="164"/>
      <c r="AK626" s="164"/>
    </row>
    <row r="627" spans="4:37">
      <c r="D627" s="164"/>
      <c r="E627" s="164"/>
      <c r="F627" s="164"/>
      <c r="G627" s="164"/>
      <c r="H627" s="164"/>
      <c r="I627" s="164"/>
      <c r="J627" s="164"/>
      <c r="K627" s="164"/>
      <c r="L627" s="164"/>
      <c r="M627" s="164"/>
      <c r="N627" s="164"/>
      <c r="O627" s="164"/>
      <c r="P627" s="164"/>
      <c r="Q627" s="164"/>
      <c r="R627" s="164"/>
      <c r="S627" s="164"/>
      <c r="T627" s="164"/>
      <c r="U627" s="164"/>
      <c r="V627" s="164"/>
      <c r="W627" s="164"/>
      <c r="X627" s="164"/>
      <c r="Y627" s="164"/>
      <c r="Z627" s="164"/>
      <c r="AA627" s="164"/>
      <c r="AB627" s="164"/>
      <c r="AC627" s="164"/>
      <c r="AD627" s="164"/>
      <c r="AE627" s="164"/>
      <c r="AF627" s="164"/>
      <c r="AG627" s="164"/>
      <c r="AH627" s="164"/>
      <c r="AI627" s="164"/>
      <c r="AJ627" s="164"/>
      <c r="AK627" s="164"/>
    </row>
    <row r="628" spans="4:37">
      <c r="D628" s="164"/>
      <c r="E628" s="164"/>
      <c r="F628" s="164"/>
      <c r="G628" s="164"/>
      <c r="H628" s="164"/>
      <c r="I628" s="164"/>
      <c r="J628" s="164"/>
      <c r="K628" s="164"/>
      <c r="L628" s="164"/>
      <c r="M628" s="164"/>
      <c r="N628" s="164"/>
      <c r="O628" s="164"/>
      <c r="P628" s="164"/>
      <c r="Q628" s="164"/>
      <c r="R628" s="164"/>
      <c r="S628" s="164"/>
      <c r="T628" s="164"/>
      <c r="U628" s="164"/>
      <c r="V628" s="164"/>
      <c r="W628" s="164"/>
      <c r="X628" s="164"/>
      <c r="Y628" s="164"/>
      <c r="Z628" s="164"/>
      <c r="AA628" s="164"/>
      <c r="AB628" s="164"/>
      <c r="AC628" s="164"/>
      <c r="AD628" s="164"/>
      <c r="AE628" s="164"/>
      <c r="AF628" s="164"/>
      <c r="AG628" s="164"/>
      <c r="AH628" s="164"/>
      <c r="AI628" s="164"/>
      <c r="AJ628" s="164"/>
      <c r="AK628" s="164"/>
    </row>
    <row r="629" spans="4:37">
      <c r="D629" s="164"/>
      <c r="E629" s="164"/>
      <c r="F629" s="164"/>
      <c r="G629" s="164"/>
      <c r="H629" s="164"/>
      <c r="I629" s="164"/>
      <c r="J629" s="164"/>
      <c r="K629" s="164"/>
      <c r="L629" s="164"/>
      <c r="M629" s="164"/>
      <c r="N629" s="164"/>
      <c r="O629" s="164"/>
      <c r="P629" s="164"/>
      <c r="Q629" s="164"/>
      <c r="R629" s="164"/>
      <c r="S629" s="164"/>
      <c r="T629" s="164"/>
      <c r="U629" s="164"/>
      <c r="V629" s="164"/>
      <c r="W629" s="164"/>
      <c r="X629" s="164"/>
      <c r="Y629" s="164"/>
      <c r="Z629" s="164"/>
      <c r="AA629" s="164"/>
      <c r="AB629" s="164"/>
      <c r="AC629" s="164"/>
      <c r="AD629" s="164"/>
      <c r="AE629" s="164"/>
      <c r="AF629" s="164"/>
      <c r="AG629" s="164"/>
      <c r="AH629" s="164"/>
      <c r="AI629" s="164"/>
      <c r="AJ629" s="164"/>
      <c r="AK629" s="164"/>
    </row>
    <row r="630" spans="4:37">
      <c r="D630" s="164"/>
      <c r="E630" s="164"/>
      <c r="F630" s="164"/>
      <c r="G630" s="164"/>
      <c r="H630" s="164"/>
      <c r="I630" s="164"/>
      <c r="J630" s="164"/>
      <c r="K630" s="164"/>
      <c r="L630" s="164"/>
      <c r="M630" s="164"/>
      <c r="N630" s="164"/>
      <c r="O630" s="164"/>
      <c r="P630" s="164"/>
      <c r="Q630" s="164"/>
      <c r="R630" s="164"/>
      <c r="S630" s="164"/>
      <c r="T630" s="164"/>
      <c r="U630" s="164"/>
      <c r="V630" s="164"/>
      <c r="W630" s="164"/>
      <c r="X630" s="164"/>
      <c r="Y630" s="164"/>
      <c r="Z630" s="164"/>
      <c r="AA630" s="164"/>
      <c r="AB630" s="164"/>
      <c r="AC630" s="164"/>
      <c r="AD630" s="164"/>
      <c r="AE630" s="164"/>
      <c r="AF630" s="164"/>
      <c r="AG630" s="164"/>
      <c r="AH630" s="164"/>
      <c r="AI630" s="164"/>
      <c r="AJ630" s="164"/>
      <c r="AK630" s="164"/>
    </row>
    <row r="631" spans="4:37">
      <c r="D631" s="164"/>
      <c r="E631" s="164"/>
      <c r="F631" s="164"/>
      <c r="G631" s="164"/>
      <c r="H631" s="164"/>
      <c r="I631" s="164"/>
      <c r="J631" s="164"/>
      <c r="K631" s="164"/>
      <c r="L631" s="164"/>
      <c r="M631" s="164"/>
      <c r="N631" s="164"/>
      <c r="O631" s="164"/>
      <c r="P631" s="164"/>
      <c r="Q631" s="164"/>
      <c r="R631" s="164"/>
      <c r="S631" s="164"/>
      <c r="T631" s="164"/>
      <c r="U631" s="164"/>
      <c r="V631" s="164"/>
      <c r="W631" s="164"/>
      <c r="X631" s="164"/>
      <c r="Y631" s="164"/>
      <c r="Z631" s="164"/>
      <c r="AA631" s="164"/>
      <c r="AB631" s="164"/>
      <c r="AC631" s="164"/>
      <c r="AD631" s="164"/>
      <c r="AE631" s="164"/>
      <c r="AF631" s="164"/>
      <c r="AG631" s="164"/>
      <c r="AH631" s="164"/>
      <c r="AI631" s="164"/>
      <c r="AJ631" s="164"/>
      <c r="AK631" s="164"/>
    </row>
    <row r="632" spans="4:37">
      <c r="D632" s="164"/>
      <c r="E632" s="164"/>
      <c r="F632" s="164"/>
      <c r="G632" s="164"/>
      <c r="H632" s="164"/>
      <c r="I632" s="164"/>
      <c r="J632" s="164"/>
      <c r="K632" s="164"/>
      <c r="L632" s="164"/>
      <c r="M632" s="164"/>
      <c r="N632" s="164"/>
      <c r="O632" s="164"/>
      <c r="P632" s="164"/>
      <c r="Q632" s="164"/>
      <c r="R632" s="164"/>
      <c r="S632" s="164"/>
      <c r="T632" s="164"/>
      <c r="U632" s="164"/>
      <c r="V632" s="164"/>
      <c r="W632" s="164"/>
      <c r="X632" s="164"/>
      <c r="Y632" s="164"/>
      <c r="Z632" s="164"/>
      <c r="AA632" s="164"/>
      <c r="AB632" s="164"/>
      <c r="AC632" s="164"/>
      <c r="AD632" s="164"/>
      <c r="AE632" s="164"/>
      <c r="AF632" s="164"/>
      <c r="AG632" s="164"/>
      <c r="AH632" s="164"/>
      <c r="AI632" s="164"/>
      <c r="AJ632" s="164"/>
      <c r="AK632" s="164"/>
    </row>
    <row r="633" spans="4:37">
      <c r="D633" s="164"/>
      <c r="E633" s="164"/>
      <c r="F633" s="164"/>
      <c r="G633" s="164"/>
      <c r="H633" s="164"/>
      <c r="I633" s="164"/>
      <c r="J633" s="164"/>
      <c r="K633" s="164"/>
      <c r="L633" s="164"/>
      <c r="M633" s="164"/>
      <c r="N633" s="164"/>
      <c r="O633" s="164"/>
      <c r="P633" s="164"/>
      <c r="Q633" s="164"/>
      <c r="R633" s="164"/>
      <c r="S633" s="164"/>
      <c r="T633" s="164"/>
      <c r="U633" s="164"/>
      <c r="V633" s="164"/>
      <c r="W633" s="164"/>
      <c r="X633" s="164"/>
      <c r="Y633" s="164"/>
      <c r="Z633" s="164"/>
      <c r="AA633" s="164"/>
      <c r="AB633" s="164"/>
      <c r="AC633" s="164"/>
      <c r="AD633" s="164"/>
      <c r="AE633" s="164"/>
      <c r="AF633" s="164"/>
      <c r="AG633" s="164"/>
      <c r="AH633" s="164"/>
      <c r="AI633" s="164"/>
      <c r="AJ633" s="164"/>
      <c r="AK633" s="164"/>
    </row>
    <row r="634" spans="4:37">
      <c r="D634" s="164"/>
      <c r="E634" s="164"/>
      <c r="F634" s="164"/>
      <c r="G634" s="164"/>
      <c r="H634" s="164"/>
      <c r="I634" s="164"/>
      <c r="J634" s="164"/>
      <c r="K634" s="164"/>
      <c r="L634" s="164"/>
      <c r="M634" s="164"/>
      <c r="N634" s="164"/>
      <c r="O634" s="164"/>
      <c r="P634" s="164"/>
      <c r="Q634" s="164"/>
      <c r="R634" s="164"/>
      <c r="S634" s="164"/>
      <c r="T634" s="164"/>
      <c r="U634" s="164"/>
      <c r="V634" s="164"/>
      <c r="W634" s="164"/>
      <c r="X634" s="164"/>
      <c r="Y634" s="164"/>
      <c r="Z634" s="164"/>
      <c r="AA634" s="164"/>
      <c r="AB634" s="164"/>
      <c r="AC634" s="164"/>
      <c r="AD634" s="164"/>
      <c r="AE634" s="164"/>
      <c r="AF634" s="164"/>
      <c r="AG634" s="164"/>
      <c r="AH634" s="164"/>
      <c r="AI634" s="164"/>
      <c r="AJ634" s="164"/>
      <c r="AK634" s="164"/>
    </row>
    <row r="635" spans="4:37">
      <c r="D635" s="164"/>
      <c r="E635" s="164"/>
      <c r="F635" s="164"/>
      <c r="G635" s="164"/>
      <c r="H635" s="164"/>
      <c r="I635" s="164"/>
      <c r="J635" s="164"/>
      <c r="K635" s="164"/>
      <c r="L635" s="164"/>
      <c r="M635" s="164"/>
      <c r="N635" s="164"/>
      <c r="O635" s="164"/>
      <c r="P635" s="164"/>
      <c r="Q635" s="164"/>
      <c r="R635" s="164"/>
      <c r="S635" s="164"/>
      <c r="T635" s="164"/>
      <c r="U635" s="164"/>
      <c r="V635" s="164"/>
      <c r="W635" s="164"/>
      <c r="X635" s="164"/>
      <c r="Y635" s="164"/>
      <c r="Z635" s="164"/>
      <c r="AA635" s="164"/>
      <c r="AB635" s="164"/>
      <c r="AC635" s="164"/>
      <c r="AD635" s="164"/>
      <c r="AE635" s="164"/>
      <c r="AF635" s="164"/>
      <c r="AG635" s="164"/>
      <c r="AH635" s="164"/>
      <c r="AI635" s="164"/>
      <c r="AJ635" s="164"/>
      <c r="AK635" s="164"/>
    </row>
    <row r="636" spans="4:37">
      <c r="D636" s="164"/>
      <c r="E636" s="164"/>
      <c r="F636" s="164"/>
      <c r="G636" s="164"/>
      <c r="H636" s="164"/>
      <c r="I636" s="164"/>
      <c r="J636" s="164"/>
      <c r="K636" s="164"/>
      <c r="L636" s="164"/>
      <c r="M636" s="164"/>
      <c r="N636" s="164"/>
      <c r="O636" s="164"/>
      <c r="P636" s="164"/>
      <c r="Q636" s="164"/>
      <c r="R636" s="164"/>
      <c r="S636" s="164"/>
      <c r="T636" s="164"/>
      <c r="U636" s="164"/>
      <c r="V636" s="164"/>
      <c r="W636" s="164"/>
      <c r="X636" s="164"/>
      <c r="Y636" s="164"/>
      <c r="Z636" s="164"/>
      <c r="AA636" s="164"/>
      <c r="AB636" s="164"/>
      <c r="AC636" s="164"/>
      <c r="AD636" s="164"/>
      <c r="AE636" s="164"/>
      <c r="AF636" s="164"/>
      <c r="AG636" s="164"/>
      <c r="AH636" s="164"/>
      <c r="AI636" s="164"/>
      <c r="AJ636" s="164"/>
      <c r="AK636" s="164"/>
    </row>
    <row r="637" spans="4:37">
      <c r="D637" s="164"/>
      <c r="E637" s="164"/>
      <c r="F637" s="164"/>
      <c r="G637" s="164"/>
      <c r="H637" s="164"/>
      <c r="I637" s="164"/>
      <c r="J637" s="164"/>
      <c r="K637" s="164"/>
      <c r="L637" s="164"/>
      <c r="M637" s="164"/>
      <c r="N637" s="164"/>
      <c r="O637" s="164"/>
      <c r="P637" s="164"/>
      <c r="Q637" s="164"/>
      <c r="R637" s="164"/>
      <c r="S637" s="164"/>
      <c r="T637" s="164"/>
      <c r="U637" s="164"/>
      <c r="V637" s="164"/>
      <c r="W637" s="164"/>
      <c r="X637" s="164"/>
      <c r="Y637" s="164"/>
      <c r="Z637" s="164"/>
      <c r="AA637" s="164"/>
      <c r="AB637" s="164"/>
      <c r="AC637" s="164"/>
      <c r="AD637" s="164"/>
      <c r="AE637" s="164"/>
      <c r="AF637" s="164"/>
      <c r="AG637" s="164"/>
      <c r="AH637" s="164"/>
      <c r="AI637" s="164"/>
      <c r="AJ637" s="164"/>
      <c r="AK637" s="164"/>
    </row>
    <row r="638" spans="4:37">
      <c r="D638" s="164"/>
      <c r="E638" s="164"/>
      <c r="F638" s="164"/>
      <c r="G638" s="164"/>
      <c r="H638" s="164"/>
      <c r="I638" s="164"/>
      <c r="J638" s="164"/>
      <c r="K638" s="164"/>
      <c r="L638" s="164"/>
      <c r="M638" s="164"/>
      <c r="N638" s="164"/>
      <c r="O638" s="164"/>
      <c r="P638" s="164"/>
      <c r="Q638" s="164"/>
      <c r="R638" s="164"/>
      <c r="S638" s="164"/>
      <c r="T638" s="164"/>
      <c r="U638" s="164"/>
      <c r="V638" s="164"/>
      <c r="W638" s="164"/>
      <c r="X638" s="164"/>
      <c r="Y638" s="164"/>
      <c r="Z638" s="164"/>
      <c r="AA638" s="164"/>
      <c r="AB638" s="164"/>
      <c r="AC638" s="164"/>
      <c r="AD638" s="164"/>
      <c r="AE638" s="164"/>
      <c r="AF638" s="164"/>
      <c r="AG638" s="164"/>
      <c r="AH638" s="164"/>
      <c r="AI638" s="164"/>
      <c r="AJ638" s="164"/>
      <c r="AK638" s="164"/>
    </row>
    <row r="639" spans="4:37">
      <c r="D639" s="164"/>
      <c r="E639" s="164"/>
      <c r="F639" s="164"/>
      <c r="G639" s="164"/>
      <c r="H639" s="164"/>
      <c r="I639" s="164"/>
      <c r="J639" s="164"/>
      <c r="K639" s="164"/>
      <c r="L639" s="164"/>
      <c r="M639" s="164"/>
      <c r="N639" s="164"/>
      <c r="O639" s="164"/>
      <c r="P639" s="164"/>
      <c r="Q639" s="164"/>
      <c r="R639" s="164"/>
      <c r="S639" s="164"/>
      <c r="T639" s="164"/>
      <c r="U639" s="164"/>
      <c r="V639" s="164"/>
      <c r="W639" s="164"/>
      <c r="X639" s="164"/>
      <c r="Y639" s="164"/>
      <c r="Z639" s="164"/>
      <c r="AA639" s="164"/>
      <c r="AB639" s="164"/>
      <c r="AC639" s="164"/>
      <c r="AD639" s="164"/>
      <c r="AE639" s="164"/>
      <c r="AF639" s="164"/>
      <c r="AG639" s="164"/>
      <c r="AH639" s="164"/>
      <c r="AI639" s="164"/>
      <c r="AJ639" s="164"/>
      <c r="AK639" s="164"/>
    </row>
    <row r="640" spans="4:37">
      <c r="D640" s="164"/>
      <c r="E640" s="164"/>
      <c r="F640" s="164"/>
      <c r="G640" s="164"/>
      <c r="H640" s="164"/>
      <c r="I640" s="164"/>
      <c r="J640" s="164"/>
      <c r="K640" s="164"/>
      <c r="L640" s="164"/>
      <c r="M640" s="164"/>
      <c r="N640" s="164"/>
      <c r="O640" s="164"/>
      <c r="P640" s="164"/>
      <c r="Q640" s="164"/>
      <c r="R640" s="164"/>
      <c r="S640" s="164"/>
      <c r="T640" s="164"/>
      <c r="U640" s="164"/>
      <c r="V640" s="164"/>
      <c r="W640" s="164"/>
      <c r="X640" s="164"/>
      <c r="Y640" s="164"/>
      <c r="Z640" s="164"/>
      <c r="AA640" s="164"/>
      <c r="AB640" s="164"/>
      <c r="AC640" s="164"/>
      <c r="AD640" s="164"/>
      <c r="AE640" s="164"/>
      <c r="AF640" s="164"/>
      <c r="AG640" s="164"/>
      <c r="AH640" s="164"/>
      <c r="AI640" s="164"/>
      <c r="AJ640" s="164"/>
      <c r="AK640" s="164"/>
    </row>
    <row r="641" spans="4:37">
      <c r="D641" s="164"/>
      <c r="E641" s="164"/>
      <c r="F641" s="164"/>
      <c r="G641" s="164"/>
      <c r="H641" s="164"/>
      <c r="I641" s="164"/>
      <c r="J641" s="164"/>
      <c r="K641" s="164"/>
      <c r="L641" s="164"/>
      <c r="M641" s="164"/>
      <c r="N641" s="164"/>
      <c r="O641" s="164"/>
      <c r="P641" s="164"/>
      <c r="Q641" s="164"/>
      <c r="R641" s="164"/>
      <c r="S641" s="164"/>
      <c r="T641" s="164"/>
      <c r="U641" s="164"/>
      <c r="V641" s="164"/>
      <c r="W641" s="164"/>
      <c r="X641" s="164"/>
      <c r="Y641" s="164"/>
      <c r="Z641" s="164"/>
      <c r="AA641" s="164"/>
      <c r="AB641" s="164"/>
      <c r="AC641" s="164"/>
      <c r="AD641" s="164"/>
      <c r="AE641" s="164"/>
      <c r="AF641" s="164"/>
      <c r="AG641" s="164"/>
      <c r="AH641" s="164"/>
      <c r="AI641" s="164"/>
      <c r="AJ641" s="164"/>
      <c r="AK641" s="164"/>
    </row>
    <row r="642" spans="4:37">
      <c r="D642" s="164"/>
      <c r="E642" s="164"/>
      <c r="F642" s="164"/>
      <c r="G642" s="164"/>
      <c r="H642" s="164"/>
      <c r="I642" s="164"/>
      <c r="J642" s="164"/>
      <c r="K642" s="164"/>
      <c r="L642" s="164"/>
      <c r="M642" s="164"/>
      <c r="N642" s="164"/>
      <c r="O642" s="164"/>
      <c r="P642" s="164"/>
      <c r="Q642" s="164"/>
      <c r="R642" s="164"/>
      <c r="S642" s="164"/>
      <c r="T642" s="164"/>
      <c r="U642" s="164"/>
      <c r="V642" s="164"/>
      <c r="W642" s="164"/>
      <c r="X642" s="164"/>
      <c r="Y642" s="164"/>
      <c r="Z642" s="164"/>
      <c r="AA642" s="164"/>
      <c r="AB642" s="164"/>
      <c r="AC642" s="164"/>
      <c r="AD642" s="164"/>
      <c r="AE642" s="164"/>
      <c r="AF642" s="164"/>
      <c r="AG642" s="164"/>
      <c r="AH642" s="164"/>
      <c r="AI642" s="164"/>
      <c r="AJ642" s="164"/>
      <c r="AK642" s="164"/>
    </row>
    <row r="643" spans="4:37">
      <c r="D643" s="164"/>
      <c r="E643" s="164"/>
      <c r="F643" s="164"/>
      <c r="G643" s="164"/>
      <c r="H643" s="164"/>
      <c r="I643" s="164"/>
      <c r="J643" s="164"/>
      <c r="K643" s="164"/>
      <c r="L643" s="164"/>
      <c r="M643" s="164"/>
      <c r="N643" s="164"/>
      <c r="O643" s="164"/>
      <c r="P643" s="164"/>
      <c r="Q643" s="164"/>
      <c r="R643" s="164"/>
      <c r="S643" s="164"/>
      <c r="T643" s="164"/>
      <c r="U643" s="164"/>
      <c r="V643" s="164"/>
      <c r="W643" s="164"/>
      <c r="X643" s="164"/>
      <c r="Y643" s="164"/>
      <c r="Z643" s="164"/>
      <c r="AA643" s="164"/>
      <c r="AB643" s="164"/>
      <c r="AC643" s="164"/>
      <c r="AD643" s="164"/>
      <c r="AE643" s="164"/>
      <c r="AF643" s="164"/>
      <c r="AG643" s="164"/>
      <c r="AH643" s="164"/>
      <c r="AI643" s="164"/>
      <c r="AJ643" s="164"/>
      <c r="AK643" s="164"/>
    </row>
    <row r="644" spans="4:37">
      <c r="D644" s="164"/>
      <c r="E644" s="164"/>
      <c r="F644" s="164"/>
      <c r="G644" s="164"/>
      <c r="H644" s="164"/>
      <c r="I644" s="164"/>
      <c r="J644" s="164"/>
      <c r="K644" s="164"/>
      <c r="L644" s="164"/>
      <c r="M644" s="164"/>
      <c r="N644" s="164"/>
      <c r="O644" s="164"/>
      <c r="P644" s="164"/>
      <c r="Q644" s="164"/>
      <c r="R644" s="164"/>
      <c r="S644" s="164"/>
      <c r="T644" s="164"/>
      <c r="U644" s="164"/>
      <c r="V644" s="164"/>
      <c r="W644" s="164"/>
      <c r="X644" s="164"/>
      <c r="Y644" s="164"/>
      <c r="Z644" s="164"/>
      <c r="AA644" s="164"/>
      <c r="AB644" s="164"/>
      <c r="AC644" s="164"/>
      <c r="AD644" s="164"/>
      <c r="AE644" s="164"/>
      <c r="AF644" s="164"/>
      <c r="AG644" s="164"/>
      <c r="AH644" s="164"/>
      <c r="AI644" s="164"/>
      <c r="AJ644" s="164"/>
      <c r="AK644" s="164"/>
    </row>
    <row r="645" spans="4:37">
      <c r="D645" s="164"/>
      <c r="E645" s="164"/>
      <c r="F645" s="164"/>
      <c r="G645" s="164"/>
      <c r="H645" s="164"/>
      <c r="I645" s="164"/>
      <c r="J645" s="164"/>
      <c r="K645" s="164"/>
      <c r="L645" s="164"/>
      <c r="M645" s="164"/>
      <c r="N645" s="164"/>
      <c r="O645" s="164"/>
      <c r="P645" s="164"/>
      <c r="Q645" s="164"/>
      <c r="R645" s="164"/>
      <c r="S645" s="164"/>
      <c r="T645" s="164"/>
      <c r="U645" s="164"/>
      <c r="V645" s="164"/>
      <c r="W645" s="164"/>
      <c r="X645" s="164"/>
      <c r="Y645" s="164"/>
      <c r="Z645" s="164"/>
      <c r="AA645" s="164"/>
      <c r="AB645" s="164"/>
      <c r="AC645" s="164"/>
      <c r="AD645" s="164"/>
      <c r="AE645" s="164"/>
      <c r="AF645" s="164"/>
      <c r="AG645" s="164"/>
      <c r="AH645" s="164"/>
      <c r="AI645" s="164"/>
      <c r="AJ645" s="164"/>
      <c r="AK645" s="164"/>
    </row>
    <row r="646" spans="4:37">
      <c r="D646" s="164"/>
      <c r="E646" s="164"/>
      <c r="F646" s="164"/>
      <c r="G646" s="164"/>
      <c r="H646" s="164"/>
      <c r="I646" s="164"/>
      <c r="J646" s="164"/>
      <c r="K646" s="164"/>
      <c r="L646" s="164"/>
      <c r="M646" s="164"/>
      <c r="N646" s="164"/>
      <c r="O646" s="164"/>
      <c r="P646" s="164"/>
      <c r="Q646" s="164"/>
      <c r="R646" s="164"/>
      <c r="S646" s="164"/>
      <c r="T646" s="164"/>
      <c r="U646" s="164"/>
      <c r="V646" s="164"/>
      <c r="W646" s="164"/>
      <c r="X646" s="164"/>
      <c r="Y646" s="164"/>
      <c r="Z646" s="164"/>
      <c r="AA646" s="164"/>
      <c r="AB646" s="164"/>
      <c r="AC646" s="164"/>
      <c r="AD646" s="164"/>
      <c r="AE646" s="164"/>
      <c r="AF646" s="164"/>
      <c r="AG646" s="164"/>
      <c r="AH646" s="164"/>
      <c r="AI646" s="164"/>
      <c r="AJ646" s="164"/>
      <c r="AK646" s="164"/>
    </row>
    <row r="647" spans="4:37">
      <c r="D647" s="164"/>
      <c r="E647" s="164"/>
      <c r="F647" s="164"/>
      <c r="G647" s="164"/>
      <c r="H647" s="164"/>
      <c r="I647" s="164"/>
      <c r="J647" s="164"/>
      <c r="K647" s="164"/>
      <c r="L647" s="164"/>
      <c r="M647" s="164"/>
      <c r="N647" s="164"/>
      <c r="O647" s="164"/>
      <c r="P647" s="164"/>
      <c r="Q647" s="164"/>
      <c r="R647" s="164"/>
      <c r="S647" s="164"/>
      <c r="T647" s="164"/>
      <c r="U647" s="164"/>
      <c r="V647" s="164"/>
      <c r="W647" s="164"/>
      <c r="X647" s="164"/>
      <c r="Y647" s="164"/>
      <c r="Z647" s="164"/>
      <c r="AA647" s="164"/>
      <c r="AB647" s="164"/>
      <c r="AC647" s="164"/>
      <c r="AD647" s="164"/>
      <c r="AE647" s="164"/>
      <c r="AF647" s="164"/>
      <c r="AG647" s="164"/>
      <c r="AH647" s="164"/>
      <c r="AI647" s="164"/>
      <c r="AJ647" s="164"/>
      <c r="AK647" s="164"/>
    </row>
    <row r="648" spans="4:37">
      <c r="D648" s="164"/>
      <c r="E648" s="164"/>
      <c r="F648" s="164"/>
      <c r="G648" s="164"/>
      <c r="H648" s="164"/>
      <c r="I648" s="164"/>
      <c r="J648" s="164"/>
      <c r="K648" s="164"/>
      <c r="L648" s="164"/>
      <c r="M648" s="164"/>
      <c r="N648" s="164"/>
      <c r="O648" s="164"/>
      <c r="P648" s="164"/>
      <c r="Q648" s="164"/>
      <c r="R648" s="164"/>
      <c r="S648" s="164"/>
      <c r="T648" s="164"/>
      <c r="U648" s="164"/>
      <c r="V648" s="164"/>
      <c r="W648" s="164"/>
      <c r="X648" s="164"/>
      <c r="Y648" s="164"/>
      <c r="Z648" s="164"/>
      <c r="AA648" s="164"/>
      <c r="AB648" s="164"/>
      <c r="AC648" s="164"/>
      <c r="AD648" s="164"/>
      <c r="AE648" s="164"/>
      <c r="AF648" s="164"/>
      <c r="AG648" s="164"/>
      <c r="AH648" s="164"/>
      <c r="AI648" s="164"/>
      <c r="AJ648" s="164"/>
      <c r="AK648" s="164"/>
    </row>
    <row r="649" spans="4:37">
      <c r="D649" s="164"/>
      <c r="E649" s="164"/>
      <c r="F649" s="164"/>
      <c r="G649" s="164"/>
      <c r="H649" s="164"/>
      <c r="I649" s="164"/>
      <c r="J649" s="164"/>
      <c r="K649" s="164"/>
      <c r="L649" s="164"/>
      <c r="M649" s="164"/>
      <c r="N649" s="164"/>
      <c r="O649" s="164"/>
      <c r="P649" s="164"/>
      <c r="Q649" s="164"/>
      <c r="R649" s="164"/>
      <c r="S649" s="164"/>
      <c r="T649" s="164"/>
      <c r="U649" s="164"/>
      <c r="V649" s="164"/>
      <c r="W649" s="164"/>
      <c r="X649" s="164"/>
      <c r="Y649" s="164"/>
      <c r="Z649" s="164"/>
      <c r="AA649" s="164"/>
      <c r="AB649" s="164"/>
      <c r="AC649" s="164"/>
      <c r="AD649" s="164"/>
      <c r="AE649" s="164"/>
      <c r="AF649" s="164"/>
      <c r="AG649" s="164"/>
      <c r="AH649" s="164"/>
      <c r="AI649" s="164"/>
      <c r="AJ649" s="164"/>
      <c r="AK649" s="164"/>
    </row>
    <row r="650" spans="4:37">
      <c r="D650" s="164"/>
      <c r="E650" s="164"/>
      <c r="F650" s="164"/>
      <c r="G650" s="164"/>
      <c r="H650" s="164"/>
      <c r="I650" s="164"/>
      <c r="J650" s="164"/>
      <c r="K650" s="164"/>
      <c r="L650" s="164"/>
      <c r="M650" s="164"/>
      <c r="N650" s="164"/>
      <c r="O650" s="164"/>
      <c r="P650" s="164"/>
      <c r="Q650" s="164"/>
      <c r="R650" s="164"/>
      <c r="S650" s="164"/>
      <c r="T650" s="164"/>
      <c r="U650" s="164"/>
      <c r="V650" s="164"/>
      <c r="W650" s="164"/>
      <c r="X650" s="164"/>
      <c r="Y650" s="164"/>
      <c r="Z650" s="164"/>
      <c r="AA650" s="164"/>
      <c r="AB650" s="164"/>
      <c r="AC650" s="164"/>
      <c r="AD650" s="164"/>
      <c r="AE650" s="164"/>
      <c r="AF650" s="164"/>
      <c r="AG650" s="164"/>
      <c r="AH650" s="164"/>
      <c r="AI650" s="164"/>
      <c r="AJ650" s="164"/>
      <c r="AK650" s="164"/>
    </row>
    <row r="651" spans="4:37">
      <c r="D651" s="164"/>
      <c r="E651" s="164"/>
      <c r="F651" s="164"/>
      <c r="G651" s="164"/>
      <c r="H651" s="164"/>
      <c r="I651" s="164"/>
      <c r="J651" s="164"/>
      <c r="K651" s="164"/>
      <c r="L651" s="164"/>
      <c r="M651" s="164"/>
      <c r="N651" s="164"/>
      <c r="O651" s="164"/>
      <c r="P651" s="164"/>
      <c r="Q651" s="164"/>
      <c r="R651" s="164"/>
      <c r="S651" s="164"/>
      <c r="T651" s="164"/>
      <c r="U651" s="164"/>
      <c r="V651" s="164"/>
      <c r="W651" s="164"/>
      <c r="X651" s="164"/>
      <c r="Y651" s="164"/>
      <c r="Z651" s="164"/>
      <c r="AA651" s="164"/>
      <c r="AB651" s="164"/>
      <c r="AC651" s="164"/>
      <c r="AD651" s="164"/>
      <c r="AE651" s="164"/>
      <c r="AF651" s="164"/>
      <c r="AG651" s="164"/>
      <c r="AH651" s="164"/>
      <c r="AI651" s="164"/>
      <c r="AJ651" s="164"/>
      <c r="AK651" s="164"/>
    </row>
    <row r="652" spans="4:37">
      <c r="D652" s="164"/>
      <c r="E652" s="164"/>
      <c r="F652" s="164"/>
      <c r="G652" s="164"/>
      <c r="H652" s="164"/>
      <c r="I652" s="164"/>
      <c r="J652" s="164"/>
      <c r="K652" s="164"/>
      <c r="L652" s="164"/>
      <c r="M652" s="164"/>
      <c r="N652" s="164"/>
      <c r="O652" s="164"/>
      <c r="P652" s="164"/>
      <c r="Q652" s="164"/>
      <c r="R652" s="164"/>
      <c r="S652" s="164"/>
      <c r="T652" s="164"/>
      <c r="U652" s="164"/>
      <c r="V652" s="164"/>
      <c r="W652" s="164"/>
      <c r="X652" s="164"/>
      <c r="Y652" s="164"/>
      <c r="Z652" s="164"/>
      <c r="AA652" s="164"/>
      <c r="AB652" s="164"/>
      <c r="AC652" s="164"/>
      <c r="AD652" s="164"/>
      <c r="AE652" s="164"/>
      <c r="AF652" s="164"/>
      <c r="AG652" s="164"/>
      <c r="AH652" s="164"/>
      <c r="AI652" s="164"/>
      <c r="AJ652" s="164"/>
      <c r="AK652" s="164"/>
    </row>
    <row r="653" spans="4:37">
      <c r="D653" s="164"/>
      <c r="E653" s="164"/>
      <c r="F653" s="164"/>
      <c r="G653" s="164"/>
      <c r="H653" s="164"/>
      <c r="I653" s="164"/>
      <c r="J653" s="164"/>
      <c r="K653" s="164"/>
      <c r="L653" s="164"/>
      <c r="M653" s="164"/>
      <c r="N653" s="164"/>
      <c r="O653" s="164"/>
      <c r="P653" s="164"/>
      <c r="Q653" s="164"/>
      <c r="R653" s="164"/>
      <c r="S653" s="164"/>
      <c r="T653" s="164"/>
      <c r="U653" s="164"/>
      <c r="V653" s="164"/>
      <c r="W653" s="164"/>
      <c r="X653" s="164"/>
      <c r="Y653" s="164"/>
      <c r="Z653" s="164"/>
      <c r="AA653" s="164"/>
      <c r="AB653" s="164"/>
      <c r="AC653" s="164"/>
      <c r="AD653" s="164"/>
      <c r="AE653" s="164"/>
      <c r="AF653" s="164"/>
      <c r="AG653" s="164"/>
      <c r="AH653" s="164"/>
      <c r="AI653" s="164"/>
      <c r="AJ653" s="164"/>
      <c r="AK653" s="164"/>
    </row>
    <row r="654" spans="4:37">
      <c r="D654" s="164"/>
      <c r="E654" s="164"/>
      <c r="F654" s="164"/>
      <c r="G654" s="164"/>
      <c r="H654" s="164"/>
      <c r="I654" s="164"/>
      <c r="J654" s="164"/>
      <c r="K654" s="164"/>
      <c r="L654" s="164"/>
      <c r="M654" s="164"/>
      <c r="N654" s="164"/>
      <c r="O654" s="164"/>
      <c r="P654" s="164"/>
      <c r="Q654" s="164"/>
      <c r="R654" s="164"/>
      <c r="S654" s="164"/>
      <c r="T654" s="164"/>
      <c r="U654" s="164"/>
      <c r="V654" s="164"/>
      <c r="W654" s="164"/>
      <c r="X654" s="164"/>
      <c r="Y654" s="164"/>
      <c r="Z654" s="164"/>
      <c r="AA654" s="164"/>
      <c r="AB654" s="164"/>
      <c r="AC654" s="164"/>
      <c r="AD654" s="164"/>
      <c r="AE654" s="164"/>
      <c r="AF654" s="164"/>
      <c r="AG654" s="164"/>
      <c r="AH654" s="164"/>
      <c r="AI654" s="164"/>
      <c r="AJ654" s="164"/>
      <c r="AK654" s="164"/>
    </row>
    <row r="655" spans="4:37">
      <c r="D655" s="164"/>
      <c r="E655" s="164"/>
      <c r="F655" s="164"/>
      <c r="G655" s="164"/>
      <c r="H655" s="164"/>
      <c r="I655" s="164"/>
      <c r="J655" s="164"/>
      <c r="K655" s="164"/>
      <c r="L655" s="164"/>
      <c r="M655" s="164"/>
      <c r="N655" s="164"/>
      <c r="O655" s="164"/>
      <c r="P655" s="164"/>
      <c r="Q655" s="164"/>
      <c r="R655" s="164"/>
      <c r="S655" s="164"/>
      <c r="T655" s="164"/>
      <c r="U655" s="164"/>
      <c r="V655" s="164"/>
      <c r="W655" s="164"/>
      <c r="X655" s="164"/>
      <c r="Y655" s="164"/>
      <c r="Z655" s="164"/>
      <c r="AA655" s="164"/>
      <c r="AB655" s="164"/>
      <c r="AC655" s="164"/>
      <c r="AD655" s="164"/>
      <c r="AE655" s="164"/>
      <c r="AF655" s="164"/>
      <c r="AG655" s="164"/>
      <c r="AH655" s="164"/>
      <c r="AI655" s="164"/>
      <c r="AJ655" s="164"/>
      <c r="AK655" s="164"/>
    </row>
    <row r="656" spans="4:37">
      <c r="D656" s="164"/>
      <c r="E656" s="164"/>
      <c r="F656" s="164"/>
      <c r="G656" s="164"/>
      <c r="H656" s="164"/>
      <c r="I656" s="164"/>
      <c r="J656" s="164"/>
      <c r="K656" s="164"/>
      <c r="L656" s="164"/>
      <c r="M656" s="164"/>
      <c r="N656" s="164"/>
      <c r="O656" s="164"/>
      <c r="P656" s="164"/>
      <c r="Q656" s="164"/>
      <c r="R656" s="164"/>
      <c r="S656" s="164"/>
      <c r="T656" s="164"/>
      <c r="U656" s="164"/>
      <c r="V656" s="164"/>
      <c r="W656" s="164"/>
      <c r="X656" s="164"/>
      <c r="Y656" s="164"/>
      <c r="Z656" s="164"/>
      <c r="AA656" s="164"/>
      <c r="AB656" s="164"/>
      <c r="AC656" s="164"/>
      <c r="AD656" s="164"/>
      <c r="AE656" s="164"/>
      <c r="AF656" s="164"/>
      <c r="AG656" s="164"/>
      <c r="AH656" s="164"/>
      <c r="AI656" s="164"/>
      <c r="AJ656" s="164"/>
      <c r="AK656" s="164"/>
    </row>
    <row r="657" spans="4:37">
      <c r="D657" s="164"/>
      <c r="E657" s="164"/>
      <c r="F657" s="164"/>
      <c r="G657" s="164"/>
      <c r="H657" s="164"/>
      <c r="I657" s="164"/>
      <c r="J657" s="164"/>
      <c r="K657" s="164"/>
      <c r="L657" s="164"/>
      <c r="M657" s="164"/>
      <c r="N657" s="164"/>
      <c r="O657" s="164"/>
      <c r="P657" s="164"/>
      <c r="Q657" s="164"/>
      <c r="R657" s="164"/>
      <c r="S657" s="164"/>
      <c r="T657" s="164"/>
      <c r="U657" s="164"/>
      <c r="V657" s="164"/>
      <c r="W657" s="164"/>
      <c r="X657" s="164"/>
      <c r="Y657" s="164"/>
      <c r="Z657" s="164"/>
      <c r="AA657" s="164"/>
      <c r="AB657" s="164"/>
      <c r="AC657" s="164"/>
      <c r="AD657" s="164"/>
      <c r="AE657" s="164"/>
      <c r="AF657" s="164"/>
      <c r="AG657" s="164"/>
      <c r="AH657" s="164"/>
      <c r="AI657" s="164"/>
      <c r="AJ657" s="164"/>
      <c r="AK657" s="164"/>
    </row>
    <row r="658" spans="4:37">
      <c r="D658" s="164"/>
      <c r="E658" s="164"/>
      <c r="F658" s="164"/>
      <c r="G658" s="164"/>
      <c r="H658" s="164"/>
      <c r="I658" s="164"/>
      <c r="J658" s="164"/>
      <c r="K658" s="164"/>
      <c r="L658" s="164"/>
      <c r="M658" s="164"/>
      <c r="N658" s="164"/>
      <c r="O658" s="164"/>
      <c r="P658" s="164"/>
      <c r="Q658" s="164"/>
      <c r="R658" s="164"/>
      <c r="S658" s="164"/>
      <c r="T658" s="164"/>
      <c r="U658" s="164"/>
      <c r="V658" s="164"/>
      <c r="W658" s="164"/>
      <c r="X658" s="164"/>
      <c r="Y658" s="164"/>
      <c r="Z658" s="164"/>
      <c r="AA658" s="164"/>
      <c r="AB658" s="164"/>
      <c r="AC658" s="164"/>
      <c r="AD658" s="164"/>
      <c r="AE658" s="164"/>
      <c r="AF658" s="164"/>
      <c r="AG658" s="164"/>
      <c r="AH658" s="164"/>
      <c r="AI658" s="164"/>
      <c r="AJ658" s="164"/>
      <c r="AK658" s="164"/>
    </row>
    <row r="659" spans="4:37">
      <c r="D659" s="164"/>
      <c r="E659" s="164"/>
      <c r="F659" s="164"/>
      <c r="G659" s="164"/>
      <c r="H659" s="164"/>
      <c r="I659" s="164"/>
      <c r="J659" s="164"/>
      <c r="K659" s="164"/>
      <c r="L659" s="164"/>
      <c r="M659" s="164"/>
      <c r="N659" s="164"/>
      <c r="O659" s="164"/>
      <c r="P659" s="164"/>
      <c r="Q659" s="164"/>
      <c r="R659" s="164"/>
      <c r="S659" s="164"/>
      <c r="T659" s="164"/>
      <c r="U659" s="164"/>
      <c r="V659" s="164"/>
      <c r="W659" s="164"/>
      <c r="X659" s="164"/>
      <c r="Y659" s="164"/>
      <c r="Z659" s="164"/>
      <c r="AA659" s="164"/>
      <c r="AB659" s="164"/>
      <c r="AC659" s="164"/>
      <c r="AD659" s="164"/>
      <c r="AE659" s="164"/>
      <c r="AF659" s="164"/>
      <c r="AG659" s="164"/>
      <c r="AH659" s="164"/>
      <c r="AI659" s="164"/>
      <c r="AJ659" s="164"/>
      <c r="AK659" s="164"/>
    </row>
    <row r="660" spans="4:37">
      <c r="D660" s="164"/>
      <c r="E660" s="164"/>
      <c r="F660" s="164"/>
      <c r="G660" s="164"/>
      <c r="H660" s="164"/>
      <c r="I660" s="164"/>
      <c r="J660" s="164"/>
      <c r="K660" s="164"/>
      <c r="L660" s="164"/>
      <c r="M660" s="164"/>
      <c r="N660" s="164"/>
      <c r="O660" s="164"/>
      <c r="P660" s="164"/>
      <c r="Q660" s="164"/>
      <c r="R660" s="164"/>
      <c r="S660" s="164"/>
      <c r="T660" s="164"/>
      <c r="U660" s="164"/>
      <c r="V660" s="164"/>
      <c r="W660" s="164"/>
      <c r="X660" s="164"/>
      <c r="Y660" s="164"/>
      <c r="Z660" s="164"/>
      <c r="AA660" s="164"/>
      <c r="AB660" s="164"/>
      <c r="AC660" s="164"/>
      <c r="AD660" s="164"/>
      <c r="AE660" s="164"/>
      <c r="AF660" s="164"/>
      <c r="AG660" s="164"/>
      <c r="AH660" s="164"/>
      <c r="AI660" s="164"/>
      <c r="AJ660" s="164"/>
      <c r="AK660" s="164"/>
    </row>
    <row r="661" spans="4:37">
      <c r="D661" s="164"/>
      <c r="E661" s="164"/>
      <c r="F661" s="164"/>
      <c r="G661" s="164"/>
      <c r="H661" s="164"/>
      <c r="I661" s="164"/>
      <c r="J661" s="164"/>
      <c r="K661" s="164"/>
      <c r="L661" s="164"/>
      <c r="M661" s="164"/>
      <c r="N661" s="164"/>
      <c r="O661" s="164"/>
      <c r="P661" s="164"/>
      <c r="Q661" s="164"/>
      <c r="R661" s="164"/>
      <c r="S661" s="164"/>
      <c r="T661" s="164"/>
      <c r="U661" s="164"/>
      <c r="V661" s="164"/>
      <c r="W661" s="164"/>
      <c r="X661" s="164"/>
      <c r="Y661" s="164"/>
      <c r="Z661" s="164"/>
      <c r="AA661" s="164"/>
      <c r="AB661" s="164"/>
      <c r="AC661" s="164"/>
      <c r="AD661" s="164"/>
      <c r="AE661" s="164"/>
      <c r="AF661" s="164"/>
      <c r="AG661" s="164"/>
      <c r="AH661" s="164"/>
      <c r="AI661" s="164"/>
      <c r="AJ661" s="164"/>
      <c r="AK661" s="164"/>
    </row>
    <row r="662" spans="4:37">
      <c r="D662" s="164"/>
      <c r="E662" s="164"/>
      <c r="F662" s="164"/>
      <c r="G662" s="164"/>
      <c r="H662" s="164"/>
      <c r="I662" s="164"/>
      <c r="J662" s="164"/>
      <c r="K662" s="164"/>
      <c r="L662" s="164"/>
      <c r="M662" s="164"/>
      <c r="N662" s="164"/>
      <c r="O662" s="164"/>
      <c r="P662" s="164"/>
      <c r="Q662" s="164"/>
      <c r="R662" s="164"/>
      <c r="S662" s="164"/>
      <c r="T662" s="164"/>
      <c r="U662" s="164"/>
      <c r="V662" s="164"/>
      <c r="W662" s="164"/>
      <c r="X662" s="164"/>
      <c r="Y662" s="164"/>
      <c r="Z662" s="164"/>
      <c r="AA662" s="164"/>
      <c r="AB662" s="164"/>
      <c r="AC662" s="164"/>
      <c r="AD662" s="164"/>
      <c r="AE662" s="164"/>
      <c r="AF662" s="164"/>
      <c r="AG662" s="164"/>
      <c r="AH662" s="164"/>
      <c r="AI662" s="164"/>
      <c r="AJ662" s="164"/>
      <c r="AK662" s="164"/>
    </row>
    <row r="663" spans="4:37">
      <c r="D663" s="164"/>
      <c r="E663" s="164"/>
      <c r="F663" s="164"/>
      <c r="G663" s="164"/>
      <c r="H663" s="164"/>
      <c r="I663" s="164"/>
      <c r="J663" s="164"/>
      <c r="K663" s="164"/>
      <c r="L663" s="164"/>
      <c r="M663" s="164"/>
      <c r="N663" s="164"/>
      <c r="O663" s="164"/>
      <c r="P663" s="164"/>
      <c r="Q663" s="164"/>
      <c r="R663" s="164"/>
      <c r="S663" s="164"/>
      <c r="T663" s="164"/>
      <c r="U663" s="164"/>
      <c r="V663" s="164"/>
      <c r="W663" s="164"/>
      <c r="X663" s="164"/>
      <c r="Y663" s="164"/>
      <c r="Z663" s="164"/>
      <c r="AA663" s="164"/>
      <c r="AB663" s="164"/>
      <c r="AC663" s="164"/>
      <c r="AD663" s="164"/>
      <c r="AE663" s="164"/>
      <c r="AF663" s="164"/>
      <c r="AG663" s="164"/>
      <c r="AH663" s="164"/>
      <c r="AI663" s="164"/>
      <c r="AJ663" s="164"/>
      <c r="AK663" s="164"/>
    </row>
    <row r="664" spans="4:37">
      <c r="D664" s="164"/>
      <c r="E664" s="164"/>
      <c r="F664" s="164"/>
      <c r="G664" s="164"/>
      <c r="H664" s="164"/>
      <c r="I664" s="164"/>
      <c r="J664" s="164"/>
      <c r="K664" s="164"/>
      <c r="L664" s="164"/>
      <c r="M664" s="164"/>
      <c r="N664" s="164"/>
      <c r="O664" s="164"/>
      <c r="P664" s="164"/>
      <c r="Q664" s="164"/>
      <c r="R664" s="164"/>
      <c r="S664" s="164"/>
      <c r="T664" s="164"/>
      <c r="U664" s="164"/>
      <c r="V664" s="164"/>
      <c r="W664" s="164"/>
      <c r="X664" s="164"/>
      <c r="Y664" s="164"/>
      <c r="Z664" s="164"/>
      <c r="AA664" s="164"/>
      <c r="AB664" s="164"/>
      <c r="AC664" s="164"/>
      <c r="AD664" s="164"/>
      <c r="AE664" s="164"/>
      <c r="AF664" s="164"/>
      <c r="AG664" s="164"/>
      <c r="AH664" s="164"/>
      <c r="AI664" s="164"/>
      <c r="AJ664" s="164"/>
      <c r="AK664" s="164"/>
    </row>
    <row r="665" spans="4:37">
      <c r="D665" s="164"/>
      <c r="E665" s="164"/>
      <c r="F665" s="164"/>
      <c r="G665" s="164"/>
      <c r="H665" s="164"/>
      <c r="I665" s="164"/>
      <c r="J665" s="164"/>
      <c r="K665" s="164"/>
      <c r="L665" s="164"/>
      <c r="M665" s="164"/>
      <c r="N665" s="164"/>
      <c r="O665" s="164"/>
      <c r="P665" s="164"/>
      <c r="Q665" s="164"/>
      <c r="R665" s="164"/>
      <c r="S665" s="164"/>
      <c r="T665" s="164"/>
      <c r="U665" s="164"/>
      <c r="V665" s="164"/>
      <c r="W665" s="164"/>
      <c r="X665" s="164"/>
      <c r="Y665" s="164"/>
      <c r="Z665" s="164"/>
      <c r="AA665" s="164"/>
      <c r="AB665" s="164"/>
      <c r="AC665" s="164"/>
      <c r="AD665" s="164"/>
      <c r="AE665" s="164"/>
      <c r="AF665" s="164"/>
      <c r="AG665" s="164"/>
      <c r="AH665" s="164"/>
      <c r="AI665" s="164"/>
      <c r="AJ665" s="164"/>
      <c r="AK665" s="164"/>
    </row>
    <row r="666" spans="4:37">
      <c r="D666" s="164"/>
      <c r="E666" s="164"/>
      <c r="F666" s="164"/>
      <c r="G666" s="164"/>
      <c r="H666" s="164"/>
      <c r="I666" s="164"/>
      <c r="J666" s="164"/>
      <c r="K666" s="164"/>
      <c r="L666" s="164"/>
      <c r="M666" s="164"/>
      <c r="N666" s="164"/>
      <c r="O666" s="164"/>
      <c r="P666" s="164"/>
      <c r="Q666" s="164"/>
      <c r="R666" s="164"/>
      <c r="S666" s="164"/>
      <c r="T666" s="164"/>
      <c r="U666" s="164"/>
      <c r="V666" s="164"/>
      <c r="W666" s="164"/>
      <c r="X666" s="164"/>
      <c r="Y666" s="164"/>
      <c r="Z666" s="164"/>
      <c r="AA666" s="164"/>
      <c r="AB666" s="164"/>
      <c r="AC666" s="164"/>
      <c r="AD666" s="164"/>
      <c r="AE666" s="164"/>
      <c r="AF666" s="164"/>
      <c r="AG666" s="164"/>
      <c r="AH666" s="164"/>
      <c r="AI666" s="164"/>
      <c r="AJ666" s="164"/>
      <c r="AK666" s="164"/>
    </row>
    <row r="667" spans="4:37">
      <c r="D667" s="164"/>
      <c r="E667" s="164"/>
      <c r="F667" s="164"/>
      <c r="G667" s="164"/>
      <c r="H667" s="164"/>
      <c r="I667" s="164"/>
      <c r="J667" s="164"/>
      <c r="K667" s="164"/>
      <c r="L667" s="164"/>
      <c r="M667" s="164"/>
      <c r="N667" s="164"/>
      <c r="O667" s="164"/>
      <c r="P667" s="164"/>
      <c r="Q667" s="164"/>
      <c r="R667" s="164"/>
      <c r="S667" s="164"/>
      <c r="T667" s="164"/>
      <c r="U667" s="164"/>
      <c r="V667" s="164"/>
      <c r="W667" s="164"/>
      <c r="X667" s="164"/>
      <c r="Y667" s="164"/>
      <c r="Z667" s="164"/>
      <c r="AA667" s="164"/>
      <c r="AB667" s="164"/>
      <c r="AC667" s="164"/>
      <c r="AD667" s="164"/>
      <c r="AE667" s="164"/>
      <c r="AF667" s="164"/>
      <c r="AG667" s="164"/>
      <c r="AH667" s="164"/>
      <c r="AI667" s="164"/>
      <c r="AJ667" s="164"/>
      <c r="AK667" s="164"/>
    </row>
    <row r="668" spans="4:37">
      <c r="D668" s="164"/>
      <c r="E668" s="164"/>
      <c r="F668" s="164"/>
      <c r="G668" s="164"/>
      <c r="H668" s="164"/>
      <c r="I668" s="164"/>
      <c r="J668" s="164"/>
      <c r="K668" s="164"/>
      <c r="L668" s="164"/>
      <c r="M668" s="164"/>
      <c r="N668" s="164"/>
      <c r="O668" s="164"/>
      <c r="P668" s="164"/>
      <c r="Q668" s="164"/>
      <c r="R668" s="164"/>
      <c r="S668" s="164"/>
      <c r="T668" s="164"/>
      <c r="U668" s="164"/>
      <c r="V668" s="164"/>
      <c r="W668" s="164"/>
      <c r="X668" s="164"/>
      <c r="Y668" s="164"/>
      <c r="Z668" s="164"/>
      <c r="AA668" s="164"/>
      <c r="AB668" s="164"/>
      <c r="AC668" s="164"/>
      <c r="AD668" s="164"/>
      <c r="AE668" s="164"/>
      <c r="AF668" s="164"/>
      <c r="AG668" s="164"/>
      <c r="AH668" s="164"/>
      <c r="AI668" s="164"/>
      <c r="AJ668" s="164"/>
      <c r="AK668" s="164"/>
    </row>
    <row r="669" spans="4:37">
      <c r="D669" s="164"/>
      <c r="E669" s="164"/>
      <c r="F669" s="164"/>
      <c r="G669" s="164"/>
      <c r="H669" s="164"/>
      <c r="I669" s="164"/>
      <c r="J669" s="164"/>
      <c r="K669" s="164"/>
      <c r="L669" s="164"/>
      <c r="M669" s="164"/>
      <c r="N669" s="164"/>
      <c r="O669" s="164"/>
      <c r="P669" s="164"/>
      <c r="Q669" s="164"/>
      <c r="R669" s="164"/>
      <c r="S669" s="164"/>
      <c r="T669" s="164"/>
      <c r="U669" s="164"/>
      <c r="V669" s="164"/>
      <c r="W669" s="164"/>
      <c r="X669" s="164"/>
      <c r="Y669" s="164"/>
      <c r="Z669" s="164"/>
      <c r="AA669" s="164"/>
      <c r="AB669" s="164"/>
      <c r="AC669" s="164"/>
      <c r="AD669" s="164"/>
      <c r="AE669" s="164"/>
      <c r="AF669" s="164"/>
      <c r="AG669" s="164"/>
      <c r="AH669" s="164"/>
      <c r="AI669" s="164"/>
      <c r="AJ669" s="164"/>
      <c r="AK669" s="164"/>
    </row>
    <row r="670" spans="4:37">
      <c r="D670" s="164"/>
      <c r="E670" s="164"/>
      <c r="F670" s="164"/>
      <c r="G670" s="164"/>
      <c r="H670" s="164"/>
      <c r="I670" s="164"/>
      <c r="J670" s="164"/>
      <c r="K670" s="164"/>
      <c r="L670" s="164"/>
      <c r="M670" s="164"/>
      <c r="N670" s="164"/>
      <c r="O670" s="164"/>
      <c r="P670" s="164"/>
      <c r="Q670" s="164"/>
      <c r="R670" s="164"/>
      <c r="S670" s="164"/>
      <c r="T670" s="164"/>
      <c r="U670" s="164"/>
      <c r="V670" s="164"/>
      <c r="W670" s="164"/>
      <c r="X670" s="164"/>
      <c r="Y670" s="164"/>
      <c r="Z670" s="164"/>
      <c r="AA670" s="164"/>
      <c r="AB670" s="164"/>
      <c r="AC670" s="164"/>
      <c r="AD670" s="164"/>
      <c r="AE670" s="164"/>
      <c r="AF670" s="164"/>
      <c r="AG670" s="164"/>
      <c r="AH670" s="164"/>
      <c r="AI670" s="164"/>
      <c r="AJ670" s="164"/>
      <c r="AK670" s="164"/>
    </row>
    <row r="671" spans="4:37">
      <c r="D671" s="164"/>
      <c r="E671" s="164"/>
      <c r="F671" s="164"/>
      <c r="G671" s="164"/>
      <c r="H671" s="164"/>
      <c r="I671" s="164"/>
      <c r="J671" s="164"/>
      <c r="K671" s="164"/>
      <c r="L671" s="164"/>
      <c r="M671" s="164"/>
      <c r="N671" s="164"/>
      <c r="O671" s="164"/>
      <c r="P671" s="164"/>
      <c r="Q671" s="164"/>
      <c r="R671" s="164"/>
      <c r="S671" s="164"/>
      <c r="T671" s="164"/>
      <c r="U671" s="164"/>
      <c r="V671" s="164"/>
      <c r="W671" s="164"/>
      <c r="X671" s="164"/>
      <c r="Y671" s="164"/>
      <c r="Z671" s="164"/>
      <c r="AA671" s="164"/>
      <c r="AB671" s="164"/>
      <c r="AC671" s="164"/>
      <c r="AD671" s="164"/>
      <c r="AE671" s="164"/>
      <c r="AF671" s="164"/>
      <c r="AG671" s="164"/>
      <c r="AH671" s="164"/>
      <c r="AI671" s="164"/>
      <c r="AJ671" s="164"/>
      <c r="AK671" s="164"/>
    </row>
    <row r="672" spans="4:37">
      <c r="D672" s="164"/>
      <c r="E672" s="164"/>
      <c r="F672" s="164"/>
      <c r="G672" s="164"/>
      <c r="H672" s="164"/>
      <c r="I672" s="164"/>
      <c r="J672" s="164"/>
      <c r="K672" s="164"/>
      <c r="L672" s="164"/>
      <c r="M672" s="164"/>
      <c r="N672" s="164"/>
      <c r="O672" s="164"/>
      <c r="P672" s="164"/>
      <c r="Q672" s="164"/>
      <c r="R672" s="164"/>
      <c r="S672" s="164"/>
      <c r="T672" s="164"/>
      <c r="U672" s="164"/>
      <c r="V672" s="164"/>
      <c r="W672" s="164"/>
      <c r="X672" s="164"/>
      <c r="Y672" s="164"/>
      <c r="Z672" s="164"/>
      <c r="AA672" s="164"/>
      <c r="AB672" s="164"/>
      <c r="AC672" s="164"/>
      <c r="AD672" s="164"/>
      <c r="AE672" s="164"/>
      <c r="AF672" s="164"/>
      <c r="AG672" s="164"/>
      <c r="AH672" s="164"/>
      <c r="AI672" s="164"/>
      <c r="AJ672" s="164"/>
      <c r="AK672" s="164"/>
    </row>
    <row r="673" spans="4:37">
      <c r="D673" s="164"/>
      <c r="E673" s="164"/>
      <c r="F673" s="164"/>
      <c r="G673" s="164"/>
      <c r="H673" s="164"/>
      <c r="I673" s="164"/>
      <c r="J673" s="164"/>
      <c r="K673" s="164"/>
      <c r="L673" s="164"/>
      <c r="M673" s="164"/>
      <c r="N673" s="164"/>
      <c r="O673" s="164"/>
      <c r="P673" s="164"/>
      <c r="Q673" s="164"/>
      <c r="R673" s="164"/>
      <c r="S673" s="164"/>
      <c r="T673" s="164"/>
      <c r="U673" s="164"/>
      <c r="V673" s="164"/>
      <c r="W673" s="164"/>
      <c r="X673" s="164"/>
      <c r="Y673" s="164"/>
      <c r="Z673" s="164"/>
      <c r="AA673" s="164"/>
      <c r="AB673" s="164"/>
      <c r="AC673" s="164"/>
      <c r="AD673" s="164"/>
      <c r="AE673" s="164"/>
      <c r="AF673" s="164"/>
      <c r="AG673" s="164"/>
      <c r="AH673" s="164"/>
      <c r="AI673" s="164"/>
      <c r="AJ673" s="164"/>
      <c r="AK673" s="164"/>
    </row>
    <row r="674" spans="4:37">
      <c r="D674" s="164"/>
      <c r="E674" s="164"/>
      <c r="F674" s="164"/>
      <c r="G674" s="164"/>
      <c r="H674" s="164"/>
      <c r="I674" s="164"/>
      <c r="J674" s="164"/>
      <c r="K674" s="164"/>
      <c r="L674" s="164"/>
      <c r="M674" s="164"/>
      <c r="N674" s="164"/>
      <c r="O674" s="164"/>
      <c r="P674" s="164"/>
      <c r="Q674" s="164"/>
      <c r="R674" s="164"/>
      <c r="S674" s="164"/>
      <c r="T674" s="164"/>
      <c r="U674" s="164"/>
      <c r="V674" s="164"/>
      <c r="W674" s="164"/>
      <c r="X674" s="164"/>
      <c r="Y674" s="164"/>
      <c r="Z674" s="164"/>
      <c r="AA674" s="164"/>
      <c r="AB674" s="164"/>
      <c r="AC674" s="164"/>
      <c r="AD674" s="164"/>
      <c r="AE674" s="164"/>
      <c r="AF674" s="164"/>
      <c r="AG674" s="164"/>
      <c r="AH674" s="164"/>
      <c r="AI674" s="164"/>
      <c r="AJ674" s="164"/>
      <c r="AK674" s="164"/>
    </row>
    <row r="675" spans="4:37">
      <c r="D675" s="164"/>
      <c r="E675" s="164"/>
      <c r="F675" s="164"/>
      <c r="G675" s="164"/>
      <c r="H675" s="164"/>
      <c r="I675" s="164"/>
      <c r="J675" s="164"/>
      <c r="K675" s="164"/>
      <c r="L675" s="164"/>
      <c r="M675" s="164"/>
      <c r="N675" s="164"/>
      <c r="O675" s="164"/>
      <c r="P675" s="164"/>
      <c r="Q675" s="164"/>
      <c r="R675" s="164"/>
      <c r="S675" s="164"/>
      <c r="T675" s="164"/>
      <c r="U675" s="164"/>
      <c r="V675" s="164"/>
      <c r="W675" s="164"/>
      <c r="X675" s="164"/>
      <c r="Y675" s="164"/>
      <c r="Z675" s="164"/>
      <c r="AA675" s="164"/>
      <c r="AB675" s="164"/>
      <c r="AC675" s="164"/>
      <c r="AD675" s="164"/>
      <c r="AE675" s="164"/>
      <c r="AF675" s="164"/>
      <c r="AG675" s="164"/>
      <c r="AH675" s="164"/>
      <c r="AI675" s="164"/>
      <c r="AJ675" s="164"/>
      <c r="AK675" s="164"/>
    </row>
    <row r="676" spans="4:37">
      <c r="D676" s="164"/>
      <c r="E676" s="164"/>
      <c r="F676" s="164"/>
      <c r="G676" s="164"/>
      <c r="H676" s="164"/>
      <c r="I676" s="164"/>
      <c r="J676" s="164"/>
      <c r="K676" s="164"/>
      <c r="L676" s="164"/>
      <c r="M676" s="164"/>
      <c r="N676" s="164"/>
      <c r="O676" s="164"/>
      <c r="P676" s="164"/>
      <c r="Q676" s="164"/>
      <c r="R676" s="164"/>
      <c r="S676" s="164"/>
      <c r="T676" s="164"/>
      <c r="U676" s="164"/>
      <c r="V676" s="164"/>
      <c r="W676" s="164"/>
      <c r="X676" s="164"/>
      <c r="Y676" s="164"/>
      <c r="Z676" s="164"/>
      <c r="AA676" s="164"/>
      <c r="AB676" s="164"/>
      <c r="AC676" s="164"/>
      <c r="AD676" s="164"/>
      <c r="AE676" s="164"/>
      <c r="AF676" s="164"/>
      <c r="AG676" s="164"/>
      <c r="AH676" s="164"/>
      <c r="AI676" s="164"/>
      <c r="AJ676" s="164"/>
      <c r="AK676" s="164"/>
    </row>
    <row r="677" spans="4:37">
      <c r="D677" s="164"/>
      <c r="E677" s="164"/>
      <c r="F677" s="164"/>
      <c r="G677" s="164"/>
      <c r="H677" s="164"/>
      <c r="I677" s="164"/>
      <c r="J677" s="164"/>
      <c r="K677" s="164"/>
      <c r="L677" s="164"/>
      <c r="M677" s="164"/>
      <c r="N677" s="164"/>
      <c r="O677" s="164"/>
      <c r="P677" s="164"/>
      <c r="Q677" s="164"/>
      <c r="R677" s="164"/>
      <c r="S677" s="164"/>
      <c r="T677" s="164"/>
      <c r="U677" s="164"/>
      <c r="V677" s="164"/>
      <c r="W677" s="164"/>
      <c r="X677" s="164"/>
      <c r="Y677" s="164"/>
      <c r="Z677" s="164"/>
      <c r="AA677" s="164"/>
      <c r="AB677" s="164"/>
      <c r="AC677" s="164"/>
      <c r="AD677" s="164"/>
      <c r="AE677" s="164"/>
      <c r="AF677" s="164"/>
      <c r="AG677" s="164"/>
      <c r="AH677" s="164"/>
      <c r="AI677" s="164"/>
      <c r="AJ677" s="164"/>
      <c r="AK677" s="164"/>
    </row>
    <row r="678" spans="4:37">
      <c r="D678" s="164"/>
      <c r="E678" s="164"/>
      <c r="F678" s="164"/>
      <c r="G678" s="164"/>
      <c r="H678" s="164"/>
      <c r="I678" s="164"/>
      <c r="J678" s="164"/>
      <c r="K678" s="164"/>
      <c r="L678" s="164"/>
      <c r="M678" s="164"/>
      <c r="N678" s="164"/>
      <c r="O678" s="164"/>
      <c r="P678" s="164"/>
      <c r="Q678" s="164"/>
      <c r="R678" s="164"/>
      <c r="S678" s="164"/>
      <c r="T678" s="164"/>
      <c r="U678" s="164"/>
      <c r="V678" s="164"/>
      <c r="W678" s="164"/>
      <c r="X678" s="164"/>
      <c r="Y678" s="164"/>
      <c r="Z678" s="164"/>
      <c r="AA678" s="164"/>
      <c r="AB678" s="164"/>
      <c r="AC678" s="164"/>
      <c r="AD678" s="164"/>
      <c r="AE678" s="164"/>
      <c r="AF678" s="164"/>
      <c r="AG678" s="164"/>
      <c r="AH678" s="164"/>
      <c r="AI678" s="164"/>
      <c r="AJ678" s="164"/>
      <c r="AK678" s="164"/>
    </row>
    <row r="679" spans="4:37">
      <c r="D679" s="164"/>
      <c r="E679" s="164"/>
      <c r="F679" s="164"/>
      <c r="G679" s="164"/>
      <c r="H679" s="164"/>
      <c r="I679" s="164"/>
      <c r="J679" s="164"/>
      <c r="K679" s="164"/>
      <c r="L679" s="164"/>
      <c r="M679" s="164"/>
      <c r="N679" s="164"/>
      <c r="O679" s="164"/>
      <c r="P679" s="164"/>
      <c r="Q679" s="164"/>
      <c r="R679" s="164"/>
      <c r="S679" s="164"/>
      <c r="T679" s="164"/>
      <c r="U679" s="164"/>
      <c r="V679" s="164"/>
      <c r="W679" s="164"/>
      <c r="X679" s="164"/>
      <c r="Y679" s="164"/>
      <c r="Z679" s="164"/>
      <c r="AA679" s="164"/>
      <c r="AB679" s="164"/>
      <c r="AC679" s="164"/>
      <c r="AD679" s="164"/>
      <c r="AE679" s="164"/>
      <c r="AF679" s="164"/>
      <c r="AG679" s="164"/>
      <c r="AH679" s="164"/>
      <c r="AI679" s="164"/>
      <c r="AJ679" s="164"/>
      <c r="AK679" s="164"/>
    </row>
    <row r="680" spans="4:37">
      <c r="D680" s="164"/>
      <c r="E680" s="164"/>
      <c r="F680" s="164"/>
      <c r="G680" s="164"/>
      <c r="H680" s="164"/>
      <c r="I680" s="164"/>
      <c r="J680" s="164"/>
      <c r="K680" s="164"/>
      <c r="L680" s="164"/>
      <c r="M680" s="164"/>
      <c r="N680" s="164"/>
      <c r="O680" s="164"/>
      <c r="P680" s="164"/>
      <c r="Q680" s="164"/>
      <c r="R680" s="164"/>
      <c r="S680" s="164"/>
      <c r="T680" s="164"/>
      <c r="U680" s="164"/>
      <c r="V680" s="164"/>
      <c r="W680" s="164"/>
      <c r="X680" s="164"/>
      <c r="Y680" s="164"/>
      <c r="Z680" s="164"/>
      <c r="AA680" s="164"/>
      <c r="AB680" s="164"/>
      <c r="AC680" s="164"/>
      <c r="AD680" s="164"/>
      <c r="AE680" s="164"/>
      <c r="AF680" s="164"/>
      <c r="AG680" s="164"/>
      <c r="AH680" s="164"/>
      <c r="AI680" s="164"/>
      <c r="AJ680" s="164"/>
      <c r="AK680" s="164"/>
    </row>
    <row r="681" spans="4:37">
      <c r="D681" s="164"/>
      <c r="E681" s="164"/>
      <c r="F681" s="164"/>
      <c r="G681" s="164"/>
      <c r="H681" s="164"/>
      <c r="I681" s="164"/>
      <c r="J681" s="164"/>
      <c r="K681" s="164"/>
      <c r="L681" s="164"/>
      <c r="M681" s="164"/>
      <c r="N681" s="164"/>
      <c r="O681" s="164"/>
      <c r="P681" s="164"/>
      <c r="Q681" s="164"/>
      <c r="R681" s="164"/>
      <c r="S681" s="164"/>
      <c r="T681" s="164"/>
      <c r="U681" s="164"/>
      <c r="V681" s="164"/>
      <c r="W681" s="164"/>
      <c r="X681" s="164"/>
      <c r="Y681" s="164"/>
      <c r="Z681" s="164"/>
      <c r="AA681" s="164"/>
      <c r="AB681" s="164"/>
      <c r="AC681" s="164"/>
      <c r="AD681" s="164"/>
      <c r="AE681" s="164"/>
      <c r="AF681" s="164"/>
      <c r="AG681" s="164"/>
      <c r="AH681" s="164"/>
      <c r="AI681" s="164"/>
      <c r="AJ681" s="164"/>
      <c r="AK681" s="164"/>
    </row>
    <row r="682" spans="4:37">
      <c r="D682" s="164"/>
      <c r="E682" s="164"/>
      <c r="F682" s="164"/>
      <c r="G682" s="164"/>
      <c r="H682" s="164"/>
      <c r="I682" s="164"/>
      <c r="J682" s="164"/>
      <c r="K682" s="164"/>
      <c r="L682" s="164"/>
      <c r="M682" s="164"/>
      <c r="N682" s="164"/>
      <c r="O682" s="164"/>
      <c r="P682" s="164"/>
      <c r="Q682" s="164"/>
      <c r="R682" s="164"/>
      <c r="S682" s="164"/>
      <c r="T682" s="164"/>
      <c r="U682" s="164"/>
      <c r="V682" s="164"/>
      <c r="W682" s="164"/>
      <c r="X682" s="164"/>
      <c r="Y682" s="164"/>
      <c r="Z682" s="164"/>
      <c r="AA682" s="164"/>
      <c r="AB682" s="164"/>
      <c r="AC682" s="164"/>
      <c r="AD682" s="164"/>
      <c r="AE682" s="164"/>
      <c r="AF682" s="164"/>
      <c r="AG682" s="164"/>
      <c r="AH682" s="164"/>
      <c r="AI682" s="164"/>
      <c r="AJ682" s="164"/>
      <c r="AK682" s="164"/>
    </row>
    <row r="683" spans="4:37">
      <c r="D683" s="164"/>
      <c r="E683" s="164"/>
      <c r="F683" s="164"/>
      <c r="G683" s="164"/>
      <c r="H683" s="164"/>
      <c r="I683" s="164"/>
      <c r="J683" s="164"/>
      <c r="K683" s="164"/>
      <c r="L683" s="164"/>
      <c r="M683" s="164"/>
      <c r="N683" s="164"/>
      <c r="O683" s="164"/>
      <c r="P683" s="164"/>
      <c r="Q683" s="164"/>
      <c r="R683" s="164"/>
      <c r="S683" s="164"/>
      <c r="T683" s="164"/>
      <c r="U683" s="164"/>
      <c r="V683" s="164"/>
      <c r="W683" s="164"/>
      <c r="X683" s="164"/>
      <c r="Y683" s="164"/>
      <c r="Z683" s="164"/>
      <c r="AA683" s="164"/>
      <c r="AB683" s="164"/>
      <c r="AC683" s="164"/>
      <c r="AD683" s="164"/>
      <c r="AE683" s="164"/>
      <c r="AF683" s="164"/>
      <c r="AG683" s="164"/>
      <c r="AH683" s="164"/>
      <c r="AI683" s="164"/>
      <c r="AJ683" s="164"/>
      <c r="AK683" s="164"/>
    </row>
    <row r="684" spans="4:37">
      <c r="D684" s="164"/>
      <c r="E684" s="164"/>
      <c r="F684" s="164"/>
      <c r="G684" s="164"/>
      <c r="H684" s="164"/>
      <c r="I684" s="164"/>
      <c r="J684" s="164"/>
      <c r="K684" s="164"/>
      <c r="L684" s="164"/>
      <c r="M684" s="164"/>
      <c r="N684" s="164"/>
      <c r="O684" s="164"/>
      <c r="P684" s="164"/>
      <c r="Q684" s="164"/>
      <c r="R684" s="164"/>
      <c r="S684" s="164"/>
      <c r="T684" s="164"/>
      <c r="U684" s="164"/>
      <c r="V684" s="164"/>
      <c r="W684" s="164"/>
      <c r="X684" s="164"/>
      <c r="Y684" s="164"/>
      <c r="Z684" s="164"/>
      <c r="AA684" s="164"/>
      <c r="AB684" s="164"/>
      <c r="AC684" s="164"/>
      <c r="AD684" s="164"/>
      <c r="AE684" s="164"/>
      <c r="AF684" s="164"/>
      <c r="AG684" s="164"/>
      <c r="AH684" s="164"/>
      <c r="AI684" s="164"/>
      <c r="AJ684" s="164"/>
      <c r="AK684" s="164"/>
    </row>
    <row r="685" spans="4:37">
      <c r="D685" s="164"/>
      <c r="E685" s="164"/>
      <c r="F685" s="164"/>
      <c r="G685" s="164"/>
      <c r="H685" s="164"/>
      <c r="I685" s="164"/>
      <c r="J685" s="164"/>
      <c r="K685" s="164"/>
      <c r="L685" s="164"/>
      <c r="M685" s="164"/>
      <c r="N685" s="164"/>
      <c r="O685" s="164"/>
      <c r="P685" s="164"/>
      <c r="Q685" s="164"/>
      <c r="R685" s="164"/>
      <c r="S685" s="164"/>
      <c r="T685" s="164"/>
      <c r="U685" s="164"/>
      <c r="V685" s="164"/>
      <c r="W685" s="164"/>
      <c r="X685" s="164"/>
      <c r="Y685" s="164"/>
      <c r="Z685" s="164"/>
      <c r="AA685" s="164"/>
      <c r="AB685" s="164"/>
      <c r="AC685" s="164"/>
      <c r="AD685" s="164"/>
      <c r="AE685" s="164"/>
      <c r="AF685" s="164"/>
      <c r="AG685" s="164"/>
      <c r="AH685" s="164"/>
      <c r="AI685" s="164"/>
      <c r="AJ685" s="164"/>
      <c r="AK685" s="164"/>
    </row>
    <row r="686" spans="4:37">
      <c r="D686" s="164"/>
      <c r="E686" s="164"/>
      <c r="F686" s="164"/>
      <c r="G686" s="164"/>
      <c r="H686" s="164"/>
      <c r="I686" s="164"/>
      <c r="J686" s="164"/>
      <c r="K686" s="164"/>
      <c r="L686" s="164"/>
      <c r="M686" s="164"/>
      <c r="N686" s="164"/>
      <c r="O686" s="164"/>
      <c r="P686" s="164"/>
      <c r="Q686" s="164"/>
      <c r="R686" s="164"/>
      <c r="S686" s="164"/>
      <c r="T686" s="164"/>
      <c r="U686" s="164"/>
      <c r="V686" s="164"/>
      <c r="W686" s="164"/>
      <c r="X686" s="164"/>
      <c r="Y686" s="164"/>
      <c r="Z686" s="164"/>
      <c r="AA686" s="164"/>
      <c r="AB686" s="164"/>
      <c r="AC686" s="164"/>
      <c r="AD686" s="164"/>
      <c r="AE686" s="164"/>
      <c r="AF686" s="164"/>
      <c r="AG686" s="164"/>
      <c r="AH686" s="164"/>
      <c r="AI686" s="164"/>
      <c r="AJ686" s="164"/>
      <c r="AK686" s="164"/>
    </row>
    <row r="687" spans="4:37">
      <c r="D687" s="164"/>
      <c r="E687" s="164"/>
      <c r="F687" s="164"/>
      <c r="G687" s="164"/>
      <c r="H687" s="164"/>
      <c r="I687" s="164"/>
      <c r="J687" s="164"/>
      <c r="K687" s="164"/>
      <c r="L687" s="164"/>
      <c r="M687" s="164"/>
      <c r="N687" s="164"/>
      <c r="O687" s="164"/>
      <c r="P687" s="164"/>
      <c r="Q687" s="164"/>
      <c r="R687" s="164"/>
      <c r="S687" s="164"/>
      <c r="T687" s="164"/>
      <c r="U687" s="164"/>
      <c r="V687" s="164"/>
      <c r="W687" s="164"/>
      <c r="X687" s="164"/>
      <c r="Y687" s="164"/>
      <c r="Z687" s="164"/>
      <c r="AA687" s="164"/>
      <c r="AB687" s="164"/>
      <c r="AC687" s="164"/>
      <c r="AD687" s="164"/>
      <c r="AE687" s="164"/>
      <c r="AF687" s="164"/>
      <c r="AG687" s="164"/>
      <c r="AH687" s="164"/>
      <c r="AI687" s="164"/>
      <c r="AJ687" s="164"/>
      <c r="AK687" s="164"/>
    </row>
    <row r="688" spans="4:37">
      <c r="D688" s="164"/>
      <c r="E688" s="164"/>
      <c r="F688" s="164"/>
      <c r="G688" s="164"/>
      <c r="H688" s="164"/>
      <c r="I688" s="164"/>
      <c r="J688" s="164"/>
      <c r="K688" s="164"/>
      <c r="L688" s="164"/>
      <c r="M688" s="164"/>
      <c r="N688" s="164"/>
      <c r="O688" s="164"/>
      <c r="P688" s="164"/>
      <c r="Q688" s="164"/>
      <c r="R688" s="164"/>
      <c r="S688" s="164"/>
      <c r="T688" s="164"/>
      <c r="U688" s="164"/>
      <c r="V688" s="164"/>
      <c r="W688" s="164"/>
      <c r="X688" s="164"/>
      <c r="Y688" s="164"/>
      <c r="Z688" s="164"/>
      <c r="AA688" s="164"/>
      <c r="AB688" s="164"/>
      <c r="AC688" s="164"/>
      <c r="AD688" s="164"/>
      <c r="AE688" s="164"/>
      <c r="AF688" s="164"/>
      <c r="AG688" s="164"/>
      <c r="AH688" s="164"/>
      <c r="AI688" s="164"/>
      <c r="AJ688" s="164"/>
      <c r="AK688" s="164"/>
    </row>
    <row r="689" spans="4:37">
      <c r="D689" s="164"/>
      <c r="E689" s="164"/>
      <c r="F689" s="164"/>
      <c r="G689" s="164"/>
      <c r="H689" s="164"/>
      <c r="I689" s="164"/>
      <c r="J689" s="164"/>
      <c r="K689" s="164"/>
      <c r="L689" s="164"/>
      <c r="M689" s="164"/>
      <c r="N689" s="164"/>
      <c r="O689" s="164"/>
      <c r="P689" s="164"/>
      <c r="Q689" s="164"/>
      <c r="R689" s="164"/>
      <c r="S689" s="164"/>
      <c r="T689" s="164"/>
      <c r="U689" s="164"/>
      <c r="V689" s="164"/>
      <c r="W689" s="164"/>
      <c r="X689" s="164"/>
      <c r="Y689" s="164"/>
      <c r="Z689" s="164"/>
      <c r="AA689" s="164"/>
      <c r="AB689" s="164"/>
      <c r="AC689" s="164"/>
      <c r="AD689" s="164"/>
      <c r="AE689" s="164"/>
      <c r="AF689" s="164"/>
      <c r="AG689" s="164"/>
      <c r="AH689" s="164"/>
      <c r="AI689" s="164"/>
      <c r="AJ689" s="164"/>
      <c r="AK689" s="164"/>
    </row>
    <row r="690" spans="4:37">
      <c r="D690" s="164"/>
      <c r="E690" s="164"/>
      <c r="F690" s="164"/>
      <c r="G690" s="164"/>
      <c r="H690" s="164"/>
      <c r="I690" s="164"/>
      <c r="J690" s="164"/>
      <c r="K690" s="164"/>
      <c r="L690" s="164"/>
      <c r="M690" s="164"/>
      <c r="N690" s="164"/>
      <c r="O690" s="164"/>
      <c r="P690" s="164"/>
      <c r="Q690" s="164"/>
      <c r="R690" s="164"/>
      <c r="S690" s="164"/>
      <c r="T690" s="164"/>
      <c r="U690" s="164"/>
      <c r="V690" s="164"/>
      <c r="W690" s="164"/>
      <c r="X690" s="164"/>
      <c r="Y690" s="164"/>
      <c r="Z690" s="164"/>
      <c r="AA690" s="164"/>
      <c r="AB690" s="164"/>
      <c r="AC690" s="164"/>
      <c r="AD690" s="164"/>
      <c r="AE690" s="164"/>
      <c r="AF690" s="164"/>
      <c r="AG690" s="164"/>
      <c r="AH690" s="164"/>
      <c r="AI690" s="164"/>
      <c r="AJ690" s="164"/>
      <c r="AK690" s="164"/>
    </row>
    <row r="691" spans="4:37">
      <c r="D691" s="164"/>
      <c r="E691" s="164"/>
      <c r="F691" s="164"/>
      <c r="G691" s="164"/>
      <c r="H691" s="164"/>
      <c r="I691" s="164"/>
      <c r="J691" s="164"/>
      <c r="K691" s="164"/>
      <c r="L691" s="164"/>
      <c r="M691" s="164"/>
      <c r="N691" s="164"/>
      <c r="O691" s="164"/>
      <c r="P691" s="164"/>
      <c r="Q691" s="164"/>
      <c r="R691" s="164"/>
      <c r="S691" s="164"/>
      <c r="T691" s="164"/>
      <c r="U691" s="164"/>
      <c r="V691" s="164"/>
      <c r="W691" s="164"/>
      <c r="X691" s="164"/>
      <c r="Y691" s="164"/>
      <c r="Z691" s="164"/>
      <c r="AA691" s="164"/>
      <c r="AB691" s="164"/>
      <c r="AC691" s="164"/>
      <c r="AD691" s="164"/>
      <c r="AE691" s="164"/>
      <c r="AF691" s="164"/>
      <c r="AG691" s="164"/>
      <c r="AH691" s="164"/>
      <c r="AI691" s="164"/>
      <c r="AJ691" s="164"/>
      <c r="AK691" s="164"/>
    </row>
    <row r="692" spans="4:37">
      <c r="D692" s="164"/>
      <c r="E692" s="164"/>
      <c r="F692" s="164"/>
      <c r="G692" s="164"/>
      <c r="H692" s="164"/>
      <c r="I692" s="164"/>
      <c r="J692" s="164"/>
      <c r="K692" s="164"/>
      <c r="L692" s="164"/>
      <c r="M692" s="164"/>
      <c r="N692" s="164"/>
      <c r="O692" s="164"/>
      <c r="P692" s="164"/>
      <c r="Q692" s="164"/>
      <c r="R692" s="164"/>
      <c r="S692" s="164"/>
      <c r="T692" s="164"/>
      <c r="U692" s="164"/>
      <c r="V692" s="164"/>
      <c r="W692" s="164"/>
      <c r="X692" s="164"/>
      <c r="Y692" s="164"/>
      <c r="Z692" s="164"/>
      <c r="AA692" s="164"/>
      <c r="AB692" s="164"/>
      <c r="AC692" s="164"/>
      <c r="AD692" s="164"/>
      <c r="AE692" s="164"/>
      <c r="AF692" s="164"/>
      <c r="AG692" s="164"/>
      <c r="AH692" s="164"/>
      <c r="AI692" s="164"/>
      <c r="AJ692" s="164"/>
      <c r="AK692" s="164"/>
    </row>
    <row r="693" spans="4:37">
      <c r="D693" s="164"/>
      <c r="E693" s="164"/>
      <c r="F693" s="164"/>
      <c r="G693" s="164"/>
      <c r="H693" s="164"/>
      <c r="I693" s="164"/>
      <c r="J693" s="164"/>
      <c r="K693" s="164"/>
      <c r="L693" s="164"/>
      <c r="M693" s="164"/>
      <c r="N693" s="164"/>
      <c r="O693" s="164"/>
      <c r="P693" s="164"/>
      <c r="Q693" s="164"/>
      <c r="R693" s="164"/>
      <c r="S693" s="164"/>
      <c r="T693" s="164"/>
      <c r="U693" s="164"/>
      <c r="V693" s="164"/>
      <c r="W693" s="164"/>
      <c r="X693" s="164"/>
      <c r="Y693" s="164"/>
      <c r="Z693" s="164"/>
      <c r="AA693" s="164"/>
      <c r="AB693" s="164"/>
      <c r="AC693" s="164"/>
      <c r="AD693" s="164"/>
      <c r="AE693" s="164"/>
      <c r="AF693" s="164"/>
      <c r="AG693" s="164"/>
      <c r="AH693" s="164"/>
      <c r="AI693" s="164"/>
      <c r="AJ693" s="164"/>
      <c r="AK693" s="164"/>
    </row>
    <row r="694" spans="4:37">
      <c r="D694" s="164"/>
      <c r="E694" s="164"/>
      <c r="F694" s="164"/>
      <c r="G694" s="164"/>
      <c r="H694" s="164"/>
      <c r="I694" s="164"/>
      <c r="J694" s="164"/>
      <c r="K694" s="164"/>
      <c r="L694" s="164"/>
      <c r="M694" s="164"/>
      <c r="N694" s="164"/>
      <c r="O694" s="164"/>
      <c r="P694" s="164"/>
      <c r="Q694" s="164"/>
      <c r="R694" s="164"/>
      <c r="S694" s="164"/>
      <c r="T694" s="164"/>
      <c r="U694" s="164"/>
      <c r="V694" s="164"/>
      <c r="W694" s="164"/>
      <c r="X694" s="164"/>
      <c r="Y694" s="164"/>
      <c r="Z694" s="164"/>
      <c r="AA694" s="164"/>
      <c r="AB694" s="164"/>
      <c r="AC694" s="164"/>
      <c r="AD694" s="164"/>
      <c r="AE694" s="164"/>
      <c r="AF694" s="164"/>
      <c r="AG694" s="164"/>
      <c r="AH694" s="164"/>
      <c r="AI694" s="164"/>
      <c r="AJ694" s="164"/>
      <c r="AK694" s="164"/>
    </row>
    <row r="695" spans="4:37">
      <c r="D695" s="164"/>
      <c r="E695" s="164"/>
      <c r="F695" s="164"/>
      <c r="G695" s="164"/>
      <c r="H695" s="164"/>
      <c r="I695" s="164"/>
      <c r="J695" s="164"/>
      <c r="K695" s="164"/>
      <c r="L695" s="164"/>
      <c r="M695" s="164"/>
      <c r="N695" s="164"/>
      <c r="O695" s="164"/>
      <c r="P695" s="164"/>
      <c r="Q695" s="164"/>
      <c r="R695" s="164"/>
      <c r="S695" s="164"/>
      <c r="T695" s="164"/>
      <c r="U695" s="164"/>
      <c r="V695" s="164"/>
      <c r="W695" s="164"/>
      <c r="X695" s="164"/>
      <c r="Y695" s="164"/>
      <c r="Z695" s="164"/>
      <c r="AA695" s="164"/>
      <c r="AB695" s="164"/>
      <c r="AC695" s="164"/>
      <c r="AD695" s="164"/>
      <c r="AE695" s="164"/>
      <c r="AF695" s="164"/>
      <c r="AG695" s="164"/>
      <c r="AH695" s="164"/>
      <c r="AI695" s="164"/>
      <c r="AJ695" s="164"/>
      <c r="AK695" s="164"/>
    </row>
    <row r="696" spans="4:37">
      <c r="D696" s="164"/>
      <c r="E696" s="164"/>
      <c r="F696" s="164"/>
      <c r="G696" s="164"/>
      <c r="H696" s="164"/>
      <c r="I696" s="164"/>
      <c r="J696" s="164"/>
      <c r="K696" s="164"/>
      <c r="L696" s="164"/>
      <c r="M696" s="164"/>
      <c r="N696" s="164"/>
      <c r="O696" s="164"/>
      <c r="P696" s="164"/>
      <c r="Q696" s="164"/>
      <c r="R696" s="164"/>
      <c r="S696" s="164"/>
      <c r="T696" s="164"/>
      <c r="U696" s="164"/>
      <c r="V696" s="164"/>
      <c r="W696" s="164"/>
      <c r="X696" s="164"/>
      <c r="Y696" s="164"/>
      <c r="Z696" s="164"/>
      <c r="AA696" s="164"/>
      <c r="AB696" s="164"/>
      <c r="AC696" s="164"/>
      <c r="AD696" s="164"/>
      <c r="AE696" s="164"/>
      <c r="AF696" s="164"/>
      <c r="AG696" s="164"/>
      <c r="AH696" s="164"/>
      <c r="AI696" s="164"/>
      <c r="AJ696" s="164"/>
      <c r="AK696" s="164"/>
    </row>
    <row r="697" spans="4:37">
      <c r="D697" s="164"/>
      <c r="E697" s="164"/>
      <c r="F697" s="164"/>
      <c r="G697" s="164"/>
      <c r="H697" s="164"/>
      <c r="I697" s="164"/>
      <c r="J697" s="164"/>
      <c r="K697" s="164"/>
      <c r="L697" s="164"/>
      <c r="M697" s="164"/>
      <c r="N697" s="164"/>
      <c r="O697" s="164"/>
      <c r="P697" s="164"/>
      <c r="Q697" s="164"/>
      <c r="R697" s="164"/>
      <c r="S697" s="164"/>
      <c r="T697" s="164"/>
      <c r="U697" s="164"/>
      <c r="V697" s="164"/>
      <c r="W697" s="164"/>
      <c r="X697" s="164"/>
      <c r="Y697" s="164"/>
      <c r="Z697" s="164"/>
      <c r="AA697" s="164"/>
      <c r="AB697" s="164"/>
      <c r="AC697" s="164"/>
      <c r="AD697" s="164"/>
      <c r="AE697" s="164"/>
      <c r="AF697" s="164"/>
      <c r="AG697" s="164"/>
      <c r="AH697" s="164"/>
      <c r="AI697" s="164"/>
      <c r="AJ697" s="164"/>
      <c r="AK697" s="164"/>
    </row>
    <row r="698" spans="4:37">
      <c r="D698" s="164"/>
      <c r="E698" s="164"/>
      <c r="F698" s="164"/>
      <c r="G698" s="164"/>
      <c r="H698" s="164"/>
      <c r="I698" s="164"/>
      <c r="J698" s="164"/>
      <c r="K698" s="164"/>
      <c r="L698" s="164"/>
      <c r="M698" s="164"/>
      <c r="N698" s="164"/>
      <c r="O698" s="164"/>
      <c r="P698" s="164"/>
      <c r="Q698" s="164"/>
      <c r="R698" s="164"/>
      <c r="S698" s="164"/>
      <c r="T698" s="164"/>
      <c r="U698" s="164"/>
      <c r="V698" s="164"/>
      <c r="W698" s="164"/>
      <c r="X698" s="164"/>
      <c r="Y698" s="164"/>
      <c r="Z698" s="164"/>
      <c r="AA698" s="164"/>
      <c r="AB698" s="164"/>
      <c r="AC698" s="164"/>
      <c r="AD698" s="164"/>
      <c r="AE698" s="164"/>
      <c r="AF698" s="164"/>
      <c r="AG698" s="164"/>
      <c r="AH698" s="164"/>
      <c r="AI698" s="164"/>
      <c r="AJ698" s="164"/>
      <c r="AK698" s="164"/>
    </row>
    <row r="699" spans="4:37">
      <c r="D699" s="164"/>
      <c r="E699" s="164"/>
      <c r="F699" s="164"/>
      <c r="G699" s="164"/>
      <c r="H699" s="164"/>
      <c r="I699" s="164"/>
      <c r="J699" s="164"/>
      <c r="K699" s="164"/>
      <c r="L699" s="164"/>
      <c r="M699" s="164"/>
      <c r="N699" s="164"/>
      <c r="O699" s="164"/>
      <c r="P699" s="164"/>
      <c r="Q699" s="164"/>
      <c r="R699" s="164"/>
      <c r="S699" s="164"/>
      <c r="T699" s="164"/>
      <c r="U699" s="164"/>
      <c r="V699" s="164"/>
      <c r="W699" s="164"/>
      <c r="X699" s="164"/>
      <c r="Y699" s="164"/>
      <c r="Z699" s="164"/>
      <c r="AA699" s="164"/>
      <c r="AB699" s="164"/>
      <c r="AC699" s="164"/>
      <c r="AD699" s="164"/>
      <c r="AE699" s="164"/>
      <c r="AF699" s="164"/>
      <c r="AG699" s="164"/>
      <c r="AH699" s="164"/>
      <c r="AI699" s="164"/>
      <c r="AJ699" s="164"/>
      <c r="AK699" s="164"/>
    </row>
    <row r="700" spans="4:37">
      <c r="D700" s="164"/>
      <c r="E700" s="164"/>
      <c r="F700" s="164"/>
      <c r="G700" s="164"/>
      <c r="H700" s="164"/>
      <c r="I700" s="164"/>
      <c r="J700" s="164"/>
      <c r="K700" s="164"/>
      <c r="L700" s="164"/>
      <c r="M700" s="164"/>
      <c r="N700" s="164"/>
      <c r="O700" s="164"/>
      <c r="P700" s="164"/>
      <c r="Q700" s="164"/>
      <c r="R700" s="164"/>
      <c r="S700" s="164"/>
      <c r="T700" s="164"/>
      <c r="U700" s="164"/>
      <c r="V700" s="164"/>
      <c r="W700" s="164"/>
      <c r="X700" s="164"/>
      <c r="Y700" s="164"/>
      <c r="Z700" s="164"/>
      <c r="AA700" s="164"/>
      <c r="AB700" s="164"/>
      <c r="AC700" s="164"/>
      <c r="AD700" s="164"/>
      <c r="AE700" s="164"/>
      <c r="AF700" s="164"/>
      <c r="AG700" s="164"/>
      <c r="AH700" s="164"/>
      <c r="AI700" s="164"/>
      <c r="AJ700" s="164"/>
      <c r="AK700" s="164"/>
    </row>
    <row r="701" spans="4:37">
      <c r="D701" s="164"/>
      <c r="E701" s="164"/>
      <c r="F701" s="164"/>
      <c r="G701" s="164"/>
      <c r="H701" s="164"/>
      <c r="I701" s="164"/>
      <c r="J701" s="164"/>
      <c r="K701" s="164"/>
      <c r="L701" s="164"/>
      <c r="M701" s="164"/>
      <c r="N701" s="164"/>
      <c r="O701" s="164"/>
      <c r="P701" s="164"/>
      <c r="Q701" s="164"/>
      <c r="R701" s="164"/>
      <c r="S701" s="164"/>
      <c r="T701" s="164"/>
      <c r="U701" s="164"/>
      <c r="V701" s="164"/>
      <c r="W701" s="164"/>
      <c r="X701" s="164"/>
      <c r="Y701" s="164"/>
      <c r="Z701" s="164"/>
      <c r="AA701" s="164"/>
      <c r="AB701" s="164"/>
      <c r="AC701" s="164"/>
      <c r="AD701" s="164"/>
      <c r="AE701" s="164"/>
      <c r="AF701" s="164"/>
      <c r="AG701" s="164"/>
      <c r="AH701" s="164"/>
      <c r="AI701" s="164"/>
      <c r="AJ701" s="164"/>
      <c r="AK701" s="164"/>
    </row>
    <row r="702" spans="4:37">
      <c r="D702" s="164"/>
      <c r="E702" s="164"/>
      <c r="F702" s="164"/>
      <c r="G702" s="164"/>
      <c r="H702" s="164"/>
      <c r="I702" s="164"/>
      <c r="J702" s="164"/>
      <c r="K702" s="164"/>
      <c r="L702" s="164"/>
      <c r="M702" s="164"/>
      <c r="N702" s="164"/>
      <c r="O702" s="164"/>
      <c r="P702" s="164"/>
      <c r="Q702" s="164"/>
      <c r="R702" s="164"/>
      <c r="S702" s="164"/>
      <c r="T702" s="164"/>
      <c r="U702" s="164"/>
      <c r="V702" s="164"/>
      <c r="W702" s="164"/>
      <c r="X702" s="164"/>
      <c r="Y702" s="164"/>
      <c r="Z702" s="164"/>
      <c r="AA702" s="164"/>
      <c r="AB702" s="164"/>
      <c r="AC702" s="164"/>
      <c r="AD702" s="164"/>
      <c r="AE702" s="164"/>
      <c r="AF702" s="164"/>
      <c r="AG702" s="164"/>
      <c r="AH702" s="164"/>
      <c r="AI702" s="164"/>
      <c r="AJ702" s="164"/>
      <c r="AK702" s="164"/>
    </row>
    <row r="703" spans="4:37">
      <c r="D703" s="164"/>
      <c r="E703" s="164"/>
      <c r="F703" s="164"/>
      <c r="G703" s="164"/>
      <c r="H703" s="164"/>
      <c r="I703" s="164"/>
      <c r="J703" s="164"/>
      <c r="K703" s="164"/>
      <c r="L703" s="164"/>
      <c r="M703" s="164"/>
      <c r="N703" s="164"/>
      <c r="O703" s="164"/>
      <c r="P703" s="164"/>
      <c r="Q703" s="164"/>
      <c r="R703" s="164"/>
      <c r="S703" s="164"/>
      <c r="T703" s="164"/>
      <c r="U703" s="164"/>
      <c r="V703" s="164"/>
      <c r="W703" s="164"/>
      <c r="X703" s="164"/>
      <c r="Y703" s="164"/>
      <c r="Z703" s="164"/>
      <c r="AA703" s="164"/>
      <c r="AB703" s="164"/>
      <c r="AC703" s="164"/>
      <c r="AD703" s="164"/>
      <c r="AE703" s="164"/>
      <c r="AF703" s="164"/>
      <c r="AG703" s="164"/>
      <c r="AH703" s="164"/>
      <c r="AI703" s="164"/>
      <c r="AJ703" s="164"/>
      <c r="AK703" s="164"/>
    </row>
    <row r="704" spans="4:37">
      <c r="D704" s="164"/>
      <c r="E704" s="164"/>
      <c r="F704" s="164"/>
      <c r="G704" s="164"/>
      <c r="H704" s="164"/>
      <c r="I704" s="164"/>
      <c r="J704" s="164"/>
      <c r="K704" s="164"/>
      <c r="L704" s="164"/>
      <c r="M704" s="164"/>
      <c r="N704" s="164"/>
      <c r="O704" s="164"/>
      <c r="P704" s="164"/>
      <c r="Q704" s="164"/>
      <c r="R704" s="164"/>
      <c r="S704" s="164"/>
      <c r="T704" s="164"/>
      <c r="U704" s="164"/>
      <c r="V704" s="164"/>
      <c r="W704" s="164"/>
      <c r="X704" s="164"/>
      <c r="Y704" s="164"/>
      <c r="Z704" s="164"/>
      <c r="AA704" s="164"/>
      <c r="AB704" s="164"/>
      <c r="AC704" s="164"/>
      <c r="AD704" s="164"/>
      <c r="AE704" s="164"/>
      <c r="AF704" s="164"/>
      <c r="AG704" s="164"/>
      <c r="AH704" s="164"/>
      <c r="AI704" s="164"/>
      <c r="AJ704" s="164"/>
      <c r="AK704" s="164"/>
    </row>
    <row r="705" spans="4:37">
      <c r="D705" s="164"/>
      <c r="E705" s="164"/>
      <c r="F705" s="164"/>
      <c r="G705" s="164"/>
      <c r="H705" s="164"/>
      <c r="I705" s="164"/>
      <c r="J705" s="164"/>
      <c r="K705" s="164"/>
      <c r="L705" s="164"/>
      <c r="M705" s="164"/>
      <c r="N705" s="164"/>
      <c r="O705" s="164"/>
      <c r="P705" s="164"/>
      <c r="Q705" s="164"/>
      <c r="R705" s="164"/>
      <c r="S705" s="164"/>
      <c r="T705" s="164"/>
      <c r="U705" s="164"/>
      <c r="V705" s="164"/>
      <c r="W705" s="164"/>
      <c r="X705" s="164"/>
      <c r="Y705" s="164"/>
      <c r="Z705" s="164"/>
      <c r="AA705" s="164"/>
      <c r="AB705" s="164"/>
      <c r="AC705" s="164"/>
      <c r="AD705" s="164"/>
      <c r="AE705" s="164"/>
      <c r="AF705" s="164"/>
      <c r="AG705" s="164"/>
      <c r="AH705" s="164"/>
      <c r="AI705" s="164"/>
      <c r="AJ705" s="164"/>
      <c r="AK705" s="164"/>
    </row>
    <row r="706" spans="4:37">
      <c r="D706" s="164"/>
      <c r="E706" s="164"/>
      <c r="F706" s="164"/>
      <c r="G706" s="164"/>
      <c r="H706" s="164"/>
      <c r="I706" s="164"/>
      <c r="J706" s="164"/>
      <c r="K706" s="164"/>
      <c r="L706" s="164"/>
      <c r="M706" s="164"/>
      <c r="N706" s="164"/>
      <c r="O706" s="164"/>
      <c r="P706" s="164"/>
      <c r="Q706" s="164"/>
      <c r="R706" s="164"/>
      <c r="S706" s="164"/>
      <c r="T706" s="164"/>
      <c r="U706" s="164"/>
      <c r="V706" s="164"/>
      <c r="W706" s="164"/>
      <c r="X706" s="164"/>
      <c r="Y706" s="164"/>
      <c r="Z706" s="164"/>
      <c r="AA706" s="164"/>
      <c r="AB706" s="164"/>
      <c r="AC706" s="164"/>
      <c r="AD706" s="164"/>
      <c r="AE706" s="164"/>
      <c r="AF706" s="164"/>
      <c r="AG706" s="164"/>
      <c r="AH706" s="164"/>
      <c r="AI706" s="164"/>
      <c r="AJ706" s="164"/>
      <c r="AK706" s="164"/>
    </row>
    <row r="707" spans="4:37">
      <c r="D707" s="164"/>
      <c r="E707" s="164"/>
      <c r="F707" s="164"/>
      <c r="G707" s="164"/>
      <c r="H707" s="164"/>
      <c r="I707" s="164"/>
      <c r="J707" s="164"/>
      <c r="K707" s="164"/>
      <c r="L707" s="164"/>
      <c r="M707" s="164"/>
      <c r="N707" s="164"/>
      <c r="O707" s="164"/>
      <c r="P707" s="164"/>
      <c r="Q707" s="164"/>
      <c r="R707" s="164"/>
      <c r="S707" s="164"/>
      <c r="T707" s="164"/>
      <c r="U707" s="164"/>
      <c r="V707" s="164"/>
      <c r="W707" s="164"/>
      <c r="X707" s="164"/>
      <c r="Y707" s="164"/>
      <c r="Z707" s="164"/>
      <c r="AA707" s="164"/>
      <c r="AB707" s="164"/>
      <c r="AC707" s="164"/>
      <c r="AD707" s="164"/>
      <c r="AE707" s="164"/>
      <c r="AF707" s="164"/>
      <c r="AG707" s="164"/>
      <c r="AH707" s="164"/>
      <c r="AI707" s="164"/>
      <c r="AJ707" s="164"/>
      <c r="AK707" s="164"/>
    </row>
    <row r="708" spans="4:37">
      <c r="D708" s="164"/>
      <c r="E708" s="164"/>
      <c r="F708" s="164"/>
      <c r="G708" s="164"/>
      <c r="H708" s="164"/>
      <c r="I708" s="164"/>
      <c r="J708" s="164"/>
      <c r="K708" s="164"/>
      <c r="L708" s="164"/>
      <c r="M708" s="164"/>
      <c r="N708" s="164"/>
      <c r="O708" s="164"/>
      <c r="P708" s="164"/>
      <c r="Q708" s="164"/>
      <c r="R708" s="164"/>
      <c r="S708" s="164"/>
      <c r="T708" s="164"/>
      <c r="U708" s="164"/>
      <c r="V708" s="164"/>
      <c r="W708" s="164"/>
      <c r="X708" s="164"/>
      <c r="Y708" s="164"/>
      <c r="Z708" s="164"/>
      <c r="AA708" s="164"/>
      <c r="AB708" s="164"/>
      <c r="AC708" s="164"/>
      <c r="AD708" s="164"/>
      <c r="AE708" s="164"/>
      <c r="AF708" s="164"/>
      <c r="AG708" s="164"/>
      <c r="AH708" s="164"/>
      <c r="AI708" s="164"/>
      <c r="AJ708" s="164"/>
      <c r="AK708" s="164"/>
    </row>
    <row r="709" spans="4:37">
      <c r="D709" s="164"/>
      <c r="E709" s="164"/>
      <c r="F709" s="164"/>
      <c r="G709" s="164"/>
      <c r="H709" s="164"/>
      <c r="I709" s="164"/>
      <c r="J709" s="164"/>
      <c r="K709" s="164"/>
      <c r="L709" s="164"/>
      <c r="M709" s="164"/>
      <c r="N709" s="164"/>
      <c r="O709" s="164"/>
      <c r="P709" s="164"/>
      <c r="Q709" s="164"/>
      <c r="R709" s="164"/>
      <c r="S709" s="164"/>
      <c r="T709" s="164"/>
      <c r="U709" s="164"/>
      <c r="V709" s="164"/>
      <c r="W709" s="164"/>
      <c r="X709" s="164"/>
      <c r="Y709" s="164"/>
      <c r="Z709" s="164"/>
      <c r="AA709" s="164"/>
      <c r="AB709" s="164"/>
      <c r="AC709" s="164"/>
      <c r="AD709" s="164"/>
      <c r="AE709" s="164"/>
      <c r="AF709" s="164"/>
      <c r="AG709" s="164"/>
      <c r="AH709" s="164"/>
      <c r="AI709" s="164"/>
      <c r="AJ709" s="164"/>
      <c r="AK709" s="164"/>
    </row>
    <row r="710" spans="4:37">
      <c r="D710" s="164"/>
      <c r="E710" s="164"/>
      <c r="F710" s="164"/>
      <c r="G710" s="164"/>
      <c r="H710" s="164"/>
      <c r="I710" s="164"/>
      <c r="J710" s="164"/>
      <c r="K710" s="164"/>
      <c r="L710" s="164"/>
      <c r="M710" s="164"/>
      <c r="N710" s="164"/>
      <c r="O710" s="164"/>
      <c r="P710" s="164"/>
      <c r="Q710" s="164"/>
      <c r="R710" s="164"/>
      <c r="S710" s="164"/>
      <c r="T710" s="164"/>
      <c r="U710" s="164"/>
      <c r="V710" s="164"/>
      <c r="W710" s="164"/>
      <c r="X710" s="164"/>
      <c r="Y710" s="164"/>
      <c r="Z710" s="164"/>
      <c r="AA710" s="164"/>
      <c r="AB710" s="164"/>
      <c r="AC710" s="164"/>
      <c r="AD710" s="164"/>
      <c r="AE710" s="164"/>
      <c r="AF710" s="164"/>
      <c r="AG710" s="164"/>
      <c r="AH710" s="164"/>
      <c r="AI710" s="164"/>
      <c r="AJ710" s="164"/>
      <c r="AK710" s="164"/>
    </row>
    <row r="711" spans="4:37">
      <c r="D711" s="164"/>
      <c r="E711" s="164"/>
      <c r="F711" s="164"/>
      <c r="G711" s="164"/>
      <c r="H711" s="164"/>
      <c r="I711" s="164"/>
      <c r="J711" s="164"/>
      <c r="K711" s="164"/>
      <c r="L711" s="164"/>
      <c r="M711" s="164"/>
      <c r="N711" s="164"/>
      <c r="O711" s="164"/>
      <c r="P711" s="164"/>
      <c r="Q711" s="164"/>
      <c r="R711" s="164"/>
      <c r="S711" s="164"/>
      <c r="T711" s="164"/>
      <c r="U711" s="164"/>
      <c r="V711" s="164"/>
      <c r="W711" s="164"/>
      <c r="X711" s="164"/>
      <c r="Y711" s="164"/>
      <c r="Z711" s="164"/>
      <c r="AA711" s="164"/>
      <c r="AB711" s="164"/>
      <c r="AC711" s="164"/>
      <c r="AD711" s="164"/>
      <c r="AE711" s="164"/>
      <c r="AF711" s="164"/>
      <c r="AG711" s="164"/>
      <c r="AH711" s="164"/>
      <c r="AI711" s="164"/>
      <c r="AJ711" s="164"/>
      <c r="AK711" s="164"/>
    </row>
    <row r="712" spans="4:37">
      <c r="D712" s="164"/>
      <c r="E712" s="164"/>
      <c r="F712" s="164"/>
      <c r="G712" s="164"/>
      <c r="H712" s="164"/>
      <c r="I712" s="164"/>
      <c r="J712" s="164"/>
      <c r="K712" s="164"/>
      <c r="L712" s="164"/>
      <c r="M712" s="164"/>
      <c r="N712" s="164"/>
      <c r="O712" s="164"/>
      <c r="P712" s="164"/>
      <c r="Q712" s="164"/>
      <c r="R712" s="164"/>
      <c r="S712" s="164"/>
      <c r="T712" s="164"/>
      <c r="U712" s="164"/>
      <c r="V712" s="164"/>
      <c r="W712" s="164"/>
      <c r="X712" s="164"/>
      <c r="Y712" s="164"/>
      <c r="Z712" s="164"/>
      <c r="AA712" s="164"/>
      <c r="AB712" s="164"/>
      <c r="AC712" s="164"/>
      <c r="AD712" s="164"/>
      <c r="AE712" s="164"/>
      <c r="AF712" s="164"/>
      <c r="AG712" s="164"/>
      <c r="AH712" s="164"/>
      <c r="AI712" s="164"/>
      <c r="AJ712" s="164"/>
      <c r="AK712" s="164"/>
    </row>
    <row r="713" spans="4:37">
      <c r="D713" s="164"/>
      <c r="E713" s="164"/>
      <c r="F713" s="164"/>
      <c r="G713" s="164"/>
      <c r="H713" s="164"/>
      <c r="I713" s="164"/>
      <c r="J713" s="164"/>
      <c r="K713" s="164"/>
      <c r="L713" s="164"/>
      <c r="M713" s="164"/>
      <c r="N713" s="164"/>
      <c r="O713" s="164"/>
      <c r="P713" s="164"/>
      <c r="Q713" s="164"/>
      <c r="R713" s="164"/>
      <c r="S713" s="164"/>
      <c r="T713" s="164"/>
      <c r="U713" s="164"/>
      <c r="V713" s="164"/>
      <c r="W713" s="164"/>
      <c r="X713" s="164"/>
      <c r="Y713" s="164"/>
      <c r="Z713" s="164"/>
      <c r="AA713" s="164"/>
      <c r="AB713" s="164"/>
      <c r="AC713" s="164"/>
      <c r="AD713" s="164"/>
      <c r="AE713" s="164"/>
      <c r="AF713" s="164"/>
      <c r="AG713" s="164"/>
      <c r="AH713" s="164"/>
      <c r="AI713" s="164"/>
      <c r="AJ713" s="164"/>
      <c r="AK713" s="164"/>
    </row>
    <row r="714" spans="4:37">
      <c r="D714" s="164"/>
      <c r="E714" s="164"/>
      <c r="F714" s="164"/>
      <c r="G714" s="164"/>
      <c r="H714" s="164"/>
      <c r="I714" s="164"/>
      <c r="J714" s="164"/>
      <c r="K714" s="164"/>
      <c r="L714" s="164"/>
      <c r="M714" s="164"/>
      <c r="N714" s="164"/>
      <c r="O714" s="164"/>
      <c r="P714" s="164"/>
      <c r="Q714" s="164"/>
      <c r="R714" s="164"/>
      <c r="S714" s="164"/>
      <c r="T714" s="164"/>
      <c r="U714" s="164"/>
      <c r="V714" s="164"/>
      <c r="W714" s="164"/>
      <c r="X714" s="164"/>
      <c r="Y714" s="164"/>
      <c r="Z714" s="164"/>
      <c r="AA714" s="164"/>
      <c r="AB714" s="164"/>
      <c r="AC714" s="164"/>
      <c r="AD714" s="164"/>
      <c r="AE714" s="164"/>
      <c r="AF714" s="164"/>
      <c r="AG714" s="164"/>
      <c r="AH714" s="164"/>
      <c r="AI714" s="164"/>
      <c r="AJ714" s="164"/>
      <c r="AK714" s="164"/>
    </row>
    <row r="715" spans="4:37">
      <c r="D715" s="164"/>
      <c r="E715" s="164"/>
      <c r="F715" s="164"/>
      <c r="G715" s="164"/>
      <c r="H715" s="164"/>
      <c r="I715" s="164"/>
      <c r="J715" s="164"/>
      <c r="K715" s="164"/>
      <c r="L715" s="164"/>
      <c r="M715" s="164"/>
      <c r="N715" s="164"/>
      <c r="O715" s="164"/>
      <c r="P715" s="164"/>
      <c r="Q715" s="164"/>
      <c r="R715" s="164"/>
      <c r="S715" s="164"/>
      <c r="T715" s="164"/>
      <c r="U715" s="164"/>
      <c r="V715" s="164"/>
      <c r="W715" s="164"/>
      <c r="X715" s="164"/>
      <c r="Y715" s="164"/>
      <c r="Z715" s="164"/>
      <c r="AA715" s="164"/>
      <c r="AB715" s="164"/>
      <c r="AC715" s="164"/>
      <c r="AD715" s="164"/>
      <c r="AE715" s="164"/>
      <c r="AF715" s="164"/>
      <c r="AG715" s="164"/>
      <c r="AH715" s="164"/>
      <c r="AI715" s="164"/>
      <c r="AJ715" s="164"/>
      <c r="AK715" s="164"/>
    </row>
    <row r="716" spans="4:37">
      <c r="D716" s="164"/>
      <c r="E716" s="164"/>
      <c r="F716" s="164"/>
      <c r="G716" s="164"/>
      <c r="H716" s="164"/>
      <c r="I716" s="164"/>
      <c r="J716" s="164"/>
      <c r="K716" s="164"/>
      <c r="L716" s="164"/>
      <c r="M716" s="164"/>
      <c r="N716" s="164"/>
      <c r="O716" s="164"/>
      <c r="P716" s="164"/>
      <c r="Q716" s="164"/>
      <c r="R716" s="164"/>
      <c r="S716" s="164"/>
      <c r="T716" s="164"/>
      <c r="U716" s="164"/>
      <c r="V716" s="164"/>
      <c r="W716" s="164"/>
      <c r="X716" s="164"/>
      <c r="Y716" s="164"/>
      <c r="Z716" s="164"/>
      <c r="AA716" s="164"/>
      <c r="AB716" s="164"/>
      <c r="AC716" s="164"/>
      <c r="AD716" s="164"/>
      <c r="AE716" s="164"/>
      <c r="AF716" s="164"/>
      <c r="AG716" s="164"/>
      <c r="AH716" s="164"/>
      <c r="AI716" s="164"/>
      <c r="AJ716" s="164"/>
      <c r="AK716" s="164"/>
    </row>
    <row r="717" spans="4:37">
      <c r="D717" s="164"/>
      <c r="E717" s="164"/>
      <c r="F717" s="164"/>
      <c r="G717" s="164"/>
      <c r="H717" s="164"/>
      <c r="I717" s="164"/>
      <c r="J717" s="164"/>
      <c r="K717" s="164"/>
      <c r="L717" s="164"/>
      <c r="M717" s="164"/>
      <c r="N717" s="164"/>
      <c r="O717" s="164"/>
      <c r="P717" s="164"/>
      <c r="Q717" s="164"/>
      <c r="R717" s="164"/>
      <c r="S717" s="164"/>
      <c r="T717" s="164"/>
      <c r="U717" s="164"/>
      <c r="V717" s="164"/>
      <c r="W717" s="164"/>
      <c r="X717" s="164"/>
      <c r="Y717" s="164"/>
      <c r="Z717" s="164"/>
      <c r="AA717" s="164"/>
      <c r="AB717" s="164"/>
      <c r="AC717" s="164"/>
      <c r="AD717" s="164"/>
      <c r="AE717" s="164"/>
      <c r="AF717" s="164"/>
      <c r="AG717" s="164"/>
      <c r="AH717" s="164"/>
      <c r="AI717" s="164"/>
      <c r="AJ717" s="164"/>
      <c r="AK717" s="164"/>
    </row>
    <row r="718" spans="4:37">
      <c r="D718" s="164"/>
      <c r="E718" s="164"/>
      <c r="F718" s="164"/>
      <c r="G718" s="164"/>
      <c r="H718" s="164"/>
      <c r="I718" s="164"/>
      <c r="J718" s="164"/>
      <c r="K718" s="164"/>
      <c r="L718" s="164"/>
      <c r="M718" s="164"/>
      <c r="N718" s="164"/>
      <c r="O718" s="164"/>
      <c r="P718" s="164"/>
      <c r="Q718" s="164"/>
      <c r="R718" s="164"/>
      <c r="S718" s="164"/>
      <c r="T718" s="164"/>
      <c r="U718" s="164"/>
      <c r="V718" s="164"/>
      <c r="W718" s="164"/>
      <c r="X718" s="164"/>
      <c r="Y718" s="164"/>
      <c r="Z718" s="164"/>
      <c r="AA718" s="164"/>
      <c r="AB718" s="164"/>
      <c r="AC718" s="164"/>
      <c r="AD718" s="164"/>
      <c r="AE718" s="164"/>
      <c r="AF718" s="164"/>
      <c r="AG718" s="164"/>
      <c r="AH718" s="164"/>
      <c r="AI718" s="164"/>
      <c r="AJ718" s="164"/>
      <c r="AK718" s="164"/>
    </row>
    <row r="719" spans="4:37">
      <c r="D719" s="164"/>
      <c r="E719" s="164"/>
      <c r="F719" s="164"/>
      <c r="G719" s="164"/>
      <c r="H719" s="164"/>
      <c r="I719" s="164"/>
      <c r="J719" s="164"/>
      <c r="K719" s="164"/>
      <c r="L719" s="164"/>
      <c r="M719" s="164"/>
      <c r="N719" s="164"/>
      <c r="O719" s="164"/>
      <c r="P719" s="164"/>
      <c r="Q719" s="164"/>
      <c r="R719" s="164"/>
      <c r="S719" s="164"/>
      <c r="T719" s="164"/>
      <c r="U719" s="164"/>
      <c r="V719" s="164"/>
      <c r="W719" s="164"/>
      <c r="X719" s="164"/>
      <c r="Y719" s="164"/>
      <c r="Z719" s="164"/>
      <c r="AA719" s="164"/>
      <c r="AB719" s="164"/>
      <c r="AC719" s="164"/>
      <c r="AD719" s="164"/>
      <c r="AE719" s="164"/>
      <c r="AF719" s="164"/>
      <c r="AG719" s="164"/>
      <c r="AH719" s="164"/>
      <c r="AI719" s="164"/>
      <c r="AJ719" s="164"/>
      <c r="AK719" s="164"/>
    </row>
    <row r="720" spans="4:37">
      <c r="D720" s="164"/>
      <c r="E720" s="164"/>
      <c r="F720" s="164"/>
      <c r="G720" s="164"/>
      <c r="H720" s="164"/>
      <c r="I720" s="164"/>
      <c r="J720" s="164"/>
      <c r="K720" s="164"/>
      <c r="L720" s="164"/>
      <c r="M720" s="164"/>
      <c r="N720" s="164"/>
      <c r="O720" s="164"/>
      <c r="P720" s="164"/>
      <c r="Q720" s="164"/>
      <c r="R720" s="164"/>
      <c r="S720" s="164"/>
      <c r="T720" s="164"/>
      <c r="U720" s="164"/>
      <c r="V720" s="164"/>
      <c r="W720" s="164"/>
      <c r="X720" s="164"/>
      <c r="Y720" s="164"/>
      <c r="Z720" s="164"/>
      <c r="AA720" s="164"/>
      <c r="AB720" s="164"/>
      <c r="AC720" s="164"/>
      <c r="AD720" s="164"/>
      <c r="AE720" s="164"/>
      <c r="AF720" s="164"/>
      <c r="AG720" s="164"/>
      <c r="AH720" s="164"/>
      <c r="AI720" s="164"/>
      <c r="AJ720" s="164"/>
      <c r="AK720" s="164"/>
    </row>
    <row r="721" spans="4:37">
      <c r="D721" s="164"/>
      <c r="E721" s="164"/>
      <c r="F721" s="164"/>
      <c r="G721" s="164"/>
      <c r="H721" s="164"/>
      <c r="I721" s="164"/>
      <c r="J721" s="164"/>
      <c r="K721" s="164"/>
      <c r="L721" s="164"/>
      <c r="M721" s="164"/>
      <c r="N721" s="164"/>
      <c r="O721" s="164"/>
      <c r="P721" s="164"/>
      <c r="Q721" s="164"/>
      <c r="R721" s="164"/>
      <c r="S721" s="164"/>
      <c r="T721" s="164"/>
      <c r="U721" s="164"/>
      <c r="V721" s="164"/>
      <c r="W721" s="164"/>
      <c r="X721" s="164"/>
      <c r="Y721" s="164"/>
      <c r="Z721" s="164"/>
      <c r="AA721" s="164"/>
      <c r="AB721" s="164"/>
      <c r="AC721" s="164"/>
      <c r="AD721" s="164"/>
      <c r="AE721" s="164"/>
      <c r="AF721" s="164"/>
      <c r="AG721" s="164"/>
      <c r="AH721" s="164"/>
      <c r="AI721" s="164"/>
      <c r="AJ721" s="164"/>
      <c r="AK721" s="164"/>
    </row>
    <row r="722" spans="4:37">
      <c r="D722" s="164"/>
      <c r="E722" s="164"/>
      <c r="F722" s="164"/>
      <c r="G722" s="164"/>
      <c r="H722" s="164"/>
      <c r="I722" s="164"/>
      <c r="J722" s="164"/>
      <c r="K722" s="164"/>
      <c r="L722" s="164"/>
      <c r="M722" s="164"/>
      <c r="N722" s="164"/>
      <c r="O722" s="164"/>
      <c r="P722" s="164"/>
      <c r="Q722" s="164"/>
      <c r="R722" s="164"/>
      <c r="S722" s="164"/>
      <c r="T722" s="164"/>
      <c r="U722" s="164"/>
      <c r="V722" s="164"/>
      <c r="W722" s="164"/>
      <c r="X722" s="164"/>
      <c r="Y722" s="164"/>
      <c r="Z722" s="164"/>
      <c r="AA722" s="164"/>
      <c r="AB722" s="164"/>
      <c r="AC722" s="164"/>
      <c r="AD722" s="164"/>
      <c r="AE722" s="164"/>
      <c r="AF722" s="164"/>
      <c r="AG722" s="164"/>
      <c r="AH722" s="164"/>
      <c r="AI722" s="164"/>
      <c r="AJ722" s="164"/>
      <c r="AK722" s="164"/>
    </row>
    <row r="723" spans="4:37">
      <c r="D723" s="164"/>
      <c r="E723" s="164"/>
      <c r="F723" s="164"/>
      <c r="G723" s="164"/>
      <c r="H723" s="164"/>
      <c r="I723" s="164"/>
      <c r="J723" s="164"/>
      <c r="K723" s="164"/>
      <c r="L723" s="164"/>
      <c r="M723" s="164"/>
      <c r="N723" s="164"/>
      <c r="O723" s="164"/>
      <c r="P723" s="164"/>
      <c r="Q723" s="164"/>
      <c r="R723" s="164"/>
      <c r="S723" s="164"/>
      <c r="T723" s="164"/>
      <c r="U723" s="164"/>
      <c r="V723" s="164"/>
      <c r="W723" s="164"/>
      <c r="X723" s="164"/>
      <c r="Y723" s="164"/>
      <c r="Z723" s="164"/>
      <c r="AA723" s="164"/>
      <c r="AB723" s="164"/>
      <c r="AC723" s="164"/>
      <c r="AD723" s="164"/>
      <c r="AE723" s="164"/>
      <c r="AF723" s="164"/>
      <c r="AG723" s="164"/>
      <c r="AH723" s="164"/>
      <c r="AI723" s="164"/>
      <c r="AJ723" s="164"/>
      <c r="AK723" s="164"/>
    </row>
    <row r="724" spans="4:37">
      <c r="D724" s="164"/>
      <c r="E724" s="164"/>
      <c r="F724" s="164"/>
      <c r="G724" s="164"/>
      <c r="H724" s="164"/>
      <c r="I724" s="164"/>
      <c r="J724" s="164"/>
      <c r="K724" s="164"/>
      <c r="L724" s="164"/>
      <c r="M724" s="164"/>
      <c r="N724" s="164"/>
      <c r="O724" s="164"/>
      <c r="P724" s="164"/>
      <c r="Q724" s="164"/>
      <c r="R724" s="164"/>
      <c r="S724" s="164"/>
      <c r="T724" s="164"/>
      <c r="U724" s="164"/>
      <c r="V724" s="164"/>
      <c r="W724" s="164"/>
      <c r="X724" s="164"/>
      <c r="Y724" s="164"/>
      <c r="Z724" s="164"/>
      <c r="AA724" s="164"/>
      <c r="AB724" s="164"/>
      <c r="AC724" s="164"/>
      <c r="AD724" s="164"/>
      <c r="AE724" s="164"/>
      <c r="AF724" s="164"/>
      <c r="AG724" s="164"/>
      <c r="AH724" s="164"/>
      <c r="AI724" s="164"/>
      <c r="AJ724" s="164"/>
      <c r="AK724" s="164"/>
    </row>
    <row r="725" spans="4:37">
      <c r="D725" s="164"/>
      <c r="E725" s="164"/>
      <c r="F725" s="164"/>
      <c r="G725" s="164"/>
      <c r="H725" s="164"/>
      <c r="I725" s="164"/>
      <c r="J725" s="164"/>
      <c r="K725" s="164"/>
      <c r="L725" s="164"/>
      <c r="M725" s="164"/>
      <c r="N725" s="164"/>
      <c r="O725" s="164"/>
      <c r="P725" s="164"/>
      <c r="Q725" s="164"/>
      <c r="R725" s="164"/>
      <c r="S725" s="164"/>
      <c r="T725" s="164"/>
      <c r="U725" s="164"/>
      <c r="V725" s="164"/>
      <c r="W725" s="164"/>
      <c r="X725" s="164"/>
      <c r="Y725" s="164"/>
      <c r="Z725" s="164"/>
      <c r="AA725" s="164"/>
      <c r="AB725" s="164"/>
      <c r="AC725" s="164"/>
      <c r="AD725" s="164"/>
      <c r="AE725" s="164"/>
      <c r="AF725" s="164"/>
      <c r="AG725" s="164"/>
      <c r="AH725" s="164"/>
      <c r="AI725" s="164"/>
      <c r="AJ725" s="164"/>
      <c r="AK725" s="164"/>
    </row>
    <row r="726" spans="4:37">
      <c r="D726" s="164"/>
      <c r="E726" s="164"/>
      <c r="F726" s="164"/>
      <c r="G726" s="164"/>
      <c r="H726" s="164"/>
      <c r="I726" s="164"/>
      <c r="J726" s="164"/>
      <c r="K726" s="164"/>
      <c r="L726" s="164"/>
      <c r="M726" s="164"/>
      <c r="N726" s="164"/>
      <c r="O726" s="164"/>
      <c r="P726" s="164"/>
      <c r="Q726" s="164"/>
      <c r="R726" s="164"/>
      <c r="S726" s="164"/>
      <c r="T726" s="164"/>
      <c r="U726" s="164"/>
      <c r="V726" s="164"/>
      <c r="W726" s="164"/>
      <c r="X726" s="164"/>
      <c r="Y726" s="164"/>
      <c r="Z726" s="164"/>
      <c r="AA726" s="164"/>
      <c r="AB726" s="164"/>
      <c r="AC726" s="164"/>
      <c r="AD726" s="164"/>
      <c r="AE726" s="164"/>
      <c r="AF726" s="164"/>
      <c r="AG726" s="164"/>
      <c r="AH726" s="164"/>
      <c r="AI726" s="164"/>
      <c r="AJ726" s="164"/>
      <c r="AK726" s="164"/>
    </row>
    <row r="727" spans="4:37">
      <c r="D727" s="164"/>
      <c r="E727" s="164"/>
      <c r="F727" s="164"/>
      <c r="G727" s="164"/>
      <c r="H727" s="164"/>
      <c r="I727" s="164"/>
      <c r="J727" s="164"/>
      <c r="K727" s="164"/>
      <c r="L727" s="164"/>
      <c r="M727" s="164"/>
      <c r="N727" s="164"/>
      <c r="O727" s="164"/>
      <c r="P727" s="164"/>
      <c r="Q727" s="164"/>
      <c r="R727" s="164"/>
      <c r="S727" s="164"/>
      <c r="T727" s="164"/>
      <c r="U727" s="164"/>
      <c r="V727" s="164"/>
      <c r="W727" s="164"/>
      <c r="X727" s="164"/>
      <c r="Y727" s="164"/>
      <c r="Z727" s="164"/>
      <c r="AA727" s="164"/>
      <c r="AB727" s="164"/>
      <c r="AC727" s="164"/>
      <c r="AD727" s="164"/>
      <c r="AE727" s="164"/>
      <c r="AF727" s="164"/>
      <c r="AG727" s="164"/>
      <c r="AH727" s="164"/>
      <c r="AI727" s="164"/>
      <c r="AJ727" s="164"/>
      <c r="AK727" s="164"/>
    </row>
    <row r="728" spans="4:37">
      <c r="D728" s="164"/>
      <c r="E728" s="164"/>
      <c r="F728" s="164"/>
      <c r="G728" s="164"/>
      <c r="H728" s="164"/>
      <c r="I728" s="164"/>
      <c r="J728" s="164"/>
      <c r="K728" s="164"/>
      <c r="L728" s="164"/>
      <c r="M728" s="164"/>
      <c r="N728" s="164"/>
      <c r="O728" s="164"/>
      <c r="P728" s="164"/>
      <c r="Q728" s="164"/>
      <c r="R728" s="164"/>
      <c r="S728" s="164"/>
      <c r="T728" s="164"/>
      <c r="U728" s="164"/>
      <c r="V728" s="164"/>
      <c r="W728" s="164"/>
      <c r="X728" s="164"/>
      <c r="Y728" s="164"/>
      <c r="Z728" s="164"/>
      <c r="AA728" s="164"/>
      <c r="AB728" s="164"/>
      <c r="AC728" s="164"/>
      <c r="AD728" s="164"/>
      <c r="AE728" s="164"/>
      <c r="AF728" s="164"/>
      <c r="AG728" s="164"/>
      <c r="AH728" s="164"/>
      <c r="AI728" s="164"/>
      <c r="AJ728" s="164"/>
      <c r="AK728" s="164"/>
    </row>
    <row r="729" spans="4:37">
      <c r="D729" s="164"/>
      <c r="E729" s="164"/>
      <c r="F729" s="164"/>
      <c r="G729" s="164"/>
      <c r="H729" s="164"/>
      <c r="I729" s="164"/>
      <c r="J729" s="164"/>
      <c r="K729" s="164"/>
      <c r="L729" s="164"/>
      <c r="M729" s="164"/>
      <c r="N729" s="164"/>
      <c r="O729" s="164"/>
      <c r="P729" s="164"/>
      <c r="Q729" s="164"/>
      <c r="R729" s="164"/>
      <c r="S729" s="164"/>
      <c r="T729" s="164"/>
      <c r="U729" s="164"/>
      <c r="V729" s="164"/>
      <c r="W729" s="164"/>
      <c r="X729" s="164"/>
      <c r="Y729" s="164"/>
      <c r="Z729" s="164"/>
      <c r="AA729" s="164"/>
      <c r="AB729" s="164"/>
      <c r="AC729" s="164"/>
      <c r="AD729" s="164"/>
      <c r="AE729" s="164"/>
      <c r="AF729" s="164"/>
      <c r="AG729" s="164"/>
      <c r="AH729" s="164"/>
      <c r="AI729" s="164"/>
      <c r="AJ729" s="164"/>
      <c r="AK729" s="164"/>
    </row>
    <row r="730" spans="4:37">
      <c r="D730" s="164"/>
      <c r="E730" s="164"/>
      <c r="F730" s="164"/>
      <c r="G730" s="164"/>
      <c r="H730" s="164"/>
      <c r="I730" s="164"/>
      <c r="J730" s="164"/>
      <c r="K730" s="164"/>
      <c r="L730" s="164"/>
      <c r="M730" s="164"/>
      <c r="N730" s="164"/>
      <c r="O730" s="164"/>
      <c r="P730" s="164"/>
      <c r="Q730" s="164"/>
      <c r="R730" s="164"/>
      <c r="S730" s="164"/>
      <c r="T730" s="164"/>
      <c r="U730" s="164"/>
      <c r="V730" s="164"/>
      <c r="W730" s="164"/>
      <c r="X730" s="164"/>
      <c r="Y730" s="164"/>
      <c r="Z730" s="164"/>
      <c r="AA730" s="164"/>
      <c r="AB730" s="164"/>
      <c r="AC730" s="164"/>
      <c r="AD730" s="164"/>
      <c r="AE730" s="164"/>
      <c r="AF730" s="164"/>
      <c r="AG730" s="164"/>
      <c r="AH730" s="164"/>
      <c r="AI730" s="164"/>
      <c r="AJ730" s="164"/>
      <c r="AK730" s="164"/>
    </row>
    <row r="731" spans="4:37">
      <c r="D731" s="164"/>
      <c r="E731" s="164"/>
      <c r="F731" s="164"/>
      <c r="G731" s="164"/>
      <c r="H731" s="164"/>
      <c r="I731" s="164"/>
      <c r="J731" s="164"/>
      <c r="K731" s="164"/>
      <c r="L731" s="164"/>
      <c r="M731" s="164"/>
      <c r="N731" s="164"/>
      <c r="O731" s="164"/>
      <c r="P731" s="164"/>
      <c r="Q731" s="164"/>
      <c r="R731" s="164"/>
      <c r="S731" s="164"/>
      <c r="T731" s="164"/>
      <c r="U731" s="164"/>
      <c r="V731" s="164"/>
      <c r="W731" s="164"/>
      <c r="X731" s="164"/>
      <c r="Y731" s="164"/>
      <c r="Z731" s="164"/>
      <c r="AA731" s="164"/>
      <c r="AB731" s="164"/>
      <c r="AC731" s="164"/>
      <c r="AD731" s="164"/>
      <c r="AE731" s="164"/>
      <c r="AF731" s="164"/>
      <c r="AG731" s="164"/>
      <c r="AH731" s="164"/>
      <c r="AI731" s="164"/>
      <c r="AJ731" s="164"/>
      <c r="AK731" s="164"/>
    </row>
    <row r="732" spans="4:37">
      <c r="D732" s="164"/>
      <c r="E732" s="164"/>
      <c r="F732" s="164"/>
      <c r="G732" s="164"/>
      <c r="H732" s="164"/>
      <c r="I732" s="164"/>
      <c r="J732" s="164"/>
      <c r="K732" s="164"/>
      <c r="L732" s="164"/>
      <c r="M732" s="164"/>
      <c r="N732" s="164"/>
      <c r="O732" s="164"/>
      <c r="P732" s="164"/>
      <c r="Q732" s="164"/>
      <c r="R732" s="164"/>
      <c r="S732" s="164"/>
      <c r="T732" s="164"/>
      <c r="U732" s="164"/>
      <c r="V732" s="164"/>
      <c r="W732" s="164"/>
      <c r="X732" s="164"/>
      <c r="Y732" s="164"/>
      <c r="Z732" s="164"/>
      <c r="AA732" s="164"/>
      <c r="AB732" s="164"/>
      <c r="AC732" s="164"/>
      <c r="AD732" s="164"/>
      <c r="AE732" s="164"/>
      <c r="AF732" s="164"/>
      <c r="AG732" s="164"/>
      <c r="AH732" s="164"/>
      <c r="AI732" s="164"/>
      <c r="AJ732" s="164"/>
      <c r="AK732" s="164"/>
    </row>
    <row r="733" spans="4:37">
      <c r="D733" s="164"/>
      <c r="E733" s="164"/>
      <c r="F733" s="164"/>
      <c r="G733" s="164"/>
      <c r="H733" s="164"/>
      <c r="I733" s="164"/>
      <c r="J733" s="164"/>
      <c r="K733" s="164"/>
      <c r="L733" s="164"/>
      <c r="M733" s="164"/>
      <c r="N733" s="164"/>
      <c r="O733" s="164"/>
      <c r="P733" s="164"/>
      <c r="Q733" s="164"/>
      <c r="R733" s="164"/>
      <c r="S733" s="164"/>
      <c r="T733" s="164"/>
      <c r="U733" s="164"/>
      <c r="V733" s="164"/>
      <c r="W733" s="164"/>
      <c r="X733" s="164"/>
      <c r="Y733" s="164"/>
      <c r="Z733" s="164"/>
      <c r="AA733" s="164"/>
      <c r="AB733" s="164"/>
      <c r="AC733" s="164"/>
      <c r="AD733" s="164"/>
      <c r="AE733" s="164"/>
      <c r="AF733" s="164"/>
      <c r="AG733" s="164"/>
      <c r="AH733" s="164"/>
      <c r="AI733" s="164"/>
      <c r="AJ733" s="164"/>
      <c r="AK733" s="164"/>
    </row>
    <row r="734" spans="4:37">
      <c r="D734" s="164"/>
      <c r="E734" s="164"/>
      <c r="F734" s="164"/>
      <c r="G734" s="164"/>
      <c r="H734" s="164"/>
      <c r="I734" s="164"/>
      <c r="J734" s="164"/>
      <c r="K734" s="164"/>
      <c r="L734" s="164"/>
      <c r="M734" s="164"/>
      <c r="N734" s="164"/>
      <c r="O734" s="164"/>
      <c r="P734" s="164"/>
      <c r="Q734" s="164"/>
      <c r="R734" s="164"/>
      <c r="S734" s="164"/>
      <c r="T734" s="164"/>
      <c r="U734" s="164"/>
      <c r="V734" s="164"/>
      <c r="W734" s="164"/>
      <c r="X734" s="164"/>
      <c r="Y734" s="164"/>
      <c r="Z734" s="164"/>
      <c r="AA734" s="164"/>
      <c r="AB734" s="164"/>
      <c r="AC734" s="164"/>
      <c r="AD734" s="164"/>
      <c r="AE734" s="164"/>
      <c r="AF734" s="164"/>
      <c r="AG734" s="164"/>
      <c r="AH734" s="164"/>
      <c r="AI734" s="164"/>
      <c r="AJ734" s="164"/>
      <c r="AK734" s="164"/>
    </row>
    <row r="735" spans="4:37">
      <c r="D735" s="164"/>
      <c r="E735" s="164"/>
      <c r="F735" s="164"/>
      <c r="G735" s="164"/>
      <c r="H735" s="164"/>
      <c r="I735" s="164"/>
      <c r="J735" s="164"/>
      <c r="K735" s="164"/>
      <c r="L735" s="164"/>
      <c r="M735" s="164"/>
      <c r="N735" s="164"/>
      <c r="O735" s="164"/>
      <c r="P735" s="164"/>
      <c r="Q735" s="164"/>
      <c r="R735" s="164"/>
      <c r="S735" s="164"/>
      <c r="T735" s="164"/>
      <c r="U735" s="164"/>
      <c r="V735" s="164"/>
      <c r="W735" s="164"/>
      <c r="X735" s="164"/>
      <c r="Y735" s="164"/>
      <c r="Z735" s="164"/>
      <c r="AA735" s="164"/>
      <c r="AB735" s="164"/>
      <c r="AC735" s="164"/>
      <c r="AD735" s="164"/>
      <c r="AE735" s="164"/>
      <c r="AF735" s="164"/>
      <c r="AG735" s="164"/>
      <c r="AH735" s="164"/>
      <c r="AI735" s="164"/>
      <c r="AJ735" s="164"/>
      <c r="AK735" s="164"/>
    </row>
    <row r="736" spans="4:37">
      <c r="D736" s="164"/>
      <c r="E736" s="164"/>
      <c r="F736" s="164"/>
      <c r="G736" s="164"/>
      <c r="H736" s="164"/>
      <c r="I736" s="164"/>
      <c r="J736" s="164"/>
      <c r="K736" s="164"/>
      <c r="L736" s="164"/>
      <c r="M736" s="164"/>
      <c r="N736" s="164"/>
      <c r="O736" s="164"/>
      <c r="P736" s="164"/>
      <c r="Q736" s="164"/>
      <c r="R736" s="164"/>
      <c r="S736" s="164"/>
      <c r="T736" s="164"/>
      <c r="U736" s="164"/>
      <c r="V736" s="164"/>
      <c r="W736" s="164"/>
      <c r="X736" s="164"/>
      <c r="Y736" s="164"/>
      <c r="Z736" s="164"/>
      <c r="AA736" s="164"/>
      <c r="AB736" s="164"/>
      <c r="AC736" s="164"/>
      <c r="AD736" s="164"/>
      <c r="AE736" s="164"/>
      <c r="AF736" s="164"/>
      <c r="AG736" s="164"/>
      <c r="AH736" s="164"/>
      <c r="AI736" s="164"/>
      <c r="AJ736" s="164"/>
      <c r="AK736" s="164"/>
    </row>
    <row r="737" spans="4:37">
      <c r="D737" s="164"/>
      <c r="E737" s="164"/>
      <c r="F737" s="164"/>
      <c r="G737" s="164"/>
      <c r="H737" s="164"/>
      <c r="I737" s="164"/>
      <c r="J737" s="164"/>
      <c r="K737" s="164"/>
      <c r="L737" s="164"/>
      <c r="M737" s="164"/>
      <c r="N737" s="164"/>
      <c r="O737" s="164"/>
      <c r="P737" s="164"/>
      <c r="Q737" s="164"/>
      <c r="R737" s="164"/>
      <c r="S737" s="164"/>
      <c r="T737" s="164"/>
      <c r="U737" s="164"/>
      <c r="V737" s="164"/>
      <c r="W737" s="164"/>
      <c r="X737" s="164"/>
      <c r="Y737" s="164"/>
      <c r="Z737" s="164"/>
      <c r="AA737" s="164"/>
      <c r="AB737" s="164"/>
      <c r="AC737" s="164"/>
      <c r="AD737" s="164"/>
      <c r="AE737" s="164"/>
      <c r="AF737" s="164"/>
      <c r="AG737" s="164"/>
      <c r="AH737" s="164"/>
      <c r="AI737" s="164"/>
      <c r="AJ737" s="164"/>
      <c r="AK737" s="164"/>
    </row>
    <row r="738" spans="4:37">
      <c r="D738" s="164"/>
      <c r="E738" s="164"/>
      <c r="F738" s="164"/>
      <c r="G738" s="164"/>
      <c r="H738" s="164"/>
      <c r="I738" s="164"/>
      <c r="J738" s="164"/>
      <c r="K738" s="164"/>
      <c r="L738" s="164"/>
      <c r="M738" s="164"/>
      <c r="N738" s="164"/>
      <c r="O738" s="164"/>
      <c r="P738" s="164"/>
      <c r="Q738" s="164"/>
      <c r="R738" s="164"/>
      <c r="S738" s="164"/>
      <c r="T738" s="164"/>
      <c r="U738" s="164"/>
      <c r="V738" s="164"/>
      <c r="W738" s="164"/>
      <c r="X738" s="164"/>
      <c r="Y738" s="164"/>
      <c r="Z738" s="164"/>
      <c r="AA738" s="164"/>
      <c r="AB738" s="164"/>
      <c r="AC738" s="164"/>
      <c r="AD738" s="164"/>
      <c r="AE738" s="164"/>
      <c r="AF738" s="164"/>
      <c r="AG738" s="164"/>
      <c r="AH738" s="164"/>
      <c r="AI738" s="164"/>
      <c r="AJ738" s="164"/>
      <c r="AK738" s="164"/>
    </row>
    <row r="739" spans="4:37">
      <c r="D739" s="164"/>
      <c r="E739" s="164"/>
      <c r="F739" s="164"/>
      <c r="G739" s="164"/>
      <c r="H739" s="164"/>
      <c r="I739" s="164"/>
      <c r="J739" s="164"/>
      <c r="K739" s="164"/>
      <c r="L739" s="164"/>
      <c r="M739" s="164"/>
      <c r="N739" s="164"/>
      <c r="O739" s="164"/>
      <c r="P739" s="164"/>
      <c r="Q739" s="164"/>
      <c r="R739" s="164"/>
      <c r="S739" s="164"/>
      <c r="T739" s="164"/>
      <c r="U739" s="164"/>
      <c r="V739" s="164"/>
      <c r="W739" s="164"/>
      <c r="X739" s="164"/>
      <c r="Y739" s="164"/>
      <c r="Z739" s="164"/>
      <c r="AA739" s="164"/>
      <c r="AB739" s="164"/>
      <c r="AC739" s="164"/>
      <c r="AD739" s="164"/>
      <c r="AE739" s="164"/>
      <c r="AF739" s="164"/>
      <c r="AG739" s="164"/>
      <c r="AH739" s="164"/>
      <c r="AI739" s="164"/>
      <c r="AJ739" s="164"/>
      <c r="AK739" s="164"/>
    </row>
    <row r="740" spans="4:37">
      <c r="D740" s="164"/>
      <c r="E740" s="164"/>
      <c r="F740" s="164"/>
      <c r="G740" s="164"/>
      <c r="H740" s="164"/>
      <c r="I740" s="164"/>
      <c r="J740" s="164"/>
      <c r="K740" s="164"/>
      <c r="L740" s="164"/>
      <c r="M740" s="164"/>
      <c r="N740" s="164"/>
      <c r="O740" s="164"/>
      <c r="P740" s="164"/>
      <c r="Q740" s="164"/>
      <c r="R740" s="164"/>
      <c r="S740" s="164"/>
      <c r="T740" s="164"/>
      <c r="U740" s="164"/>
      <c r="V740" s="164"/>
      <c r="W740" s="164"/>
      <c r="X740" s="164"/>
      <c r="Y740" s="164"/>
      <c r="Z740" s="164"/>
      <c r="AA740" s="164"/>
      <c r="AB740" s="164"/>
      <c r="AC740" s="164"/>
      <c r="AD740" s="164"/>
      <c r="AE740" s="164"/>
      <c r="AF740" s="164"/>
      <c r="AG740" s="164"/>
      <c r="AH740" s="164"/>
      <c r="AI740" s="164"/>
      <c r="AJ740" s="164"/>
      <c r="AK740" s="164"/>
    </row>
    <row r="741" spans="4:37">
      <c r="D741" s="164"/>
      <c r="E741" s="164"/>
      <c r="F741" s="164"/>
      <c r="G741" s="164"/>
      <c r="H741" s="164"/>
      <c r="I741" s="164"/>
      <c r="J741" s="164"/>
      <c r="K741" s="164"/>
      <c r="L741" s="164"/>
      <c r="M741" s="164"/>
      <c r="N741" s="164"/>
      <c r="O741" s="164"/>
      <c r="P741" s="164"/>
      <c r="Q741" s="164"/>
      <c r="R741" s="164"/>
      <c r="S741" s="164"/>
      <c r="T741" s="164"/>
      <c r="U741" s="164"/>
      <c r="V741" s="164"/>
      <c r="W741" s="164"/>
      <c r="X741" s="164"/>
      <c r="Y741" s="164"/>
      <c r="Z741" s="164"/>
      <c r="AA741" s="164"/>
      <c r="AB741" s="164"/>
      <c r="AC741" s="164"/>
      <c r="AD741" s="164"/>
      <c r="AE741" s="164"/>
      <c r="AF741" s="164"/>
      <c r="AG741" s="164"/>
      <c r="AH741" s="164"/>
      <c r="AI741" s="164"/>
      <c r="AJ741" s="164"/>
      <c r="AK741" s="164"/>
    </row>
    <row r="742" spans="4:37">
      <c r="D742" s="164"/>
      <c r="E742" s="164"/>
      <c r="F742" s="164"/>
      <c r="G742" s="164"/>
      <c r="H742" s="164"/>
      <c r="I742" s="164"/>
      <c r="J742" s="164"/>
      <c r="K742" s="164"/>
      <c r="L742" s="164"/>
      <c r="M742" s="164"/>
      <c r="N742" s="164"/>
      <c r="O742" s="164"/>
      <c r="P742" s="164"/>
      <c r="Q742" s="164"/>
      <c r="R742" s="164"/>
      <c r="S742" s="164"/>
      <c r="T742" s="164"/>
      <c r="U742" s="164"/>
      <c r="V742" s="164"/>
      <c r="W742" s="164"/>
      <c r="X742" s="164"/>
      <c r="Y742" s="164"/>
      <c r="Z742" s="164"/>
      <c r="AA742" s="164"/>
      <c r="AB742" s="164"/>
      <c r="AC742" s="164"/>
      <c r="AD742" s="164"/>
      <c r="AE742" s="164"/>
      <c r="AF742" s="164"/>
      <c r="AG742" s="164"/>
      <c r="AH742" s="164"/>
      <c r="AI742" s="164"/>
      <c r="AJ742" s="164"/>
      <c r="AK742" s="164"/>
    </row>
    <row r="743" spans="4:37">
      <c r="D743" s="164"/>
      <c r="E743" s="164"/>
      <c r="F743" s="164"/>
      <c r="G743" s="164"/>
      <c r="H743" s="164"/>
      <c r="I743" s="164"/>
      <c r="J743" s="164"/>
      <c r="K743" s="164"/>
      <c r="L743" s="164"/>
      <c r="M743" s="164"/>
      <c r="N743" s="164"/>
      <c r="O743" s="164"/>
      <c r="P743" s="164"/>
      <c r="Q743" s="164"/>
      <c r="R743" s="164"/>
      <c r="S743" s="164"/>
      <c r="T743" s="164"/>
      <c r="U743" s="164"/>
      <c r="V743" s="164"/>
      <c r="W743" s="164"/>
      <c r="X743" s="164"/>
      <c r="Y743" s="164"/>
      <c r="Z743" s="164"/>
      <c r="AA743" s="164"/>
      <c r="AB743" s="164"/>
      <c r="AC743" s="164"/>
      <c r="AD743" s="164"/>
      <c r="AE743" s="164"/>
      <c r="AF743" s="164"/>
      <c r="AG743" s="164"/>
      <c r="AH743" s="164"/>
      <c r="AI743" s="164"/>
      <c r="AJ743" s="164"/>
      <c r="AK743" s="164"/>
    </row>
    <row r="744" spans="4:37">
      <c r="D744" s="164"/>
      <c r="E744" s="164"/>
      <c r="F744" s="164"/>
      <c r="G744" s="164"/>
      <c r="H744" s="164"/>
      <c r="I744" s="164"/>
      <c r="J744" s="164"/>
      <c r="K744" s="164"/>
      <c r="L744" s="164"/>
      <c r="M744" s="164"/>
      <c r="N744" s="164"/>
      <c r="O744" s="164"/>
      <c r="P744" s="164"/>
      <c r="Q744" s="164"/>
      <c r="R744" s="164"/>
      <c r="S744" s="164"/>
      <c r="T744" s="164"/>
      <c r="U744" s="164"/>
      <c r="V744" s="164"/>
      <c r="W744" s="164"/>
      <c r="X744" s="164"/>
      <c r="Y744" s="164"/>
      <c r="Z744" s="164"/>
      <c r="AA744" s="164"/>
      <c r="AB744" s="164"/>
      <c r="AC744" s="164"/>
      <c r="AD744" s="164"/>
      <c r="AE744" s="164"/>
      <c r="AF744" s="164"/>
      <c r="AG744" s="164"/>
      <c r="AH744" s="164"/>
      <c r="AI744" s="164"/>
      <c r="AJ744" s="164"/>
      <c r="AK744" s="164"/>
    </row>
    <row r="745" spans="4:37">
      <c r="D745" s="164"/>
      <c r="E745" s="164"/>
      <c r="F745" s="164"/>
      <c r="G745" s="164"/>
      <c r="H745" s="164"/>
      <c r="I745" s="164"/>
      <c r="J745" s="164"/>
      <c r="K745" s="164"/>
      <c r="L745" s="164"/>
      <c r="M745" s="164"/>
      <c r="N745" s="164"/>
      <c r="O745" s="164"/>
      <c r="P745" s="164"/>
      <c r="Q745" s="164"/>
      <c r="R745" s="164"/>
      <c r="S745" s="164"/>
      <c r="T745" s="164"/>
      <c r="U745" s="164"/>
      <c r="V745" s="164"/>
      <c r="W745" s="164"/>
      <c r="X745" s="164"/>
      <c r="Y745" s="164"/>
      <c r="Z745" s="164"/>
      <c r="AA745" s="164"/>
      <c r="AB745" s="164"/>
      <c r="AC745" s="164"/>
      <c r="AD745" s="164"/>
      <c r="AE745" s="164"/>
      <c r="AF745" s="164"/>
      <c r="AG745" s="164"/>
      <c r="AH745" s="164"/>
      <c r="AI745" s="164"/>
      <c r="AJ745" s="164"/>
      <c r="AK745" s="164"/>
    </row>
    <row r="746" spans="4:37">
      <c r="D746" s="164"/>
      <c r="E746" s="164"/>
      <c r="F746" s="164"/>
      <c r="G746" s="164"/>
      <c r="H746" s="164"/>
      <c r="I746" s="164"/>
      <c r="J746" s="164"/>
      <c r="K746" s="164"/>
      <c r="L746" s="164"/>
      <c r="M746" s="164"/>
      <c r="N746" s="164"/>
      <c r="O746" s="164"/>
      <c r="P746" s="164"/>
      <c r="Q746" s="164"/>
      <c r="R746" s="164"/>
      <c r="S746" s="164"/>
      <c r="T746" s="164"/>
      <c r="U746" s="164"/>
      <c r="V746" s="164"/>
      <c r="W746" s="164"/>
      <c r="X746" s="164"/>
      <c r="Y746" s="164"/>
      <c r="Z746" s="164"/>
      <c r="AA746" s="164"/>
      <c r="AB746" s="164"/>
      <c r="AC746" s="164"/>
      <c r="AD746" s="164"/>
      <c r="AE746" s="164"/>
      <c r="AF746" s="164"/>
      <c r="AG746" s="164"/>
      <c r="AH746" s="164"/>
      <c r="AI746" s="164"/>
      <c r="AJ746" s="164"/>
      <c r="AK746" s="164"/>
    </row>
    <row r="747" spans="4:37">
      <c r="D747" s="164"/>
      <c r="E747" s="164"/>
      <c r="F747" s="164"/>
      <c r="G747" s="164"/>
      <c r="H747" s="164"/>
      <c r="I747" s="164"/>
      <c r="J747" s="164"/>
      <c r="K747" s="164"/>
      <c r="L747" s="164"/>
      <c r="M747" s="164"/>
      <c r="N747" s="164"/>
      <c r="O747" s="164"/>
      <c r="P747" s="164"/>
      <c r="Q747" s="164"/>
      <c r="R747" s="164"/>
      <c r="S747" s="164"/>
      <c r="T747" s="164"/>
      <c r="U747" s="164"/>
      <c r="V747" s="164"/>
      <c r="W747" s="164"/>
      <c r="X747" s="164"/>
      <c r="Y747" s="164"/>
      <c r="Z747" s="164"/>
      <c r="AA747" s="164"/>
      <c r="AB747" s="164"/>
      <c r="AC747" s="164"/>
      <c r="AD747" s="164"/>
      <c r="AE747" s="164"/>
      <c r="AF747" s="164"/>
      <c r="AG747" s="164"/>
      <c r="AH747" s="164"/>
      <c r="AI747" s="164"/>
      <c r="AJ747" s="164"/>
      <c r="AK747" s="164"/>
    </row>
    <row r="748" spans="4:37">
      <c r="D748" s="164"/>
      <c r="E748" s="164"/>
      <c r="F748" s="164"/>
      <c r="G748" s="164"/>
      <c r="H748" s="164"/>
      <c r="I748" s="164"/>
      <c r="J748" s="164"/>
      <c r="K748" s="164"/>
      <c r="L748" s="164"/>
      <c r="M748" s="164"/>
      <c r="N748" s="164"/>
      <c r="O748" s="164"/>
      <c r="P748" s="164"/>
      <c r="Q748" s="164"/>
      <c r="R748" s="164"/>
      <c r="S748" s="164"/>
      <c r="T748" s="164"/>
      <c r="U748" s="164"/>
      <c r="V748" s="164"/>
      <c r="W748" s="164"/>
      <c r="X748" s="164"/>
      <c r="Y748" s="164"/>
      <c r="Z748" s="164"/>
      <c r="AA748" s="164"/>
      <c r="AB748" s="164"/>
      <c r="AC748" s="164"/>
      <c r="AD748" s="164"/>
      <c r="AE748" s="164"/>
      <c r="AF748" s="164"/>
      <c r="AG748" s="164"/>
      <c r="AH748" s="164"/>
      <c r="AI748" s="164"/>
      <c r="AJ748" s="164"/>
      <c r="AK748" s="164"/>
    </row>
    <row r="749" spans="4:37">
      <c r="D749" s="164"/>
      <c r="E749" s="164"/>
      <c r="F749" s="164"/>
      <c r="G749" s="164"/>
      <c r="H749" s="164"/>
      <c r="I749" s="164"/>
      <c r="J749" s="164"/>
      <c r="K749" s="164"/>
      <c r="L749" s="164"/>
      <c r="M749" s="164"/>
      <c r="N749" s="164"/>
      <c r="O749" s="164"/>
      <c r="P749" s="164"/>
      <c r="Q749" s="164"/>
      <c r="R749" s="164"/>
      <c r="S749" s="164"/>
      <c r="T749" s="164"/>
      <c r="U749" s="164"/>
      <c r="V749" s="164"/>
      <c r="W749" s="164"/>
      <c r="X749" s="164"/>
      <c r="Y749" s="164"/>
      <c r="Z749" s="164"/>
      <c r="AA749" s="164"/>
      <c r="AB749" s="164"/>
      <c r="AC749" s="164"/>
      <c r="AD749" s="164"/>
      <c r="AE749" s="164"/>
      <c r="AF749" s="164"/>
      <c r="AG749" s="164"/>
      <c r="AH749" s="164"/>
      <c r="AI749" s="164"/>
      <c r="AJ749" s="164"/>
      <c r="AK749" s="164"/>
    </row>
    <row r="750" spans="4:37">
      <c r="D750" s="164"/>
      <c r="E750" s="164"/>
      <c r="F750" s="164"/>
      <c r="G750" s="164"/>
      <c r="H750" s="164"/>
      <c r="I750" s="164"/>
      <c r="J750" s="164"/>
      <c r="K750" s="164"/>
      <c r="L750" s="164"/>
      <c r="M750" s="164"/>
      <c r="N750" s="164"/>
      <c r="O750" s="164"/>
      <c r="P750" s="164"/>
      <c r="Q750" s="164"/>
      <c r="R750" s="164"/>
      <c r="S750" s="164"/>
      <c r="T750" s="164"/>
      <c r="U750" s="164"/>
      <c r="V750" s="164"/>
      <c r="W750" s="164"/>
      <c r="X750" s="164"/>
      <c r="Y750" s="164"/>
      <c r="Z750" s="164"/>
      <c r="AA750" s="164"/>
      <c r="AB750" s="164"/>
      <c r="AC750" s="164"/>
      <c r="AD750" s="164"/>
      <c r="AE750" s="164"/>
      <c r="AF750" s="164"/>
      <c r="AG750" s="164"/>
      <c r="AH750" s="164"/>
      <c r="AI750" s="164"/>
      <c r="AJ750" s="164"/>
      <c r="AK750" s="164"/>
    </row>
    <row r="751" spans="4:37">
      <c r="D751" s="164"/>
      <c r="E751" s="164"/>
      <c r="F751" s="164"/>
      <c r="G751" s="164"/>
      <c r="H751" s="164"/>
      <c r="I751" s="164"/>
      <c r="J751" s="164"/>
      <c r="K751" s="164"/>
      <c r="L751" s="164"/>
      <c r="M751" s="164"/>
      <c r="N751" s="164"/>
      <c r="O751" s="164"/>
      <c r="P751" s="164"/>
      <c r="Q751" s="164"/>
      <c r="R751" s="164"/>
      <c r="S751" s="164"/>
      <c r="T751" s="164"/>
      <c r="U751" s="164"/>
      <c r="V751" s="164"/>
      <c r="W751" s="164"/>
      <c r="X751" s="164"/>
      <c r="Y751" s="164"/>
      <c r="Z751" s="164"/>
      <c r="AA751" s="164"/>
      <c r="AB751" s="164"/>
      <c r="AC751" s="164"/>
      <c r="AD751" s="164"/>
      <c r="AE751" s="164"/>
      <c r="AF751" s="164"/>
      <c r="AG751" s="164"/>
      <c r="AH751" s="164"/>
      <c r="AI751" s="164"/>
      <c r="AJ751" s="164"/>
      <c r="AK751" s="164"/>
    </row>
    <row r="752" spans="4:37">
      <c r="D752" s="164"/>
      <c r="E752" s="164"/>
      <c r="F752" s="164"/>
      <c r="G752" s="164"/>
      <c r="H752" s="164"/>
      <c r="I752" s="164"/>
      <c r="J752" s="164"/>
      <c r="K752" s="164"/>
      <c r="L752" s="164"/>
      <c r="M752" s="164"/>
      <c r="N752" s="164"/>
      <c r="O752" s="164"/>
      <c r="P752" s="164"/>
      <c r="Q752" s="164"/>
      <c r="R752" s="164"/>
      <c r="S752" s="164"/>
      <c r="T752" s="164"/>
      <c r="U752" s="164"/>
      <c r="V752" s="164"/>
      <c r="W752" s="164"/>
      <c r="X752" s="164"/>
      <c r="Y752" s="164"/>
      <c r="Z752" s="164"/>
      <c r="AA752" s="164"/>
      <c r="AB752" s="164"/>
      <c r="AC752" s="164"/>
      <c r="AD752" s="164"/>
      <c r="AE752" s="164"/>
      <c r="AF752" s="164"/>
      <c r="AG752" s="164"/>
      <c r="AH752" s="164"/>
      <c r="AI752" s="164"/>
      <c r="AJ752" s="164"/>
      <c r="AK752" s="164"/>
    </row>
    <row r="753" spans="4:37">
      <c r="D753" s="164"/>
      <c r="E753" s="164"/>
      <c r="F753" s="164"/>
      <c r="G753" s="164"/>
      <c r="H753" s="164"/>
      <c r="I753" s="164"/>
      <c r="J753" s="164"/>
      <c r="K753" s="164"/>
      <c r="L753" s="164"/>
      <c r="M753" s="164"/>
      <c r="N753" s="164"/>
      <c r="O753" s="164"/>
      <c r="P753" s="164"/>
      <c r="Q753" s="164"/>
      <c r="R753" s="164"/>
      <c r="S753" s="164"/>
      <c r="T753" s="164"/>
      <c r="U753" s="164"/>
      <c r="V753" s="164"/>
      <c r="W753" s="164"/>
      <c r="X753" s="164"/>
      <c r="Y753" s="164"/>
      <c r="Z753" s="164"/>
      <c r="AA753" s="164"/>
      <c r="AB753" s="164"/>
      <c r="AC753" s="164"/>
      <c r="AD753" s="164"/>
      <c r="AE753" s="164"/>
      <c r="AF753" s="164"/>
      <c r="AG753" s="164"/>
      <c r="AH753" s="164"/>
      <c r="AI753" s="164"/>
      <c r="AJ753" s="164"/>
      <c r="AK753" s="164"/>
    </row>
    <row r="754" spans="4:37">
      <c r="D754" s="164"/>
      <c r="E754" s="164"/>
      <c r="F754" s="164"/>
      <c r="G754" s="164"/>
      <c r="H754" s="164"/>
      <c r="I754" s="164"/>
      <c r="J754" s="164"/>
      <c r="K754" s="164"/>
      <c r="L754" s="164"/>
      <c r="M754" s="164"/>
      <c r="N754" s="164"/>
      <c r="O754" s="164"/>
      <c r="P754" s="164"/>
      <c r="Q754" s="164"/>
      <c r="R754" s="164"/>
      <c r="S754" s="164"/>
      <c r="T754" s="164"/>
      <c r="U754" s="164"/>
      <c r="V754" s="164"/>
      <c r="W754" s="164"/>
      <c r="X754" s="164"/>
      <c r="Y754" s="164"/>
      <c r="Z754" s="164"/>
      <c r="AA754" s="164"/>
      <c r="AB754" s="164"/>
      <c r="AC754" s="164"/>
      <c r="AD754" s="164"/>
      <c r="AE754" s="164"/>
      <c r="AF754" s="164"/>
      <c r="AG754" s="164"/>
      <c r="AH754" s="164"/>
      <c r="AI754" s="164"/>
      <c r="AJ754" s="164"/>
      <c r="AK754" s="164"/>
    </row>
    <row r="755" spans="4:37">
      <c r="D755" s="164"/>
      <c r="E755" s="164"/>
      <c r="F755" s="164"/>
      <c r="G755" s="164"/>
      <c r="H755" s="164"/>
      <c r="I755" s="164"/>
      <c r="J755" s="164"/>
      <c r="K755" s="164"/>
      <c r="L755" s="164"/>
      <c r="M755" s="164"/>
      <c r="N755" s="164"/>
      <c r="O755" s="164"/>
      <c r="P755" s="164"/>
      <c r="Q755" s="164"/>
      <c r="R755" s="164"/>
      <c r="S755" s="164"/>
      <c r="T755" s="164"/>
      <c r="U755" s="164"/>
      <c r="V755" s="164"/>
      <c r="W755" s="164"/>
      <c r="X755" s="164"/>
      <c r="Y755" s="164"/>
      <c r="Z755" s="164"/>
      <c r="AA755" s="164"/>
      <c r="AB755" s="164"/>
      <c r="AC755" s="164"/>
      <c r="AD755" s="164"/>
      <c r="AE755" s="164"/>
      <c r="AF755" s="164"/>
      <c r="AG755" s="164"/>
      <c r="AH755" s="164"/>
      <c r="AI755" s="164"/>
      <c r="AJ755" s="164"/>
      <c r="AK755" s="164"/>
    </row>
    <row r="756" spans="4:37">
      <c r="D756" s="164"/>
      <c r="E756" s="164"/>
      <c r="F756" s="164"/>
      <c r="G756" s="164"/>
      <c r="H756" s="164"/>
      <c r="I756" s="164"/>
      <c r="J756" s="164"/>
      <c r="K756" s="164"/>
      <c r="L756" s="164"/>
      <c r="M756" s="164"/>
      <c r="N756" s="164"/>
      <c r="O756" s="164"/>
      <c r="P756" s="164"/>
      <c r="Q756" s="164"/>
      <c r="R756" s="164"/>
      <c r="S756" s="164"/>
      <c r="T756" s="164"/>
      <c r="U756" s="164"/>
      <c r="V756" s="164"/>
      <c r="W756" s="164"/>
      <c r="X756" s="164"/>
      <c r="Y756" s="164"/>
      <c r="Z756" s="164"/>
      <c r="AA756" s="164"/>
      <c r="AB756" s="164"/>
      <c r="AC756" s="164"/>
      <c r="AD756" s="164"/>
      <c r="AE756" s="164"/>
      <c r="AF756" s="164"/>
      <c r="AG756" s="164"/>
      <c r="AH756" s="164"/>
      <c r="AI756" s="164"/>
      <c r="AJ756" s="164"/>
      <c r="AK756" s="164"/>
    </row>
    <row r="757" spans="4:37">
      <c r="D757" s="164"/>
      <c r="E757" s="164"/>
      <c r="F757" s="164"/>
      <c r="G757" s="164"/>
      <c r="H757" s="164"/>
      <c r="I757" s="164"/>
      <c r="J757" s="164"/>
      <c r="K757" s="164"/>
      <c r="L757" s="164"/>
      <c r="M757" s="164"/>
      <c r="N757" s="164"/>
      <c r="O757" s="164"/>
      <c r="P757" s="164"/>
      <c r="Q757" s="164"/>
      <c r="R757" s="164"/>
      <c r="S757" s="164"/>
      <c r="T757" s="164"/>
      <c r="U757" s="164"/>
      <c r="V757" s="164"/>
      <c r="W757" s="164"/>
      <c r="X757" s="164"/>
      <c r="Y757" s="164"/>
      <c r="Z757" s="164"/>
      <c r="AA757" s="164"/>
      <c r="AB757" s="164"/>
      <c r="AC757" s="164"/>
      <c r="AD757" s="164"/>
      <c r="AE757" s="164"/>
      <c r="AF757" s="164"/>
      <c r="AG757" s="164"/>
      <c r="AH757" s="164"/>
      <c r="AI757" s="164"/>
      <c r="AJ757" s="164"/>
      <c r="AK757" s="164"/>
    </row>
    <row r="758" spans="4:37">
      <c r="D758" s="164"/>
      <c r="E758" s="164"/>
      <c r="F758" s="164"/>
      <c r="G758" s="164"/>
      <c r="H758" s="164"/>
      <c r="I758" s="164"/>
      <c r="J758" s="164"/>
      <c r="K758" s="164"/>
      <c r="L758" s="164"/>
      <c r="M758" s="164"/>
      <c r="N758" s="164"/>
      <c r="O758" s="164"/>
      <c r="P758" s="164"/>
      <c r="Q758" s="164"/>
      <c r="R758" s="164"/>
      <c r="S758" s="164"/>
      <c r="T758" s="164"/>
      <c r="U758" s="164"/>
      <c r="V758" s="164"/>
      <c r="W758" s="164"/>
      <c r="X758" s="164"/>
      <c r="Y758" s="164"/>
      <c r="Z758" s="164"/>
      <c r="AA758" s="164"/>
      <c r="AB758" s="164"/>
      <c r="AC758" s="164"/>
      <c r="AD758" s="164"/>
      <c r="AE758" s="164"/>
      <c r="AF758" s="164"/>
      <c r="AG758" s="164"/>
      <c r="AH758" s="164"/>
      <c r="AI758" s="164"/>
      <c r="AJ758" s="164"/>
      <c r="AK758" s="164"/>
    </row>
    <row r="759" spans="4:37">
      <c r="D759" s="164"/>
      <c r="E759" s="164"/>
      <c r="F759" s="164"/>
      <c r="G759" s="164"/>
      <c r="H759" s="164"/>
      <c r="I759" s="164"/>
      <c r="J759" s="164"/>
      <c r="K759" s="164"/>
      <c r="L759" s="164"/>
      <c r="M759" s="164"/>
      <c r="N759" s="164"/>
      <c r="O759" s="164"/>
      <c r="P759" s="164"/>
      <c r="Q759" s="164"/>
      <c r="R759" s="164"/>
      <c r="S759" s="164"/>
      <c r="T759" s="164"/>
      <c r="U759" s="164"/>
      <c r="V759" s="164"/>
      <c r="W759" s="164"/>
      <c r="X759" s="164"/>
      <c r="Y759" s="164"/>
      <c r="Z759" s="164"/>
      <c r="AA759" s="164"/>
      <c r="AB759" s="164"/>
      <c r="AC759" s="164"/>
      <c r="AD759" s="164"/>
      <c r="AE759" s="164"/>
      <c r="AF759" s="164"/>
      <c r="AG759" s="164"/>
      <c r="AH759" s="164"/>
      <c r="AI759" s="164"/>
      <c r="AJ759" s="164"/>
      <c r="AK759" s="164"/>
    </row>
    <row r="760" spans="4:37">
      <c r="D760" s="164"/>
      <c r="E760" s="164"/>
      <c r="F760" s="164"/>
      <c r="G760" s="164"/>
      <c r="H760" s="164"/>
      <c r="I760" s="164"/>
      <c r="J760" s="164"/>
      <c r="K760" s="164"/>
      <c r="L760" s="164"/>
      <c r="M760" s="164"/>
      <c r="N760" s="164"/>
      <c r="O760" s="164"/>
      <c r="P760" s="164"/>
      <c r="Q760" s="164"/>
      <c r="R760" s="164"/>
      <c r="S760" s="164"/>
      <c r="T760" s="164"/>
      <c r="U760" s="164"/>
      <c r="V760" s="164"/>
      <c r="W760" s="164"/>
      <c r="X760" s="164"/>
      <c r="Y760" s="164"/>
      <c r="Z760" s="164"/>
      <c r="AA760" s="164"/>
      <c r="AB760" s="164"/>
      <c r="AC760" s="164"/>
      <c r="AD760" s="164"/>
      <c r="AE760" s="164"/>
      <c r="AF760" s="164"/>
      <c r="AG760" s="164"/>
      <c r="AH760" s="164"/>
      <c r="AI760" s="164"/>
      <c r="AJ760" s="164"/>
      <c r="AK760" s="164"/>
    </row>
    <row r="761" spans="4:37">
      <c r="D761" s="164"/>
      <c r="E761" s="164"/>
      <c r="F761" s="164"/>
      <c r="G761" s="164"/>
      <c r="H761" s="164"/>
      <c r="I761" s="164"/>
      <c r="J761" s="164"/>
      <c r="K761" s="164"/>
      <c r="L761" s="164"/>
      <c r="M761" s="164"/>
      <c r="N761" s="164"/>
      <c r="O761" s="164"/>
      <c r="P761" s="164"/>
      <c r="Q761" s="164"/>
      <c r="R761" s="164"/>
      <c r="S761" s="164"/>
      <c r="T761" s="164"/>
      <c r="U761" s="164"/>
      <c r="V761" s="164"/>
      <c r="W761" s="164"/>
      <c r="X761" s="164"/>
      <c r="Y761" s="164"/>
      <c r="Z761" s="164"/>
      <c r="AA761" s="164"/>
      <c r="AB761" s="164"/>
      <c r="AC761" s="164"/>
      <c r="AD761" s="164"/>
      <c r="AE761" s="164"/>
      <c r="AF761" s="164"/>
      <c r="AG761" s="164"/>
      <c r="AH761" s="164"/>
      <c r="AI761" s="164"/>
      <c r="AJ761" s="164"/>
      <c r="AK761" s="164"/>
    </row>
    <row r="762" spans="4:37">
      <c r="D762" s="164"/>
      <c r="E762" s="164"/>
      <c r="F762" s="164"/>
      <c r="G762" s="164"/>
      <c r="H762" s="164"/>
      <c r="I762" s="164"/>
      <c r="J762" s="164"/>
      <c r="K762" s="164"/>
      <c r="L762" s="164"/>
      <c r="M762" s="164"/>
      <c r="N762" s="164"/>
      <c r="O762" s="164"/>
      <c r="P762" s="164"/>
      <c r="Q762" s="164"/>
      <c r="R762" s="164"/>
      <c r="S762" s="164"/>
      <c r="T762" s="164"/>
      <c r="U762" s="164"/>
      <c r="V762" s="164"/>
      <c r="W762" s="164"/>
      <c r="X762" s="164"/>
      <c r="Y762" s="164"/>
      <c r="Z762" s="164"/>
      <c r="AA762" s="164"/>
      <c r="AB762" s="164"/>
      <c r="AC762" s="164"/>
      <c r="AD762" s="164"/>
      <c r="AE762" s="164"/>
      <c r="AF762" s="164"/>
      <c r="AG762" s="164"/>
      <c r="AH762" s="164"/>
      <c r="AI762" s="164"/>
      <c r="AJ762" s="164"/>
      <c r="AK762" s="164"/>
    </row>
    <row r="763" spans="4:37">
      <c r="D763" s="164"/>
      <c r="E763" s="164"/>
      <c r="F763" s="164"/>
      <c r="G763" s="164"/>
      <c r="H763" s="164"/>
      <c r="I763" s="164"/>
      <c r="J763" s="164"/>
      <c r="K763" s="164"/>
      <c r="L763" s="164"/>
      <c r="M763" s="164"/>
      <c r="N763" s="164"/>
      <c r="O763" s="164"/>
      <c r="P763" s="164"/>
      <c r="Q763" s="164"/>
      <c r="R763" s="164"/>
      <c r="S763" s="164"/>
      <c r="T763" s="164"/>
      <c r="U763" s="164"/>
      <c r="V763" s="164"/>
      <c r="W763" s="164"/>
      <c r="X763" s="164"/>
      <c r="Y763" s="164"/>
      <c r="Z763" s="164"/>
      <c r="AA763" s="164"/>
      <c r="AB763" s="164"/>
      <c r="AC763" s="164"/>
      <c r="AD763" s="164"/>
      <c r="AE763" s="164"/>
      <c r="AF763" s="164"/>
      <c r="AG763" s="164"/>
      <c r="AH763" s="164"/>
      <c r="AI763" s="164"/>
      <c r="AJ763" s="164"/>
      <c r="AK763" s="164"/>
    </row>
    <row r="764" spans="4:37">
      <c r="D764" s="164"/>
      <c r="E764" s="164"/>
      <c r="F764" s="164"/>
      <c r="G764" s="164"/>
      <c r="H764" s="164"/>
      <c r="I764" s="164"/>
      <c r="J764" s="164"/>
      <c r="K764" s="164"/>
      <c r="L764" s="164"/>
      <c r="M764" s="164"/>
      <c r="N764" s="164"/>
      <c r="O764" s="164"/>
      <c r="P764" s="164"/>
      <c r="Q764" s="164"/>
      <c r="R764" s="164"/>
      <c r="S764" s="164"/>
      <c r="T764" s="164"/>
      <c r="U764" s="164"/>
      <c r="V764" s="164"/>
      <c r="W764" s="164"/>
      <c r="X764" s="164"/>
      <c r="Y764" s="164"/>
      <c r="Z764" s="164"/>
      <c r="AA764" s="164"/>
      <c r="AB764" s="164"/>
      <c r="AC764" s="164"/>
      <c r="AD764" s="164"/>
      <c r="AE764" s="164"/>
      <c r="AF764" s="164"/>
      <c r="AG764" s="164"/>
      <c r="AH764" s="164"/>
      <c r="AI764" s="164"/>
      <c r="AJ764" s="164"/>
      <c r="AK764" s="164"/>
    </row>
    <row r="765" spans="4:37">
      <c r="D765" s="164"/>
      <c r="E765" s="164"/>
      <c r="F765" s="164"/>
      <c r="G765" s="164"/>
      <c r="H765" s="164"/>
      <c r="I765" s="164"/>
      <c r="J765" s="164"/>
      <c r="K765" s="164"/>
      <c r="L765" s="164"/>
      <c r="M765" s="164"/>
      <c r="N765" s="164"/>
      <c r="O765" s="164"/>
      <c r="P765" s="164"/>
      <c r="Q765" s="164"/>
      <c r="R765" s="164"/>
      <c r="S765" s="164"/>
      <c r="T765" s="164"/>
      <c r="U765" s="164"/>
      <c r="V765" s="164"/>
      <c r="W765" s="164"/>
      <c r="X765" s="164"/>
      <c r="Y765" s="164"/>
      <c r="Z765" s="164"/>
      <c r="AA765" s="164"/>
      <c r="AB765" s="164"/>
      <c r="AC765" s="164"/>
      <c r="AD765" s="164"/>
      <c r="AE765" s="164"/>
      <c r="AF765" s="164"/>
      <c r="AG765" s="164"/>
      <c r="AH765" s="164"/>
      <c r="AI765" s="164"/>
      <c r="AJ765" s="164"/>
      <c r="AK765" s="164"/>
    </row>
    <row r="766" spans="4:37">
      <c r="D766" s="164"/>
      <c r="E766" s="164"/>
      <c r="F766" s="164"/>
      <c r="G766" s="164"/>
      <c r="H766" s="164"/>
      <c r="I766" s="164"/>
      <c r="J766" s="164"/>
      <c r="K766" s="164"/>
      <c r="L766" s="164"/>
      <c r="M766" s="164"/>
      <c r="N766" s="164"/>
      <c r="O766" s="164"/>
      <c r="P766" s="164"/>
      <c r="Q766" s="164"/>
      <c r="R766" s="164"/>
      <c r="S766" s="164"/>
      <c r="T766" s="164"/>
      <c r="U766" s="164"/>
      <c r="V766" s="164"/>
      <c r="W766" s="164"/>
      <c r="X766" s="164"/>
      <c r="Y766" s="164"/>
      <c r="Z766" s="164"/>
      <c r="AA766" s="164"/>
      <c r="AB766" s="164"/>
      <c r="AC766" s="164"/>
      <c r="AD766" s="164"/>
      <c r="AE766" s="164"/>
      <c r="AF766" s="164"/>
      <c r="AG766" s="164"/>
      <c r="AH766" s="164"/>
      <c r="AI766" s="164"/>
      <c r="AJ766" s="164"/>
      <c r="AK766" s="164"/>
    </row>
    <row r="767" spans="4:37">
      <c r="D767" s="164"/>
      <c r="E767" s="164"/>
      <c r="F767" s="164"/>
      <c r="G767" s="164"/>
      <c r="H767" s="164"/>
      <c r="I767" s="164"/>
      <c r="J767" s="164"/>
      <c r="K767" s="164"/>
      <c r="L767" s="164"/>
      <c r="M767" s="164"/>
      <c r="N767" s="164"/>
      <c r="O767" s="164"/>
      <c r="P767" s="164"/>
      <c r="Q767" s="164"/>
      <c r="R767" s="164"/>
      <c r="S767" s="164"/>
      <c r="T767" s="164"/>
      <c r="U767" s="164"/>
      <c r="V767" s="164"/>
      <c r="W767" s="164"/>
      <c r="X767" s="164"/>
      <c r="Y767" s="164"/>
      <c r="Z767" s="164"/>
      <c r="AA767" s="164"/>
      <c r="AB767" s="164"/>
      <c r="AC767" s="164"/>
      <c r="AD767" s="164"/>
      <c r="AE767" s="164"/>
      <c r="AF767" s="164"/>
      <c r="AG767" s="164"/>
      <c r="AH767" s="164"/>
      <c r="AI767" s="164"/>
      <c r="AJ767" s="164"/>
      <c r="AK767" s="164"/>
    </row>
    <row r="768" spans="4:37">
      <c r="D768" s="164"/>
      <c r="E768" s="164"/>
      <c r="F768" s="164"/>
      <c r="G768" s="164"/>
      <c r="H768" s="164"/>
      <c r="I768" s="164"/>
      <c r="J768" s="164"/>
      <c r="K768" s="164"/>
      <c r="L768" s="164"/>
      <c r="M768" s="164"/>
      <c r="N768" s="164"/>
      <c r="O768" s="164"/>
      <c r="P768" s="164"/>
      <c r="Q768" s="164"/>
      <c r="R768" s="164"/>
      <c r="S768" s="164"/>
      <c r="T768" s="164"/>
      <c r="U768" s="164"/>
      <c r="V768" s="164"/>
      <c r="W768" s="164"/>
      <c r="X768" s="164"/>
      <c r="Y768" s="164"/>
      <c r="Z768" s="164"/>
      <c r="AA768" s="164"/>
      <c r="AB768" s="164"/>
      <c r="AC768" s="164"/>
      <c r="AD768" s="164"/>
      <c r="AE768" s="164"/>
      <c r="AF768" s="164"/>
      <c r="AG768" s="164"/>
      <c r="AH768" s="164"/>
      <c r="AI768" s="164"/>
      <c r="AJ768" s="164"/>
      <c r="AK768" s="164"/>
    </row>
    <row r="769" spans="4:37">
      <c r="D769" s="164"/>
      <c r="E769" s="164"/>
      <c r="F769" s="164"/>
      <c r="G769" s="164"/>
      <c r="H769" s="164"/>
      <c r="I769" s="164"/>
      <c r="J769" s="164"/>
      <c r="K769" s="164"/>
      <c r="L769" s="164"/>
      <c r="M769" s="164"/>
      <c r="N769" s="164"/>
      <c r="O769" s="164"/>
      <c r="P769" s="164"/>
      <c r="Q769" s="164"/>
      <c r="R769" s="164"/>
      <c r="S769" s="164"/>
      <c r="T769" s="164"/>
      <c r="U769" s="164"/>
      <c r="V769" s="164"/>
      <c r="W769" s="164"/>
      <c r="X769" s="164"/>
      <c r="Y769" s="164"/>
      <c r="Z769" s="164"/>
      <c r="AA769" s="164"/>
      <c r="AB769" s="164"/>
      <c r="AC769" s="164"/>
      <c r="AD769" s="164"/>
      <c r="AE769" s="164"/>
      <c r="AF769" s="164"/>
      <c r="AG769" s="164"/>
      <c r="AH769" s="164"/>
      <c r="AI769" s="164"/>
      <c r="AJ769" s="164"/>
      <c r="AK769" s="164"/>
    </row>
    <row r="770" spans="4:37">
      <c r="D770" s="164"/>
      <c r="E770" s="164"/>
      <c r="F770" s="164"/>
      <c r="G770" s="164"/>
      <c r="H770" s="164"/>
      <c r="I770" s="164"/>
      <c r="J770" s="164"/>
      <c r="K770" s="164"/>
      <c r="L770" s="164"/>
      <c r="M770" s="164"/>
      <c r="N770" s="164"/>
      <c r="O770" s="164"/>
      <c r="P770" s="164"/>
      <c r="Q770" s="164"/>
      <c r="R770" s="164"/>
      <c r="S770" s="164"/>
      <c r="T770" s="164"/>
      <c r="U770" s="164"/>
      <c r="V770" s="164"/>
      <c r="W770" s="164"/>
      <c r="X770" s="164"/>
      <c r="Y770" s="164"/>
      <c r="Z770" s="164"/>
      <c r="AA770" s="164"/>
      <c r="AB770" s="164"/>
      <c r="AC770" s="164"/>
      <c r="AD770" s="164"/>
      <c r="AE770" s="164"/>
      <c r="AF770" s="164"/>
      <c r="AG770" s="164"/>
      <c r="AH770" s="164"/>
      <c r="AI770" s="164"/>
      <c r="AJ770" s="164"/>
      <c r="AK770" s="164"/>
    </row>
    <row r="771" spans="4:37">
      <c r="D771" s="164"/>
      <c r="E771" s="164"/>
      <c r="F771" s="164"/>
      <c r="G771" s="164"/>
      <c r="H771" s="164"/>
      <c r="I771" s="164"/>
      <c r="J771" s="164"/>
      <c r="K771" s="164"/>
      <c r="L771" s="164"/>
      <c r="M771" s="164"/>
      <c r="N771" s="164"/>
      <c r="O771" s="164"/>
      <c r="P771" s="164"/>
      <c r="Q771" s="164"/>
      <c r="R771" s="164"/>
      <c r="S771" s="164"/>
      <c r="T771" s="164"/>
      <c r="U771" s="164"/>
      <c r="V771" s="164"/>
      <c r="W771" s="164"/>
      <c r="X771" s="164"/>
      <c r="Y771" s="164"/>
      <c r="Z771" s="164"/>
      <c r="AA771" s="164"/>
      <c r="AB771" s="164"/>
      <c r="AC771" s="164"/>
      <c r="AD771" s="164"/>
      <c r="AE771" s="164"/>
      <c r="AF771" s="164"/>
      <c r="AG771" s="164"/>
      <c r="AH771" s="164"/>
      <c r="AI771" s="164"/>
      <c r="AJ771" s="164"/>
      <c r="AK771" s="164"/>
    </row>
    <row r="772" spans="4:37">
      <c r="D772" s="164"/>
      <c r="E772" s="164"/>
      <c r="F772" s="164"/>
      <c r="G772" s="164"/>
      <c r="H772" s="164"/>
      <c r="I772" s="164"/>
      <c r="J772" s="164"/>
      <c r="K772" s="164"/>
      <c r="L772" s="164"/>
      <c r="M772" s="164"/>
      <c r="N772" s="164"/>
      <c r="O772" s="164"/>
      <c r="P772" s="164"/>
      <c r="Q772" s="164"/>
      <c r="R772" s="164"/>
      <c r="S772" s="164"/>
      <c r="T772" s="164"/>
      <c r="U772" s="164"/>
      <c r="V772" s="164"/>
      <c r="W772" s="164"/>
      <c r="X772" s="164"/>
      <c r="Y772" s="164"/>
      <c r="Z772" s="164"/>
      <c r="AA772" s="164"/>
      <c r="AB772" s="164"/>
      <c r="AC772" s="164"/>
      <c r="AD772" s="164"/>
      <c r="AE772" s="164"/>
      <c r="AF772" s="164"/>
      <c r="AG772" s="164"/>
      <c r="AH772" s="164"/>
      <c r="AI772" s="164"/>
      <c r="AJ772" s="164"/>
      <c r="AK772" s="164"/>
    </row>
    <row r="773" spans="4:37">
      <c r="D773" s="164"/>
      <c r="E773" s="164"/>
      <c r="F773" s="164"/>
      <c r="G773" s="164"/>
      <c r="H773" s="164"/>
      <c r="I773" s="164"/>
      <c r="J773" s="164"/>
      <c r="K773" s="164"/>
      <c r="L773" s="164"/>
      <c r="M773" s="164"/>
      <c r="N773" s="164"/>
      <c r="O773" s="164"/>
      <c r="P773" s="164"/>
      <c r="Q773" s="164"/>
      <c r="R773" s="164"/>
      <c r="S773" s="164"/>
      <c r="T773" s="164"/>
      <c r="U773" s="164"/>
      <c r="V773" s="164"/>
      <c r="W773" s="164"/>
      <c r="X773" s="164"/>
      <c r="Y773" s="164"/>
      <c r="Z773" s="164"/>
      <c r="AA773" s="164"/>
      <c r="AB773" s="164"/>
      <c r="AC773" s="164"/>
      <c r="AD773" s="164"/>
      <c r="AE773" s="164"/>
      <c r="AF773" s="164"/>
      <c r="AG773" s="164"/>
      <c r="AH773" s="164"/>
      <c r="AI773" s="164"/>
      <c r="AJ773" s="164"/>
      <c r="AK773" s="164"/>
    </row>
    <row r="774" spans="4:37">
      <c r="D774" s="164"/>
      <c r="E774" s="164"/>
      <c r="F774" s="164"/>
      <c r="G774" s="164"/>
      <c r="H774" s="164"/>
      <c r="I774" s="164"/>
      <c r="J774" s="164"/>
      <c r="K774" s="164"/>
      <c r="L774" s="164"/>
      <c r="M774" s="164"/>
      <c r="N774" s="164"/>
      <c r="O774" s="164"/>
      <c r="P774" s="164"/>
      <c r="Q774" s="164"/>
      <c r="R774" s="164"/>
      <c r="S774" s="164"/>
      <c r="T774" s="164"/>
      <c r="U774" s="164"/>
      <c r="V774" s="164"/>
      <c r="W774" s="164"/>
      <c r="X774" s="164"/>
      <c r="Y774" s="164"/>
      <c r="Z774" s="164"/>
      <c r="AA774" s="164"/>
      <c r="AB774" s="164"/>
      <c r="AC774" s="164"/>
      <c r="AD774" s="164"/>
      <c r="AE774" s="164"/>
      <c r="AF774" s="164"/>
      <c r="AG774" s="164"/>
      <c r="AH774" s="164"/>
      <c r="AI774" s="164"/>
      <c r="AJ774" s="164"/>
      <c r="AK774" s="164"/>
    </row>
    <row r="775" spans="4:37">
      <c r="D775" s="164"/>
      <c r="E775" s="164"/>
      <c r="F775" s="164"/>
      <c r="G775" s="164"/>
      <c r="H775" s="164"/>
      <c r="I775" s="164"/>
      <c r="J775" s="164"/>
      <c r="K775" s="164"/>
      <c r="L775" s="164"/>
      <c r="M775" s="164"/>
      <c r="N775" s="164"/>
      <c r="O775" s="164"/>
      <c r="P775" s="164"/>
      <c r="Q775" s="164"/>
      <c r="R775" s="164"/>
      <c r="S775" s="164"/>
      <c r="T775" s="164"/>
      <c r="U775" s="164"/>
      <c r="V775" s="164"/>
      <c r="W775" s="164"/>
      <c r="X775" s="164"/>
      <c r="Y775" s="164"/>
      <c r="Z775" s="164"/>
      <c r="AA775" s="164"/>
      <c r="AB775" s="164"/>
      <c r="AC775" s="164"/>
      <c r="AD775" s="164"/>
      <c r="AE775" s="164"/>
      <c r="AF775" s="164"/>
      <c r="AG775" s="164"/>
      <c r="AH775" s="164"/>
      <c r="AI775" s="164"/>
      <c r="AJ775" s="164"/>
      <c r="AK775" s="164"/>
    </row>
    <row r="776" spans="4:37">
      <c r="D776" s="164"/>
      <c r="E776" s="164"/>
      <c r="F776" s="164"/>
      <c r="G776" s="164"/>
      <c r="H776" s="164"/>
      <c r="I776" s="164"/>
      <c r="J776" s="164"/>
      <c r="K776" s="164"/>
      <c r="L776" s="164"/>
      <c r="M776" s="164"/>
      <c r="N776" s="164"/>
      <c r="O776" s="164"/>
      <c r="P776" s="164"/>
      <c r="Q776" s="164"/>
      <c r="R776" s="164"/>
      <c r="S776" s="164"/>
      <c r="T776" s="164"/>
      <c r="U776" s="164"/>
      <c r="V776" s="164"/>
      <c r="W776" s="164"/>
      <c r="X776" s="164"/>
      <c r="Y776" s="164"/>
      <c r="Z776" s="164"/>
      <c r="AA776" s="164"/>
      <c r="AB776" s="164"/>
      <c r="AC776" s="164"/>
      <c r="AD776" s="164"/>
      <c r="AE776" s="164"/>
      <c r="AF776" s="164"/>
      <c r="AG776" s="164"/>
      <c r="AH776" s="164"/>
      <c r="AI776" s="164"/>
      <c r="AJ776" s="164"/>
      <c r="AK776" s="164"/>
    </row>
    <row r="777" spans="4:37">
      <c r="D777" s="164"/>
      <c r="E777" s="164"/>
      <c r="F777" s="164"/>
      <c r="G777" s="164"/>
      <c r="H777" s="164"/>
      <c r="I777" s="164"/>
      <c r="J777" s="164"/>
      <c r="K777" s="164"/>
      <c r="L777" s="164"/>
      <c r="M777" s="164"/>
      <c r="N777" s="164"/>
      <c r="O777" s="164"/>
      <c r="P777" s="164"/>
      <c r="Q777" s="164"/>
      <c r="R777" s="164"/>
      <c r="S777" s="164"/>
      <c r="T777" s="164"/>
      <c r="U777" s="164"/>
      <c r="V777" s="164"/>
      <c r="W777" s="164"/>
      <c r="X777" s="164"/>
      <c r="Y777" s="164"/>
      <c r="Z777" s="164"/>
      <c r="AA777" s="164"/>
      <c r="AB777" s="164"/>
      <c r="AC777" s="164"/>
      <c r="AD777" s="164"/>
      <c r="AE777" s="164"/>
      <c r="AF777" s="164"/>
      <c r="AG777" s="164"/>
      <c r="AH777" s="164"/>
      <c r="AI777" s="164"/>
      <c r="AJ777" s="164"/>
      <c r="AK777" s="164"/>
    </row>
    <row r="778" spans="4:37">
      <c r="D778" s="164"/>
      <c r="E778" s="164"/>
      <c r="F778" s="164"/>
      <c r="G778" s="164"/>
      <c r="H778" s="164"/>
      <c r="I778" s="164"/>
      <c r="J778" s="164"/>
      <c r="K778" s="164"/>
      <c r="L778" s="164"/>
      <c r="M778" s="164"/>
      <c r="N778" s="164"/>
      <c r="O778" s="164"/>
      <c r="P778" s="164"/>
      <c r="Q778" s="164"/>
      <c r="R778" s="164"/>
      <c r="S778" s="164"/>
      <c r="T778" s="164"/>
      <c r="U778" s="164"/>
      <c r="V778" s="164"/>
      <c r="W778" s="164"/>
      <c r="X778" s="164"/>
      <c r="Y778" s="164"/>
      <c r="Z778" s="164"/>
      <c r="AA778" s="164"/>
      <c r="AB778" s="164"/>
      <c r="AC778" s="164"/>
      <c r="AD778" s="164"/>
      <c r="AE778" s="164"/>
      <c r="AF778" s="164"/>
      <c r="AG778" s="164"/>
      <c r="AH778" s="164"/>
      <c r="AI778" s="164"/>
      <c r="AJ778" s="164"/>
      <c r="AK778" s="164"/>
    </row>
    <row r="779" spans="4:37">
      <c r="D779" s="164"/>
      <c r="E779" s="164"/>
      <c r="F779" s="164"/>
      <c r="G779" s="164"/>
      <c r="H779" s="164"/>
      <c r="I779" s="164"/>
      <c r="J779" s="164"/>
      <c r="K779" s="164"/>
      <c r="L779" s="164"/>
      <c r="M779" s="164"/>
      <c r="N779" s="164"/>
      <c r="O779" s="164"/>
      <c r="P779" s="164"/>
      <c r="Q779" s="164"/>
      <c r="R779" s="164"/>
      <c r="S779" s="164"/>
      <c r="T779" s="164"/>
      <c r="U779" s="164"/>
      <c r="V779" s="164"/>
      <c r="W779" s="164"/>
      <c r="X779" s="164"/>
      <c r="Y779" s="164"/>
      <c r="Z779" s="164"/>
      <c r="AA779" s="164"/>
      <c r="AB779" s="164"/>
      <c r="AC779" s="164"/>
      <c r="AD779" s="164"/>
      <c r="AE779" s="164"/>
      <c r="AF779" s="164"/>
      <c r="AG779" s="164"/>
      <c r="AH779" s="164"/>
      <c r="AI779" s="164"/>
      <c r="AJ779" s="164"/>
      <c r="AK779" s="164"/>
    </row>
    <row r="780" spans="4:37">
      <c r="D780" s="164"/>
      <c r="E780" s="164"/>
      <c r="F780" s="164"/>
      <c r="G780" s="164"/>
      <c r="H780" s="164"/>
      <c r="I780" s="164"/>
      <c r="J780" s="164"/>
      <c r="K780" s="164"/>
      <c r="L780" s="164"/>
      <c r="M780" s="164"/>
      <c r="N780" s="164"/>
      <c r="O780" s="164"/>
      <c r="P780" s="164"/>
      <c r="Q780" s="164"/>
      <c r="R780" s="164"/>
      <c r="S780" s="164"/>
      <c r="T780" s="164"/>
      <c r="U780" s="164"/>
      <c r="V780" s="164"/>
      <c r="W780" s="164"/>
      <c r="X780" s="164"/>
      <c r="Y780" s="164"/>
      <c r="Z780" s="164"/>
      <c r="AA780" s="164"/>
      <c r="AB780" s="164"/>
      <c r="AC780" s="164"/>
      <c r="AD780" s="164"/>
      <c r="AE780" s="164"/>
      <c r="AF780" s="164"/>
      <c r="AG780" s="164"/>
      <c r="AH780" s="164"/>
      <c r="AI780" s="164"/>
      <c r="AJ780" s="164"/>
      <c r="AK780" s="164"/>
    </row>
    <row r="781" spans="4:37">
      <c r="D781" s="164"/>
      <c r="E781" s="164"/>
      <c r="F781" s="164"/>
      <c r="G781" s="164"/>
      <c r="H781" s="164"/>
      <c r="I781" s="164"/>
      <c r="J781" s="164"/>
      <c r="K781" s="164"/>
      <c r="L781" s="164"/>
      <c r="M781" s="164"/>
      <c r="N781" s="164"/>
      <c r="O781" s="164"/>
      <c r="P781" s="164"/>
      <c r="Q781" s="164"/>
      <c r="R781" s="164"/>
      <c r="S781" s="164"/>
      <c r="T781" s="164"/>
      <c r="U781" s="164"/>
      <c r="V781" s="164"/>
      <c r="W781" s="164"/>
      <c r="X781" s="164"/>
      <c r="Y781" s="164"/>
      <c r="Z781" s="164"/>
      <c r="AA781" s="164"/>
      <c r="AB781" s="164"/>
      <c r="AC781" s="164"/>
      <c r="AD781" s="164"/>
      <c r="AE781" s="164"/>
      <c r="AF781" s="164"/>
      <c r="AG781" s="164"/>
      <c r="AH781" s="164"/>
      <c r="AI781" s="164"/>
      <c r="AJ781" s="164"/>
      <c r="AK781" s="164"/>
    </row>
    <row r="782" spans="4:37">
      <c r="D782" s="164"/>
      <c r="E782" s="164"/>
      <c r="F782" s="164"/>
      <c r="G782" s="164"/>
      <c r="H782" s="164"/>
      <c r="I782" s="164"/>
      <c r="J782" s="164"/>
      <c r="K782" s="164"/>
      <c r="L782" s="164"/>
      <c r="M782" s="164"/>
      <c r="N782" s="164"/>
      <c r="O782" s="164"/>
      <c r="P782" s="164"/>
      <c r="Q782" s="164"/>
      <c r="R782" s="164"/>
      <c r="S782" s="164"/>
      <c r="T782" s="164"/>
      <c r="U782" s="164"/>
      <c r="V782" s="164"/>
      <c r="W782" s="164"/>
      <c r="X782" s="164"/>
      <c r="Y782" s="164"/>
      <c r="Z782" s="164"/>
      <c r="AA782" s="164"/>
      <c r="AB782" s="164"/>
      <c r="AC782" s="164"/>
      <c r="AD782" s="164"/>
      <c r="AE782" s="164"/>
      <c r="AF782" s="164"/>
      <c r="AG782" s="164"/>
      <c r="AH782" s="164"/>
      <c r="AI782" s="164"/>
      <c r="AJ782" s="164"/>
      <c r="AK782" s="164"/>
    </row>
    <row r="783" spans="4:37">
      <c r="D783" s="164"/>
      <c r="E783" s="164"/>
      <c r="F783" s="164"/>
      <c r="G783" s="164"/>
      <c r="H783" s="164"/>
      <c r="I783" s="164"/>
      <c r="J783" s="164"/>
      <c r="K783" s="164"/>
      <c r="L783" s="164"/>
      <c r="M783" s="164"/>
      <c r="N783" s="164"/>
      <c r="O783" s="164"/>
      <c r="P783" s="164"/>
      <c r="Q783" s="164"/>
      <c r="R783" s="164"/>
      <c r="S783" s="164"/>
      <c r="T783" s="164"/>
      <c r="U783" s="164"/>
      <c r="V783" s="164"/>
      <c r="W783" s="164"/>
      <c r="X783" s="164"/>
      <c r="Y783" s="164"/>
      <c r="Z783" s="164"/>
      <c r="AA783" s="164"/>
      <c r="AB783" s="164"/>
      <c r="AC783" s="164"/>
      <c r="AD783" s="164"/>
      <c r="AE783" s="164"/>
      <c r="AF783" s="164"/>
      <c r="AG783" s="164"/>
      <c r="AH783" s="164"/>
      <c r="AI783" s="164"/>
      <c r="AJ783" s="164"/>
      <c r="AK783" s="164"/>
    </row>
    <row r="784" spans="4:37">
      <c r="D784" s="164"/>
      <c r="E784" s="164"/>
      <c r="F784" s="164"/>
      <c r="G784" s="164"/>
      <c r="H784" s="164"/>
      <c r="I784" s="164"/>
      <c r="J784" s="164"/>
      <c r="K784" s="164"/>
      <c r="L784" s="164"/>
      <c r="M784" s="164"/>
      <c r="N784" s="164"/>
      <c r="O784" s="164"/>
      <c r="P784" s="164"/>
      <c r="Q784" s="164"/>
      <c r="R784" s="164"/>
      <c r="S784" s="164"/>
      <c r="T784" s="164"/>
      <c r="U784" s="164"/>
      <c r="V784" s="164"/>
      <c r="W784" s="164"/>
      <c r="X784" s="164"/>
      <c r="Y784" s="164"/>
      <c r="Z784" s="164"/>
      <c r="AA784" s="164"/>
      <c r="AB784" s="164"/>
      <c r="AC784" s="164"/>
      <c r="AD784" s="164"/>
      <c r="AE784" s="164"/>
      <c r="AF784" s="164"/>
      <c r="AG784" s="164"/>
      <c r="AH784" s="164"/>
      <c r="AI784" s="164"/>
      <c r="AJ784" s="164"/>
      <c r="AK784" s="164"/>
    </row>
    <row r="785" spans="4:37">
      <c r="D785" s="164"/>
      <c r="E785" s="164"/>
      <c r="F785" s="164"/>
      <c r="G785" s="164"/>
      <c r="H785" s="164"/>
      <c r="I785" s="164"/>
      <c r="J785" s="164"/>
      <c r="K785" s="164"/>
      <c r="L785" s="164"/>
      <c r="M785" s="164"/>
      <c r="N785" s="164"/>
      <c r="O785" s="164"/>
      <c r="P785" s="164"/>
      <c r="Q785" s="164"/>
      <c r="R785" s="164"/>
      <c r="S785" s="164"/>
      <c r="T785" s="164"/>
      <c r="U785" s="164"/>
      <c r="V785" s="164"/>
      <c r="W785" s="164"/>
      <c r="X785" s="164"/>
      <c r="Y785" s="164"/>
      <c r="Z785" s="164"/>
      <c r="AA785" s="164"/>
      <c r="AB785" s="164"/>
      <c r="AC785" s="164"/>
      <c r="AD785" s="164"/>
      <c r="AE785" s="164"/>
      <c r="AF785" s="164"/>
      <c r="AG785" s="164"/>
      <c r="AH785" s="164"/>
      <c r="AI785" s="164"/>
      <c r="AJ785" s="164"/>
      <c r="AK785" s="164"/>
    </row>
    <row r="786" spans="4:37">
      <c r="D786" s="164"/>
      <c r="E786" s="164"/>
      <c r="F786" s="164"/>
      <c r="G786" s="164"/>
      <c r="H786" s="164"/>
      <c r="I786" s="164"/>
      <c r="J786" s="164"/>
      <c r="K786" s="164"/>
      <c r="L786" s="164"/>
      <c r="M786" s="164"/>
      <c r="N786" s="164"/>
      <c r="O786" s="164"/>
      <c r="P786" s="164"/>
      <c r="Q786" s="164"/>
      <c r="R786" s="164"/>
      <c r="S786" s="164"/>
      <c r="T786" s="164"/>
      <c r="U786" s="164"/>
      <c r="V786" s="164"/>
      <c r="W786" s="164"/>
      <c r="X786" s="164"/>
      <c r="Y786" s="164"/>
      <c r="Z786" s="164"/>
      <c r="AA786" s="164"/>
      <c r="AB786" s="164"/>
      <c r="AC786" s="164"/>
      <c r="AD786" s="164"/>
      <c r="AE786" s="164"/>
      <c r="AF786" s="164"/>
      <c r="AG786" s="164"/>
      <c r="AH786" s="164"/>
      <c r="AI786" s="164"/>
      <c r="AJ786" s="164"/>
      <c r="AK786" s="164"/>
    </row>
    <row r="787" spans="4:37">
      <c r="D787" s="164"/>
      <c r="E787" s="164"/>
      <c r="F787" s="164"/>
      <c r="G787" s="164"/>
      <c r="H787" s="164"/>
      <c r="I787" s="164"/>
      <c r="J787" s="164"/>
      <c r="K787" s="164"/>
      <c r="L787" s="164"/>
      <c r="M787" s="164"/>
      <c r="N787" s="164"/>
      <c r="O787" s="164"/>
      <c r="P787" s="164"/>
      <c r="Q787" s="164"/>
      <c r="R787" s="164"/>
      <c r="S787" s="164"/>
      <c r="T787" s="164"/>
      <c r="U787" s="164"/>
      <c r="V787" s="164"/>
      <c r="W787" s="164"/>
      <c r="X787" s="164"/>
      <c r="Y787" s="164"/>
      <c r="Z787" s="164"/>
      <c r="AA787" s="164"/>
      <c r="AB787" s="164"/>
      <c r="AC787" s="164"/>
      <c r="AD787" s="164"/>
      <c r="AE787" s="164"/>
      <c r="AF787" s="164"/>
      <c r="AG787" s="164"/>
      <c r="AH787" s="164"/>
      <c r="AI787" s="164"/>
      <c r="AJ787" s="164"/>
      <c r="AK787" s="164"/>
    </row>
    <row r="788" spans="4:37">
      <c r="D788" s="164"/>
      <c r="E788" s="164"/>
      <c r="F788" s="164"/>
      <c r="G788" s="164"/>
      <c r="H788" s="164"/>
      <c r="I788" s="164"/>
      <c r="J788" s="164"/>
      <c r="K788" s="164"/>
      <c r="L788" s="164"/>
      <c r="M788" s="164"/>
      <c r="N788" s="164"/>
      <c r="O788" s="164"/>
      <c r="P788" s="164"/>
      <c r="Q788" s="164"/>
      <c r="R788" s="164"/>
      <c r="S788" s="164"/>
      <c r="T788" s="164"/>
      <c r="U788" s="164"/>
      <c r="V788" s="164"/>
      <c r="W788" s="164"/>
      <c r="X788" s="164"/>
      <c r="Y788" s="164"/>
      <c r="Z788" s="164"/>
      <c r="AA788" s="164"/>
      <c r="AB788" s="164"/>
      <c r="AC788" s="164"/>
      <c r="AD788" s="164"/>
      <c r="AE788" s="164"/>
      <c r="AF788" s="164"/>
      <c r="AG788" s="164"/>
      <c r="AH788" s="164"/>
      <c r="AI788" s="164"/>
      <c r="AJ788" s="164"/>
      <c r="AK788" s="164"/>
    </row>
    <row r="789" spans="4:37">
      <c r="D789" s="164"/>
      <c r="E789" s="164"/>
      <c r="F789" s="164"/>
      <c r="G789" s="164"/>
      <c r="H789" s="164"/>
      <c r="I789" s="164"/>
      <c r="J789" s="164"/>
      <c r="K789" s="164"/>
      <c r="L789" s="164"/>
      <c r="M789" s="164"/>
      <c r="N789" s="164"/>
      <c r="O789" s="164"/>
      <c r="P789" s="164"/>
      <c r="Q789" s="164"/>
      <c r="R789" s="164"/>
      <c r="S789" s="164"/>
      <c r="T789" s="164"/>
      <c r="U789" s="164"/>
      <c r="V789" s="164"/>
      <c r="W789" s="164"/>
      <c r="X789" s="164"/>
      <c r="Y789" s="164"/>
      <c r="Z789" s="164"/>
      <c r="AA789" s="164"/>
      <c r="AB789" s="164"/>
      <c r="AC789" s="164"/>
      <c r="AD789" s="164"/>
      <c r="AE789" s="164"/>
      <c r="AF789" s="164"/>
      <c r="AG789" s="164"/>
      <c r="AH789" s="164"/>
      <c r="AI789" s="164"/>
      <c r="AJ789" s="164"/>
      <c r="AK789" s="164"/>
    </row>
    <row r="790" spans="4:37">
      <c r="D790" s="164"/>
      <c r="E790" s="164"/>
      <c r="F790" s="164"/>
      <c r="G790" s="164"/>
      <c r="H790" s="164"/>
      <c r="I790" s="164"/>
      <c r="J790" s="164"/>
      <c r="K790" s="164"/>
      <c r="L790" s="164"/>
      <c r="M790" s="164"/>
      <c r="N790" s="164"/>
      <c r="O790" s="164"/>
      <c r="P790" s="164"/>
      <c r="Q790" s="164"/>
      <c r="R790" s="164"/>
      <c r="S790" s="164"/>
      <c r="T790" s="164"/>
      <c r="U790" s="164"/>
      <c r="V790" s="164"/>
      <c r="W790" s="164"/>
      <c r="X790" s="164"/>
      <c r="Y790" s="164"/>
      <c r="Z790" s="164"/>
      <c r="AA790" s="164"/>
      <c r="AB790" s="164"/>
      <c r="AC790" s="164"/>
      <c r="AD790" s="164"/>
      <c r="AE790" s="164"/>
      <c r="AF790" s="164"/>
      <c r="AG790" s="164"/>
      <c r="AH790" s="164"/>
      <c r="AI790" s="164"/>
      <c r="AJ790" s="164"/>
      <c r="AK790" s="164"/>
    </row>
    <row r="791" spans="4:37">
      <c r="D791" s="164"/>
      <c r="E791" s="164"/>
      <c r="F791" s="164"/>
      <c r="G791" s="164"/>
      <c r="H791" s="164"/>
      <c r="I791" s="164"/>
      <c r="J791" s="164"/>
      <c r="K791" s="164"/>
      <c r="L791" s="164"/>
      <c r="M791" s="164"/>
      <c r="N791" s="164"/>
      <c r="O791" s="164"/>
      <c r="P791" s="164"/>
      <c r="Q791" s="164"/>
      <c r="R791" s="164"/>
      <c r="S791" s="164"/>
      <c r="T791" s="164"/>
      <c r="U791" s="164"/>
      <c r="V791" s="164"/>
      <c r="W791" s="164"/>
      <c r="X791" s="164"/>
      <c r="Y791" s="164"/>
      <c r="Z791" s="164"/>
      <c r="AA791" s="164"/>
      <c r="AB791" s="164"/>
      <c r="AC791" s="164"/>
      <c r="AD791" s="164"/>
      <c r="AE791" s="164"/>
      <c r="AF791" s="164"/>
      <c r="AG791" s="164"/>
      <c r="AH791" s="164"/>
      <c r="AI791" s="164"/>
      <c r="AJ791" s="164"/>
      <c r="AK791" s="164"/>
    </row>
    <row r="792" spans="4:37">
      <c r="D792" s="164"/>
      <c r="E792" s="164"/>
      <c r="F792" s="164"/>
      <c r="G792" s="164"/>
      <c r="H792" s="164"/>
      <c r="I792" s="164"/>
      <c r="J792" s="164"/>
      <c r="K792" s="164"/>
      <c r="L792" s="164"/>
      <c r="M792" s="164"/>
      <c r="N792" s="164"/>
      <c r="O792" s="164"/>
      <c r="P792" s="164"/>
      <c r="Q792" s="164"/>
      <c r="R792" s="164"/>
      <c r="S792" s="164"/>
      <c r="T792" s="164"/>
      <c r="U792" s="164"/>
      <c r="V792" s="164"/>
      <c r="W792" s="164"/>
      <c r="X792" s="164"/>
      <c r="Y792" s="164"/>
      <c r="Z792" s="164"/>
      <c r="AA792" s="164"/>
      <c r="AB792" s="164"/>
      <c r="AC792" s="164"/>
      <c r="AD792" s="164"/>
      <c r="AE792" s="164"/>
      <c r="AF792" s="164"/>
      <c r="AG792" s="164"/>
      <c r="AH792" s="164"/>
      <c r="AI792" s="164"/>
      <c r="AJ792" s="164"/>
      <c r="AK792" s="164"/>
    </row>
    <row r="793" spans="4:37">
      <c r="D793" s="164"/>
      <c r="E793" s="164"/>
      <c r="F793" s="164"/>
      <c r="G793" s="164"/>
      <c r="H793" s="164"/>
      <c r="I793" s="164"/>
      <c r="J793" s="164"/>
      <c r="K793" s="164"/>
      <c r="L793" s="164"/>
      <c r="M793" s="164"/>
      <c r="N793" s="164"/>
      <c r="O793" s="164"/>
      <c r="P793" s="164"/>
      <c r="Q793" s="164"/>
      <c r="R793" s="164"/>
      <c r="S793" s="164"/>
      <c r="T793" s="164"/>
      <c r="U793" s="164"/>
      <c r="V793" s="164"/>
      <c r="W793" s="164"/>
      <c r="X793" s="164"/>
      <c r="Y793" s="164"/>
      <c r="Z793" s="164"/>
      <c r="AA793" s="164"/>
      <c r="AB793" s="164"/>
      <c r="AC793" s="164"/>
      <c r="AD793" s="164"/>
      <c r="AE793" s="164"/>
      <c r="AF793" s="164"/>
      <c r="AG793" s="164"/>
      <c r="AH793" s="164"/>
      <c r="AI793" s="164"/>
      <c r="AJ793" s="164"/>
      <c r="AK793" s="164"/>
    </row>
    <row r="794" spans="4:37">
      <c r="D794" s="164"/>
      <c r="E794" s="164"/>
      <c r="F794" s="164"/>
      <c r="G794" s="164"/>
      <c r="H794" s="164"/>
      <c r="I794" s="164"/>
      <c r="J794" s="164"/>
      <c r="K794" s="164"/>
      <c r="L794" s="164"/>
      <c r="M794" s="164"/>
      <c r="N794" s="164"/>
      <c r="O794" s="164"/>
      <c r="P794" s="164"/>
      <c r="Q794" s="164"/>
      <c r="R794" s="164"/>
      <c r="S794" s="164"/>
      <c r="T794" s="164"/>
      <c r="U794" s="164"/>
      <c r="V794" s="164"/>
      <c r="W794" s="164"/>
      <c r="X794" s="164"/>
      <c r="Y794" s="164"/>
      <c r="Z794" s="164"/>
      <c r="AA794" s="164"/>
      <c r="AB794" s="164"/>
      <c r="AC794" s="164"/>
      <c r="AD794" s="164"/>
      <c r="AE794" s="164"/>
      <c r="AF794" s="164"/>
      <c r="AG794" s="164"/>
      <c r="AH794" s="164"/>
      <c r="AI794" s="164"/>
      <c r="AJ794" s="164"/>
      <c r="AK794" s="164"/>
    </row>
    <row r="795" spans="4:37">
      <c r="D795" s="164"/>
      <c r="E795" s="164"/>
      <c r="F795" s="164"/>
      <c r="G795" s="164"/>
      <c r="H795" s="164"/>
      <c r="I795" s="164"/>
      <c r="J795" s="164"/>
      <c r="K795" s="164"/>
      <c r="L795" s="164"/>
      <c r="M795" s="164"/>
      <c r="N795" s="164"/>
      <c r="O795" s="164"/>
      <c r="P795" s="164"/>
      <c r="Q795" s="164"/>
      <c r="R795" s="164"/>
      <c r="S795" s="164"/>
      <c r="T795" s="164"/>
      <c r="U795" s="164"/>
      <c r="V795" s="164"/>
      <c r="W795" s="164"/>
      <c r="X795" s="164"/>
      <c r="Y795" s="164"/>
      <c r="Z795" s="164"/>
      <c r="AA795" s="164"/>
      <c r="AB795" s="164"/>
      <c r="AC795" s="164"/>
      <c r="AD795" s="164"/>
      <c r="AE795" s="164"/>
      <c r="AF795" s="164"/>
      <c r="AG795" s="164"/>
      <c r="AH795" s="164"/>
      <c r="AI795" s="164"/>
      <c r="AJ795" s="164"/>
      <c r="AK795" s="164"/>
    </row>
    <row r="796" spans="4:37">
      <c r="D796" s="164"/>
      <c r="E796" s="164"/>
      <c r="F796" s="164"/>
      <c r="G796" s="164"/>
      <c r="H796" s="164"/>
      <c r="I796" s="164"/>
      <c r="J796" s="164"/>
      <c r="K796" s="164"/>
      <c r="L796" s="164"/>
      <c r="M796" s="164"/>
      <c r="N796" s="164"/>
      <c r="O796" s="164"/>
      <c r="P796" s="164"/>
      <c r="Q796" s="164"/>
      <c r="R796" s="164"/>
      <c r="S796" s="164"/>
      <c r="T796" s="164"/>
      <c r="U796" s="164"/>
      <c r="V796" s="164"/>
      <c r="W796" s="164"/>
      <c r="X796" s="164"/>
      <c r="Y796" s="164"/>
      <c r="Z796" s="164"/>
      <c r="AA796" s="164"/>
      <c r="AB796" s="164"/>
      <c r="AC796" s="164"/>
      <c r="AD796" s="164"/>
      <c r="AE796" s="164"/>
      <c r="AF796" s="164"/>
      <c r="AG796" s="164"/>
      <c r="AH796" s="164"/>
      <c r="AI796" s="164"/>
      <c r="AJ796" s="164"/>
      <c r="AK796" s="164"/>
    </row>
    <row r="797" spans="4:37">
      <c r="D797" s="164"/>
      <c r="E797" s="164"/>
      <c r="F797" s="164"/>
      <c r="G797" s="164"/>
      <c r="H797" s="164"/>
      <c r="I797" s="164"/>
      <c r="J797" s="164"/>
      <c r="K797" s="164"/>
      <c r="L797" s="164"/>
      <c r="M797" s="164"/>
      <c r="N797" s="164"/>
      <c r="O797" s="164"/>
      <c r="P797" s="164"/>
      <c r="Q797" s="164"/>
      <c r="R797" s="164"/>
      <c r="S797" s="164"/>
      <c r="T797" s="164"/>
      <c r="U797" s="164"/>
      <c r="V797" s="164"/>
      <c r="W797" s="164"/>
      <c r="X797" s="164"/>
      <c r="Y797" s="164"/>
      <c r="Z797" s="164"/>
      <c r="AA797" s="164"/>
      <c r="AB797" s="164"/>
      <c r="AC797" s="164"/>
      <c r="AD797" s="164"/>
      <c r="AE797" s="164"/>
      <c r="AF797" s="164"/>
      <c r="AG797" s="164"/>
      <c r="AH797" s="164"/>
      <c r="AI797" s="164"/>
      <c r="AJ797" s="164"/>
      <c r="AK797" s="164"/>
    </row>
    <row r="798" spans="4:37">
      <c r="D798" s="164"/>
      <c r="E798" s="164"/>
      <c r="F798" s="164"/>
      <c r="G798" s="164"/>
      <c r="H798" s="164"/>
      <c r="I798" s="164"/>
      <c r="J798" s="164"/>
      <c r="K798" s="164"/>
      <c r="L798" s="164"/>
      <c r="M798" s="164"/>
      <c r="N798" s="164"/>
      <c r="O798" s="164"/>
      <c r="P798" s="164"/>
      <c r="Q798" s="164"/>
      <c r="R798" s="164"/>
      <c r="S798" s="164"/>
      <c r="T798" s="164"/>
      <c r="U798" s="164"/>
      <c r="V798" s="164"/>
      <c r="W798" s="164"/>
      <c r="X798" s="164"/>
      <c r="Y798" s="164"/>
      <c r="Z798" s="164"/>
      <c r="AA798" s="164"/>
      <c r="AB798" s="164"/>
      <c r="AC798" s="164"/>
      <c r="AD798" s="164"/>
      <c r="AE798" s="164"/>
      <c r="AF798" s="164"/>
      <c r="AG798" s="164"/>
      <c r="AH798" s="164"/>
      <c r="AI798" s="164"/>
      <c r="AJ798" s="164"/>
      <c r="AK798" s="164"/>
    </row>
    <row r="799" spans="4:37">
      <c r="D799" s="164"/>
      <c r="E799" s="164"/>
      <c r="F799" s="164"/>
      <c r="G799" s="164"/>
      <c r="H799" s="164"/>
      <c r="I799" s="164"/>
      <c r="J799" s="164"/>
      <c r="K799" s="164"/>
      <c r="L799" s="164"/>
      <c r="M799" s="164"/>
      <c r="N799" s="164"/>
      <c r="O799" s="164"/>
      <c r="P799" s="164"/>
      <c r="Q799" s="164"/>
      <c r="R799" s="164"/>
      <c r="S799" s="164"/>
      <c r="T799" s="164"/>
      <c r="U799" s="164"/>
      <c r="V799" s="164"/>
      <c r="W799" s="164"/>
      <c r="X799" s="164"/>
      <c r="Y799" s="164"/>
      <c r="Z799" s="164"/>
      <c r="AA799" s="164"/>
      <c r="AB799" s="164"/>
      <c r="AC799" s="164"/>
      <c r="AD799" s="164"/>
      <c r="AE799" s="164"/>
      <c r="AF799" s="164"/>
      <c r="AG799" s="164"/>
      <c r="AH799" s="164"/>
      <c r="AI799" s="164"/>
      <c r="AJ799" s="164"/>
      <c r="AK799" s="164"/>
    </row>
    <row r="800" spans="4:37">
      <c r="D800" s="164"/>
      <c r="E800" s="164"/>
      <c r="F800" s="164"/>
      <c r="G800" s="164"/>
      <c r="H800" s="164"/>
      <c r="I800" s="164"/>
      <c r="J800" s="164"/>
      <c r="K800" s="164"/>
      <c r="L800" s="164"/>
      <c r="M800" s="164"/>
      <c r="N800" s="164"/>
      <c r="O800" s="164"/>
      <c r="P800" s="164"/>
      <c r="Q800" s="164"/>
      <c r="R800" s="164"/>
      <c r="S800" s="164"/>
      <c r="T800" s="164"/>
      <c r="U800" s="164"/>
      <c r="V800" s="164"/>
      <c r="W800" s="164"/>
      <c r="X800" s="164"/>
      <c r="Y800" s="164"/>
      <c r="Z800" s="164"/>
      <c r="AA800" s="164"/>
      <c r="AB800" s="164"/>
      <c r="AC800" s="164"/>
      <c r="AD800" s="164"/>
      <c r="AE800" s="164"/>
      <c r="AF800" s="164"/>
      <c r="AG800" s="164"/>
      <c r="AH800" s="164"/>
      <c r="AI800" s="164"/>
      <c r="AJ800" s="164"/>
      <c r="AK800" s="164"/>
    </row>
    <row r="801" spans="4:37">
      <c r="D801" s="164"/>
      <c r="E801" s="164"/>
      <c r="F801" s="164"/>
      <c r="G801" s="164"/>
      <c r="H801" s="164"/>
      <c r="I801" s="164"/>
      <c r="J801" s="164"/>
      <c r="K801" s="164"/>
      <c r="L801" s="164"/>
      <c r="M801" s="164"/>
      <c r="N801" s="164"/>
      <c r="O801" s="164"/>
      <c r="P801" s="164"/>
      <c r="Q801" s="164"/>
      <c r="R801" s="164"/>
      <c r="S801" s="164"/>
      <c r="T801" s="164"/>
      <c r="U801" s="164"/>
      <c r="V801" s="164"/>
      <c r="W801" s="164"/>
      <c r="X801" s="164"/>
      <c r="Y801" s="164"/>
      <c r="Z801" s="164"/>
      <c r="AA801" s="164"/>
      <c r="AB801" s="164"/>
      <c r="AC801" s="164"/>
      <c r="AD801" s="164"/>
      <c r="AE801" s="164"/>
      <c r="AF801" s="164"/>
      <c r="AG801" s="164"/>
      <c r="AH801" s="164"/>
      <c r="AI801" s="164"/>
      <c r="AJ801" s="164"/>
      <c r="AK801" s="164"/>
    </row>
    <row r="802" spans="4:37">
      <c r="D802" s="164"/>
      <c r="E802" s="164"/>
      <c r="F802" s="164"/>
      <c r="G802" s="164"/>
      <c r="H802" s="164"/>
      <c r="I802" s="164"/>
      <c r="J802" s="164"/>
      <c r="K802" s="164"/>
      <c r="L802" s="164"/>
      <c r="M802" s="164"/>
      <c r="N802" s="164"/>
      <c r="O802" s="164"/>
      <c r="P802" s="164"/>
      <c r="Q802" s="164"/>
      <c r="R802" s="164"/>
      <c r="S802" s="164"/>
      <c r="T802" s="164"/>
      <c r="U802" s="164"/>
      <c r="V802" s="164"/>
      <c r="W802" s="164"/>
      <c r="X802" s="164"/>
      <c r="Y802" s="164"/>
      <c r="Z802" s="164"/>
      <c r="AA802" s="164"/>
      <c r="AB802" s="164"/>
      <c r="AC802" s="164"/>
      <c r="AD802" s="164"/>
      <c r="AE802" s="164"/>
      <c r="AF802" s="164"/>
      <c r="AG802" s="164"/>
      <c r="AH802" s="164"/>
      <c r="AI802" s="164"/>
      <c r="AJ802" s="164"/>
      <c r="AK802" s="164"/>
    </row>
    <row r="803" spans="4:37">
      <c r="D803" s="164"/>
      <c r="E803" s="164"/>
      <c r="F803" s="164"/>
      <c r="G803" s="164"/>
      <c r="H803" s="164"/>
      <c r="I803" s="164"/>
      <c r="J803" s="164"/>
      <c r="K803" s="164"/>
      <c r="L803" s="164"/>
      <c r="M803" s="164"/>
      <c r="N803" s="164"/>
      <c r="O803" s="164"/>
      <c r="P803" s="164"/>
      <c r="Q803" s="164"/>
      <c r="R803" s="164"/>
      <c r="S803" s="164"/>
      <c r="T803" s="164"/>
      <c r="U803" s="164"/>
      <c r="V803" s="164"/>
      <c r="W803" s="164"/>
      <c r="X803" s="164"/>
      <c r="Y803" s="164"/>
      <c r="Z803" s="164"/>
      <c r="AA803" s="164"/>
      <c r="AB803" s="164"/>
      <c r="AC803" s="164"/>
      <c r="AD803" s="164"/>
      <c r="AE803" s="164"/>
      <c r="AF803" s="164"/>
      <c r="AG803" s="164"/>
      <c r="AH803" s="164"/>
      <c r="AI803" s="164"/>
      <c r="AJ803" s="164"/>
      <c r="AK803" s="164"/>
    </row>
    <row r="804" spans="4:37">
      <c r="D804" s="164"/>
      <c r="E804" s="164"/>
      <c r="F804" s="164"/>
      <c r="G804" s="164"/>
      <c r="H804" s="164"/>
      <c r="I804" s="164"/>
      <c r="J804" s="164"/>
      <c r="K804" s="164"/>
      <c r="L804" s="164"/>
      <c r="M804" s="164"/>
      <c r="N804" s="164"/>
      <c r="O804" s="164"/>
      <c r="P804" s="164"/>
      <c r="Q804" s="164"/>
      <c r="R804" s="164"/>
      <c r="S804" s="164"/>
      <c r="T804" s="164"/>
      <c r="U804" s="164"/>
      <c r="V804" s="164"/>
      <c r="W804" s="164"/>
      <c r="X804" s="164"/>
      <c r="Y804" s="164"/>
      <c r="Z804" s="164"/>
      <c r="AA804" s="164"/>
      <c r="AB804" s="164"/>
      <c r="AC804" s="164"/>
      <c r="AD804" s="164"/>
      <c r="AE804" s="164"/>
      <c r="AF804" s="164"/>
      <c r="AG804" s="164"/>
      <c r="AH804" s="164"/>
      <c r="AI804" s="164"/>
      <c r="AJ804" s="164"/>
      <c r="AK804" s="164"/>
    </row>
    <row r="805" spans="4:37">
      <c r="D805" s="164"/>
      <c r="E805" s="164"/>
      <c r="F805" s="164"/>
      <c r="G805" s="164"/>
      <c r="H805" s="164"/>
      <c r="I805" s="164"/>
      <c r="J805" s="164"/>
      <c r="K805" s="164"/>
      <c r="L805" s="164"/>
      <c r="M805" s="164"/>
      <c r="N805" s="164"/>
      <c r="O805" s="164"/>
      <c r="P805" s="164"/>
      <c r="Q805" s="164"/>
      <c r="R805" s="164"/>
      <c r="S805" s="164"/>
      <c r="T805" s="164"/>
      <c r="U805" s="164"/>
      <c r="V805" s="164"/>
      <c r="W805" s="164"/>
      <c r="X805" s="164"/>
      <c r="Y805" s="164"/>
      <c r="Z805" s="164"/>
      <c r="AA805" s="164"/>
      <c r="AB805" s="164"/>
      <c r="AC805" s="164"/>
      <c r="AD805" s="164"/>
      <c r="AE805" s="164"/>
      <c r="AF805" s="164"/>
      <c r="AG805" s="164"/>
      <c r="AH805" s="164"/>
      <c r="AI805" s="164"/>
      <c r="AJ805" s="164"/>
      <c r="AK805" s="164"/>
    </row>
    <row r="806" spans="4:37">
      <c r="D806" s="164"/>
      <c r="E806" s="164"/>
      <c r="F806" s="164"/>
      <c r="G806" s="164"/>
      <c r="H806" s="164"/>
      <c r="I806" s="164"/>
      <c r="J806" s="164"/>
      <c r="K806" s="164"/>
      <c r="L806" s="164"/>
      <c r="M806" s="164"/>
      <c r="N806" s="164"/>
      <c r="O806" s="164"/>
      <c r="P806" s="164"/>
      <c r="Q806" s="164"/>
      <c r="R806" s="164"/>
      <c r="S806" s="164"/>
      <c r="T806" s="164"/>
      <c r="U806" s="164"/>
      <c r="V806" s="164"/>
      <c r="W806" s="164"/>
      <c r="X806" s="164"/>
      <c r="Y806" s="164"/>
      <c r="Z806" s="164"/>
      <c r="AA806" s="164"/>
      <c r="AB806" s="164"/>
      <c r="AC806" s="164"/>
      <c r="AD806" s="164"/>
      <c r="AE806" s="164"/>
      <c r="AF806" s="164"/>
      <c r="AG806" s="164"/>
      <c r="AH806" s="164"/>
      <c r="AI806" s="164"/>
      <c r="AJ806" s="164"/>
      <c r="AK806" s="164"/>
    </row>
    <row r="807" spans="4:37">
      <c r="D807" s="164"/>
      <c r="E807" s="164"/>
      <c r="F807" s="164"/>
      <c r="G807" s="164"/>
      <c r="H807" s="164"/>
      <c r="I807" s="164"/>
      <c r="J807" s="164"/>
      <c r="K807" s="164"/>
      <c r="L807" s="164"/>
      <c r="M807" s="164"/>
      <c r="N807" s="164"/>
      <c r="O807" s="164"/>
      <c r="P807" s="164"/>
      <c r="Q807" s="164"/>
      <c r="R807" s="164"/>
      <c r="S807" s="164"/>
      <c r="T807" s="164"/>
      <c r="U807" s="164"/>
      <c r="V807" s="164"/>
      <c r="W807" s="164"/>
      <c r="X807" s="164"/>
      <c r="Y807" s="164"/>
      <c r="Z807" s="164"/>
      <c r="AA807" s="164"/>
      <c r="AB807" s="164"/>
      <c r="AC807" s="164"/>
      <c r="AD807" s="164"/>
      <c r="AE807" s="164"/>
      <c r="AF807" s="164"/>
      <c r="AG807" s="164"/>
      <c r="AH807" s="164"/>
      <c r="AI807" s="164"/>
      <c r="AJ807" s="164"/>
      <c r="AK807" s="164"/>
    </row>
    <row r="808" spans="4:37">
      <c r="D808" s="164"/>
      <c r="E808" s="164"/>
      <c r="F808" s="164"/>
      <c r="G808" s="164"/>
      <c r="H808" s="164"/>
      <c r="I808" s="164"/>
      <c r="J808" s="164"/>
      <c r="K808" s="164"/>
      <c r="L808" s="164"/>
      <c r="M808" s="164"/>
      <c r="N808" s="164"/>
      <c r="O808" s="164"/>
      <c r="P808" s="164"/>
      <c r="Q808" s="164"/>
      <c r="R808" s="164"/>
      <c r="S808" s="164"/>
      <c r="T808" s="164"/>
      <c r="U808" s="164"/>
      <c r="V808" s="164"/>
      <c r="W808" s="164"/>
      <c r="X808" s="164"/>
      <c r="Y808" s="164"/>
      <c r="Z808" s="164"/>
      <c r="AA808" s="164"/>
      <c r="AB808" s="164"/>
      <c r="AC808" s="164"/>
      <c r="AD808" s="164"/>
      <c r="AE808" s="164"/>
      <c r="AF808" s="164"/>
      <c r="AG808" s="164"/>
      <c r="AH808" s="164"/>
      <c r="AI808" s="164"/>
      <c r="AJ808" s="164"/>
      <c r="AK808" s="164"/>
    </row>
    <row r="809" spans="4:37">
      <c r="D809" s="164"/>
      <c r="E809" s="164"/>
      <c r="F809" s="164"/>
      <c r="G809" s="164"/>
      <c r="H809" s="164"/>
      <c r="I809" s="164"/>
      <c r="J809" s="164"/>
      <c r="K809" s="164"/>
      <c r="L809" s="164"/>
      <c r="M809" s="164"/>
      <c r="N809" s="164"/>
      <c r="O809" s="164"/>
      <c r="P809" s="164"/>
      <c r="Q809" s="164"/>
      <c r="R809" s="164"/>
      <c r="S809" s="164"/>
      <c r="T809" s="164"/>
      <c r="U809" s="164"/>
      <c r="V809" s="164"/>
      <c r="W809" s="164"/>
      <c r="X809" s="164"/>
      <c r="Y809" s="164"/>
      <c r="Z809" s="164"/>
      <c r="AA809" s="164"/>
      <c r="AB809" s="164"/>
      <c r="AC809" s="164"/>
      <c r="AD809" s="164"/>
      <c r="AE809" s="164"/>
      <c r="AF809" s="164"/>
      <c r="AG809" s="164"/>
      <c r="AH809" s="164"/>
      <c r="AI809" s="164"/>
      <c r="AJ809" s="164"/>
      <c r="AK809" s="164"/>
    </row>
    <row r="810" spans="4:37">
      <c r="D810" s="164"/>
      <c r="E810" s="164"/>
      <c r="F810" s="164"/>
      <c r="G810" s="164"/>
      <c r="H810" s="164"/>
      <c r="I810" s="164"/>
      <c r="J810" s="164"/>
      <c r="K810" s="164"/>
      <c r="L810" s="164"/>
      <c r="M810" s="164"/>
      <c r="N810" s="164"/>
      <c r="O810" s="164"/>
      <c r="P810" s="164"/>
      <c r="Q810" s="164"/>
      <c r="R810" s="164"/>
      <c r="S810" s="164"/>
      <c r="T810" s="164"/>
      <c r="U810" s="164"/>
      <c r="V810" s="164"/>
      <c r="W810" s="164"/>
      <c r="X810" s="164"/>
      <c r="Y810" s="164"/>
      <c r="Z810" s="164"/>
      <c r="AA810" s="164"/>
      <c r="AB810" s="164"/>
      <c r="AC810" s="164"/>
      <c r="AD810" s="164"/>
      <c r="AE810" s="164"/>
      <c r="AF810" s="164"/>
      <c r="AG810" s="164"/>
      <c r="AH810" s="164"/>
      <c r="AI810" s="164"/>
      <c r="AJ810" s="164"/>
      <c r="AK810" s="164"/>
    </row>
    <row r="811" spans="4:37">
      <c r="D811" s="164"/>
      <c r="E811" s="164"/>
      <c r="F811" s="164"/>
      <c r="G811" s="164"/>
      <c r="H811" s="164"/>
      <c r="I811" s="164"/>
      <c r="J811" s="164"/>
      <c r="K811" s="164"/>
      <c r="L811" s="164"/>
      <c r="M811" s="164"/>
      <c r="N811" s="164"/>
      <c r="O811" s="164"/>
      <c r="P811" s="164"/>
      <c r="Q811" s="164"/>
      <c r="R811" s="164"/>
      <c r="S811" s="164"/>
      <c r="T811" s="164"/>
      <c r="U811" s="164"/>
      <c r="V811" s="164"/>
      <c r="W811" s="164"/>
      <c r="X811" s="164"/>
      <c r="Y811" s="164"/>
      <c r="Z811" s="164"/>
      <c r="AA811" s="164"/>
      <c r="AB811" s="164"/>
      <c r="AC811" s="164"/>
      <c r="AD811" s="164"/>
      <c r="AE811" s="164"/>
      <c r="AF811" s="164"/>
      <c r="AG811" s="164"/>
      <c r="AH811" s="164"/>
      <c r="AI811" s="164"/>
      <c r="AJ811" s="164"/>
      <c r="AK811" s="164"/>
    </row>
    <row r="812" spans="4:37">
      <c r="D812" s="164"/>
      <c r="E812" s="164"/>
      <c r="F812" s="164"/>
      <c r="G812" s="164"/>
      <c r="H812" s="164"/>
      <c r="I812" s="164"/>
      <c r="J812" s="164"/>
      <c r="K812" s="164"/>
      <c r="L812" s="164"/>
      <c r="M812" s="164"/>
      <c r="N812" s="164"/>
      <c r="O812" s="164"/>
      <c r="P812" s="164"/>
      <c r="Q812" s="164"/>
      <c r="R812" s="164"/>
      <c r="S812" s="164"/>
      <c r="T812" s="164"/>
      <c r="U812" s="164"/>
      <c r="V812" s="164"/>
      <c r="W812" s="164"/>
      <c r="X812" s="164"/>
      <c r="Y812" s="164"/>
      <c r="Z812" s="164"/>
      <c r="AA812" s="164"/>
      <c r="AB812" s="164"/>
      <c r="AC812" s="164"/>
      <c r="AD812" s="164"/>
      <c r="AE812" s="164"/>
      <c r="AF812" s="164"/>
      <c r="AG812" s="164"/>
      <c r="AH812" s="164"/>
      <c r="AI812" s="164"/>
      <c r="AJ812" s="164"/>
      <c r="AK812" s="164"/>
    </row>
    <row r="813" spans="4:37">
      <c r="D813" s="164"/>
      <c r="E813" s="164"/>
      <c r="F813" s="164"/>
      <c r="G813" s="164"/>
      <c r="H813" s="164"/>
      <c r="I813" s="164"/>
      <c r="J813" s="164"/>
      <c r="K813" s="164"/>
      <c r="L813" s="164"/>
      <c r="M813" s="164"/>
      <c r="N813" s="164"/>
      <c r="O813" s="164"/>
      <c r="P813" s="164"/>
      <c r="Q813" s="164"/>
      <c r="R813" s="164"/>
      <c r="S813" s="164"/>
      <c r="T813" s="164"/>
      <c r="U813" s="164"/>
      <c r="V813" s="164"/>
      <c r="W813" s="164"/>
      <c r="X813" s="164"/>
      <c r="Y813" s="164"/>
      <c r="Z813" s="164"/>
      <c r="AA813" s="164"/>
      <c r="AB813" s="164"/>
      <c r="AC813" s="164"/>
      <c r="AD813" s="164"/>
      <c r="AE813" s="164"/>
      <c r="AF813" s="164"/>
      <c r="AG813" s="164"/>
      <c r="AH813" s="164"/>
      <c r="AI813" s="164"/>
      <c r="AJ813" s="164"/>
      <c r="AK813" s="164"/>
    </row>
    <row r="814" spans="4:37">
      <c r="D814" s="164"/>
      <c r="E814" s="164"/>
      <c r="F814" s="164"/>
      <c r="G814" s="164"/>
      <c r="H814" s="164"/>
      <c r="I814" s="164"/>
      <c r="J814" s="164"/>
      <c r="K814" s="164"/>
      <c r="L814" s="164"/>
      <c r="M814" s="164"/>
      <c r="N814" s="164"/>
      <c r="O814" s="164"/>
      <c r="P814" s="164"/>
      <c r="Q814" s="164"/>
      <c r="R814" s="164"/>
      <c r="S814" s="164"/>
      <c r="T814" s="164"/>
      <c r="U814" s="164"/>
      <c r="V814" s="164"/>
      <c r="W814" s="164"/>
      <c r="X814" s="164"/>
      <c r="Y814" s="164"/>
      <c r="Z814" s="164"/>
      <c r="AA814" s="164"/>
      <c r="AB814" s="164"/>
      <c r="AC814" s="164"/>
      <c r="AD814" s="164"/>
      <c r="AE814" s="164"/>
      <c r="AF814" s="164"/>
      <c r="AG814" s="164"/>
      <c r="AH814" s="164"/>
      <c r="AI814" s="164"/>
      <c r="AJ814" s="164"/>
      <c r="AK814" s="164"/>
    </row>
    <row r="815" spans="4:37">
      <c r="D815" s="164"/>
      <c r="E815" s="164"/>
      <c r="F815" s="164"/>
      <c r="G815" s="164"/>
      <c r="H815" s="164"/>
      <c r="I815" s="164"/>
      <c r="J815" s="164"/>
      <c r="K815" s="164"/>
      <c r="L815" s="164"/>
      <c r="M815" s="164"/>
      <c r="N815" s="164"/>
      <c r="O815" s="164"/>
      <c r="P815" s="164"/>
      <c r="Q815" s="164"/>
      <c r="R815" s="164"/>
      <c r="S815" s="164"/>
      <c r="T815" s="164"/>
      <c r="U815" s="164"/>
      <c r="V815" s="164"/>
      <c r="W815" s="164"/>
      <c r="X815" s="164"/>
      <c r="Y815" s="164"/>
      <c r="Z815" s="164"/>
      <c r="AA815" s="164"/>
      <c r="AB815" s="164"/>
      <c r="AC815" s="164"/>
      <c r="AD815" s="164"/>
      <c r="AE815" s="164"/>
      <c r="AF815" s="164"/>
      <c r="AG815" s="164"/>
      <c r="AH815" s="164"/>
      <c r="AI815" s="164"/>
      <c r="AJ815" s="164"/>
      <c r="AK815" s="164"/>
    </row>
    <row r="816" spans="4:37">
      <c r="D816" s="164"/>
      <c r="E816" s="164"/>
      <c r="F816" s="164"/>
      <c r="G816" s="164"/>
      <c r="H816" s="164"/>
      <c r="I816" s="164"/>
      <c r="J816" s="164"/>
      <c r="K816" s="164"/>
      <c r="L816" s="164"/>
      <c r="M816" s="164"/>
      <c r="N816" s="164"/>
      <c r="O816" s="164"/>
      <c r="P816" s="164"/>
      <c r="Q816" s="164"/>
      <c r="R816" s="164"/>
      <c r="S816" s="164"/>
      <c r="T816" s="164"/>
      <c r="U816" s="164"/>
      <c r="V816" s="164"/>
      <c r="W816" s="164"/>
      <c r="X816" s="164"/>
      <c r="Y816" s="164"/>
      <c r="Z816" s="164"/>
      <c r="AA816" s="164"/>
      <c r="AB816" s="164"/>
      <c r="AC816" s="164"/>
      <c r="AD816" s="164"/>
      <c r="AE816" s="164"/>
      <c r="AF816" s="164"/>
      <c r="AG816" s="164"/>
      <c r="AH816" s="164"/>
      <c r="AI816" s="164"/>
      <c r="AJ816" s="164"/>
      <c r="AK816" s="164"/>
    </row>
    <row r="817" spans="4:37">
      <c r="D817" s="164"/>
      <c r="E817" s="164"/>
      <c r="F817" s="164"/>
      <c r="G817" s="164"/>
      <c r="H817" s="164"/>
      <c r="I817" s="164"/>
      <c r="J817" s="164"/>
      <c r="K817" s="164"/>
      <c r="L817" s="164"/>
      <c r="M817" s="164"/>
      <c r="N817" s="164"/>
      <c r="O817" s="164"/>
      <c r="P817" s="164"/>
      <c r="Q817" s="164"/>
      <c r="R817" s="164"/>
      <c r="S817" s="164"/>
      <c r="T817" s="164"/>
      <c r="U817" s="164"/>
      <c r="V817" s="164"/>
      <c r="W817" s="164"/>
      <c r="X817" s="164"/>
      <c r="Y817" s="164"/>
      <c r="Z817" s="164"/>
      <c r="AA817" s="164"/>
      <c r="AB817" s="164"/>
      <c r="AC817" s="164"/>
      <c r="AD817" s="164"/>
      <c r="AE817" s="164"/>
      <c r="AF817" s="164"/>
      <c r="AG817" s="164"/>
      <c r="AH817" s="164"/>
      <c r="AI817" s="164"/>
      <c r="AJ817" s="164"/>
      <c r="AK817" s="164"/>
    </row>
    <row r="818" spans="4:37">
      <c r="D818" s="164"/>
      <c r="E818" s="164"/>
      <c r="F818" s="164"/>
      <c r="G818" s="164"/>
      <c r="H818" s="164"/>
      <c r="I818" s="164"/>
      <c r="J818" s="164"/>
      <c r="K818" s="164"/>
      <c r="L818" s="164"/>
      <c r="M818" s="164"/>
      <c r="N818" s="164"/>
      <c r="O818" s="164"/>
      <c r="P818" s="164"/>
      <c r="Q818" s="164"/>
      <c r="R818" s="164"/>
      <c r="S818" s="164"/>
      <c r="T818" s="164"/>
      <c r="U818" s="164"/>
      <c r="V818" s="164"/>
      <c r="W818" s="164"/>
      <c r="X818" s="164"/>
      <c r="Y818" s="164"/>
      <c r="Z818" s="164"/>
      <c r="AA818" s="164"/>
      <c r="AB818" s="164"/>
      <c r="AC818" s="164"/>
      <c r="AD818" s="164"/>
      <c r="AE818" s="164"/>
      <c r="AF818" s="164"/>
      <c r="AG818" s="164"/>
      <c r="AH818" s="164"/>
      <c r="AI818" s="164"/>
      <c r="AJ818" s="164"/>
      <c r="AK818" s="164"/>
    </row>
    <row r="819" spans="4:37">
      <c r="D819" s="164"/>
      <c r="E819" s="164"/>
      <c r="F819" s="164"/>
      <c r="G819" s="164"/>
      <c r="H819" s="164"/>
      <c r="I819" s="164"/>
      <c r="J819" s="164"/>
      <c r="K819" s="164"/>
      <c r="L819" s="164"/>
      <c r="M819" s="164"/>
      <c r="N819" s="164"/>
      <c r="O819" s="164"/>
      <c r="P819" s="164"/>
      <c r="Q819" s="164"/>
      <c r="R819" s="164"/>
      <c r="S819" s="164"/>
      <c r="T819" s="164"/>
      <c r="U819" s="164"/>
      <c r="V819" s="164"/>
      <c r="W819" s="164"/>
      <c r="X819" s="164"/>
      <c r="Y819" s="164"/>
      <c r="Z819" s="164"/>
      <c r="AA819" s="164"/>
      <c r="AB819" s="164"/>
      <c r="AC819" s="164"/>
      <c r="AD819" s="164"/>
      <c r="AE819" s="164"/>
      <c r="AF819" s="164"/>
      <c r="AG819" s="164"/>
      <c r="AH819" s="164"/>
      <c r="AI819" s="164"/>
      <c r="AJ819" s="164"/>
      <c r="AK819" s="164"/>
    </row>
    <row r="820" spans="4:37">
      <c r="D820" s="164"/>
      <c r="E820" s="164"/>
      <c r="F820" s="164"/>
      <c r="G820" s="164"/>
      <c r="H820" s="164"/>
      <c r="I820" s="164"/>
      <c r="J820" s="164"/>
      <c r="K820" s="164"/>
      <c r="L820" s="164"/>
      <c r="M820" s="164"/>
      <c r="N820" s="164"/>
      <c r="O820" s="164"/>
      <c r="P820" s="164"/>
      <c r="Q820" s="164"/>
      <c r="R820" s="164"/>
      <c r="S820" s="164"/>
      <c r="T820" s="164"/>
      <c r="U820" s="164"/>
      <c r="V820" s="164"/>
      <c r="W820" s="164"/>
      <c r="X820" s="164"/>
      <c r="Y820" s="164"/>
      <c r="Z820" s="164"/>
      <c r="AA820" s="164"/>
      <c r="AB820" s="164"/>
      <c r="AC820" s="164"/>
      <c r="AD820" s="164"/>
      <c r="AE820" s="164"/>
      <c r="AF820" s="164"/>
      <c r="AG820" s="164"/>
      <c r="AH820" s="164"/>
      <c r="AI820" s="164"/>
      <c r="AJ820" s="164"/>
      <c r="AK820" s="164"/>
    </row>
    <row r="821" spans="4:37">
      <c r="D821" s="164"/>
      <c r="E821" s="164"/>
      <c r="F821" s="164"/>
      <c r="G821" s="164"/>
      <c r="H821" s="164"/>
      <c r="I821" s="164"/>
      <c r="J821" s="164"/>
      <c r="K821" s="164"/>
      <c r="L821" s="164"/>
      <c r="M821" s="164"/>
      <c r="N821" s="164"/>
      <c r="O821" s="164"/>
      <c r="P821" s="164"/>
      <c r="Q821" s="164"/>
      <c r="R821" s="164"/>
      <c r="S821" s="164"/>
      <c r="T821" s="164"/>
      <c r="U821" s="164"/>
      <c r="V821" s="164"/>
      <c r="W821" s="164"/>
      <c r="X821" s="164"/>
      <c r="Y821" s="164"/>
      <c r="Z821" s="164"/>
      <c r="AA821" s="164"/>
      <c r="AB821" s="164"/>
      <c r="AC821" s="164"/>
      <c r="AD821" s="164"/>
      <c r="AE821" s="164"/>
      <c r="AF821" s="164"/>
      <c r="AG821" s="164"/>
      <c r="AH821" s="164"/>
      <c r="AI821" s="164"/>
      <c r="AJ821" s="164"/>
      <c r="AK821" s="164"/>
    </row>
    <row r="822" spans="4:37">
      <c r="D822" s="164"/>
      <c r="E822" s="164"/>
      <c r="F822" s="164"/>
      <c r="G822" s="164"/>
      <c r="H822" s="164"/>
      <c r="I822" s="164"/>
      <c r="J822" s="164"/>
      <c r="K822" s="164"/>
      <c r="L822" s="164"/>
      <c r="M822" s="164"/>
      <c r="N822" s="164"/>
      <c r="O822" s="164"/>
      <c r="P822" s="164"/>
      <c r="Q822" s="164"/>
      <c r="R822" s="164"/>
      <c r="S822" s="164"/>
      <c r="T822" s="164"/>
      <c r="U822" s="164"/>
      <c r="V822" s="164"/>
      <c r="W822" s="164"/>
      <c r="X822" s="164"/>
      <c r="Y822" s="164"/>
      <c r="Z822" s="164"/>
      <c r="AA822" s="164"/>
      <c r="AB822" s="164"/>
      <c r="AC822" s="164"/>
      <c r="AD822" s="164"/>
      <c r="AE822" s="164"/>
      <c r="AF822" s="164"/>
      <c r="AG822" s="164"/>
      <c r="AH822" s="164"/>
      <c r="AI822" s="164"/>
      <c r="AJ822" s="164"/>
      <c r="AK822" s="164"/>
    </row>
    <row r="823" spans="4:37">
      <c r="D823" s="164"/>
      <c r="E823" s="164"/>
      <c r="F823" s="164"/>
      <c r="G823" s="164"/>
      <c r="H823" s="164"/>
      <c r="I823" s="164"/>
      <c r="J823" s="164"/>
      <c r="K823" s="164"/>
      <c r="L823" s="164"/>
      <c r="M823" s="164"/>
      <c r="N823" s="164"/>
      <c r="O823" s="164"/>
      <c r="P823" s="164"/>
      <c r="Q823" s="164"/>
      <c r="R823" s="164"/>
      <c r="S823" s="164"/>
      <c r="T823" s="164"/>
      <c r="U823" s="164"/>
      <c r="V823" s="164"/>
      <c r="W823" s="164"/>
      <c r="X823" s="164"/>
      <c r="Y823" s="164"/>
      <c r="Z823" s="164"/>
      <c r="AA823" s="164"/>
      <c r="AB823" s="164"/>
      <c r="AC823" s="164"/>
      <c r="AD823" s="164"/>
      <c r="AE823" s="164"/>
      <c r="AF823" s="164"/>
      <c r="AG823" s="164"/>
      <c r="AH823" s="164"/>
      <c r="AI823" s="164"/>
      <c r="AJ823" s="164"/>
      <c r="AK823" s="164"/>
    </row>
    <row r="824" spans="4:37">
      <c r="D824" s="164"/>
      <c r="E824" s="164"/>
      <c r="F824" s="164"/>
      <c r="G824" s="164"/>
      <c r="H824" s="164"/>
      <c r="I824" s="164"/>
      <c r="J824" s="164"/>
      <c r="K824" s="164"/>
      <c r="L824" s="164"/>
      <c r="M824" s="164"/>
      <c r="N824" s="164"/>
      <c r="O824" s="164"/>
      <c r="P824" s="164"/>
      <c r="Q824" s="164"/>
      <c r="R824" s="164"/>
      <c r="S824" s="164"/>
      <c r="T824" s="164"/>
      <c r="U824" s="164"/>
      <c r="V824" s="164"/>
      <c r="W824" s="164"/>
      <c r="X824" s="164"/>
      <c r="Y824" s="164"/>
      <c r="Z824" s="164"/>
      <c r="AA824" s="164"/>
      <c r="AB824" s="164"/>
      <c r="AC824" s="164"/>
      <c r="AD824" s="164"/>
      <c r="AE824" s="164"/>
      <c r="AF824" s="164"/>
      <c r="AG824" s="164"/>
      <c r="AH824" s="164"/>
      <c r="AI824" s="164"/>
      <c r="AJ824" s="164"/>
      <c r="AK824" s="164"/>
    </row>
    <row r="825" spans="4:37">
      <c r="D825" s="164"/>
      <c r="E825" s="164"/>
      <c r="F825" s="164"/>
      <c r="G825" s="164"/>
      <c r="H825" s="164"/>
      <c r="I825" s="164"/>
      <c r="J825" s="164"/>
      <c r="K825" s="164"/>
      <c r="L825" s="164"/>
      <c r="M825" s="164"/>
      <c r="N825" s="164"/>
      <c r="O825" s="164"/>
      <c r="P825" s="164"/>
      <c r="Q825" s="164"/>
      <c r="R825" s="164"/>
      <c r="S825" s="164"/>
      <c r="T825" s="164"/>
      <c r="U825" s="164"/>
      <c r="V825" s="164"/>
      <c r="W825" s="164"/>
      <c r="X825" s="164"/>
      <c r="Y825" s="164"/>
      <c r="Z825" s="164"/>
      <c r="AA825" s="164"/>
      <c r="AB825" s="164"/>
      <c r="AC825" s="164"/>
      <c r="AD825" s="164"/>
      <c r="AE825" s="164"/>
      <c r="AF825" s="164"/>
      <c r="AG825" s="164"/>
      <c r="AH825" s="164"/>
      <c r="AI825" s="164"/>
      <c r="AJ825" s="164"/>
      <c r="AK825" s="164"/>
    </row>
    <row r="826" spans="4:37">
      <c r="D826" s="164"/>
      <c r="E826" s="164"/>
      <c r="F826" s="164"/>
      <c r="G826" s="164"/>
      <c r="H826" s="164"/>
      <c r="I826" s="164"/>
      <c r="J826" s="164"/>
      <c r="K826" s="164"/>
      <c r="L826" s="164"/>
      <c r="M826" s="164"/>
      <c r="N826" s="164"/>
      <c r="O826" s="164"/>
      <c r="P826" s="164"/>
      <c r="Q826" s="164"/>
      <c r="R826" s="164"/>
      <c r="S826" s="164"/>
      <c r="T826" s="164"/>
      <c r="U826" s="164"/>
      <c r="V826" s="164"/>
      <c r="W826" s="164"/>
      <c r="X826" s="164"/>
      <c r="Y826" s="164"/>
      <c r="Z826" s="164"/>
      <c r="AA826" s="164"/>
      <c r="AB826" s="164"/>
      <c r="AC826" s="164"/>
      <c r="AD826" s="164"/>
      <c r="AE826" s="164"/>
      <c r="AF826" s="164"/>
      <c r="AG826" s="164"/>
      <c r="AH826" s="164"/>
      <c r="AI826" s="164"/>
      <c r="AJ826" s="164"/>
      <c r="AK826" s="164"/>
    </row>
    <row r="827" spans="4:37">
      <c r="D827" s="164"/>
      <c r="E827" s="164"/>
      <c r="F827" s="164"/>
      <c r="G827" s="164"/>
      <c r="H827" s="164"/>
      <c r="I827" s="164"/>
      <c r="J827" s="164"/>
      <c r="K827" s="164"/>
      <c r="L827" s="164"/>
      <c r="M827" s="164"/>
      <c r="N827" s="164"/>
      <c r="O827" s="164"/>
      <c r="P827" s="164"/>
      <c r="Q827" s="164"/>
      <c r="R827" s="164"/>
      <c r="S827" s="164"/>
      <c r="T827" s="164"/>
      <c r="U827" s="164"/>
      <c r="V827" s="164"/>
      <c r="W827" s="164"/>
      <c r="X827" s="164"/>
      <c r="Y827" s="164"/>
      <c r="Z827" s="164"/>
      <c r="AA827" s="164"/>
      <c r="AB827" s="164"/>
      <c r="AC827" s="164"/>
      <c r="AD827" s="164"/>
      <c r="AE827" s="164"/>
      <c r="AF827" s="164"/>
      <c r="AG827" s="164"/>
      <c r="AH827" s="164"/>
      <c r="AI827" s="164"/>
      <c r="AJ827" s="164"/>
      <c r="AK827" s="164"/>
    </row>
    <row r="828" spans="4:37">
      <c r="D828" s="164"/>
      <c r="E828" s="164"/>
      <c r="F828" s="164"/>
      <c r="G828" s="164"/>
      <c r="H828" s="164"/>
      <c r="I828" s="164"/>
      <c r="J828" s="164"/>
      <c r="K828" s="164"/>
      <c r="L828" s="164"/>
      <c r="M828" s="164"/>
      <c r="N828" s="164"/>
      <c r="O828" s="164"/>
      <c r="P828" s="164"/>
      <c r="Q828" s="164"/>
      <c r="R828" s="164"/>
      <c r="S828" s="164"/>
      <c r="T828" s="164"/>
      <c r="U828" s="164"/>
      <c r="V828" s="164"/>
      <c r="W828" s="164"/>
      <c r="X828" s="164"/>
      <c r="Y828" s="164"/>
      <c r="Z828" s="164"/>
      <c r="AA828" s="164"/>
      <c r="AB828" s="164"/>
      <c r="AC828" s="164"/>
      <c r="AD828" s="164"/>
      <c r="AE828" s="164"/>
      <c r="AF828" s="164"/>
      <c r="AG828" s="164"/>
      <c r="AH828" s="164"/>
      <c r="AI828" s="164"/>
      <c r="AJ828" s="164"/>
      <c r="AK828" s="164"/>
    </row>
    <row r="829" spans="4:37">
      <c r="D829" s="164"/>
      <c r="E829" s="164"/>
      <c r="F829" s="164"/>
      <c r="G829" s="164"/>
      <c r="H829" s="164"/>
      <c r="I829" s="164"/>
      <c r="J829" s="164"/>
      <c r="K829" s="164"/>
      <c r="L829" s="164"/>
      <c r="M829" s="164"/>
      <c r="N829" s="164"/>
      <c r="O829" s="164"/>
      <c r="P829" s="164"/>
      <c r="Q829" s="164"/>
      <c r="R829" s="164"/>
      <c r="S829" s="164"/>
      <c r="T829" s="164"/>
      <c r="U829" s="164"/>
      <c r="V829" s="164"/>
      <c r="W829" s="164"/>
      <c r="X829" s="164"/>
      <c r="Y829" s="164"/>
      <c r="Z829" s="164"/>
      <c r="AA829" s="164"/>
      <c r="AB829" s="164"/>
      <c r="AC829" s="164"/>
      <c r="AD829" s="164"/>
      <c r="AE829" s="164"/>
      <c r="AF829" s="164"/>
      <c r="AG829" s="164"/>
      <c r="AH829" s="164"/>
      <c r="AI829" s="164"/>
      <c r="AJ829" s="164"/>
      <c r="AK829" s="164"/>
    </row>
    <row r="830" spans="4:37">
      <c r="D830" s="164"/>
      <c r="E830" s="164"/>
      <c r="F830" s="164"/>
      <c r="G830" s="164"/>
      <c r="H830" s="164"/>
      <c r="I830" s="164"/>
      <c r="J830" s="164"/>
      <c r="K830" s="164"/>
      <c r="L830" s="164"/>
      <c r="M830" s="164"/>
      <c r="N830" s="164"/>
      <c r="O830" s="164"/>
      <c r="P830" s="164"/>
      <c r="Q830" s="164"/>
      <c r="R830" s="164"/>
      <c r="S830" s="164"/>
      <c r="T830" s="164"/>
      <c r="U830" s="164"/>
      <c r="V830" s="164"/>
      <c r="W830" s="164"/>
      <c r="X830" s="164"/>
      <c r="Y830" s="164"/>
      <c r="Z830" s="164"/>
      <c r="AA830" s="164"/>
      <c r="AB830" s="164"/>
      <c r="AC830" s="164"/>
      <c r="AD830" s="164"/>
      <c r="AE830" s="164"/>
      <c r="AF830" s="164"/>
      <c r="AG830" s="164"/>
      <c r="AH830" s="164"/>
      <c r="AI830" s="164"/>
      <c r="AJ830" s="164"/>
      <c r="AK830" s="164"/>
    </row>
    <row r="831" spans="4:37">
      <c r="D831" s="164"/>
      <c r="E831" s="164"/>
      <c r="F831" s="164"/>
      <c r="G831" s="164"/>
      <c r="H831" s="164"/>
      <c r="I831" s="164"/>
      <c r="J831" s="164"/>
      <c r="K831" s="164"/>
      <c r="L831" s="164"/>
      <c r="M831" s="164"/>
      <c r="N831" s="164"/>
      <c r="O831" s="164"/>
      <c r="P831" s="164"/>
      <c r="Q831" s="164"/>
      <c r="R831" s="164"/>
      <c r="S831" s="164"/>
      <c r="T831" s="164"/>
      <c r="U831" s="164"/>
      <c r="V831" s="164"/>
      <c r="W831" s="164"/>
      <c r="X831" s="164"/>
      <c r="Y831" s="164"/>
      <c r="Z831" s="164"/>
      <c r="AA831" s="164"/>
      <c r="AB831" s="164"/>
      <c r="AC831" s="164"/>
      <c r="AD831" s="164"/>
      <c r="AE831" s="164"/>
      <c r="AF831" s="164"/>
      <c r="AG831" s="164"/>
      <c r="AH831" s="164"/>
      <c r="AI831" s="164"/>
      <c r="AJ831" s="164"/>
      <c r="AK831" s="164"/>
    </row>
    <row r="832" spans="4:37">
      <c r="D832" s="164"/>
      <c r="E832" s="164"/>
      <c r="F832" s="164"/>
      <c r="G832" s="164"/>
      <c r="H832" s="164"/>
      <c r="I832" s="164"/>
      <c r="J832" s="164"/>
      <c r="K832" s="164"/>
      <c r="L832" s="164"/>
      <c r="M832" s="164"/>
      <c r="N832" s="164"/>
      <c r="O832" s="164"/>
      <c r="P832" s="164"/>
      <c r="Q832" s="164"/>
      <c r="R832" s="164"/>
      <c r="S832" s="164"/>
      <c r="T832" s="164"/>
      <c r="U832" s="164"/>
      <c r="V832" s="164"/>
      <c r="W832" s="164"/>
      <c r="X832" s="164"/>
      <c r="Y832" s="164"/>
      <c r="Z832" s="164"/>
      <c r="AA832" s="164"/>
      <c r="AB832" s="164"/>
      <c r="AC832" s="164"/>
      <c r="AD832" s="164"/>
      <c r="AE832" s="164"/>
      <c r="AF832" s="164"/>
      <c r="AG832" s="164"/>
      <c r="AH832" s="164"/>
      <c r="AI832" s="164"/>
      <c r="AJ832" s="164"/>
      <c r="AK832" s="164"/>
    </row>
    <row r="833" spans="4:37">
      <c r="D833" s="164"/>
      <c r="E833" s="164"/>
      <c r="F833" s="164"/>
      <c r="G833" s="164"/>
      <c r="H833" s="164"/>
      <c r="I833" s="164"/>
      <c r="J833" s="164"/>
      <c r="K833" s="164"/>
      <c r="L833" s="164"/>
      <c r="M833" s="164"/>
      <c r="N833" s="164"/>
      <c r="O833" s="164"/>
      <c r="P833" s="164"/>
      <c r="Q833" s="164"/>
      <c r="R833" s="164"/>
      <c r="S833" s="164"/>
      <c r="T833" s="164"/>
      <c r="U833" s="164"/>
      <c r="V833" s="164"/>
      <c r="W833" s="164"/>
      <c r="X833" s="164"/>
      <c r="Y833" s="164"/>
      <c r="Z833" s="164"/>
      <c r="AA833" s="164"/>
      <c r="AB833" s="164"/>
      <c r="AC833" s="164"/>
      <c r="AD833" s="164"/>
      <c r="AE833" s="164"/>
      <c r="AF833" s="164"/>
      <c r="AG833" s="164"/>
      <c r="AH833" s="164"/>
      <c r="AI833" s="164"/>
      <c r="AJ833" s="164"/>
      <c r="AK833" s="164"/>
    </row>
    <row r="834" spans="4:37">
      <c r="D834" s="164"/>
      <c r="E834" s="164"/>
      <c r="F834" s="164"/>
      <c r="G834" s="164"/>
      <c r="H834" s="164"/>
      <c r="I834" s="164"/>
      <c r="J834" s="164"/>
      <c r="K834" s="164"/>
      <c r="L834" s="164"/>
      <c r="M834" s="164"/>
      <c r="N834" s="164"/>
      <c r="O834" s="164"/>
      <c r="P834" s="164"/>
      <c r="Q834" s="164"/>
      <c r="R834" s="164"/>
      <c r="S834" s="164"/>
      <c r="T834" s="164"/>
      <c r="U834" s="164"/>
      <c r="V834" s="164"/>
      <c r="W834" s="164"/>
      <c r="X834" s="164"/>
      <c r="Y834" s="164"/>
      <c r="Z834" s="164"/>
      <c r="AA834" s="164"/>
      <c r="AB834" s="164"/>
      <c r="AC834" s="164"/>
      <c r="AD834" s="164"/>
      <c r="AE834" s="164"/>
      <c r="AF834" s="164"/>
      <c r="AG834" s="164"/>
      <c r="AH834" s="164"/>
      <c r="AI834" s="164"/>
      <c r="AJ834" s="164"/>
      <c r="AK834" s="164"/>
    </row>
    <row r="835" spans="4:37">
      <c r="D835" s="164"/>
      <c r="E835" s="164"/>
      <c r="F835" s="164"/>
      <c r="G835" s="164"/>
      <c r="H835" s="164"/>
      <c r="I835" s="164"/>
      <c r="J835" s="164"/>
      <c r="K835" s="164"/>
      <c r="L835" s="164"/>
      <c r="M835" s="164"/>
      <c r="N835" s="164"/>
      <c r="O835" s="164"/>
      <c r="P835" s="164"/>
      <c r="Q835" s="164"/>
      <c r="R835" s="164"/>
      <c r="S835" s="164"/>
      <c r="T835" s="164"/>
      <c r="U835" s="164"/>
      <c r="V835" s="164"/>
      <c r="W835" s="164"/>
      <c r="X835" s="164"/>
      <c r="Y835" s="164"/>
      <c r="Z835" s="164"/>
      <c r="AA835" s="164"/>
      <c r="AB835" s="164"/>
      <c r="AC835" s="164"/>
      <c r="AD835" s="164"/>
      <c r="AE835" s="164"/>
      <c r="AF835" s="164"/>
      <c r="AG835" s="164"/>
      <c r="AH835" s="164"/>
      <c r="AI835" s="164"/>
      <c r="AJ835" s="164"/>
      <c r="AK835" s="164"/>
    </row>
    <row r="836" spans="4:37">
      <c r="D836" s="164"/>
      <c r="E836" s="164"/>
      <c r="F836" s="164"/>
      <c r="G836" s="164"/>
      <c r="H836" s="164"/>
      <c r="I836" s="164"/>
      <c r="J836" s="164"/>
      <c r="K836" s="164"/>
      <c r="L836" s="164"/>
      <c r="M836" s="164"/>
      <c r="N836" s="164"/>
      <c r="O836" s="164"/>
      <c r="P836" s="164"/>
      <c r="Q836" s="164"/>
      <c r="R836" s="164"/>
      <c r="S836" s="164"/>
      <c r="T836" s="164"/>
      <c r="U836" s="164"/>
      <c r="V836" s="164"/>
      <c r="W836" s="164"/>
      <c r="X836" s="164"/>
      <c r="Y836" s="164"/>
      <c r="Z836" s="164"/>
      <c r="AA836" s="164"/>
      <c r="AB836" s="164"/>
      <c r="AC836" s="164"/>
      <c r="AD836" s="164"/>
      <c r="AE836" s="164"/>
      <c r="AF836" s="164"/>
      <c r="AG836" s="164"/>
      <c r="AH836" s="164"/>
      <c r="AI836" s="164"/>
      <c r="AJ836" s="164"/>
      <c r="AK836" s="164"/>
    </row>
    <row r="837" spans="4:37">
      <c r="D837" s="164"/>
      <c r="E837" s="164"/>
      <c r="F837" s="164"/>
      <c r="G837" s="164"/>
      <c r="H837" s="164"/>
      <c r="I837" s="164"/>
      <c r="J837" s="164"/>
      <c r="K837" s="164"/>
      <c r="L837" s="164"/>
      <c r="M837" s="164"/>
      <c r="N837" s="164"/>
      <c r="O837" s="164"/>
      <c r="P837" s="164"/>
      <c r="Q837" s="164"/>
      <c r="R837" s="164"/>
      <c r="S837" s="164"/>
      <c r="T837" s="164"/>
      <c r="U837" s="164"/>
      <c r="V837" s="164"/>
      <c r="W837" s="164"/>
      <c r="X837" s="164"/>
      <c r="Y837" s="164"/>
      <c r="Z837" s="164"/>
      <c r="AA837" s="164"/>
      <c r="AB837" s="164"/>
      <c r="AC837" s="164"/>
      <c r="AD837" s="164"/>
      <c r="AE837" s="164"/>
      <c r="AF837" s="164"/>
      <c r="AG837" s="164"/>
      <c r="AH837" s="164"/>
      <c r="AI837" s="164"/>
      <c r="AJ837" s="164"/>
      <c r="AK837" s="164"/>
    </row>
    <row r="838" spans="4:37">
      <c r="D838" s="164"/>
      <c r="E838" s="164"/>
      <c r="F838" s="164"/>
      <c r="G838" s="164"/>
      <c r="H838" s="164"/>
      <c r="I838" s="164"/>
      <c r="J838" s="164"/>
      <c r="K838" s="164"/>
      <c r="L838" s="164"/>
      <c r="M838" s="164"/>
      <c r="N838" s="164"/>
      <c r="O838" s="164"/>
      <c r="P838" s="164"/>
      <c r="Q838" s="164"/>
      <c r="R838" s="164"/>
      <c r="S838" s="164"/>
      <c r="T838" s="164"/>
      <c r="U838" s="164"/>
      <c r="V838" s="164"/>
      <c r="W838" s="164"/>
      <c r="X838" s="164"/>
      <c r="Y838" s="164"/>
      <c r="Z838" s="164"/>
      <c r="AA838" s="164"/>
      <c r="AB838" s="164"/>
      <c r="AC838" s="164"/>
      <c r="AD838" s="164"/>
      <c r="AE838" s="164"/>
      <c r="AF838" s="164"/>
      <c r="AG838" s="164"/>
      <c r="AH838" s="164"/>
      <c r="AI838" s="164"/>
      <c r="AJ838" s="164"/>
      <c r="AK838" s="164"/>
    </row>
    <row r="839" spans="4:37">
      <c r="D839" s="164"/>
      <c r="E839" s="164"/>
      <c r="F839" s="164"/>
      <c r="G839" s="164"/>
      <c r="H839" s="164"/>
      <c r="I839" s="164"/>
      <c r="J839" s="164"/>
      <c r="K839" s="164"/>
      <c r="L839" s="164"/>
      <c r="M839" s="164"/>
      <c r="N839" s="164"/>
      <c r="O839" s="164"/>
      <c r="P839" s="164"/>
      <c r="Q839" s="164"/>
      <c r="R839" s="164"/>
      <c r="S839" s="164"/>
      <c r="T839" s="164"/>
      <c r="U839" s="164"/>
      <c r="V839" s="164"/>
      <c r="W839" s="164"/>
      <c r="X839" s="164"/>
      <c r="Y839" s="164"/>
      <c r="Z839" s="164"/>
      <c r="AA839" s="164"/>
      <c r="AB839" s="164"/>
      <c r="AC839" s="164"/>
      <c r="AD839" s="164"/>
      <c r="AE839" s="164"/>
      <c r="AF839" s="164"/>
      <c r="AG839" s="164"/>
      <c r="AH839" s="164"/>
      <c r="AI839" s="164"/>
      <c r="AJ839" s="164"/>
      <c r="AK839" s="164"/>
    </row>
    <row r="840" spans="4:37">
      <c r="D840" s="164"/>
      <c r="E840" s="164"/>
      <c r="F840" s="164"/>
      <c r="G840" s="164"/>
      <c r="H840" s="164"/>
      <c r="I840" s="164"/>
      <c r="J840" s="164"/>
      <c r="K840" s="164"/>
      <c r="L840" s="164"/>
      <c r="M840" s="164"/>
      <c r="N840" s="164"/>
      <c r="O840" s="164"/>
      <c r="P840" s="164"/>
      <c r="Q840" s="164"/>
      <c r="R840" s="164"/>
      <c r="S840" s="164"/>
      <c r="T840" s="164"/>
      <c r="U840" s="164"/>
      <c r="V840" s="164"/>
      <c r="W840" s="164"/>
      <c r="X840" s="164"/>
      <c r="Y840" s="164"/>
      <c r="Z840" s="164"/>
      <c r="AA840" s="164"/>
      <c r="AB840" s="164"/>
      <c r="AC840" s="164"/>
      <c r="AD840" s="164"/>
      <c r="AE840" s="164"/>
      <c r="AF840" s="164"/>
      <c r="AG840" s="164"/>
      <c r="AH840" s="164"/>
      <c r="AI840" s="164"/>
      <c r="AJ840" s="164"/>
      <c r="AK840" s="164"/>
    </row>
    <row r="841" spans="4:37">
      <c r="D841" s="164"/>
      <c r="E841" s="164"/>
      <c r="F841" s="164"/>
      <c r="G841" s="164"/>
      <c r="H841" s="164"/>
      <c r="I841" s="164"/>
      <c r="J841" s="164"/>
      <c r="K841" s="164"/>
      <c r="L841" s="164"/>
      <c r="M841" s="164"/>
      <c r="N841" s="164"/>
      <c r="O841" s="164"/>
      <c r="P841" s="164"/>
      <c r="Q841" s="164"/>
      <c r="R841" s="164"/>
      <c r="S841" s="164"/>
      <c r="T841" s="164"/>
      <c r="U841" s="164"/>
      <c r="V841" s="164"/>
      <c r="W841" s="164"/>
      <c r="X841" s="164"/>
      <c r="Y841" s="164"/>
      <c r="Z841" s="164"/>
      <c r="AA841" s="164"/>
      <c r="AB841" s="164"/>
      <c r="AC841" s="164"/>
      <c r="AD841" s="164"/>
      <c r="AE841" s="164"/>
      <c r="AF841" s="164"/>
      <c r="AG841" s="164"/>
      <c r="AH841" s="164"/>
      <c r="AI841" s="164"/>
      <c r="AJ841" s="164"/>
      <c r="AK841" s="164"/>
    </row>
    <row r="842" spans="4:37">
      <c r="D842" s="164"/>
      <c r="E842" s="164"/>
      <c r="F842" s="164"/>
      <c r="G842" s="164"/>
      <c r="H842" s="164"/>
      <c r="I842" s="164"/>
      <c r="J842" s="164"/>
      <c r="K842" s="164"/>
      <c r="L842" s="164"/>
      <c r="M842" s="164"/>
      <c r="N842" s="164"/>
      <c r="O842" s="164"/>
      <c r="P842" s="164"/>
      <c r="Q842" s="164"/>
      <c r="R842" s="164"/>
      <c r="S842" s="164"/>
      <c r="T842" s="164"/>
      <c r="U842" s="164"/>
      <c r="V842" s="164"/>
      <c r="W842" s="164"/>
      <c r="X842" s="164"/>
      <c r="Y842" s="164"/>
      <c r="Z842" s="164"/>
      <c r="AA842" s="164"/>
      <c r="AB842" s="164"/>
      <c r="AC842" s="164"/>
      <c r="AD842" s="164"/>
      <c r="AE842" s="164"/>
      <c r="AF842" s="164"/>
      <c r="AG842" s="164"/>
      <c r="AH842" s="164"/>
      <c r="AI842" s="164"/>
      <c r="AJ842" s="164"/>
      <c r="AK842" s="164"/>
    </row>
    <row r="843" spans="4:37">
      <c r="D843" s="164"/>
      <c r="E843" s="164"/>
      <c r="F843" s="164"/>
      <c r="G843" s="164"/>
      <c r="H843" s="164"/>
      <c r="I843" s="164"/>
      <c r="J843" s="164"/>
      <c r="K843" s="164"/>
      <c r="L843" s="164"/>
      <c r="M843" s="164"/>
      <c r="N843" s="164"/>
      <c r="O843" s="164"/>
      <c r="P843" s="164"/>
      <c r="Q843" s="164"/>
      <c r="R843" s="164"/>
      <c r="S843" s="164"/>
      <c r="T843" s="164"/>
      <c r="U843" s="164"/>
      <c r="V843" s="164"/>
      <c r="W843" s="164"/>
      <c r="X843" s="164"/>
      <c r="Y843" s="164"/>
      <c r="Z843" s="164"/>
      <c r="AA843" s="164"/>
      <c r="AB843" s="164"/>
      <c r="AC843" s="164"/>
      <c r="AD843" s="164"/>
      <c r="AE843" s="164"/>
      <c r="AF843" s="164"/>
      <c r="AG843" s="164"/>
      <c r="AH843" s="164"/>
      <c r="AI843" s="164"/>
      <c r="AJ843" s="164"/>
      <c r="AK843" s="164"/>
    </row>
    <row r="844" spans="4:37">
      <c r="D844" s="164"/>
      <c r="E844" s="164"/>
      <c r="F844" s="164"/>
      <c r="G844" s="164"/>
      <c r="H844" s="164"/>
      <c r="I844" s="164"/>
      <c r="J844" s="164"/>
      <c r="K844" s="164"/>
      <c r="L844" s="164"/>
      <c r="M844" s="164"/>
      <c r="N844" s="164"/>
      <c r="O844" s="164"/>
      <c r="P844" s="164"/>
      <c r="Q844" s="164"/>
      <c r="R844" s="164"/>
      <c r="S844" s="164"/>
      <c r="T844" s="164"/>
      <c r="U844" s="164"/>
      <c r="V844" s="164"/>
      <c r="W844" s="164"/>
      <c r="X844" s="164"/>
      <c r="Y844" s="164"/>
      <c r="Z844" s="164"/>
      <c r="AA844" s="164"/>
      <c r="AB844" s="164"/>
      <c r="AC844" s="164"/>
      <c r="AD844" s="164"/>
      <c r="AE844" s="164"/>
      <c r="AF844" s="164"/>
      <c r="AG844" s="164"/>
      <c r="AH844" s="164"/>
      <c r="AI844" s="164"/>
      <c r="AJ844" s="164"/>
      <c r="AK844" s="164"/>
    </row>
    <row r="845" spans="4:37">
      <c r="D845" s="164"/>
      <c r="E845" s="164"/>
      <c r="F845" s="164"/>
      <c r="G845" s="164"/>
      <c r="H845" s="164"/>
      <c r="I845" s="164"/>
      <c r="J845" s="164"/>
      <c r="K845" s="164"/>
      <c r="L845" s="164"/>
      <c r="M845" s="164"/>
      <c r="N845" s="164"/>
      <c r="O845" s="164"/>
      <c r="P845" s="164"/>
      <c r="Q845" s="164"/>
      <c r="R845" s="164"/>
      <c r="S845" s="164"/>
      <c r="T845" s="164"/>
      <c r="U845" s="164"/>
      <c r="V845" s="164"/>
      <c r="W845" s="164"/>
      <c r="X845" s="164"/>
      <c r="Y845" s="164"/>
      <c r="Z845" s="164"/>
      <c r="AA845" s="164"/>
      <c r="AB845" s="164"/>
      <c r="AC845" s="164"/>
      <c r="AD845" s="164"/>
      <c r="AE845" s="164"/>
      <c r="AF845" s="164"/>
      <c r="AG845" s="164"/>
      <c r="AH845" s="164"/>
      <c r="AI845" s="164"/>
      <c r="AJ845" s="164"/>
      <c r="AK845" s="164"/>
    </row>
    <row r="846" spans="4:37">
      <c r="D846" s="164"/>
      <c r="E846" s="164"/>
      <c r="F846" s="164"/>
      <c r="G846" s="164"/>
      <c r="H846" s="164"/>
      <c r="I846" s="164"/>
      <c r="J846" s="164"/>
      <c r="K846" s="164"/>
      <c r="L846" s="164"/>
      <c r="M846" s="164"/>
      <c r="N846" s="164"/>
      <c r="O846" s="164"/>
      <c r="P846" s="164"/>
      <c r="Q846" s="164"/>
      <c r="R846" s="164"/>
      <c r="S846" s="164"/>
      <c r="T846" s="164"/>
      <c r="U846" s="164"/>
      <c r="V846" s="164"/>
      <c r="W846" s="164"/>
      <c r="X846" s="164"/>
      <c r="Y846" s="164"/>
      <c r="Z846" s="164"/>
      <c r="AA846" s="164"/>
      <c r="AB846" s="164"/>
      <c r="AC846" s="164"/>
      <c r="AD846" s="164"/>
      <c r="AE846" s="164"/>
      <c r="AF846" s="164"/>
      <c r="AG846" s="164"/>
      <c r="AH846" s="164"/>
      <c r="AI846" s="164"/>
      <c r="AJ846" s="164"/>
      <c r="AK846" s="164"/>
    </row>
    <row r="847" spans="4:37">
      <c r="D847" s="164"/>
      <c r="E847" s="164"/>
      <c r="F847" s="164"/>
      <c r="G847" s="164"/>
      <c r="H847" s="164"/>
      <c r="I847" s="164"/>
      <c r="J847" s="164"/>
      <c r="K847" s="164"/>
      <c r="L847" s="164"/>
      <c r="M847" s="164"/>
      <c r="N847" s="164"/>
      <c r="O847" s="164"/>
      <c r="P847" s="164"/>
      <c r="Q847" s="164"/>
      <c r="R847" s="164"/>
      <c r="S847" s="164"/>
      <c r="T847" s="164"/>
      <c r="U847" s="164"/>
      <c r="V847" s="164"/>
      <c r="W847" s="164"/>
      <c r="X847" s="164"/>
      <c r="Y847" s="164"/>
      <c r="Z847" s="164"/>
      <c r="AA847" s="164"/>
      <c r="AB847" s="164"/>
      <c r="AC847" s="164"/>
      <c r="AD847" s="164"/>
      <c r="AE847" s="164"/>
      <c r="AF847" s="164"/>
      <c r="AG847" s="164"/>
      <c r="AH847" s="164"/>
      <c r="AI847" s="164"/>
      <c r="AJ847" s="164"/>
      <c r="AK847" s="164"/>
    </row>
    <row r="848" spans="4:37">
      <c r="D848" s="164"/>
      <c r="E848" s="164"/>
      <c r="F848" s="164"/>
      <c r="G848" s="164"/>
      <c r="H848" s="164"/>
      <c r="I848" s="164"/>
      <c r="J848" s="164"/>
      <c r="K848" s="164"/>
      <c r="L848" s="164"/>
      <c r="M848" s="164"/>
      <c r="N848" s="164"/>
      <c r="O848" s="164"/>
      <c r="P848" s="164"/>
      <c r="Q848" s="164"/>
      <c r="R848" s="164"/>
      <c r="S848" s="164"/>
      <c r="T848" s="164"/>
      <c r="U848" s="164"/>
      <c r="V848" s="164"/>
      <c r="W848" s="164"/>
      <c r="X848" s="164"/>
      <c r="Y848" s="164"/>
      <c r="Z848" s="164"/>
      <c r="AA848" s="164"/>
      <c r="AB848" s="164"/>
      <c r="AC848" s="164"/>
      <c r="AD848" s="164"/>
      <c r="AE848" s="164"/>
      <c r="AF848" s="164"/>
      <c r="AG848" s="164"/>
      <c r="AH848" s="164"/>
      <c r="AI848" s="164"/>
      <c r="AJ848" s="164"/>
      <c r="AK848" s="164"/>
    </row>
    <row r="849" spans="4:37">
      <c r="D849" s="164"/>
      <c r="E849" s="164"/>
      <c r="F849" s="164"/>
      <c r="G849" s="164"/>
      <c r="H849" s="164"/>
      <c r="I849" s="164"/>
      <c r="J849" s="164"/>
      <c r="K849" s="164"/>
      <c r="L849" s="164"/>
      <c r="M849" s="164"/>
      <c r="N849" s="164"/>
      <c r="O849" s="164"/>
      <c r="P849" s="164"/>
      <c r="Q849" s="164"/>
      <c r="R849" s="164"/>
      <c r="S849" s="164"/>
      <c r="T849" s="164"/>
      <c r="U849" s="164"/>
      <c r="V849" s="164"/>
      <c r="W849" s="164"/>
      <c r="X849" s="164"/>
      <c r="Y849" s="164"/>
      <c r="Z849" s="164"/>
      <c r="AA849" s="164"/>
      <c r="AB849" s="164"/>
      <c r="AC849" s="164"/>
      <c r="AD849" s="164"/>
      <c r="AE849" s="164"/>
      <c r="AF849" s="164"/>
      <c r="AG849" s="164"/>
      <c r="AH849" s="164"/>
      <c r="AI849" s="164"/>
      <c r="AJ849" s="164"/>
      <c r="AK849" s="164"/>
    </row>
    <row r="850" spans="4:37">
      <c r="D850" s="164"/>
      <c r="E850" s="164"/>
      <c r="F850" s="164"/>
      <c r="G850" s="164"/>
      <c r="H850" s="164"/>
      <c r="I850" s="164"/>
      <c r="J850" s="164"/>
      <c r="K850" s="164"/>
      <c r="L850" s="164"/>
      <c r="M850" s="164"/>
      <c r="N850" s="164"/>
      <c r="O850" s="164"/>
      <c r="P850" s="164"/>
      <c r="Q850" s="164"/>
      <c r="R850" s="164"/>
      <c r="S850" s="164"/>
      <c r="T850" s="164"/>
      <c r="U850" s="164"/>
      <c r="V850" s="164"/>
      <c r="W850" s="164"/>
      <c r="X850" s="164"/>
      <c r="Y850" s="164"/>
      <c r="Z850" s="164"/>
      <c r="AA850" s="164"/>
      <c r="AB850" s="164"/>
      <c r="AC850" s="164"/>
      <c r="AD850" s="164"/>
      <c r="AE850" s="164"/>
      <c r="AF850" s="164"/>
      <c r="AG850" s="164"/>
      <c r="AH850" s="164"/>
      <c r="AI850" s="164"/>
      <c r="AJ850" s="164"/>
      <c r="AK850" s="164"/>
    </row>
    <row r="851" spans="4:37">
      <c r="D851" s="164"/>
      <c r="E851" s="164"/>
      <c r="F851" s="164"/>
      <c r="G851" s="164"/>
      <c r="H851" s="164"/>
      <c r="I851" s="164"/>
      <c r="J851" s="164"/>
      <c r="K851" s="164"/>
      <c r="L851" s="164"/>
      <c r="M851" s="164"/>
      <c r="N851" s="164"/>
      <c r="O851" s="164"/>
      <c r="P851" s="164"/>
      <c r="Q851" s="164"/>
      <c r="R851" s="164"/>
      <c r="S851" s="164"/>
      <c r="T851" s="164"/>
      <c r="U851" s="164"/>
      <c r="V851" s="164"/>
      <c r="W851" s="164"/>
      <c r="X851" s="164"/>
      <c r="Y851" s="164"/>
      <c r="Z851" s="164"/>
      <c r="AA851" s="164"/>
      <c r="AB851" s="164"/>
      <c r="AC851" s="164"/>
      <c r="AD851" s="164"/>
      <c r="AE851" s="164"/>
      <c r="AF851" s="164"/>
      <c r="AG851" s="164"/>
      <c r="AH851" s="164"/>
      <c r="AI851" s="164"/>
      <c r="AJ851" s="164"/>
      <c r="AK851" s="164"/>
    </row>
    <row r="852" spans="4:37">
      <c r="D852" s="164"/>
      <c r="E852" s="164"/>
      <c r="F852" s="164"/>
      <c r="G852" s="164"/>
      <c r="H852" s="164"/>
      <c r="I852" s="164"/>
      <c r="J852" s="164"/>
      <c r="K852" s="164"/>
      <c r="L852" s="164"/>
      <c r="M852" s="164"/>
      <c r="N852" s="164"/>
      <c r="O852" s="164"/>
      <c r="P852" s="164"/>
      <c r="Q852" s="164"/>
      <c r="R852" s="164"/>
      <c r="S852" s="164"/>
      <c r="T852" s="164"/>
      <c r="U852" s="164"/>
      <c r="V852" s="164"/>
      <c r="W852" s="164"/>
      <c r="X852" s="164"/>
      <c r="Y852" s="164"/>
      <c r="Z852" s="164"/>
      <c r="AA852" s="164"/>
      <c r="AB852" s="164"/>
      <c r="AC852" s="164"/>
      <c r="AD852" s="164"/>
      <c r="AE852" s="164"/>
      <c r="AF852" s="164"/>
      <c r="AG852" s="164"/>
      <c r="AH852" s="164"/>
      <c r="AI852" s="164"/>
      <c r="AJ852" s="164"/>
      <c r="AK852" s="164"/>
    </row>
    <row r="853" spans="4:37">
      <c r="D853" s="164"/>
      <c r="E853" s="164"/>
      <c r="F853" s="164"/>
      <c r="G853" s="164"/>
      <c r="H853" s="164"/>
      <c r="I853" s="164"/>
      <c r="J853" s="164"/>
      <c r="K853" s="164"/>
      <c r="L853" s="164"/>
      <c r="M853" s="164"/>
      <c r="N853" s="164"/>
      <c r="O853" s="164"/>
      <c r="P853" s="164"/>
      <c r="Q853" s="164"/>
      <c r="R853" s="164"/>
      <c r="S853" s="164"/>
      <c r="T853" s="164"/>
      <c r="U853" s="164"/>
      <c r="V853" s="164"/>
      <c r="W853" s="164"/>
      <c r="X853" s="164"/>
      <c r="Y853" s="164"/>
      <c r="Z853" s="164"/>
      <c r="AA853" s="164"/>
      <c r="AB853" s="164"/>
      <c r="AC853" s="164"/>
      <c r="AD853" s="164"/>
      <c r="AE853" s="164"/>
      <c r="AF853" s="164"/>
      <c r="AG853" s="164"/>
      <c r="AH853" s="164"/>
      <c r="AI853" s="164"/>
      <c r="AJ853" s="164"/>
      <c r="AK853" s="164"/>
    </row>
    <row r="854" spans="4:37">
      <c r="D854" s="164"/>
      <c r="E854" s="164"/>
      <c r="F854" s="164"/>
      <c r="G854" s="164"/>
      <c r="H854" s="164"/>
      <c r="I854" s="164"/>
      <c r="J854" s="164"/>
      <c r="K854" s="164"/>
      <c r="L854" s="164"/>
      <c r="M854" s="164"/>
      <c r="N854" s="164"/>
      <c r="O854" s="164"/>
      <c r="P854" s="164"/>
      <c r="Q854" s="164"/>
      <c r="R854" s="164"/>
      <c r="S854" s="164"/>
      <c r="T854" s="164"/>
      <c r="U854" s="164"/>
      <c r="V854" s="164"/>
      <c r="W854" s="164"/>
      <c r="X854" s="164"/>
      <c r="Y854" s="164"/>
      <c r="Z854" s="164"/>
      <c r="AA854" s="164"/>
      <c r="AB854" s="164"/>
      <c r="AC854" s="164"/>
      <c r="AD854" s="164"/>
      <c r="AE854" s="164"/>
      <c r="AF854" s="164"/>
      <c r="AG854" s="164"/>
      <c r="AH854" s="164"/>
      <c r="AI854" s="164"/>
      <c r="AJ854" s="164"/>
      <c r="AK854" s="164"/>
    </row>
    <row r="855" spans="4:37">
      <c r="D855" s="164"/>
      <c r="E855" s="164"/>
      <c r="F855" s="164"/>
      <c r="G855" s="164"/>
      <c r="H855" s="164"/>
      <c r="I855" s="164"/>
      <c r="J855" s="164"/>
      <c r="K855" s="164"/>
      <c r="L855" s="164"/>
      <c r="M855" s="164"/>
      <c r="N855" s="164"/>
      <c r="O855" s="164"/>
      <c r="P855" s="164"/>
      <c r="Q855" s="164"/>
      <c r="R855" s="164"/>
      <c r="S855" s="164"/>
      <c r="T855" s="164"/>
      <c r="U855" s="164"/>
      <c r="V855" s="164"/>
      <c r="W855" s="164"/>
      <c r="X855" s="164"/>
      <c r="Y855" s="164"/>
      <c r="Z855" s="164"/>
      <c r="AA855" s="164"/>
      <c r="AB855" s="164"/>
      <c r="AC855" s="164"/>
      <c r="AD855" s="164"/>
      <c r="AE855" s="164"/>
      <c r="AF855" s="164"/>
      <c r="AG855" s="164"/>
      <c r="AH855" s="164"/>
      <c r="AI855" s="164"/>
      <c r="AJ855" s="164"/>
      <c r="AK855" s="164"/>
    </row>
    <row r="856" spans="4:37">
      <c r="D856" s="164"/>
      <c r="E856" s="164"/>
      <c r="F856" s="164"/>
      <c r="G856" s="164"/>
      <c r="H856" s="164"/>
      <c r="I856" s="164"/>
      <c r="J856" s="164"/>
      <c r="K856" s="164"/>
      <c r="L856" s="164"/>
      <c r="M856" s="164"/>
      <c r="N856" s="164"/>
      <c r="O856" s="164"/>
      <c r="P856" s="164"/>
      <c r="Q856" s="164"/>
      <c r="R856" s="164"/>
      <c r="S856" s="164"/>
      <c r="T856" s="164"/>
      <c r="U856" s="164"/>
      <c r="V856" s="164"/>
      <c r="W856" s="164"/>
      <c r="X856" s="164"/>
      <c r="Y856" s="164"/>
      <c r="Z856" s="164"/>
      <c r="AA856" s="164"/>
      <c r="AB856" s="164"/>
      <c r="AC856" s="164"/>
      <c r="AD856" s="164"/>
      <c r="AE856" s="164"/>
      <c r="AF856" s="164"/>
      <c r="AG856" s="164"/>
      <c r="AH856" s="164"/>
      <c r="AI856" s="164"/>
      <c r="AJ856" s="164"/>
      <c r="AK856" s="164"/>
    </row>
    <row r="857" spans="4:37">
      <c r="D857" s="164"/>
      <c r="E857" s="164"/>
      <c r="F857" s="164"/>
      <c r="G857" s="164"/>
      <c r="H857" s="164"/>
      <c r="I857" s="164"/>
      <c r="J857" s="164"/>
      <c r="K857" s="164"/>
      <c r="L857" s="164"/>
      <c r="M857" s="164"/>
      <c r="N857" s="164"/>
      <c r="O857" s="164"/>
      <c r="P857" s="164"/>
      <c r="Q857" s="164"/>
      <c r="R857" s="164"/>
      <c r="S857" s="164"/>
      <c r="T857" s="164"/>
      <c r="U857" s="164"/>
      <c r="V857" s="164"/>
      <c r="W857" s="164"/>
      <c r="X857" s="164"/>
      <c r="Y857" s="164"/>
      <c r="Z857" s="164"/>
      <c r="AA857" s="164"/>
      <c r="AB857" s="164"/>
      <c r="AC857" s="164"/>
      <c r="AD857" s="164"/>
      <c r="AE857" s="164"/>
      <c r="AF857" s="164"/>
      <c r="AG857" s="164"/>
      <c r="AH857" s="164"/>
      <c r="AI857" s="164"/>
      <c r="AJ857" s="164"/>
      <c r="AK857" s="164"/>
    </row>
    <row r="858" spans="4:37">
      <c r="D858" s="164"/>
      <c r="E858" s="164"/>
      <c r="F858" s="164"/>
      <c r="G858" s="164"/>
      <c r="H858" s="164"/>
      <c r="I858" s="164"/>
      <c r="J858" s="164"/>
      <c r="K858" s="164"/>
      <c r="L858" s="164"/>
      <c r="M858" s="164"/>
      <c r="N858" s="164"/>
      <c r="O858" s="164"/>
      <c r="P858" s="164"/>
      <c r="Q858" s="164"/>
      <c r="R858" s="164"/>
      <c r="S858" s="164"/>
      <c r="T858" s="164"/>
      <c r="U858" s="164"/>
      <c r="V858" s="164"/>
      <c r="W858" s="164"/>
      <c r="X858" s="164"/>
      <c r="Y858" s="164"/>
      <c r="Z858" s="164"/>
      <c r="AA858" s="164"/>
      <c r="AB858" s="164"/>
      <c r="AC858" s="164"/>
      <c r="AD858" s="164"/>
      <c r="AE858" s="164"/>
      <c r="AF858" s="164"/>
      <c r="AG858" s="164"/>
      <c r="AH858" s="164"/>
      <c r="AI858" s="164"/>
      <c r="AJ858" s="164"/>
      <c r="AK858" s="164"/>
    </row>
    <row r="859" spans="4:37">
      <c r="D859" s="164"/>
      <c r="E859" s="164"/>
      <c r="F859" s="164"/>
      <c r="G859" s="164"/>
      <c r="H859" s="164"/>
      <c r="I859" s="164"/>
      <c r="J859" s="164"/>
      <c r="K859" s="164"/>
      <c r="L859" s="164"/>
      <c r="M859" s="164"/>
      <c r="N859" s="164"/>
      <c r="O859" s="164"/>
      <c r="P859" s="164"/>
      <c r="Q859" s="164"/>
      <c r="R859" s="164"/>
      <c r="S859" s="164"/>
      <c r="T859" s="164"/>
      <c r="U859" s="164"/>
      <c r="V859" s="164"/>
      <c r="W859" s="164"/>
      <c r="X859" s="164"/>
      <c r="Y859" s="164"/>
      <c r="Z859" s="164"/>
      <c r="AA859" s="164"/>
      <c r="AB859" s="164"/>
      <c r="AC859" s="164"/>
      <c r="AD859" s="164"/>
      <c r="AE859" s="164"/>
      <c r="AF859" s="164"/>
      <c r="AG859" s="164"/>
      <c r="AH859" s="164"/>
      <c r="AI859" s="164"/>
      <c r="AJ859" s="164"/>
      <c r="AK859" s="164"/>
    </row>
    <row r="860" spans="4:37">
      <c r="D860" s="164"/>
      <c r="E860" s="164"/>
      <c r="F860" s="164"/>
      <c r="G860" s="164"/>
      <c r="H860" s="164"/>
      <c r="I860" s="164"/>
      <c r="J860" s="164"/>
      <c r="K860" s="164"/>
      <c r="L860" s="164"/>
      <c r="M860" s="164"/>
      <c r="N860" s="164"/>
      <c r="O860" s="164"/>
      <c r="P860" s="164"/>
      <c r="Q860" s="164"/>
      <c r="R860" s="164"/>
      <c r="S860" s="164"/>
      <c r="T860" s="164"/>
      <c r="U860" s="164"/>
      <c r="V860" s="164"/>
      <c r="W860" s="164"/>
      <c r="X860" s="164"/>
      <c r="Y860" s="164"/>
      <c r="Z860" s="164"/>
      <c r="AA860" s="164"/>
      <c r="AB860" s="164"/>
      <c r="AC860" s="164"/>
      <c r="AD860" s="164"/>
      <c r="AE860" s="164"/>
      <c r="AF860" s="164"/>
      <c r="AG860" s="164"/>
      <c r="AH860" s="164"/>
      <c r="AI860" s="164"/>
      <c r="AJ860" s="164"/>
      <c r="AK860" s="164"/>
    </row>
    <row r="861" spans="4:37">
      <c r="D861" s="164"/>
      <c r="E861" s="164"/>
      <c r="F861" s="164"/>
      <c r="G861" s="164"/>
      <c r="H861" s="164"/>
      <c r="I861" s="164"/>
      <c r="J861" s="164"/>
      <c r="K861" s="164"/>
      <c r="L861" s="164"/>
      <c r="M861" s="164"/>
      <c r="N861" s="164"/>
      <c r="O861" s="164"/>
      <c r="P861" s="164"/>
      <c r="Q861" s="164"/>
      <c r="R861" s="164"/>
      <c r="S861" s="164"/>
      <c r="T861" s="164"/>
      <c r="U861" s="164"/>
      <c r="V861" s="164"/>
      <c r="W861" s="164"/>
      <c r="X861" s="164"/>
      <c r="Y861" s="164"/>
      <c r="Z861" s="164"/>
      <c r="AA861" s="164"/>
      <c r="AB861" s="164"/>
      <c r="AC861" s="164"/>
      <c r="AD861" s="164"/>
      <c r="AE861" s="164"/>
      <c r="AF861" s="164"/>
      <c r="AG861" s="164"/>
      <c r="AH861" s="164"/>
      <c r="AI861" s="164"/>
      <c r="AJ861" s="164"/>
      <c r="AK861" s="164"/>
    </row>
    <row r="862" spans="4:37">
      <c r="D862" s="164"/>
      <c r="E862" s="164"/>
      <c r="F862" s="164"/>
      <c r="G862" s="164"/>
      <c r="H862" s="164"/>
      <c r="I862" s="164"/>
      <c r="J862" s="164"/>
      <c r="K862" s="164"/>
      <c r="L862" s="164"/>
      <c r="M862" s="164"/>
      <c r="N862" s="164"/>
      <c r="O862" s="164"/>
      <c r="P862" s="164"/>
      <c r="Q862" s="164"/>
      <c r="R862" s="164"/>
      <c r="S862" s="164"/>
      <c r="T862" s="164"/>
      <c r="U862" s="164"/>
      <c r="V862" s="164"/>
      <c r="W862" s="164"/>
      <c r="X862" s="164"/>
      <c r="Y862" s="164"/>
      <c r="Z862" s="164"/>
      <c r="AA862" s="164"/>
      <c r="AB862" s="164"/>
      <c r="AC862" s="164"/>
      <c r="AD862" s="164"/>
      <c r="AE862" s="164"/>
      <c r="AF862" s="164"/>
      <c r="AG862" s="164"/>
      <c r="AH862" s="164"/>
      <c r="AI862" s="164"/>
      <c r="AJ862" s="164"/>
      <c r="AK862" s="164"/>
    </row>
    <row r="863" spans="4:37">
      <c r="D863" s="164"/>
      <c r="E863" s="164"/>
      <c r="F863" s="164"/>
      <c r="G863" s="164"/>
      <c r="H863" s="164"/>
      <c r="I863" s="164"/>
      <c r="J863" s="164"/>
      <c r="K863" s="164"/>
      <c r="L863" s="164"/>
      <c r="M863" s="164"/>
      <c r="N863" s="164"/>
      <c r="O863" s="164"/>
      <c r="P863" s="164"/>
      <c r="Q863" s="164"/>
      <c r="R863" s="164"/>
      <c r="S863" s="164"/>
      <c r="T863" s="164"/>
      <c r="U863" s="164"/>
      <c r="V863" s="164"/>
      <c r="W863" s="164"/>
      <c r="X863" s="164"/>
      <c r="Y863" s="164"/>
      <c r="Z863" s="164"/>
      <c r="AA863" s="164"/>
      <c r="AB863" s="164"/>
      <c r="AC863" s="164"/>
      <c r="AD863" s="164"/>
      <c r="AE863" s="164"/>
      <c r="AF863" s="164"/>
      <c r="AG863" s="164"/>
      <c r="AH863" s="164"/>
      <c r="AI863" s="164"/>
      <c r="AJ863" s="164"/>
      <c r="AK863" s="164"/>
    </row>
    <row r="864" spans="4:37">
      <c r="D864" s="164"/>
      <c r="E864" s="164"/>
      <c r="F864" s="164"/>
      <c r="G864" s="164"/>
      <c r="H864" s="164"/>
      <c r="I864" s="164"/>
      <c r="J864" s="164"/>
      <c r="K864" s="164"/>
      <c r="L864" s="164"/>
      <c r="M864" s="164"/>
      <c r="N864" s="164"/>
      <c r="O864" s="164"/>
      <c r="P864" s="164"/>
      <c r="Q864" s="164"/>
      <c r="R864" s="164"/>
      <c r="S864" s="164"/>
      <c r="T864" s="164"/>
      <c r="U864" s="164"/>
      <c r="V864" s="164"/>
      <c r="W864" s="164"/>
      <c r="X864" s="164"/>
      <c r="Y864" s="164"/>
      <c r="Z864" s="164"/>
      <c r="AA864" s="164"/>
      <c r="AB864" s="164"/>
      <c r="AC864" s="164"/>
      <c r="AD864" s="164"/>
      <c r="AE864" s="164"/>
      <c r="AF864" s="164"/>
      <c r="AG864" s="164"/>
      <c r="AH864" s="164"/>
      <c r="AI864" s="164"/>
      <c r="AJ864" s="164"/>
      <c r="AK864" s="164"/>
    </row>
    <row r="865" spans="4:37">
      <c r="D865" s="164"/>
      <c r="E865" s="164"/>
      <c r="F865" s="164"/>
      <c r="G865" s="164"/>
      <c r="H865" s="164"/>
      <c r="I865" s="164"/>
      <c r="J865" s="164"/>
      <c r="K865" s="164"/>
      <c r="L865" s="164"/>
      <c r="M865" s="164"/>
      <c r="N865" s="164"/>
      <c r="O865" s="164"/>
      <c r="P865" s="164"/>
      <c r="Q865" s="164"/>
      <c r="R865" s="164"/>
      <c r="S865" s="164"/>
      <c r="T865" s="164"/>
      <c r="U865" s="164"/>
      <c r="V865" s="164"/>
      <c r="W865" s="164"/>
      <c r="X865" s="164"/>
      <c r="Y865" s="164"/>
      <c r="Z865" s="164"/>
      <c r="AA865" s="164"/>
      <c r="AB865" s="164"/>
      <c r="AC865" s="164"/>
      <c r="AD865" s="164"/>
      <c r="AE865" s="164"/>
      <c r="AF865" s="164"/>
      <c r="AG865" s="164"/>
      <c r="AH865" s="164"/>
      <c r="AI865" s="164"/>
      <c r="AJ865" s="164"/>
      <c r="AK865" s="164"/>
    </row>
    <row r="866" spans="4:37">
      <c r="D866" s="164"/>
      <c r="E866" s="164"/>
      <c r="F866" s="164"/>
      <c r="G866" s="164"/>
      <c r="H866" s="164"/>
      <c r="I866" s="164"/>
      <c r="J866" s="164"/>
      <c r="K866" s="164"/>
      <c r="L866" s="164"/>
      <c r="M866" s="164"/>
      <c r="N866" s="164"/>
      <c r="O866" s="164"/>
      <c r="P866" s="164"/>
      <c r="Q866" s="164"/>
      <c r="R866" s="164"/>
      <c r="S866" s="164"/>
      <c r="T866" s="164"/>
      <c r="U866" s="164"/>
      <c r="V866" s="164"/>
      <c r="W866" s="164"/>
      <c r="X866" s="164"/>
      <c r="Y866" s="164"/>
      <c r="Z866" s="164"/>
      <c r="AA866" s="164"/>
      <c r="AB866" s="164"/>
      <c r="AC866" s="164"/>
      <c r="AD866" s="164"/>
      <c r="AE866" s="164"/>
      <c r="AF866" s="164"/>
      <c r="AG866" s="164"/>
      <c r="AH866" s="164"/>
      <c r="AI866" s="164"/>
      <c r="AJ866" s="164"/>
      <c r="AK866" s="164"/>
    </row>
    <row r="867" spans="4:37">
      <c r="D867" s="164"/>
      <c r="E867" s="164"/>
      <c r="F867" s="164"/>
      <c r="G867" s="164"/>
      <c r="H867" s="164"/>
      <c r="I867" s="164"/>
      <c r="J867" s="164"/>
      <c r="K867" s="164"/>
      <c r="L867" s="164"/>
      <c r="M867" s="164"/>
      <c r="N867" s="164"/>
      <c r="O867" s="164"/>
      <c r="P867" s="164"/>
      <c r="Q867" s="164"/>
      <c r="R867" s="164"/>
      <c r="S867" s="164"/>
      <c r="T867" s="164"/>
      <c r="U867" s="164"/>
      <c r="V867" s="164"/>
      <c r="W867" s="164"/>
      <c r="X867" s="164"/>
      <c r="Y867" s="164"/>
      <c r="Z867" s="164"/>
      <c r="AA867" s="164"/>
      <c r="AB867" s="164"/>
      <c r="AC867" s="164"/>
      <c r="AD867" s="164"/>
      <c r="AE867" s="164"/>
      <c r="AF867" s="164"/>
      <c r="AG867" s="164"/>
      <c r="AH867" s="164"/>
      <c r="AI867" s="164"/>
      <c r="AJ867" s="164"/>
      <c r="AK867" s="164"/>
    </row>
    <row r="868" spans="4:37">
      <c r="D868" s="164"/>
      <c r="E868" s="164"/>
      <c r="F868" s="164"/>
      <c r="G868" s="164"/>
      <c r="H868" s="164"/>
      <c r="I868" s="164"/>
      <c r="J868" s="164"/>
      <c r="K868" s="164"/>
      <c r="L868" s="164"/>
      <c r="M868" s="164"/>
      <c r="N868" s="164"/>
      <c r="O868" s="164"/>
      <c r="P868" s="164"/>
      <c r="Q868" s="164"/>
      <c r="R868" s="164"/>
      <c r="S868" s="164"/>
      <c r="T868" s="164"/>
      <c r="U868" s="164"/>
      <c r="V868" s="164"/>
      <c r="W868" s="164"/>
      <c r="X868" s="164"/>
      <c r="Y868" s="164"/>
      <c r="Z868" s="164"/>
      <c r="AA868" s="164"/>
      <c r="AB868" s="164"/>
      <c r="AC868" s="164"/>
      <c r="AD868" s="164"/>
      <c r="AE868" s="164"/>
      <c r="AF868" s="164"/>
      <c r="AG868" s="164"/>
      <c r="AH868" s="164"/>
      <c r="AI868" s="164"/>
      <c r="AJ868" s="164"/>
      <c r="AK868" s="164"/>
    </row>
    <row r="869" spans="4:37">
      <c r="D869" s="164"/>
      <c r="E869" s="164"/>
      <c r="F869" s="164"/>
      <c r="G869" s="164"/>
      <c r="H869" s="164"/>
      <c r="I869" s="164"/>
      <c r="J869" s="164"/>
      <c r="K869" s="164"/>
      <c r="L869" s="164"/>
      <c r="M869" s="164"/>
      <c r="N869" s="164"/>
      <c r="O869" s="164"/>
      <c r="P869" s="164"/>
      <c r="Q869" s="164"/>
      <c r="R869" s="164"/>
      <c r="S869" s="164"/>
      <c r="T869" s="164"/>
      <c r="U869" s="164"/>
      <c r="V869" s="164"/>
      <c r="W869" s="164"/>
      <c r="X869" s="164"/>
      <c r="Y869" s="164"/>
      <c r="Z869" s="164"/>
      <c r="AA869" s="164"/>
      <c r="AB869" s="164"/>
      <c r="AC869" s="164"/>
      <c r="AD869" s="164"/>
      <c r="AE869" s="164"/>
      <c r="AF869" s="164"/>
      <c r="AG869" s="164"/>
      <c r="AH869" s="164"/>
      <c r="AI869" s="164"/>
      <c r="AJ869" s="164"/>
      <c r="AK869" s="164"/>
    </row>
    <row r="870" spans="4:37">
      <c r="D870" s="164"/>
      <c r="E870" s="164"/>
      <c r="F870" s="164"/>
      <c r="G870" s="164"/>
      <c r="H870" s="164"/>
      <c r="I870" s="164"/>
      <c r="J870" s="164"/>
      <c r="K870" s="164"/>
      <c r="L870" s="164"/>
      <c r="M870" s="164"/>
      <c r="N870" s="164"/>
      <c r="O870" s="164"/>
      <c r="P870" s="164"/>
      <c r="Q870" s="164"/>
      <c r="R870" s="164"/>
      <c r="S870" s="164"/>
      <c r="T870" s="164"/>
      <c r="U870" s="164"/>
      <c r="V870" s="164"/>
      <c r="W870" s="164"/>
      <c r="X870" s="164"/>
      <c r="Y870" s="164"/>
      <c r="Z870" s="164"/>
      <c r="AA870" s="164"/>
      <c r="AB870" s="164"/>
      <c r="AC870" s="164"/>
      <c r="AD870" s="164"/>
      <c r="AE870" s="164"/>
      <c r="AF870" s="164"/>
      <c r="AG870" s="164"/>
      <c r="AH870" s="164"/>
      <c r="AI870" s="164"/>
      <c r="AJ870" s="164"/>
      <c r="AK870" s="164"/>
    </row>
    <row r="871" spans="4:37">
      <c r="D871" s="164"/>
      <c r="E871" s="164"/>
      <c r="F871" s="164"/>
      <c r="G871" s="164"/>
      <c r="H871" s="164"/>
      <c r="I871" s="164"/>
      <c r="J871" s="164"/>
      <c r="K871" s="164"/>
      <c r="L871" s="164"/>
      <c r="M871" s="164"/>
      <c r="N871" s="164"/>
      <c r="O871" s="164"/>
      <c r="P871" s="164"/>
      <c r="Q871" s="164"/>
      <c r="R871" s="164"/>
      <c r="S871" s="164"/>
      <c r="T871" s="164"/>
      <c r="U871" s="164"/>
      <c r="V871" s="164"/>
      <c r="W871" s="164"/>
      <c r="X871" s="164"/>
      <c r="Y871" s="164"/>
      <c r="Z871" s="164"/>
      <c r="AA871" s="164"/>
      <c r="AB871" s="164"/>
      <c r="AC871" s="164"/>
      <c r="AD871" s="164"/>
      <c r="AE871" s="164"/>
      <c r="AF871" s="164"/>
      <c r="AG871" s="164"/>
      <c r="AH871" s="164"/>
      <c r="AI871" s="164"/>
      <c r="AJ871" s="164"/>
      <c r="AK871" s="164"/>
    </row>
    <row r="872" spans="4:37">
      <c r="D872" s="164"/>
      <c r="E872" s="164"/>
      <c r="F872" s="164"/>
      <c r="G872" s="164"/>
      <c r="H872" s="164"/>
      <c r="I872" s="164"/>
      <c r="J872" s="164"/>
      <c r="K872" s="164"/>
      <c r="L872" s="164"/>
      <c r="M872" s="164"/>
      <c r="N872" s="164"/>
      <c r="O872" s="164"/>
      <c r="P872" s="164"/>
      <c r="Q872" s="164"/>
      <c r="R872" s="164"/>
      <c r="S872" s="164"/>
      <c r="T872" s="164"/>
      <c r="U872" s="164"/>
      <c r="V872" s="164"/>
      <c r="W872" s="164"/>
      <c r="X872" s="164"/>
      <c r="Y872" s="164"/>
      <c r="Z872" s="164"/>
      <c r="AA872" s="164"/>
      <c r="AB872" s="164"/>
      <c r="AC872" s="164"/>
      <c r="AD872" s="164"/>
      <c r="AE872" s="164"/>
      <c r="AF872" s="164"/>
      <c r="AG872" s="164"/>
      <c r="AH872" s="164"/>
      <c r="AI872" s="164"/>
      <c r="AJ872" s="164"/>
      <c r="AK872" s="164"/>
    </row>
    <row r="873" spans="4:37">
      <c r="D873" s="164"/>
      <c r="E873" s="164"/>
      <c r="F873" s="164"/>
      <c r="G873" s="164"/>
      <c r="H873" s="164"/>
      <c r="I873" s="164"/>
      <c r="J873" s="164"/>
      <c r="K873" s="164"/>
      <c r="L873" s="164"/>
      <c r="M873" s="164"/>
      <c r="N873" s="164"/>
      <c r="O873" s="164"/>
      <c r="P873" s="164"/>
      <c r="Q873" s="164"/>
      <c r="R873" s="164"/>
      <c r="S873" s="164"/>
      <c r="T873" s="164"/>
      <c r="U873" s="164"/>
      <c r="V873" s="164"/>
      <c r="W873" s="164"/>
      <c r="X873" s="164"/>
      <c r="Y873" s="164"/>
      <c r="Z873" s="164"/>
      <c r="AA873" s="164"/>
      <c r="AB873" s="164"/>
      <c r="AC873" s="164"/>
      <c r="AD873" s="164"/>
      <c r="AE873" s="164"/>
      <c r="AF873" s="164"/>
      <c r="AG873" s="164"/>
      <c r="AH873" s="164"/>
      <c r="AI873" s="164"/>
      <c r="AJ873" s="164"/>
      <c r="AK873" s="164"/>
    </row>
    <row r="874" spans="4:37">
      <c r="D874" s="164"/>
      <c r="E874" s="164"/>
      <c r="F874" s="164"/>
      <c r="G874" s="164"/>
      <c r="H874" s="164"/>
      <c r="I874" s="164"/>
      <c r="J874" s="164"/>
      <c r="K874" s="164"/>
      <c r="L874" s="164"/>
      <c r="M874" s="164"/>
      <c r="N874" s="164"/>
      <c r="O874" s="164"/>
      <c r="P874" s="164"/>
      <c r="Q874" s="164"/>
      <c r="R874" s="164"/>
      <c r="S874" s="164"/>
      <c r="T874" s="164"/>
      <c r="U874" s="164"/>
      <c r="V874" s="164"/>
      <c r="W874" s="164"/>
      <c r="X874" s="164"/>
      <c r="Y874" s="164"/>
      <c r="Z874" s="164"/>
      <c r="AA874" s="164"/>
      <c r="AB874" s="164"/>
      <c r="AC874" s="164"/>
      <c r="AD874" s="164"/>
      <c r="AE874" s="164"/>
      <c r="AF874" s="164"/>
      <c r="AG874" s="164"/>
      <c r="AH874" s="164"/>
      <c r="AI874" s="164"/>
      <c r="AJ874" s="164"/>
      <c r="AK874" s="164"/>
    </row>
    <row r="875" spans="4:37">
      <c r="D875" s="164"/>
      <c r="E875" s="164"/>
      <c r="F875" s="164"/>
      <c r="G875" s="164"/>
      <c r="H875" s="164"/>
      <c r="I875" s="164"/>
      <c r="J875" s="164"/>
      <c r="K875" s="164"/>
      <c r="L875" s="164"/>
      <c r="M875" s="164"/>
      <c r="N875" s="164"/>
      <c r="O875" s="164"/>
      <c r="P875" s="164"/>
      <c r="Q875" s="164"/>
      <c r="R875" s="164"/>
      <c r="S875" s="164"/>
      <c r="T875" s="164"/>
      <c r="U875" s="164"/>
      <c r="V875" s="164"/>
      <c r="W875" s="164"/>
      <c r="X875" s="164"/>
      <c r="Y875" s="164"/>
      <c r="Z875" s="164"/>
      <c r="AA875" s="164"/>
      <c r="AB875" s="164"/>
      <c r="AC875" s="164"/>
      <c r="AD875" s="164"/>
      <c r="AE875" s="164"/>
      <c r="AF875" s="164"/>
      <c r="AG875" s="164"/>
      <c r="AH875" s="164"/>
      <c r="AI875" s="164"/>
      <c r="AJ875" s="164"/>
      <c r="AK875" s="164"/>
    </row>
    <row r="876" spans="4:37">
      <c r="D876" s="164"/>
      <c r="E876" s="164"/>
      <c r="F876" s="164"/>
      <c r="G876" s="164"/>
      <c r="H876" s="164"/>
      <c r="I876" s="164"/>
      <c r="J876" s="164"/>
      <c r="K876" s="164"/>
      <c r="L876" s="164"/>
      <c r="M876" s="164"/>
      <c r="N876" s="164"/>
      <c r="O876" s="164"/>
      <c r="P876" s="164"/>
      <c r="Q876" s="164"/>
      <c r="R876" s="164"/>
      <c r="S876" s="164"/>
      <c r="T876" s="164"/>
      <c r="U876" s="164"/>
      <c r="V876" s="164"/>
      <c r="W876" s="164"/>
      <c r="X876" s="164"/>
      <c r="Y876" s="164"/>
      <c r="Z876" s="164"/>
      <c r="AA876" s="164"/>
      <c r="AB876" s="164"/>
      <c r="AC876" s="164"/>
      <c r="AD876" s="164"/>
      <c r="AE876" s="164"/>
      <c r="AF876" s="164"/>
      <c r="AG876" s="164"/>
      <c r="AH876" s="164"/>
      <c r="AI876" s="164"/>
      <c r="AJ876" s="164"/>
      <c r="AK876" s="164"/>
    </row>
    <row r="877" spans="4:37">
      <c r="D877" s="164"/>
      <c r="E877" s="164"/>
      <c r="F877" s="164"/>
      <c r="G877" s="164"/>
      <c r="H877" s="164"/>
      <c r="I877" s="164"/>
      <c r="J877" s="164"/>
      <c r="K877" s="164"/>
      <c r="L877" s="164"/>
      <c r="M877" s="164"/>
      <c r="N877" s="164"/>
      <c r="O877" s="164"/>
      <c r="P877" s="164"/>
      <c r="Q877" s="164"/>
      <c r="R877" s="164"/>
      <c r="S877" s="164"/>
      <c r="T877" s="164"/>
      <c r="U877" s="164"/>
      <c r="V877" s="164"/>
      <c r="W877" s="164"/>
      <c r="X877" s="164"/>
      <c r="Y877" s="164"/>
      <c r="Z877" s="164"/>
      <c r="AA877" s="164"/>
      <c r="AB877" s="164"/>
      <c r="AC877" s="164"/>
      <c r="AD877" s="164"/>
      <c r="AE877" s="164"/>
      <c r="AF877" s="164"/>
      <c r="AG877" s="164"/>
      <c r="AH877" s="164"/>
      <c r="AI877" s="164"/>
      <c r="AJ877" s="164"/>
      <c r="AK877" s="164"/>
    </row>
    <row r="878" spans="4:37">
      <c r="D878" s="164"/>
      <c r="E878" s="164"/>
      <c r="F878" s="164"/>
      <c r="G878" s="164"/>
      <c r="H878" s="164"/>
      <c r="I878" s="164"/>
      <c r="J878" s="164"/>
      <c r="K878" s="164"/>
      <c r="L878" s="164"/>
      <c r="M878" s="164"/>
      <c r="N878" s="164"/>
      <c r="O878" s="164"/>
      <c r="P878" s="164"/>
      <c r="Q878" s="164"/>
      <c r="R878" s="164"/>
      <c r="S878" s="164"/>
      <c r="T878" s="164"/>
      <c r="U878" s="164"/>
      <c r="V878" s="164"/>
      <c r="W878" s="164"/>
      <c r="X878" s="164"/>
      <c r="Y878" s="164"/>
      <c r="Z878" s="164"/>
      <c r="AA878" s="164"/>
      <c r="AB878" s="164"/>
      <c r="AC878" s="164"/>
      <c r="AD878" s="164"/>
      <c r="AE878" s="164"/>
      <c r="AF878" s="164"/>
      <c r="AG878" s="164"/>
      <c r="AH878" s="164"/>
      <c r="AI878" s="164"/>
      <c r="AJ878" s="164"/>
      <c r="AK878" s="164"/>
    </row>
    <row r="879" spans="4:37">
      <c r="D879" s="164"/>
      <c r="E879" s="164"/>
      <c r="F879" s="164"/>
      <c r="G879" s="164"/>
      <c r="H879" s="164"/>
      <c r="I879" s="164"/>
      <c r="J879" s="164"/>
      <c r="K879" s="164"/>
      <c r="L879" s="164"/>
      <c r="M879" s="164"/>
      <c r="N879" s="164"/>
      <c r="O879" s="164"/>
      <c r="P879" s="164"/>
      <c r="Q879" s="164"/>
      <c r="R879" s="164"/>
      <c r="S879" s="164"/>
      <c r="T879" s="164"/>
      <c r="U879" s="164"/>
      <c r="V879" s="164"/>
      <c r="W879" s="164"/>
      <c r="X879" s="164"/>
      <c r="Y879" s="164"/>
      <c r="Z879" s="164"/>
      <c r="AA879" s="164"/>
      <c r="AB879" s="164"/>
      <c r="AC879" s="164"/>
      <c r="AD879" s="164"/>
      <c r="AE879" s="164"/>
      <c r="AF879" s="164"/>
      <c r="AG879" s="164"/>
      <c r="AH879" s="164"/>
      <c r="AI879" s="164"/>
      <c r="AJ879" s="164"/>
      <c r="AK879" s="164"/>
    </row>
    <row r="880" spans="4:37">
      <c r="D880" s="164"/>
      <c r="E880" s="164"/>
      <c r="F880" s="164"/>
      <c r="G880" s="164"/>
      <c r="H880" s="164"/>
      <c r="I880" s="164"/>
      <c r="J880" s="164"/>
      <c r="K880" s="164"/>
      <c r="L880" s="164"/>
      <c r="M880" s="164"/>
      <c r="N880" s="164"/>
      <c r="O880" s="164"/>
      <c r="P880" s="164"/>
      <c r="Q880" s="164"/>
      <c r="R880" s="164"/>
      <c r="S880" s="164"/>
      <c r="T880" s="164"/>
      <c r="U880" s="164"/>
      <c r="V880" s="164"/>
      <c r="W880" s="164"/>
      <c r="X880" s="164"/>
      <c r="Y880" s="164"/>
      <c r="Z880" s="164"/>
      <c r="AA880" s="164"/>
      <c r="AB880" s="164"/>
      <c r="AC880" s="164"/>
      <c r="AD880" s="164"/>
      <c r="AE880" s="164"/>
      <c r="AF880" s="164"/>
      <c r="AG880" s="164"/>
      <c r="AH880" s="164"/>
      <c r="AI880" s="164"/>
      <c r="AJ880" s="164"/>
      <c r="AK880" s="164"/>
    </row>
    <row r="881" spans="4:37">
      <c r="D881" s="164"/>
      <c r="E881" s="164"/>
      <c r="F881" s="164"/>
      <c r="G881" s="164"/>
      <c r="H881" s="164"/>
      <c r="I881" s="164"/>
      <c r="J881" s="164"/>
      <c r="K881" s="164"/>
      <c r="L881" s="164"/>
      <c r="M881" s="164"/>
      <c r="N881" s="164"/>
      <c r="O881" s="164"/>
      <c r="P881" s="164"/>
      <c r="Q881" s="164"/>
      <c r="R881" s="164"/>
      <c r="S881" s="164"/>
      <c r="T881" s="164"/>
      <c r="U881" s="164"/>
      <c r="V881" s="164"/>
      <c r="W881" s="164"/>
      <c r="X881" s="164"/>
      <c r="Y881" s="164"/>
      <c r="Z881" s="164"/>
      <c r="AA881" s="164"/>
      <c r="AB881" s="164"/>
      <c r="AC881" s="164"/>
      <c r="AD881" s="164"/>
      <c r="AE881" s="164"/>
      <c r="AF881" s="164"/>
      <c r="AG881" s="164"/>
      <c r="AH881" s="164"/>
      <c r="AI881" s="164"/>
      <c r="AJ881" s="164"/>
      <c r="AK881" s="164"/>
    </row>
    <row r="882" spans="4:37">
      <c r="D882" s="164"/>
      <c r="E882" s="164"/>
      <c r="F882" s="164"/>
      <c r="G882" s="164"/>
      <c r="H882" s="164"/>
      <c r="I882" s="164"/>
      <c r="J882" s="164"/>
      <c r="K882" s="164"/>
      <c r="L882" s="164"/>
      <c r="M882" s="164"/>
      <c r="N882" s="164"/>
      <c r="O882" s="164"/>
      <c r="P882" s="164"/>
      <c r="Q882" s="164"/>
      <c r="R882" s="164"/>
      <c r="S882" s="164"/>
      <c r="T882" s="164"/>
      <c r="U882" s="164"/>
      <c r="V882" s="164"/>
      <c r="W882" s="164"/>
      <c r="X882" s="164"/>
      <c r="Y882" s="164"/>
      <c r="Z882" s="164"/>
      <c r="AA882" s="164"/>
      <c r="AB882" s="164"/>
      <c r="AC882" s="164"/>
      <c r="AD882" s="164"/>
      <c r="AE882" s="164"/>
      <c r="AF882" s="164"/>
      <c r="AG882" s="164"/>
      <c r="AH882" s="164"/>
      <c r="AI882" s="164"/>
      <c r="AJ882" s="164"/>
      <c r="AK882" s="164"/>
    </row>
    <row r="883" spans="4:37">
      <c r="D883" s="164"/>
      <c r="E883" s="164"/>
      <c r="F883" s="164"/>
      <c r="G883" s="164"/>
      <c r="H883" s="164"/>
      <c r="I883" s="164"/>
      <c r="J883" s="164"/>
      <c r="K883" s="164"/>
      <c r="L883" s="164"/>
      <c r="M883" s="164"/>
      <c r="N883" s="164"/>
      <c r="O883" s="164"/>
      <c r="P883" s="164"/>
      <c r="Q883" s="164"/>
      <c r="R883" s="164"/>
      <c r="S883" s="164"/>
      <c r="T883" s="164"/>
      <c r="U883" s="164"/>
      <c r="V883" s="164"/>
      <c r="W883" s="164"/>
      <c r="X883" s="164"/>
      <c r="Y883" s="164"/>
      <c r="Z883" s="164"/>
      <c r="AA883" s="164"/>
      <c r="AB883" s="164"/>
      <c r="AC883" s="164"/>
      <c r="AD883" s="164"/>
      <c r="AE883" s="164"/>
      <c r="AF883" s="164"/>
      <c r="AG883" s="164"/>
      <c r="AH883" s="164"/>
      <c r="AI883" s="164"/>
      <c r="AJ883" s="164"/>
      <c r="AK883" s="164"/>
    </row>
    <row r="884" spans="4:37">
      <c r="D884" s="164"/>
      <c r="E884" s="164"/>
      <c r="F884" s="164"/>
      <c r="G884" s="164"/>
      <c r="H884" s="164"/>
      <c r="I884" s="164"/>
      <c r="J884" s="164"/>
      <c r="K884" s="164"/>
      <c r="L884" s="164"/>
      <c r="M884" s="164"/>
      <c r="N884" s="164"/>
      <c r="O884" s="164"/>
      <c r="P884" s="164"/>
      <c r="Q884" s="164"/>
      <c r="R884" s="164"/>
      <c r="S884" s="164"/>
      <c r="T884" s="164"/>
      <c r="U884" s="164"/>
      <c r="V884" s="164"/>
      <c r="W884" s="164"/>
      <c r="X884" s="164"/>
      <c r="Y884" s="164"/>
      <c r="Z884" s="164"/>
      <c r="AA884" s="164"/>
      <c r="AB884" s="164"/>
      <c r="AC884" s="164"/>
      <c r="AD884" s="164"/>
      <c r="AE884" s="164"/>
      <c r="AF884" s="164"/>
      <c r="AG884" s="164"/>
      <c r="AH884" s="164"/>
      <c r="AI884" s="164"/>
      <c r="AJ884" s="164"/>
      <c r="AK884" s="164"/>
    </row>
    <row r="885" spans="4:37">
      <c r="D885" s="164"/>
      <c r="E885" s="164"/>
      <c r="F885" s="164"/>
      <c r="G885" s="164"/>
      <c r="H885" s="164"/>
      <c r="I885" s="164"/>
      <c r="J885" s="164"/>
      <c r="K885" s="164"/>
      <c r="L885" s="164"/>
      <c r="M885" s="164"/>
      <c r="N885" s="164"/>
      <c r="O885" s="164"/>
      <c r="P885" s="164"/>
      <c r="Q885" s="164"/>
      <c r="R885" s="164"/>
      <c r="S885" s="164"/>
      <c r="T885" s="164"/>
      <c r="U885" s="164"/>
      <c r="V885" s="164"/>
      <c r="W885" s="164"/>
      <c r="X885" s="164"/>
      <c r="Y885" s="164"/>
      <c r="Z885" s="164"/>
      <c r="AA885" s="164"/>
      <c r="AB885" s="164"/>
      <c r="AC885" s="164"/>
      <c r="AD885" s="164"/>
      <c r="AE885" s="164"/>
      <c r="AF885" s="164"/>
      <c r="AG885" s="164"/>
      <c r="AH885" s="164"/>
      <c r="AI885" s="164"/>
      <c r="AJ885" s="164"/>
      <c r="AK885" s="164"/>
    </row>
    <row r="886" spans="4:37">
      <c r="D886" s="164"/>
      <c r="E886" s="164"/>
      <c r="F886" s="164"/>
      <c r="G886" s="164"/>
      <c r="H886" s="164"/>
      <c r="I886" s="164"/>
      <c r="J886" s="164"/>
      <c r="K886" s="164"/>
      <c r="L886" s="164"/>
      <c r="M886" s="164"/>
      <c r="N886" s="164"/>
      <c r="O886" s="164"/>
      <c r="P886" s="164"/>
      <c r="Q886" s="164"/>
      <c r="R886" s="164"/>
      <c r="S886" s="164"/>
      <c r="T886" s="164"/>
      <c r="U886" s="164"/>
      <c r="V886" s="164"/>
      <c r="W886" s="164"/>
      <c r="X886" s="164"/>
      <c r="Y886" s="164"/>
      <c r="Z886" s="164"/>
      <c r="AA886" s="164"/>
      <c r="AB886" s="164"/>
      <c r="AC886" s="164"/>
      <c r="AD886" s="164"/>
      <c r="AE886" s="164"/>
      <c r="AF886" s="164"/>
      <c r="AG886" s="164"/>
      <c r="AH886" s="164"/>
      <c r="AI886" s="164"/>
      <c r="AJ886" s="164"/>
      <c r="AK886" s="164"/>
    </row>
    <row r="887" spans="4:37">
      <c r="D887" s="164"/>
      <c r="E887" s="164"/>
      <c r="F887" s="164"/>
      <c r="G887" s="164"/>
      <c r="H887" s="164"/>
      <c r="I887" s="164"/>
      <c r="J887" s="164"/>
      <c r="K887" s="164"/>
      <c r="L887" s="164"/>
      <c r="M887" s="164"/>
      <c r="N887" s="164"/>
      <c r="O887" s="164"/>
      <c r="P887" s="164"/>
      <c r="Q887" s="164"/>
      <c r="R887" s="164"/>
      <c r="S887" s="164"/>
      <c r="T887" s="164"/>
      <c r="U887" s="164"/>
      <c r="V887" s="164"/>
      <c r="W887" s="164"/>
      <c r="X887" s="164"/>
      <c r="Y887" s="164"/>
      <c r="Z887" s="164"/>
      <c r="AA887" s="164"/>
      <c r="AB887" s="164"/>
      <c r="AC887" s="164"/>
      <c r="AD887" s="164"/>
      <c r="AE887" s="164"/>
      <c r="AF887" s="164"/>
      <c r="AG887" s="164"/>
      <c r="AH887" s="164"/>
      <c r="AI887" s="164"/>
      <c r="AJ887" s="164"/>
      <c r="AK887" s="164"/>
    </row>
    <row r="888" spans="4:37">
      <c r="D888" s="164"/>
      <c r="E888" s="164"/>
      <c r="F888" s="164"/>
      <c r="G888" s="164"/>
      <c r="H888" s="164"/>
      <c r="I888" s="164"/>
      <c r="J888" s="164"/>
      <c r="K888" s="164"/>
      <c r="L888" s="164"/>
      <c r="M888" s="164"/>
      <c r="N888" s="164"/>
      <c r="O888" s="164"/>
      <c r="P888" s="164"/>
      <c r="Q888" s="164"/>
      <c r="R888" s="164"/>
      <c r="S888" s="164"/>
      <c r="T888" s="164"/>
      <c r="U888" s="164"/>
      <c r="V888" s="164"/>
      <c r="W888" s="164"/>
      <c r="X888" s="164"/>
      <c r="Y888" s="164"/>
      <c r="Z888" s="164"/>
      <c r="AA888" s="164"/>
      <c r="AB888" s="164"/>
      <c r="AC888" s="164"/>
      <c r="AD888" s="164"/>
      <c r="AE888" s="164"/>
      <c r="AF888" s="164"/>
      <c r="AG888" s="164"/>
      <c r="AH888" s="164"/>
      <c r="AI888" s="164"/>
      <c r="AJ888" s="164"/>
      <c r="AK888" s="164"/>
    </row>
    <row r="889" spans="4:37">
      <c r="D889" s="164"/>
      <c r="E889" s="164"/>
      <c r="F889" s="164"/>
      <c r="G889" s="164"/>
      <c r="H889" s="164"/>
      <c r="I889" s="164"/>
      <c r="J889" s="164"/>
      <c r="K889" s="164"/>
      <c r="L889" s="164"/>
      <c r="M889" s="164"/>
      <c r="N889" s="164"/>
      <c r="O889" s="164"/>
      <c r="P889" s="164"/>
      <c r="Q889" s="164"/>
      <c r="R889" s="164"/>
      <c r="S889" s="164"/>
      <c r="T889" s="164"/>
      <c r="U889" s="164"/>
      <c r="V889" s="164"/>
      <c r="W889" s="164"/>
      <c r="X889" s="164"/>
      <c r="Y889" s="164"/>
      <c r="Z889" s="164"/>
      <c r="AA889" s="164"/>
      <c r="AB889" s="164"/>
      <c r="AC889" s="164"/>
      <c r="AD889" s="164"/>
      <c r="AE889" s="164"/>
      <c r="AF889" s="164"/>
      <c r="AG889" s="164"/>
      <c r="AH889" s="164"/>
      <c r="AI889" s="164"/>
      <c r="AJ889" s="164"/>
      <c r="AK889" s="164"/>
    </row>
    <row r="890" spans="4:37">
      <c r="D890" s="164"/>
      <c r="E890" s="164"/>
      <c r="F890" s="164"/>
      <c r="G890" s="164"/>
      <c r="H890" s="164"/>
      <c r="I890" s="164"/>
      <c r="J890" s="164"/>
      <c r="K890" s="164"/>
      <c r="L890" s="164"/>
      <c r="M890" s="164"/>
      <c r="N890" s="164"/>
      <c r="O890" s="164"/>
      <c r="P890" s="164"/>
      <c r="Q890" s="164"/>
      <c r="R890" s="164"/>
      <c r="S890" s="164"/>
      <c r="T890" s="164"/>
      <c r="U890" s="164"/>
      <c r="V890" s="164"/>
      <c r="W890" s="164"/>
      <c r="X890" s="164"/>
      <c r="Y890" s="164"/>
      <c r="Z890" s="164"/>
      <c r="AA890" s="164"/>
      <c r="AB890" s="164"/>
      <c r="AC890" s="164"/>
      <c r="AD890" s="164"/>
      <c r="AE890" s="164"/>
      <c r="AF890" s="164"/>
      <c r="AG890" s="164"/>
      <c r="AH890" s="164"/>
      <c r="AI890" s="164"/>
      <c r="AJ890" s="164"/>
      <c r="AK890" s="164"/>
    </row>
    <row r="891" spans="4:37">
      <c r="D891" s="164"/>
      <c r="E891" s="164"/>
      <c r="F891" s="164"/>
      <c r="G891" s="164"/>
      <c r="H891" s="164"/>
      <c r="I891" s="164"/>
      <c r="J891" s="164"/>
      <c r="K891" s="164"/>
      <c r="L891" s="164"/>
      <c r="M891" s="164"/>
      <c r="N891" s="164"/>
      <c r="O891" s="164"/>
      <c r="P891" s="164"/>
      <c r="Q891" s="164"/>
      <c r="R891" s="164"/>
      <c r="S891" s="164"/>
      <c r="T891" s="164"/>
      <c r="U891" s="164"/>
      <c r="V891" s="164"/>
      <c r="W891" s="164"/>
      <c r="X891" s="164"/>
      <c r="Y891" s="164"/>
      <c r="Z891" s="164"/>
      <c r="AA891" s="164"/>
      <c r="AB891" s="164"/>
      <c r="AC891" s="164"/>
      <c r="AD891" s="164"/>
      <c r="AE891" s="164"/>
      <c r="AF891" s="164"/>
      <c r="AG891" s="164"/>
      <c r="AH891" s="164"/>
      <c r="AI891" s="164"/>
      <c r="AJ891" s="164"/>
      <c r="AK891" s="164"/>
    </row>
    <row r="892" spans="4:37">
      <c r="D892" s="164"/>
      <c r="E892" s="164"/>
      <c r="F892" s="164"/>
      <c r="G892" s="164"/>
      <c r="H892" s="164"/>
      <c r="I892" s="164"/>
      <c r="J892" s="164"/>
      <c r="K892" s="164"/>
      <c r="L892" s="164"/>
      <c r="M892" s="164"/>
      <c r="N892" s="164"/>
      <c r="O892" s="164"/>
      <c r="P892" s="164"/>
      <c r="Q892" s="164"/>
      <c r="R892" s="164"/>
      <c r="S892" s="164"/>
      <c r="T892" s="164"/>
      <c r="U892" s="164"/>
      <c r="V892" s="164"/>
      <c r="W892" s="164"/>
      <c r="X892" s="164"/>
      <c r="Y892" s="164"/>
      <c r="Z892" s="164"/>
      <c r="AA892" s="164"/>
      <c r="AB892" s="164"/>
      <c r="AC892" s="164"/>
      <c r="AD892" s="164"/>
      <c r="AE892" s="164"/>
      <c r="AF892" s="164"/>
      <c r="AG892" s="164"/>
      <c r="AH892" s="164"/>
      <c r="AI892" s="164"/>
      <c r="AJ892" s="164"/>
      <c r="AK892" s="164"/>
    </row>
    <row r="893" spans="4:37">
      <c r="D893" s="164"/>
      <c r="E893" s="164"/>
      <c r="F893" s="164"/>
      <c r="G893" s="164"/>
      <c r="H893" s="164"/>
      <c r="I893" s="164"/>
      <c r="J893" s="164"/>
      <c r="K893" s="164"/>
      <c r="L893" s="164"/>
      <c r="M893" s="164"/>
      <c r="N893" s="164"/>
      <c r="O893" s="164"/>
      <c r="P893" s="164"/>
      <c r="Q893" s="164"/>
      <c r="R893" s="164"/>
      <c r="S893" s="164"/>
      <c r="T893" s="164"/>
      <c r="U893" s="164"/>
      <c r="V893" s="164"/>
      <c r="W893" s="164"/>
      <c r="X893" s="164"/>
      <c r="Y893" s="164"/>
      <c r="Z893" s="164"/>
      <c r="AA893" s="164"/>
      <c r="AB893" s="164"/>
      <c r="AC893" s="164"/>
      <c r="AD893" s="164"/>
      <c r="AE893" s="164"/>
      <c r="AF893" s="164"/>
      <c r="AG893" s="164"/>
      <c r="AH893" s="164"/>
      <c r="AI893" s="164"/>
      <c r="AJ893" s="164"/>
      <c r="AK893" s="164"/>
    </row>
    <row r="894" spans="4:37">
      <c r="D894" s="164"/>
      <c r="E894" s="164"/>
      <c r="F894" s="164"/>
      <c r="G894" s="164"/>
      <c r="H894" s="164"/>
      <c r="I894" s="164"/>
      <c r="J894" s="164"/>
      <c r="K894" s="164"/>
      <c r="L894" s="164"/>
      <c r="M894" s="164"/>
      <c r="N894" s="164"/>
      <c r="O894" s="164"/>
      <c r="P894" s="164"/>
      <c r="Q894" s="164"/>
      <c r="R894" s="164"/>
      <c r="S894" s="164"/>
      <c r="T894" s="164"/>
      <c r="U894" s="164"/>
      <c r="V894" s="164"/>
      <c r="W894" s="164"/>
      <c r="X894" s="164"/>
      <c r="Y894" s="164"/>
      <c r="Z894" s="164"/>
      <c r="AA894" s="164"/>
      <c r="AB894" s="164"/>
      <c r="AC894" s="164"/>
      <c r="AD894" s="164"/>
      <c r="AE894" s="164"/>
      <c r="AF894" s="164"/>
      <c r="AG894" s="164"/>
      <c r="AH894" s="164"/>
      <c r="AI894" s="164"/>
      <c r="AJ894" s="164"/>
      <c r="AK894" s="164"/>
    </row>
    <row r="895" spans="4:37">
      <c r="D895" s="164"/>
      <c r="E895" s="164"/>
      <c r="F895" s="164"/>
      <c r="G895" s="164"/>
      <c r="H895" s="164"/>
      <c r="I895" s="164"/>
      <c r="J895" s="164"/>
      <c r="K895" s="164"/>
      <c r="L895" s="164"/>
      <c r="M895" s="164"/>
      <c r="N895" s="164"/>
      <c r="O895" s="164"/>
      <c r="P895" s="164"/>
      <c r="Q895" s="164"/>
      <c r="R895" s="164"/>
      <c r="S895" s="164"/>
      <c r="T895" s="164"/>
      <c r="U895" s="164"/>
      <c r="V895" s="164"/>
      <c r="W895" s="164"/>
      <c r="X895" s="164"/>
      <c r="Y895" s="164"/>
      <c r="Z895" s="164"/>
      <c r="AA895" s="164"/>
      <c r="AB895" s="164"/>
      <c r="AC895" s="164"/>
      <c r="AD895" s="164"/>
      <c r="AE895" s="164"/>
      <c r="AF895" s="164"/>
      <c r="AG895" s="164"/>
      <c r="AH895" s="164"/>
      <c r="AI895" s="164"/>
      <c r="AJ895" s="164"/>
      <c r="AK895" s="164"/>
    </row>
    <row r="896" spans="4:37">
      <c r="D896" s="164"/>
      <c r="E896" s="164"/>
      <c r="F896" s="164"/>
      <c r="G896" s="164"/>
      <c r="H896" s="164"/>
      <c r="I896" s="164"/>
      <c r="J896" s="164"/>
      <c r="K896" s="164"/>
      <c r="L896" s="164"/>
      <c r="M896" s="164"/>
      <c r="N896" s="164"/>
      <c r="O896" s="164"/>
      <c r="P896" s="164"/>
      <c r="Q896" s="164"/>
      <c r="R896" s="164"/>
      <c r="S896" s="164"/>
      <c r="T896" s="164"/>
      <c r="U896" s="164"/>
      <c r="V896" s="164"/>
      <c r="W896" s="164"/>
      <c r="X896" s="164"/>
      <c r="Y896" s="164"/>
      <c r="Z896" s="164"/>
      <c r="AA896" s="164"/>
      <c r="AB896" s="164"/>
      <c r="AC896" s="164"/>
      <c r="AD896" s="164"/>
      <c r="AE896" s="164"/>
      <c r="AF896" s="164"/>
      <c r="AG896" s="164"/>
      <c r="AH896" s="164"/>
      <c r="AI896" s="164"/>
      <c r="AJ896" s="164"/>
      <c r="AK896" s="164"/>
    </row>
    <row r="897" spans="4:37">
      <c r="D897" s="164"/>
      <c r="E897" s="164"/>
      <c r="F897" s="164"/>
      <c r="G897" s="164"/>
      <c r="H897" s="164"/>
      <c r="I897" s="164"/>
      <c r="J897" s="164"/>
      <c r="K897" s="164"/>
      <c r="L897" s="164"/>
      <c r="M897" s="164"/>
      <c r="N897" s="164"/>
      <c r="O897" s="164"/>
      <c r="P897" s="164"/>
      <c r="Q897" s="164"/>
      <c r="R897" s="164"/>
      <c r="S897" s="164"/>
      <c r="T897" s="164"/>
      <c r="U897" s="164"/>
      <c r="V897" s="164"/>
      <c r="W897" s="164"/>
      <c r="X897" s="164"/>
      <c r="Y897" s="164"/>
      <c r="Z897" s="164"/>
      <c r="AA897" s="164"/>
      <c r="AB897" s="164"/>
      <c r="AC897" s="164"/>
      <c r="AD897" s="164"/>
      <c r="AE897" s="164"/>
      <c r="AF897" s="164"/>
      <c r="AG897" s="164"/>
      <c r="AH897" s="164"/>
      <c r="AI897" s="164"/>
      <c r="AJ897" s="164"/>
      <c r="AK897" s="164"/>
    </row>
    <row r="898" spans="4:37">
      <c r="D898" s="164"/>
      <c r="E898" s="164"/>
      <c r="F898" s="164"/>
      <c r="G898" s="164"/>
      <c r="H898" s="164"/>
      <c r="I898" s="164"/>
      <c r="J898" s="164"/>
      <c r="K898" s="164"/>
      <c r="L898" s="164"/>
      <c r="M898" s="164"/>
      <c r="N898" s="164"/>
      <c r="O898" s="164"/>
      <c r="P898" s="164"/>
      <c r="Q898" s="164"/>
      <c r="R898" s="164"/>
      <c r="S898" s="164"/>
      <c r="T898" s="164"/>
      <c r="U898" s="164"/>
      <c r="V898" s="164"/>
      <c r="W898" s="164"/>
      <c r="X898" s="164"/>
      <c r="Y898" s="164"/>
      <c r="Z898" s="164"/>
      <c r="AA898" s="164"/>
      <c r="AB898" s="164"/>
      <c r="AC898" s="164"/>
      <c r="AD898" s="164"/>
      <c r="AE898" s="164"/>
      <c r="AF898" s="164"/>
      <c r="AG898" s="164"/>
      <c r="AH898" s="164"/>
      <c r="AI898" s="164"/>
      <c r="AJ898" s="164"/>
      <c r="AK898" s="164"/>
    </row>
    <row r="899" spans="4:37">
      <c r="D899" s="164"/>
      <c r="E899" s="164"/>
      <c r="F899" s="164"/>
      <c r="G899" s="164"/>
      <c r="H899" s="164"/>
      <c r="I899" s="164"/>
      <c r="J899" s="164"/>
      <c r="K899" s="164"/>
      <c r="L899" s="164"/>
      <c r="M899" s="164"/>
      <c r="N899" s="164"/>
      <c r="O899" s="164"/>
      <c r="P899" s="164"/>
      <c r="Q899" s="164"/>
      <c r="R899" s="164"/>
      <c r="S899" s="164"/>
      <c r="T899" s="164"/>
      <c r="U899" s="164"/>
      <c r="V899" s="164"/>
      <c r="W899" s="164"/>
      <c r="X899" s="164"/>
      <c r="Y899" s="164"/>
      <c r="Z899" s="164"/>
      <c r="AA899" s="164"/>
      <c r="AB899" s="164"/>
      <c r="AC899" s="164"/>
      <c r="AD899" s="164"/>
      <c r="AE899" s="164"/>
      <c r="AF899" s="164"/>
      <c r="AG899" s="164"/>
      <c r="AH899" s="164"/>
      <c r="AI899" s="164"/>
      <c r="AJ899" s="164"/>
      <c r="AK899" s="164"/>
    </row>
    <row r="900" spans="4:37">
      <c r="D900" s="164"/>
      <c r="E900" s="164"/>
      <c r="F900" s="164"/>
      <c r="G900" s="164"/>
      <c r="H900" s="164"/>
      <c r="I900" s="164"/>
      <c r="J900" s="164"/>
      <c r="K900" s="164"/>
      <c r="L900" s="164"/>
      <c r="M900" s="164"/>
      <c r="N900" s="164"/>
      <c r="O900" s="164"/>
      <c r="P900" s="164"/>
      <c r="Q900" s="164"/>
      <c r="R900" s="164"/>
      <c r="S900" s="164"/>
      <c r="T900" s="164"/>
      <c r="U900" s="164"/>
      <c r="V900" s="164"/>
      <c r="W900" s="164"/>
      <c r="X900" s="164"/>
      <c r="Y900" s="164"/>
      <c r="Z900" s="164"/>
      <c r="AA900" s="164"/>
      <c r="AB900" s="164"/>
      <c r="AC900" s="164"/>
      <c r="AD900" s="164"/>
      <c r="AE900" s="164"/>
      <c r="AF900" s="164"/>
      <c r="AG900" s="164"/>
      <c r="AH900" s="164"/>
      <c r="AI900" s="164"/>
      <c r="AJ900" s="164"/>
      <c r="AK900" s="164"/>
    </row>
    <row r="901" spans="4:37">
      <c r="D901" s="164"/>
      <c r="E901" s="164"/>
      <c r="F901" s="164"/>
      <c r="G901" s="164"/>
      <c r="H901" s="164"/>
      <c r="I901" s="164"/>
      <c r="J901" s="164"/>
      <c r="K901" s="164"/>
      <c r="L901" s="164"/>
      <c r="M901" s="164"/>
      <c r="N901" s="164"/>
      <c r="O901" s="164"/>
      <c r="P901" s="164"/>
      <c r="Q901" s="164"/>
      <c r="R901" s="164"/>
      <c r="S901" s="164"/>
      <c r="T901" s="164"/>
      <c r="U901" s="164"/>
      <c r="V901" s="164"/>
      <c r="W901" s="164"/>
      <c r="X901" s="164"/>
      <c r="Y901" s="164"/>
      <c r="Z901" s="164"/>
      <c r="AA901" s="164"/>
      <c r="AB901" s="164"/>
      <c r="AC901" s="164"/>
      <c r="AD901" s="164"/>
      <c r="AE901" s="164"/>
      <c r="AF901" s="164"/>
      <c r="AG901" s="164"/>
      <c r="AH901" s="164"/>
      <c r="AI901" s="164"/>
      <c r="AJ901" s="164"/>
      <c r="AK901" s="164"/>
    </row>
    <row r="902" spans="4:37">
      <c r="D902" s="164"/>
      <c r="E902" s="164"/>
      <c r="F902" s="164"/>
      <c r="G902" s="164"/>
      <c r="H902" s="164"/>
      <c r="I902" s="164"/>
      <c r="J902" s="164"/>
      <c r="K902" s="164"/>
      <c r="L902" s="164"/>
      <c r="M902" s="164"/>
      <c r="N902" s="164"/>
      <c r="O902" s="164"/>
      <c r="P902" s="164"/>
      <c r="Q902" s="164"/>
      <c r="R902" s="164"/>
      <c r="S902" s="164"/>
      <c r="T902" s="164"/>
      <c r="U902" s="164"/>
      <c r="V902" s="164"/>
      <c r="W902" s="164"/>
      <c r="X902" s="164"/>
      <c r="Y902" s="164"/>
      <c r="Z902" s="164"/>
      <c r="AA902" s="164"/>
      <c r="AB902" s="164"/>
      <c r="AC902" s="164"/>
      <c r="AD902" s="164"/>
      <c r="AE902" s="164"/>
      <c r="AF902" s="164"/>
      <c r="AG902" s="164"/>
      <c r="AH902" s="164"/>
      <c r="AI902" s="164"/>
      <c r="AJ902" s="164"/>
      <c r="AK902" s="164"/>
    </row>
    <row r="903" spans="4:37">
      <c r="D903" s="164"/>
      <c r="E903" s="164"/>
      <c r="F903" s="164"/>
      <c r="G903" s="164"/>
      <c r="H903" s="164"/>
      <c r="I903" s="164"/>
      <c r="J903" s="164"/>
      <c r="K903" s="164"/>
      <c r="L903" s="164"/>
      <c r="M903" s="164"/>
      <c r="N903" s="164"/>
      <c r="O903" s="164"/>
      <c r="P903" s="164"/>
      <c r="Q903" s="164"/>
      <c r="R903" s="164"/>
      <c r="S903" s="164"/>
      <c r="T903" s="164"/>
      <c r="U903" s="164"/>
      <c r="V903" s="164"/>
      <c r="W903" s="164"/>
      <c r="X903" s="164"/>
      <c r="Y903" s="164"/>
      <c r="Z903" s="164"/>
      <c r="AA903" s="164"/>
      <c r="AB903" s="164"/>
      <c r="AC903" s="164"/>
      <c r="AD903" s="164"/>
      <c r="AE903" s="164"/>
      <c r="AF903" s="164"/>
      <c r="AG903" s="164"/>
      <c r="AH903" s="164"/>
      <c r="AI903" s="164"/>
      <c r="AJ903" s="164"/>
      <c r="AK903" s="164"/>
    </row>
    <row r="904" spans="4:37">
      <c r="D904" s="164"/>
      <c r="E904" s="164"/>
      <c r="F904" s="164"/>
      <c r="G904" s="164"/>
      <c r="H904" s="164"/>
      <c r="I904" s="164"/>
      <c r="J904" s="164"/>
      <c r="K904" s="164"/>
      <c r="L904" s="164"/>
      <c r="M904" s="164"/>
      <c r="N904" s="164"/>
      <c r="O904" s="164"/>
      <c r="P904" s="164"/>
      <c r="Q904" s="164"/>
      <c r="R904" s="164"/>
      <c r="S904" s="164"/>
      <c r="T904" s="164"/>
      <c r="U904" s="164"/>
      <c r="V904" s="164"/>
      <c r="W904" s="164"/>
      <c r="X904" s="164"/>
      <c r="Y904" s="164"/>
      <c r="Z904" s="164"/>
      <c r="AA904" s="164"/>
      <c r="AB904" s="164"/>
      <c r="AC904" s="164"/>
      <c r="AD904" s="164"/>
      <c r="AE904" s="164"/>
      <c r="AF904" s="164"/>
      <c r="AG904" s="164"/>
      <c r="AH904" s="164"/>
      <c r="AI904" s="164"/>
      <c r="AJ904" s="164"/>
      <c r="AK904" s="164"/>
    </row>
    <row r="905" spans="4:37">
      <c r="D905" s="164"/>
      <c r="E905" s="164"/>
      <c r="F905" s="164"/>
      <c r="G905" s="164"/>
      <c r="H905" s="164"/>
      <c r="I905" s="164"/>
      <c r="J905" s="164"/>
      <c r="K905" s="164"/>
      <c r="L905" s="164"/>
      <c r="M905" s="164"/>
      <c r="N905" s="164"/>
      <c r="O905" s="164"/>
      <c r="P905" s="164"/>
      <c r="Q905" s="164"/>
      <c r="R905" s="164"/>
      <c r="S905" s="164"/>
      <c r="T905" s="164"/>
      <c r="U905" s="164"/>
      <c r="V905" s="164"/>
      <c r="W905" s="164"/>
      <c r="X905" s="164"/>
      <c r="Y905" s="164"/>
      <c r="Z905" s="164"/>
      <c r="AA905" s="164"/>
      <c r="AB905" s="164"/>
      <c r="AC905" s="164"/>
      <c r="AD905" s="164"/>
      <c r="AE905" s="164"/>
      <c r="AF905" s="164"/>
      <c r="AG905" s="164"/>
      <c r="AH905" s="164"/>
      <c r="AI905" s="164"/>
      <c r="AJ905" s="164"/>
      <c r="AK905" s="164"/>
    </row>
    <row r="906" spans="4:37">
      <c r="D906" s="164"/>
      <c r="E906" s="164"/>
      <c r="F906" s="164"/>
      <c r="G906" s="164"/>
      <c r="H906" s="164"/>
      <c r="I906" s="164"/>
      <c r="J906" s="164"/>
      <c r="K906" s="164"/>
      <c r="L906" s="164"/>
      <c r="M906" s="164"/>
      <c r="N906" s="164"/>
      <c r="O906" s="164"/>
      <c r="P906" s="164"/>
      <c r="Q906" s="164"/>
      <c r="R906" s="164"/>
      <c r="S906" s="164"/>
      <c r="T906" s="164"/>
      <c r="U906" s="164"/>
      <c r="V906" s="164"/>
      <c r="W906" s="164"/>
      <c r="X906" s="164"/>
      <c r="Y906" s="164"/>
      <c r="Z906" s="164"/>
      <c r="AA906" s="164"/>
      <c r="AB906" s="164"/>
      <c r="AC906" s="164"/>
      <c r="AD906" s="164"/>
      <c r="AE906" s="164"/>
      <c r="AF906" s="164"/>
      <c r="AG906" s="164"/>
      <c r="AH906" s="164"/>
      <c r="AI906" s="164"/>
      <c r="AJ906" s="164"/>
      <c r="AK906" s="164"/>
    </row>
    <row r="907" spans="4:37">
      <c r="D907" s="164"/>
      <c r="E907" s="164"/>
      <c r="F907" s="164"/>
      <c r="G907" s="164"/>
      <c r="H907" s="164"/>
      <c r="I907" s="164"/>
      <c r="J907" s="164"/>
      <c r="K907" s="164"/>
      <c r="L907" s="164"/>
      <c r="M907" s="164"/>
      <c r="N907" s="164"/>
      <c r="O907" s="164"/>
      <c r="P907" s="164"/>
      <c r="Q907" s="164"/>
      <c r="R907" s="164"/>
      <c r="S907" s="164"/>
      <c r="T907" s="164"/>
      <c r="U907" s="164"/>
      <c r="V907" s="164"/>
      <c r="W907" s="164"/>
      <c r="X907" s="164"/>
      <c r="Y907" s="164"/>
      <c r="Z907" s="164"/>
      <c r="AA907" s="164"/>
      <c r="AB907" s="164"/>
      <c r="AC907" s="164"/>
      <c r="AD907" s="164"/>
      <c r="AE907" s="164"/>
      <c r="AF907" s="164"/>
      <c r="AG907" s="164"/>
      <c r="AH907" s="164"/>
      <c r="AI907" s="164"/>
      <c r="AJ907" s="164"/>
      <c r="AK907" s="164"/>
    </row>
    <row r="908" spans="4:37">
      <c r="D908" s="164"/>
      <c r="E908" s="164"/>
      <c r="F908" s="164"/>
      <c r="G908" s="164"/>
      <c r="H908" s="164"/>
      <c r="I908" s="164"/>
      <c r="J908" s="164"/>
      <c r="K908" s="164"/>
      <c r="L908" s="164"/>
      <c r="M908" s="164"/>
      <c r="N908" s="164"/>
      <c r="O908" s="164"/>
      <c r="P908" s="164"/>
      <c r="Q908" s="164"/>
      <c r="R908" s="164"/>
      <c r="S908" s="164"/>
      <c r="T908" s="164"/>
      <c r="U908" s="164"/>
      <c r="V908" s="164"/>
      <c r="W908" s="164"/>
      <c r="X908" s="164"/>
      <c r="Y908" s="164"/>
      <c r="Z908" s="164"/>
      <c r="AA908" s="164"/>
      <c r="AB908" s="164"/>
      <c r="AC908" s="164"/>
      <c r="AD908" s="164"/>
      <c r="AE908" s="164"/>
      <c r="AF908" s="164"/>
      <c r="AG908" s="164"/>
      <c r="AH908" s="164"/>
      <c r="AI908" s="164"/>
      <c r="AJ908" s="164"/>
      <c r="AK908" s="164"/>
    </row>
    <row r="909" spans="4:37">
      <c r="D909" s="164"/>
      <c r="E909" s="164"/>
      <c r="F909" s="164"/>
      <c r="G909" s="164"/>
      <c r="H909" s="164"/>
      <c r="I909" s="164"/>
      <c r="J909" s="164"/>
      <c r="K909" s="164"/>
      <c r="L909" s="164"/>
      <c r="M909" s="164"/>
      <c r="N909" s="164"/>
      <c r="O909" s="164"/>
      <c r="P909" s="164"/>
      <c r="Q909" s="164"/>
      <c r="R909" s="164"/>
      <c r="S909" s="164"/>
      <c r="T909" s="164"/>
      <c r="U909" s="164"/>
      <c r="V909" s="164"/>
      <c r="W909" s="164"/>
      <c r="X909" s="164"/>
      <c r="Y909" s="164"/>
      <c r="Z909" s="164"/>
      <c r="AA909" s="164"/>
      <c r="AB909" s="164"/>
      <c r="AC909" s="164"/>
      <c r="AD909" s="164"/>
      <c r="AE909" s="164"/>
      <c r="AF909" s="164"/>
      <c r="AG909" s="164"/>
      <c r="AH909" s="164"/>
      <c r="AI909" s="164"/>
      <c r="AJ909" s="164"/>
      <c r="AK909" s="164"/>
    </row>
    <row r="910" spans="4:37">
      <c r="D910" s="164"/>
      <c r="E910" s="164"/>
      <c r="F910" s="164"/>
      <c r="G910" s="164"/>
      <c r="H910" s="164"/>
      <c r="I910" s="164"/>
      <c r="J910" s="164"/>
      <c r="K910" s="164"/>
      <c r="L910" s="164"/>
      <c r="M910" s="164"/>
      <c r="N910" s="164"/>
      <c r="O910" s="164"/>
      <c r="P910" s="164"/>
      <c r="Q910" s="164"/>
      <c r="R910" s="164"/>
      <c r="S910" s="164"/>
      <c r="T910" s="164"/>
      <c r="U910" s="164"/>
      <c r="V910" s="164"/>
      <c r="W910" s="164"/>
      <c r="X910" s="164"/>
      <c r="Y910" s="164"/>
      <c r="Z910" s="164"/>
      <c r="AA910" s="164"/>
      <c r="AB910" s="164"/>
      <c r="AC910" s="164"/>
      <c r="AD910" s="164"/>
      <c r="AE910" s="164"/>
      <c r="AF910" s="164"/>
      <c r="AG910" s="164"/>
      <c r="AH910" s="164"/>
      <c r="AI910" s="164"/>
      <c r="AJ910" s="164"/>
      <c r="AK910" s="164"/>
    </row>
    <row r="911" spans="4:37">
      <c r="D911" s="164"/>
      <c r="E911" s="164"/>
      <c r="F911" s="164"/>
      <c r="G911" s="164"/>
      <c r="H911" s="164"/>
      <c r="I911" s="164"/>
      <c r="J911" s="164"/>
      <c r="K911" s="164"/>
      <c r="L911" s="164"/>
      <c r="M911" s="164"/>
      <c r="N911" s="164"/>
      <c r="O911" s="164"/>
      <c r="P911" s="164"/>
      <c r="Q911" s="164"/>
      <c r="R911" s="164"/>
      <c r="S911" s="164"/>
      <c r="T911" s="164"/>
      <c r="U911" s="164"/>
      <c r="V911" s="164"/>
      <c r="W911" s="164"/>
      <c r="X911" s="164"/>
      <c r="Y911" s="164"/>
      <c r="Z911" s="164"/>
      <c r="AA911" s="164"/>
      <c r="AB911" s="164"/>
      <c r="AC911" s="164"/>
      <c r="AD911" s="164"/>
      <c r="AE911" s="164"/>
      <c r="AF911" s="164"/>
      <c r="AG911" s="164"/>
      <c r="AH911" s="164"/>
      <c r="AI911" s="164"/>
      <c r="AJ911" s="164"/>
      <c r="AK911" s="164"/>
    </row>
    <row r="912" spans="4:37">
      <c r="D912" s="164"/>
      <c r="E912" s="164"/>
      <c r="F912" s="164"/>
      <c r="G912" s="164"/>
      <c r="H912" s="164"/>
      <c r="I912" s="164"/>
      <c r="J912" s="164"/>
      <c r="K912" s="164"/>
      <c r="L912" s="164"/>
      <c r="M912" s="164"/>
      <c r="N912" s="164"/>
      <c r="O912" s="164"/>
      <c r="P912" s="164"/>
      <c r="Q912" s="164"/>
      <c r="R912" s="164"/>
      <c r="S912" s="164"/>
      <c r="T912" s="164"/>
      <c r="U912" s="164"/>
      <c r="V912" s="164"/>
      <c r="W912" s="164"/>
      <c r="X912" s="164"/>
      <c r="Y912" s="164"/>
      <c r="Z912" s="164"/>
      <c r="AA912" s="164"/>
      <c r="AB912" s="164"/>
      <c r="AC912" s="164"/>
      <c r="AD912" s="164"/>
      <c r="AE912" s="164"/>
      <c r="AF912" s="164"/>
      <c r="AG912" s="164"/>
      <c r="AH912" s="164"/>
      <c r="AI912" s="164"/>
      <c r="AJ912" s="164"/>
      <c r="AK912" s="164"/>
    </row>
    <row r="913" spans="4:37">
      <c r="D913" s="164"/>
      <c r="E913" s="164"/>
      <c r="F913" s="164"/>
      <c r="G913" s="164"/>
      <c r="H913" s="164"/>
      <c r="I913" s="164"/>
      <c r="J913" s="164"/>
      <c r="K913" s="164"/>
      <c r="L913" s="164"/>
      <c r="M913" s="164"/>
      <c r="N913" s="164"/>
      <c r="O913" s="164"/>
      <c r="P913" s="164"/>
      <c r="Q913" s="164"/>
      <c r="R913" s="164"/>
      <c r="S913" s="164"/>
      <c r="T913" s="164"/>
      <c r="U913" s="164"/>
      <c r="V913" s="164"/>
      <c r="W913" s="164"/>
      <c r="X913" s="164"/>
      <c r="Y913" s="164"/>
      <c r="Z913" s="164"/>
      <c r="AA913" s="164"/>
      <c r="AB913" s="164"/>
      <c r="AC913" s="164"/>
      <c r="AD913" s="164"/>
      <c r="AE913" s="164"/>
      <c r="AF913" s="164"/>
      <c r="AG913" s="164"/>
      <c r="AH913" s="164"/>
      <c r="AI913" s="164"/>
      <c r="AJ913" s="164"/>
      <c r="AK913" s="164"/>
    </row>
    <row r="914" spans="4:37">
      <c r="D914" s="164"/>
      <c r="E914" s="164"/>
      <c r="F914" s="164"/>
      <c r="G914" s="164"/>
      <c r="H914" s="164"/>
      <c r="I914" s="164"/>
      <c r="J914" s="164"/>
      <c r="K914" s="164"/>
      <c r="L914" s="164"/>
      <c r="M914" s="164"/>
      <c r="N914" s="164"/>
      <c r="O914" s="164"/>
      <c r="P914" s="164"/>
      <c r="Q914" s="164"/>
      <c r="R914" s="164"/>
      <c r="S914" s="164"/>
      <c r="T914" s="164"/>
      <c r="U914" s="164"/>
      <c r="V914" s="164"/>
      <c r="W914" s="164"/>
      <c r="X914" s="164"/>
      <c r="Y914" s="164"/>
      <c r="Z914" s="164"/>
      <c r="AA914" s="164"/>
      <c r="AB914" s="164"/>
      <c r="AC914" s="164"/>
      <c r="AD914" s="164"/>
      <c r="AE914" s="164"/>
      <c r="AF914" s="164"/>
      <c r="AG914" s="164"/>
      <c r="AH914" s="164"/>
      <c r="AI914" s="164"/>
      <c r="AJ914" s="164"/>
      <c r="AK914" s="164"/>
    </row>
    <row r="915" spans="4:37">
      <c r="D915" s="164"/>
      <c r="E915" s="164"/>
      <c r="F915" s="164"/>
      <c r="G915" s="164"/>
      <c r="H915" s="164"/>
      <c r="I915" s="164"/>
      <c r="J915" s="164"/>
      <c r="K915" s="164"/>
      <c r="L915" s="164"/>
      <c r="M915" s="164"/>
      <c r="N915" s="164"/>
      <c r="O915" s="164"/>
      <c r="P915" s="164"/>
      <c r="Q915" s="164"/>
      <c r="R915" s="164"/>
      <c r="S915" s="164"/>
      <c r="T915" s="164"/>
      <c r="U915" s="164"/>
      <c r="V915" s="164"/>
      <c r="W915" s="164"/>
      <c r="X915" s="164"/>
      <c r="Y915" s="164"/>
      <c r="Z915" s="164"/>
      <c r="AA915" s="164"/>
      <c r="AB915" s="164"/>
      <c r="AC915" s="164"/>
      <c r="AD915" s="164"/>
      <c r="AE915" s="164"/>
      <c r="AF915" s="164"/>
      <c r="AG915" s="164"/>
      <c r="AH915" s="164"/>
      <c r="AI915" s="164"/>
      <c r="AJ915" s="164"/>
      <c r="AK915" s="164"/>
    </row>
    <row r="916" spans="4:37">
      <c r="D916" s="164"/>
      <c r="E916" s="164"/>
      <c r="F916" s="164"/>
      <c r="G916" s="164"/>
      <c r="H916" s="164"/>
      <c r="I916" s="164"/>
      <c r="J916" s="164"/>
      <c r="K916" s="164"/>
      <c r="L916" s="164"/>
      <c r="M916" s="164"/>
      <c r="N916" s="164"/>
      <c r="O916" s="164"/>
      <c r="P916" s="164"/>
      <c r="Q916" s="164"/>
      <c r="R916" s="164"/>
      <c r="S916" s="164"/>
      <c r="T916" s="164"/>
      <c r="U916" s="164"/>
      <c r="V916" s="164"/>
      <c r="W916" s="164"/>
      <c r="X916" s="164"/>
      <c r="Y916" s="164"/>
      <c r="Z916" s="164"/>
      <c r="AA916" s="164"/>
      <c r="AB916" s="164"/>
      <c r="AC916" s="164"/>
      <c r="AD916" s="164"/>
      <c r="AE916" s="164"/>
      <c r="AF916" s="164"/>
      <c r="AG916" s="164"/>
      <c r="AH916" s="164"/>
      <c r="AI916" s="164"/>
      <c r="AJ916" s="164"/>
      <c r="AK916" s="164"/>
    </row>
    <row r="917" spans="4:37">
      <c r="D917" s="164"/>
      <c r="E917" s="164"/>
      <c r="F917" s="164"/>
      <c r="G917" s="164"/>
      <c r="H917" s="164"/>
      <c r="I917" s="164"/>
      <c r="J917" s="164"/>
      <c r="K917" s="164"/>
      <c r="L917" s="164"/>
      <c r="M917" s="164"/>
      <c r="N917" s="164"/>
      <c r="O917" s="164"/>
      <c r="P917" s="164"/>
      <c r="Q917" s="164"/>
      <c r="R917" s="164"/>
      <c r="S917" s="164"/>
      <c r="T917" s="164"/>
      <c r="U917" s="164"/>
      <c r="V917" s="164"/>
      <c r="W917" s="164"/>
      <c r="X917" s="164"/>
      <c r="Y917" s="164"/>
      <c r="Z917" s="164"/>
      <c r="AA917" s="164"/>
      <c r="AB917" s="164"/>
      <c r="AC917" s="164"/>
      <c r="AD917" s="164"/>
      <c r="AE917" s="164"/>
      <c r="AF917" s="164"/>
      <c r="AG917" s="164"/>
      <c r="AH917" s="164"/>
      <c r="AI917" s="164"/>
      <c r="AJ917" s="164"/>
      <c r="AK917" s="164"/>
    </row>
    <row r="918" spans="4:37">
      <c r="D918" s="164"/>
      <c r="E918" s="164"/>
      <c r="F918" s="164"/>
      <c r="G918" s="164"/>
      <c r="H918" s="164"/>
      <c r="I918" s="164"/>
      <c r="J918" s="164"/>
      <c r="K918" s="164"/>
      <c r="L918" s="164"/>
      <c r="M918" s="164"/>
      <c r="N918" s="164"/>
      <c r="O918" s="164"/>
      <c r="P918" s="164"/>
      <c r="Q918" s="164"/>
      <c r="R918" s="164"/>
      <c r="S918" s="164"/>
      <c r="T918" s="164"/>
      <c r="U918" s="164"/>
      <c r="V918" s="164"/>
      <c r="W918" s="164"/>
      <c r="X918" s="164"/>
      <c r="Y918" s="164"/>
      <c r="Z918" s="164"/>
      <c r="AA918" s="164"/>
      <c r="AB918" s="164"/>
      <c r="AC918" s="164"/>
      <c r="AD918" s="164"/>
      <c r="AE918" s="164"/>
      <c r="AF918" s="164"/>
      <c r="AG918" s="164"/>
      <c r="AH918" s="164"/>
      <c r="AI918" s="164"/>
      <c r="AJ918" s="164"/>
      <c r="AK918" s="164"/>
    </row>
    <row r="919" spans="4:37">
      <c r="D919" s="164"/>
      <c r="E919" s="164"/>
      <c r="F919" s="164"/>
      <c r="G919" s="164"/>
      <c r="H919" s="164"/>
      <c r="I919" s="164"/>
      <c r="J919" s="164"/>
      <c r="K919" s="164"/>
      <c r="L919" s="164"/>
      <c r="M919" s="164"/>
      <c r="N919" s="164"/>
      <c r="O919" s="164"/>
      <c r="P919" s="164"/>
      <c r="Q919" s="164"/>
      <c r="R919" s="164"/>
      <c r="S919" s="164"/>
      <c r="T919" s="164"/>
      <c r="U919" s="164"/>
      <c r="V919" s="164"/>
      <c r="W919" s="164"/>
      <c r="X919" s="164"/>
      <c r="Y919" s="164"/>
      <c r="Z919" s="164"/>
      <c r="AA919" s="164"/>
      <c r="AB919" s="164"/>
      <c r="AC919" s="164"/>
      <c r="AD919" s="164"/>
      <c r="AE919" s="164"/>
      <c r="AF919" s="164"/>
      <c r="AG919" s="164"/>
      <c r="AH919" s="164"/>
      <c r="AI919" s="164"/>
      <c r="AJ919" s="164"/>
      <c r="AK919" s="164"/>
    </row>
    <row r="920" spans="4:37">
      <c r="D920" s="164"/>
      <c r="E920" s="164"/>
      <c r="F920" s="164"/>
      <c r="G920" s="164"/>
      <c r="H920" s="164"/>
      <c r="I920" s="164"/>
      <c r="J920" s="164"/>
      <c r="K920" s="164"/>
      <c r="L920" s="164"/>
      <c r="M920" s="164"/>
      <c r="N920" s="164"/>
      <c r="O920" s="164"/>
      <c r="P920" s="164"/>
      <c r="Q920" s="164"/>
      <c r="R920" s="164"/>
      <c r="S920" s="164"/>
      <c r="T920" s="164"/>
      <c r="U920" s="164"/>
      <c r="V920" s="164"/>
      <c r="W920" s="164"/>
      <c r="X920" s="164"/>
      <c r="Y920" s="164"/>
      <c r="Z920" s="164"/>
      <c r="AA920" s="164"/>
      <c r="AB920" s="164"/>
      <c r="AC920" s="164"/>
      <c r="AD920" s="164"/>
      <c r="AE920" s="164"/>
      <c r="AF920" s="164"/>
      <c r="AG920" s="164"/>
      <c r="AH920" s="164"/>
      <c r="AI920" s="164"/>
      <c r="AJ920" s="164"/>
      <c r="AK920" s="164"/>
    </row>
    <row r="921" spans="4:37">
      <c r="D921" s="164"/>
      <c r="E921" s="164"/>
      <c r="F921" s="164"/>
      <c r="G921" s="164"/>
      <c r="H921" s="164"/>
      <c r="I921" s="164"/>
      <c r="J921" s="164"/>
      <c r="K921" s="164"/>
      <c r="L921" s="164"/>
      <c r="M921" s="164"/>
      <c r="N921" s="164"/>
      <c r="O921" s="164"/>
      <c r="P921" s="164"/>
      <c r="Q921" s="164"/>
      <c r="R921" s="164"/>
      <c r="S921" s="164"/>
      <c r="T921" s="164"/>
      <c r="U921" s="164"/>
      <c r="V921" s="164"/>
      <c r="W921" s="164"/>
      <c r="X921" s="164"/>
      <c r="Y921" s="164"/>
      <c r="Z921" s="164"/>
      <c r="AA921" s="164"/>
      <c r="AB921" s="164"/>
      <c r="AC921" s="164"/>
      <c r="AD921" s="164"/>
      <c r="AE921" s="164"/>
      <c r="AF921" s="164"/>
      <c r="AG921" s="164"/>
      <c r="AH921" s="164"/>
      <c r="AI921" s="164"/>
      <c r="AJ921" s="164"/>
      <c r="AK921" s="164"/>
    </row>
    <row r="922" spans="4:37">
      <c r="D922" s="164"/>
      <c r="E922" s="164"/>
      <c r="F922" s="164"/>
      <c r="G922" s="164"/>
      <c r="H922" s="164"/>
      <c r="I922" s="164"/>
      <c r="J922" s="164"/>
      <c r="K922" s="164"/>
      <c r="L922" s="164"/>
      <c r="M922" s="164"/>
      <c r="N922" s="164"/>
      <c r="O922" s="164"/>
      <c r="P922" s="164"/>
      <c r="Q922" s="164"/>
      <c r="R922" s="164"/>
      <c r="S922" s="164"/>
      <c r="T922" s="164"/>
      <c r="U922" s="164"/>
      <c r="V922" s="164"/>
      <c r="W922" s="164"/>
      <c r="X922" s="164"/>
      <c r="Y922" s="164"/>
      <c r="Z922" s="164"/>
      <c r="AA922" s="164"/>
      <c r="AB922" s="164"/>
      <c r="AC922" s="164"/>
      <c r="AD922" s="164"/>
      <c r="AE922" s="164"/>
      <c r="AF922" s="164"/>
      <c r="AG922" s="164"/>
      <c r="AH922" s="164"/>
      <c r="AI922" s="164"/>
      <c r="AJ922" s="164"/>
      <c r="AK922" s="164"/>
    </row>
    <row r="923" spans="4:37">
      <c r="D923" s="164"/>
      <c r="E923" s="164"/>
      <c r="F923" s="164"/>
      <c r="G923" s="164"/>
      <c r="H923" s="164"/>
      <c r="I923" s="164"/>
      <c r="J923" s="164"/>
      <c r="K923" s="164"/>
      <c r="L923" s="164"/>
      <c r="M923" s="164"/>
      <c r="N923" s="164"/>
      <c r="O923" s="164"/>
      <c r="P923" s="164"/>
      <c r="Q923" s="164"/>
      <c r="R923" s="164"/>
      <c r="S923" s="164"/>
      <c r="T923" s="164"/>
      <c r="U923" s="164"/>
      <c r="V923" s="164"/>
      <c r="W923" s="164"/>
      <c r="X923" s="164"/>
      <c r="Y923" s="164"/>
      <c r="Z923" s="164"/>
      <c r="AA923" s="164"/>
      <c r="AB923" s="164"/>
      <c r="AC923" s="164"/>
      <c r="AD923" s="164"/>
      <c r="AE923" s="164"/>
      <c r="AF923" s="164"/>
      <c r="AG923" s="164"/>
      <c r="AH923" s="164"/>
      <c r="AI923" s="164"/>
      <c r="AJ923" s="164"/>
      <c r="AK923" s="164"/>
    </row>
    <row r="924" spans="4:37">
      <c r="D924" s="164"/>
      <c r="E924" s="164"/>
      <c r="F924" s="164"/>
      <c r="G924" s="164"/>
      <c r="H924" s="164"/>
      <c r="I924" s="164"/>
      <c r="J924" s="164"/>
      <c r="K924" s="164"/>
      <c r="L924" s="164"/>
      <c r="M924" s="164"/>
      <c r="N924" s="164"/>
      <c r="O924" s="164"/>
      <c r="P924" s="164"/>
      <c r="Q924" s="164"/>
      <c r="R924" s="164"/>
      <c r="S924" s="164"/>
      <c r="T924" s="164"/>
      <c r="U924" s="164"/>
      <c r="V924" s="164"/>
      <c r="W924" s="164"/>
      <c r="X924" s="164"/>
      <c r="Y924" s="164"/>
      <c r="Z924" s="164"/>
      <c r="AA924" s="164"/>
      <c r="AB924" s="164"/>
      <c r="AC924" s="164"/>
      <c r="AD924" s="164"/>
      <c r="AE924" s="164"/>
      <c r="AF924" s="164"/>
      <c r="AG924" s="164"/>
      <c r="AH924" s="164"/>
      <c r="AI924" s="164"/>
      <c r="AJ924" s="164"/>
      <c r="AK924" s="164"/>
    </row>
    <row r="925" spans="4:37">
      <c r="D925" s="164"/>
      <c r="E925" s="164"/>
      <c r="F925" s="164"/>
      <c r="G925" s="164"/>
      <c r="H925" s="164"/>
      <c r="I925" s="164"/>
      <c r="J925" s="164"/>
      <c r="K925" s="164"/>
      <c r="L925" s="164"/>
      <c r="M925" s="164"/>
      <c r="N925" s="164"/>
      <c r="O925" s="164"/>
      <c r="P925" s="164"/>
      <c r="Q925" s="164"/>
      <c r="R925" s="164"/>
      <c r="S925" s="164"/>
      <c r="T925" s="164"/>
      <c r="U925" s="164"/>
      <c r="V925" s="164"/>
      <c r="W925" s="164"/>
      <c r="X925" s="164"/>
      <c r="Y925" s="164"/>
      <c r="Z925" s="164"/>
      <c r="AA925" s="164"/>
      <c r="AB925" s="164"/>
      <c r="AC925" s="164"/>
      <c r="AD925" s="164"/>
      <c r="AE925" s="164"/>
      <c r="AF925" s="164"/>
      <c r="AG925" s="164"/>
      <c r="AH925" s="164"/>
      <c r="AI925" s="164"/>
      <c r="AJ925" s="164"/>
      <c r="AK925" s="164"/>
    </row>
    <row r="926" spans="4:37">
      <c r="D926" s="164"/>
      <c r="E926" s="164"/>
      <c r="F926" s="164"/>
      <c r="G926" s="164"/>
      <c r="H926" s="164"/>
      <c r="I926" s="164"/>
      <c r="J926" s="164"/>
      <c r="K926" s="164"/>
      <c r="L926" s="164"/>
      <c r="M926" s="164"/>
      <c r="N926" s="164"/>
      <c r="O926" s="164"/>
      <c r="P926" s="164"/>
      <c r="Q926" s="164"/>
      <c r="R926" s="164"/>
      <c r="S926" s="164"/>
      <c r="T926" s="164"/>
      <c r="U926" s="164"/>
      <c r="V926" s="164"/>
      <c r="W926" s="164"/>
      <c r="X926" s="164"/>
      <c r="Y926" s="164"/>
      <c r="Z926" s="164"/>
      <c r="AA926" s="164"/>
      <c r="AB926" s="164"/>
      <c r="AC926" s="164"/>
      <c r="AD926" s="164"/>
      <c r="AE926" s="164"/>
      <c r="AF926" s="164"/>
      <c r="AG926" s="164"/>
      <c r="AH926" s="164"/>
      <c r="AI926" s="164"/>
      <c r="AJ926" s="164"/>
      <c r="AK926" s="164"/>
    </row>
    <row r="927" spans="4:37">
      <c r="D927" s="164"/>
      <c r="E927" s="164"/>
      <c r="F927" s="164"/>
      <c r="G927" s="164"/>
      <c r="H927" s="164"/>
      <c r="I927" s="164"/>
      <c r="J927" s="164"/>
      <c r="K927" s="164"/>
      <c r="L927" s="164"/>
      <c r="M927" s="164"/>
      <c r="N927" s="164"/>
      <c r="O927" s="164"/>
      <c r="P927" s="164"/>
      <c r="Q927" s="164"/>
      <c r="R927" s="164"/>
      <c r="S927" s="164"/>
      <c r="T927" s="164"/>
      <c r="U927" s="164"/>
      <c r="V927" s="164"/>
      <c r="W927" s="164"/>
      <c r="X927" s="164"/>
      <c r="Y927" s="164"/>
      <c r="Z927" s="164"/>
      <c r="AA927" s="164"/>
      <c r="AB927" s="164"/>
      <c r="AC927" s="164"/>
      <c r="AD927" s="164"/>
      <c r="AE927" s="164"/>
      <c r="AF927" s="164"/>
      <c r="AG927" s="164"/>
      <c r="AH927" s="164"/>
      <c r="AI927" s="164"/>
      <c r="AJ927" s="164"/>
      <c r="AK927" s="164"/>
    </row>
    <row r="928" spans="4:37">
      <c r="D928" s="164"/>
      <c r="E928" s="164"/>
      <c r="F928" s="164"/>
      <c r="G928" s="164"/>
      <c r="H928" s="164"/>
      <c r="I928" s="164"/>
      <c r="J928" s="164"/>
      <c r="K928" s="164"/>
      <c r="L928" s="164"/>
      <c r="M928" s="164"/>
      <c r="N928" s="164"/>
      <c r="O928" s="164"/>
      <c r="P928" s="164"/>
      <c r="Q928" s="164"/>
      <c r="R928" s="164"/>
      <c r="S928" s="164"/>
      <c r="T928" s="164"/>
      <c r="U928" s="164"/>
      <c r="V928" s="164"/>
      <c r="W928" s="164"/>
      <c r="X928" s="164"/>
      <c r="Y928" s="164"/>
      <c r="Z928" s="164"/>
      <c r="AA928" s="164"/>
      <c r="AB928" s="164"/>
      <c r="AC928" s="164"/>
      <c r="AD928" s="164"/>
      <c r="AE928" s="164"/>
      <c r="AF928" s="164"/>
      <c r="AG928" s="164"/>
      <c r="AH928" s="164"/>
      <c r="AI928" s="164"/>
      <c r="AJ928" s="164"/>
      <c r="AK928" s="164"/>
    </row>
    <row r="929" spans="4:37">
      <c r="D929" s="164"/>
      <c r="E929" s="164"/>
      <c r="F929" s="164"/>
      <c r="G929" s="164"/>
      <c r="H929" s="164"/>
      <c r="I929" s="164"/>
      <c r="J929" s="164"/>
      <c r="K929" s="164"/>
      <c r="L929" s="164"/>
      <c r="M929" s="164"/>
      <c r="N929" s="164"/>
      <c r="O929" s="164"/>
      <c r="P929" s="164"/>
      <c r="Q929" s="164"/>
      <c r="R929" s="164"/>
      <c r="S929" s="164"/>
      <c r="T929" s="164"/>
      <c r="U929" s="164"/>
      <c r="V929" s="164"/>
      <c r="W929" s="164"/>
      <c r="X929" s="164"/>
      <c r="Y929" s="164"/>
      <c r="Z929" s="164"/>
      <c r="AA929" s="164"/>
      <c r="AB929" s="164"/>
      <c r="AC929" s="164"/>
      <c r="AD929" s="164"/>
      <c r="AE929" s="164"/>
      <c r="AF929" s="164"/>
      <c r="AG929" s="164"/>
      <c r="AH929" s="164"/>
      <c r="AI929" s="164"/>
      <c r="AJ929" s="164"/>
      <c r="AK929" s="164"/>
    </row>
    <row r="930" spans="4:37">
      <c r="D930" s="164"/>
      <c r="E930" s="164"/>
      <c r="F930" s="164"/>
      <c r="G930" s="164"/>
      <c r="H930" s="164"/>
      <c r="I930" s="164"/>
      <c r="J930" s="164"/>
      <c r="K930" s="164"/>
      <c r="L930" s="164"/>
      <c r="M930" s="164"/>
      <c r="N930" s="164"/>
      <c r="O930" s="164"/>
      <c r="P930" s="164"/>
      <c r="Q930" s="164"/>
      <c r="R930" s="164"/>
      <c r="S930" s="164"/>
      <c r="T930" s="164"/>
      <c r="U930" s="164"/>
      <c r="V930" s="164"/>
      <c r="W930" s="164"/>
      <c r="X930" s="164"/>
      <c r="Y930" s="164"/>
      <c r="Z930" s="164"/>
      <c r="AA930" s="164"/>
      <c r="AB930" s="164"/>
      <c r="AC930" s="164"/>
      <c r="AD930" s="164"/>
      <c r="AE930" s="164"/>
      <c r="AF930" s="164"/>
      <c r="AG930" s="164"/>
      <c r="AH930" s="164"/>
      <c r="AI930" s="164"/>
      <c r="AJ930" s="164"/>
      <c r="AK930" s="164"/>
    </row>
    <row r="931" spans="4:37">
      <c r="D931" s="164"/>
      <c r="E931" s="164"/>
      <c r="F931" s="164"/>
      <c r="G931" s="164"/>
      <c r="H931" s="164"/>
      <c r="I931" s="164"/>
      <c r="J931" s="164"/>
      <c r="K931" s="164"/>
      <c r="L931" s="164"/>
      <c r="M931" s="164"/>
      <c r="N931" s="164"/>
      <c r="O931" s="164"/>
      <c r="P931" s="164"/>
      <c r="Q931" s="164"/>
      <c r="R931" s="164"/>
      <c r="S931" s="164"/>
      <c r="T931" s="164"/>
      <c r="U931" s="164"/>
      <c r="V931" s="164"/>
      <c r="W931" s="164"/>
      <c r="X931" s="164"/>
      <c r="Y931" s="164"/>
      <c r="Z931" s="164"/>
      <c r="AA931" s="164"/>
      <c r="AB931" s="164"/>
      <c r="AC931" s="164"/>
      <c r="AD931" s="164"/>
      <c r="AE931" s="164"/>
      <c r="AF931" s="164"/>
      <c r="AG931" s="164"/>
      <c r="AH931" s="164"/>
      <c r="AI931" s="164"/>
      <c r="AJ931" s="164"/>
      <c r="AK931" s="164"/>
    </row>
    <row r="932" spans="4:37">
      <c r="D932" s="164"/>
      <c r="E932" s="164"/>
      <c r="F932" s="164"/>
      <c r="G932" s="164"/>
      <c r="H932" s="164"/>
      <c r="I932" s="164"/>
      <c r="J932" s="164"/>
      <c r="K932" s="164"/>
      <c r="L932" s="164"/>
      <c r="M932" s="164"/>
      <c r="N932" s="164"/>
      <c r="O932" s="164"/>
      <c r="P932" s="164"/>
      <c r="Q932" s="164"/>
      <c r="R932" s="164"/>
      <c r="S932" s="164"/>
      <c r="T932" s="164"/>
      <c r="U932" s="164"/>
      <c r="V932" s="164"/>
      <c r="W932" s="164"/>
      <c r="X932" s="164"/>
      <c r="Y932" s="164"/>
      <c r="Z932" s="164"/>
      <c r="AA932" s="164"/>
      <c r="AB932" s="164"/>
      <c r="AC932" s="164"/>
      <c r="AD932" s="164"/>
      <c r="AE932" s="164"/>
      <c r="AF932" s="164"/>
      <c r="AG932" s="164"/>
      <c r="AH932" s="164"/>
      <c r="AI932" s="164"/>
      <c r="AJ932" s="164"/>
      <c r="AK932" s="164"/>
    </row>
    <row r="933" spans="4:37">
      <c r="D933" s="164"/>
      <c r="E933" s="164"/>
      <c r="F933" s="164"/>
      <c r="G933" s="164"/>
      <c r="H933" s="164"/>
      <c r="I933" s="164"/>
      <c r="J933" s="164"/>
      <c r="K933" s="164"/>
      <c r="L933" s="164"/>
      <c r="M933" s="164"/>
      <c r="N933" s="164"/>
      <c r="O933" s="164"/>
      <c r="P933" s="164"/>
      <c r="Q933" s="164"/>
      <c r="R933" s="164"/>
      <c r="S933" s="164"/>
      <c r="T933" s="164"/>
      <c r="U933" s="164"/>
      <c r="V933" s="164"/>
      <c r="W933" s="164"/>
      <c r="X933" s="164"/>
      <c r="Y933" s="164"/>
      <c r="Z933" s="164"/>
      <c r="AA933" s="164"/>
      <c r="AB933" s="164"/>
      <c r="AC933" s="164"/>
      <c r="AD933" s="164"/>
      <c r="AE933" s="164"/>
      <c r="AF933" s="164"/>
      <c r="AG933" s="164"/>
      <c r="AH933" s="164"/>
      <c r="AI933" s="164"/>
      <c r="AJ933" s="164"/>
      <c r="AK933" s="164"/>
    </row>
    <row r="934" spans="4:37">
      <c r="D934" s="164"/>
      <c r="E934" s="164"/>
      <c r="F934" s="164"/>
      <c r="G934" s="164"/>
      <c r="H934" s="164"/>
      <c r="I934" s="164"/>
      <c r="J934" s="164"/>
      <c r="K934" s="164"/>
      <c r="L934" s="164"/>
      <c r="M934" s="164"/>
      <c r="N934" s="164"/>
      <c r="O934" s="164"/>
      <c r="P934" s="164"/>
      <c r="Q934" s="164"/>
      <c r="R934" s="164"/>
      <c r="S934" s="164"/>
      <c r="T934" s="164"/>
      <c r="U934" s="164"/>
      <c r="V934" s="164"/>
      <c r="W934" s="164"/>
      <c r="X934" s="164"/>
      <c r="Y934" s="164"/>
      <c r="Z934" s="164"/>
      <c r="AA934" s="164"/>
      <c r="AB934" s="164"/>
      <c r="AC934" s="164"/>
      <c r="AD934" s="164"/>
      <c r="AE934" s="164"/>
      <c r="AF934" s="164"/>
      <c r="AG934" s="164"/>
      <c r="AH934" s="164"/>
      <c r="AI934" s="164"/>
      <c r="AJ934" s="164"/>
      <c r="AK934" s="164"/>
    </row>
    <row r="935" spans="4:37">
      <c r="D935" s="164"/>
      <c r="E935" s="164"/>
      <c r="F935" s="164"/>
      <c r="G935" s="164"/>
      <c r="H935" s="164"/>
      <c r="I935" s="164"/>
      <c r="J935" s="164"/>
      <c r="K935" s="164"/>
      <c r="L935" s="164"/>
      <c r="M935" s="164"/>
      <c r="N935" s="164"/>
      <c r="O935" s="164"/>
      <c r="P935" s="164"/>
      <c r="Q935" s="164"/>
      <c r="R935" s="164"/>
      <c r="S935" s="164"/>
      <c r="T935" s="164"/>
      <c r="U935" s="164"/>
      <c r="V935" s="164"/>
      <c r="W935" s="164"/>
      <c r="X935" s="164"/>
      <c r="Y935" s="164"/>
      <c r="Z935" s="164"/>
      <c r="AA935" s="164"/>
      <c r="AB935" s="164"/>
      <c r="AC935" s="164"/>
      <c r="AD935" s="164"/>
      <c r="AE935" s="164"/>
      <c r="AF935" s="164"/>
      <c r="AG935" s="164"/>
      <c r="AH935" s="164"/>
      <c r="AI935" s="164"/>
      <c r="AJ935" s="164"/>
      <c r="AK935" s="164"/>
    </row>
    <row r="936" spans="4:37">
      <c r="D936" s="164"/>
      <c r="E936" s="164"/>
      <c r="F936" s="164"/>
      <c r="G936" s="164"/>
      <c r="H936" s="164"/>
      <c r="I936" s="164"/>
      <c r="J936" s="164"/>
      <c r="K936" s="164"/>
      <c r="L936" s="164"/>
      <c r="M936" s="164"/>
      <c r="N936" s="164"/>
      <c r="O936" s="164"/>
      <c r="P936" s="164"/>
      <c r="Q936" s="164"/>
      <c r="R936" s="164"/>
      <c r="S936" s="164"/>
      <c r="T936" s="164"/>
      <c r="U936" s="164"/>
      <c r="V936" s="164"/>
      <c r="W936" s="164"/>
      <c r="X936" s="164"/>
      <c r="Y936" s="164"/>
      <c r="Z936" s="164"/>
      <c r="AA936" s="164"/>
      <c r="AB936" s="164"/>
      <c r="AC936" s="164"/>
      <c r="AD936" s="164"/>
      <c r="AE936" s="164"/>
      <c r="AF936" s="164"/>
      <c r="AG936" s="164"/>
      <c r="AH936" s="164"/>
      <c r="AI936" s="164"/>
      <c r="AJ936" s="164"/>
      <c r="AK936" s="164"/>
    </row>
    <row r="937" spans="4:37">
      <c r="D937" s="164"/>
      <c r="E937" s="164"/>
      <c r="F937" s="164"/>
      <c r="G937" s="164"/>
      <c r="H937" s="164"/>
      <c r="I937" s="164"/>
      <c r="J937" s="164"/>
      <c r="K937" s="164"/>
      <c r="L937" s="164"/>
      <c r="M937" s="164"/>
      <c r="N937" s="164"/>
      <c r="O937" s="164"/>
      <c r="P937" s="164"/>
      <c r="Q937" s="164"/>
      <c r="R937" s="164"/>
      <c r="S937" s="164"/>
      <c r="T937" s="164"/>
      <c r="U937" s="164"/>
      <c r="V937" s="164"/>
      <c r="W937" s="164"/>
      <c r="X937" s="164"/>
      <c r="Y937" s="164"/>
      <c r="Z937" s="164"/>
      <c r="AA937" s="164"/>
      <c r="AB937" s="164"/>
      <c r="AC937" s="164"/>
      <c r="AD937" s="164"/>
      <c r="AE937" s="164"/>
      <c r="AF937" s="164"/>
      <c r="AG937" s="164"/>
      <c r="AH937" s="164"/>
      <c r="AI937" s="164"/>
      <c r="AJ937" s="164"/>
      <c r="AK937" s="164"/>
    </row>
    <row r="938" spans="4:37">
      <c r="D938" s="164"/>
      <c r="E938" s="164"/>
      <c r="F938" s="164"/>
      <c r="G938" s="164"/>
      <c r="H938" s="164"/>
      <c r="I938" s="164"/>
      <c r="J938" s="164"/>
      <c r="K938" s="164"/>
      <c r="L938" s="164"/>
      <c r="M938" s="164"/>
      <c r="N938" s="164"/>
      <c r="O938" s="164"/>
      <c r="P938" s="164"/>
      <c r="Q938" s="164"/>
      <c r="R938" s="164"/>
      <c r="S938" s="164"/>
      <c r="T938" s="164"/>
      <c r="U938" s="164"/>
      <c r="V938" s="164"/>
      <c r="W938" s="164"/>
      <c r="X938" s="164"/>
      <c r="Y938" s="164"/>
      <c r="Z938" s="164"/>
      <c r="AA938" s="164"/>
      <c r="AB938" s="164"/>
      <c r="AC938" s="164"/>
      <c r="AD938" s="164"/>
      <c r="AE938" s="164"/>
      <c r="AF938" s="164"/>
      <c r="AG938" s="164"/>
      <c r="AH938" s="164"/>
      <c r="AI938" s="164"/>
      <c r="AJ938" s="164"/>
      <c r="AK938" s="164"/>
    </row>
    <row r="939" spans="4:37">
      <c r="D939" s="164"/>
      <c r="E939" s="164"/>
      <c r="F939" s="164"/>
      <c r="G939" s="164"/>
      <c r="H939" s="164"/>
      <c r="I939" s="164"/>
      <c r="J939" s="164"/>
      <c r="K939" s="164"/>
      <c r="L939" s="164"/>
      <c r="M939" s="164"/>
      <c r="N939" s="164"/>
      <c r="O939" s="164"/>
      <c r="P939" s="164"/>
      <c r="Q939" s="164"/>
      <c r="R939" s="164"/>
      <c r="S939" s="164"/>
      <c r="T939" s="164"/>
      <c r="U939" s="164"/>
      <c r="V939" s="164"/>
      <c r="W939" s="164"/>
      <c r="X939" s="164"/>
      <c r="Y939" s="164"/>
      <c r="Z939" s="164"/>
      <c r="AA939" s="164"/>
      <c r="AB939" s="164"/>
      <c r="AC939" s="164"/>
      <c r="AD939" s="164"/>
      <c r="AE939" s="164"/>
      <c r="AF939" s="164"/>
      <c r="AG939" s="164"/>
      <c r="AH939" s="164"/>
      <c r="AI939" s="164"/>
      <c r="AJ939" s="164"/>
      <c r="AK939" s="164"/>
    </row>
    <row r="940" spans="4:37">
      <c r="D940" s="164"/>
      <c r="E940" s="164"/>
      <c r="F940" s="164"/>
      <c r="G940" s="164"/>
      <c r="H940" s="164"/>
      <c r="I940" s="164"/>
      <c r="J940" s="164"/>
      <c r="K940" s="164"/>
      <c r="L940" s="164"/>
      <c r="M940" s="164"/>
      <c r="N940" s="164"/>
      <c r="O940" s="164"/>
      <c r="P940" s="164"/>
      <c r="Q940" s="164"/>
      <c r="R940" s="164"/>
      <c r="S940" s="164"/>
      <c r="T940" s="164"/>
      <c r="U940" s="164"/>
      <c r="V940" s="164"/>
      <c r="W940" s="164"/>
      <c r="X940" s="164"/>
      <c r="Y940" s="164"/>
      <c r="Z940" s="164"/>
      <c r="AA940" s="164"/>
      <c r="AB940" s="164"/>
      <c r="AC940" s="164"/>
      <c r="AD940" s="164"/>
      <c r="AE940" s="164"/>
      <c r="AF940" s="164"/>
      <c r="AG940" s="164"/>
      <c r="AH940" s="164"/>
      <c r="AI940" s="164"/>
      <c r="AJ940" s="164"/>
      <c r="AK940" s="164"/>
    </row>
    <row r="941" spans="4:37">
      <c r="D941" s="164"/>
      <c r="E941" s="164"/>
      <c r="F941" s="164"/>
      <c r="G941" s="164"/>
      <c r="H941" s="164"/>
      <c r="I941" s="164"/>
      <c r="J941" s="164"/>
      <c r="K941" s="164"/>
      <c r="L941" s="164"/>
      <c r="M941" s="164"/>
      <c r="N941" s="164"/>
      <c r="O941" s="164"/>
      <c r="P941" s="164"/>
      <c r="Q941" s="164"/>
      <c r="R941" s="164"/>
      <c r="S941" s="164"/>
      <c r="T941" s="164"/>
      <c r="U941" s="164"/>
      <c r="V941" s="164"/>
      <c r="W941" s="164"/>
      <c r="X941" s="164"/>
      <c r="Y941" s="164"/>
      <c r="Z941" s="164"/>
      <c r="AA941" s="164"/>
      <c r="AB941" s="164"/>
      <c r="AC941" s="164"/>
      <c r="AD941" s="164"/>
      <c r="AE941" s="164"/>
      <c r="AF941" s="164"/>
      <c r="AG941" s="164"/>
      <c r="AH941" s="164"/>
      <c r="AI941" s="164"/>
      <c r="AJ941" s="164"/>
      <c r="AK941" s="164"/>
    </row>
    <row r="942" spans="4:37">
      <c r="D942" s="164"/>
      <c r="E942" s="164"/>
      <c r="F942" s="164"/>
      <c r="G942" s="164"/>
      <c r="H942" s="164"/>
      <c r="I942" s="164"/>
      <c r="J942" s="164"/>
      <c r="K942" s="164"/>
      <c r="L942" s="164"/>
      <c r="M942" s="164"/>
      <c r="N942" s="164"/>
      <c r="O942" s="164"/>
      <c r="P942" s="164"/>
      <c r="Q942" s="164"/>
      <c r="R942" s="164"/>
      <c r="S942" s="164"/>
      <c r="T942" s="164"/>
      <c r="U942" s="164"/>
      <c r="V942" s="164"/>
      <c r="W942" s="164"/>
      <c r="X942" s="164"/>
      <c r="Y942" s="164"/>
      <c r="Z942" s="164"/>
      <c r="AA942" s="164"/>
      <c r="AB942" s="164"/>
      <c r="AC942" s="164"/>
      <c r="AD942" s="164"/>
      <c r="AE942" s="164"/>
      <c r="AF942" s="164"/>
      <c r="AG942" s="164"/>
      <c r="AH942" s="164"/>
      <c r="AI942" s="164"/>
      <c r="AJ942" s="164"/>
      <c r="AK942" s="164"/>
    </row>
    <row r="943" spans="4:37">
      <c r="D943" s="164"/>
      <c r="E943" s="164"/>
      <c r="F943" s="164"/>
      <c r="G943" s="164"/>
      <c r="H943" s="164"/>
      <c r="I943" s="164"/>
      <c r="J943" s="164"/>
      <c r="K943" s="164"/>
      <c r="L943" s="164"/>
      <c r="M943" s="164"/>
      <c r="N943" s="164"/>
      <c r="O943" s="164"/>
      <c r="P943" s="164"/>
      <c r="Q943" s="164"/>
      <c r="R943" s="164"/>
      <c r="S943" s="164"/>
      <c r="T943" s="164"/>
      <c r="U943" s="164"/>
      <c r="V943" s="164"/>
      <c r="W943" s="164"/>
      <c r="X943" s="164"/>
      <c r="Y943" s="164"/>
      <c r="Z943" s="164"/>
      <c r="AA943" s="164"/>
      <c r="AB943" s="164"/>
      <c r="AC943" s="164"/>
      <c r="AD943" s="164"/>
      <c r="AE943" s="164"/>
      <c r="AF943" s="164"/>
      <c r="AG943" s="164"/>
      <c r="AH943" s="164"/>
      <c r="AI943" s="164"/>
      <c r="AJ943" s="164"/>
      <c r="AK943" s="164"/>
    </row>
    <row r="944" spans="4:37">
      <c r="D944" s="164"/>
      <c r="E944" s="164"/>
      <c r="F944" s="164"/>
      <c r="G944" s="164"/>
      <c r="H944" s="164"/>
      <c r="I944" s="164"/>
      <c r="J944" s="164"/>
      <c r="K944" s="164"/>
      <c r="L944" s="164"/>
      <c r="M944" s="164"/>
      <c r="N944" s="164"/>
      <c r="O944" s="164"/>
      <c r="P944" s="164"/>
      <c r="Q944" s="164"/>
      <c r="R944" s="164"/>
      <c r="S944" s="164"/>
      <c r="T944" s="164"/>
      <c r="U944" s="164"/>
      <c r="V944" s="164"/>
      <c r="W944" s="164"/>
      <c r="X944" s="164"/>
      <c r="Y944" s="164"/>
      <c r="Z944" s="164"/>
      <c r="AA944" s="164"/>
      <c r="AB944" s="164"/>
      <c r="AC944" s="164"/>
      <c r="AD944" s="164"/>
      <c r="AE944" s="164"/>
      <c r="AF944" s="164"/>
      <c r="AG944" s="164"/>
      <c r="AH944" s="164"/>
      <c r="AI944" s="164"/>
      <c r="AJ944" s="164"/>
      <c r="AK944" s="164"/>
    </row>
    <row r="945" spans="4:37">
      <c r="D945" s="164"/>
      <c r="E945" s="164"/>
      <c r="F945" s="164"/>
      <c r="G945" s="164"/>
      <c r="H945" s="164"/>
      <c r="I945" s="164"/>
      <c r="J945" s="164"/>
      <c r="K945" s="164"/>
      <c r="L945" s="164"/>
      <c r="M945" s="164"/>
      <c r="N945" s="164"/>
      <c r="O945" s="164"/>
      <c r="P945" s="164"/>
      <c r="Q945" s="164"/>
      <c r="R945" s="164"/>
      <c r="S945" s="164"/>
      <c r="T945" s="164"/>
      <c r="U945" s="164"/>
      <c r="V945" s="164"/>
      <c r="W945" s="164"/>
      <c r="X945" s="164"/>
      <c r="Y945" s="164"/>
      <c r="Z945" s="164"/>
      <c r="AA945" s="164"/>
      <c r="AB945" s="164"/>
      <c r="AC945" s="164"/>
      <c r="AD945" s="164"/>
      <c r="AE945" s="164"/>
      <c r="AF945" s="164"/>
      <c r="AG945" s="164"/>
      <c r="AH945" s="164"/>
      <c r="AI945" s="164"/>
      <c r="AJ945" s="164"/>
      <c r="AK945" s="164"/>
    </row>
    <row r="946" spans="4:37">
      <c r="D946" s="164"/>
      <c r="E946" s="164"/>
      <c r="F946" s="164"/>
      <c r="G946" s="164"/>
      <c r="H946" s="164"/>
      <c r="I946" s="164"/>
      <c r="J946" s="164"/>
      <c r="K946" s="164"/>
      <c r="L946" s="164"/>
      <c r="M946" s="164"/>
      <c r="N946" s="164"/>
      <c r="O946" s="164"/>
      <c r="P946" s="164"/>
      <c r="Q946" s="164"/>
      <c r="R946" s="164"/>
      <c r="S946" s="164"/>
      <c r="T946" s="164"/>
      <c r="U946" s="164"/>
      <c r="V946" s="164"/>
      <c r="W946" s="164"/>
      <c r="X946" s="164"/>
      <c r="Y946" s="164"/>
      <c r="Z946" s="164"/>
      <c r="AA946" s="164"/>
      <c r="AB946" s="164"/>
      <c r="AC946" s="164"/>
      <c r="AD946" s="164"/>
      <c r="AE946" s="164"/>
      <c r="AF946" s="164"/>
      <c r="AG946" s="164"/>
      <c r="AH946" s="164"/>
      <c r="AI946" s="164"/>
      <c r="AJ946" s="164"/>
      <c r="AK946" s="164"/>
    </row>
    <row r="947" spans="4:37">
      <c r="D947" s="164"/>
      <c r="E947" s="164"/>
      <c r="F947" s="164"/>
      <c r="G947" s="164"/>
      <c r="H947" s="164"/>
      <c r="I947" s="164"/>
      <c r="J947" s="164"/>
      <c r="K947" s="164"/>
      <c r="L947" s="164"/>
      <c r="M947" s="164"/>
      <c r="N947" s="164"/>
      <c r="O947" s="164"/>
      <c r="P947" s="164"/>
      <c r="Q947" s="164"/>
      <c r="R947" s="164"/>
      <c r="S947" s="164"/>
      <c r="T947" s="164"/>
      <c r="U947" s="164"/>
      <c r="V947" s="164"/>
      <c r="W947" s="164"/>
      <c r="X947" s="164"/>
      <c r="Y947" s="164"/>
      <c r="Z947" s="164"/>
      <c r="AA947" s="164"/>
      <c r="AB947" s="164"/>
      <c r="AC947" s="164"/>
      <c r="AD947" s="164"/>
      <c r="AE947" s="164"/>
      <c r="AF947" s="164"/>
      <c r="AG947" s="164"/>
      <c r="AH947" s="164"/>
      <c r="AI947" s="164"/>
      <c r="AJ947" s="164"/>
      <c r="AK947" s="164"/>
    </row>
    <row r="948" spans="4:37">
      <c r="D948" s="164"/>
      <c r="E948" s="164"/>
      <c r="F948" s="164"/>
      <c r="G948" s="164"/>
      <c r="H948" s="164"/>
      <c r="I948" s="164"/>
      <c r="J948" s="164"/>
      <c r="K948" s="164"/>
      <c r="L948" s="164"/>
      <c r="M948" s="164"/>
      <c r="N948" s="164"/>
      <c r="O948" s="164"/>
      <c r="P948" s="164"/>
      <c r="Q948" s="164"/>
      <c r="R948" s="164"/>
      <c r="S948" s="164"/>
      <c r="T948" s="164"/>
      <c r="U948" s="164"/>
      <c r="V948" s="164"/>
      <c r="W948" s="164"/>
      <c r="X948" s="164"/>
      <c r="Y948" s="164"/>
      <c r="Z948" s="164"/>
      <c r="AA948" s="164"/>
      <c r="AB948" s="164"/>
      <c r="AC948" s="164"/>
      <c r="AD948" s="164"/>
      <c r="AE948" s="164"/>
      <c r="AF948" s="164"/>
      <c r="AG948" s="164"/>
      <c r="AH948" s="164"/>
      <c r="AI948" s="164"/>
      <c r="AJ948" s="164"/>
      <c r="AK948" s="164"/>
    </row>
    <row r="949" spans="4:37">
      <c r="D949" s="164"/>
      <c r="E949" s="164"/>
      <c r="F949" s="164"/>
      <c r="G949" s="164"/>
      <c r="H949" s="164"/>
      <c r="I949" s="164"/>
      <c r="J949" s="164"/>
      <c r="K949" s="164"/>
      <c r="L949" s="164"/>
      <c r="M949" s="164"/>
      <c r="N949" s="164"/>
      <c r="O949" s="164"/>
      <c r="P949" s="164"/>
      <c r="Q949" s="164"/>
      <c r="R949" s="164"/>
      <c r="S949" s="164"/>
      <c r="T949" s="164"/>
      <c r="U949" s="164"/>
      <c r="V949" s="164"/>
      <c r="W949" s="164"/>
      <c r="X949" s="164"/>
      <c r="Y949" s="164"/>
      <c r="Z949" s="164"/>
      <c r="AA949" s="164"/>
      <c r="AB949" s="164"/>
      <c r="AC949" s="164"/>
      <c r="AD949" s="164"/>
      <c r="AE949" s="164"/>
      <c r="AF949" s="164"/>
      <c r="AG949" s="164"/>
      <c r="AH949" s="164"/>
      <c r="AI949" s="164"/>
      <c r="AJ949" s="164"/>
      <c r="AK949" s="164"/>
    </row>
    <row r="950" spans="4:37">
      <c r="D950" s="164"/>
      <c r="E950" s="164"/>
      <c r="F950" s="164"/>
      <c r="G950" s="164"/>
      <c r="H950" s="164"/>
      <c r="I950" s="164"/>
      <c r="J950" s="164"/>
      <c r="K950" s="164"/>
      <c r="L950" s="164"/>
      <c r="M950" s="164"/>
      <c r="N950" s="164"/>
      <c r="O950" s="164"/>
      <c r="P950" s="164"/>
      <c r="Q950" s="164"/>
      <c r="R950" s="164"/>
      <c r="S950" s="164"/>
      <c r="T950" s="164"/>
      <c r="U950" s="164"/>
      <c r="V950" s="164"/>
      <c r="W950" s="164"/>
      <c r="X950" s="164"/>
      <c r="Y950" s="164"/>
      <c r="Z950" s="164"/>
      <c r="AA950" s="164"/>
      <c r="AB950" s="164"/>
      <c r="AC950" s="164"/>
      <c r="AD950" s="164"/>
      <c r="AE950" s="164"/>
      <c r="AF950" s="164"/>
      <c r="AG950" s="164"/>
      <c r="AH950" s="164"/>
      <c r="AI950" s="164"/>
      <c r="AJ950" s="164"/>
      <c r="AK950" s="164"/>
    </row>
    <row r="951" spans="4:37">
      <c r="D951" s="164"/>
      <c r="E951" s="164"/>
      <c r="F951" s="164"/>
      <c r="G951" s="164"/>
      <c r="H951" s="164"/>
      <c r="I951" s="164"/>
      <c r="J951" s="164"/>
      <c r="K951" s="164"/>
      <c r="L951" s="164"/>
      <c r="M951" s="164"/>
      <c r="N951" s="164"/>
      <c r="O951" s="164"/>
      <c r="P951" s="164"/>
      <c r="Q951" s="164"/>
      <c r="R951" s="164"/>
      <c r="S951" s="164"/>
      <c r="T951" s="164"/>
      <c r="U951" s="164"/>
      <c r="V951" s="164"/>
      <c r="W951" s="164"/>
      <c r="X951" s="164"/>
      <c r="Y951" s="164"/>
      <c r="Z951" s="164"/>
      <c r="AA951" s="164"/>
      <c r="AB951" s="164"/>
      <c r="AC951" s="164"/>
      <c r="AD951" s="164"/>
      <c r="AE951" s="164"/>
      <c r="AF951" s="164"/>
      <c r="AG951" s="164"/>
      <c r="AH951" s="164"/>
      <c r="AI951" s="164"/>
      <c r="AJ951" s="164"/>
      <c r="AK951" s="164"/>
    </row>
    <row r="952" spans="4:37">
      <c r="D952" s="164"/>
      <c r="E952" s="164"/>
      <c r="F952" s="164"/>
      <c r="G952" s="164"/>
      <c r="H952" s="164"/>
      <c r="I952" s="164"/>
      <c r="J952" s="164"/>
      <c r="K952" s="164"/>
      <c r="L952" s="164"/>
      <c r="M952" s="164"/>
      <c r="N952" s="164"/>
      <c r="O952" s="164"/>
      <c r="P952" s="164"/>
      <c r="Q952" s="164"/>
      <c r="R952" s="164"/>
      <c r="S952" s="164"/>
      <c r="T952" s="164"/>
      <c r="U952" s="164"/>
      <c r="V952" s="164"/>
      <c r="W952" s="164"/>
      <c r="X952" s="164"/>
      <c r="Y952" s="164"/>
      <c r="Z952" s="164"/>
      <c r="AA952" s="164"/>
      <c r="AB952" s="164"/>
      <c r="AC952" s="164"/>
      <c r="AD952" s="164"/>
      <c r="AE952" s="164"/>
      <c r="AF952" s="164"/>
      <c r="AG952" s="164"/>
      <c r="AH952" s="164"/>
      <c r="AI952" s="164"/>
      <c r="AJ952" s="164"/>
      <c r="AK952" s="164"/>
    </row>
    <row r="953" spans="4:37">
      <c r="D953" s="164"/>
      <c r="E953" s="164"/>
      <c r="F953" s="164"/>
      <c r="G953" s="164"/>
      <c r="H953" s="164"/>
      <c r="I953" s="164"/>
      <c r="J953" s="164"/>
      <c r="K953" s="164"/>
      <c r="L953" s="164"/>
      <c r="M953" s="164"/>
      <c r="N953" s="164"/>
      <c r="O953" s="164"/>
      <c r="P953" s="164"/>
      <c r="Q953" s="164"/>
      <c r="R953" s="164"/>
      <c r="S953" s="164"/>
      <c r="T953" s="164"/>
      <c r="U953" s="164"/>
      <c r="V953" s="164"/>
      <c r="W953" s="164"/>
      <c r="X953" s="164"/>
      <c r="Y953" s="164"/>
      <c r="Z953" s="164"/>
      <c r="AA953" s="164"/>
      <c r="AB953" s="164"/>
      <c r="AC953" s="164"/>
      <c r="AD953" s="164"/>
      <c r="AE953" s="164"/>
      <c r="AF953" s="164"/>
      <c r="AG953" s="164"/>
      <c r="AH953" s="164"/>
      <c r="AI953" s="164"/>
      <c r="AJ953" s="164"/>
      <c r="AK953" s="164"/>
    </row>
    <row r="954" spans="4:37">
      <c r="D954" s="164"/>
      <c r="E954" s="164"/>
      <c r="F954" s="164"/>
      <c r="G954" s="164"/>
      <c r="H954" s="164"/>
      <c r="I954" s="164"/>
      <c r="J954" s="164"/>
      <c r="K954" s="164"/>
      <c r="L954" s="164"/>
      <c r="M954" s="164"/>
      <c r="N954" s="164"/>
      <c r="O954" s="164"/>
      <c r="P954" s="164"/>
      <c r="Q954" s="164"/>
      <c r="R954" s="164"/>
      <c r="S954" s="164"/>
      <c r="T954" s="164"/>
      <c r="U954" s="164"/>
      <c r="V954" s="164"/>
      <c r="W954" s="164"/>
      <c r="X954" s="164"/>
      <c r="Y954" s="164"/>
      <c r="Z954" s="164"/>
      <c r="AA954" s="164"/>
      <c r="AB954" s="164"/>
      <c r="AC954" s="164"/>
      <c r="AD954" s="164"/>
      <c r="AE954" s="164"/>
      <c r="AF954" s="164"/>
      <c r="AG954" s="164"/>
      <c r="AH954" s="164"/>
      <c r="AI954" s="164"/>
      <c r="AJ954" s="164"/>
      <c r="AK954" s="164"/>
    </row>
    <row r="955" spans="4:37">
      <c r="D955" s="164"/>
      <c r="E955" s="164"/>
      <c r="F955" s="164"/>
      <c r="G955" s="164"/>
      <c r="H955" s="164"/>
      <c r="I955" s="164"/>
      <c r="J955" s="164"/>
      <c r="K955" s="164"/>
      <c r="L955" s="164"/>
      <c r="M955" s="164"/>
      <c r="N955" s="164"/>
      <c r="O955" s="164"/>
      <c r="P955" s="164"/>
      <c r="Q955" s="164"/>
      <c r="R955" s="164"/>
      <c r="S955" s="164"/>
      <c r="T955" s="164"/>
      <c r="U955" s="164"/>
      <c r="V955" s="164"/>
      <c r="W955" s="164"/>
      <c r="X955" s="164"/>
      <c r="Y955" s="164"/>
      <c r="Z955" s="164"/>
      <c r="AA955" s="164"/>
      <c r="AB955" s="164"/>
      <c r="AC955" s="164"/>
      <c r="AD955" s="164"/>
      <c r="AE955" s="164"/>
      <c r="AF955" s="164"/>
      <c r="AG955" s="164"/>
      <c r="AH955" s="164"/>
      <c r="AI955" s="164"/>
      <c r="AJ955" s="164"/>
      <c r="AK955" s="164"/>
    </row>
    <row r="956" spans="4:37">
      <c r="D956" s="164"/>
      <c r="E956" s="164"/>
      <c r="F956" s="164"/>
      <c r="G956" s="164"/>
      <c r="H956" s="164"/>
      <c r="I956" s="164"/>
      <c r="J956" s="164"/>
      <c r="K956" s="164"/>
      <c r="L956" s="164"/>
      <c r="M956" s="164"/>
      <c r="N956" s="164"/>
      <c r="O956" s="164"/>
      <c r="P956" s="164"/>
      <c r="Q956" s="164"/>
      <c r="R956" s="164"/>
      <c r="S956" s="164"/>
      <c r="T956" s="164"/>
      <c r="U956" s="164"/>
      <c r="V956" s="164"/>
      <c r="W956" s="164"/>
      <c r="X956" s="164"/>
      <c r="Y956" s="164"/>
      <c r="Z956" s="164"/>
      <c r="AA956" s="164"/>
      <c r="AB956" s="164"/>
      <c r="AC956" s="164"/>
      <c r="AD956" s="164"/>
      <c r="AE956" s="164"/>
      <c r="AF956" s="164"/>
      <c r="AG956" s="164"/>
      <c r="AH956" s="164"/>
      <c r="AI956" s="164"/>
      <c r="AJ956" s="164"/>
      <c r="AK956" s="164"/>
    </row>
    <row r="957" spans="4:37">
      <c r="D957" s="164"/>
      <c r="E957" s="164"/>
      <c r="F957" s="164"/>
      <c r="G957" s="164"/>
      <c r="H957" s="164"/>
      <c r="I957" s="164"/>
      <c r="J957" s="164"/>
      <c r="K957" s="164"/>
      <c r="L957" s="164"/>
      <c r="M957" s="164"/>
      <c r="N957" s="164"/>
      <c r="O957" s="164"/>
      <c r="P957" s="164"/>
      <c r="Q957" s="164"/>
      <c r="R957" s="164"/>
      <c r="S957" s="164"/>
      <c r="T957" s="164"/>
      <c r="U957" s="164"/>
      <c r="V957" s="164"/>
      <c r="W957" s="164"/>
      <c r="X957" s="164"/>
      <c r="Y957" s="164"/>
      <c r="Z957" s="164"/>
      <c r="AA957" s="164"/>
      <c r="AB957" s="164"/>
      <c r="AC957" s="164"/>
      <c r="AD957" s="164"/>
      <c r="AE957" s="164"/>
      <c r="AF957" s="164"/>
      <c r="AG957" s="164"/>
      <c r="AH957" s="164"/>
      <c r="AI957" s="164"/>
      <c r="AJ957" s="164"/>
      <c r="AK957" s="164"/>
    </row>
    <row r="958" spans="4:37">
      <c r="D958" s="164"/>
      <c r="E958" s="164"/>
      <c r="F958" s="164"/>
      <c r="G958" s="164"/>
      <c r="H958" s="164"/>
      <c r="I958" s="164"/>
      <c r="J958" s="164"/>
      <c r="K958" s="164"/>
      <c r="L958" s="164"/>
      <c r="M958" s="164"/>
      <c r="N958" s="164"/>
      <c r="O958" s="164"/>
      <c r="P958" s="164"/>
      <c r="Q958" s="164"/>
      <c r="R958" s="164"/>
      <c r="S958" s="164"/>
      <c r="T958" s="164"/>
      <c r="U958" s="164"/>
      <c r="V958" s="164"/>
      <c r="W958" s="164"/>
      <c r="X958" s="164"/>
      <c r="Y958" s="164"/>
      <c r="Z958" s="164"/>
      <c r="AA958" s="164"/>
      <c r="AB958" s="164"/>
      <c r="AC958" s="164"/>
      <c r="AD958" s="164"/>
      <c r="AE958" s="164"/>
      <c r="AF958" s="164"/>
      <c r="AG958" s="164"/>
      <c r="AH958" s="164"/>
      <c r="AI958" s="164"/>
      <c r="AJ958" s="164"/>
      <c r="AK958" s="164"/>
    </row>
    <row r="959" spans="4:37">
      <c r="D959" s="164"/>
      <c r="E959" s="164"/>
      <c r="F959" s="164"/>
      <c r="G959" s="164"/>
      <c r="H959" s="164"/>
      <c r="I959" s="164"/>
      <c r="J959" s="164"/>
      <c r="K959" s="164"/>
      <c r="L959" s="164"/>
      <c r="M959" s="164"/>
      <c r="N959" s="164"/>
      <c r="O959" s="164"/>
      <c r="P959" s="164"/>
      <c r="Q959" s="164"/>
      <c r="R959" s="164"/>
      <c r="S959" s="164"/>
      <c r="T959" s="164"/>
      <c r="U959" s="164"/>
      <c r="V959" s="164"/>
      <c r="W959" s="164"/>
      <c r="X959" s="164"/>
      <c r="Y959" s="164"/>
      <c r="Z959" s="164"/>
      <c r="AA959" s="164"/>
      <c r="AB959" s="164"/>
      <c r="AC959" s="164"/>
      <c r="AD959" s="164"/>
      <c r="AE959" s="164"/>
      <c r="AF959" s="164"/>
      <c r="AG959" s="164"/>
      <c r="AH959" s="164"/>
      <c r="AI959" s="164"/>
      <c r="AJ959" s="164"/>
      <c r="AK959" s="164"/>
    </row>
    <row r="960" spans="4:37">
      <c r="D960" s="164"/>
      <c r="E960" s="164"/>
      <c r="F960" s="164"/>
      <c r="G960" s="164"/>
      <c r="H960" s="164"/>
      <c r="I960" s="164"/>
      <c r="J960" s="164"/>
      <c r="K960" s="164"/>
      <c r="L960" s="164"/>
      <c r="M960" s="164"/>
      <c r="N960" s="164"/>
      <c r="O960" s="164"/>
      <c r="P960" s="164"/>
      <c r="Q960" s="164"/>
      <c r="R960" s="164"/>
      <c r="S960" s="164"/>
      <c r="T960" s="164"/>
      <c r="U960" s="164"/>
      <c r="V960" s="164"/>
      <c r="W960" s="164"/>
      <c r="X960" s="164"/>
      <c r="Y960" s="164"/>
      <c r="Z960" s="164"/>
      <c r="AA960" s="164"/>
      <c r="AB960" s="164"/>
      <c r="AC960" s="164"/>
      <c r="AD960" s="164"/>
      <c r="AE960" s="164"/>
      <c r="AF960" s="164"/>
      <c r="AG960" s="164"/>
      <c r="AH960" s="164"/>
      <c r="AI960" s="164"/>
      <c r="AJ960" s="164"/>
      <c r="AK960" s="164"/>
    </row>
    <row r="961" spans="4:37">
      <c r="D961" s="164"/>
      <c r="E961" s="164"/>
      <c r="F961" s="164"/>
      <c r="G961" s="164"/>
      <c r="H961" s="164"/>
      <c r="I961" s="164"/>
      <c r="J961" s="164"/>
      <c r="K961" s="164"/>
      <c r="L961" s="164"/>
      <c r="M961" s="164"/>
      <c r="N961" s="164"/>
      <c r="O961" s="164"/>
      <c r="P961" s="164"/>
      <c r="Q961" s="164"/>
      <c r="R961" s="164"/>
      <c r="S961" s="164"/>
      <c r="T961" s="164"/>
      <c r="U961" s="164"/>
      <c r="V961" s="164"/>
      <c r="W961" s="164"/>
      <c r="X961" s="164"/>
      <c r="Y961" s="164"/>
      <c r="Z961" s="164"/>
      <c r="AA961" s="164"/>
      <c r="AB961" s="164"/>
      <c r="AC961" s="164"/>
      <c r="AD961" s="164"/>
      <c r="AE961" s="164"/>
      <c r="AF961" s="164"/>
      <c r="AG961" s="164"/>
      <c r="AH961" s="164"/>
      <c r="AI961" s="164"/>
      <c r="AJ961" s="164"/>
      <c r="AK961" s="164"/>
    </row>
    <row r="962" spans="4:37">
      <c r="D962" s="164"/>
      <c r="E962" s="164"/>
      <c r="F962" s="164"/>
      <c r="G962" s="164"/>
      <c r="H962" s="164"/>
      <c r="I962" s="164"/>
      <c r="J962" s="164"/>
      <c r="K962" s="164"/>
      <c r="L962" s="164"/>
      <c r="M962" s="164"/>
      <c r="N962" s="164"/>
      <c r="O962" s="164"/>
      <c r="P962" s="164"/>
      <c r="Q962" s="164"/>
      <c r="R962" s="164"/>
      <c r="S962" s="164"/>
      <c r="T962" s="164"/>
      <c r="U962" s="164"/>
      <c r="V962" s="164"/>
      <c r="W962" s="164"/>
      <c r="X962" s="164"/>
      <c r="Y962" s="164"/>
      <c r="Z962" s="164"/>
      <c r="AA962" s="164"/>
      <c r="AB962" s="164"/>
      <c r="AC962" s="164"/>
      <c r="AD962" s="164"/>
      <c r="AE962" s="164"/>
      <c r="AF962" s="164"/>
      <c r="AG962" s="164"/>
      <c r="AH962" s="164"/>
      <c r="AI962" s="164"/>
      <c r="AJ962" s="164"/>
      <c r="AK962" s="164"/>
    </row>
    <row r="963" spans="4:37">
      <c r="D963" s="164"/>
      <c r="E963" s="164"/>
      <c r="F963" s="164"/>
      <c r="G963" s="164"/>
      <c r="H963" s="164"/>
      <c r="I963" s="164"/>
      <c r="J963" s="164"/>
      <c r="K963" s="164"/>
      <c r="L963" s="164"/>
      <c r="M963" s="164"/>
      <c r="N963" s="164"/>
      <c r="O963" s="164"/>
      <c r="P963" s="164"/>
      <c r="Q963" s="164"/>
      <c r="R963" s="164"/>
      <c r="S963" s="164"/>
      <c r="T963" s="164"/>
      <c r="U963" s="164"/>
      <c r="V963" s="164"/>
      <c r="W963" s="164"/>
      <c r="X963" s="164"/>
      <c r="Y963" s="164"/>
      <c r="Z963" s="164"/>
      <c r="AA963" s="164"/>
      <c r="AB963" s="164"/>
      <c r="AC963" s="164"/>
      <c r="AD963" s="164"/>
      <c r="AE963" s="164"/>
      <c r="AF963" s="164"/>
      <c r="AG963" s="164"/>
      <c r="AH963" s="164"/>
      <c r="AI963" s="164"/>
      <c r="AJ963" s="164"/>
      <c r="AK963" s="164"/>
    </row>
    <row r="964" spans="4:37">
      <c r="D964" s="164"/>
      <c r="E964" s="164"/>
      <c r="F964" s="164"/>
      <c r="G964" s="164"/>
      <c r="H964" s="164"/>
      <c r="I964" s="164"/>
      <c r="J964" s="164"/>
      <c r="K964" s="164"/>
      <c r="L964" s="164"/>
      <c r="M964" s="164"/>
      <c r="N964" s="164"/>
      <c r="O964" s="164"/>
      <c r="P964" s="164"/>
      <c r="Q964" s="164"/>
      <c r="R964" s="164"/>
      <c r="S964" s="164"/>
      <c r="T964" s="164"/>
      <c r="U964" s="164"/>
      <c r="V964" s="164"/>
      <c r="W964" s="164"/>
      <c r="X964" s="164"/>
      <c r="Y964" s="164"/>
      <c r="Z964" s="164"/>
      <c r="AA964" s="164"/>
      <c r="AB964" s="164"/>
      <c r="AC964" s="164"/>
      <c r="AD964" s="164"/>
      <c r="AE964" s="164"/>
      <c r="AF964" s="164"/>
      <c r="AG964" s="164"/>
      <c r="AH964" s="164"/>
      <c r="AI964" s="164"/>
      <c r="AJ964" s="164"/>
      <c r="AK964" s="164"/>
    </row>
    <row r="965" spans="4:37">
      <c r="D965" s="164"/>
      <c r="E965" s="164"/>
      <c r="F965" s="164"/>
      <c r="G965" s="164"/>
      <c r="H965" s="164"/>
      <c r="I965" s="164"/>
      <c r="J965" s="164"/>
      <c r="K965" s="164"/>
      <c r="L965" s="164"/>
      <c r="M965" s="164"/>
      <c r="N965" s="164"/>
      <c r="O965" s="164"/>
      <c r="P965" s="164"/>
      <c r="Q965" s="164"/>
      <c r="R965" s="164"/>
      <c r="S965" s="164"/>
      <c r="T965" s="164"/>
      <c r="U965" s="164"/>
      <c r="V965" s="164"/>
      <c r="W965" s="164"/>
      <c r="X965" s="164"/>
      <c r="Y965" s="164"/>
      <c r="Z965" s="164"/>
      <c r="AA965" s="164"/>
      <c r="AB965" s="164"/>
      <c r="AC965" s="164"/>
      <c r="AD965" s="164"/>
      <c r="AE965" s="164"/>
      <c r="AF965" s="164"/>
      <c r="AG965" s="164"/>
      <c r="AH965" s="164"/>
      <c r="AI965" s="164"/>
      <c r="AJ965" s="164"/>
      <c r="AK965" s="164"/>
    </row>
    <row r="966" spans="4:37">
      <c r="D966" s="164"/>
      <c r="E966" s="164"/>
      <c r="F966" s="164"/>
      <c r="G966" s="164"/>
      <c r="H966" s="164"/>
      <c r="I966" s="164"/>
      <c r="J966" s="164"/>
      <c r="K966" s="164"/>
      <c r="L966" s="164"/>
      <c r="M966" s="164"/>
      <c r="N966" s="164"/>
      <c r="O966" s="164"/>
      <c r="P966" s="164"/>
      <c r="Q966" s="164"/>
      <c r="R966" s="164"/>
      <c r="S966" s="164"/>
      <c r="T966" s="164"/>
      <c r="U966" s="164"/>
      <c r="V966" s="164"/>
      <c r="W966" s="164"/>
      <c r="X966" s="164"/>
      <c r="Y966" s="164"/>
      <c r="Z966" s="164"/>
      <c r="AA966" s="164"/>
      <c r="AB966" s="164"/>
      <c r="AC966" s="164"/>
      <c r="AD966" s="164"/>
      <c r="AE966" s="164"/>
      <c r="AF966" s="164"/>
      <c r="AG966" s="164"/>
      <c r="AH966" s="164"/>
      <c r="AI966" s="164"/>
      <c r="AJ966" s="164"/>
      <c r="AK966" s="164"/>
    </row>
    <row r="967" spans="4:37">
      <c r="D967" s="164"/>
      <c r="E967" s="164"/>
      <c r="F967" s="164"/>
      <c r="G967" s="164"/>
      <c r="H967" s="164"/>
      <c r="I967" s="164"/>
      <c r="J967" s="164"/>
      <c r="K967" s="164"/>
      <c r="L967" s="164"/>
      <c r="M967" s="164"/>
      <c r="N967" s="164"/>
      <c r="O967" s="164"/>
      <c r="P967" s="164"/>
      <c r="Q967" s="164"/>
      <c r="R967" s="164"/>
      <c r="S967" s="164"/>
      <c r="T967" s="164"/>
      <c r="U967" s="164"/>
      <c r="V967" s="164"/>
      <c r="W967" s="164"/>
      <c r="X967" s="164"/>
      <c r="Y967" s="164"/>
      <c r="Z967" s="164"/>
      <c r="AA967" s="164"/>
      <c r="AB967" s="164"/>
      <c r="AC967" s="164"/>
      <c r="AD967" s="164"/>
      <c r="AE967" s="164"/>
      <c r="AF967" s="164"/>
      <c r="AG967" s="164"/>
      <c r="AH967" s="164"/>
      <c r="AI967" s="164"/>
      <c r="AJ967" s="164"/>
      <c r="AK967" s="164"/>
    </row>
    <row r="968" spans="4:37">
      <c r="D968" s="164"/>
      <c r="E968" s="164"/>
      <c r="F968" s="164"/>
      <c r="G968" s="164"/>
      <c r="H968" s="164"/>
      <c r="I968" s="164"/>
      <c r="J968" s="164"/>
      <c r="K968" s="164"/>
      <c r="L968" s="164"/>
      <c r="M968" s="164"/>
      <c r="N968" s="164"/>
      <c r="O968" s="164"/>
      <c r="P968" s="164"/>
      <c r="Q968" s="164"/>
      <c r="R968" s="164"/>
      <c r="S968" s="164"/>
      <c r="T968" s="164"/>
      <c r="U968" s="164"/>
      <c r="V968" s="164"/>
      <c r="W968" s="164"/>
      <c r="X968" s="164"/>
      <c r="Y968" s="164"/>
      <c r="Z968" s="164"/>
      <c r="AA968" s="164"/>
      <c r="AB968" s="164"/>
      <c r="AC968" s="164"/>
      <c r="AD968" s="164"/>
      <c r="AE968" s="164"/>
      <c r="AF968" s="164"/>
      <c r="AG968" s="164"/>
      <c r="AH968" s="164"/>
      <c r="AI968" s="164"/>
      <c r="AJ968" s="164"/>
      <c r="AK968" s="164"/>
    </row>
    <row r="969" spans="4:37">
      <c r="D969" s="164"/>
      <c r="E969" s="164"/>
      <c r="F969" s="164"/>
      <c r="G969" s="164"/>
      <c r="H969" s="164"/>
      <c r="I969" s="164"/>
      <c r="J969" s="164"/>
      <c r="K969" s="164"/>
      <c r="L969" s="164"/>
      <c r="M969" s="164"/>
      <c r="N969" s="164"/>
      <c r="O969" s="164"/>
      <c r="P969" s="164"/>
      <c r="Q969" s="164"/>
      <c r="R969" s="164"/>
      <c r="S969" s="164"/>
      <c r="T969" s="164"/>
      <c r="U969" s="164"/>
      <c r="V969" s="164"/>
      <c r="W969" s="164"/>
      <c r="X969" s="164"/>
      <c r="Y969" s="164"/>
      <c r="Z969" s="164"/>
      <c r="AA969" s="164"/>
      <c r="AB969" s="164"/>
      <c r="AC969" s="164"/>
      <c r="AD969" s="164"/>
      <c r="AE969" s="164"/>
      <c r="AF969" s="164"/>
      <c r="AG969" s="164"/>
      <c r="AH969" s="164"/>
      <c r="AI969" s="164"/>
      <c r="AJ969" s="164"/>
      <c r="AK969" s="164"/>
    </row>
    <row r="970" spans="4:37">
      <c r="D970" s="164"/>
      <c r="E970" s="164"/>
      <c r="F970" s="164"/>
      <c r="G970" s="164"/>
      <c r="H970" s="164"/>
      <c r="I970" s="164"/>
      <c r="J970" s="164"/>
      <c r="K970" s="164"/>
      <c r="L970" s="164"/>
      <c r="M970" s="164"/>
      <c r="N970" s="164"/>
      <c r="O970" s="164"/>
      <c r="P970" s="164"/>
      <c r="Q970" s="164"/>
      <c r="R970" s="164"/>
      <c r="S970" s="164"/>
      <c r="T970" s="164"/>
      <c r="U970" s="164"/>
      <c r="V970" s="164"/>
      <c r="W970" s="164"/>
      <c r="X970" s="164"/>
      <c r="Y970" s="164"/>
      <c r="Z970" s="164"/>
      <c r="AA970" s="164"/>
      <c r="AB970" s="164"/>
      <c r="AC970" s="164"/>
      <c r="AD970" s="164"/>
      <c r="AE970" s="164"/>
      <c r="AF970" s="164"/>
      <c r="AG970" s="164"/>
      <c r="AH970" s="164"/>
      <c r="AI970" s="164"/>
      <c r="AJ970" s="164"/>
      <c r="AK970" s="164"/>
    </row>
    <row r="971" spans="4:37">
      <c r="D971" s="164"/>
      <c r="E971" s="164"/>
      <c r="F971" s="164"/>
      <c r="G971" s="164"/>
      <c r="H971" s="164"/>
      <c r="I971" s="164"/>
      <c r="J971" s="164"/>
      <c r="K971" s="164"/>
      <c r="L971" s="164"/>
      <c r="M971" s="164"/>
      <c r="N971" s="164"/>
      <c r="O971" s="164"/>
      <c r="P971" s="164"/>
      <c r="Q971" s="164"/>
      <c r="R971" s="164"/>
      <c r="S971" s="164"/>
      <c r="T971" s="164"/>
      <c r="U971" s="164"/>
      <c r="V971" s="164"/>
      <c r="W971" s="164"/>
      <c r="X971" s="164"/>
      <c r="Y971" s="164"/>
      <c r="Z971" s="164"/>
      <c r="AA971" s="164"/>
      <c r="AB971" s="164"/>
      <c r="AC971" s="164"/>
      <c r="AD971" s="164"/>
      <c r="AE971" s="164"/>
      <c r="AF971" s="164"/>
      <c r="AG971" s="164"/>
      <c r="AH971" s="164"/>
      <c r="AI971" s="164"/>
      <c r="AJ971" s="164"/>
      <c r="AK971" s="164"/>
    </row>
    <row r="972" spans="4:37">
      <c r="D972" s="164"/>
      <c r="E972" s="164"/>
      <c r="F972" s="164"/>
      <c r="G972" s="164"/>
      <c r="H972" s="164"/>
      <c r="I972" s="164"/>
      <c r="J972" s="164"/>
      <c r="K972" s="164"/>
      <c r="L972" s="164"/>
      <c r="M972" s="164"/>
      <c r="N972" s="164"/>
      <c r="O972" s="164"/>
      <c r="P972" s="164"/>
      <c r="Q972" s="164"/>
      <c r="R972" s="164"/>
      <c r="S972" s="164"/>
      <c r="T972" s="164"/>
      <c r="U972" s="164"/>
      <c r="V972" s="164"/>
      <c r="W972" s="164"/>
      <c r="X972" s="164"/>
      <c r="Y972" s="164"/>
      <c r="Z972" s="164"/>
      <c r="AA972" s="164"/>
      <c r="AB972" s="164"/>
      <c r="AC972" s="164"/>
      <c r="AD972" s="164"/>
      <c r="AE972" s="164"/>
      <c r="AF972" s="164"/>
      <c r="AG972" s="164"/>
      <c r="AH972" s="164"/>
      <c r="AI972" s="164"/>
      <c r="AJ972" s="164"/>
      <c r="AK972" s="164"/>
    </row>
    <row r="973" spans="4:37">
      <c r="D973" s="164"/>
      <c r="E973" s="164"/>
      <c r="F973" s="164"/>
      <c r="G973" s="164"/>
      <c r="H973" s="164"/>
      <c r="I973" s="164"/>
      <c r="J973" s="164"/>
      <c r="K973" s="164"/>
      <c r="L973" s="164"/>
      <c r="M973" s="164"/>
      <c r="N973" s="164"/>
      <c r="O973" s="164"/>
      <c r="P973" s="164"/>
      <c r="Q973" s="164"/>
      <c r="R973" s="164"/>
      <c r="S973" s="164"/>
      <c r="T973" s="164"/>
      <c r="U973" s="164"/>
      <c r="V973" s="164"/>
      <c r="W973" s="164"/>
      <c r="X973" s="164"/>
      <c r="Y973" s="164"/>
      <c r="Z973" s="164"/>
      <c r="AA973" s="164"/>
      <c r="AB973" s="164"/>
      <c r="AC973" s="164"/>
      <c r="AD973" s="164"/>
      <c r="AE973" s="164"/>
      <c r="AF973" s="164"/>
      <c r="AG973" s="164"/>
      <c r="AH973" s="164"/>
      <c r="AI973" s="164"/>
      <c r="AJ973" s="164"/>
      <c r="AK973" s="164"/>
    </row>
    <row r="974" spans="4:37">
      <c r="D974" s="164"/>
      <c r="E974" s="164"/>
      <c r="F974" s="164"/>
      <c r="G974" s="164"/>
      <c r="H974" s="164"/>
      <c r="I974" s="164"/>
      <c r="J974" s="164"/>
      <c r="K974" s="164"/>
      <c r="L974" s="164"/>
      <c r="M974" s="164"/>
      <c r="N974" s="164"/>
      <c r="O974" s="164"/>
      <c r="P974" s="164"/>
      <c r="Q974" s="164"/>
      <c r="R974" s="164"/>
      <c r="S974" s="164"/>
      <c r="T974" s="164"/>
      <c r="U974" s="164"/>
      <c r="V974" s="164"/>
      <c r="W974" s="164"/>
      <c r="X974" s="164"/>
      <c r="Y974" s="164"/>
      <c r="Z974" s="164"/>
      <c r="AA974" s="164"/>
      <c r="AB974" s="164"/>
      <c r="AC974" s="164"/>
      <c r="AD974" s="164"/>
      <c r="AE974" s="164"/>
      <c r="AF974" s="164"/>
      <c r="AG974" s="164"/>
      <c r="AH974" s="164"/>
      <c r="AI974" s="164"/>
      <c r="AJ974" s="164"/>
      <c r="AK974" s="164"/>
    </row>
    <row r="975" spans="4:37">
      <c r="D975" s="164"/>
      <c r="E975" s="164"/>
      <c r="F975" s="164"/>
      <c r="G975" s="164"/>
      <c r="H975" s="164"/>
      <c r="I975" s="164"/>
      <c r="J975" s="164"/>
      <c r="K975" s="164"/>
      <c r="L975" s="164"/>
      <c r="M975" s="164"/>
      <c r="N975" s="164"/>
      <c r="O975" s="164"/>
      <c r="P975" s="164"/>
      <c r="Q975" s="164"/>
      <c r="R975" s="164"/>
      <c r="S975" s="164"/>
      <c r="T975" s="164"/>
      <c r="U975" s="164"/>
      <c r="V975" s="164"/>
      <c r="W975" s="164"/>
      <c r="X975" s="164"/>
      <c r="Y975" s="164"/>
      <c r="Z975" s="164"/>
      <c r="AA975" s="164"/>
      <c r="AB975" s="164"/>
      <c r="AC975" s="164"/>
      <c r="AD975" s="164"/>
      <c r="AE975" s="164"/>
      <c r="AF975" s="164"/>
      <c r="AG975" s="164"/>
      <c r="AH975" s="164"/>
      <c r="AI975" s="164"/>
      <c r="AJ975" s="164"/>
      <c r="AK975" s="164"/>
    </row>
    <row r="976" spans="4:37">
      <c r="D976" s="164"/>
      <c r="E976" s="164"/>
      <c r="F976" s="164"/>
      <c r="G976" s="164"/>
      <c r="H976" s="164"/>
      <c r="I976" s="164"/>
      <c r="J976" s="164"/>
      <c r="K976" s="164"/>
      <c r="L976" s="164"/>
      <c r="M976" s="164"/>
      <c r="N976" s="164"/>
      <c r="O976" s="164"/>
      <c r="P976" s="164"/>
      <c r="Q976" s="164"/>
      <c r="R976" s="164"/>
      <c r="S976" s="164"/>
      <c r="T976" s="164"/>
      <c r="U976" s="164"/>
      <c r="V976" s="164"/>
      <c r="W976" s="164"/>
      <c r="X976" s="164"/>
      <c r="Y976" s="164"/>
      <c r="Z976" s="164"/>
      <c r="AA976" s="164"/>
      <c r="AB976" s="164"/>
      <c r="AC976" s="164"/>
      <c r="AD976" s="164"/>
      <c r="AE976" s="164"/>
      <c r="AF976" s="164"/>
      <c r="AG976" s="164"/>
      <c r="AH976" s="164"/>
      <c r="AI976" s="164"/>
      <c r="AJ976" s="164"/>
      <c r="AK976" s="164"/>
    </row>
    <row r="977" spans="4:37">
      <c r="D977" s="164"/>
      <c r="E977" s="164"/>
      <c r="F977" s="164"/>
      <c r="G977" s="164"/>
      <c r="H977" s="164"/>
      <c r="I977" s="164"/>
      <c r="J977" s="164"/>
      <c r="K977" s="164"/>
      <c r="L977" s="164"/>
      <c r="M977" s="164"/>
      <c r="N977" s="164"/>
      <c r="O977" s="164"/>
      <c r="P977" s="164"/>
      <c r="Q977" s="164"/>
      <c r="R977" s="164"/>
      <c r="S977" s="164"/>
      <c r="T977" s="164"/>
      <c r="U977" s="164"/>
      <c r="V977" s="164"/>
      <c r="W977" s="164"/>
      <c r="X977" s="164"/>
      <c r="Y977" s="164"/>
      <c r="Z977" s="164"/>
      <c r="AA977" s="164"/>
      <c r="AB977" s="164"/>
      <c r="AC977" s="164"/>
      <c r="AD977" s="164"/>
      <c r="AE977" s="164"/>
      <c r="AF977" s="164"/>
      <c r="AG977" s="164"/>
      <c r="AH977" s="164"/>
      <c r="AI977" s="164"/>
      <c r="AJ977" s="164"/>
      <c r="AK977" s="164"/>
    </row>
    <row r="978" spans="4:37">
      <c r="D978" s="164"/>
      <c r="E978" s="164"/>
      <c r="F978" s="164"/>
      <c r="G978" s="164"/>
      <c r="H978" s="164"/>
      <c r="I978" s="164"/>
      <c r="J978" s="164"/>
      <c r="K978" s="164"/>
      <c r="L978" s="164"/>
      <c r="M978" s="164"/>
      <c r="N978" s="164"/>
      <c r="O978" s="164"/>
      <c r="P978" s="164"/>
      <c r="Q978" s="164"/>
      <c r="R978" s="164"/>
      <c r="S978" s="164"/>
      <c r="T978" s="164"/>
      <c r="U978" s="164"/>
      <c r="V978" s="164"/>
      <c r="W978" s="164"/>
      <c r="X978" s="164"/>
      <c r="Y978" s="164"/>
      <c r="Z978" s="164"/>
      <c r="AA978" s="164"/>
      <c r="AB978" s="164"/>
      <c r="AC978" s="164"/>
      <c r="AD978" s="164"/>
      <c r="AE978" s="164"/>
      <c r="AF978" s="164"/>
      <c r="AG978" s="164"/>
      <c r="AH978" s="164"/>
      <c r="AI978" s="164"/>
      <c r="AJ978" s="164"/>
      <c r="AK978" s="164"/>
    </row>
    <row r="979" spans="4:37">
      <c r="D979" s="164"/>
      <c r="E979" s="164"/>
      <c r="F979" s="164"/>
      <c r="G979" s="164"/>
      <c r="H979" s="164"/>
      <c r="I979" s="164"/>
      <c r="J979" s="164"/>
      <c r="K979" s="164"/>
      <c r="L979" s="164"/>
      <c r="M979" s="164"/>
      <c r="N979" s="164"/>
      <c r="O979" s="164"/>
      <c r="P979" s="164"/>
      <c r="Q979" s="164"/>
      <c r="R979" s="164"/>
      <c r="S979" s="164"/>
      <c r="T979" s="164"/>
      <c r="U979" s="164"/>
      <c r="V979" s="164"/>
      <c r="W979" s="164"/>
      <c r="X979" s="164"/>
      <c r="Y979" s="164"/>
      <c r="Z979" s="164"/>
      <c r="AA979" s="164"/>
      <c r="AB979" s="164"/>
      <c r="AC979" s="164"/>
      <c r="AD979" s="164"/>
      <c r="AE979" s="164"/>
      <c r="AF979" s="164"/>
      <c r="AG979" s="164"/>
      <c r="AH979" s="164"/>
      <c r="AI979" s="164"/>
      <c r="AJ979" s="164"/>
      <c r="AK979" s="164"/>
    </row>
    <row r="980" spans="4:37">
      <c r="D980" s="164"/>
      <c r="E980" s="164"/>
      <c r="F980" s="164"/>
      <c r="G980" s="164"/>
      <c r="H980" s="164"/>
      <c r="I980" s="164"/>
      <c r="J980" s="164"/>
      <c r="K980" s="164"/>
      <c r="L980" s="164"/>
      <c r="M980" s="164"/>
      <c r="N980" s="164"/>
      <c r="O980" s="164"/>
      <c r="P980" s="164"/>
      <c r="Q980" s="164"/>
      <c r="R980" s="164"/>
      <c r="S980" s="164"/>
      <c r="T980" s="164"/>
      <c r="U980" s="164"/>
      <c r="V980" s="164"/>
      <c r="W980" s="164"/>
      <c r="X980" s="164"/>
      <c r="Y980" s="164"/>
      <c r="Z980" s="164"/>
      <c r="AA980" s="164"/>
      <c r="AB980" s="164"/>
      <c r="AC980" s="164"/>
      <c r="AD980" s="164"/>
      <c r="AE980" s="164"/>
      <c r="AF980" s="164"/>
      <c r="AG980" s="164"/>
      <c r="AH980" s="164"/>
      <c r="AI980" s="164"/>
      <c r="AJ980" s="164"/>
      <c r="AK980" s="164"/>
    </row>
    <row r="981" spans="4:37">
      <c r="D981" s="164"/>
      <c r="E981" s="164"/>
      <c r="F981" s="164"/>
      <c r="G981" s="164"/>
      <c r="H981" s="164"/>
      <c r="I981" s="164"/>
      <c r="J981" s="164"/>
      <c r="K981" s="164"/>
      <c r="L981" s="164"/>
      <c r="M981" s="164"/>
      <c r="N981" s="164"/>
      <c r="O981" s="164"/>
      <c r="P981" s="164"/>
      <c r="Q981" s="164"/>
      <c r="R981" s="164"/>
      <c r="S981" s="164"/>
      <c r="T981" s="164"/>
      <c r="U981" s="164"/>
      <c r="V981" s="164"/>
      <c r="W981" s="164"/>
      <c r="X981" s="164"/>
      <c r="Y981" s="164"/>
      <c r="Z981" s="164"/>
      <c r="AA981" s="164"/>
      <c r="AB981" s="164"/>
      <c r="AC981" s="164"/>
      <c r="AD981" s="164"/>
      <c r="AE981" s="164"/>
      <c r="AF981" s="164"/>
      <c r="AG981" s="164"/>
      <c r="AH981" s="164"/>
      <c r="AI981" s="164"/>
      <c r="AJ981" s="164"/>
      <c r="AK981" s="164"/>
    </row>
    <row r="982" spans="4:37">
      <c r="D982" s="164"/>
      <c r="E982" s="164"/>
      <c r="F982" s="164"/>
      <c r="G982" s="164"/>
      <c r="H982" s="164"/>
      <c r="I982" s="164"/>
      <c r="J982" s="164"/>
      <c r="K982" s="164"/>
      <c r="L982" s="164"/>
      <c r="M982" s="164"/>
      <c r="N982" s="164"/>
      <c r="O982" s="164"/>
      <c r="P982" s="164"/>
      <c r="Q982" s="164"/>
      <c r="R982" s="164"/>
      <c r="S982" s="164"/>
      <c r="T982" s="164"/>
      <c r="U982" s="164"/>
      <c r="V982" s="164"/>
      <c r="W982" s="164"/>
      <c r="X982" s="164"/>
      <c r="Y982" s="164"/>
      <c r="Z982" s="164"/>
      <c r="AA982" s="164"/>
      <c r="AB982" s="164"/>
      <c r="AC982" s="164"/>
      <c r="AD982" s="164"/>
      <c r="AE982" s="164"/>
      <c r="AF982" s="164"/>
      <c r="AG982" s="164"/>
      <c r="AH982" s="164"/>
      <c r="AI982" s="164"/>
      <c r="AJ982" s="164"/>
      <c r="AK982" s="164"/>
    </row>
    <row r="983" spans="4:37">
      <c r="D983" s="164"/>
      <c r="E983" s="164"/>
      <c r="F983" s="164"/>
      <c r="G983" s="164"/>
      <c r="H983" s="164"/>
      <c r="I983" s="164"/>
      <c r="J983" s="164"/>
      <c r="K983" s="164"/>
      <c r="L983" s="164"/>
      <c r="M983" s="164"/>
      <c r="N983" s="164"/>
      <c r="O983" s="164"/>
      <c r="P983" s="164"/>
      <c r="Q983" s="164"/>
      <c r="R983" s="164"/>
      <c r="S983" s="164"/>
      <c r="T983" s="164"/>
      <c r="U983" s="164"/>
      <c r="V983" s="164"/>
      <c r="W983" s="164"/>
      <c r="X983" s="164"/>
      <c r="Y983" s="164"/>
      <c r="Z983" s="164"/>
      <c r="AA983" s="164"/>
      <c r="AB983" s="164"/>
      <c r="AC983" s="164"/>
      <c r="AD983" s="164"/>
      <c r="AE983" s="164"/>
      <c r="AF983" s="164"/>
      <c r="AG983" s="164"/>
      <c r="AH983" s="164"/>
      <c r="AI983" s="164"/>
      <c r="AJ983" s="164"/>
      <c r="AK983" s="164"/>
    </row>
    <row r="984" spans="4:37">
      <c r="D984" s="164"/>
      <c r="E984" s="164"/>
      <c r="F984" s="164"/>
      <c r="G984" s="164"/>
      <c r="H984" s="164"/>
      <c r="I984" s="164"/>
      <c r="J984" s="164"/>
      <c r="K984" s="164"/>
      <c r="L984" s="164"/>
      <c r="M984" s="164"/>
      <c r="N984" s="164"/>
      <c r="O984" s="164"/>
      <c r="P984" s="164"/>
      <c r="Q984" s="164"/>
      <c r="R984" s="164"/>
      <c r="S984" s="164"/>
      <c r="T984" s="164"/>
      <c r="U984" s="164"/>
      <c r="V984" s="164"/>
      <c r="W984" s="164"/>
      <c r="X984" s="164"/>
      <c r="Y984" s="164"/>
      <c r="Z984" s="164"/>
      <c r="AA984" s="164"/>
      <c r="AB984" s="164"/>
      <c r="AC984" s="164"/>
      <c r="AD984" s="164"/>
      <c r="AE984" s="164"/>
      <c r="AF984" s="164"/>
      <c r="AG984" s="164"/>
      <c r="AH984" s="164"/>
      <c r="AI984" s="164"/>
      <c r="AJ984" s="164"/>
      <c r="AK984" s="164"/>
    </row>
    <row r="985" spans="4:37">
      <c r="D985" s="164"/>
      <c r="E985" s="164"/>
      <c r="F985" s="164"/>
      <c r="G985" s="164"/>
      <c r="H985" s="164"/>
      <c r="I985" s="164"/>
      <c r="J985" s="164"/>
      <c r="K985" s="164"/>
      <c r="L985" s="164"/>
      <c r="M985" s="164"/>
      <c r="N985" s="164"/>
      <c r="O985" s="164"/>
      <c r="P985" s="164"/>
      <c r="Q985" s="164"/>
      <c r="R985" s="164"/>
      <c r="S985" s="164"/>
      <c r="T985" s="164"/>
      <c r="U985" s="164"/>
      <c r="V985" s="164"/>
      <c r="W985" s="164"/>
      <c r="X985" s="164"/>
      <c r="Y985" s="164"/>
      <c r="Z985" s="164"/>
      <c r="AA985" s="164"/>
      <c r="AB985" s="164"/>
      <c r="AC985" s="164"/>
      <c r="AD985" s="164"/>
      <c r="AE985" s="164"/>
      <c r="AF985" s="164"/>
      <c r="AG985" s="164"/>
      <c r="AH985" s="164"/>
      <c r="AI985" s="164"/>
      <c r="AJ985" s="164"/>
      <c r="AK985" s="164"/>
    </row>
    <row r="986" spans="4:37">
      <c r="D986" s="164"/>
      <c r="E986" s="164"/>
      <c r="F986" s="164"/>
      <c r="G986" s="164"/>
      <c r="H986" s="164"/>
      <c r="I986" s="164"/>
      <c r="J986" s="164"/>
      <c r="K986" s="164"/>
      <c r="L986" s="164"/>
      <c r="M986" s="164"/>
      <c r="N986" s="164"/>
      <c r="O986" s="164"/>
      <c r="P986" s="164"/>
      <c r="Q986" s="164"/>
      <c r="R986" s="164"/>
      <c r="S986" s="164"/>
      <c r="T986" s="164"/>
      <c r="U986" s="164"/>
      <c r="V986" s="164"/>
      <c r="W986" s="164"/>
      <c r="X986" s="164"/>
      <c r="Y986" s="164"/>
      <c r="Z986" s="164"/>
      <c r="AA986" s="164"/>
      <c r="AB986" s="164"/>
      <c r="AC986" s="164"/>
      <c r="AD986" s="164"/>
      <c r="AE986" s="164"/>
      <c r="AF986" s="164"/>
      <c r="AG986" s="164"/>
      <c r="AH986" s="164"/>
      <c r="AI986" s="164"/>
      <c r="AJ986" s="164"/>
      <c r="AK986" s="164"/>
    </row>
    <row r="987" spans="4:37">
      <c r="D987" s="164"/>
      <c r="E987" s="164"/>
      <c r="F987" s="164"/>
      <c r="G987" s="164"/>
      <c r="H987" s="164"/>
      <c r="I987" s="164"/>
      <c r="J987" s="164"/>
      <c r="K987" s="164"/>
      <c r="L987" s="164"/>
      <c r="M987" s="164"/>
      <c r="N987" s="164"/>
      <c r="O987" s="164"/>
      <c r="P987" s="164"/>
      <c r="Q987" s="164"/>
      <c r="R987" s="164"/>
      <c r="S987" s="164"/>
      <c r="T987" s="164"/>
      <c r="U987" s="164"/>
      <c r="V987" s="164"/>
      <c r="W987" s="164"/>
      <c r="X987" s="164"/>
      <c r="Y987" s="164"/>
      <c r="Z987" s="164"/>
      <c r="AA987" s="164"/>
      <c r="AB987" s="164"/>
      <c r="AC987" s="164"/>
      <c r="AD987" s="164"/>
      <c r="AE987" s="164"/>
      <c r="AF987" s="164"/>
      <c r="AG987" s="164"/>
      <c r="AH987" s="164"/>
      <c r="AI987" s="164"/>
      <c r="AJ987" s="164"/>
      <c r="AK987" s="164"/>
    </row>
    <row r="988" spans="4:37">
      <c r="D988" s="164"/>
      <c r="E988" s="164"/>
      <c r="F988" s="164"/>
      <c r="G988" s="164"/>
      <c r="H988" s="164"/>
      <c r="I988" s="164"/>
      <c r="J988" s="164"/>
      <c r="K988" s="164"/>
      <c r="L988" s="164"/>
      <c r="M988" s="164"/>
      <c r="N988" s="164"/>
      <c r="O988" s="164"/>
      <c r="P988" s="164"/>
      <c r="Q988" s="164"/>
      <c r="R988" s="164"/>
      <c r="S988" s="164"/>
      <c r="T988" s="164"/>
      <c r="U988" s="164"/>
      <c r="V988" s="164"/>
      <c r="W988" s="164"/>
      <c r="X988" s="164"/>
      <c r="Y988" s="164"/>
      <c r="Z988" s="164"/>
      <c r="AA988" s="164"/>
      <c r="AB988" s="164"/>
      <c r="AC988" s="164"/>
      <c r="AD988" s="164"/>
      <c r="AE988" s="164"/>
      <c r="AF988" s="164"/>
      <c r="AG988" s="164"/>
      <c r="AH988" s="164"/>
      <c r="AI988" s="164"/>
      <c r="AJ988" s="164"/>
      <c r="AK988" s="164"/>
    </row>
    <row r="989" spans="4:37">
      <c r="D989" s="164"/>
      <c r="E989" s="164"/>
      <c r="F989" s="164"/>
      <c r="G989" s="164"/>
      <c r="H989" s="164"/>
      <c r="I989" s="164"/>
      <c r="J989" s="164"/>
      <c r="K989" s="164"/>
      <c r="L989" s="164"/>
      <c r="M989" s="164"/>
      <c r="N989" s="164"/>
      <c r="O989" s="164"/>
      <c r="P989" s="164"/>
      <c r="Q989" s="164"/>
      <c r="R989" s="164"/>
      <c r="S989" s="164"/>
      <c r="T989" s="164"/>
      <c r="U989" s="164"/>
      <c r="V989" s="164"/>
      <c r="W989" s="164"/>
      <c r="X989" s="164"/>
      <c r="Y989" s="164"/>
      <c r="Z989" s="164"/>
      <c r="AA989" s="164"/>
      <c r="AB989" s="164"/>
      <c r="AC989" s="164"/>
      <c r="AD989" s="164"/>
      <c r="AE989" s="164"/>
      <c r="AF989" s="164"/>
      <c r="AG989" s="164"/>
      <c r="AH989" s="164"/>
      <c r="AI989" s="164"/>
      <c r="AJ989" s="164"/>
      <c r="AK989" s="164"/>
    </row>
    <row r="990" spans="4:37">
      <c r="D990" s="164"/>
      <c r="E990" s="164"/>
      <c r="F990" s="164"/>
      <c r="G990" s="164"/>
      <c r="H990" s="164"/>
      <c r="I990" s="164"/>
      <c r="J990" s="164"/>
      <c r="K990" s="164"/>
      <c r="L990" s="164"/>
      <c r="M990" s="164"/>
      <c r="N990" s="164"/>
      <c r="O990" s="164"/>
      <c r="P990" s="164"/>
      <c r="Q990" s="164"/>
      <c r="R990" s="164"/>
      <c r="S990" s="164"/>
      <c r="T990" s="164"/>
      <c r="U990" s="164"/>
      <c r="V990" s="164"/>
      <c r="W990" s="164"/>
      <c r="X990" s="164"/>
      <c r="Y990" s="164"/>
      <c r="Z990" s="164"/>
      <c r="AA990" s="164"/>
      <c r="AB990" s="164"/>
      <c r="AC990" s="164"/>
      <c r="AD990" s="164"/>
      <c r="AE990" s="164"/>
      <c r="AF990" s="164"/>
      <c r="AG990" s="164"/>
      <c r="AH990" s="164"/>
      <c r="AI990" s="164"/>
      <c r="AJ990" s="164"/>
      <c r="AK990" s="164"/>
    </row>
    <row r="991" spans="4:37">
      <c r="D991" s="164"/>
      <c r="E991" s="164"/>
      <c r="F991" s="164"/>
      <c r="G991" s="164"/>
      <c r="H991" s="164"/>
      <c r="I991" s="164"/>
      <c r="J991" s="164"/>
      <c r="K991" s="164"/>
      <c r="L991" s="164"/>
      <c r="M991" s="164"/>
      <c r="N991" s="164"/>
      <c r="O991" s="164"/>
      <c r="P991" s="164"/>
      <c r="Q991" s="164"/>
      <c r="R991" s="164"/>
      <c r="S991" s="164"/>
      <c r="T991" s="164"/>
      <c r="U991" s="164"/>
      <c r="V991" s="164"/>
      <c r="W991" s="164"/>
      <c r="X991" s="164"/>
      <c r="Y991" s="164"/>
      <c r="Z991" s="164"/>
      <c r="AA991" s="164"/>
      <c r="AB991" s="164"/>
      <c r="AC991" s="164"/>
      <c r="AD991" s="164"/>
      <c r="AE991" s="164"/>
      <c r="AF991" s="164"/>
      <c r="AG991" s="164"/>
      <c r="AH991" s="164"/>
      <c r="AI991" s="164"/>
      <c r="AJ991" s="164"/>
      <c r="AK991" s="164"/>
    </row>
    <row r="992" spans="4:37">
      <c r="D992" s="164"/>
      <c r="E992" s="164"/>
      <c r="F992" s="164"/>
      <c r="G992" s="164"/>
      <c r="H992" s="164"/>
      <c r="I992" s="164"/>
      <c r="J992" s="164"/>
      <c r="K992" s="164"/>
      <c r="L992" s="164"/>
      <c r="M992" s="164"/>
      <c r="N992" s="164"/>
      <c r="O992" s="164"/>
      <c r="P992" s="164"/>
      <c r="Q992" s="164"/>
      <c r="R992" s="164"/>
      <c r="S992" s="164"/>
      <c r="T992" s="164"/>
      <c r="U992" s="164"/>
      <c r="V992" s="164"/>
      <c r="W992" s="164"/>
      <c r="X992" s="164"/>
      <c r="Y992" s="164"/>
      <c r="Z992" s="164"/>
      <c r="AA992" s="164"/>
      <c r="AB992" s="164"/>
      <c r="AC992" s="164"/>
      <c r="AD992" s="164"/>
      <c r="AE992" s="164"/>
      <c r="AF992" s="164"/>
      <c r="AG992" s="164"/>
      <c r="AH992" s="164"/>
      <c r="AI992" s="164"/>
      <c r="AJ992" s="164"/>
      <c r="AK992" s="164"/>
    </row>
    <row r="993" spans="4:37">
      <c r="D993" s="164"/>
      <c r="E993" s="164"/>
      <c r="F993" s="164"/>
      <c r="G993" s="164"/>
      <c r="H993" s="164"/>
      <c r="I993" s="164"/>
      <c r="J993" s="164"/>
      <c r="K993" s="164"/>
      <c r="L993" s="164"/>
      <c r="M993" s="164"/>
      <c r="N993" s="164"/>
      <c r="O993" s="164"/>
      <c r="P993" s="164"/>
      <c r="Q993" s="164"/>
      <c r="R993" s="164"/>
      <c r="S993" s="164"/>
      <c r="T993" s="164"/>
      <c r="U993" s="164"/>
      <c r="V993" s="164"/>
      <c r="W993" s="164"/>
      <c r="X993" s="164"/>
      <c r="Y993" s="164"/>
      <c r="Z993" s="164"/>
      <c r="AA993" s="164"/>
      <c r="AB993" s="164"/>
      <c r="AC993" s="164"/>
      <c r="AD993" s="164"/>
      <c r="AE993" s="164"/>
      <c r="AF993" s="164"/>
      <c r="AG993" s="164"/>
      <c r="AH993" s="164"/>
      <c r="AI993" s="164"/>
      <c r="AJ993" s="164"/>
      <c r="AK993" s="164"/>
    </row>
    <row r="994" spans="4:37">
      <c r="D994" s="164"/>
      <c r="E994" s="164"/>
      <c r="F994" s="164"/>
      <c r="G994" s="164"/>
      <c r="H994" s="164"/>
      <c r="I994" s="164"/>
      <c r="J994" s="164"/>
      <c r="K994" s="164"/>
      <c r="L994" s="164"/>
      <c r="M994" s="164"/>
      <c r="N994" s="164"/>
      <c r="O994" s="164"/>
      <c r="P994" s="164"/>
      <c r="Q994" s="164"/>
      <c r="R994" s="164"/>
      <c r="S994" s="164"/>
      <c r="T994" s="164"/>
      <c r="U994" s="164"/>
      <c r="V994" s="164"/>
      <c r="W994" s="164"/>
      <c r="X994" s="164"/>
      <c r="Y994" s="164"/>
      <c r="Z994" s="164"/>
      <c r="AA994" s="164"/>
      <c r="AB994" s="164"/>
      <c r="AC994" s="164"/>
      <c r="AD994" s="164"/>
      <c r="AE994" s="164"/>
      <c r="AF994" s="164"/>
      <c r="AG994" s="164"/>
      <c r="AH994" s="164"/>
      <c r="AI994" s="164"/>
      <c r="AJ994" s="164"/>
      <c r="AK994" s="164"/>
    </row>
    <row r="995" spans="4:37">
      <c r="D995" s="164"/>
      <c r="E995" s="164"/>
      <c r="F995" s="164"/>
      <c r="G995" s="164"/>
      <c r="H995" s="164"/>
      <c r="I995" s="164"/>
      <c r="J995" s="164"/>
      <c r="K995" s="164"/>
      <c r="L995" s="164"/>
      <c r="M995" s="164"/>
      <c r="N995" s="164"/>
      <c r="O995" s="164"/>
      <c r="P995" s="164"/>
      <c r="Q995" s="164"/>
      <c r="R995" s="164"/>
      <c r="S995" s="164"/>
      <c r="T995" s="164"/>
      <c r="U995" s="164"/>
      <c r="V995" s="164"/>
      <c r="W995" s="164"/>
      <c r="X995" s="164"/>
      <c r="Y995" s="164"/>
      <c r="Z995" s="164"/>
      <c r="AA995" s="164"/>
      <c r="AB995" s="164"/>
      <c r="AC995" s="164"/>
      <c r="AD995" s="164"/>
      <c r="AE995" s="164"/>
      <c r="AF995" s="164"/>
      <c r="AG995" s="164"/>
      <c r="AH995" s="164"/>
      <c r="AI995" s="164"/>
      <c r="AJ995" s="164"/>
      <c r="AK995" s="164"/>
    </row>
    <row r="996" spans="4:37">
      <c r="D996" s="164"/>
      <c r="E996" s="164"/>
      <c r="F996" s="164"/>
      <c r="G996" s="164"/>
      <c r="H996" s="164"/>
      <c r="I996" s="164"/>
      <c r="J996" s="164"/>
      <c r="K996" s="164"/>
      <c r="L996" s="164"/>
      <c r="M996" s="164"/>
      <c r="N996" s="164"/>
      <c r="O996" s="164"/>
      <c r="P996" s="164"/>
      <c r="Q996" s="164"/>
      <c r="R996" s="164"/>
      <c r="S996" s="164"/>
      <c r="T996" s="164"/>
      <c r="U996" s="164"/>
      <c r="V996" s="164"/>
      <c r="W996" s="164"/>
      <c r="X996" s="164"/>
      <c r="Y996" s="164"/>
      <c r="Z996" s="164"/>
      <c r="AA996" s="164"/>
      <c r="AB996" s="164"/>
      <c r="AC996" s="164"/>
      <c r="AD996" s="164"/>
      <c r="AE996" s="164"/>
      <c r="AF996" s="164"/>
      <c r="AG996" s="164"/>
      <c r="AH996" s="164"/>
      <c r="AI996" s="164"/>
      <c r="AJ996" s="164"/>
      <c r="AK996" s="164"/>
    </row>
    <row r="997" spans="4:37">
      <c r="D997" s="164"/>
      <c r="E997" s="164"/>
      <c r="F997" s="164"/>
      <c r="G997" s="164"/>
      <c r="H997" s="164"/>
      <c r="I997" s="164"/>
      <c r="J997" s="164"/>
      <c r="K997" s="164"/>
      <c r="L997" s="164"/>
      <c r="M997" s="164"/>
      <c r="N997" s="164"/>
      <c r="O997" s="164"/>
      <c r="P997" s="164"/>
      <c r="Q997" s="164"/>
      <c r="R997" s="164"/>
      <c r="S997" s="164"/>
      <c r="T997" s="164"/>
      <c r="U997" s="164"/>
      <c r="V997" s="164"/>
      <c r="W997" s="164"/>
      <c r="X997" s="164"/>
      <c r="Y997" s="164"/>
      <c r="Z997" s="164"/>
      <c r="AA997" s="164"/>
      <c r="AB997" s="164"/>
      <c r="AC997" s="164"/>
      <c r="AD997" s="164"/>
      <c r="AE997" s="164"/>
      <c r="AF997" s="164"/>
      <c r="AG997" s="164"/>
      <c r="AH997" s="164"/>
      <c r="AI997" s="164"/>
      <c r="AJ997" s="164"/>
      <c r="AK997" s="164"/>
    </row>
    <row r="998" spans="4:37">
      <c r="D998" s="164"/>
      <c r="E998" s="164"/>
      <c r="F998" s="164"/>
      <c r="G998" s="164"/>
      <c r="H998" s="164"/>
      <c r="I998" s="164"/>
      <c r="J998" s="164"/>
      <c r="K998" s="164"/>
      <c r="L998" s="164"/>
      <c r="M998" s="164"/>
      <c r="N998" s="164"/>
      <c r="O998" s="164"/>
      <c r="P998" s="164"/>
      <c r="Q998" s="164"/>
      <c r="R998" s="164"/>
      <c r="S998" s="164"/>
      <c r="T998" s="164"/>
      <c r="U998" s="164"/>
      <c r="V998" s="164"/>
      <c r="W998" s="164"/>
      <c r="X998" s="164"/>
      <c r="Y998" s="164"/>
      <c r="Z998" s="164"/>
      <c r="AA998" s="164"/>
      <c r="AB998" s="164"/>
      <c r="AC998" s="164"/>
      <c r="AD998" s="164"/>
      <c r="AE998" s="164"/>
      <c r="AF998" s="164"/>
      <c r="AG998" s="164"/>
      <c r="AH998" s="164"/>
      <c r="AI998" s="164"/>
      <c r="AJ998" s="164"/>
      <c r="AK998" s="164"/>
    </row>
    <row r="999" spans="4:37">
      <c r="D999" s="164"/>
      <c r="E999" s="164"/>
      <c r="F999" s="164"/>
      <c r="G999" s="164"/>
      <c r="H999" s="164"/>
      <c r="I999" s="164"/>
      <c r="J999" s="164"/>
      <c r="K999" s="164"/>
      <c r="L999" s="164"/>
      <c r="M999" s="164"/>
      <c r="N999" s="164"/>
      <c r="O999" s="164"/>
      <c r="P999" s="164"/>
      <c r="Q999" s="164"/>
      <c r="R999" s="164"/>
      <c r="S999" s="164"/>
      <c r="T999" s="164"/>
      <c r="U999" s="164"/>
      <c r="V999" s="164"/>
      <c r="W999" s="164"/>
      <c r="X999" s="164"/>
      <c r="Y999" s="164"/>
      <c r="Z999" s="164"/>
      <c r="AA999" s="164"/>
      <c r="AB999" s="164"/>
      <c r="AC999" s="164"/>
      <c r="AD999" s="164"/>
      <c r="AE999" s="164"/>
      <c r="AF999" s="164"/>
      <c r="AG999" s="164"/>
      <c r="AH999" s="164"/>
      <c r="AI999" s="164"/>
      <c r="AJ999" s="164"/>
      <c r="AK999" s="164"/>
    </row>
    <row r="1000" spans="4:37">
      <c r="D1000" s="164"/>
      <c r="E1000" s="164"/>
      <c r="F1000" s="164"/>
      <c r="G1000" s="164"/>
      <c r="H1000" s="164"/>
      <c r="I1000" s="164"/>
      <c r="J1000" s="164"/>
      <c r="K1000" s="164"/>
      <c r="L1000" s="164"/>
      <c r="M1000" s="164"/>
      <c r="N1000" s="164"/>
      <c r="O1000" s="164"/>
      <c r="P1000" s="164"/>
      <c r="Q1000" s="164"/>
      <c r="R1000" s="164"/>
      <c r="S1000" s="164"/>
      <c r="T1000" s="164"/>
      <c r="U1000" s="164"/>
      <c r="V1000" s="164"/>
      <c r="W1000" s="164"/>
      <c r="X1000" s="164"/>
      <c r="Y1000" s="164"/>
      <c r="Z1000" s="164"/>
      <c r="AA1000" s="164"/>
      <c r="AB1000" s="164"/>
      <c r="AC1000" s="164"/>
      <c r="AD1000" s="164"/>
      <c r="AE1000" s="164"/>
      <c r="AF1000" s="164"/>
      <c r="AG1000" s="164"/>
      <c r="AH1000" s="164"/>
      <c r="AI1000" s="164"/>
      <c r="AJ1000" s="164"/>
      <c r="AK1000" s="164"/>
    </row>
    <row r="1001" spans="4:37">
      <c r="D1001" s="164"/>
      <c r="E1001" s="164"/>
      <c r="F1001" s="164"/>
      <c r="G1001" s="164"/>
      <c r="H1001" s="164"/>
      <c r="I1001" s="164"/>
      <c r="J1001" s="164"/>
      <c r="K1001" s="164"/>
      <c r="L1001" s="164"/>
      <c r="M1001" s="164"/>
      <c r="N1001" s="164"/>
      <c r="O1001" s="164"/>
      <c r="P1001" s="164"/>
      <c r="Q1001" s="164"/>
      <c r="R1001" s="164"/>
      <c r="S1001" s="164"/>
      <c r="T1001" s="164"/>
      <c r="U1001" s="164"/>
      <c r="V1001" s="164"/>
      <c r="W1001" s="164"/>
      <c r="X1001" s="164"/>
      <c r="Y1001" s="164"/>
      <c r="Z1001" s="164"/>
      <c r="AA1001" s="164"/>
      <c r="AB1001" s="164"/>
      <c r="AC1001" s="164"/>
      <c r="AD1001" s="164"/>
      <c r="AE1001" s="164"/>
      <c r="AF1001" s="164"/>
      <c r="AG1001" s="164"/>
      <c r="AH1001" s="164"/>
      <c r="AI1001" s="164"/>
      <c r="AJ1001" s="164"/>
      <c r="AK1001" s="164"/>
    </row>
    <row r="1002" spans="4:37">
      <c r="D1002" s="164"/>
      <c r="E1002" s="164"/>
      <c r="F1002" s="164"/>
      <c r="G1002" s="164"/>
      <c r="H1002" s="164"/>
      <c r="I1002" s="164"/>
      <c r="J1002" s="164"/>
      <c r="K1002" s="164"/>
      <c r="L1002" s="164"/>
      <c r="M1002" s="164"/>
      <c r="N1002" s="164"/>
      <c r="O1002" s="164"/>
      <c r="P1002" s="164"/>
      <c r="Q1002" s="164"/>
      <c r="R1002" s="164"/>
      <c r="S1002" s="164"/>
      <c r="T1002" s="164"/>
      <c r="U1002" s="164"/>
      <c r="V1002" s="164"/>
      <c r="W1002" s="164"/>
      <c r="X1002" s="164"/>
      <c r="Y1002" s="164"/>
      <c r="Z1002" s="164"/>
      <c r="AA1002" s="164"/>
      <c r="AB1002" s="164"/>
      <c r="AC1002" s="164"/>
      <c r="AD1002" s="164"/>
      <c r="AE1002" s="164"/>
      <c r="AF1002" s="164"/>
      <c r="AG1002" s="164"/>
      <c r="AH1002" s="164"/>
      <c r="AI1002" s="164"/>
      <c r="AJ1002" s="164"/>
      <c r="AK1002" s="164"/>
    </row>
    <row r="1003" spans="4:37">
      <c r="D1003" s="164"/>
      <c r="E1003" s="164"/>
      <c r="F1003" s="164"/>
      <c r="G1003" s="164"/>
      <c r="H1003" s="164"/>
      <c r="I1003" s="164"/>
      <c r="J1003" s="164"/>
      <c r="K1003" s="164"/>
      <c r="L1003" s="164"/>
      <c r="M1003" s="164"/>
      <c r="N1003" s="164"/>
      <c r="O1003" s="164"/>
      <c r="P1003" s="164"/>
      <c r="Q1003" s="164"/>
      <c r="R1003" s="164"/>
      <c r="S1003" s="164"/>
      <c r="T1003" s="164"/>
      <c r="U1003" s="164"/>
      <c r="V1003" s="164"/>
      <c r="W1003" s="164"/>
      <c r="X1003" s="164"/>
      <c r="Y1003" s="164"/>
      <c r="Z1003" s="164"/>
      <c r="AA1003" s="164"/>
      <c r="AB1003" s="164"/>
      <c r="AC1003" s="164"/>
      <c r="AD1003" s="164"/>
      <c r="AE1003" s="164"/>
      <c r="AF1003" s="164"/>
      <c r="AG1003" s="164"/>
      <c r="AH1003" s="164"/>
      <c r="AI1003" s="164"/>
      <c r="AJ1003" s="164"/>
      <c r="AK1003" s="164"/>
    </row>
    <row r="1004" spans="4:37">
      <c r="D1004" s="164"/>
      <c r="E1004" s="164"/>
      <c r="F1004" s="164"/>
      <c r="G1004" s="164"/>
      <c r="H1004" s="164"/>
      <c r="I1004" s="164"/>
      <c r="J1004" s="164"/>
      <c r="K1004" s="164"/>
      <c r="L1004" s="164"/>
      <c r="M1004" s="164"/>
      <c r="N1004" s="164"/>
      <c r="O1004" s="164"/>
      <c r="P1004" s="164"/>
      <c r="Q1004" s="164"/>
      <c r="R1004" s="164"/>
      <c r="S1004" s="164"/>
      <c r="T1004" s="164"/>
      <c r="U1004" s="164"/>
      <c r="V1004" s="164"/>
      <c r="W1004" s="164"/>
      <c r="X1004" s="164"/>
      <c r="Y1004" s="164"/>
      <c r="Z1004" s="164"/>
      <c r="AA1004" s="164"/>
      <c r="AB1004" s="164"/>
      <c r="AC1004" s="164"/>
      <c r="AD1004" s="164"/>
      <c r="AE1004" s="164"/>
      <c r="AF1004" s="164"/>
      <c r="AG1004" s="164"/>
      <c r="AH1004" s="164"/>
      <c r="AI1004" s="164"/>
      <c r="AJ1004" s="164"/>
      <c r="AK1004" s="164"/>
    </row>
    <row r="1005" spans="4:37">
      <c r="D1005" s="164"/>
      <c r="E1005" s="164"/>
      <c r="F1005" s="164"/>
      <c r="G1005" s="164"/>
      <c r="H1005" s="164"/>
      <c r="I1005" s="164"/>
      <c r="J1005" s="164"/>
      <c r="K1005" s="164"/>
      <c r="L1005" s="164"/>
      <c r="M1005" s="164"/>
      <c r="N1005" s="164"/>
      <c r="O1005" s="164"/>
      <c r="P1005" s="164"/>
      <c r="Q1005" s="164"/>
      <c r="R1005" s="164"/>
      <c r="S1005" s="164"/>
      <c r="T1005" s="164"/>
      <c r="U1005" s="164"/>
      <c r="V1005" s="164"/>
      <c r="W1005" s="164"/>
      <c r="X1005" s="164"/>
      <c r="Y1005" s="164"/>
      <c r="Z1005" s="164"/>
      <c r="AA1005" s="164"/>
      <c r="AB1005" s="164"/>
      <c r="AC1005" s="164"/>
      <c r="AD1005" s="164"/>
      <c r="AE1005" s="164"/>
      <c r="AF1005" s="164"/>
      <c r="AG1005" s="164"/>
      <c r="AH1005" s="164"/>
      <c r="AI1005" s="164"/>
      <c r="AJ1005" s="164"/>
      <c r="AK1005" s="164"/>
    </row>
    <row r="1006" spans="4:37">
      <c r="D1006" s="164"/>
      <c r="E1006" s="164"/>
      <c r="F1006" s="164"/>
      <c r="G1006" s="164"/>
      <c r="H1006" s="164"/>
      <c r="I1006" s="164"/>
      <c r="J1006" s="164"/>
      <c r="K1006" s="164"/>
      <c r="L1006" s="164"/>
      <c r="M1006" s="164"/>
      <c r="N1006" s="164"/>
      <c r="O1006" s="164"/>
      <c r="P1006" s="164"/>
      <c r="Q1006" s="164"/>
      <c r="R1006" s="164"/>
      <c r="S1006" s="164"/>
      <c r="T1006" s="164"/>
      <c r="U1006" s="164"/>
      <c r="V1006" s="164"/>
      <c r="W1006" s="164"/>
      <c r="X1006" s="164"/>
      <c r="Y1006" s="164"/>
      <c r="Z1006" s="164"/>
      <c r="AA1006" s="164"/>
      <c r="AB1006" s="164"/>
      <c r="AC1006" s="164"/>
      <c r="AD1006" s="164"/>
      <c r="AE1006" s="164"/>
      <c r="AF1006" s="164"/>
      <c r="AG1006" s="164"/>
      <c r="AH1006" s="164"/>
      <c r="AI1006" s="164"/>
      <c r="AJ1006" s="164"/>
      <c r="AK1006" s="164"/>
    </row>
    <row r="1007" spans="4:37">
      <c r="D1007" s="164"/>
      <c r="E1007" s="164"/>
      <c r="F1007" s="164"/>
      <c r="G1007" s="164"/>
      <c r="H1007" s="164"/>
      <c r="I1007" s="164"/>
      <c r="J1007" s="164"/>
      <c r="K1007" s="164"/>
      <c r="L1007" s="164"/>
      <c r="M1007" s="164"/>
      <c r="N1007" s="164"/>
      <c r="O1007" s="164"/>
      <c r="P1007" s="164"/>
      <c r="Q1007" s="164"/>
      <c r="R1007" s="164"/>
      <c r="S1007" s="164"/>
      <c r="T1007" s="164"/>
      <c r="U1007" s="164"/>
      <c r="V1007" s="164"/>
      <c r="W1007" s="164"/>
      <c r="X1007" s="164"/>
      <c r="Y1007" s="164"/>
      <c r="Z1007" s="164"/>
      <c r="AA1007" s="164"/>
      <c r="AB1007" s="164"/>
      <c r="AC1007" s="164"/>
      <c r="AD1007" s="164"/>
      <c r="AE1007" s="164"/>
      <c r="AF1007" s="164"/>
      <c r="AG1007" s="164"/>
      <c r="AH1007" s="164"/>
      <c r="AI1007" s="164"/>
      <c r="AJ1007" s="164"/>
      <c r="AK1007" s="164"/>
    </row>
    <row r="1008" spans="4:37">
      <c r="D1008" s="164"/>
      <c r="E1008" s="164"/>
      <c r="F1008" s="164"/>
      <c r="G1008" s="164"/>
      <c r="H1008" s="164"/>
      <c r="I1008" s="164"/>
      <c r="J1008" s="164"/>
      <c r="K1008" s="164"/>
      <c r="L1008" s="164"/>
      <c r="M1008" s="164"/>
      <c r="N1008" s="164"/>
      <c r="O1008" s="164"/>
      <c r="P1008" s="164"/>
      <c r="Q1008" s="164"/>
      <c r="R1008" s="164"/>
      <c r="S1008" s="164"/>
      <c r="T1008" s="164"/>
      <c r="U1008" s="164"/>
      <c r="V1008" s="164"/>
      <c r="W1008" s="164"/>
      <c r="X1008" s="164"/>
      <c r="Y1008" s="164"/>
      <c r="Z1008" s="164"/>
      <c r="AA1008" s="164"/>
      <c r="AB1008" s="164"/>
      <c r="AC1008" s="164"/>
      <c r="AD1008" s="164"/>
      <c r="AE1008" s="164"/>
      <c r="AF1008" s="164"/>
      <c r="AG1008" s="164"/>
      <c r="AH1008" s="164"/>
      <c r="AI1008" s="164"/>
      <c r="AJ1008" s="164"/>
      <c r="AK1008" s="164"/>
    </row>
    <row r="1009" spans="4:37">
      <c r="D1009" s="164"/>
      <c r="E1009" s="164"/>
      <c r="F1009" s="164"/>
      <c r="G1009" s="164"/>
      <c r="H1009" s="164"/>
      <c r="I1009" s="164"/>
      <c r="J1009" s="164"/>
      <c r="K1009" s="164"/>
      <c r="L1009" s="164"/>
      <c r="M1009" s="164"/>
      <c r="N1009" s="164"/>
      <c r="O1009" s="164"/>
      <c r="P1009" s="164"/>
      <c r="Q1009" s="164"/>
      <c r="R1009" s="164"/>
      <c r="S1009" s="164"/>
      <c r="T1009" s="164"/>
      <c r="U1009" s="164"/>
      <c r="V1009" s="164"/>
      <c r="W1009" s="164"/>
      <c r="X1009" s="164"/>
      <c r="Y1009" s="164"/>
      <c r="Z1009" s="164"/>
      <c r="AA1009" s="164"/>
      <c r="AB1009" s="164"/>
      <c r="AC1009" s="164"/>
      <c r="AD1009" s="164"/>
      <c r="AE1009" s="164"/>
      <c r="AF1009" s="164"/>
      <c r="AG1009" s="164"/>
      <c r="AH1009" s="164"/>
      <c r="AI1009" s="164"/>
      <c r="AJ1009" s="164"/>
      <c r="AK1009" s="164"/>
    </row>
    <row r="1010" spans="4:37">
      <c r="D1010" s="164"/>
      <c r="E1010" s="164"/>
      <c r="F1010" s="164"/>
      <c r="G1010" s="164"/>
      <c r="H1010" s="164"/>
      <c r="I1010" s="164"/>
      <c r="J1010" s="164"/>
      <c r="K1010" s="164"/>
      <c r="L1010" s="164"/>
      <c r="M1010" s="164"/>
      <c r="N1010" s="164"/>
      <c r="O1010" s="164"/>
      <c r="P1010" s="164"/>
      <c r="Q1010" s="164"/>
      <c r="R1010" s="164"/>
      <c r="S1010" s="164"/>
      <c r="T1010" s="164"/>
      <c r="U1010" s="164"/>
      <c r="V1010" s="164"/>
      <c r="W1010" s="164"/>
      <c r="X1010" s="164"/>
      <c r="Y1010" s="164"/>
      <c r="Z1010" s="164"/>
      <c r="AA1010" s="164"/>
      <c r="AB1010" s="164"/>
      <c r="AC1010" s="164"/>
      <c r="AD1010" s="164"/>
      <c r="AE1010" s="164"/>
      <c r="AF1010" s="164"/>
      <c r="AG1010" s="164"/>
      <c r="AH1010" s="164"/>
      <c r="AI1010" s="164"/>
      <c r="AJ1010" s="164"/>
      <c r="AK1010" s="164"/>
    </row>
    <row r="1011" spans="4:37">
      <c r="D1011" s="164"/>
      <c r="E1011" s="164"/>
      <c r="F1011" s="164"/>
      <c r="G1011" s="164"/>
      <c r="H1011" s="164"/>
      <c r="I1011" s="164"/>
      <c r="J1011" s="164"/>
      <c r="K1011" s="164"/>
      <c r="L1011" s="164"/>
      <c r="M1011" s="164"/>
      <c r="N1011" s="164"/>
      <c r="O1011" s="164"/>
      <c r="P1011" s="164"/>
      <c r="Q1011" s="164"/>
      <c r="R1011" s="164"/>
      <c r="S1011" s="164"/>
      <c r="T1011" s="164"/>
      <c r="U1011" s="164"/>
      <c r="V1011" s="164"/>
      <c r="W1011" s="164"/>
      <c r="X1011" s="164"/>
      <c r="Y1011" s="164"/>
      <c r="Z1011" s="164"/>
      <c r="AA1011" s="164"/>
      <c r="AB1011" s="164"/>
      <c r="AC1011" s="164"/>
      <c r="AD1011" s="164"/>
      <c r="AE1011" s="164"/>
      <c r="AF1011" s="164"/>
      <c r="AG1011" s="164"/>
      <c r="AH1011" s="164"/>
      <c r="AI1011" s="164"/>
      <c r="AJ1011" s="164"/>
      <c r="AK1011" s="164"/>
    </row>
    <row r="1012" spans="4:37">
      <c r="D1012" s="164"/>
      <c r="E1012" s="164"/>
      <c r="F1012" s="164"/>
      <c r="G1012" s="164"/>
      <c r="H1012" s="164"/>
      <c r="I1012" s="164"/>
      <c r="J1012" s="164"/>
      <c r="K1012" s="164"/>
      <c r="L1012" s="164"/>
      <c r="M1012" s="164"/>
      <c r="N1012" s="164"/>
      <c r="O1012" s="164"/>
      <c r="P1012" s="164"/>
      <c r="Q1012" s="164"/>
      <c r="R1012" s="164"/>
      <c r="S1012" s="164"/>
      <c r="T1012" s="164"/>
      <c r="U1012" s="164"/>
      <c r="V1012" s="164"/>
      <c r="W1012" s="164"/>
      <c r="X1012" s="164"/>
      <c r="Y1012" s="164"/>
      <c r="Z1012" s="164"/>
      <c r="AA1012" s="164"/>
      <c r="AB1012" s="164"/>
      <c r="AC1012" s="164"/>
      <c r="AD1012" s="164"/>
      <c r="AE1012" s="164"/>
      <c r="AF1012" s="164"/>
      <c r="AG1012" s="164"/>
      <c r="AH1012" s="164"/>
      <c r="AI1012" s="164"/>
      <c r="AJ1012" s="164"/>
      <c r="AK1012" s="164"/>
    </row>
    <row r="1013" spans="4:37">
      <c r="D1013" s="164"/>
      <c r="E1013" s="164"/>
      <c r="F1013" s="164"/>
      <c r="G1013" s="164"/>
      <c r="H1013" s="164"/>
      <c r="I1013" s="164"/>
      <c r="J1013" s="164"/>
      <c r="K1013" s="164"/>
      <c r="L1013" s="164"/>
      <c r="M1013" s="164"/>
      <c r="N1013" s="164"/>
      <c r="O1013" s="164"/>
      <c r="P1013" s="164"/>
      <c r="Q1013" s="164"/>
      <c r="R1013" s="164"/>
      <c r="S1013" s="164"/>
      <c r="T1013" s="164"/>
      <c r="U1013" s="164"/>
      <c r="V1013" s="164"/>
      <c r="W1013" s="164"/>
      <c r="X1013" s="164"/>
      <c r="Y1013" s="164"/>
      <c r="Z1013" s="164"/>
      <c r="AA1013" s="164"/>
      <c r="AB1013" s="164"/>
      <c r="AC1013" s="164"/>
      <c r="AD1013" s="164"/>
      <c r="AE1013" s="164"/>
      <c r="AF1013" s="164"/>
      <c r="AG1013" s="164"/>
      <c r="AH1013" s="164"/>
      <c r="AI1013" s="164"/>
      <c r="AJ1013" s="164"/>
      <c r="AK1013" s="164"/>
    </row>
  </sheetData>
  <mergeCells count="62">
    <mergeCell ref="A126:AB126"/>
    <mergeCell ref="A127:AB127"/>
    <mergeCell ref="A128:AB128"/>
    <mergeCell ref="A129:AB129"/>
    <mergeCell ref="A130:AB130"/>
    <mergeCell ref="A131:AB131"/>
    <mergeCell ref="AS131:AV131"/>
    <mergeCell ref="AW131:AX131"/>
    <mergeCell ref="AY131:AZ131"/>
    <mergeCell ref="AC131:AF131"/>
    <mergeCell ref="AG131:AJ131"/>
    <mergeCell ref="AK131:AN131"/>
    <mergeCell ref="AO131:AR131"/>
    <mergeCell ref="AY128:AZ128"/>
    <mergeCell ref="AC128:AF128"/>
    <mergeCell ref="AG128:AJ128"/>
    <mergeCell ref="AO130:AR130"/>
    <mergeCell ref="AS130:AV130"/>
    <mergeCell ref="AW130:AX130"/>
    <mergeCell ref="AY130:AZ130"/>
    <mergeCell ref="AC130:AF130"/>
    <mergeCell ref="AG130:AJ130"/>
    <mergeCell ref="AK130:AN130"/>
    <mergeCell ref="AC127:AF127"/>
    <mergeCell ref="AK128:AN128"/>
    <mergeCell ref="AO128:AR128"/>
    <mergeCell ref="AS128:AV128"/>
    <mergeCell ref="AW128:AX128"/>
    <mergeCell ref="AW126:AX126"/>
    <mergeCell ref="AY126:AZ126"/>
    <mergeCell ref="AG127:AJ127"/>
    <mergeCell ref="AK127:AN127"/>
    <mergeCell ref="AO127:AR127"/>
    <mergeCell ref="AS127:AV127"/>
    <mergeCell ref="AW127:AX127"/>
    <mergeCell ref="AY127:AZ127"/>
    <mergeCell ref="AC126:AF126"/>
    <mergeCell ref="AG126:AJ126"/>
    <mergeCell ref="AK126:AN126"/>
    <mergeCell ref="AO126:AR126"/>
    <mergeCell ref="AS126:AV126"/>
    <mergeCell ref="A2:A3"/>
    <mergeCell ref="A123:D123"/>
    <mergeCell ref="AW125:AX125"/>
    <mergeCell ref="AY125:AZ125"/>
    <mergeCell ref="AC125:AF125"/>
    <mergeCell ref="AG125:AJ125"/>
    <mergeCell ref="AK125:AN125"/>
    <mergeCell ref="AO125:AR125"/>
    <mergeCell ref="AS125:AV125"/>
    <mergeCell ref="A124:AB124"/>
    <mergeCell ref="A125:AB125"/>
    <mergeCell ref="AC124:AF124"/>
    <mergeCell ref="AG124:AJ124"/>
    <mergeCell ref="D2:D3"/>
    <mergeCell ref="AZ2:AZ3"/>
    <mergeCell ref="B2:C2"/>
    <mergeCell ref="AK124:AN124"/>
    <mergeCell ref="AO124:AR124"/>
    <mergeCell ref="AS124:AV124"/>
    <mergeCell ref="AW124:AX124"/>
    <mergeCell ref="AY124:AZ124"/>
  </mergeCells>
  <phoneticPr fontId="1"/>
  <pageMargins left="0.25" right="0.25" top="0.75" bottom="0.75" header="0.3" footer="0.3"/>
  <pageSetup paperSize="8" scale="84" fitToHeight="0" orientation="landscape" r:id="rId1"/>
  <headerFooter alignWithMargins="0"/>
  <ignoredErrors>
    <ignoredError sqref="C74:C104 C105:C116 C5:C60 C61:C72" numberStoredAsText="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D2F4EA-C0E1-4B91-8F40-D4EA05432522}">
  <dimension ref="A1"/>
  <sheetViews>
    <sheetView workbookViewId="0"/>
  </sheetViews>
  <sheetFormatPr defaultRowHeight="18.75"/>
  <sheetData/>
  <phoneticPr fontId="1"/>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E27DFE-4851-4AAB-A87B-4A0CE6DB00EC}">
  <sheetPr>
    <pageSetUpPr fitToPage="1"/>
  </sheetPr>
  <dimension ref="B1:X16"/>
  <sheetViews>
    <sheetView zoomScale="154" zoomScaleNormal="154" workbookViewId="0">
      <selection activeCell="B2" sqref="B2:X15"/>
    </sheetView>
  </sheetViews>
  <sheetFormatPr defaultColWidth="8.125" defaultRowHeight="9.75"/>
  <cols>
    <col min="1" max="1" width="1.25" style="28" customWidth="1"/>
    <col min="2" max="3" width="1.875" style="29" customWidth="1"/>
    <col min="4" max="4" width="3.375" style="29" customWidth="1"/>
    <col min="5" max="5" width="23.875" style="28" customWidth="1"/>
    <col min="6" max="22" width="5.875" style="28" bestFit="1" customWidth="1"/>
    <col min="23" max="23" width="5.875" style="28" customWidth="1"/>
    <col min="24" max="24" width="5.875" style="28" bestFit="1" customWidth="1"/>
    <col min="25" max="25" width="15.125" style="28" customWidth="1"/>
    <col min="26" max="16384" width="8.125" style="28"/>
  </cols>
  <sheetData>
    <row r="1" spans="2:24" s="15" customFormat="1" ht="5.45" customHeight="1">
      <c r="B1" s="78"/>
      <c r="C1" s="14"/>
      <c r="D1" s="14"/>
      <c r="E1" s="80"/>
      <c r="F1" s="80"/>
      <c r="G1" s="80"/>
      <c r="H1" s="80"/>
      <c r="I1" s="80"/>
      <c r="J1" s="80"/>
      <c r="K1" s="80"/>
      <c r="L1" s="80"/>
      <c r="M1" s="80"/>
      <c r="N1" s="80"/>
      <c r="O1" s="80"/>
      <c r="P1" s="80"/>
      <c r="Q1" s="80"/>
      <c r="R1" s="80"/>
      <c r="S1" s="80"/>
    </row>
    <row r="2" spans="2:24" ht="11.1" customHeight="1">
      <c r="B2" s="375" t="s">
        <v>0</v>
      </c>
      <c r="C2" s="374"/>
      <c r="D2" s="374"/>
      <c r="E2" s="375" t="s">
        <v>171</v>
      </c>
      <c r="F2" s="373" t="s">
        <v>712</v>
      </c>
      <c r="G2" s="374"/>
      <c r="H2" s="374"/>
      <c r="I2" s="374"/>
      <c r="J2" s="374"/>
      <c r="K2" s="374"/>
      <c r="L2" s="366"/>
      <c r="M2" s="366"/>
      <c r="N2" s="367"/>
      <c r="O2" s="367"/>
      <c r="P2" s="367"/>
      <c r="Q2" s="367"/>
      <c r="R2" s="367"/>
      <c r="S2" s="367"/>
      <c r="T2" s="367"/>
      <c r="U2" s="367"/>
      <c r="V2" s="367"/>
      <c r="W2" s="367"/>
      <c r="X2" s="367"/>
    </row>
    <row r="3" spans="2:24" ht="14.25" customHeight="1">
      <c r="B3" s="200" t="s">
        <v>172</v>
      </c>
      <c r="C3" s="182" t="s">
        <v>173</v>
      </c>
      <c r="D3" s="201" t="s">
        <v>174</v>
      </c>
      <c r="E3" s="376"/>
      <c r="F3" s="182">
        <v>2002</v>
      </c>
      <c r="G3" s="182">
        <v>2003</v>
      </c>
      <c r="H3" s="182">
        <v>2004</v>
      </c>
      <c r="I3" s="182">
        <v>2005</v>
      </c>
      <c r="J3" s="182">
        <v>2006</v>
      </c>
      <c r="K3" s="182">
        <v>2007</v>
      </c>
      <c r="L3" s="182">
        <v>2008</v>
      </c>
      <c r="M3" s="182">
        <v>2009</v>
      </c>
      <c r="N3" s="182">
        <v>2010</v>
      </c>
      <c r="O3" s="182">
        <v>2011</v>
      </c>
      <c r="P3" s="182">
        <v>2012</v>
      </c>
      <c r="Q3" s="204">
        <v>2013</v>
      </c>
      <c r="R3" s="204">
        <v>2014</v>
      </c>
      <c r="S3" s="204">
        <v>2015</v>
      </c>
      <c r="T3" s="204">
        <v>2016</v>
      </c>
      <c r="U3" s="204">
        <v>2017</v>
      </c>
      <c r="V3" s="204">
        <v>2018</v>
      </c>
      <c r="W3" s="204">
        <v>2019</v>
      </c>
      <c r="X3" s="204">
        <v>2020</v>
      </c>
    </row>
    <row r="4" spans="2:24" ht="14.25" customHeight="1">
      <c r="B4" s="377" t="s">
        <v>670</v>
      </c>
      <c r="C4" s="379"/>
      <c r="D4" s="379"/>
      <c r="E4" s="379"/>
      <c r="F4" s="280">
        <f t="shared" ref="F4:S4" si="0">F5+F6+F7+F8+F9+F10+F11+F12+F13</f>
        <v>133643</v>
      </c>
      <c r="G4" s="280">
        <f t="shared" si="0"/>
        <v>133401</v>
      </c>
      <c r="H4" s="280">
        <f t="shared" si="0"/>
        <v>130166</v>
      </c>
      <c r="I4" s="280">
        <f t="shared" si="0"/>
        <v>129173</v>
      </c>
      <c r="J4" s="280">
        <f t="shared" si="0"/>
        <v>129137</v>
      </c>
      <c r="K4" s="280">
        <f>K5+K6+K7+K8+K9+K10+K11+K12+K13</f>
        <v>130166</v>
      </c>
      <c r="L4" s="280">
        <f t="shared" si="0"/>
        <v>124603</v>
      </c>
      <c r="M4" s="280">
        <f t="shared" si="0"/>
        <v>112478</v>
      </c>
      <c r="N4" s="280">
        <f t="shared" si="0"/>
        <v>114135</v>
      </c>
      <c r="O4" s="280">
        <f t="shared" si="0"/>
        <v>114443</v>
      </c>
      <c r="P4" s="280">
        <f t="shared" si="0"/>
        <v>114719</v>
      </c>
      <c r="Q4" s="280">
        <f t="shared" si="0"/>
        <v>111422</v>
      </c>
      <c r="R4" s="280">
        <f t="shared" si="0"/>
        <v>114171</v>
      </c>
      <c r="S4" s="280">
        <f t="shared" si="0"/>
        <v>112539</v>
      </c>
      <c r="T4" s="280">
        <v>112816</v>
      </c>
      <c r="U4" s="280">
        <f>SUM(U5:U13)</f>
        <v>114518</v>
      </c>
      <c r="V4" s="280">
        <f>SUM(V5:V13)</f>
        <v>119574</v>
      </c>
      <c r="W4" s="280">
        <f>SUM(W5:W13)</f>
        <v>119311</v>
      </c>
      <c r="X4" s="280">
        <f>SUM(X5:X13)</f>
        <v>121271</v>
      </c>
    </row>
    <row r="5" spans="2:24" ht="14.25" customHeight="1">
      <c r="B5" s="377"/>
      <c r="C5" s="378"/>
      <c r="D5" s="182" t="s">
        <v>177</v>
      </c>
      <c r="E5" s="184" t="s">
        <v>579</v>
      </c>
      <c r="F5" s="185">
        <v>66322</v>
      </c>
      <c r="G5" s="185">
        <v>66547</v>
      </c>
      <c r="H5" s="185">
        <v>65130</v>
      </c>
      <c r="I5" s="185">
        <v>65386</v>
      </c>
      <c r="J5" s="185">
        <v>65248</v>
      </c>
      <c r="K5" s="185">
        <v>65130</v>
      </c>
      <c r="L5" s="185">
        <v>62654</v>
      </c>
      <c r="M5" s="185">
        <v>57019</v>
      </c>
      <c r="N5" s="185">
        <v>58223</v>
      </c>
      <c r="O5" s="185">
        <v>59032</v>
      </c>
      <c r="P5" s="185">
        <v>59843</v>
      </c>
      <c r="Q5" s="205">
        <v>58916</v>
      </c>
      <c r="R5" s="205">
        <v>60997</v>
      </c>
      <c r="S5" s="205">
        <v>59676</v>
      </c>
      <c r="T5" s="205">
        <v>60414</v>
      </c>
      <c r="U5" s="205">
        <v>61557</v>
      </c>
      <c r="V5" s="205">
        <v>64462</v>
      </c>
      <c r="W5" s="205">
        <v>64096</v>
      </c>
      <c r="X5" s="205">
        <v>65214</v>
      </c>
    </row>
    <row r="6" spans="2:24" ht="14.25" customHeight="1">
      <c r="B6" s="378"/>
      <c r="C6" s="378"/>
      <c r="D6" s="182" t="s">
        <v>179</v>
      </c>
      <c r="E6" s="184" t="s">
        <v>580</v>
      </c>
      <c r="F6" s="185">
        <v>6098</v>
      </c>
      <c r="G6" s="185">
        <v>5877</v>
      </c>
      <c r="H6" s="185">
        <v>5525</v>
      </c>
      <c r="I6" s="185">
        <v>5319</v>
      </c>
      <c r="J6" s="185">
        <v>5023</v>
      </c>
      <c r="K6" s="185">
        <v>5525</v>
      </c>
      <c r="L6" s="185">
        <v>4517</v>
      </c>
      <c r="M6" s="185">
        <v>3817</v>
      </c>
      <c r="N6" s="185">
        <v>3918</v>
      </c>
      <c r="O6" s="185">
        <v>3886</v>
      </c>
      <c r="P6" s="185">
        <v>3720</v>
      </c>
      <c r="Q6" s="205">
        <v>3578</v>
      </c>
      <c r="R6" s="205">
        <v>3496</v>
      </c>
      <c r="S6" s="205">
        <v>3420</v>
      </c>
      <c r="T6" s="205">
        <v>3344</v>
      </c>
      <c r="U6" s="205">
        <v>3150</v>
      </c>
      <c r="V6" s="205">
        <v>3188</v>
      </c>
      <c r="W6" s="205">
        <v>3031</v>
      </c>
      <c r="X6" s="205">
        <v>2862</v>
      </c>
    </row>
    <row r="7" spans="2:24" ht="14.25" customHeight="1">
      <c r="B7" s="378"/>
      <c r="C7" s="378"/>
      <c r="D7" s="182" t="s">
        <v>181</v>
      </c>
      <c r="E7" s="184" t="s">
        <v>671</v>
      </c>
      <c r="F7" s="185">
        <v>16591</v>
      </c>
      <c r="G7" s="185">
        <v>17138</v>
      </c>
      <c r="H7" s="185">
        <v>16842</v>
      </c>
      <c r="I7" s="185">
        <v>17394</v>
      </c>
      <c r="J7" s="185">
        <v>17690</v>
      </c>
      <c r="K7" s="185">
        <v>16842</v>
      </c>
      <c r="L7" s="185">
        <v>18031</v>
      </c>
      <c r="M7" s="185">
        <v>16570</v>
      </c>
      <c r="N7" s="185">
        <v>16802</v>
      </c>
      <c r="O7" s="185">
        <v>17062</v>
      </c>
      <c r="P7" s="185">
        <v>17290</v>
      </c>
      <c r="Q7" s="205">
        <v>16862</v>
      </c>
      <c r="R7" s="205">
        <v>16867</v>
      </c>
      <c r="S7" s="205">
        <v>17427</v>
      </c>
      <c r="T7" s="205">
        <v>17356</v>
      </c>
      <c r="U7" s="205">
        <v>17892</v>
      </c>
      <c r="V7" s="205">
        <v>18865</v>
      </c>
      <c r="W7" s="205">
        <v>19153</v>
      </c>
      <c r="X7" s="205">
        <v>19930</v>
      </c>
    </row>
    <row r="8" spans="2:24" ht="21.75" customHeight="1">
      <c r="B8" s="378"/>
      <c r="C8" s="378"/>
      <c r="D8" s="182" t="s">
        <v>183</v>
      </c>
      <c r="E8" s="184" t="s">
        <v>672</v>
      </c>
      <c r="F8" s="185">
        <v>19971</v>
      </c>
      <c r="G8" s="185">
        <v>19899</v>
      </c>
      <c r="H8" s="185">
        <v>19550</v>
      </c>
      <c r="I8" s="185">
        <v>18892</v>
      </c>
      <c r="J8" s="185">
        <v>19127</v>
      </c>
      <c r="K8" s="185">
        <v>19550</v>
      </c>
      <c r="L8" s="185">
        <v>18894</v>
      </c>
      <c r="M8" s="185">
        <v>16936</v>
      </c>
      <c r="N8" s="185">
        <v>17070</v>
      </c>
      <c r="O8" s="185">
        <v>16585</v>
      </c>
      <c r="P8" s="185">
        <v>16762</v>
      </c>
      <c r="Q8" s="205">
        <v>15117</v>
      </c>
      <c r="R8" s="205">
        <v>16429</v>
      </c>
      <c r="S8" s="205">
        <v>15937</v>
      </c>
      <c r="T8" s="205">
        <v>16165</v>
      </c>
      <c r="U8" s="205">
        <v>16465</v>
      </c>
      <c r="V8" s="205">
        <v>17185</v>
      </c>
      <c r="W8" s="205">
        <v>17271</v>
      </c>
      <c r="X8" s="205">
        <v>17610</v>
      </c>
    </row>
    <row r="9" spans="2:24" ht="15" customHeight="1">
      <c r="B9" s="378"/>
      <c r="C9" s="378"/>
      <c r="D9" s="182" t="s">
        <v>185</v>
      </c>
      <c r="E9" s="184" t="s">
        <v>673</v>
      </c>
      <c r="F9" s="185">
        <v>19451</v>
      </c>
      <c r="G9" s="185">
        <v>18847</v>
      </c>
      <c r="H9" s="185">
        <v>18016</v>
      </c>
      <c r="I9" s="185">
        <v>17285</v>
      </c>
      <c r="J9" s="185">
        <v>17078</v>
      </c>
      <c r="K9" s="185">
        <v>18016</v>
      </c>
      <c r="L9" s="185">
        <v>15719</v>
      </c>
      <c r="M9" s="185">
        <v>13905</v>
      </c>
      <c r="N9" s="185">
        <v>13794</v>
      </c>
      <c r="O9" s="185">
        <v>13842</v>
      </c>
      <c r="P9" s="185">
        <v>13245</v>
      </c>
      <c r="Q9" s="205">
        <v>13112</v>
      </c>
      <c r="R9" s="205">
        <v>12730</v>
      </c>
      <c r="S9" s="205">
        <v>12432</v>
      </c>
      <c r="T9" s="205">
        <v>11752</v>
      </c>
      <c r="U9" s="205">
        <v>11630</v>
      </c>
      <c r="V9" s="205">
        <v>12060</v>
      </c>
      <c r="W9" s="205">
        <v>11870</v>
      </c>
      <c r="X9" s="205">
        <v>11892</v>
      </c>
    </row>
    <row r="10" spans="2:24" ht="15" customHeight="1">
      <c r="B10" s="378"/>
      <c r="C10" s="378"/>
      <c r="D10" s="182" t="s">
        <v>187</v>
      </c>
      <c r="E10" s="184" t="s">
        <v>674</v>
      </c>
      <c r="F10" s="185">
        <v>658</v>
      </c>
      <c r="G10" s="185">
        <v>655</v>
      </c>
      <c r="H10" s="185">
        <v>649</v>
      </c>
      <c r="I10" s="185">
        <v>621</v>
      </c>
      <c r="J10" s="185">
        <v>676</v>
      </c>
      <c r="K10" s="185">
        <v>649</v>
      </c>
      <c r="L10" s="185">
        <v>646</v>
      </c>
      <c r="M10" s="185">
        <v>590</v>
      </c>
      <c r="N10" s="185">
        <v>665</v>
      </c>
      <c r="O10" s="185">
        <v>655</v>
      </c>
      <c r="P10" s="185">
        <v>630</v>
      </c>
      <c r="Q10" s="205">
        <v>665</v>
      </c>
      <c r="R10" s="205">
        <v>652</v>
      </c>
      <c r="S10" s="205">
        <v>646</v>
      </c>
      <c r="T10" s="205">
        <v>608</v>
      </c>
      <c r="U10" s="205">
        <v>650</v>
      </c>
      <c r="V10" s="205">
        <v>622</v>
      </c>
      <c r="W10" s="205">
        <v>604</v>
      </c>
      <c r="X10" s="205">
        <v>575</v>
      </c>
    </row>
    <row r="11" spans="2:24" ht="15" customHeight="1">
      <c r="B11" s="378"/>
      <c r="C11" s="378"/>
      <c r="D11" s="182" t="s">
        <v>189</v>
      </c>
      <c r="E11" s="184" t="s">
        <v>675</v>
      </c>
      <c r="F11" s="185">
        <v>385</v>
      </c>
      <c r="G11" s="185">
        <v>407</v>
      </c>
      <c r="H11" s="185">
        <v>435</v>
      </c>
      <c r="I11" s="185">
        <v>402</v>
      </c>
      <c r="J11" s="185">
        <v>439</v>
      </c>
      <c r="K11" s="185">
        <v>435</v>
      </c>
      <c r="L11" s="185">
        <v>343</v>
      </c>
      <c r="M11" s="185">
        <v>332</v>
      </c>
      <c r="N11" s="185">
        <v>361</v>
      </c>
      <c r="O11" s="185">
        <v>390</v>
      </c>
      <c r="P11" s="185">
        <v>429</v>
      </c>
      <c r="Q11" s="205">
        <v>405</v>
      </c>
      <c r="R11" s="205">
        <v>371</v>
      </c>
      <c r="S11" s="205">
        <v>398</v>
      </c>
      <c r="T11" s="205">
        <v>376</v>
      </c>
      <c r="U11" s="205">
        <v>372</v>
      </c>
      <c r="V11" s="205">
        <v>368</v>
      </c>
      <c r="W11" s="205">
        <v>451</v>
      </c>
      <c r="X11" s="205">
        <v>434</v>
      </c>
    </row>
    <row r="12" spans="2:24" ht="21.75" customHeight="1">
      <c r="B12" s="378"/>
      <c r="C12" s="378"/>
      <c r="D12" s="182" t="s">
        <v>191</v>
      </c>
      <c r="E12" s="184" t="s">
        <v>676</v>
      </c>
      <c r="F12" s="185">
        <v>3040</v>
      </c>
      <c r="G12" s="185">
        <v>2900</v>
      </c>
      <c r="H12" s="185">
        <v>2999</v>
      </c>
      <c r="I12" s="185">
        <v>2854</v>
      </c>
      <c r="J12" s="185">
        <v>2865</v>
      </c>
      <c r="K12" s="185">
        <v>2999</v>
      </c>
      <c r="L12" s="185">
        <v>2859</v>
      </c>
      <c r="M12" s="185">
        <v>2445</v>
      </c>
      <c r="N12" s="185">
        <v>2441</v>
      </c>
      <c r="O12" s="185">
        <v>2558</v>
      </c>
      <c r="P12" s="185">
        <v>2526</v>
      </c>
      <c r="Q12" s="205">
        <v>2513</v>
      </c>
      <c r="R12" s="205">
        <v>2477</v>
      </c>
      <c r="S12" s="205">
        <v>2441</v>
      </c>
      <c r="T12" s="205">
        <v>2416</v>
      </c>
      <c r="U12" s="205">
        <v>2450</v>
      </c>
      <c r="V12" s="205">
        <v>2427</v>
      </c>
      <c r="W12" s="205">
        <v>2499</v>
      </c>
      <c r="X12" s="205">
        <v>2320</v>
      </c>
    </row>
    <row r="13" spans="2:24" ht="25.5" customHeight="1">
      <c r="B13" s="378"/>
      <c r="C13" s="378"/>
      <c r="D13" s="182" t="s">
        <v>218</v>
      </c>
      <c r="E13" s="184" t="s">
        <v>708</v>
      </c>
      <c r="F13" s="185">
        <v>1127</v>
      </c>
      <c r="G13" s="185">
        <v>1131</v>
      </c>
      <c r="H13" s="185">
        <v>1020</v>
      </c>
      <c r="I13" s="185">
        <v>1020</v>
      </c>
      <c r="J13" s="185">
        <v>991</v>
      </c>
      <c r="K13" s="185">
        <v>1020</v>
      </c>
      <c r="L13" s="185">
        <v>940</v>
      </c>
      <c r="M13" s="185">
        <v>864</v>
      </c>
      <c r="N13" s="185">
        <v>861</v>
      </c>
      <c r="O13" s="185">
        <v>433</v>
      </c>
      <c r="P13" s="185">
        <v>274</v>
      </c>
      <c r="Q13" s="205">
        <v>254</v>
      </c>
      <c r="R13" s="205">
        <v>152</v>
      </c>
      <c r="S13" s="205">
        <v>162</v>
      </c>
      <c r="T13" s="205">
        <v>385</v>
      </c>
      <c r="U13" s="205">
        <v>352</v>
      </c>
      <c r="V13" s="205">
        <v>397</v>
      </c>
      <c r="W13" s="205">
        <v>336</v>
      </c>
      <c r="X13" s="205">
        <v>434</v>
      </c>
    </row>
    <row r="14" spans="2:24" ht="15" customHeight="1">
      <c r="B14" s="368" t="s">
        <v>845</v>
      </c>
      <c r="C14" s="369"/>
      <c r="D14" s="369"/>
      <c r="E14" s="370"/>
      <c r="F14" s="280">
        <v>9045</v>
      </c>
      <c r="G14" s="280">
        <v>8806</v>
      </c>
      <c r="H14" s="280">
        <v>8858</v>
      </c>
      <c r="I14" s="280">
        <v>9271</v>
      </c>
      <c r="J14" s="280">
        <v>11171</v>
      </c>
      <c r="K14" s="280">
        <v>10456</v>
      </c>
      <c r="L14" s="280">
        <v>10148</v>
      </c>
      <c r="M14" s="280">
        <v>8862</v>
      </c>
      <c r="N14" s="280">
        <v>9457</v>
      </c>
      <c r="O14" s="280">
        <v>9176</v>
      </c>
      <c r="P14" s="280">
        <v>9143</v>
      </c>
      <c r="Q14" s="280">
        <v>8872</v>
      </c>
      <c r="R14" s="280">
        <v>9141</v>
      </c>
      <c r="S14" s="280">
        <v>8574</v>
      </c>
      <c r="T14" s="280">
        <v>8512</v>
      </c>
      <c r="U14" s="280">
        <v>8644</v>
      </c>
      <c r="V14" s="280">
        <f>4263+1264+1391+210+277+133+929+238+465</f>
        <v>9170</v>
      </c>
      <c r="W14" s="280">
        <v>9359</v>
      </c>
      <c r="X14" s="280">
        <v>13920</v>
      </c>
    </row>
    <row r="15" spans="2:24" ht="15" customHeight="1">
      <c r="B15" s="371" t="s">
        <v>735</v>
      </c>
      <c r="C15" s="372"/>
      <c r="D15" s="372"/>
      <c r="E15" s="372"/>
      <c r="F15" s="353">
        <f t="shared" ref="F15:S15" si="1">F4+F14</f>
        <v>142688</v>
      </c>
      <c r="G15" s="353">
        <f t="shared" si="1"/>
        <v>142207</v>
      </c>
      <c r="H15" s="353">
        <f t="shared" si="1"/>
        <v>139024</v>
      </c>
      <c r="I15" s="353">
        <f t="shared" si="1"/>
        <v>138444</v>
      </c>
      <c r="J15" s="353">
        <f t="shared" si="1"/>
        <v>140308</v>
      </c>
      <c r="K15" s="353">
        <f t="shared" si="1"/>
        <v>140622</v>
      </c>
      <c r="L15" s="353">
        <f t="shared" si="1"/>
        <v>134751</v>
      </c>
      <c r="M15" s="353">
        <f t="shared" si="1"/>
        <v>121340</v>
      </c>
      <c r="N15" s="353">
        <f t="shared" si="1"/>
        <v>123592</v>
      </c>
      <c r="O15" s="353">
        <f t="shared" si="1"/>
        <v>123619</v>
      </c>
      <c r="P15" s="353">
        <f t="shared" si="1"/>
        <v>123862</v>
      </c>
      <c r="Q15" s="354">
        <f t="shared" si="1"/>
        <v>120294</v>
      </c>
      <c r="R15" s="354">
        <f t="shared" si="1"/>
        <v>123312</v>
      </c>
      <c r="S15" s="354">
        <f t="shared" si="1"/>
        <v>121113</v>
      </c>
      <c r="T15" s="354">
        <v>121328</v>
      </c>
      <c r="U15" s="354">
        <f>U4+U14</f>
        <v>123162</v>
      </c>
      <c r="V15" s="354">
        <f>V4+V14</f>
        <v>128744</v>
      </c>
      <c r="W15" s="354">
        <f>W4+W14</f>
        <v>128670</v>
      </c>
      <c r="X15" s="354">
        <f>X4+X14</f>
        <v>135191</v>
      </c>
    </row>
    <row r="16" spans="2:24" ht="3.95" customHeight="1"/>
  </sheetData>
  <mergeCells count="7">
    <mergeCell ref="B14:E14"/>
    <mergeCell ref="B15:E15"/>
    <mergeCell ref="F2:X2"/>
    <mergeCell ref="B2:D2"/>
    <mergeCell ref="E2:E3"/>
    <mergeCell ref="B5:C13"/>
    <mergeCell ref="B4:E4"/>
  </mergeCells>
  <phoneticPr fontId="1"/>
  <pageMargins left="0.75" right="0.75" top="1" bottom="1" header="0.51200000000000001" footer="0.51200000000000001"/>
  <pageSetup paperSize="9" scale="83" orientation="landscape" r:id="rId1"/>
  <headerFooter alignWithMargins="0"/>
  <ignoredErrors>
    <ignoredError sqref="X4 U4 W4:W15" formulaRange="1"/>
    <ignoredError sqref="D5:D13" numberStoredAsText="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159BBA-8F01-4856-BFD0-340C23436994}">
  <dimension ref="B1:E38"/>
  <sheetViews>
    <sheetView zoomScaleNormal="100" workbookViewId="0">
      <selection activeCell="E17" sqref="E17"/>
    </sheetView>
  </sheetViews>
  <sheetFormatPr defaultColWidth="8.625" defaultRowHeight="13.5"/>
  <cols>
    <col min="1" max="1" width="1.5" style="197" customWidth="1"/>
    <col min="2" max="2" width="7.625" style="197" customWidth="1"/>
    <col min="3" max="3" width="16" style="197" customWidth="1"/>
    <col min="4" max="4" width="20" style="197" customWidth="1"/>
    <col min="5" max="5" width="14.875" style="197" customWidth="1"/>
    <col min="6" max="6" width="0.875" style="197" customWidth="1"/>
    <col min="7" max="16384" width="8.625" style="197"/>
  </cols>
  <sheetData>
    <row r="1" spans="2:5" ht="6" customHeight="1"/>
    <row r="2" spans="2:5" ht="30" customHeight="1">
      <c r="B2" s="366" t="s">
        <v>691</v>
      </c>
      <c r="C2" s="367"/>
      <c r="D2" s="367"/>
      <c r="E2" s="367"/>
    </row>
    <row r="3" spans="2:5" s="198" customFormat="1" ht="66" customHeight="1">
      <c r="B3" s="380" t="s">
        <v>693</v>
      </c>
      <c r="C3" s="206" t="s">
        <v>715</v>
      </c>
      <c r="D3" s="206" t="s">
        <v>790</v>
      </c>
      <c r="E3" s="206" t="s">
        <v>714</v>
      </c>
    </row>
    <row r="4" spans="2:5" s="198" customFormat="1" ht="26.25" customHeight="1">
      <c r="B4" s="381"/>
      <c r="C4" s="206" t="s">
        <v>694</v>
      </c>
      <c r="D4" s="206" t="s">
        <v>695</v>
      </c>
      <c r="E4" s="183" t="s">
        <v>696</v>
      </c>
    </row>
    <row r="5" spans="2:5" s="198" customFormat="1">
      <c r="B5" s="206">
        <v>1988</v>
      </c>
      <c r="C5" s="327">
        <v>223470</v>
      </c>
      <c r="D5" s="328">
        <v>226318</v>
      </c>
      <c r="E5" s="329"/>
    </row>
    <row r="6" spans="2:5" s="198" customFormat="1">
      <c r="B6" s="206">
        <v>1989</v>
      </c>
      <c r="C6" s="327">
        <v>216118</v>
      </c>
      <c r="D6" s="328">
        <v>217964</v>
      </c>
      <c r="E6" s="329"/>
    </row>
    <row r="7" spans="2:5" s="198" customFormat="1">
      <c r="B7" s="206">
        <v>1990</v>
      </c>
      <c r="C7" s="327">
        <v>207581</v>
      </c>
      <c r="D7" s="328">
        <v>210108</v>
      </c>
      <c r="E7" s="329"/>
    </row>
    <row r="8" spans="2:5" s="198" customFormat="1">
      <c r="B8" s="206">
        <v>1991</v>
      </c>
      <c r="C8" s="327">
        <v>196803</v>
      </c>
      <c r="D8" s="328">
        <v>200633</v>
      </c>
      <c r="E8" s="329"/>
    </row>
    <row r="9" spans="2:5" s="198" customFormat="1">
      <c r="B9" s="206">
        <v>1992</v>
      </c>
      <c r="C9" s="327">
        <v>186532</v>
      </c>
      <c r="D9" s="328">
        <v>189589</v>
      </c>
      <c r="E9" s="329"/>
    </row>
    <row r="10" spans="2:5" s="198" customFormat="1">
      <c r="B10" s="206">
        <v>1993</v>
      </c>
      <c r="C10" s="327">
        <v>180575</v>
      </c>
      <c r="D10" s="328">
        <v>181900</v>
      </c>
      <c r="E10" s="329"/>
    </row>
    <row r="11" spans="2:5" s="198" customFormat="1">
      <c r="B11" s="206">
        <v>1994</v>
      </c>
      <c r="C11" s="327">
        <v>173517</v>
      </c>
      <c r="D11" s="328">
        <v>176047</v>
      </c>
      <c r="E11" s="329"/>
    </row>
    <row r="12" spans="2:5" s="198" customFormat="1">
      <c r="B12" s="206">
        <v>1995</v>
      </c>
      <c r="C12" s="327">
        <v>164998</v>
      </c>
      <c r="D12" s="328">
        <v>167316</v>
      </c>
      <c r="E12" s="329"/>
    </row>
    <row r="13" spans="2:5" s="198" customFormat="1">
      <c r="B13" s="206">
        <v>1996</v>
      </c>
      <c r="C13" s="327">
        <v>160712</v>
      </c>
      <c r="D13" s="328">
        <v>162862</v>
      </c>
      <c r="E13" s="329"/>
    </row>
    <row r="14" spans="2:5" s="198" customFormat="1">
      <c r="B14" s="206">
        <v>1997</v>
      </c>
      <c r="C14" s="327">
        <v>154489</v>
      </c>
      <c r="D14" s="328">
        <v>156726</v>
      </c>
      <c r="E14" s="329"/>
    </row>
    <row r="15" spans="2:5" s="198" customFormat="1">
      <c r="B15" s="206">
        <v>1998</v>
      </c>
      <c r="C15" s="327">
        <v>144838</v>
      </c>
      <c r="D15" s="328">
        <v>148248</v>
      </c>
      <c r="E15" s="329"/>
    </row>
    <row r="16" spans="2:5">
      <c r="B16" s="207">
        <v>1999</v>
      </c>
      <c r="C16" s="330">
        <v>141055</v>
      </c>
      <c r="D16" s="331">
        <v>137316</v>
      </c>
      <c r="E16" s="331"/>
    </row>
    <row r="17" spans="2:5">
      <c r="B17" s="207">
        <v>2000</v>
      </c>
      <c r="C17" s="330">
        <v>139974</v>
      </c>
      <c r="D17" s="331">
        <v>133948</v>
      </c>
      <c r="E17" s="331"/>
    </row>
    <row r="18" spans="2:5">
      <c r="B18" s="207">
        <v>2001</v>
      </c>
      <c r="C18" s="330">
        <v>140149</v>
      </c>
      <c r="D18" s="331">
        <v>133598</v>
      </c>
      <c r="E18" s="331"/>
    </row>
    <row r="19" spans="2:5">
      <c r="B19" s="207">
        <v>2002</v>
      </c>
      <c r="C19" s="330">
        <v>132339</v>
      </c>
      <c r="D19" s="331">
        <v>125918</v>
      </c>
      <c r="E19" s="331">
        <v>142688</v>
      </c>
    </row>
    <row r="20" spans="2:5">
      <c r="B20" s="207">
        <v>2003</v>
      </c>
      <c r="C20" s="330">
        <v>132936</v>
      </c>
      <c r="D20" s="331">
        <v>125750</v>
      </c>
      <c r="E20" s="331">
        <v>142207</v>
      </c>
    </row>
    <row r="21" spans="2:5">
      <c r="B21" s="207">
        <v>2004</v>
      </c>
      <c r="C21" s="330">
        <v>132248</v>
      </c>
      <c r="D21" s="331">
        <v>122804</v>
      </c>
      <c r="E21" s="331">
        <v>139024</v>
      </c>
    </row>
    <row r="22" spans="2:5">
      <c r="B22" s="207">
        <v>2005</v>
      </c>
      <c r="C22" s="330">
        <v>133050</v>
      </c>
      <c r="D22" s="331">
        <v>120354</v>
      </c>
      <c r="E22" s="331">
        <v>138444</v>
      </c>
    </row>
    <row r="23" spans="2:5">
      <c r="B23" s="207">
        <v>2006</v>
      </c>
      <c r="C23" s="330">
        <v>134298</v>
      </c>
      <c r="D23" s="331">
        <v>121378</v>
      </c>
      <c r="E23" s="331">
        <v>140308</v>
      </c>
    </row>
    <row r="24" spans="2:5">
      <c r="B24" s="207">
        <v>2007</v>
      </c>
      <c r="C24" s="330">
        <v>131478</v>
      </c>
      <c r="D24" s="331">
        <v>121356</v>
      </c>
      <c r="E24" s="331">
        <v>140622</v>
      </c>
    </row>
    <row r="25" spans="2:5">
      <c r="B25" s="207">
        <v>2008</v>
      </c>
      <c r="C25" s="330">
        <v>129026</v>
      </c>
      <c r="D25" s="331">
        <v>119291</v>
      </c>
      <c r="E25" s="331">
        <v>134751</v>
      </c>
    </row>
    <row r="26" spans="2:5">
      <c r="B26" s="207">
        <v>2009</v>
      </c>
      <c r="C26" s="330">
        <v>114152</v>
      </c>
      <c r="D26" s="331">
        <v>105718</v>
      </c>
      <c r="E26" s="331">
        <v>120528</v>
      </c>
    </row>
    <row r="27" spans="2:5">
      <c r="B27" s="207">
        <v>2010</v>
      </c>
      <c r="C27" s="330">
        <v>116733</v>
      </c>
      <c r="D27" s="331">
        <v>107759</v>
      </c>
      <c r="E27" s="331">
        <v>123592</v>
      </c>
    </row>
    <row r="28" spans="2:5">
      <c r="B28" s="207">
        <v>2011</v>
      </c>
      <c r="C28" s="330">
        <f>117958+2827</f>
        <v>120785</v>
      </c>
      <c r="D28" s="331">
        <v>111349</v>
      </c>
      <c r="E28" s="331">
        <v>123619</v>
      </c>
    </row>
    <row r="29" spans="2:5">
      <c r="B29" s="207">
        <v>2012</v>
      </c>
      <c r="C29" s="331">
        <v>119576</v>
      </c>
      <c r="D29" s="331"/>
      <c r="E29" s="331">
        <v>123862</v>
      </c>
    </row>
    <row r="30" spans="2:5">
      <c r="B30" s="207">
        <v>2013</v>
      </c>
      <c r="C30" s="331">
        <v>118157</v>
      </c>
      <c r="D30" s="331"/>
      <c r="E30" s="331">
        <v>120294</v>
      </c>
    </row>
    <row r="31" spans="2:5">
      <c r="B31" s="207">
        <v>2014</v>
      </c>
      <c r="C31" s="331">
        <v>119535</v>
      </c>
      <c r="D31" s="331"/>
      <c r="E31" s="331">
        <v>123312</v>
      </c>
    </row>
    <row r="32" spans="2:5">
      <c r="B32" s="207">
        <v>2015</v>
      </c>
      <c r="C32" s="331">
        <v>116311</v>
      </c>
      <c r="D32" s="331"/>
      <c r="E32" s="331">
        <v>121113</v>
      </c>
    </row>
    <row r="33" spans="2:5">
      <c r="B33" s="207">
        <v>2016</v>
      </c>
      <c r="C33" s="331">
        <v>117910</v>
      </c>
      <c r="D33" s="331"/>
      <c r="E33" s="331">
        <v>121328</v>
      </c>
    </row>
    <row r="34" spans="2:5">
      <c r="B34" s="207">
        <v>2017</v>
      </c>
      <c r="C34" s="331">
        <v>120460</v>
      </c>
      <c r="D34" s="331"/>
      <c r="E34" s="331">
        <v>131806</v>
      </c>
    </row>
    <row r="35" spans="2:5">
      <c r="B35" s="207">
        <v>2018</v>
      </c>
      <c r="C35" s="331">
        <v>127329</v>
      </c>
      <c r="D35" s="331"/>
      <c r="E35" s="331">
        <v>137914</v>
      </c>
    </row>
    <row r="36" spans="2:5">
      <c r="B36" s="207">
        <v>2019</v>
      </c>
      <c r="C36" s="331">
        <v>125611</v>
      </c>
      <c r="D36" s="331"/>
      <c r="E36" s="331">
        <v>138029</v>
      </c>
    </row>
    <row r="37" spans="2:5">
      <c r="B37" s="207">
        <v>2020</v>
      </c>
      <c r="C37" s="331">
        <v>131156</v>
      </c>
      <c r="D37" s="331"/>
      <c r="E37" s="331">
        <v>135191</v>
      </c>
    </row>
    <row r="38" spans="2:5" ht="29.1" customHeight="1">
      <c r="B38" s="382" t="s">
        <v>716</v>
      </c>
      <c r="C38" s="383"/>
      <c r="D38" s="383"/>
      <c r="E38" s="383"/>
    </row>
  </sheetData>
  <mergeCells count="3">
    <mergeCell ref="B2:E2"/>
    <mergeCell ref="B3:B4"/>
    <mergeCell ref="B38:E38"/>
  </mergeCells>
  <phoneticPr fontId="1"/>
  <pageMargins left="0.55118110236220474" right="0.55118110236220474" top="0.59055118110236227" bottom="0.59055118110236227" header="0.51181102362204722" footer="0.51181102362204722"/>
  <pageSetup paperSize="13"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8345F1-4330-41CC-855B-076B1E71902D}">
  <dimension ref="B1:E17"/>
  <sheetViews>
    <sheetView zoomScaleNormal="100" workbookViewId="0">
      <selection activeCell="B2" sqref="B2:E16"/>
    </sheetView>
  </sheetViews>
  <sheetFormatPr defaultColWidth="8.625" defaultRowHeight="13.5"/>
  <cols>
    <col min="1" max="1" width="1.375" style="197" customWidth="1"/>
    <col min="2" max="2" width="8.625" style="197" customWidth="1"/>
    <col min="3" max="3" width="10.375" style="197" bestFit="1" customWidth="1"/>
    <col min="4" max="4" width="14.375" style="197" bestFit="1" customWidth="1"/>
    <col min="5" max="5" width="15.375" style="197" bestFit="1" customWidth="1"/>
    <col min="6" max="6" width="1.125" style="197" customWidth="1"/>
    <col min="7" max="16384" width="8.625" style="197"/>
  </cols>
  <sheetData>
    <row r="1" spans="2:5" ht="6" customHeight="1"/>
    <row r="2" spans="2:5" ht="18.75">
      <c r="B2" s="366" t="s">
        <v>692</v>
      </c>
      <c r="C2" s="367"/>
      <c r="D2" s="367"/>
      <c r="E2" s="367"/>
    </row>
    <row r="3" spans="2:5" s="198" customFormat="1" ht="40.5">
      <c r="B3" s="380" t="s">
        <v>693</v>
      </c>
      <c r="C3" s="206" t="s">
        <v>713</v>
      </c>
      <c r="D3" s="206" t="s">
        <v>717</v>
      </c>
      <c r="E3" s="206" t="s">
        <v>714</v>
      </c>
    </row>
    <row r="4" spans="2:5" s="198" customFormat="1" ht="17.45" customHeight="1">
      <c r="B4" s="381"/>
      <c r="C4" s="206" t="s">
        <v>694</v>
      </c>
      <c r="D4" s="206" t="s">
        <v>695</v>
      </c>
      <c r="E4" s="183" t="s">
        <v>696</v>
      </c>
    </row>
    <row r="5" spans="2:5" ht="17.45" customHeight="1">
      <c r="B5" s="183">
        <v>2002</v>
      </c>
      <c r="C5" s="208"/>
      <c r="D5" s="208">
        <v>7502</v>
      </c>
      <c r="E5" s="208">
        <v>9045</v>
      </c>
    </row>
    <row r="6" spans="2:5" ht="17.45" customHeight="1">
      <c r="B6" s="183">
        <v>2003</v>
      </c>
      <c r="C6" s="208"/>
      <c r="D6" s="208">
        <v>8055</v>
      </c>
      <c r="E6" s="208">
        <v>8806</v>
      </c>
    </row>
    <row r="7" spans="2:5" ht="17.45" customHeight="1">
      <c r="B7" s="183">
        <v>2004</v>
      </c>
      <c r="C7" s="208">
        <v>7159</v>
      </c>
      <c r="D7" s="208">
        <v>7609</v>
      </c>
      <c r="E7" s="208">
        <v>8858</v>
      </c>
    </row>
    <row r="8" spans="2:5" ht="17.45" customHeight="1">
      <c r="B8" s="183">
        <v>2005</v>
      </c>
      <c r="C8" s="208">
        <v>7413</v>
      </c>
      <c r="D8" s="208">
        <v>8226</v>
      </c>
      <c r="E8" s="208">
        <v>9271</v>
      </c>
    </row>
    <row r="9" spans="2:5" ht="17.45" customHeight="1">
      <c r="B9" s="183">
        <v>2006</v>
      </c>
      <c r="C9" s="208">
        <v>7635</v>
      </c>
      <c r="D9" s="208">
        <v>8369</v>
      </c>
      <c r="E9" s="208">
        <v>11171</v>
      </c>
    </row>
    <row r="10" spans="2:5" ht="17.45" customHeight="1">
      <c r="B10" s="183">
        <v>2007</v>
      </c>
      <c r="C10" s="208">
        <v>8099</v>
      </c>
      <c r="D10" s="208">
        <v>8684</v>
      </c>
      <c r="E10" s="208">
        <v>10456</v>
      </c>
    </row>
    <row r="11" spans="2:5" ht="17.45" customHeight="1">
      <c r="B11" s="183">
        <v>2008</v>
      </c>
      <c r="C11" s="208">
        <v>8341</v>
      </c>
      <c r="D11" s="208">
        <v>8874</v>
      </c>
      <c r="E11" s="208">
        <v>10148</v>
      </c>
    </row>
    <row r="12" spans="2:5" ht="17.45" customHeight="1">
      <c r="B12" s="183">
        <v>2009</v>
      </c>
      <c r="C12" s="208">
        <v>6968</v>
      </c>
      <c r="D12" s="208">
        <v>7491</v>
      </c>
      <c r="E12" s="208">
        <v>8862</v>
      </c>
    </row>
    <row r="13" spans="2:5" ht="17.45" customHeight="1">
      <c r="B13" s="183">
        <v>2010</v>
      </c>
      <c r="C13" s="208">
        <v>8111</v>
      </c>
      <c r="D13" s="208">
        <v>8111</v>
      </c>
      <c r="E13" s="208">
        <v>9457</v>
      </c>
    </row>
    <row r="14" spans="2:5" ht="17.45" customHeight="1">
      <c r="B14" s="183">
        <v>2011</v>
      </c>
      <c r="C14" s="208">
        <v>7779</v>
      </c>
      <c r="D14" s="208">
        <v>7779</v>
      </c>
      <c r="E14" s="208">
        <v>9176</v>
      </c>
    </row>
    <row r="15" spans="2:5" ht="17.45" customHeight="1">
      <c r="B15" s="183">
        <v>2012</v>
      </c>
      <c r="C15" s="208">
        <v>7743</v>
      </c>
      <c r="D15" s="208">
        <v>7743</v>
      </c>
      <c r="E15" s="208">
        <v>9143</v>
      </c>
    </row>
    <row r="16" spans="2:5" ht="17.45" customHeight="1">
      <c r="B16" s="183">
        <v>2013</v>
      </c>
      <c r="C16" s="208">
        <v>7310</v>
      </c>
      <c r="D16" s="208">
        <v>7310</v>
      </c>
      <c r="E16" s="208">
        <v>8872</v>
      </c>
    </row>
    <row r="17" spans="2:5" ht="6.6" customHeight="1">
      <c r="B17" s="198"/>
      <c r="C17" s="199"/>
      <c r="D17" s="199"/>
      <c r="E17" s="199"/>
    </row>
  </sheetData>
  <mergeCells count="2">
    <mergeCell ref="B3:B4"/>
    <mergeCell ref="B2:E2"/>
  </mergeCells>
  <phoneticPr fontId="1"/>
  <pageMargins left="0.55118110236220474" right="0.55118110236220474" top="0.59055118110236227" bottom="0.59055118110236227" header="0.51181102362204722" footer="0.51181102362204722"/>
  <pageSetup paperSize="13"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19F3E7-C391-4969-9C1D-10EB74EF1C1A}">
  <sheetPr>
    <pageSetUpPr fitToPage="1"/>
  </sheetPr>
  <dimension ref="A1:W97"/>
  <sheetViews>
    <sheetView zoomScale="136" zoomScaleNormal="136" workbookViewId="0">
      <pane xSplit="1" ySplit="4" topLeftCell="B64" activePane="bottomRight" state="frozen"/>
      <selection pane="topRight" activeCell="B1" sqref="B1"/>
      <selection pane="bottomLeft" activeCell="A5" sqref="A5"/>
      <selection pane="bottomRight" sqref="A1:W89"/>
    </sheetView>
  </sheetViews>
  <sheetFormatPr defaultColWidth="8.125" defaultRowHeight="9.75"/>
  <cols>
    <col min="1" max="1" width="3.5" style="29" customWidth="1"/>
    <col min="2" max="2" width="7.625" style="28" customWidth="1"/>
    <col min="3" max="3" width="8.875" style="28" customWidth="1"/>
    <col min="4" max="4" width="6.25" style="28" customWidth="1"/>
    <col min="5" max="5" width="6.625" style="28" customWidth="1"/>
    <col min="6" max="6" width="8.75" style="28" customWidth="1"/>
    <col min="7" max="7" width="6.875" style="28" customWidth="1"/>
    <col min="8" max="8" width="5.125" style="28" bestFit="1" customWidth="1"/>
    <col min="9" max="9" width="4.625" style="28" customWidth="1"/>
    <col min="10" max="11" width="6.625" style="28" customWidth="1"/>
    <col min="12" max="12" width="5.875" style="28" customWidth="1"/>
    <col min="13" max="15" width="4.625" style="28" customWidth="1"/>
    <col min="16" max="16" width="5.875" style="28" customWidth="1"/>
    <col min="17" max="17" width="6.625" style="28" bestFit="1" customWidth="1"/>
    <col min="18" max="19" width="5.5" style="28" customWidth="1"/>
    <col min="20" max="21" width="5.375" style="28" bestFit="1" customWidth="1"/>
    <col min="22" max="22" width="5.625" style="28" customWidth="1"/>
    <col min="23" max="23" width="6.25" style="28" customWidth="1"/>
    <col min="24" max="16384" width="8.125" style="28"/>
  </cols>
  <sheetData>
    <row r="1" spans="1:23" s="15" customFormat="1" ht="16.350000000000001" customHeight="1">
      <c r="A1" s="222" t="s">
        <v>44</v>
      </c>
    </row>
    <row r="2" spans="1:23" s="16" customFormat="1" ht="17.25" customHeight="1">
      <c r="A2" s="384" t="s">
        <v>74</v>
      </c>
      <c r="B2" s="385" t="s">
        <v>45</v>
      </c>
      <c r="C2" s="384" t="s">
        <v>652</v>
      </c>
      <c r="D2" s="385" t="s">
        <v>75</v>
      </c>
      <c r="E2" s="384" t="s">
        <v>789</v>
      </c>
      <c r="F2" s="385" t="s">
        <v>47</v>
      </c>
      <c r="G2" s="395" t="s">
        <v>48</v>
      </c>
      <c r="H2" s="396"/>
      <c r="I2" s="397"/>
      <c r="J2" s="385" t="s">
        <v>77</v>
      </c>
      <c r="K2" s="385" t="s">
        <v>49</v>
      </c>
      <c r="L2" s="385" t="s">
        <v>50</v>
      </c>
      <c r="M2" s="395" t="s">
        <v>51</v>
      </c>
      <c r="N2" s="396"/>
      <c r="O2" s="397"/>
      <c r="P2" s="385" t="s">
        <v>52</v>
      </c>
      <c r="Q2" s="388" t="s">
        <v>53</v>
      </c>
      <c r="R2" s="389"/>
      <c r="S2" s="389"/>
      <c r="T2" s="389"/>
      <c r="U2" s="389"/>
      <c r="V2" s="389"/>
      <c r="W2" s="390"/>
    </row>
    <row r="3" spans="1:23" s="16" customFormat="1" ht="17.25" customHeight="1">
      <c r="A3" s="384"/>
      <c r="B3" s="386"/>
      <c r="C3" s="384"/>
      <c r="D3" s="386"/>
      <c r="E3" s="384"/>
      <c r="F3" s="386"/>
      <c r="G3" s="386" t="s">
        <v>54</v>
      </c>
      <c r="H3" s="392" t="s">
        <v>55</v>
      </c>
      <c r="I3" s="385" t="s">
        <v>76</v>
      </c>
      <c r="J3" s="386"/>
      <c r="K3" s="386"/>
      <c r="L3" s="386"/>
      <c r="M3" s="386" t="s">
        <v>54</v>
      </c>
      <c r="N3" s="392" t="s">
        <v>55</v>
      </c>
      <c r="O3" s="385" t="s">
        <v>76</v>
      </c>
      <c r="P3" s="386"/>
      <c r="Q3" s="386" t="s">
        <v>56</v>
      </c>
      <c r="R3" s="395" t="s">
        <v>57</v>
      </c>
      <c r="S3" s="396"/>
      <c r="T3" s="396"/>
      <c r="U3" s="397"/>
      <c r="V3" s="384" t="s">
        <v>58</v>
      </c>
      <c r="W3" s="384" t="s">
        <v>59</v>
      </c>
    </row>
    <row r="4" spans="1:23" s="16" customFormat="1" ht="17.25" customHeight="1">
      <c r="A4" s="384"/>
      <c r="B4" s="387"/>
      <c r="C4" s="384"/>
      <c r="D4" s="387"/>
      <c r="E4" s="384"/>
      <c r="F4" s="387"/>
      <c r="G4" s="391"/>
      <c r="H4" s="393"/>
      <c r="I4" s="394"/>
      <c r="J4" s="387"/>
      <c r="K4" s="387"/>
      <c r="L4" s="387"/>
      <c r="M4" s="387"/>
      <c r="N4" s="393"/>
      <c r="O4" s="394"/>
      <c r="P4" s="387"/>
      <c r="Q4" s="391"/>
      <c r="R4" s="17" t="s">
        <v>60</v>
      </c>
      <c r="S4" s="18" t="s">
        <v>61</v>
      </c>
      <c r="T4" s="18" t="s">
        <v>62</v>
      </c>
      <c r="U4" s="18" t="s">
        <v>63</v>
      </c>
      <c r="V4" s="384"/>
      <c r="W4" s="384"/>
    </row>
    <row r="5" spans="1:23" s="21" customFormat="1" ht="11.1" customHeight="1">
      <c r="A5" s="19">
        <v>1947</v>
      </c>
      <c r="B5" s="20">
        <v>115901</v>
      </c>
      <c r="C5" s="20"/>
      <c r="D5" s="20"/>
      <c r="E5" s="20"/>
      <c r="F5" s="20">
        <v>85759</v>
      </c>
      <c r="G5" s="20">
        <f t="shared" ref="G5:G56" si="0">H5+I5</f>
        <v>2276</v>
      </c>
      <c r="H5" s="20">
        <v>2276</v>
      </c>
      <c r="I5" s="20"/>
      <c r="J5" s="20"/>
      <c r="K5" s="20">
        <f t="shared" ref="K5:K68" si="1">G5+J5</f>
        <v>2276</v>
      </c>
      <c r="L5" s="20">
        <v>1248</v>
      </c>
      <c r="M5" s="20">
        <f t="shared" ref="M5:M68" si="2">N5+O5</f>
        <v>1245</v>
      </c>
      <c r="N5" s="20">
        <v>1245</v>
      </c>
      <c r="O5" s="20"/>
      <c r="P5" s="20"/>
      <c r="Q5" s="20"/>
      <c r="R5" s="20"/>
      <c r="S5" s="20"/>
      <c r="T5" s="20"/>
      <c r="U5" s="20"/>
      <c r="V5" s="20"/>
      <c r="W5" s="20"/>
    </row>
    <row r="6" spans="1:23" s="21" customFormat="1" ht="11.1" customHeight="1">
      <c r="A6" s="19">
        <v>1948</v>
      </c>
      <c r="B6" s="20">
        <v>224721</v>
      </c>
      <c r="C6" s="20">
        <v>6596092</v>
      </c>
      <c r="D6" s="20"/>
      <c r="E6" s="20"/>
      <c r="F6" s="20">
        <v>446568</v>
      </c>
      <c r="G6" s="20">
        <f t="shared" si="0"/>
        <v>24223</v>
      </c>
      <c r="H6" s="20">
        <v>24223</v>
      </c>
      <c r="I6" s="20"/>
      <c r="J6" s="20"/>
      <c r="K6" s="20">
        <f t="shared" si="1"/>
        <v>24223</v>
      </c>
      <c r="L6" s="20">
        <v>4086</v>
      </c>
      <c r="M6" s="20">
        <f t="shared" si="2"/>
        <v>4045</v>
      </c>
      <c r="N6" s="20">
        <v>4045</v>
      </c>
      <c r="O6" s="20"/>
      <c r="P6" s="20"/>
      <c r="Q6" s="20"/>
      <c r="R6" s="20"/>
      <c r="S6" s="20"/>
      <c r="T6" s="20"/>
      <c r="U6" s="20"/>
      <c r="V6" s="20"/>
      <c r="W6" s="20"/>
    </row>
    <row r="7" spans="1:23" s="21" customFormat="1" ht="11.1" customHeight="1">
      <c r="A7" s="19">
        <v>1949</v>
      </c>
      <c r="B7" s="20">
        <v>278011</v>
      </c>
      <c r="C7" s="20">
        <v>6969233</v>
      </c>
      <c r="D7" s="20"/>
      <c r="E7" s="20"/>
      <c r="F7" s="20">
        <v>611182</v>
      </c>
      <c r="G7" s="20">
        <f t="shared" si="0"/>
        <v>35498</v>
      </c>
      <c r="H7" s="20">
        <v>35498</v>
      </c>
      <c r="I7" s="20"/>
      <c r="J7" s="20"/>
      <c r="K7" s="20">
        <f t="shared" si="1"/>
        <v>35498</v>
      </c>
      <c r="L7" s="20">
        <v>3815</v>
      </c>
      <c r="M7" s="20">
        <f t="shared" si="2"/>
        <v>3803</v>
      </c>
      <c r="N7" s="20">
        <v>3803</v>
      </c>
      <c r="O7" s="20"/>
      <c r="P7" s="20"/>
      <c r="Q7" s="20"/>
      <c r="R7" s="20"/>
      <c r="S7" s="20"/>
      <c r="T7" s="20"/>
      <c r="U7" s="20"/>
      <c r="V7" s="20"/>
      <c r="W7" s="20"/>
    </row>
    <row r="8" spans="1:23" s="21" customFormat="1" ht="11.1" customHeight="1">
      <c r="A8" s="19">
        <v>1950</v>
      </c>
      <c r="B8" s="20">
        <v>316260</v>
      </c>
      <c r="C8" s="20">
        <v>7195752</v>
      </c>
      <c r="D8" s="20"/>
      <c r="E8" s="20"/>
      <c r="F8" s="20">
        <v>628693</v>
      </c>
      <c r="G8" s="20">
        <f t="shared" si="0"/>
        <v>49074</v>
      </c>
      <c r="H8" s="20">
        <v>49074</v>
      </c>
      <c r="I8" s="20"/>
      <c r="J8" s="20"/>
      <c r="K8" s="20">
        <f t="shared" si="1"/>
        <v>49074</v>
      </c>
      <c r="L8" s="20">
        <v>4412</v>
      </c>
      <c r="M8" s="20">
        <f t="shared" si="2"/>
        <v>4585</v>
      </c>
      <c r="N8" s="20">
        <v>4585</v>
      </c>
      <c r="O8" s="20"/>
      <c r="P8" s="20"/>
      <c r="Q8" s="20"/>
      <c r="R8" s="20"/>
      <c r="S8" s="20"/>
      <c r="T8" s="20"/>
      <c r="U8" s="20"/>
      <c r="V8" s="20"/>
      <c r="W8" s="20"/>
    </row>
    <row r="9" spans="1:23" s="21" customFormat="1" ht="11.1" customHeight="1">
      <c r="A9" s="19">
        <v>1951</v>
      </c>
      <c r="B9" s="20">
        <v>339622</v>
      </c>
      <c r="C9" s="20">
        <v>7559066</v>
      </c>
      <c r="D9" s="20"/>
      <c r="E9" s="20"/>
      <c r="F9" s="20">
        <v>552137</v>
      </c>
      <c r="G9" s="20">
        <f t="shared" si="0"/>
        <v>60346</v>
      </c>
      <c r="H9" s="20">
        <v>60346</v>
      </c>
      <c r="I9" s="20"/>
      <c r="J9" s="20"/>
      <c r="K9" s="20">
        <f t="shared" si="1"/>
        <v>60346</v>
      </c>
      <c r="L9" s="20">
        <v>5286</v>
      </c>
      <c r="M9" s="20">
        <f t="shared" si="2"/>
        <v>5303</v>
      </c>
      <c r="N9" s="20">
        <v>5303</v>
      </c>
      <c r="O9" s="20"/>
      <c r="P9" s="20"/>
      <c r="Q9" s="20"/>
      <c r="R9" s="20"/>
      <c r="S9" s="20"/>
      <c r="T9" s="20"/>
      <c r="U9" s="20"/>
      <c r="V9" s="20"/>
      <c r="W9" s="20"/>
    </row>
    <row r="10" spans="1:23" s="21" customFormat="1" ht="11.1" customHeight="1">
      <c r="A10" s="19">
        <v>1952</v>
      </c>
      <c r="B10" s="20">
        <v>372035</v>
      </c>
      <c r="C10" s="20">
        <v>8057013</v>
      </c>
      <c r="D10" s="20"/>
      <c r="E10" s="20"/>
      <c r="F10" s="20">
        <v>466612</v>
      </c>
      <c r="G10" s="20">
        <f t="shared" si="0"/>
        <v>58152</v>
      </c>
      <c r="H10" s="20">
        <f>58171-19</f>
        <v>58152</v>
      </c>
      <c r="I10" s="20"/>
      <c r="J10" s="20"/>
      <c r="K10" s="20">
        <f t="shared" si="1"/>
        <v>58152</v>
      </c>
      <c r="L10" s="20">
        <v>4771</v>
      </c>
      <c r="M10" s="20">
        <f t="shared" si="2"/>
        <v>4900</v>
      </c>
      <c r="N10" s="20">
        <v>4900</v>
      </c>
      <c r="O10" s="20"/>
      <c r="P10" s="20"/>
      <c r="Q10" s="20"/>
      <c r="R10" s="20"/>
      <c r="S10" s="20"/>
      <c r="T10" s="20"/>
      <c r="U10" s="20"/>
      <c r="V10" s="20"/>
      <c r="W10" s="20"/>
    </row>
    <row r="11" spans="1:23" s="21" customFormat="1" ht="11.1" customHeight="1">
      <c r="A11" s="19">
        <v>1953</v>
      </c>
      <c r="B11" s="20">
        <v>454096</v>
      </c>
      <c r="C11" s="20">
        <v>9362794</v>
      </c>
      <c r="D11" s="20"/>
      <c r="E11" s="20"/>
      <c r="F11" s="20">
        <v>521302</v>
      </c>
      <c r="G11" s="20">
        <f t="shared" si="0"/>
        <v>62550</v>
      </c>
      <c r="H11" s="20">
        <f>62554-4</f>
        <v>62550</v>
      </c>
      <c r="I11" s="20"/>
      <c r="J11" s="20"/>
      <c r="K11" s="20">
        <f t="shared" si="1"/>
        <v>62550</v>
      </c>
      <c r="L11" s="20">
        <v>5132</v>
      </c>
      <c r="M11" s="20">
        <f t="shared" si="2"/>
        <v>5249</v>
      </c>
      <c r="N11" s="20">
        <v>5249</v>
      </c>
      <c r="O11" s="20"/>
      <c r="P11" s="20"/>
      <c r="Q11" s="20"/>
      <c r="R11" s="20"/>
      <c r="S11" s="20"/>
      <c r="T11" s="20"/>
      <c r="U11" s="20"/>
      <c r="V11" s="20"/>
      <c r="W11" s="20"/>
    </row>
    <row r="12" spans="1:23" s="21" customFormat="1" ht="11.1" customHeight="1">
      <c r="A12" s="19">
        <v>1954</v>
      </c>
      <c r="B12" s="20">
        <v>490829</v>
      </c>
      <c r="C12" s="20">
        <v>9679288</v>
      </c>
      <c r="D12" s="20"/>
      <c r="E12" s="20"/>
      <c r="F12" s="20">
        <v>576628</v>
      </c>
      <c r="G12" s="20">
        <f t="shared" si="0"/>
        <v>66176</v>
      </c>
      <c r="H12" s="20">
        <f>66177-1</f>
        <v>66176</v>
      </c>
      <c r="I12" s="20"/>
      <c r="J12" s="20"/>
      <c r="K12" s="20">
        <f t="shared" si="1"/>
        <v>66176</v>
      </c>
      <c r="L12" s="20">
        <v>5230</v>
      </c>
      <c r="M12" s="20">
        <f t="shared" si="2"/>
        <v>5304</v>
      </c>
      <c r="N12" s="20">
        <v>5304</v>
      </c>
      <c r="O12" s="20"/>
      <c r="P12" s="20"/>
      <c r="Q12" s="20"/>
      <c r="R12" s="20"/>
      <c r="S12" s="20"/>
      <c r="T12" s="20"/>
      <c r="U12" s="20"/>
      <c r="V12" s="20"/>
      <c r="W12" s="20"/>
    </row>
    <row r="13" spans="1:23" s="21" customFormat="1" ht="11.1" customHeight="1">
      <c r="A13" s="19">
        <v>1955</v>
      </c>
      <c r="B13" s="20">
        <v>559171</v>
      </c>
      <c r="C13" s="20">
        <v>10244310</v>
      </c>
      <c r="D13" s="20">
        <v>5050</v>
      </c>
      <c r="E13" s="20">
        <v>335442</v>
      </c>
      <c r="F13" s="20">
        <v>554255</v>
      </c>
      <c r="G13" s="20">
        <f t="shared" si="0"/>
        <v>63838</v>
      </c>
      <c r="H13" s="20">
        <v>63838</v>
      </c>
      <c r="I13" s="20"/>
      <c r="J13" s="20"/>
      <c r="K13" s="20">
        <f t="shared" si="1"/>
        <v>63838</v>
      </c>
      <c r="L13" s="20">
        <v>5010</v>
      </c>
      <c r="M13" s="20">
        <f t="shared" si="2"/>
        <v>5107</v>
      </c>
      <c r="N13" s="20">
        <v>5107</v>
      </c>
      <c r="O13" s="20"/>
      <c r="P13" s="20"/>
      <c r="Q13" s="20"/>
      <c r="R13" s="20"/>
      <c r="S13" s="20"/>
      <c r="T13" s="20"/>
      <c r="U13" s="20"/>
      <c r="V13" s="20"/>
      <c r="W13" s="20"/>
    </row>
    <row r="14" spans="1:23" s="21" customFormat="1" ht="11.1" customHeight="1">
      <c r="A14" s="19">
        <v>1956</v>
      </c>
      <c r="B14" s="20">
        <v>586470</v>
      </c>
      <c r="C14" s="20">
        <v>10725210</v>
      </c>
      <c r="D14" s="20">
        <v>5308</v>
      </c>
      <c r="E14" s="20">
        <v>360965</v>
      </c>
      <c r="F14" s="20">
        <v>643709</v>
      </c>
      <c r="G14" s="20">
        <f t="shared" si="0"/>
        <v>68651</v>
      </c>
      <c r="H14" s="20">
        <v>68651</v>
      </c>
      <c r="I14" s="20"/>
      <c r="J14" s="20"/>
      <c r="K14" s="20">
        <f t="shared" si="1"/>
        <v>68651</v>
      </c>
      <c r="L14" s="20">
        <v>5393</v>
      </c>
      <c r="M14" s="20">
        <f t="shared" si="2"/>
        <v>5592</v>
      </c>
      <c r="N14" s="20">
        <v>5592</v>
      </c>
      <c r="O14" s="20"/>
      <c r="P14" s="20"/>
      <c r="Q14" s="20"/>
      <c r="R14" s="20"/>
      <c r="S14" s="20"/>
      <c r="T14" s="20"/>
      <c r="U14" s="20"/>
      <c r="V14" s="20"/>
      <c r="W14" s="20"/>
    </row>
    <row r="15" spans="1:23" s="21" customFormat="1" ht="11.1" customHeight="1">
      <c r="A15" s="19">
        <v>1957</v>
      </c>
      <c r="B15" s="20">
        <v>658314</v>
      </c>
      <c r="C15" s="20">
        <v>12206810</v>
      </c>
      <c r="D15" s="20">
        <v>5612</v>
      </c>
      <c r="E15" s="20">
        <v>392578</v>
      </c>
      <c r="F15" s="20">
        <v>709483</v>
      </c>
      <c r="G15" s="20">
        <f t="shared" si="0"/>
        <v>75652</v>
      </c>
      <c r="H15" s="20">
        <v>75652</v>
      </c>
      <c r="I15" s="20"/>
      <c r="J15" s="20"/>
      <c r="K15" s="20">
        <f t="shared" si="1"/>
        <v>75652</v>
      </c>
      <c r="L15" s="20">
        <v>5648</v>
      </c>
      <c r="M15" s="20">
        <f t="shared" si="2"/>
        <v>5820</v>
      </c>
      <c r="N15" s="20">
        <v>5820</v>
      </c>
      <c r="O15" s="20"/>
      <c r="P15" s="20"/>
      <c r="Q15" s="20"/>
      <c r="R15" s="20"/>
      <c r="S15" s="20"/>
      <c r="T15" s="20"/>
      <c r="U15" s="20"/>
      <c r="V15" s="20"/>
      <c r="W15" s="20"/>
    </row>
    <row r="16" spans="1:23" s="21" customFormat="1" ht="11.1" customHeight="1">
      <c r="A16" s="19">
        <v>1958</v>
      </c>
      <c r="B16" s="20">
        <v>700076</v>
      </c>
      <c r="C16" s="20">
        <v>13011827</v>
      </c>
      <c r="D16" s="20">
        <v>5368</v>
      </c>
      <c r="E16" s="20">
        <v>401760</v>
      </c>
      <c r="F16" s="20">
        <v>706599</v>
      </c>
      <c r="G16" s="20">
        <f t="shared" si="0"/>
        <v>75940</v>
      </c>
      <c r="H16" s="20">
        <v>75940</v>
      </c>
      <c r="I16" s="20"/>
      <c r="J16" s="20"/>
      <c r="K16" s="20">
        <f t="shared" si="1"/>
        <v>75940</v>
      </c>
      <c r="L16" s="20">
        <v>5097</v>
      </c>
      <c r="M16" s="20">
        <f t="shared" si="2"/>
        <v>5297</v>
      </c>
      <c r="N16" s="20">
        <v>5297</v>
      </c>
      <c r="O16" s="20"/>
      <c r="P16" s="20"/>
      <c r="Q16" s="20"/>
      <c r="R16" s="20"/>
      <c r="S16" s="20"/>
      <c r="T16" s="20"/>
      <c r="U16" s="20"/>
      <c r="V16" s="20"/>
      <c r="W16" s="20"/>
    </row>
    <row r="17" spans="1:23" s="21" customFormat="1" ht="11.1" customHeight="1">
      <c r="A17" s="19">
        <v>1959</v>
      </c>
      <c r="B17" s="20">
        <v>751019</v>
      </c>
      <c r="C17" s="20">
        <v>14005085</v>
      </c>
      <c r="D17" s="20">
        <v>5895</v>
      </c>
      <c r="E17" s="20">
        <v>435017</v>
      </c>
      <c r="F17" s="20">
        <v>781354</v>
      </c>
      <c r="G17" s="20">
        <f t="shared" si="0"/>
        <v>73622</v>
      </c>
      <c r="H17" s="20">
        <v>73622</v>
      </c>
      <c r="I17" s="20"/>
      <c r="J17" s="20">
        <v>2639</v>
      </c>
      <c r="K17" s="20">
        <f t="shared" si="1"/>
        <v>76261</v>
      </c>
      <c r="L17" s="20">
        <v>5711</v>
      </c>
      <c r="M17" s="20">
        <f t="shared" si="2"/>
        <v>5851</v>
      </c>
      <c r="N17" s="20">
        <v>5851</v>
      </c>
      <c r="O17" s="20"/>
      <c r="P17" s="20">
        <f t="shared" ref="P17:P48" si="3">I17+J17+O17</f>
        <v>2639</v>
      </c>
      <c r="Q17" s="20">
        <f>R17+V17+W17</f>
        <v>2639</v>
      </c>
      <c r="R17" s="20">
        <f t="shared" ref="R17:R70" si="4">S17+T17+U17</f>
        <v>2639</v>
      </c>
      <c r="S17" s="20">
        <v>1880</v>
      </c>
      <c r="T17" s="20">
        <v>759</v>
      </c>
      <c r="U17" s="20">
        <v>0</v>
      </c>
      <c r="V17" s="20"/>
      <c r="W17" s="20"/>
    </row>
    <row r="18" spans="1:23" s="21" customFormat="1" ht="11.1" customHeight="1">
      <c r="A18" s="19">
        <v>1960</v>
      </c>
      <c r="B18" s="20">
        <v>807822</v>
      </c>
      <c r="C18" s="20">
        <v>16186190</v>
      </c>
      <c r="D18" s="20">
        <v>6095</v>
      </c>
      <c r="E18" s="20">
        <v>468139</v>
      </c>
      <c r="F18" s="20">
        <v>873547</v>
      </c>
      <c r="G18" s="20">
        <f t="shared" si="0"/>
        <v>75533</v>
      </c>
      <c r="H18" s="20">
        <v>75416</v>
      </c>
      <c r="I18" s="20">
        <v>117</v>
      </c>
      <c r="J18" s="20">
        <v>883</v>
      </c>
      <c r="K18" s="20">
        <f t="shared" si="1"/>
        <v>76416</v>
      </c>
      <c r="L18" s="20">
        <v>6039</v>
      </c>
      <c r="M18" s="20">
        <f t="shared" si="2"/>
        <v>6161</v>
      </c>
      <c r="N18" s="20">
        <v>6161</v>
      </c>
      <c r="O18" s="20"/>
      <c r="P18" s="20">
        <f t="shared" si="3"/>
        <v>1000</v>
      </c>
      <c r="Q18" s="20">
        <f>R18+V18+W18</f>
        <v>3496</v>
      </c>
      <c r="R18" s="20">
        <f t="shared" si="4"/>
        <v>3379</v>
      </c>
      <c r="S18" s="20">
        <v>2372</v>
      </c>
      <c r="T18" s="20">
        <v>965</v>
      </c>
      <c r="U18" s="20">
        <v>42</v>
      </c>
      <c r="V18" s="20">
        <v>117</v>
      </c>
      <c r="W18" s="20"/>
    </row>
    <row r="19" spans="1:23" s="21" customFormat="1" ht="11.1" customHeight="1">
      <c r="A19" s="19">
        <v>1961</v>
      </c>
      <c r="B19" s="20">
        <v>866241</v>
      </c>
      <c r="C19" s="20">
        <v>17974571</v>
      </c>
      <c r="D19" s="20">
        <v>6712</v>
      </c>
      <c r="E19" s="20">
        <v>481686</v>
      </c>
      <c r="F19" s="20">
        <v>966133</v>
      </c>
      <c r="G19" s="20">
        <f t="shared" si="0"/>
        <v>76339</v>
      </c>
      <c r="H19" s="20">
        <v>76168</v>
      </c>
      <c r="I19" s="20">
        <v>171</v>
      </c>
      <c r="J19" s="20">
        <v>966</v>
      </c>
      <c r="K19" s="20">
        <f t="shared" si="1"/>
        <v>77305</v>
      </c>
      <c r="L19" s="20">
        <v>6500</v>
      </c>
      <c r="M19" s="20">
        <f t="shared" si="2"/>
        <v>6629</v>
      </c>
      <c r="N19" s="20">
        <v>6629</v>
      </c>
      <c r="O19" s="20"/>
      <c r="P19" s="20">
        <f t="shared" si="3"/>
        <v>1137</v>
      </c>
      <c r="Q19" s="20">
        <v>4415</v>
      </c>
      <c r="R19" s="20">
        <f t="shared" si="4"/>
        <v>4133</v>
      </c>
      <c r="S19" s="20">
        <v>2890</v>
      </c>
      <c r="T19" s="20">
        <v>1147</v>
      </c>
      <c r="U19" s="20">
        <v>96</v>
      </c>
      <c r="V19" s="20">
        <v>282</v>
      </c>
      <c r="W19" s="20"/>
    </row>
    <row r="20" spans="1:23" s="21" customFormat="1" ht="11.1" customHeight="1">
      <c r="A20" s="19">
        <v>1962</v>
      </c>
      <c r="B20" s="20">
        <v>841510</v>
      </c>
      <c r="C20" s="20">
        <v>18558323</v>
      </c>
      <c r="D20" s="20">
        <v>6093</v>
      </c>
      <c r="E20" s="20">
        <v>466126</v>
      </c>
      <c r="F20" s="20">
        <v>1045941</v>
      </c>
      <c r="G20" s="20">
        <f t="shared" si="0"/>
        <v>79572</v>
      </c>
      <c r="H20" s="20">
        <v>79330</v>
      </c>
      <c r="I20" s="20">
        <v>242</v>
      </c>
      <c r="J20" s="20">
        <v>903</v>
      </c>
      <c r="K20" s="20">
        <f t="shared" si="1"/>
        <v>80475</v>
      </c>
      <c r="L20" s="20">
        <v>6408</v>
      </c>
      <c r="M20" s="20">
        <f t="shared" si="2"/>
        <v>6528</v>
      </c>
      <c r="N20" s="20">
        <v>6528</v>
      </c>
      <c r="O20" s="20"/>
      <c r="P20" s="20">
        <f t="shared" si="3"/>
        <v>1145</v>
      </c>
      <c r="Q20" s="20">
        <v>5286</v>
      </c>
      <c r="R20" s="20">
        <f t="shared" si="4"/>
        <v>4771</v>
      </c>
      <c r="S20" s="20">
        <v>3261</v>
      </c>
      <c r="T20" s="20">
        <v>1358</v>
      </c>
      <c r="U20" s="20">
        <v>152</v>
      </c>
      <c r="V20" s="20">
        <v>515</v>
      </c>
      <c r="W20" s="20"/>
    </row>
    <row r="21" spans="1:23" s="21" customFormat="1" ht="11.1" customHeight="1">
      <c r="A21" s="19">
        <v>1963</v>
      </c>
      <c r="B21" s="20">
        <v>879657</v>
      </c>
      <c r="C21" s="20">
        <v>19481842</v>
      </c>
      <c r="D21" s="20">
        <v>6506</v>
      </c>
      <c r="E21" s="20">
        <v>440547</v>
      </c>
      <c r="F21" s="20">
        <v>1043085</v>
      </c>
      <c r="G21" s="20">
        <f t="shared" si="0"/>
        <v>74409</v>
      </c>
      <c r="H21" s="20">
        <v>74198</v>
      </c>
      <c r="I21" s="20">
        <v>211</v>
      </c>
      <c r="J21" s="20">
        <v>970</v>
      </c>
      <c r="K21" s="20">
        <f t="shared" si="1"/>
        <v>75379</v>
      </c>
      <c r="L21" s="20">
        <v>6457</v>
      </c>
      <c r="M21" s="20">
        <f t="shared" si="2"/>
        <v>6629</v>
      </c>
      <c r="N21" s="20">
        <v>6629</v>
      </c>
      <c r="O21" s="20"/>
      <c r="P21" s="20">
        <f t="shared" si="3"/>
        <v>1181</v>
      </c>
      <c r="Q21" s="20">
        <f t="shared" ref="Q21:Q70" si="5">R21+V21+W21</f>
        <v>6197</v>
      </c>
      <c r="R21" s="20">
        <f t="shared" si="4"/>
        <v>5486</v>
      </c>
      <c r="S21" s="20">
        <v>3667</v>
      </c>
      <c r="T21" s="20">
        <v>1595</v>
      </c>
      <c r="U21" s="20">
        <v>224</v>
      </c>
      <c r="V21" s="20">
        <v>711</v>
      </c>
      <c r="W21" s="20"/>
    </row>
    <row r="22" spans="1:23" s="21" customFormat="1" ht="11.1" customHeight="1">
      <c r="A22" s="19">
        <v>1964</v>
      </c>
      <c r="B22" s="20">
        <v>834539</v>
      </c>
      <c r="C22" s="20">
        <v>19350157</v>
      </c>
      <c r="D22" s="20">
        <v>6126</v>
      </c>
      <c r="E22" s="20">
        <v>428558</v>
      </c>
      <c r="F22" s="20">
        <v>1097505</v>
      </c>
      <c r="G22" s="20">
        <f t="shared" si="0"/>
        <v>74459</v>
      </c>
      <c r="H22" s="20">
        <v>74212</v>
      </c>
      <c r="I22" s="20">
        <v>247</v>
      </c>
      <c r="J22" s="20">
        <v>1172</v>
      </c>
      <c r="K22" s="20">
        <f t="shared" si="1"/>
        <v>75631</v>
      </c>
      <c r="L22" s="20">
        <v>6070</v>
      </c>
      <c r="M22" s="20">
        <f t="shared" si="2"/>
        <v>6216</v>
      </c>
      <c r="N22" s="20">
        <v>6216</v>
      </c>
      <c r="O22" s="20"/>
      <c r="P22" s="20">
        <f t="shared" si="3"/>
        <v>1419</v>
      </c>
      <c r="Q22" s="20">
        <f t="shared" si="5"/>
        <v>7129</v>
      </c>
      <c r="R22" s="20">
        <f t="shared" si="4"/>
        <v>6208</v>
      </c>
      <c r="S22" s="20">
        <v>4034</v>
      </c>
      <c r="T22" s="20">
        <v>1858</v>
      </c>
      <c r="U22" s="20">
        <v>316</v>
      </c>
      <c r="V22" s="20">
        <v>921</v>
      </c>
      <c r="W22" s="20"/>
    </row>
    <row r="23" spans="1:23" s="21" customFormat="1" ht="11.1" customHeight="1">
      <c r="A23" s="19">
        <v>1965</v>
      </c>
      <c r="B23" s="20">
        <v>856475</v>
      </c>
      <c r="C23" s="20">
        <v>20141121</v>
      </c>
      <c r="D23" s="20">
        <v>6046</v>
      </c>
      <c r="E23" s="20">
        <v>408331</v>
      </c>
      <c r="F23" s="20">
        <v>1340702</v>
      </c>
      <c r="G23" s="20">
        <f t="shared" si="0"/>
        <v>73300</v>
      </c>
      <c r="H23" s="20">
        <v>73028</v>
      </c>
      <c r="I23" s="20">
        <v>272</v>
      </c>
      <c r="J23" s="20">
        <v>1051</v>
      </c>
      <c r="K23" s="20">
        <f t="shared" si="1"/>
        <v>74351</v>
      </c>
      <c r="L23" s="20">
        <v>5880</v>
      </c>
      <c r="M23" s="20">
        <f t="shared" si="2"/>
        <v>6548</v>
      </c>
      <c r="N23" s="20">
        <v>6548</v>
      </c>
      <c r="O23" s="20"/>
      <c r="P23" s="20">
        <f t="shared" si="3"/>
        <v>1323</v>
      </c>
      <c r="Q23" s="20">
        <f t="shared" si="5"/>
        <v>8185</v>
      </c>
      <c r="R23" s="20">
        <f t="shared" si="4"/>
        <v>6970</v>
      </c>
      <c r="S23" s="20">
        <v>4469</v>
      </c>
      <c r="T23" s="20">
        <v>2128</v>
      </c>
      <c r="U23" s="20">
        <v>373</v>
      </c>
      <c r="V23" s="20">
        <v>1215</v>
      </c>
      <c r="W23" s="20"/>
    </row>
    <row r="24" spans="1:23" s="21" customFormat="1" ht="11.1" customHeight="1">
      <c r="A24" s="19">
        <v>1966</v>
      </c>
      <c r="B24" s="20">
        <v>914945</v>
      </c>
      <c r="C24" s="20">
        <v>21547566</v>
      </c>
      <c r="D24" s="20">
        <v>6303</v>
      </c>
      <c r="E24" s="20">
        <v>405361</v>
      </c>
      <c r="F24" s="20">
        <v>1672847</v>
      </c>
      <c r="G24" s="20">
        <f t="shared" si="0"/>
        <v>76265</v>
      </c>
      <c r="H24" s="20">
        <v>73348</v>
      </c>
      <c r="I24" s="20">
        <v>2917</v>
      </c>
      <c r="J24" s="20">
        <v>1051</v>
      </c>
      <c r="K24" s="20">
        <f t="shared" si="1"/>
        <v>77316</v>
      </c>
      <c r="L24" s="20">
        <v>5920</v>
      </c>
      <c r="M24" s="20">
        <f t="shared" si="2"/>
        <v>5891</v>
      </c>
      <c r="N24" s="20">
        <v>1853</v>
      </c>
      <c r="O24" s="20">
        <v>4038</v>
      </c>
      <c r="P24" s="20">
        <f t="shared" si="3"/>
        <v>8006</v>
      </c>
      <c r="Q24" s="20">
        <f t="shared" si="5"/>
        <v>15934</v>
      </c>
      <c r="R24" s="20">
        <f t="shared" si="4"/>
        <v>7770</v>
      </c>
      <c r="S24" s="20">
        <v>4811</v>
      </c>
      <c r="T24" s="20">
        <v>2428</v>
      </c>
      <c r="U24" s="20">
        <v>531</v>
      </c>
      <c r="V24" s="20">
        <v>4126</v>
      </c>
      <c r="W24" s="20">
        <v>4038</v>
      </c>
    </row>
    <row r="25" spans="1:23" s="21" customFormat="1" ht="11.1" customHeight="1">
      <c r="A25" s="19">
        <v>1967</v>
      </c>
      <c r="B25" s="20">
        <v>963057</v>
      </c>
      <c r="C25" s="20">
        <v>22111601</v>
      </c>
      <c r="D25" s="20">
        <v>5990</v>
      </c>
      <c r="E25" s="20">
        <v>394627</v>
      </c>
      <c r="F25" s="20">
        <v>1649348</v>
      </c>
      <c r="G25" s="20">
        <f t="shared" si="0"/>
        <v>75671</v>
      </c>
      <c r="H25" s="20">
        <v>71793</v>
      </c>
      <c r="I25" s="20">
        <v>3878</v>
      </c>
      <c r="J25" s="20">
        <v>935</v>
      </c>
      <c r="K25" s="20">
        <f t="shared" si="1"/>
        <v>76606</v>
      </c>
      <c r="L25" s="20">
        <v>5700</v>
      </c>
      <c r="M25" s="20">
        <f t="shared" si="2"/>
        <v>6002</v>
      </c>
      <c r="N25" s="20">
        <v>1295</v>
      </c>
      <c r="O25" s="20">
        <v>4707</v>
      </c>
      <c r="P25" s="20">
        <f t="shared" si="3"/>
        <v>9520</v>
      </c>
      <c r="Q25" s="20">
        <f t="shared" si="5"/>
        <v>25075</v>
      </c>
      <c r="R25" s="20">
        <f t="shared" si="4"/>
        <v>8423</v>
      </c>
      <c r="S25" s="20">
        <v>5107</v>
      </c>
      <c r="T25" s="20">
        <v>2631</v>
      </c>
      <c r="U25" s="20">
        <v>685</v>
      </c>
      <c r="V25" s="20">
        <v>7925</v>
      </c>
      <c r="W25" s="20">
        <v>8727</v>
      </c>
    </row>
    <row r="26" spans="1:23" s="21" customFormat="1" ht="11.1" customHeight="1">
      <c r="A26" s="19">
        <v>1968</v>
      </c>
      <c r="B26" s="20">
        <v>1078919</v>
      </c>
      <c r="C26" s="20">
        <v>24100536</v>
      </c>
      <c r="D26" s="20">
        <v>6088</v>
      </c>
      <c r="E26" s="20">
        <v>386443</v>
      </c>
      <c r="F26" s="20">
        <v>1716678</v>
      </c>
      <c r="G26" s="20">
        <f t="shared" si="0"/>
        <v>77526</v>
      </c>
      <c r="H26" s="20">
        <v>73774</v>
      </c>
      <c r="I26" s="20">
        <v>3752</v>
      </c>
      <c r="J26" s="20">
        <v>1046</v>
      </c>
      <c r="K26" s="20">
        <f t="shared" si="1"/>
        <v>78572</v>
      </c>
      <c r="L26" s="20">
        <v>5759</v>
      </c>
      <c r="M26" s="20">
        <f t="shared" si="2"/>
        <v>6052</v>
      </c>
      <c r="N26" s="20">
        <v>1317</v>
      </c>
      <c r="O26" s="20">
        <v>4735</v>
      </c>
      <c r="P26" s="20">
        <f t="shared" si="3"/>
        <v>9533</v>
      </c>
      <c r="Q26" s="20">
        <f t="shared" si="5"/>
        <v>34309</v>
      </c>
      <c r="R26" s="20">
        <f t="shared" si="4"/>
        <v>9121</v>
      </c>
      <c r="S26" s="20">
        <v>5410</v>
      </c>
      <c r="T26" s="20">
        <v>2963</v>
      </c>
      <c r="U26" s="20">
        <v>748</v>
      </c>
      <c r="V26" s="20">
        <v>11509</v>
      </c>
      <c r="W26" s="20">
        <v>13679</v>
      </c>
    </row>
    <row r="27" spans="1:23" s="21" customFormat="1" ht="11.1" customHeight="1">
      <c r="A27" s="19">
        <v>1969</v>
      </c>
      <c r="B27" s="20">
        <v>1159665</v>
      </c>
      <c r="C27" s="20">
        <v>26147290</v>
      </c>
      <c r="D27" s="20">
        <v>6208</v>
      </c>
      <c r="E27" s="20">
        <v>382642</v>
      </c>
      <c r="F27" s="20">
        <v>1715006</v>
      </c>
      <c r="G27" s="20">
        <f t="shared" si="0"/>
        <v>79579</v>
      </c>
      <c r="H27" s="20">
        <v>74759</v>
      </c>
      <c r="I27" s="20">
        <v>4820</v>
      </c>
      <c r="J27" s="20">
        <v>1076</v>
      </c>
      <c r="K27" s="20">
        <f t="shared" si="1"/>
        <v>80655</v>
      </c>
      <c r="L27" s="20">
        <v>5712</v>
      </c>
      <c r="M27" s="20">
        <f t="shared" si="2"/>
        <v>6750</v>
      </c>
      <c r="N27" s="20">
        <v>1289</v>
      </c>
      <c r="O27" s="20">
        <v>5461</v>
      </c>
      <c r="P27" s="20">
        <f t="shared" si="3"/>
        <v>11357</v>
      </c>
      <c r="Q27" s="20">
        <f t="shared" si="5"/>
        <v>44838</v>
      </c>
      <c r="R27" s="20">
        <f t="shared" si="4"/>
        <v>9743</v>
      </c>
      <c r="S27" s="20">
        <v>5667</v>
      </c>
      <c r="T27" s="20">
        <v>3175</v>
      </c>
      <c r="U27" s="20">
        <v>901</v>
      </c>
      <c r="V27" s="20">
        <v>16015</v>
      </c>
      <c r="W27" s="20">
        <v>19080</v>
      </c>
    </row>
    <row r="28" spans="1:23" s="21" customFormat="1" ht="11.1" customHeight="1">
      <c r="A28" s="19">
        <v>1970</v>
      </c>
      <c r="B28" s="20">
        <v>1202447</v>
      </c>
      <c r="C28" s="20">
        <v>26530326</v>
      </c>
      <c r="D28" s="20">
        <v>6048</v>
      </c>
      <c r="E28" s="20">
        <v>364444</v>
      </c>
      <c r="F28" s="20">
        <v>1650164</v>
      </c>
      <c r="G28" s="20">
        <f t="shared" si="0"/>
        <v>79132</v>
      </c>
      <c r="H28" s="20">
        <v>74270</v>
      </c>
      <c r="I28" s="20">
        <v>4862</v>
      </c>
      <c r="J28" s="20">
        <v>1106</v>
      </c>
      <c r="K28" s="20">
        <f t="shared" si="1"/>
        <v>80238</v>
      </c>
      <c r="L28" s="20">
        <v>5898</v>
      </c>
      <c r="M28" s="20">
        <f t="shared" si="2"/>
        <v>7854</v>
      </c>
      <c r="N28" s="20">
        <v>1507</v>
      </c>
      <c r="O28" s="20">
        <v>6347</v>
      </c>
      <c r="P28" s="20">
        <f t="shared" si="3"/>
        <v>12315</v>
      </c>
      <c r="Q28" s="20">
        <f t="shared" si="5"/>
        <v>54865</v>
      </c>
      <c r="R28" s="20">
        <f t="shared" si="4"/>
        <v>9331</v>
      </c>
      <c r="S28" s="20">
        <v>5275</v>
      </c>
      <c r="T28" s="20">
        <v>3064</v>
      </c>
      <c r="U28" s="20">
        <v>992</v>
      </c>
      <c r="V28" s="20">
        <v>20390</v>
      </c>
      <c r="W28" s="20">
        <v>25144</v>
      </c>
    </row>
    <row r="29" spans="1:23" s="21" customFormat="1" ht="11.1" customHeight="1">
      <c r="A29" s="19">
        <v>1971</v>
      </c>
      <c r="B29" s="20">
        <v>1260614</v>
      </c>
      <c r="C29" s="20">
        <v>27019727</v>
      </c>
      <c r="D29" s="20">
        <v>5552</v>
      </c>
      <c r="E29" s="20">
        <v>337421</v>
      </c>
      <c r="F29" s="20">
        <v>1506176</v>
      </c>
      <c r="G29" s="20">
        <f t="shared" si="0"/>
        <v>75448</v>
      </c>
      <c r="H29" s="20">
        <v>70335</v>
      </c>
      <c r="I29" s="20">
        <v>5113</v>
      </c>
      <c r="J29" s="20">
        <v>1224</v>
      </c>
      <c r="K29" s="20">
        <f t="shared" si="1"/>
        <v>76672</v>
      </c>
      <c r="L29" s="20">
        <v>5421</v>
      </c>
      <c r="M29" s="20">
        <f t="shared" si="2"/>
        <v>7454</v>
      </c>
      <c r="N29" s="20">
        <v>1805</v>
      </c>
      <c r="O29" s="20">
        <v>5649</v>
      </c>
      <c r="P29" s="20">
        <f t="shared" si="3"/>
        <v>11986</v>
      </c>
      <c r="Q29" s="20">
        <f t="shared" si="5"/>
        <v>65254</v>
      </c>
      <c r="R29" s="20">
        <f t="shared" si="4"/>
        <v>9882</v>
      </c>
      <c r="S29" s="20">
        <v>5498</v>
      </c>
      <c r="T29" s="20">
        <v>3161</v>
      </c>
      <c r="U29" s="20">
        <v>1223</v>
      </c>
      <c r="V29" s="20">
        <v>25051</v>
      </c>
      <c r="W29" s="20">
        <v>30321</v>
      </c>
    </row>
    <row r="30" spans="1:23" s="21" customFormat="1" ht="11.1" customHeight="1">
      <c r="A30" s="19">
        <v>1972</v>
      </c>
      <c r="B30" s="20">
        <v>1385603</v>
      </c>
      <c r="C30" s="20">
        <v>27858665</v>
      </c>
      <c r="D30" s="20">
        <v>5631</v>
      </c>
      <c r="E30" s="20">
        <v>324435</v>
      </c>
      <c r="F30" s="20">
        <v>1419630</v>
      </c>
      <c r="G30" s="20">
        <f t="shared" si="0"/>
        <v>70119</v>
      </c>
      <c r="H30" s="20">
        <v>65276</v>
      </c>
      <c r="I30" s="20">
        <v>4843</v>
      </c>
      <c r="J30" s="20">
        <v>1270</v>
      </c>
      <c r="K30" s="20">
        <f t="shared" si="1"/>
        <v>71389</v>
      </c>
      <c r="L30" s="20">
        <v>5410</v>
      </c>
      <c r="M30" s="20">
        <f t="shared" si="2"/>
        <v>7254</v>
      </c>
      <c r="N30" s="20">
        <v>1968</v>
      </c>
      <c r="O30" s="20">
        <v>5286</v>
      </c>
      <c r="P30" s="20">
        <f t="shared" si="3"/>
        <v>11399</v>
      </c>
      <c r="Q30" s="20">
        <f t="shared" si="5"/>
        <v>74567</v>
      </c>
      <c r="R30" s="20">
        <f t="shared" si="4"/>
        <v>10324</v>
      </c>
      <c r="S30" s="20">
        <v>5673</v>
      </c>
      <c r="T30" s="20">
        <v>3213</v>
      </c>
      <c r="U30" s="20">
        <v>1438</v>
      </c>
      <c r="V30" s="20">
        <v>29366</v>
      </c>
      <c r="W30" s="20">
        <v>34877</v>
      </c>
    </row>
    <row r="31" spans="1:23" s="21" customFormat="1" ht="11.1" customHeight="1">
      <c r="A31" s="19">
        <v>1973</v>
      </c>
      <c r="B31" s="20">
        <v>1532476</v>
      </c>
      <c r="C31" s="20">
        <v>28762112</v>
      </c>
      <c r="D31" s="20">
        <v>5269</v>
      </c>
      <c r="E31" s="169">
        <v>387342</v>
      </c>
      <c r="F31" s="20">
        <v>1370470</v>
      </c>
      <c r="G31" s="20">
        <f t="shared" si="0"/>
        <v>68140</v>
      </c>
      <c r="H31" s="20">
        <v>63396</v>
      </c>
      <c r="I31" s="20">
        <v>4744</v>
      </c>
      <c r="J31" s="20">
        <v>1383</v>
      </c>
      <c r="K31" s="20">
        <f t="shared" si="1"/>
        <v>69523</v>
      </c>
      <c r="L31" s="20">
        <v>5342</v>
      </c>
      <c r="M31" s="20">
        <f t="shared" si="2"/>
        <v>7268</v>
      </c>
      <c r="N31" s="20">
        <v>1847</v>
      </c>
      <c r="O31" s="20">
        <v>5421</v>
      </c>
      <c r="P31" s="20">
        <f t="shared" si="3"/>
        <v>11548</v>
      </c>
      <c r="Q31" s="20">
        <f t="shared" si="5"/>
        <v>84298</v>
      </c>
      <c r="R31" s="20">
        <f t="shared" si="4"/>
        <v>10979</v>
      </c>
      <c r="S31" s="20">
        <v>5980</v>
      </c>
      <c r="T31" s="20">
        <v>3333</v>
      </c>
      <c r="U31" s="20">
        <v>1666</v>
      </c>
      <c r="V31" s="20">
        <v>33559</v>
      </c>
      <c r="W31" s="20">
        <v>39760</v>
      </c>
    </row>
    <row r="32" spans="1:23" s="21" customFormat="1" ht="11.1" customHeight="1">
      <c r="A32" s="19">
        <v>1974</v>
      </c>
      <c r="B32" s="20">
        <v>1534679</v>
      </c>
      <c r="C32" s="20">
        <v>29527281</v>
      </c>
      <c r="D32" s="20">
        <v>4330</v>
      </c>
      <c r="E32" s="20">
        <v>347407</v>
      </c>
      <c r="F32" s="20">
        <v>1245258</v>
      </c>
      <c r="G32" s="20">
        <f t="shared" si="0"/>
        <v>66012</v>
      </c>
      <c r="H32" s="20">
        <v>61289</v>
      </c>
      <c r="I32" s="20">
        <v>4723</v>
      </c>
      <c r="J32" s="20">
        <v>1529</v>
      </c>
      <c r="K32" s="20">
        <f t="shared" si="1"/>
        <v>67541</v>
      </c>
      <c r="L32" s="20">
        <v>5212</v>
      </c>
      <c r="M32" s="20">
        <f t="shared" si="2"/>
        <v>7284</v>
      </c>
      <c r="N32" s="20">
        <v>1848</v>
      </c>
      <c r="O32" s="20">
        <v>5436</v>
      </c>
      <c r="P32" s="20">
        <f t="shared" si="3"/>
        <v>11688</v>
      </c>
      <c r="Q32" s="20">
        <f t="shared" si="5"/>
        <v>93920</v>
      </c>
      <c r="R32" s="20">
        <f t="shared" si="4"/>
        <v>11725</v>
      </c>
      <c r="S32" s="20">
        <v>6377</v>
      </c>
      <c r="T32" s="20">
        <v>3506</v>
      </c>
      <c r="U32" s="20">
        <v>1842</v>
      </c>
      <c r="V32" s="20">
        <v>37638</v>
      </c>
      <c r="W32" s="20">
        <v>44557</v>
      </c>
    </row>
    <row r="33" spans="1:23" s="21" customFormat="1" ht="11.1" customHeight="1">
      <c r="A33" s="19">
        <v>1975</v>
      </c>
      <c r="B33" s="20">
        <v>1535276</v>
      </c>
      <c r="C33" s="20">
        <v>29075154</v>
      </c>
      <c r="D33" s="20">
        <v>3725</v>
      </c>
      <c r="E33" s="20">
        <v>322322</v>
      </c>
      <c r="F33" s="20">
        <v>1099056</v>
      </c>
      <c r="G33" s="20">
        <f t="shared" si="0"/>
        <v>57600</v>
      </c>
      <c r="H33" s="20">
        <v>53387</v>
      </c>
      <c r="I33" s="20">
        <v>4213</v>
      </c>
      <c r="J33" s="20">
        <v>1482</v>
      </c>
      <c r="K33" s="20">
        <f t="shared" si="1"/>
        <v>59082</v>
      </c>
      <c r="L33" s="20">
        <v>4563</v>
      </c>
      <c r="M33" s="20">
        <f t="shared" si="2"/>
        <v>6362</v>
      </c>
      <c r="N33" s="20">
        <v>1310</v>
      </c>
      <c r="O33" s="20">
        <v>5052</v>
      </c>
      <c r="P33" s="20">
        <f t="shared" si="3"/>
        <v>10747</v>
      </c>
      <c r="Q33" s="20">
        <f t="shared" si="5"/>
        <v>102451</v>
      </c>
      <c r="R33" s="20">
        <f t="shared" si="4"/>
        <v>12383</v>
      </c>
      <c r="S33" s="20">
        <v>6786</v>
      </c>
      <c r="T33" s="20">
        <v>3533</v>
      </c>
      <c r="U33" s="20">
        <v>2064</v>
      </c>
      <c r="V33" s="20">
        <v>41150</v>
      </c>
      <c r="W33" s="20">
        <v>48918</v>
      </c>
    </row>
    <row r="34" spans="1:23" s="21" customFormat="1" ht="11.1" customHeight="1">
      <c r="A34" s="19">
        <v>1976</v>
      </c>
      <c r="B34" s="20">
        <v>1538543</v>
      </c>
      <c r="C34" s="20">
        <v>28981834</v>
      </c>
      <c r="D34" s="20">
        <v>3345</v>
      </c>
      <c r="E34" s="20">
        <v>333311</v>
      </c>
      <c r="F34" s="20">
        <v>1131586</v>
      </c>
      <c r="G34" s="20">
        <f t="shared" si="0"/>
        <v>58820</v>
      </c>
      <c r="H34" s="20">
        <v>54415</v>
      </c>
      <c r="I34" s="20">
        <v>4405</v>
      </c>
      <c r="J34" s="20">
        <v>1727</v>
      </c>
      <c r="K34" s="20">
        <f t="shared" si="1"/>
        <v>60547</v>
      </c>
      <c r="L34" s="20">
        <v>4464</v>
      </c>
      <c r="M34" s="20">
        <f t="shared" si="2"/>
        <v>5965</v>
      </c>
      <c r="N34" s="20">
        <v>1162</v>
      </c>
      <c r="O34" s="20">
        <v>4803</v>
      </c>
      <c r="P34" s="20">
        <f t="shared" si="3"/>
        <v>10935</v>
      </c>
      <c r="Q34" s="20">
        <f t="shared" si="5"/>
        <v>110846</v>
      </c>
      <c r="R34" s="20">
        <f t="shared" si="4"/>
        <v>13262</v>
      </c>
      <c r="S34" s="20">
        <v>7234</v>
      </c>
      <c r="T34" s="20">
        <v>3677</v>
      </c>
      <c r="U34" s="20">
        <v>2351</v>
      </c>
      <c r="V34" s="20">
        <v>44568</v>
      </c>
      <c r="W34" s="20">
        <v>53016</v>
      </c>
    </row>
    <row r="35" spans="1:23" s="21" customFormat="1" ht="11.1" customHeight="1">
      <c r="A35" s="19">
        <v>1977</v>
      </c>
      <c r="B35" s="20">
        <v>1585760</v>
      </c>
      <c r="C35" s="20">
        <v>29357392</v>
      </c>
      <c r="D35" s="20">
        <v>3302</v>
      </c>
      <c r="E35" s="20">
        <v>345293</v>
      </c>
      <c r="F35" s="20">
        <v>1138808</v>
      </c>
      <c r="G35" s="20">
        <f t="shared" si="0"/>
        <v>59494</v>
      </c>
      <c r="H35" s="20">
        <v>55274</v>
      </c>
      <c r="I35" s="20">
        <v>4220</v>
      </c>
      <c r="J35" s="20">
        <v>5860</v>
      </c>
      <c r="K35" s="20">
        <f t="shared" si="1"/>
        <v>65354</v>
      </c>
      <c r="L35" s="20">
        <v>4553</v>
      </c>
      <c r="M35" s="20">
        <f t="shared" si="2"/>
        <v>5702</v>
      </c>
      <c r="N35" s="20">
        <v>971</v>
      </c>
      <c r="O35" s="20">
        <v>4731</v>
      </c>
      <c r="P35" s="20">
        <f t="shared" si="3"/>
        <v>14811</v>
      </c>
      <c r="Q35" s="20">
        <f t="shared" si="5"/>
        <v>123063</v>
      </c>
      <c r="R35" s="20">
        <f t="shared" si="4"/>
        <v>18117</v>
      </c>
      <c r="S35" s="20">
        <v>9480</v>
      </c>
      <c r="T35" s="20">
        <v>4468</v>
      </c>
      <c r="U35" s="20">
        <v>4169</v>
      </c>
      <c r="V35" s="20">
        <v>47991</v>
      </c>
      <c r="W35" s="20">
        <v>56955</v>
      </c>
    </row>
    <row r="36" spans="1:23" s="21" customFormat="1" ht="11.1" customHeight="1">
      <c r="A36" s="19">
        <v>1978</v>
      </c>
      <c r="B36" s="20">
        <v>1668093</v>
      </c>
      <c r="C36" s="20">
        <v>29908023</v>
      </c>
      <c r="D36" s="20">
        <v>3326</v>
      </c>
      <c r="E36" s="20">
        <v>348826</v>
      </c>
      <c r="F36" s="20">
        <v>1142928</v>
      </c>
      <c r="G36" s="20">
        <f t="shared" si="0"/>
        <v>57676</v>
      </c>
      <c r="H36" s="20">
        <v>53601</v>
      </c>
      <c r="I36" s="20">
        <v>4075</v>
      </c>
      <c r="J36" s="20">
        <v>2634</v>
      </c>
      <c r="K36" s="20">
        <f t="shared" si="1"/>
        <v>60310</v>
      </c>
      <c r="L36" s="20">
        <v>4610</v>
      </c>
      <c r="M36" s="20">
        <f t="shared" si="2"/>
        <v>5553</v>
      </c>
      <c r="N36" s="20">
        <v>923</v>
      </c>
      <c r="O36" s="20">
        <v>4630</v>
      </c>
      <c r="P36" s="20">
        <f t="shared" si="3"/>
        <v>11339</v>
      </c>
      <c r="Q36" s="20">
        <f t="shared" si="5"/>
        <v>131395</v>
      </c>
      <c r="R36" s="20">
        <f t="shared" si="4"/>
        <v>19373</v>
      </c>
      <c r="S36" s="20">
        <v>10353</v>
      </c>
      <c r="T36" s="20">
        <v>4567</v>
      </c>
      <c r="U36" s="20">
        <v>4453</v>
      </c>
      <c r="V36" s="20">
        <v>51190</v>
      </c>
      <c r="W36" s="20">
        <v>60832</v>
      </c>
    </row>
    <row r="37" spans="1:23" s="21" customFormat="1" ht="11.1" customHeight="1">
      <c r="A37" s="19">
        <v>1979</v>
      </c>
      <c r="B37" s="20">
        <v>1763532</v>
      </c>
      <c r="C37" s="20">
        <v>30759019</v>
      </c>
      <c r="D37" s="20">
        <v>3077</v>
      </c>
      <c r="E37" s="20">
        <v>340731</v>
      </c>
      <c r="F37" s="20">
        <v>1130621</v>
      </c>
      <c r="G37" s="20">
        <f t="shared" si="0"/>
        <v>57659</v>
      </c>
      <c r="H37" s="20">
        <v>53643</v>
      </c>
      <c r="I37" s="20">
        <v>4016</v>
      </c>
      <c r="J37" s="20">
        <v>2707</v>
      </c>
      <c r="K37" s="20">
        <f t="shared" si="1"/>
        <v>60366</v>
      </c>
      <c r="L37" s="20">
        <v>4371</v>
      </c>
      <c r="M37" s="20">
        <f t="shared" si="2"/>
        <v>5254</v>
      </c>
      <c r="N37" s="20">
        <v>820</v>
      </c>
      <c r="O37" s="20">
        <v>4434</v>
      </c>
      <c r="P37" s="20">
        <f t="shared" si="3"/>
        <v>11157</v>
      </c>
      <c r="Q37" s="20">
        <f t="shared" si="5"/>
        <v>139248</v>
      </c>
      <c r="R37" s="20">
        <f t="shared" si="4"/>
        <v>20558</v>
      </c>
      <c r="S37" s="20">
        <v>11413</v>
      </c>
      <c r="T37" s="20">
        <v>4641</v>
      </c>
      <c r="U37" s="20">
        <v>4504</v>
      </c>
      <c r="V37" s="20">
        <v>54328</v>
      </c>
      <c r="W37" s="20">
        <v>64362</v>
      </c>
    </row>
    <row r="38" spans="1:23" s="21" customFormat="1" ht="11.1" customHeight="1">
      <c r="A38" s="19">
        <v>1980</v>
      </c>
      <c r="B38" s="20">
        <v>1839673</v>
      </c>
      <c r="C38" s="20">
        <v>31839595</v>
      </c>
      <c r="D38" s="20">
        <v>3009</v>
      </c>
      <c r="E38" s="20">
        <v>335706</v>
      </c>
      <c r="F38" s="20">
        <v>1098527</v>
      </c>
      <c r="G38" s="20">
        <f t="shared" si="0"/>
        <v>56350</v>
      </c>
      <c r="H38" s="20">
        <v>52465</v>
      </c>
      <c r="I38" s="20">
        <v>3885</v>
      </c>
      <c r="J38" s="20">
        <v>2619</v>
      </c>
      <c r="K38" s="20">
        <f t="shared" si="1"/>
        <v>58969</v>
      </c>
      <c r="L38" s="20">
        <v>4238</v>
      </c>
      <c r="M38" s="20">
        <f t="shared" si="2"/>
        <v>5150</v>
      </c>
      <c r="N38" s="20">
        <v>753</v>
      </c>
      <c r="O38" s="20">
        <v>4397</v>
      </c>
      <c r="P38" s="20">
        <f t="shared" si="3"/>
        <v>10901</v>
      </c>
      <c r="Q38" s="20">
        <f t="shared" si="5"/>
        <v>146754</v>
      </c>
      <c r="R38" s="20">
        <f t="shared" si="4"/>
        <v>21607</v>
      </c>
      <c r="S38" s="20">
        <v>12487</v>
      </c>
      <c r="T38" s="20">
        <v>4696</v>
      </c>
      <c r="U38" s="20">
        <v>4424</v>
      </c>
      <c r="V38" s="20">
        <v>57276</v>
      </c>
      <c r="W38" s="20">
        <v>67871</v>
      </c>
    </row>
    <row r="39" spans="1:23" s="21" customFormat="1" ht="11.1" customHeight="1">
      <c r="A39" s="19">
        <v>1981</v>
      </c>
      <c r="B39" s="20">
        <v>1896973</v>
      </c>
      <c r="C39" s="20">
        <v>32750233</v>
      </c>
      <c r="D39" s="20">
        <v>2912</v>
      </c>
      <c r="E39" s="20">
        <v>312844</v>
      </c>
      <c r="F39" s="20">
        <v>1027477</v>
      </c>
      <c r="G39" s="20">
        <f t="shared" si="0"/>
        <v>54651</v>
      </c>
      <c r="H39" s="20">
        <v>50567</v>
      </c>
      <c r="I39" s="20">
        <v>4084</v>
      </c>
      <c r="J39" s="20">
        <v>2286</v>
      </c>
      <c r="K39" s="20">
        <f t="shared" si="1"/>
        <v>56937</v>
      </c>
      <c r="L39" s="20">
        <v>4124</v>
      </c>
      <c r="M39" s="20">
        <f t="shared" si="2"/>
        <v>5060</v>
      </c>
      <c r="N39" s="20">
        <v>691</v>
      </c>
      <c r="O39" s="20">
        <v>4369</v>
      </c>
      <c r="P39" s="20">
        <f t="shared" si="3"/>
        <v>10739</v>
      </c>
      <c r="Q39" s="20">
        <f t="shared" si="5"/>
        <v>154142</v>
      </c>
      <c r="R39" s="20">
        <f t="shared" si="4"/>
        <v>22307</v>
      </c>
      <c r="S39" s="20">
        <v>13383</v>
      </c>
      <c r="T39" s="20">
        <v>4651</v>
      </c>
      <c r="U39" s="20">
        <v>4273</v>
      </c>
      <c r="V39" s="20">
        <v>60383</v>
      </c>
      <c r="W39" s="20">
        <v>71452</v>
      </c>
    </row>
    <row r="40" spans="1:23" s="21" customFormat="1" ht="11.1" customHeight="1">
      <c r="A40" s="19">
        <v>1982</v>
      </c>
      <c r="B40" s="20">
        <v>1940378</v>
      </c>
      <c r="C40" s="20">
        <v>33593799</v>
      </c>
      <c r="D40" s="20">
        <v>2674</v>
      </c>
      <c r="E40" s="20">
        <v>294219</v>
      </c>
      <c r="F40" s="20">
        <v>963496</v>
      </c>
      <c r="G40" s="20">
        <f t="shared" si="0"/>
        <v>53085</v>
      </c>
      <c r="H40" s="20">
        <v>49003</v>
      </c>
      <c r="I40" s="20">
        <v>4082</v>
      </c>
      <c r="J40" s="20">
        <v>2415</v>
      </c>
      <c r="K40" s="20">
        <f t="shared" si="1"/>
        <v>55500</v>
      </c>
      <c r="L40" s="20">
        <v>4146</v>
      </c>
      <c r="M40" s="20">
        <f t="shared" si="2"/>
        <v>4984</v>
      </c>
      <c r="N40" s="20">
        <v>746</v>
      </c>
      <c r="O40" s="20">
        <v>4238</v>
      </c>
      <c r="P40" s="20">
        <f t="shared" si="3"/>
        <v>10735</v>
      </c>
      <c r="Q40" s="20">
        <f t="shared" si="5"/>
        <v>160910</v>
      </c>
      <c r="R40" s="20">
        <f t="shared" si="4"/>
        <v>22990</v>
      </c>
      <c r="S40" s="20">
        <v>14317</v>
      </c>
      <c r="T40" s="20">
        <v>4594</v>
      </c>
      <c r="U40" s="20">
        <v>4079</v>
      </c>
      <c r="V40" s="20">
        <v>63380</v>
      </c>
      <c r="W40" s="20">
        <v>74540</v>
      </c>
    </row>
    <row r="41" spans="1:23" s="21" customFormat="1" ht="11.1" customHeight="1">
      <c r="A41" s="19">
        <v>1983</v>
      </c>
      <c r="B41" s="20">
        <v>1993359</v>
      </c>
      <c r="C41" s="20">
        <v>34510310</v>
      </c>
      <c r="D41" s="20">
        <v>2588</v>
      </c>
      <c r="E41" s="20">
        <v>278623</v>
      </c>
      <c r="F41" s="20">
        <v>929841</v>
      </c>
      <c r="G41" s="20">
        <f t="shared" si="0"/>
        <v>51306</v>
      </c>
      <c r="H41" s="20">
        <v>47405</v>
      </c>
      <c r="I41" s="20">
        <v>3901</v>
      </c>
      <c r="J41" s="20">
        <v>2326</v>
      </c>
      <c r="K41" s="20">
        <f t="shared" si="1"/>
        <v>53632</v>
      </c>
      <c r="L41" s="20">
        <v>3893</v>
      </c>
      <c r="M41" s="20">
        <f t="shared" si="2"/>
        <v>4680</v>
      </c>
      <c r="N41" s="20">
        <v>638</v>
      </c>
      <c r="O41" s="20">
        <v>4042</v>
      </c>
      <c r="P41" s="20">
        <f t="shared" si="3"/>
        <v>10269</v>
      </c>
      <c r="Q41" s="20">
        <f t="shared" si="5"/>
        <v>167009</v>
      </c>
      <c r="R41" s="20">
        <f t="shared" si="4"/>
        <v>23589</v>
      </c>
      <c r="S41" s="20">
        <v>15147</v>
      </c>
      <c r="T41" s="20">
        <v>4510</v>
      </c>
      <c r="U41" s="20">
        <v>3932</v>
      </c>
      <c r="V41" s="20">
        <v>66134</v>
      </c>
      <c r="W41" s="20">
        <v>77286</v>
      </c>
    </row>
    <row r="42" spans="1:23" s="21" customFormat="1" ht="11.1" customHeight="1">
      <c r="A42" s="19">
        <v>1984</v>
      </c>
      <c r="B42" s="20">
        <v>2035693</v>
      </c>
      <c r="C42" s="20">
        <v>35196556</v>
      </c>
      <c r="D42" s="20">
        <v>2635</v>
      </c>
      <c r="E42" s="20">
        <v>271884</v>
      </c>
      <c r="F42" s="20">
        <v>921400</v>
      </c>
      <c r="G42" s="20">
        <f t="shared" si="0"/>
        <v>52125</v>
      </c>
      <c r="H42" s="20">
        <v>48011</v>
      </c>
      <c r="I42" s="20">
        <v>4114</v>
      </c>
      <c r="J42" s="20">
        <v>2012</v>
      </c>
      <c r="K42" s="20">
        <f t="shared" si="1"/>
        <v>54137</v>
      </c>
      <c r="L42" s="20">
        <v>3839</v>
      </c>
      <c r="M42" s="20">
        <f t="shared" si="2"/>
        <v>4808</v>
      </c>
      <c r="N42" s="20">
        <v>698</v>
      </c>
      <c r="O42" s="20">
        <v>4110</v>
      </c>
      <c r="P42" s="20">
        <f t="shared" si="3"/>
        <v>10236</v>
      </c>
      <c r="Q42" s="20">
        <f t="shared" si="5"/>
        <v>172986</v>
      </c>
      <c r="R42" s="20">
        <f t="shared" si="4"/>
        <v>23909</v>
      </c>
      <c r="S42" s="20">
        <v>15782</v>
      </c>
      <c r="T42" s="20">
        <v>4436</v>
      </c>
      <c r="U42" s="20">
        <v>3691</v>
      </c>
      <c r="V42" s="20">
        <v>68981</v>
      </c>
      <c r="W42" s="20">
        <v>80096</v>
      </c>
    </row>
    <row r="43" spans="1:23" s="21" customFormat="1" ht="11.1" customHeight="1">
      <c r="A43" s="19">
        <v>1985</v>
      </c>
      <c r="B43" s="20">
        <v>2067091</v>
      </c>
      <c r="C43" s="20">
        <v>36215432</v>
      </c>
      <c r="D43" s="20">
        <v>2572</v>
      </c>
      <c r="E43" s="20">
        <v>257240</v>
      </c>
      <c r="F43" s="20">
        <v>901855</v>
      </c>
      <c r="G43" s="20">
        <f t="shared" si="0"/>
        <v>50410</v>
      </c>
      <c r="H43" s="20">
        <v>46648</v>
      </c>
      <c r="I43" s="20">
        <v>3762</v>
      </c>
      <c r="J43" s="20">
        <v>1674</v>
      </c>
      <c r="K43" s="20">
        <f t="shared" si="1"/>
        <v>52084</v>
      </c>
      <c r="L43" s="20">
        <v>3903</v>
      </c>
      <c r="M43" s="20">
        <f t="shared" si="2"/>
        <v>4540</v>
      </c>
      <c r="N43" s="20">
        <v>735</v>
      </c>
      <c r="O43" s="20">
        <v>3805</v>
      </c>
      <c r="P43" s="20">
        <f t="shared" si="3"/>
        <v>9241</v>
      </c>
      <c r="Q43" s="20">
        <f t="shared" si="5"/>
        <v>177933</v>
      </c>
      <c r="R43" s="20">
        <f t="shared" si="4"/>
        <v>23927</v>
      </c>
      <c r="S43" s="20">
        <v>16006</v>
      </c>
      <c r="T43" s="20">
        <v>4380</v>
      </c>
      <c r="U43" s="20">
        <v>3541</v>
      </c>
      <c r="V43" s="20">
        <v>71609</v>
      </c>
      <c r="W43" s="20">
        <v>82397</v>
      </c>
    </row>
    <row r="44" spans="1:23" s="21" customFormat="1" ht="11.1" customHeight="1">
      <c r="A44" s="19">
        <v>1986</v>
      </c>
      <c r="B44" s="20">
        <v>2110305</v>
      </c>
      <c r="C44" s="20">
        <v>36696975</v>
      </c>
      <c r="D44" s="20">
        <v>2318</v>
      </c>
      <c r="E44" s="20">
        <v>246891</v>
      </c>
      <c r="F44" s="20">
        <v>859220</v>
      </c>
      <c r="G44" s="20">
        <f t="shared" si="0"/>
        <v>50022</v>
      </c>
      <c r="H44" s="20">
        <v>46170</v>
      </c>
      <c r="I44" s="20">
        <v>3852</v>
      </c>
      <c r="J44" s="20">
        <v>1336</v>
      </c>
      <c r="K44" s="20">
        <f t="shared" si="1"/>
        <v>51358</v>
      </c>
      <c r="L44" s="20">
        <v>3609</v>
      </c>
      <c r="M44" s="20">
        <f t="shared" si="2"/>
        <v>4475</v>
      </c>
      <c r="N44" s="20">
        <v>699</v>
      </c>
      <c r="O44" s="20">
        <v>3776</v>
      </c>
      <c r="P44" s="20">
        <f t="shared" si="3"/>
        <v>8964</v>
      </c>
      <c r="Q44" s="20">
        <f t="shared" si="5"/>
        <v>182545</v>
      </c>
      <c r="R44" s="20">
        <f t="shared" si="4"/>
        <v>23494</v>
      </c>
      <c r="S44" s="20">
        <v>15927</v>
      </c>
      <c r="T44" s="20">
        <v>4255</v>
      </c>
      <c r="U44" s="20">
        <v>3312</v>
      </c>
      <c r="V44" s="20">
        <v>74344</v>
      </c>
      <c r="W44" s="20">
        <v>84707</v>
      </c>
    </row>
    <row r="45" spans="1:23" s="21" customFormat="1" ht="11.1" customHeight="1">
      <c r="A45" s="19">
        <v>1987</v>
      </c>
      <c r="B45" s="20">
        <v>2176827</v>
      </c>
      <c r="C45" s="20">
        <v>38799735</v>
      </c>
      <c r="D45" s="20">
        <v>2342</v>
      </c>
      <c r="E45" s="20">
        <v>232953</v>
      </c>
      <c r="F45" s="20">
        <v>846508</v>
      </c>
      <c r="G45" s="20">
        <f t="shared" si="0"/>
        <v>47978</v>
      </c>
      <c r="H45" s="20">
        <v>44256</v>
      </c>
      <c r="I45" s="20">
        <v>3722</v>
      </c>
      <c r="J45" s="20">
        <v>1218</v>
      </c>
      <c r="K45" s="20">
        <f t="shared" si="1"/>
        <v>49196</v>
      </c>
      <c r="L45" s="20">
        <v>3570</v>
      </c>
      <c r="M45" s="20">
        <f t="shared" si="2"/>
        <v>4369</v>
      </c>
      <c r="N45" s="20">
        <v>704</v>
      </c>
      <c r="O45" s="20">
        <v>3665</v>
      </c>
      <c r="P45" s="20">
        <f t="shared" si="3"/>
        <v>8605</v>
      </c>
      <c r="Q45" s="20">
        <f t="shared" si="5"/>
        <v>186558</v>
      </c>
      <c r="R45" s="20">
        <f t="shared" si="4"/>
        <v>22910</v>
      </c>
      <c r="S45" s="20">
        <v>15734</v>
      </c>
      <c r="T45" s="20">
        <v>4110</v>
      </c>
      <c r="U45" s="20">
        <v>3066</v>
      </c>
      <c r="V45" s="20">
        <v>76785</v>
      </c>
      <c r="W45" s="20">
        <v>86863</v>
      </c>
    </row>
    <row r="46" spans="1:23" s="21" customFormat="1" ht="11.1" customHeight="1">
      <c r="A46" s="19">
        <v>1988</v>
      </c>
      <c r="B46" s="20">
        <v>2270487</v>
      </c>
      <c r="C46" s="20">
        <v>39724637</v>
      </c>
      <c r="D46" s="20">
        <v>2549</v>
      </c>
      <c r="E46" s="20">
        <v>226318</v>
      </c>
      <c r="F46" s="20">
        <v>832335</v>
      </c>
      <c r="G46" s="20">
        <f t="shared" si="0"/>
        <v>46966</v>
      </c>
      <c r="H46" s="20">
        <v>43181</v>
      </c>
      <c r="I46" s="20">
        <v>3785</v>
      </c>
      <c r="J46" s="20">
        <v>1135</v>
      </c>
      <c r="K46" s="20">
        <f t="shared" si="1"/>
        <v>48101</v>
      </c>
      <c r="L46" s="20">
        <v>3789</v>
      </c>
      <c r="M46" s="20">
        <f t="shared" si="2"/>
        <v>4410</v>
      </c>
      <c r="N46" s="20">
        <v>773</v>
      </c>
      <c r="O46" s="20">
        <v>3637</v>
      </c>
      <c r="P46" s="20">
        <f t="shared" si="3"/>
        <v>8557</v>
      </c>
      <c r="Q46" s="20">
        <f t="shared" si="5"/>
        <v>190528</v>
      </c>
      <c r="R46" s="20">
        <f t="shared" si="4"/>
        <v>22343</v>
      </c>
      <c r="S46" s="20">
        <v>15499</v>
      </c>
      <c r="T46" s="20">
        <v>3988</v>
      </c>
      <c r="U46" s="20">
        <v>2856</v>
      </c>
      <c r="V46" s="20">
        <v>79284</v>
      </c>
      <c r="W46" s="20">
        <v>88901</v>
      </c>
    </row>
    <row r="47" spans="1:23" s="21" customFormat="1" ht="11.1" customHeight="1">
      <c r="A47" s="19">
        <v>1989</v>
      </c>
      <c r="B47" s="20">
        <v>2342024</v>
      </c>
      <c r="C47" s="20">
        <v>41249304</v>
      </c>
      <c r="D47" s="20">
        <v>2419</v>
      </c>
      <c r="E47" s="20">
        <v>217964</v>
      </c>
      <c r="F47" s="20">
        <v>818007</v>
      </c>
      <c r="G47" s="20">
        <f t="shared" si="0"/>
        <v>44265</v>
      </c>
      <c r="H47" s="20">
        <v>40759</v>
      </c>
      <c r="I47" s="20">
        <v>3506</v>
      </c>
      <c r="J47" s="20">
        <v>891</v>
      </c>
      <c r="K47" s="20">
        <f t="shared" si="1"/>
        <v>45156</v>
      </c>
      <c r="L47" s="20">
        <v>3894</v>
      </c>
      <c r="M47" s="20">
        <f t="shared" si="2"/>
        <v>4502</v>
      </c>
      <c r="N47" s="20">
        <v>768</v>
      </c>
      <c r="O47" s="20">
        <v>3734</v>
      </c>
      <c r="P47" s="20">
        <f t="shared" si="3"/>
        <v>8131</v>
      </c>
      <c r="Q47" s="20">
        <f t="shared" si="5"/>
        <v>193726</v>
      </c>
      <c r="R47" s="20">
        <f t="shared" si="4"/>
        <v>21496</v>
      </c>
      <c r="S47" s="20">
        <v>14967</v>
      </c>
      <c r="T47" s="20">
        <v>3854</v>
      </c>
      <c r="U47" s="20">
        <v>2675</v>
      </c>
      <c r="V47" s="20">
        <v>81390</v>
      </c>
      <c r="W47" s="20">
        <v>90840</v>
      </c>
    </row>
    <row r="48" spans="1:23" s="21" customFormat="1" ht="11.1" customHeight="1">
      <c r="A48" s="19">
        <v>1990</v>
      </c>
      <c r="B48" s="20">
        <v>2421318</v>
      </c>
      <c r="C48" s="20">
        <v>43222324</v>
      </c>
      <c r="D48" s="20">
        <v>2550</v>
      </c>
      <c r="E48" s="20">
        <v>210108</v>
      </c>
      <c r="F48" s="20">
        <v>797980</v>
      </c>
      <c r="G48" s="20">
        <f t="shared" si="0"/>
        <v>42043</v>
      </c>
      <c r="H48" s="20">
        <v>38716</v>
      </c>
      <c r="I48" s="20">
        <v>3327</v>
      </c>
      <c r="J48" s="20">
        <v>814</v>
      </c>
      <c r="K48" s="20">
        <f t="shared" si="1"/>
        <v>42857</v>
      </c>
      <c r="L48" s="20">
        <v>3846</v>
      </c>
      <c r="M48" s="20">
        <f t="shared" si="2"/>
        <v>4675</v>
      </c>
      <c r="N48" s="20">
        <v>819</v>
      </c>
      <c r="O48" s="20">
        <v>3856</v>
      </c>
      <c r="P48" s="20">
        <f t="shared" si="3"/>
        <v>7997</v>
      </c>
      <c r="Q48" s="20">
        <f t="shared" si="5"/>
        <v>196763</v>
      </c>
      <c r="R48" s="20">
        <f t="shared" si="4"/>
        <v>20653</v>
      </c>
      <c r="S48" s="20">
        <v>14355</v>
      </c>
      <c r="T48" s="20">
        <v>3743</v>
      </c>
      <c r="U48" s="20">
        <v>2555</v>
      </c>
      <c r="V48" s="20">
        <v>83310</v>
      </c>
      <c r="W48" s="20">
        <v>92800</v>
      </c>
    </row>
    <row r="49" spans="1:23" s="21" customFormat="1" ht="11.1" customHeight="1">
      <c r="A49" s="19">
        <v>1991</v>
      </c>
      <c r="B49" s="20">
        <v>2491801</v>
      </c>
      <c r="C49" s="20">
        <v>44469300</v>
      </c>
      <c r="D49" s="20">
        <v>2489</v>
      </c>
      <c r="E49" s="20">
        <v>200633</v>
      </c>
      <c r="F49" s="20">
        <v>764692</v>
      </c>
      <c r="G49" s="20">
        <f t="shared" si="0"/>
        <v>40221</v>
      </c>
      <c r="H49" s="20">
        <v>37108</v>
      </c>
      <c r="I49" s="20">
        <v>3113</v>
      </c>
      <c r="J49" s="20">
        <v>804</v>
      </c>
      <c r="K49" s="20">
        <f t="shared" si="1"/>
        <v>41025</v>
      </c>
      <c r="L49" s="20">
        <v>4015</v>
      </c>
      <c r="M49" s="20">
        <f t="shared" si="2"/>
        <v>4687</v>
      </c>
      <c r="N49" s="20">
        <v>894</v>
      </c>
      <c r="O49" s="20">
        <v>3793</v>
      </c>
      <c r="P49" s="20">
        <f t="shared" ref="P49:P74" si="6">I49+J49+O49</f>
        <v>7710</v>
      </c>
      <c r="Q49" s="20">
        <f t="shared" si="5"/>
        <v>199504</v>
      </c>
      <c r="R49" s="20">
        <f t="shared" si="4"/>
        <v>19854</v>
      </c>
      <c r="S49" s="20">
        <v>13769</v>
      </c>
      <c r="T49" s="20">
        <v>3643</v>
      </c>
      <c r="U49" s="20">
        <v>2442</v>
      </c>
      <c r="V49" s="20">
        <v>84978</v>
      </c>
      <c r="W49" s="20">
        <v>94672</v>
      </c>
    </row>
    <row r="50" spans="1:23" s="21" customFormat="1" ht="11.1" customHeight="1">
      <c r="A50" s="19">
        <v>1992</v>
      </c>
      <c r="B50" s="20">
        <v>2541761</v>
      </c>
      <c r="C50" s="20">
        <v>45831524</v>
      </c>
      <c r="D50" s="20">
        <v>2354</v>
      </c>
      <c r="E50" s="20">
        <v>189589</v>
      </c>
      <c r="F50" s="20">
        <v>725637</v>
      </c>
      <c r="G50" s="20">
        <f t="shared" si="0"/>
        <v>38222</v>
      </c>
      <c r="H50" s="20">
        <v>35215</v>
      </c>
      <c r="I50" s="20">
        <v>3007</v>
      </c>
      <c r="J50" s="20">
        <v>791</v>
      </c>
      <c r="K50" s="20">
        <f t="shared" si="1"/>
        <v>39013</v>
      </c>
      <c r="L50" s="20">
        <v>3753</v>
      </c>
      <c r="M50" s="20">
        <f t="shared" si="2"/>
        <v>4657</v>
      </c>
      <c r="N50" s="20">
        <v>866</v>
      </c>
      <c r="O50" s="20">
        <v>3791</v>
      </c>
      <c r="P50" s="20">
        <f t="shared" si="6"/>
        <v>7589</v>
      </c>
      <c r="Q50" s="20">
        <f t="shared" si="5"/>
        <v>202133</v>
      </c>
      <c r="R50" s="20">
        <f t="shared" si="4"/>
        <v>19021</v>
      </c>
      <c r="S50" s="20">
        <v>13194</v>
      </c>
      <c r="T50" s="20">
        <v>3486</v>
      </c>
      <c r="U50" s="20">
        <v>2341</v>
      </c>
      <c r="V50" s="20">
        <v>86513</v>
      </c>
      <c r="W50" s="20">
        <v>96599</v>
      </c>
    </row>
    <row r="51" spans="1:23" s="21" customFormat="1" ht="11.1" customHeight="1">
      <c r="A51" s="19">
        <v>1993</v>
      </c>
      <c r="B51" s="20">
        <v>2576794</v>
      </c>
      <c r="C51" s="20">
        <v>46633380</v>
      </c>
      <c r="D51" s="20">
        <v>2245</v>
      </c>
      <c r="E51" s="20">
        <v>181900</v>
      </c>
      <c r="F51" s="20">
        <v>695967</v>
      </c>
      <c r="G51" s="20">
        <f t="shared" si="0"/>
        <v>37166</v>
      </c>
      <c r="H51" s="20">
        <v>34132</v>
      </c>
      <c r="I51" s="20">
        <v>3034</v>
      </c>
      <c r="J51" s="20">
        <v>752</v>
      </c>
      <c r="K51" s="20">
        <f t="shared" si="1"/>
        <v>37918</v>
      </c>
      <c r="L51" s="20">
        <v>3767</v>
      </c>
      <c r="M51" s="20">
        <f t="shared" si="2"/>
        <v>4541</v>
      </c>
      <c r="N51" s="20">
        <v>867</v>
      </c>
      <c r="O51" s="20">
        <v>3674</v>
      </c>
      <c r="P51" s="20">
        <f t="shared" si="6"/>
        <v>7460</v>
      </c>
      <c r="Q51" s="20">
        <f t="shared" si="5"/>
        <v>204699</v>
      </c>
      <c r="R51" s="20">
        <f t="shared" si="4"/>
        <v>18174</v>
      </c>
      <c r="S51" s="20">
        <v>12591</v>
      </c>
      <c r="T51" s="20">
        <v>3325</v>
      </c>
      <c r="U51" s="20">
        <v>2258</v>
      </c>
      <c r="V51" s="20">
        <v>88075</v>
      </c>
      <c r="W51" s="20">
        <v>98450</v>
      </c>
    </row>
    <row r="52" spans="1:23" s="21" customFormat="1" ht="11.1" customHeight="1">
      <c r="A52" s="19">
        <v>1994</v>
      </c>
      <c r="B52" s="20">
        <v>2604094</v>
      </c>
      <c r="C52" s="20">
        <v>47017275</v>
      </c>
      <c r="D52" s="20">
        <v>2301</v>
      </c>
      <c r="E52" s="20">
        <v>176047</v>
      </c>
      <c r="F52" s="20">
        <v>674526</v>
      </c>
      <c r="G52" s="20">
        <f t="shared" si="0"/>
        <v>35637</v>
      </c>
      <c r="H52" s="20">
        <v>32564</v>
      </c>
      <c r="I52" s="20">
        <v>3073</v>
      </c>
      <c r="J52" s="20">
        <v>697</v>
      </c>
      <c r="K52" s="20">
        <f t="shared" si="1"/>
        <v>36334</v>
      </c>
      <c r="L52" s="20">
        <v>3775</v>
      </c>
      <c r="M52" s="20">
        <f t="shared" si="2"/>
        <v>4507</v>
      </c>
      <c r="N52" s="20">
        <v>838</v>
      </c>
      <c r="O52" s="20">
        <v>3669</v>
      </c>
      <c r="P52" s="20">
        <f t="shared" si="6"/>
        <v>7439</v>
      </c>
      <c r="Q52" s="20">
        <f t="shared" si="5"/>
        <v>207211</v>
      </c>
      <c r="R52" s="20">
        <f t="shared" si="4"/>
        <v>17373</v>
      </c>
      <c r="S52" s="20">
        <v>12030</v>
      </c>
      <c r="T52" s="20">
        <v>3179</v>
      </c>
      <c r="U52" s="20">
        <v>2164</v>
      </c>
      <c r="V52" s="20">
        <v>89588</v>
      </c>
      <c r="W52" s="20">
        <v>100250</v>
      </c>
    </row>
    <row r="53" spans="1:23" s="21" customFormat="1" ht="11.1" customHeight="1">
      <c r="A53" s="19">
        <v>1995</v>
      </c>
      <c r="B53" s="20">
        <v>2643828</v>
      </c>
      <c r="C53" s="20">
        <v>47246440</v>
      </c>
      <c r="D53" s="20">
        <v>2414</v>
      </c>
      <c r="E53" s="20">
        <v>167316</v>
      </c>
      <c r="F53" s="20">
        <v>665043</v>
      </c>
      <c r="G53" s="20">
        <f>H53+I53</f>
        <v>34543</v>
      </c>
      <c r="H53" s="20">
        <v>31433</v>
      </c>
      <c r="I53" s="20">
        <v>3110</v>
      </c>
      <c r="J53" s="20">
        <v>815</v>
      </c>
      <c r="K53" s="20">
        <f>G53+J53</f>
        <v>35358</v>
      </c>
      <c r="L53" s="20">
        <v>4022</v>
      </c>
      <c r="M53" s="20">
        <f>N53+O53</f>
        <v>5128</v>
      </c>
      <c r="N53" s="20">
        <v>1046</v>
      </c>
      <c r="O53" s="20">
        <v>4082</v>
      </c>
      <c r="P53" s="20">
        <f t="shared" si="6"/>
        <v>8007</v>
      </c>
      <c r="Q53" s="20">
        <f>R53+V53+W53</f>
        <v>209778</v>
      </c>
      <c r="R53" s="20">
        <f>S53+T53+U53</f>
        <v>16533</v>
      </c>
      <c r="S53" s="20">
        <v>11390</v>
      </c>
      <c r="T53" s="20">
        <v>3070</v>
      </c>
      <c r="U53" s="20">
        <v>2073</v>
      </c>
      <c r="V53" s="20">
        <v>90918</v>
      </c>
      <c r="W53" s="20">
        <v>102327</v>
      </c>
    </row>
    <row r="54" spans="1:23" s="21" customFormat="1" ht="11.1" customHeight="1">
      <c r="A54" s="22">
        <v>1996</v>
      </c>
      <c r="B54" s="23">
        <v>2584588</v>
      </c>
      <c r="C54" s="23">
        <v>47896500</v>
      </c>
      <c r="D54" s="23">
        <v>2363</v>
      </c>
      <c r="E54" s="23">
        <v>162862</v>
      </c>
      <c r="F54" s="23">
        <v>654855</v>
      </c>
      <c r="G54" s="23">
        <f>H54+I54</f>
        <v>33190</v>
      </c>
      <c r="H54" s="23">
        <v>30087</v>
      </c>
      <c r="I54" s="23">
        <v>3103</v>
      </c>
      <c r="J54" s="23">
        <v>814</v>
      </c>
      <c r="K54" s="23">
        <f>G54+J54</f>
        <v>34004</v>
      </c>
      <c r="L54" s="23">
        <v>3803</v>
      </c>
      <c r="M54" s="23">
        <f>N54+O54</f>
        <v>4933</v>
      </c>
      <c r="N54" s="23">
        <v>815</v>
      </c>
      <c r="O54" s="23">
        <f>3748+370</f>
        <v>4118</v>
      </c>
      <c r="P54" s="23">
        <f t="shared" si="6"/>
        <v>8035</v>
      </c>
      <c r="Q54" s="23">
        <f>R54+V54+W54</f>
        <v>212465</v>
      </c>
      <c r="R54" s="23">
        <f>S54+T54+U54</f>
        <v>15915</v>
      </c>
      <c r="S54" s="23">
        <v>10932</v>
      </c>
      <c r="T54" s="23">
        <v>2978</v>
      </c>
      <c r="U54" s="23">
        <v>2005</v>
      </c>
      <c r="V54" s="23">
        <v>92069</v>
      </c>
      <c r="W54" s="23">
        <v>104481</v>
      </c>
    </row>
    <row r="55" spans="1:23" s="21" customFormat="1" ht="11.1" customHeight="1">
      <c r="A55" s="24">
        <v>1997</v>
      </c>
      <c r="B55" s="25">
        <v>2698597</v>
      </c>
      <c r="C55" s="23">
        <v>48435492</v>
      </c>
      <c r="D55" s="23">
        <v>2078</v>
      </c>
      <c r="E55" s="23">
        <v>156726</v>
      </c>
      <c r="F55" s="23">
        <v>649404</v>
      </c>
      <c r="G55" s="23">
        <f>H55+I55</f>
        <v>33126</v>
      </c>
      <c r="H55" s="25">
        <v>30202</v>
      </c>
      <c r="I55" s="25">
        <v>2924</v>
      </c>
      <c r="J55" s="25">
        <v>778</v>
      </c>
      <c r="K55" s="23">
        <f>G55+J55</f>
        <v>33904</v>
      </c>
      <c r="L55" s="25">
        <v>3666</v>
      </c>
      <c r="M55" s="23">
        <f>N55+O55</f>
        <v>4563</v>
      </c>
      <c r="N55" s="25">
        <v>899</v>
      </c>
      <c r="O55" s="25">
        <v>3664</v>
      </c>
      <c r="P55" s="23">
        <f t="shared" si="6"/>
        <v>7366</v>
      </c>
      <c r="Q55" s="23">
        <f>R55+V55+W55</f>
        <v>214489</v>
      </c>
      <c r="R55" s="23">
        <f>S55+T55+U55</f>
        <v>15350</v>
      </c>
      <c r="S55" s="25">
        <v>10494</v>
      </c>
      <c r="T55" s="25">
        <v>2893</v>
      </c>
      <c r="U55" s="25">
        <v>1963</v>
      </c>
      <c r="V55" s="25">
        <v>93067</v>
      </c>
      <c r="W55" s="25">
        <v>106072</v>
      </c>
    </row>
    <row r="56" spans="1:23" s="21" customFormat="1" ht="11.1" customHeight="1">
      <c r="A56" s="24">
        <v>1998</v>
      </c>
      <c r="B56" s="25">
        <v>2699013</v>
      </c>
      <c r="C56" s="23">
        <v>48823930</v>
      </c>
      <c r="D56" s="23">
        <v>1844</v>
      </c>
      <c r="E56" s="23">
        <v>148248</v>
      </c>
      <c r="F56" s="23">
        <v>625427</v>
      </c>
      <c r="G56" s="25">
        <f t="shared" si="0"/>
        <v>32030</v>
      </c>
      <c r="H56" s="25">
        <v>29039</v>
      </c>
      <c r="I56" s="25">
        <v>2991</v>
      </c>
      <c r="J56" s="25">
        <v>739</v>
      </c>
      <c r="K56" s="23">
        <f t="shared" si="1"/>
        <v>32769</v>
      </c>
      <c r="L56" s="25">
        <v>3330</v>
      </c>
      <c r="M56" s="23">
        <f t="shared" si="2"/>
        <v>3812</v>
      </c>
      <c r="N56" s="25">
        <v>833</v>
      </c>
      <c r="O56" s="25">
        <v>2979</v>
      </c>
      <c r="P56" s="23">
        <f t="shared" si="6"/>
        <v>6709</v>
      </c>
      <c r="Q56" s="23">
        <f t="shared" si="5"/>
        <v>216007</v>
      </c>
      <c r="R56" s="23">
        <f t="shared" si="4"/>
        <v>14646</v>
      </c>
      <c r="S56" s="25">
        <v>9940</v>
      </c>
      <c r="T56" s="25">
        <v>2825</v>
      </c>
      <c r="U56" s="25">
        <v>1881</v>
      </c>
      <c r="V56" s="25">
        <v>94096</v>
      </c>
      <c r="W56" s="25">
        <v>107265</v>
      </c>
    </row>
    <row r="57" spans="1:23" s="21" customFormat="1" ht="11.1" customHeight="1">
      <c r="A57" s="24">
        <v>1999</v>
      </c>
      <c r="B57" s="25">
        <v>2687662</v>
      </c>
      <c r="C57" s="23">
        <v>48492908</v>
      </c>
      <c r="D57" s="23">
        <v>1992</v>
      </c>
      <c r="E57" s="23">
        <v>137316</v>
      </c>
      <c r="F57" s="23">
        <v>602853</v>
      </c>
      <c r="G57" s="25">
        <v>30750</v>
      </c>
      <c r="H57" s="25">
        <f>G57-I57</f>
        <v>27855</v>
      </c>
      <c r="I57" s="25">
        <v>2895</v>
      </c>
      <c r="J57" s="25">
        <v>722</v>
      </c>
      <c r="K57" s="23">
        <f t="shared" si="1"/>
        <v>31472</v>
      </c>
      <c r="L57" s="25">
        <v>3349</v>
      </c>
      <c r="M57" s="23">
        <f t="shared" si="2"/>
        <v>4165</v>
      </c>
      <c r="N57" s="25">
        <v>761</v>
      </c>
      <c r="O57" s="25">
        <v>3404</v>
      </c>
      <c r="P57" s="23">
        <f t="shared" si="6"/>
        <v>7021</v>
      </c>
      <c r="Q57" s="23">
        <f t="shared" si="5"/>
        <v>217386</v>
      </c>
      <c r="R57" s="23">
        <f t="shared" si="4"/>
        <v>14029</v>
      </c>
      <c r="S57" s="25">
        <v>9439</v>
      </c>
      <c r="T57" s="25">
        <v>2741</v>
      </c>
      <c r="U57" s="25">
        <v>1849</v>
      </c>
      <c r="V57" s="25">
        <v>94891</v>
      </c>
      <c r="W57" s="25">
        <v>108466</v>
      </c>
    </row>
    <row r="58" spans="1:23" s="21" customFormat="1" ht="11.1" customHeight="1">
      <c r="A58" s="24">
        <v>2000</v>
      </c>
      <c r="B58" s="25">
        <v>2700055</v>
      </c>
      <c r="C58" s="23">
        <v>48546453</v>
      </c>
      <c r="D58" s="23">
        <v>1889</v>
      </c>
      <c r="E58" s="23">
        <v>133948</v>
      </c>
      <c r="F58" s="23">
        <v>603101</v>
      </c>
      <c r="G58" s="25">
        <v>29297</v>
      </c>
      <c r="H58" s="25">
        <f>G58-I58</f>
        <v>26558</v>
      </c>
      <c r="I58" s="25">
        <v>2739</v>
      </c>
      <c r="J58" s="25">
        <v>637</v>
      </c>
      <c r="K58" s="23">
        <f t="shared" si="1"/>
        <v>29934</v>
      </c>
      <c r="L58" s="25">
        <v>3231</v>
      </c>
      <c r="M58" s="23">
        <f t="shared" si="2"/>
        <v>4096</v>
      </c>
      <c r="N58" s="25">
        <v>807</v>
      </c>
      <c r="O58" s="25">
        <v>3289</v>
      </c>
      <c r="P58" s="23">
        <f t="shared" si="6"/>
        <v>6665</v>
      </c>
      <c r="Q58" s="23">
        <f t="shared" si="5"/>
        <v>218386</v>
      </c>
      <c r="R58" s="23">
        <f t="shared" si="4"/>
        <v>13392</v>
      </c>
      <c r="S58" s="25">
        <v>8926</v>
      </c>
      <c r="T58" s="25">
        <v>2653</v>
      </c>
      <c r="U58" s="25">
        <v>1813</v>
      </c>
      <c r="V58" s="25">
        <v>95489</v>
      </c>
      <c r="W58" s="25">
        <v>109505</v>
      </c>
    </row>
    <row r="59" spans="1:23" s="21" customFormat="1" ht="11.1" customHeight="1">
      <c r="A59" s="24">
        <v>2001</v>
      </c>
      <c r="B59" s="25">
        <v>2692395</v>
      </c>
      <c r="C59" s="23">
        <v>48578841</v>
      </c>
      <c r="D59" s="23">
        <v>1790</v>
      </c>
      <c r="E59" s="23">
        <v>133598</v>
      </c>
      <c r="F59" s="23">
        <v>600210</v>
      </c>
      <c r="G59" s="25">
        <f>H59+I59</f>
        <v>28954</v>
      </c>
      <c r="H59" s="25">
        <v>26414</v>
      </c>
      <c r="I59" s="25">
        <v>2540</v>
      </c>
      <c r="J59" s="25">
        <v>606</v>
      </c>
      <c r="K59" s="23">
        <f t="shared" si="1"/>
        <v>29560</v>
      </c>
      <c r="L59" s="25">
        <v>3244</v>
      </c>
      <c r="M59" s="23">
        <f t="shared" si="2"/>
        <v>4015</v>
      </c>
      <c r="N59" s="25">
        <v>817</v>
      </c>
      <c r="O59" s="25">
        <v>3198</v>
      </c>
      <c r="P59" s="23">
        <f t="shared" si="6"/>
        <v>6344</v>
      </c>
      <c r="Q59" s="23">
        <f t="shared" si="5"/>
        <v>218957</v>
      </c>
      <c r="R59" s="23">
        <f t="shared" si="4"/>
        <v>12790</v>
      </c>
      <c r="S59" s="25">
        <v>8415</v>
      </c>
      <c r="T59" s="25">
        <v>2603</v>
      </c>
      <c r="U59" s="25">
        <v>1772</v>
      </c>
      <c r="V59" s="25">
        <v>95785</v>
      </c>
      <c r="W59" s="25">
        <v>110382</v>
      </c>
    </row>
    <row r="60" spans="1:23" s="21" customFormat="1" ht="11.1" customHeight="1">
      <c r="A60" s="24">
        <v>2002</v>
      </c>
      <c r="B60" s="25">
        <v>2646286</v>
      </c>
      <c r="C60" s="23">
        <v>48194705</v>
      </c>
      <c r="D60" s="23">
        <v>1658</v>
      </c>
      <c r="E60" s="23">
        <v>125918</v>
      </c>
      <c r="F60" s="23">
        <v>578229</v>
      </c>
      <c r="G60" s="25">
        <f>H60+I60</f>
        <v>27928</v>
      </c>
      <c r="H60" s="25">
        <v>25237</v>
      </c>
      <c r="I60" s="25">
        <v>2691</v>
      </c>
      <c r="J60" s="25">
        <v>604</v>
      </c>
      <c r="K60" s="23">
        <f t="shared" si="1"/>
        <v>28532</v>
      </c>
      <c r="L60" s="25">
        <v>3239</v>
      </c>
      <c r="M60" s="23">
        <f t="shared" si="2"/>
        <v>3894</v>
      </c>
      <c r="N60" s="25">
        <v>790</v>
      </c>
      <c r="O60" s="25">
        <v>3104</v>
      </c>
      <c r="P60" s="23">
        <f t="shared" si="6"/>
        <v>6399</v>
      </c>
      <c r="Q60" s="23">
        <f t="shared" si="5"/>
        <v>219720</v>
      </c>
      <c r="R60" s="23">
        <f t="shared" si="4"/>
        <v>12202</v>
      </c>
      <c r="S60" s="25">
        <v>7924</v>
      </c>
      <c r="T60" s="25">
        <v>2532</v>
      </c>
      <c r="U60" s="25">
        <v>1746</v>
      </c>
      <c r="V60" s="25">
        <v>96310</v>
      </c>
      <c r="W60" s="25">
        <v>111208</v>
      </c>
    </row>
    <row r="61" spans="1:23" s="21" customFormat="1" ht="11.1" customHeight="1">
      <c r="A61" s="24">
        <v>2003</v>
      </c>
      <c r="B61" s="25">
        <v>2632411</v>
      </c>
      <c r="C61" s="23">
        <v>47922373</v>
      </c>
      <c r="D61" s="23">
        <v>1628</v>
      </c>
      <c r="E61" s="23">
        <v>125750</v>
      </c>
      <c r="F61" s="23">
        <v>593992</v>
      </c>
      <c r="G61" s="25">
        <v>27314</v>
      </c>
      <c r="H61" s="25">
        <f>G61-I61</f>
        <v>24543</v>
      </c>
      <c r="I61" s="25">
        <v>2771</v>
      </c>
      <c r="J61" s="25">
        <v>880</v>
      </c>
      <c r="K61" s="23">
        <f t="shared" si="1"/>
        <v>28194</v>
      </c>
      <c r="L61" s="25">
        <v>3399</v>
      </c>
      <c r="M61" s="23">
        <f t="shared" si="2"/>
        <v>4169</v>
      </c>
      <c r="N61" s="25">
        <v>757</v>
      </c>
      <c r="O61" s="25">
        <v>3412</v>
      </c>
      <c r="P61" s="23">
        <f t="shared" si="6"/>
        <v>7063</v>
      </c>
      <c r="Q61" s="23">
        <f t="shared" si="5"/>
        <v>220953</v>
      </c>
      <c r="R61" s="23">
        <f t="shared" si="4"/>
        <v>11900</v>
      </c>
      <c r="S61" s="25">
        <v>7711</v>
      </c>
      <c r="T61" s="25">
        <v>2458</v>
      </c>
      <c r="U61" s="25">
        <v>1731</v>
      </c>
      <c r="V61" s="25">
        <v>96862</v>
      </c>
      <c r="W61" s="25">
        <v>112191</v>
      </c>
    </row>
    <row r="62" spans="1:23" s="21" customFormat="1" ht="11.1" customHeight="1">
      <c r="A62" s="24">
        <v>2004</v>
      </c>
      <c r="B62" s="25">
        <v>2627510</v>
      </c>
      <c r="C62" s="23">
        <v>48552436</v>
      </c>
      <c r="D62" s="23">
        <v>1620</v>
      </c>
      <c r="E62" s="23">
        <v>122804</v>
      </c>
      <c r="F62" s="23">
        <v>603484</v>
      </c>
      <c r="G62" s="25">
        <v>26352</v>
      </c>
      <c r="H62" s="25">
        <f>G62-I62</f>
        <v>23776</v>
      </c>
      <c r="I62" s="25">
        <v>2576</v>
      </c>
      <c r="J62" s="25">
        <v>818</v>
      </c>
      <c r="K62" s="23">
        <f t="shared" si="1"/>
        <v>27170</v>
      </c>
      <c r="L62" s="25">
        <v>3322</v>
      </c>
      <c r="M62" s="23">
        <f t="shared" si="2"/>
        <v>3984</v>
      </c>
      <c r="N62" s="25">
        <v>770</v>
      </c>
      <c r="O62" s="25">
        <v>3214</v>
      </c>
      <c r="P62" s="23">
        <f t="shared" si="6"/>
        <v>6608</v>
      </c>
      <c r="Q62" s="23">
        <f t="shared" si="5"/>
        <v>221574</v>
      </c>
      <c r="R62" s="23">
        <f t="shared" si="4"/>
        <v>11617</v>
      </c>
      <c r="S62" s="25">
        <v>7490</v>
      </c>
      <c r="T62" s="25">
        <v>2405</v>
      </c>
      <c r="U62" s="25">
        <v>1722</v>
      </c>
      <c r="V62" s="25">
        <v>96979</v>
      </c>
      <c r="W62" s="25">
        <v>112978</v>
      </c>
    </row>
    <row r="63" spans="1:23" s="21" customFormat="1" ht="11.1" customHeight="1">
      <c r="A63" s="24">
        <v>2005</v>
      </c>
      <c r="B63" s="25">
        <v>2630805</v>
      </c>
      <c r="C63" s="23">
        <v>49184518</v>
      </c>
      <c r="D63" s="23">
        <v>1514</v>
      </c>
      <c r="E63" s="23">
        <v>120354</v>
      </c>
      <c r="F63" s="23">
        <v>608030</v>
      </c>
      <c r="G63" s="25">
        <f t="shared" ref="G63:G76" si="7">H63+I63</f>
        <v>25904</v>
      </c>
      <c r="H63" s="25">
        <v>23387</v>
      </c>
      <c r="I63" s="25">
        <v>2517</v>
      </c>
      <c r="J63" s="25">
        <v>599</v>
      </c>
      <c r="K63" s="23">
        <f t="shared" si="1"/>
        <v>26503</v>
      </c>
      <c r="L63" s="25">
        <v>3444</v>
      </c>
      <c r="M63" s="23">
        <f t="shared" si="2"/>
        <v>4138</v>
      </c>
      <c r="N63" s="25">
        <v>759</v>
      </c>
      <c r="O63" s="25">
        <v>3379</v>
      </c>
      <c r="P63" s="23">
        <f t="shared" si="6"/>
        <v>6495</v>
      </c>
      <c r="Q63" s="23">
        <f t="shared" si="5"/>
        <v>221684</v>
      </c>
      <c r="R63" s="23">
        <f t="shared" si="4"/>
        <v>11099</v>
      </c>
      <c r="S63" s="25">
        <v>7038</v>
      </c>
      <c r="T63" s="25">
        <v>2356</v>
      </c>
      <c r="U63" s="25">
        <v>1705</v>
      </c>
      <c r="V63" s="25">
        <v>96846</v>
      </c>
      <c r="W63" s="25">
        <v>113739</v>
      </c>
    </row>
    <row r="64" spans="1:23" s="21" customFormat="1" ht="11.1" customHeight="1">
      <c r="A64" s="24">
        <v>2006</v>
      </c>
      <c r="B64" s="25">
        <v>2642570</v>
      </c>
      <c r="C64" s="23">
        <v>50707376</v>
      </c>
      <c r="D64" s="23">
        <v>1472</v>
      </c>
      <c r="E64" s="23">
        <v>121378</v>
      </c>
      <c r="F64" s="23">
        <v>606645</v>
      </c>
      <c r="G64" s="25">
        <f t="shared" si="7"/>
        <v>25188</v>
      </c>
      <c r="H64" s="25">
        <v>22787</v>
      </c>
      <c r="I64" s="25">
        <v>2401</v>
      </c>
      <c r="J64" s="25">
        <v>551</v>
      </c>
      <c r="K64" s="23">
        <f t="shared" si="1"/>
        <v>25739</v>
      </c>
      <c r="L64" s="25">
        <v>4017</v>
      </c>
      <c r="M64" s="23">
        <f t="shared" si="2"/>
        <v>5973</v>
      </c>
      <c r="N64" s="25">
        <v>1091</v>
      </c>
      <c r="O64" s="25">
        <v>4882</v>
      </c>
      <c r="P64" s="23">
        <f t="shared" si="6"/>
        <v>7834</v>
      </c>
      <c r="Q64" s="23">
        <f t="shared" si="5"/>
        <v>223240</v>
      </c>
      <c r="R64" s="23">
        <f t="shared" si="4"/>
        <v>10581</v>
      </c>
      <c r="S64" s="25">
        <v>6564</v>
      </c>
      <c r="T64" s="25">
        <v>2301</v>
      </c>
      <c r="U64" s="25">
        <v>1716</v>
      </c>
      <c r="V64" s="25">
        <v>96733</v>
      </c>
      <c r="W64" s="25">
        <v>115926</v>
      </c>
    </row>
    <row r="65" spans="1:23" s="21" customFormat="1" ht="11.1" customHeight="1">
      <c r="A65" s="24">
        <v>2007</v>
      </c>
      <c r="B65" s="25">
        <v>2642607</v>
      </c>
      <c r="C65" s="23">
        <v>51313223</v>
      </c>
      <c r="D65" s="23">
        <v>1357</v>
      </c>
      <c r="E65" s="23">
        <v>121356</v>
      </c>
      <c r="F65" s="23">
        <v>607348</v>
      </c>
      <c r="G65" s="25">
        <f t="shared" si="7"/>
        <v>25236</v>
      </c>
      <c r="H65" s="25">
        <v>22811</v>
      </c>
      <c r="I65" s="25">
        <v>2425</v>
      </c>
      <c r="J65" s="25">
        <v>635</v>
      </c>
      <c r="K65" s="23">
        <f t="shared" si="1"/>
        <v>25871</v>
      </c>
      <c r="L65" s="25">
        <v>3865</v>
      </c>
      <c r="M65" s="23">
        <f t="shared" si="2"/>
        <v>4837</v>
      </c>
      <c r="N65" s="25">
        <v>940</v>
      </c>
      <c r="O65" s="25">
        <v>3897</v>
      </c>
      <c r="P65" s="23">
        <f t="shared" si="6"/>
        <v>6957</v>
      </c>
      <c r="Q65" s="23">
        <f t="shared" si="5"/>
        <v>223735</v>
      </c>
      <c r="R65" s="23">
        <f t="shared" si="4"/>
        <v>10103</v>
      </c>
      <c r="S65" s="25">
        <v>6140</v>
      </c>
      <c r="T65" s="25">
        <v>2263</v>
      </c>
      <c r="U65" s="25">
        <v>1700</v>
      </c>
      <c r="V65" s="25">
        <v>96512</v>
      </c>
      <c r="W65" s="25">
        <v>117120</v>
      </c>
    </row>
    <row r="66" spans="1:23" s="21" customFormat="1" ht="11.1" customHeight="1">
      <c r="A66" s="22">
        <v>2008</v>
      </c>
      <c r="B66" s="23">
        <v>2632696</v>
      </c>
      <c r="C66" s="23">
        <v>52418376</v>
      </c>
      <c r="D66" s="23">
        <v>1268</v>
      </c>
      <c r="E66" s="23">
        <v>119291</v>
      </c>
      <c r="F66" s="23">
        <v>604139</v>
      </c>
      <c r="G66" s="25">
        <f t="shared" si="7"/>
        <v>24702</v>
      </c>
      <c r="H66" s="23">
        <v>22404</v>
      </c>
      <c r="I66" s="23">
        <v>2298</v>
      </c>
      <c r="J66" s="23">
        <v>782</v>
      </c>
      <c r="K66" s="23">
        <f t="shared" si="1"/>
        <v>25484</v>
      </c>
      <c r="L66" s="23">
        <v>3703</v>
      </c>
      <c r="M66" s="23">
        <f t="shared" si="2"/>
        <v>4482</v>
      </c>
      <c r="N66" s="23">
        <v>926</v>
      </c>
      <c r="O66" s="23">
        <v>3556</v>
      </c>
      <c r="P66" s="23">
        <f t="shared" si="6"/>
        <v>6636</v>
      </c>
      <c r="Q66" s="23">
        <f t="shared" si="5"/>
        <v>223592</v>
      </c>
      <c r="R66" s="23">
        <f t="shared" si="4"/>
        <v>9785</v>
      </c>
      <c r="S66" s="23">
        <v>5890</v>
      </c>
      <c r="T66" s="23">
        <v>2199</v>
      </c>
      <c r="U66" s="23">
        <v>1696</v>
      </c>
      <c r="V66" s="23">
        <v>95989</v>
      </c>
      <c r="W66" s="23">
        <v>117818</v>
      </c>
    </row>
    <row r="67" spans="1:23" s="21" customFormat="1" ht="11.1" customHeight="1">
      <c r="A67" s="22">
        <v>2009</v>
      </c>
      <c r="B67" s="23">
        <v>2621343</v>
      </c>
      <c r="C67" s="23">
        <v>52788681</v>
      </c>
      <c r="D67" s="23">
        <v>1075</v>
      </c>
      <c r="E67" s="23">
        <v>105718</v>
      </c>
      <c r="F67" s="23">
        <v>534623</v>
      </c>
      <c r="G67" s="25">
        <f t="shared" si="7"/>
        <v>24127</v>
      </c>
      <c r="H67" s="23">
        <v>21813</v>
      </c>
      <c r="I67" s="23">
        <v>2314</v>
      </c>
      <c r="J67" s="23">
        <v>578</v>
      </c>
      <c r="K67" s="23">
        <f t="shared" si="1"/>
        <v>24705</v>
      </c>
      <c r="L67" s="23">
        <v>3591</v>
      </c>
      <c r="M67" s="23">
        <f t="shared" si="2"/>
        <v>4385</v>
      </c>
      <c r="N67" s="23">
        <v>941</v>
      </c>
      <c r="O67" s="23">
        <v>3444</v>
      </c>
      <c r="P67" s="23">
        <f t="shared" si="6"/>
        <v>6336</v>
      </c>
      <c r="Q67" s="23">
        <f t="shared" si="5"/>
        <v>223139</v>
      </c>
      <c r="R67" s="23">
        <f t="shared" si="4"/>
        <v>9316</v>
      </c>
      <c r="S67" s="23">
        <v>5415</v>
      </c>
      <c r="T67" s="23">
        <v>2173</v>
      </c>
      <c r="U67" s="23">
        <v>1728</v>
      </c>
      <c r="V67" s="23">
        <v>95610</v>
      </c>
      <c r="W67" s="23">
        <v>118213</v>
      </c>
    </row>
    <row r="68" spans="1:23" s="21" customFormat="1" ht="11.1" customHeight="1">
      <c r="A68" s="22">
        <v>2010</v>
      </c>
      <c r="B68" s="23">
        <v>2622356</v>
      </c>
      <c r="C68" s="23">
        <v>52487983</v>
      </c>
      <c r="D68" s="23">
        <v>1195</v>
      </c>
      <c r="E68" s="23">
        <v>107759</v>
      </c>
      <c r="F68" s="23">
        <v>574958</v>
      </c>
      <c r="G68" s="25">
        <f t="shared" si="7"/>
        <v>22663</v>
      </c>
      <c r="H68" s="23">
        <v>20487</v>
      </c>
      <c r="I68" s="23">
        <v>2176</v>
      </c>
      <c r="J68" s="23">
        <v>651</v>
      </c>
      <c r="K68" s="23">
        <f t="shared" si="1"/>
        <v>23314</v>
      </c>
      <c r="L68" s="23">
        <v>3621</v>
      </c>
      <c r="M68" s="23">
        <f t="shared" si="2"/>
        <v>4262</v>
      </c>
      <c r="N68" s="23">
        <v>895</v>
      </c>
      <c r="O68" s="23">
        <v>3367</v>
      </c>
      <c r="P68" s="23">
        <f t="shared" si="6"/>
        <v>6194</v>
      </c>
      <c r="Q68" s="23">
        <f t="shared" si="5"/>
        <v>222280</v>
      </c>
      <c r="R68" s="23">
        <f t="shared" si="4"/>
        <v>8929</v>
      </c>
      <c r="S68" s="23">
        <v>5097</v>
      </c>
      <c r="T68" s="23">
        <v>2119</v>
      </c>
      <c r="U68" s="23">
        <v>1713</v>
      </c>
      <c r="V68" s="23">
        <v>94914</v>
      </c>
      <c r="W68" s="23">
        <v>118437</v>
      </c>
    </row>
    <row r="69" spans="1:23" s="21" customFormat="1" ht="11.1" customHeight="1">
      <c r="A69" s="22">
        <v>2011</v>
      </c>
      <c r="B69" s="23">
        <v>2627669</v>
      </c>
      <c r="C69" s="23">
        <v>52741870</v>
      </c>
      <c r="D69" s="23">
        <v>1024</v>
      </c>
      <c r="E69" s="23">
        <v>111349</v>
      </c>
      <c r="F69" s="23">
        <v>614914</v>
      </c>
      <c r="G69" s="25">
        <v>22075</v>
      </c>
      <c r="H69" s="23">
        <f>G69-I69</f>
        <v>19967</v>
      </c>
      <c r="I69" s="23">
        <v>2108</v>
      </c>
      <c r="J69" s="23">
        <v>547</v>
      </c>
      <c r="K69" s="23">
        <f t="shared" ref="K69:K76" si="8">G69+J69</f>
        <v>22622</v>
      </c>
      <c r="L69" s="23">
        <v>5509</v>
      </c>
      <c r="M69" s="23">
        <f>N69+O69</f>
        <v>6057</v>
      </c>
      <c r="N69" s="23">
        <v>1348</v>
      </c>
      <c r="O69" s="23">
        <v>4709</v>
      </c>
      <c r="P69" s="23">
        <f t="shared" si="6"/>
        <v>7364</v>
      </c>
      <c r="Q69" s="23">
        <f>R69+V69+W69</f>
        <v>222192</v>
      </c>
      <c r="R69" s="23">
        <f>S69+T69+U69</f>
        <v>8412</v>
      </c>
      <c r="S69" s="23">
        <v>4688</v>
      </c>
      <c r="T69" s="23">
        <v>2050</v>
      </c>
      <c r="U69" s="23">
        <v>1674</v>
      </c>
      <c r="V69" s="23">
        <v>94094</v>
      </c>
      <c r="W69" s="23">
        <v>119686</v>
      </c>
    </row>
    <row r="70" spans="1:23" s="21" customFormat="1" ht="11.1" customHeight="1">
      <c r="A70" s="22">
        <v>2012</v>
      </c>
      <c r="B70" s="23">
        <v>2645473</v>
      </c>
      <c r="C70" s="23">
        <v>53236873</v>
      </c>
      <c r="D70" s="23">
        <v>1093</v>
      </c>
      <c r="E70" s="23">
        <v>119576</v>
      </c>
      <c r="F70" s="23">
        <v>606886</v>
      </c>
      <c r="G70" s="25">
        <f t="shared" si="7"/>
        <v>22408</v>
      </c>
      <c r="H70" s="23">
        <v>20377</v>
      </c>
      <c r="I70" s="23">
        <v>2031</v>
      </c>
      <c r="J70" s="23">
        <v>547</v>
      </c>
      <c r="K70" s="23">
        <f t="shared" si="8"/>
        <v>22955</v>
      </c>
      <c r="L70" s="23">
        <v>3552</v>
      </c>
      <c r="M70" s="23">
        <f t="shared" ref="M70" si="9">N70+O70</f>
        <v>4519</v>
      </c>
      <c r="N70" s="23">
        <v>980</v>
      </c>
      <c r="O70" s="23">
        <v>3539</v>
      </c>
      <c r="P70" s="23">
        <f t="shared" si="6"/>
        <v>6117</v>
      </c>
      <c r="Q70" s="23">
        <f t="shared" si="5"/>
        <v>220592</v>
      </c>
      <c r="R70" s="23">
        <f t="shared" si="4"/>
        <v>7897</v>
      </c>
      <c r="S70" s="23">
        <v>4261</v>
      </c>
      <c r="T70" s="23">
        <v>1994</v>
      </c>
      <c r="U70" s="23">
        <v>1642</v>
      </c>
      <c r="V70" s="23">
        <v>93072</v>
      </c>
      <c r="W70" s="23">
        <v>119623</v>
      </c>
    </row>
    <row r="71" spans="1:23" s="21" customFormat="1" ht="11.1" customHeight="1">
      <c r="A71" s="22">
        <v>2013</v>
      </c>
      <c r="B71" s="23">
        <v>2676910</v>
      </c>
      <c r="C71" s="23">
        <v>54294921</v>
      </c>
      <c r="D71" s="23">
        <v>1030</v>
      </c>
      <c r="E71" s="23">
        <v>118157</v>
      </c>
      <c r="F71" s="23">
        <v>602927</v>
      </c>
      <c r="G71" s="25">
        <f t="shared" si="7"/>
        <v>22326</v>
      </c>
      <c r="H71" s="23">
        <v>20265</v>
      </c>
      <c r="I71" s="23">
        <v>2061</v>
      </c>
      <c r="J71" s="23">
        <v>429</v>
      </c>
      <c r="K71" s="23">
        <f t="shared" si="8"/>
        <v>22755</v>
      </c>
      <c r="L71" s="23">
        <v>3317</v>
      </c>
      <c r="M71" s="23">
        <f>N71+O71</f>
        <v>4020</v>
      </c>
      <c r="N71" s="23">
        <v>923</v>
      </c>
      <c r="O71" s="23">
        <v>3097</v>
      </c>
      <c r="P71" s="23">
        <f t="shared" si="6"/>
        <v>5587</v>
      </c>
      <c r="Q71" s="23">
        <f>R71+V71+W71</f>
        <v>218434</v>
      </c>
      <c r="R71" s="23">
        <f>S71+T71+U71</f>
        <v>7399</v>
      </c>
      <c r="S71" s="23">
        <v>3879</v>
      </c>
      <c r="T71" s="23">
        <v>1943</v>
      </c>
      <c r="U71" s="23">
        <v>1577</v>
      </c>
      <c r="V71" s="23">
        <v>92003</v>
      </c>
      <c r="W71" s="23">
        <v>119032</v>
      </c>
    </row>
    <row r="72" spans="1:23" s="21" customFormat="1" ht="11.1" customHeight="1">
      <c r="A72" s="22">
        <v>2014</v>
      </c>
      <c r="B72" s="23">
        <v>2707702</v>
      </c>
      <c r="C72" s="23">
        <v>55408173</v>
      </c>
      <c r="D72" s="23">
        <v>1057</v>
      </c>
      <c r="E72" s="23">
        <v>119535</v>
      </c>
      <c r="F72" s="23">
        <v>619599</v>
      </c>
      <c r="G72" s="25">
        <f t="shared" si="7"/>
        <v>22381</v>
      </c>
      <c r="H72" s="23">
        <v>20381</v>
      </c>
      <c r="I72" s="23">
        <v>2000</v>
      </c>
      <c r="J72" s="23">
        <v>471</v>
      </c>
      <c r="K72" s="23">
        <f t="shared" si="8"/>
        <v>22852</v>
      </c>
      <c r="L72" s="23">
        <v>3462</v>
      </c>
      <c r="M72" s="23">
        <f>N72+O72</f>
        <v>3965</v>
      </c>
      <c r="N72" s="23">
        <v>960</v>
      </c>
      <c r="O72" s="23">
        <v>3005</v>
      </c>
      <c r="P72" s="23">
        <f t="shared" si="6"/>
        <v>5476</v>
      </c>
      <c r="Q72" s="23">
        <f>R72+V72+W72</f>
        <v>216226</v>
      </c>
      <c r="R72" s="23">
        <f>S72+T72+U72</f>
        <v>6942</v>
      </c>
      <c r="S72" s="23">
        <v>3473</v>
      </c>
      <c r="T72" s="23">
        <v>1883</v>
      </c>
      <c r="U72" s="23">
        <v>1586</v>
      </c>
      <c r="V72" s="23">
        <v>90926</v>
      </c>
      <c r="W72" s="23">
        <v>118358</v>
      </c>
    </row>
    <row r="73" spans="1:23" s="21" customFormat="1" ht="11.1" customHeight="1">
      <c r="A73" s="22">
        <v>2015</v>
      </c>
      <c r="B73" s="23">
        <v>2746576</v>
      </c>
      <c r="C73" s="23">
        <v>56293670</v>
      </c>
      <c r="D73" s="23">
        <v>972</v>
      </c>
      <c r="E73" s="23">
        <v>116311</v>
      </c>
      <c r="F73" s="23">
        <v>618149</v>
      </c>
      <c r="G73" s="25">
        <f t="shared" si="7"/>
        <v>21885</v>
      </c>
      <c r="H73" s="23">
        <v>19980</v>
      </c>
      <c r="I73" s="23">
        <v>1905</v>
      </c>
      <c r="J73" s="23">
        <v>469</v>
      </c>
      <c r="K73" s="23">
        <f t="shared" si="8"/>
        <v>22354</v>
      </c>
      <c r="L73" s="23">
        <v>3046</v>
      </c>
      <c r="M73" s="23">
        <f>N73+O73</f>
        <v>3722</v>
      </c>
      <c r="N73" s="23">
        <v>852</v>
      </c>
      <c r="O73" s="23">
        <v>2870</v>
      </c>
      <c r="P73" s="23">
        <f t="shared" si="6"/>
        <v>5244</v>
      </c>
      <c r="Q73" s="23">
        <f>R73+V73+W73</f>
        <v>213822</v>
      </c>
      <c r="R73" s="23">
        <f>S73+T73+U73</f>
        <v>6524</v>
      </c>
      <c r="S73" s="23">
        <v>3144</v>
      </c>
      <c r="T73" s="23">
        <v>1841</v>
      </c>
      <c r="U73" s="23">
        <v>1539</v>
      </c>
      <c r="V73" s="23">
        <v>89787</v>
      </c>
      <c r="W73" s="23">
        <v>117511</v>
      </c>
    </row>
    <row r="74" spans="1:23" s="21" customFormat="1" ht="11.1" customHeight="1">
      <c r="A74" s="22">
        <v>2016</v>
      </c>
      <c r="B74" s="23">
        <v>2787965</v>
      </c>
      <c r="C74" s="23">
        <v>57484440</v>
      </c>
      <c r="D74" s="23">
        <v>928</v>
      </c>
      <c r="E74" s="23">
        <v>117910</v>
      </c>
      <c r="F74" s="23">
        <v>626526</v>
      </c>
      <c r="G74" s="25">
        <f t="shared" si="7"/>
        <v>21014</v>
      </c>
      <c r="H74" s="23">
        <v>19102</v>
      </c>
      <c r="I74" s="23">
        <v>1912</v>
      </c>
      <c r="J74" s="23">
        <v>410</v>
      </c>
      <c r="K74" s="23">
        <f t="shared" si="8"/>
        <v>21424</v>
      </c>
      <c r="L74" s="23">
        <v>2993</v>
      </c>
      <c r="M74" s="23">
        <f>N74+O74</f>
        <v>3653</v>
      </c>
      <c r="N74" s="23">
        <v>893</v>
      </c>
      <c r="O74" s="23">
        <v>2760</v>
      </c>
      <c r="P74" s="23">
        <f t="shared" si="6"/>
        <v>5082</v>
      </c>
      <c r="Q74" s="23">
        <f>R74+V74+W74</f>
        <v>210810</v>
      </c>
      <c r="R74" s="23">
        <f>S74+T74+U74</f>
        <v>6079</v>
      </c>
      <c r="S74" s="23">
        <v>2773</v>
      </c>
      <c r="T74" s="23">
        <v>1772</v>
      </c>
      <c r="U74" s="23">
        <v>1534</v>
      </c>
      <c r="V74" s="23">
        <v>88460</v>
      </c>
      <c r="W74" s="23">
        <v>116271</v>
      </c>
    </row>
    <row r="75" spans="1:23" s="21" customFormat="1" ht="11.1" customHeight="1">
      <c r="A75" s="22">
        <v>2017</v>
      </c>
      <c r="B75" s="23">
        <v>2828062</v>
      </c>
      <c r="C75" s="23">
        <v>58361548</v>
      </c>
      <c r="D75" s="23">
        <v>978</v>
      </c>
      <c r="E75" s="23">
        <v>120460</v>
      </c>
      <c r="F75" s="23">
        <v>650534</v>
      </c>
      <c r="G75" s="25">
        <f t="shared" si="7"/>
        <v>20557</v>
      </c>
      <c r="H75" s="23">
        <v>18730</v>
      </c>
      <c r="I75" s="23">
        <v>1827</v>
      </c>
      <c r="J75" s="23">
        <v>356</v>
      </c>
      <c r="K75" s="23">
        <v>20913</v>
      </c>
      <c r="L75" s="23">
        <v>2919</v>
      </c>
      <c r="M75" s="23">
        <v>1329</v>
      </c>
      <c r="N75" s="23">
        <v>880</v>
      </c>
      <c r="O75" s="23">
        <f>2357+179</f>
        <v>2536</v>
      </c>
      <c r="P75" s="23">
        <v>2632</v>
      </c>
      <c r="Q75" s="23">
        <v>207601</v>
      </c>
      <c r="R75" s="23">
        <v>5647</v>
      </c>
      <c r="S75" s="23">
        <v>2411</v>
      </c>
      <c r="T75" s="23">
        <v>1739</v>
      </c>
      <c r="U75" s="23">
        <v>1497</v>
      </c>
      <c r="V75" s="23">
        <v>87121</v>
      </c>
      <c r="W75" s="23">
        <v>114833</v>
      </c>
    </row>
    <row r="76" spans="1:23" s="21" customFormat="1" ht="11.1" customHeight="1">
      <c r="A76" s="22">
        <v>2018</v>
      </c>
      <c r="B76" s="23">
        <v>2851699</v>
      </c>
      <c r="C76" s="23">
        <v>59567292</v>
      </c>
      <c r="D76" s="23">
        <v>909</v>
      </c>
      <c r="E76" s="23">
        <v>127329</v>
      </c>
      <c r="F76" s="23">
        <v>686513</v>
      </c>
      <c r="G76" s="25">
        <f t="shared" si="7"/>
        <v>20670</v>
      </c>
      <c r="H76" s="23">
        <v>18888</v>
      </c>
      <c r="I76" s="23">
        <v>1782</v>
      </c>
      <c r="J76" s="23">
        <v>386</v>
      </c>
      <c r="K76" s="23">
        <f t="shared" si="8"/>
        <v>21056</v>
      </c>
      <c r="L76" s="23">
        <v>2909</v>
      </c>
      <c r="M76" s="23">
        <f>N76+O76</f>
        <v>3472</v>
      </c>
      <c r="N76" s="23">
        <v>914</v>
      </c>
      <c r="O76" s="23">
        <f>2383+175</f>
        <v>2558</v>
      </c>
      <c r="P76" s="23">
        <f>I76+J76+O76</f>
        <v>4726</v>
      </c>
      <c r="Q76" s="23">
        <f>R76+V76+W76</f>
        <v>202332</v>
      </c>
      <c r="R76" s="23">
        <f>S76+T76+U76</f>
        <v>5242</v>
      </c>
      <c r="S76" s="23">
        <v>2125</v>
      </c>
      <c r="T76" s="23">
        <v>1655</v>
      </c>
      <c r="U76" s="23">
        <v>1462</v>
      </c>
      <c r="V76" s="23">
        <v>85770</v>
      </c>
      <c r="W76" s="23">
        <v>111320</v>
      </c>
    </row>
    <row r="77" spans="1:23" s="212" customFormat="1" ht="10.9" customHeight="1">
      <c r="A77" s="209">
        <v>2019</v>
      </c>
      <c r="B77" s="210">
        <v>2858309</v>
      </c>
      <c r="C77" s="210">
        <v>60433277</v>
      </c>
      <c r="D77" s="210">
        <v>845</v>
      </c>
      <c r="E77" s="210">
        <v>125611</v>
      </c>
      <c r="F77" s="210">
        <v>687455</v>
      </c>
      <c r="G77" s="211">
        <f t="shared" ref="G77" si="10">H77+I77</f>
        <v>20953</v>
      </c>
      <c r="H77" s="210">
        <v>19235</v>
      </c>
      <c r="I77" s="210">
        <v>1718</v>
      </c>
      <c r="J77" s="210">
        <v>317</v>
      </c>
      <c r="K77" s="210">
        <f t="shared" ref="K77" si="11">G77+J77</f>
        <v>21270</v>
      </c>
      <c r="L77" s="210">
        <v>2671</v>
      </c>
      <c r="M77" s="210">
        <f>N77+O77</f>
        <v>3185</v>
      </c>
      <c r="N77" s="210">
        <v>833</v>
      </c>
      <c r="O77" s="210">
        <v>2352</v>
      </c>
      <c r="P77" s="210">
        <f>I77+J77+O77</f>
        <v>4387</v>
      </c>
      <c r="Q77" s="210">
        <f>R77+V77+W77</f>
        <v>200745</v>
      </c>
      <c r="R77" s="210">
        <f>S77+T77+U77</f>
        <v>4855</v>
      </c>
      <c r="S77" s="210">
        <v>1853</v>
      </c>
      <c r="T77" s="210">
        <v>1582</v>
      </c>
      <c r="U77" s="210">
        <v>1420</v>
      </c>
      <c r="V77" s="210">
        <v>84336</v>
      </c>
      <c r="W77" s="210">
        <v>111554</v>
      </c>
    </row>
    <row r="78" spans="1:23" s="212" customFormat="1" ht="10.9" customHeight="1">
      <c r="A78" s="209">
        <v>2020</v>
      </c>
      <c r="B78" s="210"/>
      <c r="C78" s="210"/>
      <c r="D78" s="210">
        <v>802</v>
      </c>
      <c r="E78" s="210">
        <v>131156</v>
      </c>
      <c r="F78" s="210">
        <v>653355</v>
      </c>
      <c r="G78" s="210"/>
      <c r="H78" s="210">
        <v>45674</v>
      </c>
      <c r="I78" s="210"/>
      <c r="J78" s="210"/>
      <c r="K78" s="210"/>
      <c r="L78" s="210">
        <v>6868</v>
      </c>
      <c r="M78" s="210">
        <f t="shared" ref="M78" si="12">N78+O78</f>
        <v>1764</v>
      </c>
      <c r="N78" s="210">
        <v>1764</v>
      </c>
      <c r="O78" s="210"/>
      <c r="P78" s="210"/>
      <c r="Q78" s="210"/>
      <c r="R78" s="210"/>
      <c r="S78" s="210"/>
      <c r="T78" s="210"/>
      <c r="U78" s="210"/>
      <c r="V78" s="210"/>
      <c r="W78" s="210"/>
    </row>
    <row r="79" spans="1:23" s="21" customFormat="1" ht="12.95" customHeight="1">
      <c r="A79" s="30"/>
      <c r="B79" s="35" t="s">
        <v>73</v>
      </c>
      <c r="C79" s="33" t="s">
        <v>64</v>
      </c>
      <c r="D79" s="32"/>
      <c r="E79" s="32"/>
      <c r="F79" s="31"/>
      <c r="G79" s="31"/>
      <c r="H79" s="31"/>
      <c r="I79" s="31"/>
      <c r="J79" s="31"/>
      <c r="K79" s="31"/>
      <c r="L79" s="31"/>
      <c r="M79" s="31"/>
      <c r="N79" s="31"/>
      <c r="O79" s="31"/>
      <c r="P79" s="31"/>
      <c r="Q79" s="31"/>
      <c r="R79" s="31"/>
      <c r="S79" s="31"/>
      <c r="T79" s="31"/>
      <c r="U79" s="31"/>
      <c r="V79" s="31"/>
      <c r="W79" s="31"/>
    </row>
    <row r="80" spans="1:23" s="21" customFormat="1" ht="12.95" customHeight="1">
      <c r="A80" s="30"/>
      <c r="B80" s="31"/>
      <c r="C80" s="33" t="s">
        <v>65</v>
      </c>
      <c r="E80" s="32"/>
      <c r="F80" s="31"/>
      <c r="G80" s="31"/>
      <c r="H80" s="31"/>
      <c r="I80" s="31"/>
      <c r="J80" s="31"/>
      <c r="K80" s="31"/>
      <c r="L80" s="31"/>
      <c r="M80" s="31"/>
      <c r="N80" s="31"/>
      <c r="O80" s="31"/>
      <c r="P80" s="31"/>
      <c r="Q80" s="31"/>
      <c r="R80" s="31"/>
      <c r="S80" s="31"/>
      <c r="T80" s="31"/>
      <c r="U80" s="31"/>
      <c r="V80" s="31"/>
      <c r="W80" s="31"/>
    </row>
    <row r="81" spans="1:23" s="21" customFormat="1" ht="12.95" customHeight="1">
      <c r="A81" s="30"/>
      <c r="B81" s="31"/>
      <c r="C81" s="33" t="s">
        <v>66</v>
      </c>
      <c r="E81" s="32"/>
      <c r="F81" s="31"/>
      <c r="G81" s="31"/>
      <c r="H81" s="31"/>
      <c r="I81" s="31"/>
      <c r="J81" s="31"/>
      <c r="K81" s="31"/>
      <c r="L81" s="31"/>
      <c r="M81" s="31"/>
      <c r="N81" s="31"/>
      <c r="O81" s="31"/>
      <c r="P81" s="31"/>
      <c r="Q81" s="31"/>
      <c r="R81" s="31"/>
      <c r="S81" s="31"/>
      <c r="T81" s="31"/>
      <c r="U81" s="31"/>
      <c r="V81" s="31"/>
      <c r="W81" s="31"/>
    </row>
    <row r="82" spans="1:23" s="21" customFormat="1" ht="12.95" customHeight="1">
      <c r="A82" s="30"/>
      <c r="B82" s="31"/>
      <c r="C82" s="33" t="s">
        <v>67</v>
      </c>
      <c r="E82" s="32"/>
      <c r="F82" s="31"/>
      <c r="G82" s="31"/>
      <c r="H82" s="31"/>
      <c r="I82" s="31"/>
      <c r="J82" s="31"/>
      <c r="K82" s="31"/>
      <c r="L82" s="31"/>
      <c r="M82" s="31"/>
      <c r="N82" s="31"/>
      <c r="O82" s="31"/>
      <c r="P82" s="31"/>
      <c r="Q82" s="31"/>
      <c r="R82" s="31"/>
      <c r="S82" s="31"/>
      <c r="T82" s="31"/>
      <c r="U82" s="31"/>
      <c r="V82" s="31"/>
      <c r="W82" s="31"/>
    </row>
    <row r="83" spans="1:23" s="21" customFormat="1" ht="12.95" customHeight="1">
      <c r="A83" s="30"/>
      <c r="B83" s="31"/>
      <c r="C83" s="33" t="s">
        <v>68</v>
      </c>
      <c r="E83" s="32"/>
      <c r="F83" s="31"/>
      <c r="G83" s="31"/>
      <c r="H83" s="31"/>
      <c r="I83" s="31"/>
      <c r="J83" s="31"/>
      <c r="K83" s="31"/>
      <c r="L83" s="31"/>
      <c r="M83" s="31"/>
      <c r="N83" s="31"/>
      <c r="O83" s="31"/>
      <c r="P83" s="31"/>
      <c r="Q83" s="31"/>
      <c r="R83" s="31"/>
      <c r="S83" s="31"/>
      <c r="T83" s="31"/>
      <c r="U83" s="31"/>
      <c r="V83" s="31"/>
      <c r="W83" s="31"/>
    </row>
    <row r="84" spans="1:23" s="21" customFormat="1" ht="11.25">
      <c r="A84" s="30"/>
      <c r="B84" s="31"/>
      <c r="C84" s="33" t="s">
        <v>69</v>
      </c>
      <c r="D84" s="34"/>
      <c r="E84" s="34"/>
      <c r="F84" s="31"/>
      <c r="G84" s="31"/>
      <c r="H84" s="31"/>
      <c r="I84" s="31"/>
      <c r="J84" s="31"/>
      <c r="K84" s="31"/>
      <c r="L84" s="31"/>
      <c r="M84" s="31"/>
      <c r="N84" s="31"/>
      <c r="O84" s="31"/>
      <c r="P84" s="31"/>
      <c r="Q84" s="31"/>
      <c r="R84" s="31"/>
      <c r="S84" s="31"/>
      <c r="T84" s="31"/>
      <c r="U84" s="31"/>
      <c r="V84" s="31"/>
      <c r="W84" s="31"/>
    </row>
    <row r="85" spans="1:23" s="21" customFormat="1" ht="11.25">
      <c r="A85" s="30"/>
      <c r="B85" s="31"/>
      <c r="C85" s="33" t="s">
        <v>70</v>
      </c>
      <c r="D85" s="34"/>
      <c r="F85" s="31"/>
      <c r="G85" s="31"/>
      <c r="H85" s="31"/>
      <c r="I85" s="31"/>
      <c r="J85" s="31"/>
      <c r="K85" s="31"/>
      <c r="L85" s="31"/>
      <c r="M85" s="31"/>
      <c r="N85" s="31"/>
      <c r="O85" s="31"/>
      <c r="P85" s="31"/>
      <c r="Q85" s="31"/>
      <c r="R85" s="31"/>
      <c r="S85" s="31"/>
      <c r="T85" s="31"/>
      <c r="U85" s="31"/>
      <c r="V85" s="31"/>
      <c r="W85" s="31"/>
    </row>
    <row r="86" spans="1:23" s="21" customFormat="1" ht="11.25">
      <c r="A86" s="30"/>
      <c r="B86" s="31"/>
      <c r="C86" s="33" t="s">
        <v>71</v>
      </c>
      <c r="D86" s="34"/>
      <c r="F86" s="31"/>
      <c r="G86" s="31"/>
      <c r="H86" s="31"/>
      <c r="I86" s="31"/>
      <c r="J86" s="31"/>
      <c r="K86" s="31"/>
      <c r="L86" s="31"/>
      <c r="M86" s="31"/>
      <c r="N86" s="31"/>
      <c r="O86" s="31"/>
      <c r="P86" s="31"/>
      <c r="Q86" s="31"/>
      <c r="R86" s="31"/>
      <c r="S86" s="31"/>
      <c r="T86" s="31"/>
      <c r="U86" s="31"/>
      <c r="V86" s="31"/>
      <c r="W86" s="31"/>
    </row>
    <row r="87" spans="1:23" s="21" customFormat="1" ht="11.25">
      <c r="A87" s="30"/>
      <c r="B87" s="31"/>
      <c r="C87" s="213" t="s">
        <v>718</v>
      </c>
      <c r="D87" s="34"/>
      <c r="F87" s="31"/>
      <c r="G87" s="31"/>
      <c r="H87" s="31"/>
      <c r="I87" s="31"/>
      <c r="J87" s="31"/>
      <c r="K87" s="31"/>
      <c r="L87" s="31"/>
      <c r="M87" s="31"/>
      <c r="N87" s="31"/>
      <c r="O87" s="31"/>
      <c r="P87" s="31"/>
      <c r="Q87" s="31"/>
      <c r="R87" s="31"/>
      <c r="S87" s="31"/>
      <c r="T87" s="31"/>
      <c r="U87" s="31"/>
      <c r="V87" s="31"/>
      <c r="W87" s="31"/>
    </row>
    <row r="88" spans="1:23" s="21" customFormat="1" ht="12.6" customHeight="1">
      <c r="A88" s="30"/>
      <c r="B88" s="31"/>
      <c r="C88" s="213" t="s">
        <v>719</v>
      </c>
      <c r="D88" s="32"/>
      <c r="E88" s="32"/>
      <c r="F88" s="31"/>
      <c r="G88" s="31"/>
      <c r="H88" s="31"/>
      <c r="I88" s="31"/>
      <c r="J88" s="31"/>
      <c r="K88" s="31"/>
      <c r="L88" s="31"/>
      <c r="M88" s="31"/>
      <c r="N88" s="31"/>
      <c r="O88" s="31"/>
      <c r="P88" s="31"/>
      <c r="Q88" s="31"/>
      <c r="R88" s="31"/>
      <c r="S88" s="31"/>
      <c r="T88" s="31"/>
      <c r="U88" s="31"/>
      <c r="V88" s="31"/>
      <c r="W88" s="31"/>
    </row>
    <row r="89" spans="1:23" s="21" customFormat="1" ht="32.450000000000003" customHeight="1">
      <c r="A89" s="30"/>
      <c r="B89" s="31"/>
      <c r="C89" s="36" t="s">
        <v>72</v>
      </c>
      <c r="D89" s="32"/>
      <c r="E89" s="32"/>
      <c r="F89" s="31"/>
      <c r="G89" s="31"/>
      <c r="H89" s="31"/>
      <c r="I89" s="31"/>
      <c r="J89" s="31"/>
      <c r="K89" s="31"/>
      <c r="L89" s="31"/>
      <c r="M89" s="31"/>
      <c r="N89" s="31"/>
      <c r="O89" s="31"/>
      <c r="P89" s="31"/>
      <c r="Q89" s="31"/>
      <c r="R89" s="31"/>
      <c r="S89" s="31"/>
      <c r="T89" s="31"/>
      <c r="U89" s="31"/>
      <c r="V89" s="31"/>
      <c r="W89" s="31"/>
    </row>
    <row r="90" spans="1:23" s="21" customFormat="1" ht="32.450000000000003" customHeight="1">
      <c r="A90" s="30"/>
      <c r="B90" s="31"/>
      <c r="C90" s="31"/>
      <c r="D90" s="32"/>
      <c r="E90" s="32"/>
      <c r="F90" s="31"/>
      <c r="G90" s="31"/>
      <c r="H90" s="31"/>
      <c r="I90" s="31"/>
      <c r="J90" s="31"/>
      <c r="K90" s="31"/>
      <c r="L90" s="31"/>
      <c r="M90" s="31"/>
      <c r="N90" s="31"/>
      <c r="O90" s="31"/>
      <c r="P90" s="31"/>
      <c r="Q90" s="31"/>
      <c r="R90" s="31"/>
      <c r="S90" s="31"/>
      <c r="T90" s="31"/>
      <c r="U90" s="31"/>
      <c r="V90" s="31"/>
      <c r="W90" s="31"/>
    </row>
    <row r="91" spans="1:23" s="21" customFormat="1" ht="32.450000000000003" customHeight="1">
      <c r="A91" s="30"/>
      <c r="B91" s="31"/>
      <c r="C91" s="31"/>
      <c r="D91" s="32"/>
      <c r="E91" s="32"/>
      <c r="F91" s="31"/>
      <c r="G91" s="31"/>
      <c r="H91" s="31"/>
      <c r="I91" s="31"/>
      <c r="J91" s="31"/>
      <c r="K91" s="31"/>
      <c r="L91" s="31"/>
      <c r="M91" s="31"/>
      <c r="N91" s="31"/>
      <c r="O91" s="31"/>
      <c r="P91" s="31"/>
      <c r="Q91" s="31"/>
      <c r="R91" s="31"/>
      <c r="S91" s="31"/>
      <c r="T91" s="31"/>
      <c r="U91" s="31"/>
      <c r="V91" s="31"/>
      <c r="W91" s="31"/>
    </row>
    <row r="92" spans="1:23" s="21" customFormat="1" ht="32.450000000000003" customHeight="1">
      <c r="A92" s="30"/>
      <c r="B92" s="31"/>
      <c r="C92" s="31"/>
      <c r="D92" s="32"/>
      <c r="E92" s="32"/>
      <c r="F92" s="31"/>
      <c r="G92" s="31"/>
      <c r="H92" s="31"/>
      <c r="I92" s="31"/>
      <c r="J92" s="31"/>
      <c r="K92" s="31"/>
      <c r="L92" s="31"/>
      <c r="M92" s="31"/>
      <c r="N92" s="31"/>
      <c r="O92" s="31"/>
      <c r="P92" s="31"/>
      <c r="Q92" s="31"/>
      <c r="R92" s="31"/>
      <c r="S92" s="31"/>
      <c r="T92" s="31"/>
      <c r="U92" s="31"/>
      <c r="V92" s="31"/>
      <c r="W92" s="31"/>
    </row>
    <row r="93" spans="1:23" s="21" customFormat="1" ht="32.450000000000003" customHeight="1">
      <c r="A93" s="30"/>
      <c r="B93" s="31"/>
      <c r="C93" s="31"/>
      <c r="D93" s="32"/>
      <c r="E93" s="32"/>
      <c r="F93" s="31"/>
      <c r="G93" s="31"/>
      <c r="H93" s="31"/>
      <c r="I93" s="31"/>
      <c r="J93" s="31"/>
      <c r="K93" s="31"/>
      <c r="L93" s="31"/>
      <c r="M93" s="31"/>
      <c r="N93" s="31"/>
      <c r="O93" s="31"/>
      <c r="P93" s="31"/>
      <c r="Q93" s="31"/>
      <c r="R93" s="31"/>
      <c r="S93" s="31"/>
      <c r="T93" s="31"/>
      <c r="U93" s="31"/>
      <c r="V93" s="31"/>
      <c r="W93" s="31"/>
    </row>
    <row r="94" spans="1:23" s="21" customFormat="1" ht="32.450000000000003" customHeight="1">
      <c r="A94" s="30"/>
      <c r="B94" s="31"/>
      <c r="C94" s="31"/>
      <c r="D94" s="32"/>
      <c r="E94" s="32"/>
      <c r="F94" s="31"/>
      <c r="G94" s="31"/>
      <c r="H94" s="31"/>
      <c r="I94" s="31"/>
      <c r="J94" s="31"/>
      <c r="K94" s="31"/>
      <c r="L94" s="31"/>
      <c r="M94" s="31"/>
      <c r="N94" s="31"/>
      <c r="O94" s="31"/>
      <c r="P94" s="31"/>
      <c r="Q94" s="31"/>
      <c r="R94" s="31"/>
      <c r="S94" s="31"/>
      <c r="T94" s="31"/>
      <c r="U94" s="31"/>
      <c r="V94" s="31"/>
      <c r="W94" s="31"/>
    </row>
    <row r="95" spans="1:23" s="21" customFormat="1" ht="32.450000000000003" customHeight="1">
      <c r="A95" s="30"/>
      <c r="B95" s="31"/>
      <c r="C95" s="31"/>
      <c r="D95" s="32"/>
      <c r="E95" s="32"/>
      <c r="F95" s="31"/>
      <c r="G95" s="31"/>
      <c r="H95" s="31"/>
      <c r="I95" s="31"/>
      <c r="J95" s="31"/>
      <c r="K95" s="31"/>
      <c r="L95" s="31"/>
      <c r="M95" s="31"/>
      <c r="N95" s="31"/>
      <c r="O95" s="31"/>
      <c r="P95" s="31"/>
      <c r="Q95" s="31"/>
      <c r="R95" s="31"/>
      <c r="S95" s="31"/>
      <c r="T95" s="31"/>
      <c r="U95" s="31"/>
      <c r="V95" s="31"/>
      <c r="W95" s="31"/>
    </row>
    <row r="96" spans="1:23" s="21" customFormat="1" ht="32.450000000000003" customHeight="1">
      <c r="A96" s="30"/>
      <c r="B96" s="31"/>
      <c r="C96" s="31"/>
      <c r="D96" s="32"/>
      <c r="E96" s="32"/>
      <c r="F96" s="31"/>
      <c r="G96" s="31"/>
      <c r="H96" s="31"/>
      <c r="I96" s="31"/>
      <c r="J96" s="31"/>
      <c r="K96" s="31"/>
      <c r="L96" s="31"/>
      <c r="M96" s="31"/>
      <c r="N96" s="31"/>
      <c r="O96" s="31"/>
      <c r="P96" s="31"/>
      <c r="Q96" s="31"/>
      <c r="R96" s="31"/>
      <c r="S96" s="31"/>
      <c r="T96" s="31"/>
      <c r="U96" s="31"/>
      <c r="V96" s="31"/>
      <c r="W96" s="31"/>
    </row>
    <row r="97" spans="1:23" s="21" customFormat="1" ht="32.450000000000003" customHeight="1">
      <c r="A97" s="30"/>
      <c r="B97" s="31"/>
      <c r="C97" s="31"/>
      <c r="D97" s="32"/>
      <c r="E97" s="32"/>
      <c r="F97" s="31"/>
      <c r="G97" s="31"/>
      <c r="H97" s="31"/>
      <c r="I97" s="31"/>
      <c r="J97" s="31"/>
      <c r="K97" s="31"/>
      <c r="L97" s="31"/>
      <c r="M97" s="31"/>
      <c r="N97" s="31"/>
      <c r="O97" s="31"/>
      <c r="P97" s="31"/>
      <c r="Q97" s="31"/>
      <c r="R97" s="31"/>
      <c r="S97" s="31"/>
      <c r="T97" s="31"/>
      <c r="U97" s="31"/>
      <c r="V97" s="31"/>
      <c r="W97" s="31"/>
    </row>
  </sheetData>
  <mergeCells count="23">
    <mergeCell ref="M2:O2"/>
    <mergeCell ref="A2:A4"/>
    <mergeCell ref="B2:B4"/>
    <mergeCell ref="C2:C4"/>
    <mergeCell ref="D2:D4"/>
    <mergeCell ref="E2:E4"/>
    <mergeCell ref="F2:F4"/>
    <mergeCell ref="V3:V4"/>
    <mergeCell ref="W3:W4"/>
    <mergeCell ref="P2:P4"/>
    <mergeCell ref="Q2:W2"/>
    <mergeCell ref="G3:G4"/>
    <mergeCell ref="H3:H4"/>
    <mergeCell ref="I3:I4"/>
    <mergeCell ref="M3:M4"/>
    <mergeCell ref="N3:N4"/>
    <mergeCell ref="O3:O4"/>
    <mergeCell ref="Q3:Q4"/>
    <mergeCell ref="R3:U3"/>
    <mergeCell ref="G2:I2"/>
    <mergeCell ref="J2:J4"/>
    <mergeCell ref="K2:K4"/>
    <mergeCell ref="L2:L4"/>
  </mergeCells>
  <phoneticPr fontId="1"/>
  <pageMargins left="0.25" right="0.25" top="0.75" bottom="0.75" header="0.3" footer="0.3"/>
  <pageSetup paperSize="8" scale="95"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7D5DA7-FBA4-44F1-AEA2-A7ABD1C51808}">
  <dimension ref="A1:AF191"/>
  <sheetViews>
    <sheetView zoomScale="172" zoomScaleNormal="172" workbookViewId="0">
      <selection activeCell="O35" sqref="O35"/>
    </sheetView>
  </sheetViews>
  <sheetFormatPr defaultColWidth="8.25" defaultRowHeight="13.5"/>
  <cols>
    <col min="1" max="1" width="6.125" style="37" customWidth="1"/>
    <col min="2" max="2" width="5.375" style="37" customWidth="1"/>
    <col min="3" max="3" width="4.625" style="37" bestFit="1" customWidth="1"/>
    <col min="4" max="9" width="4.125" style="37" bestFit="1" customWidth="1"/>
    <col min="10" max="10" width="4.625" style="37" bestFit="1" customWidth="1"/>
    <col min="11" max="12" width="4.125" style="37" bestFit="1" customWidth="1"/>
    <col min="13" max="13" width="3.625" style="37" bestFit="1" customWidth="1"/>
    <col min="14" max="16" width="4.125" style="37" bestFit="1" customWidth="1"/>
    <col min="17" max="17" width="6.125" style="37" customWidth="1"/>
    <col min="18" max="19" width="3.625" style="37" customWidth="1"/>
    <col min="20" max="20" width="4.125" style="37" bestFit="1" customWidth="1"/>
    <col min="21" max="21" width="3.375" style="37" bestFit="1" customWidth="1"/>
    <col min="22" max="22" width="4.125" style="37" bestFit="1" customWidth="1"/>
    <col min="23" max="23" width="4.625" style="37" bestFit="1" customWidth="1"/>
    <col min="24" max="24" width="3.625" style="37" customWidth="1"/>
    <col min="25" max="25" width="4.125" style="37" bestFit="1" customWidth="1"/>
    <col min="26" max="30" width="4.625" style="37" bestFit="1" customWidth="1"/>
    <col min="31" max="31" width="5.25" style="37" customWidth="1"/>
    <col min="32" max="32" width="4.875" style="37" customWidth="1"/>
    <col min="33" max="16384" width="8.25" style="37"/>
  </cols>
  <sheetData>
    <row r="1" spans="1:32" s="15" customFormat="1" ht="15.75" customHeight="1">
      <c r="A1" s="186" t="s">
        <v>93</v>
      </c>
      <c r="Q1" s="186" t="s">
        <v>745</v>
      </c>
    </row>
    <row r="2" spans="1:32" ht="11.1" customHeight="1">
      <c r="A2" s="18" t="s">
        <v>89</v>
      </c>
      <c r="B2" s="408" t="s">
        <v>94</v>
      </c>
      <c r="C2" s="409"/>
      <c r="D2" s="410"/>
      <c r="E2" s="408" t="s">
        <v>95</v>
      </c>
      <c r="F2" s="411"/>
      <c r="G2" s="412"/>
      <c r="H2" s="408" t="s">
        <v>96</v>
      </c>
      <c r="I2" s="409"/>
      <c r="J2" s="410"/>
      <c r="K2" s="408" t="s">
        <v>97</v>
      </c>
      <c r="L2" s="411"/>
      <c r="M2" s="412"/>
      <c r="N2" s="408" t="s">
        <v>98</v>
      </c>
      <c r="O2" s="409"/>
      <c r="P2" s="410"/>
      <c r="Q2" s="18" t="s">
        <v>89</v>
      </c>
      <c r="R2" s="408" t="s">
        <v>99</v>
      </c>
      <c r="S2" s="409"/>
      <c r="T2" s="410"/>
      <c r="U2" s="408" t="s">
        <v>100</v>
      </c>
      <c r="V2" s="409"/>
      <c r="W2" s="410"/>
      <c r="X2" s="408" t="s">
        <v>101</v>
      </c>
      <c r="Y2" s="409"/>
      <c r="Z2" s="410"/>
      <c r="AA2" s="408" t="s">
        <v>102</v>
      </c>
      <c r="AB2" s="409"/>
      <c r="AC2" s="410"/>
      <c r="AD2" s="408" t="s">
        <v>103</v>
      </c>
      <c r="AE2" s="409"/>
      <c r="AF2" s="410"/>
    </row>
    <row r="3" spans="1:32" ht="52.5" customHeight="1">
      <c r="A3" s="188" t="s">
        <v>0</v>
      </c>
      <c r="B3" s="403" t="s">
        <v>88</v>
      </c>
      <c r="C3" s="404"/>
      <c r="D3" s="405"/>
      <c r="E3" s="403" t="s">
        <v>87</v>
      </c>
      <c r="F3" s="404"/>
      <c r="G3" s="405"/>
      <c r="H3" s="403" t="s">
        <v>86</v>
      </c>
      <c r="I3" s="404"/>
      <c r="J3" s="405"/>
      <c r="K3" s="403" t="s">
        <v>85</v>
      </c>
      <c r="L3" s="404"/>
      <c r="M3" s="405"/>
      <c r="N3" s="403" t="s">
        <v>84</v>
      </c>
      <c r="O3" s="404"/>
      <c r="P3" s="405"/>
      <c r="Q3" s="188" t="s">
        <v>0</v>
      </c>
      <c r="R3" s="403" t="s">
        <v>83</v>
      </c>
      <c r="S3" s="404"/>
      <c r="T3" s="405"/>
      <c r="U3" s="403" t="s">
        <v>82</v>
      </c>
      <c r="V3" s="404"/>
      <c r="W3" s="405"/>
      <c r="X3" s="403" t="s">
        <v>81</v>
      </c>
      <c r="Y3" s="406"/>
      <c r="Z3" s="407"/>
      <c r="AA3" s="403" t="s">
        <v>104</v>
      </c>
      <c r="AB3" s="406"/>
      <c r="AC3" s="407"/>
      <c r="AD3" s="403" t="s">
        <v>80</v>
      </c>
      <c r="AE3" s="406"/>
      <c r="AF3" s="407"/>
    </row>
    <row r="4" spans="1:32" s="38" customFormat="1" ht="11.1" customHeight="1">
      <c r="A4" s="221" t="s">
        <v>722</v>
      </c>
      <c r="B4" s="220" t="s">
        <v>79</v>
      </c>
      <c r="C4" s="39" t="s">
        <v>78</v>
      </c>
      <c r="D4" s="39" t="s">
        <v>92</v>
      </c>
      <c r="E4" s="39" t="s">
        <v>79</v>
      </c>
      <c r="F4" s="39" t="s">
        <v>78</v>
      </c>
      <c r="G4" s="39" t="s">
        <v>92</v>
      </c>
      <c r="H4" s="39" t="s">
        <v>79</v>
      </c>
      <c r="I4" s="39" t="s">
        <v>78</v>
      </c>
      <c r="J4" s="39" t="s">
        <v>92</v>
      </c>
      <c r="K4" s="39" t="s">
        <v>79</v>
      </c>
      <c r="L4" s="39" t="s">
        <v>78</v>
      </c>
      <c r="M4" s="39" t="s">
        <v>92</v>
      </c>
      <c r="N4" s="39" t="s">
        <v>79</v>
      </c>
      <c r="O4" s="39" t="s">
        <v>78</v>
      </c>
      <c r="P4" s="39" t="s">
        <v>92</v>
      </c>
      <c r="Q4" s="221" t="s">
        <v>722</v>
      </c>
      <c r="R4" s="39" t="s">
        <v>79</v>
      </c>
      <c r="S4" s="39" t="s">
        <v>78</v>
      </c>
      <c r="T4" s="39" t="s">
        <v>92</v>
      </c>
      <c r="U4" s="39" t="s">
        <v>79</v>
      </c>
      <c r="V4" s="39" t="s">
        <v>78</v>
      </c>
      <c r="W4" s="39" t="s">
        <v>92</v>
      </c>
      <c r="X4" s="39" t="s">
        <v>79</v>
      </c>
      <c r="Y4" s="39" t="s">
        <v>78</v>
      </c>
      <c r="Z4" s="39" t="s">
        <v>92</v>
      </c>
      <c r="AA4" s="39" t="s">
        <v>79</v>
      </c>
      <c r="AB4" s="39" t="s">
        <v>78</v>
      </c>
      <c r="AC4" s="39" t="s">
        <v>92</v>
      </c>
      <c r="AD4" s="39" t="s">
        <v>79</v>
      </c>
      <c r="AE4" s="39" t="s">
        <v>78</v>
      </c>
      <c r="AF4" s="39" t="s">
        <v>92</v>
      </c>
    </row>
    <row r="5" spans="1:32" ht="11.1" customHeight="1">
      <c r="A5" s="305">
        <v>1979</v>
      </c>
      <c r="B5" s="46">
        <v>13807</v>
      </c>
      <c r="C5" s="46">
        <v>11415</v>
      </c>
      <c r="D5" s="46">
        <f t="shared" ref="D5:D47" si="0">B5-C5</f>
        <v>2392</v>
      </c>
      <c r="E5" s="46">
        <v>1711</v>
      </c>
      <c r="F5" s="46">
        <v>1344</v>
      </c>
      <c r="G5" s="46">
        <f t="shared" ref="G5:G47" si="1">E5-F5</f>
        <v>367</v>
      </c>
      <c r="H5" s="46">
        <v>1665</v>
      </c>
      <c r="I5" s="46">
        <v>2782</v>
      </c>
      <c r="J5" s="46">
        <f t="shared" ref="J5:J47" si="2">H5-I5</f>
        <v>-1117</v>
      </c>
      <c r="K5" s="46">
        <v>713</v>
      </c>
      <c r="L5" s="46">
        <v>398</v>
      </c>
      <c r="M5" s="46">
        <f t="shared" ref="M5:M47" si="3">K5-L5</f>
        <v>315</v>
      </c>
      <c r="N5" s="46">
        <v>2491</v>
      </c>
      <c r="O5" s="46">
        <v>2150</v>
      </c>
      <c r="P5" s="46">
        <f t="shared" ref="P5:P47" si="4">N5-O5</f>
        <v>341</v>
      </c>
      <c r="Q5" s="47">
        <v>1979</v>
      </c>
      <c r="R5" s="46">
        <v>101</v>
      </c>
      <c r="S5" s="46">
        <v>85</v>
      </c>
      <c r="T5" s="46">
        <f t="shared" ref="T5:T47" si="5">R5-S5</f>
        <v>16</v>
      </c>
      <c r="U5" s="46">
        <v>6</v>
      </c>
      <c r="V5" s="46">
        <v>47</v>
      </c>
      <c r="W5" s="46">
        <f t="shared" ref="W5:W47" si="6">U5-V5</f>
        <v>-41</v>
      </c>
      <c r="X5" s="46">
        <v>50</v>
      </c>
      <c r="Y5" s="46">
        <v>226</v>
      </c>
      <c r="Z5" s="46">
        <f t="shared" ref="Z5:Z47" si="7">X5-Y5</f>
        <v>-176</v>
      </c>
      <c r="AA5" s="46">
        <f t="shared" ref="AA5:AA44" si="8">E5+H5+K5+N5+R5+U5+X5</f>
        <v>6737</v>
      </c>
      <c r="AB5" s="46">
        <f t="shared" ref="AB5:AB44" si="9">F5+I5+L5+O5+S5+V5+Y5</f>
        <v>7032</v>
      </c>
      <c r="AC5" s="46">
        <f t="shared" ref="AC5:AC47" si="10">AA5-AB5</f>
        <v>-295</v>
      </c>
      <c r="AD5" s="46">
        <f t="shared" ref="AD5:AD44" si="11">B5+AA5</f>
        <v>20544</v>
      </c>
      <c r="AE5" s="46">
        <f t="shared" ref="AE5:AE44" si="12">C5+AB5</f>
        <v>18447</v>
      </c>
      <c r="AF5" s="46">
        <f t="shared" ref="AF5:AF44" si="13">AD5-AE5</f>
        <v>2097</v>
      </c>
    </row>
    <row r="6" spans="1:32" ht="11.1" customHeight="1">
      <c r="A6" s="47">
        <v>1980</v>
      </c>
      <c r="B6" s="46">
        <v>13630</v>
      </c>
      <c r="C6" s="46">
        <v>11985</v>
      </c>
      <c r="D6" s="46">
        <f t="shared" si="0"/>
        <v>1645</v>
      </c>
      <c r="E6" s="46">
        <v>1128</v>
      </c>
      <c r="F6" s="46">
        <v>1212</v>
      </c>
      <c r="G6" s="46">
        <f t="shared" si="1"/>
        <v>-84</v>
      </c>
      <c r="H6" s="46">
        <v>789</v>
      </c>
      <c r="I6" s="46">
        <v>2674</v>
      </c>
      <c r="J6" s="46">
        <f t="shared" si="2"/>
        <v>-1885</v>
      </c>
      <c r="K6" s="46">
        <v>621</v>
      </c>
      <c r="L6" s="46">
        <v>400</v>
      </c>
      <c r="M6" s="46">
        <f t="shared" si="3"/>
        <v>221</v>
      </c>
      <c r="N6" s="46">
        <v>2365</v>
      </c>
      <c r="O6" s="46">
        <v>2108</v>
      </c>
      <c r="P6" s="46">
        <f t="shared" si="4"/>
        <v>257</v>
      </c>
      <c r="Q6" s="47">
        <v>1980</v>
      </c>
      <c r="R6" s="46">
        <v>48</v>
      </c>
      <c r="S6" s="46">
        <v>123</v>
      </c>
      <c r="T6" s="46">
        <f t="shared" si="5"/>
        <v>-75</v>
      </c>
      <c r="U6" s="46">
        <v>3</v>
      </c>
      <c r="V6" s="46">
        <v>41</v>
      </c>
      <c r="W6" s="46">
        <f t="shared" si="6"/>
        <v>-38</v>
      </c>
      <c r="X6" s="46">
        <v>60</v>
      </c>
      <c r="Y6" s="46">
        <v>470</v>
      </c>
      <c r="Z6" s="46">
        <f t="shared" si="7"/>
        <v>-410</v>
      </c>
      <c r="AA6" s="46">
        <f t="shared" si="8"/>
        <v>5014</v>
      </c>
      <c r="AB6" s="46">
        <f t="shared" si="9"/>
        <v>7028</v>
      </c>
      <c r="AC6" s="46">
        <f t="shared" si="10"/>
        <v>-2014</v>
      </c>
      <c r="AD6" s="46">
        <f t="shared" si="11"/>
        <v>18644</v>
      </c>
      <c r="AE6" s="46">
        <f t="shared" si="12"/>
        <v>19013</v>
      </c>
      <c r="AF6" s="46">
        <f t="shared" si="13"/>
        <v>-369</v>
      </c>
    </row>
    <row r="7" spans="1:32" ht="11.1" customHeight="1">
      <c r="A7" s="47">
        <v>1981</v>
      </c>
      <c r="B7" s="46">
        <v>13269</v>
      </c>
      <c r="C7" s="46">
        <v>11792</v>
      </c>
      <c r="D7" s="46">
        <f t="shared" si="0"/>
        <v>1477</v>
      </c>
      <c r="E7" s="46">
        <v>1646</v>
      </c>
      <c r="F7" s="46">
        <v>1197</v>
      </c>
      <c r="G7" s="46">
        <f t="shared" si="1"/>
        <v>449</v>
      </c>
      <c r="H7" s="46">
        <v>711</v>
      </c>
      <c r="I7" s="46">
        <v>2451</v>
      </c>
      <c r="J7" s="46">
        <f t="shared" si="2"/>
        <v>-1740</v>
      </c>
      <c r="K7" s="46">
        <v>475</v>
      </c>
      <c r="L7" s="46">
        <v>458</v>
      </c>
      <c r="M7" s="46">
        <f t="shared" si="3"/>
        <v>17</v>
      </c>
      <c r="N7" s="46">
        <v>2249</v>
      </c>
      <c r="O7" s="46">
        <v>2034</v>
      </c>
      <c r="P7" s="46">
        <f t="shared" si="4"/>
        <v>215</v>
      </c>
      <c r="Q7" s="47">
        <v>1981</v>
      </c>
      <c r="R7" s="46">
        <v>48</v>
      </c>
      <c r="S7" s="46">
        <v>164</v>
      </c>
      <c r="T7" s="46">
        <f t="shared" si="5"/>
        <v>-116</v>
      </c>
      <c r="U7" s="46">
        <v>6</v>
      </c>
      <c r="V7" s="46">
        <v>49</v>
      </c>
      <c r="W7" s="46">
        <f t="shared" si="6"/>
        <v>-43</v>
      </c>
      <c r="X7" s="46">
        <v>45</v>
      </c>
      <c r="Y7" s="46">
        <v>622</v>
      </c>
      <c r="Z7" s="46">
        <f t="shared" si="7"/>
        <v>-577</v>
      </c>
      <c r="AA7" s="46">
        <f t="shared" si="8"/>
        <v>5180</v>
      </c>
      <c r="AB7" s="46">
        <f t="shared" si="9"/>
        <v>6975</v>
      </c>
      <c r="AC7" s="46">
        <f t="shared" si="10"/>
        <v>-1795</v>
      </c>
      <c r="AD7" s="46">
        <f t="shared" si="11"/>
        <v>18449</v>
      </c>
      <c r="AE7" s="46">
        <f t="shared" si="12"/>
        <v>18767</v>
      </c>
      <c r="AF7" s="46">
        <f t="shared" si="13"/>
        <v>-318</v>
      </c>
    </row>
    <row r="8" spans="1:32" ht="11.1" customHeight="1">
      <c r="A8" s="47">
        <v>1982</v>
      </c>
      <c r="B8" s="46">
        <v>12235</v>
      </c>
      <c r="C8" s="46">
        <v>11131</v>
      </c>
      <c r="D8" s="46">
        <f t="shared" si="0"/>
        <v>1104</v>
      </c>
      <c r="E8" s="46">
        <v>1128</v>
      </c>
      <c r="F8" s="46">
        <v>1011</v>
      </c>
      <c r="G8" s="46">
        <f t="shared" si="1"/>
        <v>117</v>
      </c>
      <c r="H8" s="46">
        <v>447</v>
      </c>
      <c r="I8" s="46">
        <v>2187</v>
      </c>
      <c r="J8" s="46">
        <f t="shared" si="2"/>
        <v>-1740</v>
      </c>
      <c r="K8" s="46">
        <v>505</v>
      </c>
      <c r="L8" s="46">
        <v>335</v>
      </c>
      <c r="M8" s="46">
        <f t="shared" si="3"/>
        <v>170</v>
      </c>
      <c r="N8" s="46">
        <v>2282</v>
      </c>
      <c r="O8" s="46">
        <v>2114</v>
      </c>
      <c r="P8" s="46">
        <f t="shared" si="4"/>
        <v>168</v>
      </c>
      <c r="Q8" s="47">
        <v>1982</v>
      </c>
      <c r="R8" s="46">
        <v>51</v>
      </c>
      <c r="S8" s="46">
        <v>206</v>
      </c>
      <c r="T8" s="46">
        <f t="shared" si="5"/>
        <v>-155</v>
      </c>
      <c r="U8" s="46">
        <v>5</v>
      </c>
      <c r="V8" s="46">
        <v>60</v>
      </c>
      <c r="W8" s="46">
        <f t="shared" si="6"/>
        <v>-55</v>
      </c>
      <c r="X8" s="46">
        <v>52</v>
      </c>
      <c r="Y8" s="46">
        <v>634</v>
      </c>
      <c r="Z8" s="46">
        <f t="shared" si="7"/>
        <v>-582</v>
      </c>
      <c r="AA8" s="46">
        <f t="shared" si="8"/>
        <v>4470</v>
      </c>
      <c r="AB8" s="46">
        <f t="shared" si="9"/>
        <v>6547</v>
      </c>
      <c r="AC8" s="46">
        <f t="shared" si="10"/>
        <v>-2077</v>
      </c>
      <c r="AD8" s="46">
        <f t="shared" si="11"/>
        <v>16705</v>
      </c>
      <c r="AE8" s="46">
        <f t="shared" si="12"/>
        <v>17678</v>
      </c>
      <c r="AF8" s="46">
        <f t="shared" si="13"/>
        <v>-973</v>
      </c>
    </row>
    <row r="9" spans="1:32" ht="11.1" customHeight="1">
      <c r="A9" s="47">
        <v>1983</v>
      </c>
      <c r="B9" s="46">
        <v>11651</v>
      </c>
      <c r="C9" s="46">
        <v>9731</v>
      </c>
      <c r="D9" s="46">
        <f t="shared" si="0"/>
        <v>1920</v>
      </c>
      <c r="E9" s="46">
        <v>821</v>
      </c>
      <c r="F9" s="46">
        <v>888</v>
      </c>
      <c r="G9" s="46">
        <f t="shared" si="1"/>
        <v>-67</v>
      </c>
      <c r="H9" s="46">
        <v>363</v>
      </c>
      <c r="I9" s="46">
        <v>1683</v>
      </c>
      <c r="J9" s="46">
        <f t="shared" si="2"/>
        <v>-1320</v>
      </c>
      <c r="K9" s="46">
        <v>426</v>
      </c>
      <c r="L9" s="46">
        <v>413</v>
      </c>
      <c r="M9" s="46">
        <f t="shared" si="3"/>
        <v>13</v>
      </c>
      <c r="N9" s="46">
        <v>2163</v>
      </c>
      <c r="O9" s="46">
        <v>1899</v>
      </c>
      <c r="P9" s="46">
        <f t="shared" si="4"/>
        <v>264</v>
      </c>
      <c r="Q9" s="47">
        <v>1983</v>
      </c>
      <c r="R9" s="46">
        <v>41</v>
      </c>
      <c r="S9" s="46">
        <v>166</v>
      </c>
      <c r="T9" s="46">
        <f t="shared" si="5"/>
        <v>-125</v>
      </c>
      <c r="U9" s="46">
        <v>6</v>
      </c>
      <c r="V9" s="46">
        <v>68</v>
      </c>
      <c r="W9" s="46">
        <f t="shared" si="6"/>
        <v>-62</v>
      </c>
      <c r="X9" s="46">
        <v>9</v>
      </c>
      <c r="Y9" s="46">
        <v>541</v>
      </c>
      <c r="Z9" s="46">
        <f t="shared" si="7"/>
        <v>-532</v>
      </c>
      <c r="AA9" s="46">
        <f t="shared" si="8"/>
        <v>3829</v>
      </c>
      <c r="AB9" s="46">
        <f t="shared" si="9"/>
        <v>5658</v>
      </c>
      <c r="AC9" s="46">
        <f t="shared" si="10"/>
        <v>-1829</v>
      </c>
      <c r="AD9" s="46">
        <f t="shared" si="11"/>
        <v>15480</v>
      </c>
      <c r="AE9" s="46">
        <f t="shared" si="12"/>
        <v>15389</v>
      </c>
      <c r="AF9" s="46">
        <f t="shared" si="13"/>
        <v>91</v>
      </c>
    </row>
    <row r="10" spans="1:32" ht="11.1" customHeight="1">
      <c r="A10" s="47">
        <v>1984</v>
      </c>
      <c r="B10" s="46">
        <v>11242</v>
      </c>
      <c r="C10" s="46">
        <v>9395</v>
      </c>
      <c r="D10" s="46">
        <f t="shared" si="0"/>
        <v>1847</v>
      </c>
      <c r="E10" s="46">
        <v>1293</v>
      </c>
      <c r="F10" s="46">
        <v>846</v>
      </c>
      <c r="G10" s="46">
        <f t="shared" si="1"/>
        <v>447</v>
      </c>
      <c r="H10" s="46">
        <v>372</v>
      </c>
      <c r="I10" s="46">
        <v>1687</v>
      </c>
      <c r="J10" s="46">
        <f t="shared" si="2"/>
        <v>-1315</v>
      </c>
      <c r="K10" s="46">
        <v>608</v>
      </c>
      <c r="L10" s="46">
        <v>348</v>
      </c>
      <c r="M10" s="46">
        <f t="shared" si="3"/>
        <v>260</v>
      </c>
      <c r="N10" s="46">
        <v>1561</v>
      </c>
      <c r="O10" s="46">
        <v>1339</v>
      </c>
      <c r="P10" s="46">
        <f t="shared" si="4"/>
        <v>222</v>
      </c>
      <c r="Q10" s="47">
        <v>1984</v>
      </c>
      <c r="R10" s="46">
        <v>56</v>
      </c>
      <c r="S10" s="46">
        <v>162</v>
      </c>
      <c r="T10" s="46">
        <f t="shared" si="5"/>
        <v>-106</v>
      </c>
      <c r="U10" s="46">
        <v>4</v>
      </c>
      <c r="V10" s="46">
        <v>49</v>
      </c>
      <c r="W10" s="46">
        <f t="shared" si="6"/>
        <v>-45</v>
      </c>
      <c r="X10" s="46">
        <v>11</v>
      </c>
      <c r="Y10" s="46">
        <v>440</v>
      </c>
      <c r="Z10" s="46">
        <f t="shared" si="7"/>
        <v>-429</v>
      </c>
      <c r="AA10" s="46">
        <f t="shared" si="8"/>
        <v>3905</v>
      </c>
      <c r="AB10" s="46">
        <f t="shared" si="9"/>
        <v>4871</v>
      </c>
      <c r="AC10" s="46">
        <f t="shared" si="10"/>
        <v>-966</v>
      </c>
      <c r="AD10" s="46">
        <f t="shared" si="11"/>
        <v>15147</v>
      </c>
      <c r="AE10" s="46">
        <f t="shared" si="12"/>
        <v>14266</v>
      </c>
      <c r="AF10" s="46">
        <f t="shared" si="13"/>
        <v>881</v>
      </c>
    </row>
    <row r="11" spans="1:32" ht="11.1" customHeight="1">
      <c r="A11" s="47">
        <v>1985</v>
      </c>
      <c r="B11" s="46">
        <v>11022</v>
      </c>
      <c r="C11" s="46">
        <v>8834</v>
      </c>
      <c r="D11" s="46">
        <f t="shared" si="0"/>
        <v>2188</v>
      </c>
      <c r="E11" s="46">
        <v>1237</v>
      </c>
      <c r="F11" s="46">
        <v>846</v>
      </c>
      <c r="G11" s="46">
        <f t="shared" si="1"/>
        <v>391</v>
      </c>
      <c r="H11" s="46">
        <v>413</v>
      </c>
      <c r="I11" s="46">
        <v>1617</v>
      </c>
      <c r="J11" s="46">
        <f t="shared" si="2"/>
        <v>-1204</v>
      </c>
      <c r="K11" s="46">
        <v>456</v>
      </c>
      <c r="L11" s="46">
        <v>309</v>
      </c>
      <c r="M11" s="46">
        <f t="shared" si="3"/>
        <v>147</v>
      </c>
      <c r="N11" s="46">
        <v>1387</v>
      </c>
      <c r="O11" s="46">
        <v>1353</v>
      </c>
      <c r="P11" s="46">
        <f t="shared" si="4"/>
        <v>34</v>
      </c>
      <c r="Q11" s="47">
        <v>1985</v>
      </c>
      <c r="R11" s="46">
        <v>60</v>
      </c>
      <c r="S11" s="46">
        <v>138</v>
      </c>
      <c r="T11" s="46">
        <f t="shared" si="5"/>
        <v>-78</v>
      </c>
      <c r="U11" s="46">
        <v>0</v>
      </c>
      <c r="V11" s="46">
        <v>67</v>
      </c>
      <c r="W11" s="46">
        <f t="shared" si="6"/>
        <v>-67</v>
      </c>
      <c r="X11" s="46">
        <v>13</v>
      </c>
      <c r="Y11" s="46">
        <v>256</v>
      </c>
      <c r="Z11" s="46">
        <f t="shared" si="7"/>
        <v>-243</v>
      </c>
      <c r="AA11" s="46">
        <f t="shared" si="8"/>
        <v>3566</v>
      </c>
      <c r="AB11" s="46">
        <f t="shared" si="9"/>
        <v>4586</v>
      </c>
      <c r="AC11" s="46">
        <f t="shared" si="10"/>
        <v>-1020</v>
      </c>
      <c r="AD11" s="46">
        <f t="shared" si="11"/>
        <v>14588</v>
      </c>
      <c r="AE11" s="46">
        <f t="shared" si="12"/>
        <v>13420</v>
      </c>
      <c r="AF11" s="46">
        <f t="shared" si="13"/>
        <v>1168</v>
      </c>
    </row>
    <row r="12" spans="1:32" ht="11.1" customHeight="1">
      <c r="A12" s="47">
        <v>1986</v>
      </c>
      <c r="B12" s="46">
        <v>10763</v>
      </c>
      <c r="C12" s="46">
        <v>8296</v>
      </c>
      <c r="D12" s="46">
        <f t="shared" si="0"/>
        <v>2467</v>
      </c>
      <c r="E12" s="46">
        <v>1292</v>
      </c>
      <c r="F12" s="46">
        <v>1238</v>
      </c>
      <c r="G12" s="46">
        <f t="shared" si="1"/>
        <v>54</v>
      </c>
      <c r="H12" s="46">
        <v>532</v>
      </c>
      <c r="I12" s="46">
        <v>1652</v>
      </c>
      <c r="J12" s="46">
        <f t="shared" si="2"/>
        <v>-1120</v>
      </c>
      <c r="K12" s="46">
        <v>368</v>
      </c>
      <c r="L12" s="46">
        <v>298</v>
      </c>
      <c r="M12" s="46">
        <f t="shared" si="3"/>
        <v>70</v>
      </c>
      <c r="N12" s="46">
        <v>1472</v>
      </c>
      <c r="O12" s="46">
        <v>1272</v>
      </c>
      <c r="P12" s="46">
        <f t="shared" si="4"/>
        <v>200</v>
      </c>
      <c r="Q12" s="47">
        <v>1986</v>
      </c>
      <c r="R12" s="46">
        <v>108</v>
      </c>
      <c r="S12" s="46">
        <v>113</v>
      </c>
      <c r="T12" s="46">
        <f t="shared" si="5"/>
        <v>-5</v>
      </c>
      <c r="U12" s="46">
        <v>6</v>
      </c>
      <c r="V12" s="46">
        <v>64</v>
      </c>
      <c r="W12" s="46">
        <f t="shared" si="6"/>
        <v>-58</v>
      </c>
      <c r="X12" s="46">
        <v>6</v>
      </c>
      <c r="Y12" s="46">
        <v>211</v>
      </c>
      <c r="Z12" s="46">
        <f t="shared" si="7"/>
        <v>-205</v>
      </c>
      <c r="AA12" s="46">
        <f t="shared" si="8"/>
        <v>3784</v>
      </c>
      <c r="AB12" s="46">
        <f t="shared" si="9"/>
        <v>4848</v>
      </c>
      <c r="AC12" s="46">
        <f t="shared" si="10"/>
        <v>-1064</v>
      </c>
      <c r="AD12" s="46">
        <f t="shared" si="11"/>
        <v>14547</v>
      </c>
      <c r="AE12" s="46">
        <f t="shared" si="12"/>
        <v>13144</v>
      </c>
      <c r="AF12" s="46">
        <f t="shared" si="13"/>
        <v>1403</v>
      </c>
    </row>
    <row r="13" spans="1:32" ht="11.1" customHeight="1">
      <c r="A13" s="47">
        <v>1987</v>
      </c>
      <c r="B13" s="46">
        <v>9170</v>
      </c>
      <c r="C13" s="46">
        <v>8035</v>
      </c>
      <c r="D13" s="46">
        <f t="shared" si="0"/>
        <v>1135</v>
      </c>
      <c r="E13" s="46">
        <v>730</v>
      </c>
      <c r="F13" s="46">
        <v>1627</v>
      </c>
      <c r="G13" s="46">
        <f t="shared" si="1"/>
        <v>-897</v>
      </c>
      <c r="H13" s="46">
        <v>733</v>
      </c>
      <c r="I13" s="46">
        <v>1382</v>
      </c>
      <c r="J13" s="46">
        <f t="shared" si="2"/>
        <v>-649</v>
      </c>
      <c r="K13" s="46">
        <v>399</v>
      </c>
      <c r="L13" s="46">
        <v>303</v>
      </c>
      <c r="M13" s="46">
        <f t="shared" si="3"/>
        <v>96</v>
      </c>
      <c r="N13" s="46">
        <v>1401</v>
      </c>
      <c r="O13" s="46">
        <v>1327</v>
      </c>
      <c r="P13" s="46">
        <f t="shared" si="4"/>
        <v>74</v>
      </c>
      <c r="Q13" s="47">
        <v>1987</v>
      </c>
      <c r="R13" s="46">
        <v>69</v>
      </c>
      <c r="S13" s="46">
        <v>140</v>
      </c>
      <c r="T13" s="46">
        <f t="shared" si="5"/>
        <v>-71</v>
      </c>
      <c r="U13" s="46">
        <v>4</v>
      </c>
      <c r="V13" s="46">
        <v>61</v>
      </c>
      <c r="W13" s="46">
        <f t="shared" si="6"/>
        <v>-57</v>
      </c>
      <c r="X13" s="46">
        <v>4</v>
      </c>
      <c r="Y13" s="46">
        <v>106</v>
      </c>
      <c r="Z13" s="46">
        <f t="shared" si="7"/>
        <v>-102</v>
      </c>
      <c r="AA13" s="46">
        <f t="shared" si="8"/>
        <v>3340</v>
      </c>
      <c r="AB13" s="46">
        <f t="shared" si="9"/>
        <v>4946</v>
      </c>
      <c r="AC13" s="46">
        <f t="shared" si="10"/>
        <v>-1606</v>
      </c>
      <c r="AD13" s="46">
        <f t="shared" si="11"/>
        <v>12510</v>
      </c>
      <c r="AE13" s="46">
        <f t="shared" si="12"/>
        <v>12981</v>
      </c>
      <c r="AF13" s="46">
        <f t="shared" si="13"/>
        <v>-471</v>
      </c>
    </row>
    <row r="14" spans="1:32" ht="11.1" customHeight="1">
      <c r="A14" s="47">
        <v>1988</v>
      </c>
      <c r="B14" s="46">
        <v>9598</v>
      </c>
      <c r="C14" s="46">
        <v>7831</v>
      </c>
      <c r="D14" s="46">
        <f t="shared" si="0"/>
        <v>1767</v>
      </c>
      <c r="E14" s="46">
        <v>566</v>
      </c>
      <c r="F14" s="46">
        <v>1217</v>
      </c>
      <c r="G14" s="46">
        <f t="shared" si="1"/>
        <v>-651</v>
      </c>
      <c r="H14" s="46">
        <v>612</v>
      </c>
      <c r="I14" s="46">
        <v>1375</v>
      </c>
      <c r="J14" s="46">
        <f t="shared" si="2"/>
        <v>-763</v>
      </c>
      <c r="K14" s="46">
        <v>364</v>
      </c>
      <c r="L14" s="46">
        <v>279</v>
      </c>
      <c r="M14" s="46">
        <f t="shared" si="3"/>
        <v>85</v>
      </c>
      <c r="N14" s="46">
        <v>1308</v>
      </c>
      <c r="O14" s="46">
        <v>1254</v>
      </c>
      <c r="P14" s="46">
        <f t="shared" si="4"/>
        <v>54</v>
      </c>
      <c r="Q14" s="47">
        <v>1988</v>
      </c>
      <c r="R14" s="46">
        <v>55</v>
      </c>
      <c r="S14" s="46">
        <v>141</v>
      </c>
      <c r="T14" s="46">
        <f t="shared" si="5"/>
        <v>-86</v>
      </c>
      <c r="U14" s="46">
        <v>4</v>
      </c>
      <c r="V14" s="46">
        <v>53</v>
      </c>
      <c r="W14" s="46">
        <f t="shared" si="6"/>
        <v>-49</v>
      </c>
      <c r="X14" s="46">
        <v>16</v>
      </c>
      <c r="Y14" s="46">
        <v>187</v>
      </c>
      <c r="Z14" s="46">
        <f t="shared" si="7"/>
        <v>-171</v>
      </c>
      <c r="AA14" s="46">
        <f t="shared" si="8"/>
        <v>2925</v>
      </c>
      <c r="AB14" s="46">
        <f t="shared" si="9"/>
        <v>4506</v>
      </c>
      <c r="AC14" s="46">
        <f t="shared" si="10"/>
        <v>-1581</v>
      </c>
      <c r="AD14" s="46">
        <f t="shared" si="11"/>
        <v>12523</v>
      </c>
      <c r="AE14" s="46">
        <f t="shared" si="12"/>
        <v>12337</v>
      </c>
      <c r="AF14" s="46">
        <f t="shared" si="13"/>
        <v>186</v>
      </c>
    </row>
    <row r="15" spans="1:32" ht="11.1" customHeight="1">
      <c r="A15" s="47">
        <v>1989</v>
      </c>
      <c r="B15" s="46">
        <v>9485</v>
      </c>
      <c r="C15" s="46">
        <v>8046</v>
      </c>
      <c r="D15" s="46">
        <f t="shared" si="0"/>
        <v>1439</v>
      </c>
      <c r="E15" s="46">
        <v>728</v>
      </c>
      <c r="F15" s="46">
        <v>690</v>
      </c>
      <c r="G15" s="46">
        <f t="shared" si="1"/>
        <v>38</v>
      </c>
      <c r="H15" s="46">
        <v>680</v>
      </c>
      <c r="I15" s="46">
        <v>1221</v>
      </c>
      <c r="J15" s="46">
        <f t="shared" si="2"/>
        <v>-541</v>
      </c>
      <c r="K15" s="46">
        <v>316</v>
      </c>
      <c r="L15" s="46">
        <v>277</v>
      </c>
      <c r="M15" s="46">
        <f t="shared" si="3"/>
        <v>39</v>
      </c>
      <c r="N15" s="46">
        <v>1201</v>
      </c>
      <c r="O15" s="46">
        <v>1238</v>
      </c>
      <c r="P15" s="46">
        <f t="shared" si="4"/>
        <v>-37</v>
      </c>
      <c r="Q15" s="47">
        <v>1989</v>
      </c>
      <c r="R15" s="46">
        <v>40</v>
      </c>
      <c r="S15" s="46">
        <v>128</v>
      </c>
      <c r="T15" s="46">
        <f t="shared" si="5"/>
        <v>-88</v>
      </c>
      <c r="U15" s="46">
        <v>2</v>
      </c>
      <c r="V15" s="46">
        <v>67</v>
      </c>
      <c r="W15" s="46">
        <f t="shared" si="6"/>
        <v>-65</v>
      </c>
      <c r="X15" s="46">
        <v>13</v>
      </c>
      <c r="Y15" s="46">
        <v>133</v>
      </c>
      <c r="Z15" s="46">
        <f t="shared" si="7"/>
        <v>-120</v>
      </c>
      <c r="AA15" s="46">
        <f t="shared" si="8"/>
        <v>2980</v>
      </c>
      <c r="AB15" s="46">
        <f t="shared" si="9"/>
        <v>3754</v>
      </c>
      <c r="AC15" s="46">
        <f t="shared" si="10"/>
        <v>-774</v>
      </c>
      <c r="AD15" s="46">
        <f t="shared" si="11"/>
        <v>12465</v>
      </c>
      <c r="AE15" s="46">
        <f t="shared" si="12"/>
        <v>11800</v>
      </c>
      <c r="AF15" s="46">
        <f t="shared" si="13"/>
        <v>665</v>
      </c>
    </row>
    <row r="16" spans="1:32" ht="11.1" customHeight="1">
      <c r="A16" s="47">
        <v>1990</v>
      </c>
      <c r="B16" s="46">
        <v>8759</v>
      </c>
      <c r="C16" s="46">
        <v>7791</v>
      </c>
      <c r="D16" s="46">
        <f t="shared" si="0"/>
        <v>968</v>
      </c>
      <c r="E16" s="46">
        <v>501</v>
      </c>
      <c r="F16" s="46">
        <v>592</v>
      </c>
      <c r="G16" s="46">
        <f t="shared" si="1"/>
        <v>-91</v>
      </c>
      <c r="H16" s="46">
        <v>543</v>
      </c>
      <c r="I16" s="46">
        <v>1012</v>
      </c>
      <c r="J16" s="46">
        <f t="shared" si="2"/>
        <v>-469</v>
      </c>
      <c r="K16" s="46">
        <v>331</v>
      </c>
      <c r="L16" s="46">
        <v>216</v>
      </c>
      <c r="M16" s="46">
        <f t="shared" si="3"/>
        <v>115</v>
      </c>
      <c r="N16" s="46">
        <v>1185</v>
      </c>
      <c r="O16" s="46">
        <v>1144</v>
      </c>
      <c r="P16" s="46">
        <f t="shared" si="4"/>
        <v>41</v>
      </c>
      <c r="Q16" s="47">
        <v>1990</v>
      </c>
      <c r="R16" s="46">
        <v>87</v>
      </c>
      <c r="S16" s="46">
        <v>120</v>
      </c>
      <c r="T16" s="46">
        <f t="shared" si="5"/>
        <v>-33</v>
      </c>
      <c r="U16" s="46">
        <v>1</v>
      </c>
      <c r="V16" s="46">
        <v>51</v>
      </c>
      <c r="W16" s="46">
        <f t="shared" si="6"/>
        <v>-50</v>
      </c>
      <c r="X16" s="46">
        <v>8</v>
      </c>
      <c r="Y16" s="46">
        <v>120</v>
      </c>
      <c r="Z16" s="46">
        <f t="shared" si="7"/>
        <v>-112</v>
      </c>
      <c r="AA16" s="46">
        <f t="shared" si="8"/>
        <v>2656</v>
      </c>
      <c r="AB16" s="46">
        <f t="shared" si="9"/>
        <v>3255</v>
      </c>
      <c r="AC16" s="46">
        <f t="shared" si="10"/>
        <v>-599</v>
      </c>
      <c r="AD16" s="46">
        <f t="shared" si="11"/>
        <v>11415</v>
      </c>
      <c r="AE16" s="46">
        <f t="shared" si="12"/>
        <v>11046</v>
      </c>
      <c r="AF16" s="46">
        <f t="shared" si="13"/>
        <v>369</v>
      </c>
    </row>
    <row r="17" spans="1:32" ht="11.1" customHeight="1">
      <c r="A17" s="47">
        <v>1991</v>
      </c>
      <c r="B17" s="46">
        <v>9146</v>
      </c>
      <c r="C17" s="46">
        <v>7016</v>
      </c>
      <c r="D17" s="46">
        <f t="shared" si="0"/>
        <v>2130</v>
      </c>
      <c r="E17" s="46">
        <v>860</v>
      </c>
      <c r="F17" s="46">
        <v>523</v>
      </c>
      <c r="G17" s="46">
        <f t="shared" si="1"/>
        <v>337</v>
      </c>
      <c r="H17" s="46">
        <v>370</v>
      </c>
      <c r="I17" s="46">
        <v>1000</v>
      </c>
      <c r="J17" s="46">
        <f t="shared" si="2"/>
        <v>-630</v>
      </c>
      <c r="K17" s="46">
        <v>370</v>
      </c>
      <c r="L17" s="46">
        <v>260</v>
      </c>
      <c r="M17" s="46">
        <f t="shared" si="3"/>
        <v>110</v>
      </c>
      <c r="N17" s="46">
        <v>1103</v>
      </c>
      <c r="O17" s="46">
        <v>1140</v>
      </c>
      <c r="P17" s="46">
        <f t="shared" si="4"/>
        <v>-37</v>
      </c>
      <c r="Q17" s="47">
        <v>1991</v>
      </c>
      <c r="R17" s="46">
        <v>92</v>
      </c>
      <c r="S17" s="46">
        <v>173</v>
      </c>
      <c r="T17" s="46">
        <f t="shared" si="5"/>
        <v>-81</v>
      </c>
      <c r="U17" s="46">
        <v>5</v>
      </c>
      <c r="V17" s="46">
        <v>80</v>
      </c>
      <c r="W17" s="46">
        <f t="shared" si="6"/>
        <v>-75</v>
      </c>
      <c r="X17" s="46">
        <v>5</v>
      </c>
      <c r="Y17" s="46">
        <v>174</v>
      </c>
      <c r="Z17" s="46">
        <f t="shared" si="7"/>
        <v>-169</v>
      </c>
      <c r="AA17" s="46">
        <f t="shared" si="8"/>
        <v>2805</v>
      </c>
      <c r="AB17" s="46">
        <f t="shared" si="9"/>
        <v>3350</v>
      </c>
      <c r="AC17" s="46">
        <f t="shared" si="10"/>
        <v>-545</v>
      </c>
      <c r="AD17" s="46">
        <f t="shared" si="11"/>
        <v>11951</v>
      </c>
      <c r="AE17" s="46">
        <f t="shared" si="12"/>
        <v>10366</v>
      </c>
      <c r="AF17" s="46">
        <f t="shared" si="13"/>
        <v>1585</v>
      </c>
    </row>
    <row r="18" spans="1:32" ht="11.1" customHeight="1">
      <c r="A18" s="47">
        <v>1992</v>
      </c>
      <c r="B18" s="46">
        <v>8323</v>
      </c>
      <c r="C18" s="46">
        <v>6683</v>
      </c>
      <c r="D18" s="46">
        <f t="shared" si="0"/>
        <v>1640</v>
      </c>
      <c r="E18" s="46">
        <v>729</v>
      </c>
      <c r="F18" s="46">
        <v>489</v>
      </c>
      <c r="G18" s="46">
        <f t="shared" si="1"/>
        <v>240</v>
      </c>
      <c r="H18" s="46">
        <v>240</v>
      </c>
      <c r="I18" s="46">
        <v>1131</v>
      </c>
      <c r="J18" s="46">
        <f t="shared" si="2"/>
        <v>-891</v>
      </c>
      <c r="K18" s="46">
        <v>343</v>
      </c>
      <c r="L18" s="46">
        <v>196</v>
      </c>
      <c r="M18" s="46">
        <f t="shared" si="3"/>
        <v>147</v>
      </c>
      <c r="N18" s="46">
        <v>1140</v>
      </c>
      <c r="O18" s="46">
        <v>1060</v>
      </c>
      <c r="P18" s="46">
        <f t="shared" si="4"/>
        <v>80</v>
      </c>
      <c r="Q18" s="47">
        <v>1992</v>
      </c>
      <c r="R18" s="46">
        <v>64</v>
      </c>
      <c r="S18" s="46">
        <v>424</v>
      </c>
      <c r="T18" s="46">
        <f t="shared" si="5"/>
        <v>-360</v>
      </c>
      <c r="U18" s="46">
        <v>2</v>
      </c>
      <c r="V18" s="46">
        <v>54</v>
      </c>
      <c r="W18" s="46">
        <f t="shared" si="6"/>
        <v>-52</v>
      </c>
      <c r="X18" s="46">
        <v>1</v>
      </c>
      <c r="Y18" s="46">
        <v>125</v>
      </c>
      <c r="Z18" s="46">
        <f t="shared" si="7"/>
        <v>-124</v>
      </c>
      <c r="AA18" s="46">
        <f t="shared" si="8"/>
        <v>2519</v>
      </c>
      <c r="AB18" s="46">
        <f t="shared" si="9"/>
        <v>3479</v>
      </c>
      <c r="AC18" s="46">
        <f t="shared" si="10"/>
        <v>-960</v>
      </c>
      <c r="AD18" s="46">
        <f t="shared" si="11"/>
        <v>10842</v>
      </c>
      <c r="AE18" s="46">
        <f t="shared" si="12"/>
        <v>10162</v>
      </c>
      <c r="AF18" s="46">
        <f t="shared" si="13"/>
        <v>680</v>
      </c>
    </row>
    <row r="19" spans="1:32" ht="11.1" customHeight="1">
      <c r="A19" s="47">
        <v>1993</v>
      </c>
      <c r="B19" s="46">
        <v>7306</v>
      </c>
      <c r="C19" s="46">
        <v>5823</v>
      </c>
      <c r="D19" s="46">
        <f t="shared" si="0"/>
        <v>1483</v>
      </c>
      <c r="E19" s="46">
        <v>524</v>
      </c>
      <c r="F19" s="46">
        <v>411</v>
      </c>
      <c r="G19" s="46">
        <f t="shared" si="1"/>
        <v>113</v>
      </c>
      <c r="H19" s="46">
        <v>290</v>
      </c>
      <c r="I19" s="46">
        <v>1035</v>
      </c>
      <c r="J19" s="46">
        <f t="shared" si="2"/>
        <v>-745</v>
      </c>
      <c r="K19" s="46">
        <v>400</v>
      </c>
      <c r="L19" s="46">
        <v>225</v>
      </c>
      <c r="M19" s="46">
        <f t="shared" si="3"/>
        <v>175</v>
      </c>
      <c r="N19" s="46">
        <v>1025</v>
      </c>
      <c r="O19" s="46">
        <v>983</v>
      </c>
      <c r="P19" s="46">
        <f t="shared" si="4"/>
        <v>42</v>
      </c>
      <c r="Q19" s="47">
        <v>1993</v>
      </c>
      <c r="R19" s="46">
        <v>75</v>
      </c>
      <c r="S19" s="46">
        <v>156</v>
      </c>
      <c r="T19" s="46">
        <f t="shared" si="5"/>
        <v>-81</v>
      </c>
      <c r="U19" s="46">
        <v>6</v>
      </c>
      <c r="V19" s="46">
        <v>73</v>
      </c>
      <c r="W19" s="46">
        <f t="shared" si="6"/>
        <v>-67</v>
      </c>
      <c r="X19" s="46">
        <v>4</v>
      </c>
      <c r="Y19" s="46">
        <v>108</v>
      </c>
      <c r="Z19" s="46">
        <f t="shared" si="7"/>
        <v>-104</v>
      </c>
      <c r="AA19" s="46">
        <f t="shared" si="8"/>
        <v>2324</v>
      </c>
      <c r="AB19" s="46">
        <f t="shared" si="9"/>
        <v>2991</v>
      </c>
      <c r="AC19" s="46">
        <f t="shared" si="10"/>
        <v>-667</v>
      </c>
      <c r="AD19" s="46">
        <f t="shared" si="11"/>
        <v>9630</v>
      </c>
      <c r="AE19" s="46">
        <f t="shared" si="12"/>
        <v>8814</v>
      </c>
      <c r="AF19" s="46">
        <f t="shared" si="13"/>
        <v>816</v>
      </c>
    </row>
    <row r="20" spans="1:32" ht="11.1" customHeight="1">
      <c r="A20" s="47">
        <v>1994</v>
      </c>
      <c r="B20" s="46">
        <v>7183</v>
      </c>
      <c r="C20" s="46">
        <v>5406</v>
      </c>
      <c r="D20" s="46">
        <f t="shared" si="0"/>
        <v>1777</v>
      </c>
      <c r="E20" s="46">
        <v>733</v>
      </c>
      <c r="F20" s="46">
        <v>579</v>
      </c>
      <c r="G20" s="46">
        <f t="shared" si="1"/>
        <v>154</v>
      </c>
      <c r="H20" s="46">
        <v>235</v>
      </c>
      <c r="I20" s="46">
        <v>953</v>
      </c>
      <c r="J20" s="46">
        <f t="shared" si="2"/>
        <v>-718</v>
      </c>
      <c r="K20" s="46">
        <v>407</v>
      </c>
      <c r="L20" s="46">
        <v>239</v>
      </c>
      <c r="M20" s="46">
        <f t="shared" si="3"/>
        <v>168</v>
      </c>
      <c r="N20" s="46">
        <v>1259</v>
      </c>
      <c r="O20" s="46">
        <v>1245</v>
      </c>
      <c r="P20" s="46">
        <f t="shared" si="4"/>
        <v>14</v>
      </c>
      <c r="Q20" s="47">
        <v>1994</v>
      </c>
      <c r="R20" s="46">
        <v>74</v>
      </c>
      <c r="S20" s="46">
        <v>161</v>
      </c>
      <c r="T20" s="46">
        <f t="shared" si="5"/>
        <v>-87</v>
      </c>
      <c r="U20" s="46">
        <v>9</v>
      </c>
      <c r="V20" s="46">
        <v>79</v>
      </c>
      <c r="W20" s="46">
        <f t="shared" si="6"/>
        <v>-70</v>
      </c>
      <c r="X20" s="46">
        <v>15</v>
      </c>
      <c r="Y20" s="46">
        <v>121</v>
      </c>
      <c r="Z20" s="46">
        <f t="shared" si="7"/>
        <v>-106</v>
      </c>
      <c r="AA20" s="46">
        <f t="shared" si="8"/>
        <v>2732</v>
      </c>
      <c r="AB20" s="46">
        <f t="shared" si="9"/>
        <v>3377</v>
      </c>
      <c r="AC20" s="46">
        <f t="shared" si="10"/>
        <v>-645</v>
      </c>
      <c r="AD20" s="46">
        <f t="shared" si="11"/>
        <v>9915</v>
      </c>
      <c r="AE20" s="46">
        <f t="shared" si="12"/>
        <v>8783</v>
      </c>
      <c r="AF20" s="46">
        <f t="shared" si="13"/>
        <v>1132</v>
      </c>
    </row>
    <row r="21" spans="1:32" ht="11.1" customHeight="1">
      <c r="A21" s="47">
        <v>1995</v>
      </c>
      <c r="B21" s="46">
        <v>6451</v>
      </c>
      <c r="C21" s="46">
        <v>5000</v>
      </c>
      <c r="D21" s="46">
        <f t="shared" si="0"/>
        <v>1451</v>
      </c>
      <c r="E21" s="46">
        <v>726</v>
      </c>
      <c r="F21" s="46">
        <v>646</v>
      </c>
      <c r="G21" s="46">
        <f t="shared" si="1"/>
        <v>80</v>
      </c>
      <c r="H21" s="46">
        <v>290</v>
      </c>
      <c r="I21" s="46">
        <v>1097</v>
      </c>
      <c r="J21" s="46">
        <f t="shared" si="2"/>
        <v>-807</v>
      </c>
      <c r="K21" s="46">
        <v>334</v>
      </c>
      <c r="L21" s="46">
        <v>248</v>
      </c>
      <c r="M21" s="46">
        <f t="shared" si="3"/>
        <v>86</v>
      </c>
      <c r="N21" s="46">
        <v>1326</v>
      </c>
      <c r="O21" s="46">
        <v>1395</v>
      </c>
      <c r="P21" s="46">
        <f t="shared" si="4"/>
        <v>-69</v>
      </c>
      <c r="Q21" s="47">
        <v>1995</v>
      </c>
      <c r="R21" s="46">
        <v>92</v>
      </c>
      <c r="S21" s="46">
        <v>118</v>
      </c>
      <c r="T21" s="46">
        <f t="shared" si="5"/>
        <v>-26</v>
      </c>
      <c r="U21" s="46">
        <v>3</v>
      </c>
      <c r="V21" s="46">
        <v>69</v>
      </c>
      <c r="W21" s="46">
        <f t="shared" si="6"/>
        <v>-66</v>
      </c>
      <c r="X21" s="46">
        <v>8</v>
      </c>
      <c r="Y21" s="46">
        <v>140</v>
      </c>
      <c r="Z21" s="46">
        <f t="shared" si="7"/>
        <v>-132</v>
      </c>
      <c r="AA21" s="46">
        <f t="shared" si="8"/>
        <v>2779</v>
      </c>
      <c r="AB21" s="46">
        <f t="shared" si="9"/>
        <v>3713</v>
      </c>
      <c r="AC21" s="46">
        <f t="shared" si="10"/>
        <v>-934</v>
      </c>
      <c r="AD21" s="46">
        <f t="shared" si="11"/>
        <v>9230</v>
      </c>
      <c r="AE21" s="46">
        <f t="shared" si="12"/>
        <v>8713</v>
      </c>
      <c r="AF21" s="46">
        <f t="shared" si="13"/>
        <v>517</v>
      </c>
    </row>
    <row r="22" spans="1:32" ht="11.1" customHeight="1">
      <c r="A22" s="47">
        <v>1996</v>
      </c>
      <c r="B22" s="46">
        <v>6521</v>
      </c>
      <c r="C22" s="46">
        <v>4806</v>
      </c>
      <c r="D22" s="46">
        <f t="shared" si="0"/>
        <v>1715</v>
      </c>
      <c r="E22" s="46">
        <v>513</v>
      </c>
      <c r="F22" s="46">
        <v>602</v>
      </c>
      <c r="G22" s="46">
        <f t="shared" si="1"/>
        <v>-89</v>
      </c>
      <c r="H22" s="46">
        <v>293</v>
      </c>
      <c r="I22" s="46">
        <v>1163</v>
      </c>
      <c r="J22" s="46">
        <f t="shared" si="2"/>
        <v>-870</v>
      </c>
      <c r="K22" s="46">
        <v>344</v>
      </c>
      <c r="L22" s="46">
        <v>195</v>
      </c>
      <c r="M22" s="46">
        <f t="shared" si="3"/>
        <v>149</v>
      </c>
      <c r="N22" s="46">
        <v>1477</v>
      </c>
      <c r="O22" s="46">
        <v>1502</v>
      </c>
      <c r="P22" s="46">
        <f t="shared" si="4"/>
        <v>-25</v>
      </c>
      <c r="Q22" s="47">
        <v>1996</v>
      </c>
      <c r="R22" s="46">
        <v>94</v>
      </c>
      <c r="S22" s="46">
        <v>143</v>
      </c>
      <c r="T22" s="46">
        <f t="shared" si="5"/>
        <v>-49</v>
      </c>
      <c r="U22" s="46">
        <v>0</v>
      </c>
      <c r="V22" s="46">
        <v>68</v>
      </c>
      <c r="W22" s="46">
        <f t="shared" si="6"/>
        <v>-68</v>
      </c>
      <c r="X22" s="46">
        <v>8</v>
      </c>
      <c r="Y22" s="46">
        <v>145</v>
      </c>
      <c r="Z22" s="46">
        <f t="shared" si="7"/>
        <v>-137</v>
      </c>
      <c r="AA22" s="46">
        <f t="shared" si="8"/>
        <v>2729</v>
      </c>
      <c r="AB22" s="46">
        <f t="shared" si="9"/>
        <v>3818</v>
      </c>
      <c r="AC22" s="46">
        <f t="shared" si="10"/>
        <v>-1089</v>
      </c>
      <c r="AD22" s="46">
        <f t="shared" si="11"/>
        <v>9250</v>
      </c>
      <c r="AE22" s="46">
        <f t="shared" si="12"/>
        <v>8624</v>
      </c>
      <c r="AF22" s="46">
        <f t="shared" si="13"/>
        <v>626</v>
      </c>
    </row>
    <row r="23" spans="1:32" ht="11.1" customHeight="1">
      <c r="A23" s="47">
        <v>1997</v>
      </c>
      <c r="B23" s="46">
        <v>6034</v>
      </c>
      <c r="C23" s="46">
        <v>4743</v>
      </c>
      <c r="D23" s="46">
        <f t="shared" si="0"/>
        <v>1291</v>
      </c>
      <c r="E23" s="46">
        <v>321</v>
      </c>
      <c r="F23" s="46">
        <v>656</v>
      </c>
      <c r="G23" s="46">
        <f t="shared" si="1"/>
        <v>-335</v>
      </c>
      <c r="H23" s="46">
        <v>287</v>
      </c>
      <c r="I23" s="46">
        <v>1330</v>
      </c>
      <c r="J23" s="46">
        <f t="shared" si="2"/>
        <v>-1043</v>
      </c>
      <c r="K23" s="46">
        <v>411</v>
      </c>
      <c r="L23" s="46">
        <v>258</v>
      </c>
      <c r="M23" s="46">
        <f t="shared" si="3"/>
        <v>153</v>
      </c>
      <c r="N23" s="46">
        <v>1415</v>
      </c>
      <c r="O23" s="46">
        <v>1480</v>
      </c>
      <c r="P23" s="46">
        <f t="shared" si="4"/>
        <v>-65</v>
      </c>
      <c r="Q23" s="47">
        <v>1997</v>
      </c>
      <c r="R23" s="46">
        <v>74</v>
      </c>
      <c r="S23" s="46">
        <v>179</v>
      </c>
      <c r="T23" s="46">
        <f t="shared" si="5"/>
        <v>-105</v>
      </c>
      <c r="U23" s="46">
        <v>0</v>
      </c>
      <c r="V23" s="46">
        <v>38</v>
      </c>
      <c r="W23" s="46">
        <f t="shared" si="6"/>
        <v>-38</v>
      </c>
      <c r="X23" s="46">
        <v>15</v>
      </c>
      <c r="Y23" s="46">
        <v>110</v>
      </c>
      <c r="Z23" s="46">
        <f t="shared" si="7"/>
        <v>-95</v>
      </c>
      <c r="AA23" s="46">
        <f t="shared" si="8"/>
        <v>2523</v>
      </c>
      <c r="AB23" s="46">
        <f t="shared" si="9"/>
        <v>4051</v>
      </c>
      <c r="AC23" s="46">
        <f t="shared" si="10"/>
        <v>-1528</v>
      </c>
      <c r="AD23" s="46">
        <f t="shared" si="11"/>
        <v>8557</v>
      </c>
      <c r="AE23" s="46">
        <f t="shared" si="12"/>
        <v>8794</v>
      </c>
      <c r="AF23" s="46">
        <f t="shared" si="13"/>
        <v>-237</v>
      </c>
    </row>
    <row r="24" spans="1:32" ht="11.1" customHeight="1">
      <c r="A24" s="47">
        <v>1998</v>
      </c>
      <c r="B24" s="46">
        <v>6002</v>
      </c>
      <c r="C24" s="46">
        <v>4693</v>
      </c>
      <c r="D24" s="46">
        <f t="shared" si="0"/>
        <v>1309</v>
      </c>
      <c r="E24" s="46">
        <v>567</v>
      </c>
      <c r="F24" s="46">
        <v>612</v>
      </c>
      <c r="G24" s="46">
        <f t="shared" si="1"/>
        <v>-45</v>
      </c>
      <c r="H24" s="46">
        <v>320</v>
      </c>
      <c r="I24" s="46">
        <v>1522</v>
      </c>
      <c r="J24" s="46">
        <f t="shared" si="2"/>
        <v>-1202</v>
      </c>
      <c r="K24" s="46">
        <v>330</v>
      </c>
      <c r="L24" s="46">
        <v>202</v>
      </c>
      <c r="M24" s="46">
        <f t="shared" si="3"/>
        <v>128</v>
      </c>
      <c r="N24" s="46">
        <v>1201</v>
      </c>
      <c r="O24" s="46">
        <v>1424</v>
      </c>
      <c r="P24" s="46">
        <f t="shared" si="4"/>
        <v>-223</v>
      </c>
      <c r="Q24" s="47">
        <v>1998</v>
      </c>
      <c r="R24" s="46">
        <v>142</v>
      </c>
      <c r="S24" s="46">
        <v>183</v>
      </c>
      <c r="T24" s="46">
        <f t="shared" si="5"/>
        <v>-41</v>
      </c>
      <c r="U24" s="46">
        <v>0</v>
      </c>
      <c r="V24" s="46">
        <v>57</v>
      </c>
      <c r="W24" s="46">
        <f t="shared" si="6"/>
        <v>-57</v>
      </c>
      <c r="X24" s="46">
        <v>12</v>
      </c>
      <c r="Y24" s="46">
        <v>118</v>
      </c>
      <c r="Z24" s="46">
        <f t="shared" si="7"/>
        <v>-106</v>
      </c>
      <c r="AA24" s="46">
        <f t="shared" si="8"/>
        <v>2572</v>
      </c>
      <c r="AB24" s="46">
        <f t="shared" si="9"/>
        <v>4118</v>
      </c>
      <c r="AC24" s="46">
        <f t="shared" si="10"/>
        <v>-1546</v>
      </c>
      <c r="AD24" s="46">
        <f t="shared" si="11"/>
        <v>8574</v>
      </c>
      <c r="AE24" s="46">
        <f t="shared" si="12"/>
        <v>8811</v>
      </c>
      <c r="AF24" s="46">
        <f t="shared" si="13"/>
        <v>-237</v>
      </c>
    </row>
    <row r="25" spans="1:32" ht="11.1" customHeight="1">
      <c r="A25" s="47">
        <v>1999</v>
      </c>
      <c r="B25" s="46">
        <v>5388</v>
      </c>
      <c r="C25" s="46">
        <v>4658</v>
      </c>
      <c r="D25" s="46">
        <f t="shared" si="0"/>
        <v>730</v>
      </c>
      <c r="E25" s="46">
        <v>395</v>
      </c>
      <c r="F25" s="46">
        <v>684</v>
      </c>
      <c r="G25" s="46">
        <f t="shared" si="1"/>
        <v>-289</v>
      </c>
      <c r="H25" s="46">
        <v>357</v>
      </c>
      <c r="I25" s="46">
        <v>1727</v>
      </c>
      <c r="J25" s="46">
        <f t="shared" si="2"/>
        <v>-1370</v>
      </c>
      <c r="K25" s="46">
        <v>238</v>
      </c>
      <c r="L25" s="46">
        <v>200</v>
      </c>
      <c r="M25" s="46">
        <f t="shared" si="3"/>
        <v>38</v>
      </c>
      <c r="N25" s="46">
        <v>1276</v>
      </c>
      <c r="O25" s="46">
        <v>1385</v>
      </c>
      <c r="P25" s="46">
        <f t="shared" si="4"/>
        <v>-109</v>
      </c>
      <c r="Q25" s="47">
        <v>1999</v>
      </c>
      <c r="R25" s="46">
        <v>111</v>
      </c>
      <c r="S25" s="46">
        <v>132</v>
      </c>
      <c r="T25" s="46">
        <f t="shared" si="5"/>
        <v>-21</v>
      </c>
      <c r="U25" s="46">
        <v>1</v>
      </c>
      <c r="V25" s="46">
        <v>61</v>
      </c>
      <c r="W25" s="46">
        <f t="shared" si="6"/>
        <v>-60</v>
      </c>
      <c r="X25" s="46">
        <v>51</v>
      </c>
      <c r="Y25" s="46">
        <v>122</v>
      </c>
      <c r="Z25" s="46">
        <f t="shared" si="7"/>
        <v>-71</v>
      </c>
      <c r="AA25" s="46">
        <f t="shared" si="8"/>
        <v>2429</v>
      </c>
      <c r="AB25" s="46">
        <f t="shared" si="9"/>
        <v>4311</v>
      </c>
      <c r="AC25" s="46">
        <f t="shared" si="10"/>
        <v>-1882</v>
      </c>
      <c r="AD25" s="46">
        <f t="shared" si="11"/>
        <v>7817</v>
      </c>
      <c r="AE25" s="46">
        <f t="shared" si="12"/>
        <v>8969</v>
      </c>
      <c r="AF25" s="46">
        <f t="shared" si="13"/>
        <v>-1152</v>
      </c>
    </row>
    <row r="26" spans="1:32" ht="11.1" customHeight="1">
      <c r="A26" s="47">
        <v>2000</v>
      </c>
      <c r="B26" s="46">
        <v>5405</v>
      </c>
      <c r="C26" s="46">
        <v>4344</v>
      </c>
      <c r="D26" s="46">
        <f t="shared" si="0"/>
        <v>1061</v>
      </c>
      <c r="E26" s="46">
        <v>461</v>
      </c>
      <c r="F26" s="46">
        <v>718</v>
      </c>
      <c r="G26" s="46">
        <f t="shared" si="1"/>
        <v>-257</v>
      </c>
      <c r="H26" s="46">
        <v>438</v>
      </c>
      <c r="I26" s="46">
        <v>1595</v>
      </c>
      <c r="J26" s="46">
        <f t="shared" si="2"/>
        <v>-1157</v>
      </c>
      <c r="K26" s="46">
        <v>323</v>
      </c>
      <c r="L26" s="46">
        <v>227</v>
      </c>
      <c r="M26" s="46">
        <f t="shared" si="3"/>
        <v>96</v>
      </c>
      <c r="N26" s="46">
        <v>1180</v>
      </c>
      <c r="O26" s="46">
        <v>1322</v>
      </c>
      <c r="P26" s="46">
        <f t="shared" si="4"/>
        <v>-142</v>
      </c>
      <c r="Q26" s="47">
        <v>2000</v>
      </c>
      <c r="R26" s="46">
        <v>215</v>
      </c>
      <c r="S26" s="46">
        <v>159</v>
      </c>
      <c r="T26" s="46">
        <f t="shared" si="5"/>
        <v>56</v>
      </c>
      <c r="U26" s="46">
        <v>0</v>
      </c>
      <c r="V26" s="46">
        <v>72</v>
      </c>
      <c r="W26" s="46">
        <f t="shared" si="6"/>
        <v>-72</v>
      </c>
      <c r="X26" s="46">
        <v>61</v>
      </c>
      <c r="Y26" s="46">
        <v>146</v>
      </c>
      <c r="Z26" s="46">
        <f t="shared" si="7"/>
        <v>-85</v>
      </c>
      <c r="AA26" s="46">
        <f t="shared" si="8"/>
        <v>2678</v>
      </c>
      <c r="AB26" s="46">
        <f t="shared" si="9"/>
        <v>4239</v>
      </c>
      <c r="AC26" s="46">
        <f t="shared" si="10"/>
        <v>-1561</v>
      </c>
      <c r="AD26" s="46">
        <f t="shared" si="11"/>
        <v>8083</v>
      </c>
      <c r="AE26" s="46">
        <f t="shared" si="12"/>
        <v>8583</v>
      </c>
      <c r="AF26" s="46">
        <f t="shared" si="13"/>
        <v>-500</v>
      </c>
    </row>
    <row r="27" spans="1:32" ht="11.1" customHeight="1">
      <c r="A27" s="47">
        <v>2001</v>
      </c>
      <c r="B27" s="46">
        <v>5652</v>
      </c>
      <c r="C27" s="46">
        <v>4600</v>
      </c>
      <c r="D27" s="46">
        <f t="shared" si="0"/>
        <v>1052</v>
      </c>
      <c r="E27" s="46">
        <v>517</v>
      </c>
      <c r="F27" s="46">
        <v>824</v>
      </c>
      <c r="G27" s="46">
        <f t="shared" si="1"/>
        <v>-307</v>
      </c>
      <c r="H27" s="46">
        <v>381</v>
      </c>
      <c r="I27" s="46">
        <v>1514</v>
      </c>
      <c r="J27" s="46">
        <f t="shared" si="2"/>
        <v>-1133</v>
      </c>
      <c r="K27" s="46">
        <v>269</v>
      </c>
      <c r="L27" s="46">
        <v>153</v>
      </c>
      <c r="M27" s="46">
        <f t="shared" si="3"/>
        <v>116</v>
      </c>
      <c r="N27" s="46">
        <v>982</v>
      </c>
      <c r="O27" s="46">
        <v>1148</v>
      </c>
      <c r="P27" s="46">
        <f t="shared" si="4"/>
        <v>-166</v>
      </c>
      <c r="Q27" s="47">
        <v>2001</v>
      </c>
      <c r="R27" s="46">
        <v>105</v>
      </c>
      <c r="S27" s="46">
        <v>157</v>
      </c>
      <c r="T27" s="46">
        <f t="shared" si="5"/>
        <v>-52</v>
      </c>
      <c r="U27" s="46">
        <v>1</v>
      </c>
      <c r="V27" s="46">
        <v>86</v>
      </c>
      <c r="W27" s="46">
        <f t="shared" si="6"/>
        <v>-85</v>
      </c>
      <c r="X27" s="46">
        <v>77</v>
      </c>
      <c r="Y27" s="46">
        <v>259</v>
      </c>
      <c r="Z27" s="46">
        <f t="shared" si="7"/>
        <v>-182</v>
      </c>
      <c r="AA27" s="46">
        <f t="shared" si="8"/>
        <v>2332</v>
      </c>
      <c r="AB27" s="46">
        <f t="shared" si="9"/>
        <v>4141</v>
      </c>
      <c r="AC27" s="46">
        <f t="shared" si="10"/>
        <v>-1809</v>
      </c>
      <c r="AD27" s="46">
        <f t="shared" si="11"/>
        <v>7984</v>
      </c>
      <c r="AE27" s="46">
        <f t="shared" si="12"/>
        <v>8741</v>
      </c>
      <c r="AF27" s="46">
        <f t="shared" si="13"/>
        <v>-757</v>
      </c>
    </row>
    <row r="28" spans="1:32" ht="11.1" customHeight="1">
      <c r="A28" s="47">
        <v>2002</v>
      </c>
      <c r="B28" s="46">
        <v>5277</v>
      </c>
      <c r="C28" s="46">
        <v>4650</v>
      </c>
      <c r="D28" s="46">
        <f t="shared" si="0"/>
        <v>627</v>
      </c>
      <c r="E28" s="46">
        <v>443</v>
      </c>
      <c r="F28" s="46">
        <v>754</v>
      </c>
      <c r="G28" s="46">
        <f t="shared" si="1"/>
        <v>-311</v>
      </c>
      <c r="H28" s="46">
        <v>346</v>
      </c>
      <c r="I28" s="46">
        <v>1448</v>
      </c>
      <c r="J28" s="46">
        <f t="shared" si="2"/>
        <v>-1102</v>
      </c>
      <c r="K28" s="46">
        <v>297</v>
      </c>
      <c r="L28" s="46">
        <v>203</v>
      </c>
      <c r="M28" s="46">
        <f t="shared" si="3"/>
        <v>94</v>
      </c>
      <c r="N28" s="46">
        <v>956</v>
      </c>
      <c r="O28" s="46">
        <v>1139</v>
      </c>
      <c r="P28" s="46">
        <f t="shared" si="4"/>
        <v>-183</v>
      </c>
      <c r="Q28" s="47">
        <v>2002</v>
      </c>
      <c r="R28" s="46">
        <v>120</v>
      </c>
      <c r="S28" s="46">
        <v>224</v>
      </c>
      <c r="T28" s="46">
        <f t="shared" si="5"/>
        <v>-104</v>
      </c>
      <c r="U28" s="46">
        <v>3</v>
      </c>
      <c r="V28" s="46">
        <v>95</v>
      </c>
      <c r="W28" s="46">
        <f t="shared" si="6"/>
        <v>-92</v>
      </c>
      <c r="X28" s="46">
        <v>60</v>
      </c>
      <c r="Y28" s="46">
        <v>533</v>
      </c>
      <c r="Z28" s="46">
        <f t="shared" si="7"/>
        <v>-473</v>
      </c>
      <c r="AA28" s="46">
        <f t="shared" si="8"/>
        <v>2225</v>
      </c>
      <c r="AB28" s="46">
        <f t="shared" si="9"/>
        <v>4396</v>
      </c>
      <c r="AC28" s="46">
        <f t="shared" si="10"/>
        <v>-2171</v>
      </c>
      <c r="AD28" s="46">
        <f t="shared" si="11"/>
        <v>7502</v>
      </c>
      <c r="AE28" s="46">
        <f t="shared" si="12"/>
        <v>9046</v>
      </c>
      <c r="AF28" s="46">
        <f t="shared" si="13"/>
        <v>-1544</v>
      </c>
    </row>
    <row r="29" spans="1:32" ht="11.1" customHeight="1">
      <c r="A29" s="47">
        <v>2003</v>
      </c>
      <c r="B29" s="46">
        <v>5861</v>
      </c>
      <c r="C29" s="46">
        <v>4647</v>
      </c>
      <c r="D29" s="46">
        <f t="shared" si="0"/>
        <v>1214</v>
      </c>
      <c r="E29" s="46">
        <v>447</v>
      </c>
      <c r="F29" s="46">
        <v>730</v>
      </c>
      <c r="G29" s="46">
        <f t="shared" si="1"/>
        <v>-283</v>
      </c>
      <c r="H29" s="46">
        <v>393</v>
      </c>
      <c r="I29" s="46">
        <v>1281</v>
      </c>
      <c r="J29" s="46">
        <f t="shared" si="2"/>
        <v>-888</v>
      </c>
      <c r="K29" s="46">
        <v>316</v>
      </c>
      <c r="L29" s="46">
        <v>196</v>
      </c>
      <c r="M29" s="46">
        <f t="shared" si="3"/>
        <v>120</v>
      </c>
      <c r="N29" s="46">
        <v>856</v>
      </c>
      <c r="O29" s="46">
        <v>1243</v>
      </c>
      <c r="P29" s="46">
        <f t="shared" si="4"/>
        <v>-387</v>
      </c>
      <c r="Q29" s="47">
        <v>2003</v>
      </c>
      <c r="R29" s="46">
        <v>132</v>
      </c>
      <c r="S29" s="46">
        <v>136</v>
      </c>
      <c r="T29" s="46">
        <f t="shared" si="5"/>
        <v>-4</v>
      </c>
      <c r="U29" s="46">
        <v>2</v>
      </c>
      <c r="V29" s="46">
        <v>143</v>
      </c>
      <c r="W29" s="46">
        <f t="shared" si="6"/>
        <v>-141</v>
      </c>
      <c r="X29" s="46">
        <v>48</v>
      </c>
      <c r="Y29" s="46">
        <v>434</v>
      </c>
      <c r="Z29" s="46">
        <f t="shared" si="7"/>
        <v>-386</v>
      </c>
      <c r="AA29" s="46">
        <f t="shared" si="8"/>
        <v>2194</v>
      </c>
      <c r="AB29" s="46">
        <f t="shared" si="9"/>
        <v>4163</v>
      </c>
      <c r="AC29" s="46">
        <f t="shared" si="10"/>
        <v>-1969</v>
      </c>
      <c r="AD29" s="46">
        <f t="shared" si="11"/>
        <v>8055</v>
      </c>
      <c r="AE29" s="46">
        <f t="shared" si="12"/>
        <v>8810</v>
      </c>
      <c r="AF29" s="46">
        <f t="shared" si="13"/>
        <v>-755</v>
      </c>
    </row>
    <row r="30" spans="1:32" ht="11.1" customHeight="1">
      <c r="A30" s="47">
        <v>2004</v>
      </c>
      <c r="B30" s="46">
        <v>5370</v>
      </c>
      <c r="C30" s="46">
        <v>4530</v>
      </c>
      <c r="D30" s="46">
        <f t="shared" si="0"/>
        <v>840</v>
      </c>
      <c r="E30" s="46">
        <v>513</v>
      </c>
      <c r="F30" s="46">
        <v>766</v>
      </c>
      <c r="G30" s="46">
        <f t="shared" si="1"/>
        <v>-253</v>
      </c>
      <c r="H30" s="46">
        <v>368</v>
      </c>
      <c r="I30" s="46">
        <v>1283</v>
      </c>
      <c r="J30" s="46">
        <f t="shared" si="2"/>
        <v>-915</v>
      </c>
      <c r="K30" s="46">
        <v>295</v>
      </c>
      <c r="L30" s="46">
        <v>218</v>
      </c>
      <c r="M30" s="46">
        <f t="shared" si="3"/>
        <v>77</v>
      </c>
      <c r="N30" s="46">
        <v>814</v>
      </c>
      <c r="O30" s="46">
        <v>1233</v>
      </c>
      <c r="P30" s="46">
        <f t="shared" si="4"/>
        <v>-419</v>
      </c>
      <c r="Q30" s="47">
        <v>2004</v>
      </c>
      <c r="R30" s="46">
        <v>165</v>
      </c>
      <c r="S30" s="46">
        <v>190</v>
      </c>
      <c r="T30" s="46">
        <f t="shared" si="5"/>
        <v>-25</v>
      </c>
      <c r="U30" s="46">
        <v>1</v>
      </c>
      <c r="V30" s="46">
        <v>209</v>
      </c>
      <c r="W30" s="46">
        <f t="shared" si="6"/>
        <v>-208</v>
      </c>
      <c r="X30" s="46">
        <v>83</v>
      </c>
      <c r="Y30" s="46">
        <v>429</v>
      </c>
      <c r="Z30" s="46">
        <f t="shared" si="7"/>
        <v>-346</v>
      </c>
      <c r="AA30" s="46">
        <f t="shared" si="8"/>
        <v>2239</v>
      </c>
      <c r="AB30" s="46">
        <f t="shared" si="9"/>
        <v>4328</v>
      </c>
      <c r="AC30" s="46">
        <f t="shared" si="10"/>
        <v>-2089</v>
      </c>
      <c r="AD30" s="46">
        <f t="shared" si="11"/>
        <v>7609</v>
      </c>
      <c r="AE30" s="46">
        <f t="shared" si="12"/>
        <v>8858</v>
      </c>
      <c r="AF30" s="46">
        <f t="shared" si="13"/>
        <v>-1249</v>
      </c>
    </row>
    <row r="31" spans="1:32" ht="11.1" customHeight="1">
      <c r="A31" s="47">
        <v>2005</v>
      </c>
      <c r="B31" s="46">
        <v>5829</v>
      </c>
      <c r="C31" s="46">
        <v>4660</v>
      </c>
      <c r="D31" s="46">
        <f t="shared" si="0"/>
        <v>1169</v>
      </c>
      <c r="E31" s="46">
        <v>459</v>
      </c>
      <c r="F31" s="46">
        <v>649</v>
      </c>
      <c r="G31" s="46">
        <f t="shared" si="1"/>
        <v>-190</v>
      </c>
      <c r="H31" s="46">
        <v>425</v>
      </c>
      <c r="I31" s="46">
        <v>1223</v>
      </c>
      <c r="J31" s="46">
        <f t="shared" si="2"/>
        <v>-798</v>
      </c>
      <c r="K31" s="46">
        <v>315</v>
      </c>
      <c r="L31" s="46">
        <v>209</v>
      </c>
      <c r="M31" s="46">
        <f t="shared" si="3"/>
        <v>106</v>
      </c>
      <c r="N31" s="46">
        <v>767</v>
      </c>
      <c r="O31" s="46">
        <v>1172</v>
      </c>
      <c r="P31" s="46">
        <f t="shared" si="4"/>
        <v>-405</v>
      </c>
      <c r="Q31" s="47">
        <v>2005</v>
      </c>
      <c r="R31" s="46">
        <v>248</v>
      </c>
      <c r="S31" s="46">
        <v>158</v>
      </c>
      <c r="T31" s="46">
        <f t="shared" si="5"/>
        <v>90</v>
      </c>
      <c r="U31" s="46">
        <v>5</v>
      </c>
      <c r="V31" s="46">
        <v>732</v>
      </c>
      <c r="W31" s="46">
        <f t="shared" si="6"/>
        <v>-727</v>
      </c>
      <c r="X31" s="46">
        <v>178</v>
      </c>
      <c r="Y31" s="46">
        <v>461</v>
      </c>
      <c r="Z31" s="46">
        <f t="shared" si="7"/>
        <v>-283</v>
      </c>
      <c r="AA31" s="46">
        <f t="shared" si="8"/>
        <v>2397</v>
      </c>
      <c r="AB31" s="46">
        <f t="shared" si="9"/>
        <v>4604</v>
      </c>
      <c r="AC31" s="46">
        <f t="shared" si="10"/>
        <v>-2207</v>
      </c>
      <c r="AD31" s="46">
        <f t="shared" si="11"/>
        <v>8226</v>
      </c>
      <c r="AE31" s="46">
        <f t="shared" si="12"/>
        <v>9264</v>
      </c>
      <c r="AF31" s="46">
        <f t="shared" si="13"/>
        <v>-1038</v>
      </c>
    </row>
    <row r="32" spans="1:32" ht="11.1" customHeight="1">
      <c r="A32" s="47">
        <v>2006</v>
      </c>
      <c r="B32" s="46">
        <v>5962</v>
      </c>
      <c r="C32" s="46">
        <v>5051</v>
      </c>
      <c r="D32" s="46">
        <f t="shared" si="0"/>
        <v>911</v>
      </c>
      <c r="E32" s="46">
        <v>487</v>
      </c>
      <c r="F32" s="46">
        <v>619</v>
      </c>
      <c r="G32" s="46">
        <f t="shared" si="1"/>
        <v>-132</v>
      </c>
      <c r="H32" s="46">
        <v>432</v>
      </c>
      <c r="I32" s="46">
        <v>1449</v>
      </c>
      <c r="J32" s="46">
        <f t="shared" si="2"/>
        <v>-1017</v>
      </c>
      <c r="K32" s="46">
        <v>332</v>
      </c>
      <c r="L32" s="46">
        <v>298</v>
      </c>
      <c r="M32" s="46">
        <f t="shared" si="3"/>
        <v>34</v>
      </c>
      <c r="N32" s="46">
        <v>765</v>
      </c>
      <c r="O32" s="46">
        <v>1165</v>
      </c>
      <c r="P32" s="46">
        <f t="shared" si="4"/>
        <v>-400</v>
      </c>
      <c r="Q32" s="47">
        <v>2006</v>
      </c>
      <c r="R32" s="46">
        <v>241</v>
      </c>
      <c r="S32" s="46">
        <v>214</v>
      </c>
      <c r="T32" s="46">
        <f t="shared" si="5"/>
        <v>27</v>
      </c>
      <c r="U32" s="46">
        <v>1</v>
      </c>
      <c r="V32" s="46">
        <v>1810</v>
      </c>
      <c r="W32" s="46">
        <f t="shared" si="6"/>
        <v>-1809</v>
      </c>
      <c r="X32" s="46">
        <v>149</v>
      </c>
      <c r="Y32" s="46">
        <v>565</v>
      </c>
      <c r="Z32" s="46">
        <f t="shared" si="7"/>
        <v>-416</v>
      </c>
      <c r="AA32" s="46">
        <f t="shared" si="8"/>
        <v>2407</v>
      </c>
      <c r="AB32" s="46">
        <f t="shared" si="9"/>
        <v>6120</v>
      </c>
      <c r="AC32" s="46">
        <f t="shared" si="10"/>
        <v>-3713</v>
      </c>
      <c r="AD32" s="46">
        <f t="shared" si="11"/>
        <v>8369</v>
      </c>
      <c r="AE32" s="46">
        <f t="shared" si="12"/>
        <v>11171</v>
      </c>
      <c r="AF32" s="46">
        <f t="shared" si="13"/>
        <v>-2802</v>
      </c>
    </row>
    <row r="33" spans="1:32" ht="11.1" customHeight="1">
      <c r="A33" s="47">
        <v>2007</v>
      </c>
      <c r="B33" s="46">
        <v>6252</v>
      </c>
      <c r="C33" s="46">
        <v>5094</v>
      </c>
      <c r="D33" s="46">
        <f t="shared" si="0"/>
        <v>1158</v>
      </c>
      <c r="E33" s="46">
        <v>552</v>
      </c>
      <c r="F33" s="46">
        <v>747</v>
      </c>
      <c r="G33" s="46">
        <f t="shared" si="1"/>
        <v>-195</v>
      </c>
      <c r="H33" s="46">
        <v>518</v>
      </c>
      <c r="I33" s="46">
        <v>1494</v>
      </c>
      <c r="J33" s="46">
        <f t="shared" si="2"/>
        <v>-976</v>
      </c>
      <c r="K33" s="46">
        <v>270</v>
      </c>
      <c r="L33" s="46">
        <v>204</v>
      </c>
      <c r="M33" s="46">
        <f t="shared" si="3"/>
        <v>66</v>
      </c>
      <c r="N33" s="46">
        <v>640</v>
      </c>
      <c r="O33" s="46">
        <v>1032</v>
      </c>
      <c r="P33" s="46">
        <f t="shared" si="4"/>
        <v>-392</v>
      </c>
      <c r="Q33" s="47">
        <v>2007</v>
      </c>
      <c r="R33" s="46">
        <v>257</v>
      </c>
      <c r="S33" s="46">
        <v>200</v>
      </c>
      <c r="T33" s="46">
        <f t="shared" si="5"/>
        <v>57</v>
      </c>
      <c r="U33" s="46">
        <v>9</v>
      </c>
      <c r="V33" s="46">
        <v>1021</v>
      </c>
      <c r="W33" s="46">
        <f t="shared" si="6"/>
        <v>-1012</v>
      </c>
      <c r="X33" s="46">
        <v>186</v>
      </c>
      <c r="Y33" s="46">
        <v>664</v>
      </c>
      <c r="Z33" s="46">
        <f t="shared" si="7"/>
        <v>-478</v>
      </c>
      <c r="AA33" s="46">
        <f t="shared" si="8"/>
        <v>2432</v>
      </c>
      <c r="AB33" s="46">
        <f t="shared" si="9"/>
        <v>5362</v>
      </c>
      <c r="AC33" s="46">
        <f t="shared" si="10"/>
        <v>-2930</v>
      </c>
      <c r="AD33" s="46">
        <f t="shared" si="11"/>
        <v>8684</v>
      </c>
      <c r="AE33" s="46">
        <f t="shared" si="12"/>
        <v>10456</v>
      </c>
      <c r="AF33" s="46">
        <f t="shared" si="13"/>
        <v>-1772</v>
      </c>
    </row>
    <row r="34" spans="1:32" ht="11.1" customHeight="1">
      <c r="A34" s="47">
        <v>2008</v>
      </c>
      <c r="B34" s="46">
        <v>6625</v>
      </c>
      <c r="C34" s="46">
        <v>5075</v>
      </c>
      <c r="D34" s="46">
        <f t="shared" si="0"/>
        <v>1550</v>
      </c>
      <c r="E34" s="46">
        <v>502</v>
      </c>
      <c r="F34" s="46">
        <v>609</v>
      </c>
      <c r="G34" s="46">
        <f t="shared" si="1"/>
        <v>-107</v>
      </c>
      <c r="H34" s="46">
        <v>490</v>
      </c>
      <c r="I34" s="46">
        <v>1465</v>
      </c>
      <c r="J34" s="46">
        <f t="shared" si="2"/>
        <v>-975</v>
      </c>
      <c r="K34" s="46">
        <v>231</v>
      </c>
      <c r="L34" s="46">
        <v>215</v>
      </c>
      <c r="M34" s="46">
        <f t="shared" si="3"/>
        <v>16</v>
      </c>
      <c r="N34" s="46">
        <v>587</v>
      </c>
      <c r="O34" s="46">
        <v>850</v>
      </c>
      <c r="P34" s="46">
        <f t="shared" si="4"/>
        <v>-263</v>
      </c>
      <c r="Q34" s="47">
        <v>2008</v>
      </c>
      <c r="R34" s="46">
        <v>207</v>
      </c>
      <c r="S34" s="46">
        <v>205</v>
      </c>
      <c r="T34" s="46">
        <f t="shared" si="5"/>
        <v>2</v>
      </c>
      <c r="U34" s="46">
        <v>10</v>
      </c>
      <c r="V34" s="46">
        <v>1080</v>
      </c>
      <c r="W34" s="46">
        <f t="shared" si="6"/>
        <v>-1070</v>
      </c>
      <c r="X34" s="46">
        <v>222</v>
      </c>
      <c r="Y34" s="46">
        <v>649</v>
      </c>
      <c r="Z34" s="46">
        <f t="shared" si="7"/>
        <v>-427</v>
      </c>
      <c r="AA34" s="46">
        <f t="shared" si="8"/>
        <v>2249</v>
      </c>
      <c r="AB34" s="46">
        <f t="shared" si="9"/>
        <v>5073</v>
      </c>
      <c r="AC34" s="46">
        <f t="shared" si="10"/>
        <v>-2824</v>
      </c>
      <c r="AD34" s="46">
        <f t="shared" si="11"/>
        <v>8874</v>
      </c>
      <c r="AE34" s="46">
        <f t="shared" si="12"/>
        <v>10148</v>
      </c>
      <c r="AF34" s="46">
        <f t="shared" si="13"/>
        <v>-1274</v>
      </c>
    </row>
    <row r="35" spans="1:32" ht="11.1" customHeight="1">
      <c r="A35" s="47">
        <v>2009</v>
      </c>
      <c r="B35" s="46">
        <v>5721</v>
      </c>
      <c r="C35" s="46">
        <v>4457</v>
      </c>
      <c r="D35" s="46">
        <f t="shared" si="0"/>
        <v>1264</v>
      </c>
      <c r="E35" s="46">
        <v>328</v>
      </c>
      <c r="F35" s="46">
        <v>479</v>
      </c>
      <c r="G35" s="46">
        <f t="shared" si="1"/>
        <v>-151</v>
      </c>
      <c r="H35" s="46">
        <v>388</v>
      </c>
      <c r="I35" s="46">
        <v>1223</v>
      </c>
      <c r="J35" s="46">
        <f t="shared" si="2"/>
        <v>-835</v>
      </c>
      <c r="K35" s="46">
        <v>200</v>
      </c>
      <c r="L35" s="46">
        <v>195</v>
      </c>
      <c r="M35" s="46">
        <f t="shared" si="3"/>
        <v>5</v>
      </c>
      <c r="N35" s="46">
        <v>531</v>
      </c>
      <c r="O35" s="46">
        <v>812</v>
      </c>
      <c r="P35" s="46">
        <f t="shared" si="4"/>
        <v>-281</v>
      </c>
      <c r="Q35" s="47">
        <v>2009</v>
      </c>
      <c r="R35" s="46">
        <v>137</v>
      </c>
      <c r="S35" s="46">
        <v>133</v>
      </c>
      <c r="T35" s="46">
        <f t="shared" si="5"/>
        <v>4</v>
      </c>
      <c r="U35" s="46">
        <v>10</v>
      </c>
      <c r="V35" s="46">
        <v>1033</v>
      </c>
      <c r="W35" s="46">
        <f t="shared" si="6"/>
        <v>-1023</v>
      </c>
      <c r="X35" s="46">
        <v>176</v>
      </c>
      <c r="Y35" s="46">
        <v>530</v>
      </c>
      <c r="Z35" s="46">
        <f t="shared" si="7"/>
        <v>-354</v>
      </c>
      <c r="AA35" s="46">
        <f t="shared" si="8"/>
        <v>1770</v>
      </c>
      <c r="AB35" s="46">
        <f t="shared" si="9"/>
        <v>4405</v>
      </c>
      <c r="AC35" s="46">
        <f t="shared" si="10"/>
        <v>-2635</v>
      </c>
      <c r="AD35" s="46">
        <f t="shared" si="11"/>
        <v>7491</v>
      </c>
      <c r="AE35" s="46">
        <f t="shared" si="12"/>
        <v>8862</v>
      </c>
      <c r="AF35" s="46">
        <f t="shared" si="13"/>
        <v>-1371</v>
      </c>
    </row>
    <row r="36" spans="1:32" ht="11.1" customHeight="1">
      <c r="A36" s="47">
        <v>2010</v>
      </c>
      <c r="B36" s="46">
        <v>5819</v>
      </c>
      <c r="C36" s="46">
        <v>4620</v>
      </c>
      <c r="D36" s="46">
        <f t="shared" si="0"/>
        <v>1199</v>
      </c>
      <c r="E36" s="46">
        <v>865</v>
      </c>
      <c r="F36" s="46">
        <v>932</v>
      </c>
      <c r="G36" s="46">
        <f t="shared" si="1"/>
        <v>-67</v>
      </c>
      <c r="H36" s="46">
        <v>394</v>
      </c>
      <c r="I36" s="46">
        <v>1233</v>
      </c>
      <c r="J36" s="46">
        <f t="shared" si="2"/>
        <v>-839</v>
      </c>
      <c r="K36" s="46">
        <v>232</v>
      </c>
      <c r="L36" s="46">
        <v>219</v>
      </c>
      <c r="M36" s="46">
        <f t="shared" si="3"/>
        <v>13</v>
      </c>
      <c r="N36" s="46">
        <v>516</v>
      </c>
      <c r="O36" s="46">
        <v>800</v>
      </c>
      <c r="P36" s="46">
        <f t="shared" si="4"/>
        <v>-284</v>
      </c>
      <c r="Q36" s="47">
        <v>2010</v>
      </c>
      <c r="R36" s="46">
        <v>126</v>
      </c>
      <c r="S36" s="46">
        <v>110</v>
      </c>
      <c r="T36" s="46">
        <f t="shared" si="5"/>
        <v>16</v>
      </c>
      <c r="U36" s="46">
        <v>6</v>
      </c>
      <c r="V36" s="46">
        <v>949</v>
      </c>
      <c r="W36" s="46">
        <f t="shared" si="6"/>
        <v>-943</v>
      </c>
      <c r="X36" s="46">
        <v>153</v>
      </c>
      <c r="Y36" s="46">
        <v>594</v>
      </c>
      <c r="Z36" s="46">
        <f t="shared" si="7"/>
        <v>-441</v>
      </c>
      <c r="AA36" s="46">
        <f t="shared" si="8"/>
        <v>2292</v>
      </c>
      <c r="AB36" s="46">
        <f t="shared" si="9"/>
        <v>4837</v>
      </c>
      <c r="AC36" s="46">
        <f t="shared" si="10"/>
        <v>-2545</v>
      </c>
      <c r="AD36" s="46">
        <f t="shared" si="11"/>
        <v>8111</v>
      </c>
      <c r="AE36" s="46">
        <f t="shared" si="12"/>
        <v>9457</v>
      </c>
      <c r="AF36" s="46">
        <f t="shared" si="13"/>
        <v>-1346</v>
      </c>
    </row>
    <row r="37" spans="1:32" ht="11.1" customHeight="1">
      <c r="A37" s="47">
        <v>2011</v>
      </c>
      <c r="B37" s="46">
        <v>5654</v>
      </c>
      <c r="C37" s="46">
        <v>4516</v>
      </c>
      <c r="D37" s="46">
        <f t="shared" si="0"/>
        <v>1138</v>
      </c>
      <c r="E37" s="46">
        <v>651</v>
      </c>
      <c r="F37" s="46">
        <v>774</v>
      </c>
      <c r="G37" s="46">
        <f t="shared" si="1"/>
        <v>-123</v>
      </c>
      <c r="H37" s="46">
        <v>381</v>
      </c>
      <c r="I37" s="46">
        <v>1149</v>
      </c>
      <c r="J37" s="46">
        <f t="shared" si="2"/>
        <v>-768</v>
      </c>
      <c r="K37" s="46">
        <v>267</v>
      </c>
      <c r="L37" s="46">
        <v>244</v>
      </c>
      <c r="M37" s="46">
        <f t="shared" si="3"/>
        <v>23</v>
      </c>
      <c r="N37" s="46">
        <v>439</v>
      </c>
      <c r="O37" s="46">
        <v>712</v>
      </c>
      <c r="P37" s="46">
        <f t="shared" si="4"/>
        <v>-273</v>
      </c>
      <c r="Q37" s="47">
        <v>2011</v>
      </c>
      <c r="R37" s="46">
        <v>160</v>
      </c>
      <c r="S37" s="46">
        <v>189</v>
      </c>
      <c r="T37" s="46">
        <f t="shared" si="5"/>
        <v>-29</v>
      </c>
      <c r="U37" s="46">
        <v>5</v>
      </c>
      <c r="V37" s="46">
        <v>957</v>
      </c>
      <c r="W37" s="46">
        <f t="shared" si="6"/>
        <v>-952</v>
      </c>
      <c r="X37" s="46">
        <v>222</v>
      </c>
      <c r="Y37" s="46">
        <v>635</v>
      </c>
      <c r="Z37" s="46">
        <f t="shared" si="7"/>
        <v>-413</v>
      </c>
      <c r="AA37" s="46">
        <f t="shared" si="8"/>
        <v>2125</v>
      </c>
      <c r="AB37" s="46">
        <f t="shared" si="9"/>
        <v>4660</v>
      </c>
      <c r="AC37" s="46">
        <f t="shared" si="10"/>
        <v>-2535</v>
      </c>
      <c r="AD37" s="46">
        <f t="shared" si="11"/>
        <v>7779</v>
      </c>
      <c r="AE37" s="46">
        <f t="shared" si="12"/>
        <v>9176</v>
      </c>
      <c r="AF37" s="46">
        <f t="shared" si="13"/>
        <v>-1397</v>
      </c>
    </row>
    <row r="38" spans="1:32" ht="11.1" customHeight="1">
      <c r="A38" s="47">
        <v>2012</v>
      </c>
      <c r="B38" s="46">
        <v>5688</v>
      </c>
      <c r="C38" s="46">
        <v>4412</v>
      </c>
      <c r="D38" s="46">
        <f t="shared" si="0"/>
        <v>1276</v>
      </c>
      <c r="E38" s="46">
        <v>684</v>
      </c>
      <c r="F38" s="46">
        <v>797</v>
      </c>
      <c r="G38" s="46">
        <f t="shared" si="1"/>
        <v>-113</v>
      </c>
      <c r="H38" s="46">
        <v>372</v>
      </c>
      <c r="I38" s="46">
        <v>1193</v>
      </c>
      <c r="J38" s="46">
        <f t="shared" si="2"/>
        <v>-821</v>
      </c>
      <c r="K38" s="46">
        <v>216</v>
      </c>
      <c r="L38" s="46">
        <v>237</v>
      </c>
      <c r="M38" s="46">
        <f t="shared" si="3"/>
        <v>-21</v>
      </c>
      <c r="N38" s="46">
        <v>361</v>
      </c>
      <c r="O38" s="46">
        <v>581</v>
      </c>
      <c r="P38" s="46">
        <f t="shared" si="4"/>
        <v>-220</v>
      </c>
      <c r="Q38" s="47">
        <v>2012</v>
      </c>
      <c r="R38" s="46">
        <v>186</v>
      </c>
      <c r="S38" s="46">
        <v>155</v>
      </c>
      <c r="T38" s="46">
        <f t="shared" si="5"/>
        <v>31</v>
      </c>
      <c r="U38" s="46">
        <v>4</v>
      </c>
      <c r="V38" s="46">
        <v>954</v>
      </c>
      <c r="W38" s="46">
        <f t="shared" si="6"/>
        <v>-950</v>
      </c>
      <c r="X38" s="46">
        <v>232</v>
      </c>
      <c r="Y38" s="46">
        <v>814</v>
      </c>
      <c r="Z38" s="46">
        <f t="shared" si="7"/>
        <v>-582</v>
      </c>
      <c r="AA38" s="46">
        <f t="shared" si="8"/>
        <v>2055</v>
      </c>
      <c r="AB38" s="46">
        <f t="shared" si="9"/>
        <v>4731</v>
      </c>
      <c r="AC38" s="46">
        <f t="shared" si="10"/>
        <v>-2676</v>
      </c>
      <c r="AD38" s="46">
        <f t="shared" si="11"/>
        <v>7743</v>
      </c>
      <c r="AE38" s="46">
        <f t="shared" si="12"/>
        <v>9143</v>
      </c>
      <c r="AF38" s="46">
        <f t="shared" si="13"/>
        <v>-1400</v>
      </c>
    </row>
    <row r="39" spans="1:32" ht="11.1" customHeight="1">
      <c r="A39" s="47">
        <v>2013</v>
      </c>
      <c r="B39" s="46">
        <v>5253</v>
      </c>
      <c r="C39" s="46">
        <v>4261</v>
      </c>
      <c r="D39" s="46">
        <f t="shared" si="0"/>
        <v>992</v>
      </c>
      <c r="E39" s="46">
        <v>785</v>
      </c>
      <c r="F39" s="46">
        <v>879</v>
      </c>
      <c r="G39" s="46">
        <f t="shared" si="1"/>
        <v>-94</v>
      </c>
      <c r="H39" s="46">
        <v>346</v>
      </c>
      <c r="I39" s="46">
        <v>1221</v>
      </c>
      <c r="J39" s="46">
        <f t="shared" si="2"/>
        <v>-875</v>
      </c>
      <c r="K39" s="46">
        <v>221</v>
      </c>
      <c r="L39" s="46">
        <v>218</v>
      </c>
      <c r="M39" s="46">
        <f t="shared" si="3"/>
        <v>3</v>
      </c>
      <c r="N39" s="46">
        <v>334</v>
      </c>
      <c r="O39" s="46">
        <v>448</v>
      </c>
      <c r="P39" s="46">
        <f t="shared" si="4"/>
        <v>-114</v>
      </c>
      <c r="Q39" s="47">
        <v>2013</v>
      </c>
      <c r="R39" s="46">
        <v>182</v>
      </c>
      <c r="S39" s="46">
        <v>160</v>
      </c>
      <c r="T39" s="46">
        <f t="shared" si="5"/>
        <v>22</v>
      </c>
      <c r="U39" s="46">
        <v>6</v>
      </c>
      <c r="V39" s="46">
        <v>939</v>
      </c>
      <c r="W39" s="46">
        <f t="shared" si="6"/>
        <v>-933</v>
      </c>
      <c r="X39" s="46">
        <v>183</v>
      </c>
      <c r="Y39" s="46">
        <v>746</v>
      </c>
      <c r="Z39" s="46">
        <f t="shared" si="7"/>
        <v>-563</v>
      </c>
      <c r="AA39" s="46">
        <f t="shared" si="8"/>
        <v>2057</v>
      </c>
      <c r="AB39" s="46">
        <f t="shared" si="9"/>
        <v>4611</v>
      </c>
      <c r="AC39" s="46">
        <f t="shared" si="10"/>
        <v>-2554</v>
      </c>
      <c r="AD39" s="46">
        <f t="shared" si="11"/>
        <v>7310</v>
      </c>
      <c r="AE39" s="46">
        <f t="shared" si="12"/>
        <v>8872</v>
      </c>
      <c r="AF39" s="46">
        <f t="shared" si="13"/>
        <v>-1562</v>
      </c>
    </row>
    <row r="40" spans="1:32" ht="11.1" customHeight="1">
      <c r="A40" s="47">
        <v>2014</v>
      </c>
      <c r="B40" s="46">
        <v>5445</v>
      </c>
      <c r="C40" s="46">
        <v>4511</v>
      </c>
      <c r="D40" s="46">
        <f t="shared" si="0"/>
        <v>934</v>
      </c>
      <c r="E40" s="46">
        <v>665</v>
      </c>
      <c r="F40" s="46">
        <v>708</v>
      </c>
      <c r="G40" s="46">
        <f t="shared" si="1"/>
        <v>-43</v>
      </c>
      <c r="H40" s="46">
        <v>420</v>
      </c>
      <c r="I40" s="46">
        <v>1406</v>
      </c>
      <c r="J40" s="46">
        <f t="shared" si="2"/>
        <v>-986</v>
      </c>
      <c r="K40" s="46">
        <v>205</v>
      </c>
      <c r="L40" s="46">
        <v>228</v>
      </c>
      <c r="M40" s="46">
        <f t="shared" si="3"/>
        <v>-23</v>
      </c>
      <c r="N40" s="46">
        <v>263</v>
      </c>
      <c r="O40" s="46">
        <v>438</v>
      </c>
      <c r="P40" s="46">
        <f t="shared" si="4"/>
        <v>-175</v>
      </c>
      <c r="Q40" s="47">
        <v>2014</v>
      </c>
      <c r="R40" s="46">
        <v>202</v>
      </c>
      <c r="S40" s="46">
        <v>142</v>
      </c>
      <c r="T40" s="46">
        <f t="shared" si="5"/>
        <v>60</v>
      </c>
      <c r="U40" s="46">
        <v>6</v>
      </c>
      <c r="V40" s="46">
        <v>933</v>
      </c>
      <c r="W40" s="46">
        <f t="shared" si="6"/>
        <v>-927</v>
      </c>
      <c r="X40" s="46">
        <v>209</v>
      </c>
      <c r="Y40" s="46">
        <f>277+497+1</f>
        <v>775</v>
      </c>
      <c r="Z40" s="46">
        <f t="shared" si="7"/>
        <v>-566</v>
      </c>
      <c r="AA40" s="46">
        <f t="shared" si="8"/>
        <v>1970</v>
      </c>
      <c r="AB40" s="46">
        <f t="shared" si="9"/>
        <v>4630</v>
      </c>
      <c r="AC40" s="46">
        <f t="shared" si="10"/>
        <v>-2660</v>
      </c>
      <c r="AD40" s="46">
        <f t="shared" si="11"/>
        <v>7415</v>
      </c>
      <c r="AE40" s="46">
        <f t="shared" si="12"/>
        <v>9141</v>
      </c>
      <c r="AF40" s="46">
        <f t="shared" si="13"/>
        <v>-1726</v>
      </c>
    </row>
    <row r="41" spans="1:32" ht="11.1" customHeight="1">
      <c r="A41" s="47">
        <v>2015</v>
      </c>
      <c r="B41" s="46">
        <v>5339</v>
      </c>
      <c r="C41" s="46">
        <v>4204</v>
      </c>
      <c r="D41" s="46">
        <f t="shared" si="0"/>
        <v>1135</v>
      </c>
      <c r="E41" s="46">
        <v>695</v>
      </c>
      <c r="F41" s="46">
        <v>692</v>
      </c>
      <c r="G41" s="46">
        <f t="shared" si="1"/>
        <v>3</v>
      </c>
      <c r="H41" s="46">
        <v>419</v>
      </c>
      <c r="I41" s="46">
        <v>1323</v>
      </c>
      <c r="J41" s="46">
        <f t="shared" si="2"/>
        <v>-904</v>
      </c>
      <c r="K41" s="46">
        <v>256</v>
      </c>
      <c r="L41" s="46">
        <v>192</v>
      </c>
      <c r="M41" s="46">
        <f t="shared" si="3"/>
        <v>64</v>
      </c>
      <c r="N41" s="46">
        <v>251</v>
      </c>
      <c r="O41" s="46">
        <v>329</v>
      </c>
      <c r="P41" s="46">
        <f t="shared" si="4"/>
        <v>-78</v>
      </c>
      <c r="Q41" s="47">
        <v>2015</v>
      </c>
      <c r="R41" s="46">
        <v>201</v>
      </c>
      <c r="S41" s="46">
        <v>186</v>
      </c>
      <c r="T41" s="46">
        <f t="shared" si="5"/>
        <v>15</v>
      </c>
      <c r="U41" s="46">
        <v>3</v>
      </c>
      <c r="V41" s="46">
        <v>922</v>
      </c>
      <c r="W41" s="46">
        <f t="shared" si="6"/>
        <v>-919</v>
      </c>
      <c r="X41" s="46">
        <v>204</v>
      </c>
      <c r="Y41" s="46">
        <v>726</v>
      </c>
      <c r="Z41" s="46">
        <f t="shared" si="7"/>
        <v>-522</v>
      </c>
      <c r="AA41" s="46">
        <f t="shared" si="8"/>
        <v>2029</v>
      </c>
      <c r="AB41" s="46">
        <f t="shared" si="9"/>
        <v>4370</v>
      </c>
      <c r="AC41" s="46">
        <f t="shared" si="10"/>
        <v>-2341</v>
      </c>
      <c r="AD41" s="46">
        <f t="shared" si="11"/>
        <v>7368</v>
      </c>
      <c r="AE41" s="46">
        <f t="shared" si="12"/>
        <v>8574</v>
      </c>
      <c r="AF41" s="46">
        <f t="shared" si="13"/>
        <v>-1206</v>
      </c>
    </row>
    <row r="42" spans="1:32" ht="11.1" customHeight="1">
      <c r="A42" s="306">
        <v>2016</v>
      </c>
      <c r="B42" s="307">
        <v>5574</v>
      </c>
      <c r="C42" s="307">
        <v>4127</v>
      </c>
      <c r="D42" s="307">
        <f>B42-C42</f>
        <v>1447</v>
      </c>
      <c r="E42" s="307">
        <f>9+10+650+6+28</f>
        <v>703</v>
      </c>
      <c r="F42" s="307">
        <v>731</v>
      </c>
      <c r="G42" s="307">
        <f>E42-F42</f>
        <v>-28</v>
      </c>
      <c r="H42" s="307">
        <f>75+29+2+153+52</f>
        <v>311</v>
      </c>
      <c r="I42" s="307">
        <v>1308</v>
      </c>
      <c r="J42" s="307">
        <f>H42-I42</f>
        <v>-997</v>
      </c>
      <c r="K42" s="307">
        <f>215+13</f>
        <v>228</v>
      </c>
      <c r="L42" s="307">
        <v>191</v>
      </c>
      <c r="M42" s="307">
        <f>K42-L42</f>
        <v>37</v>
      </c>
      <c r="N42" s="307">
        <v>210</v>
      </c>
      <c r="O42" s="307">
        <v>321</v>
      </c>
      <c r="P42" s="307">
        <f>N42-O42</f>
        <v>-111</v>
      </c>
      <c r="Q42" s="306">
        <v>2016</v>
      </c>
      <c r="R42" s="307">
        <v>125</v>
      </c>
      <c r="S42" s="307">
        <v>129</v>
      </c>
      <c r="T42" s="307">
        <f>R42-S42</f>
        <v>-4</v>
      </c>
      <c r="U42" s="307">
        <v>3</v>
      </c>
      <c r="V42" s="307">
        <v>946</v>
      </c>
      <c r="W42" s="307">
        <f>U42-V42</f>
        <v>-943</v>
      </c>
      <c r="X42" s="307">
        <f>69+46+71</f>
        <v>186</v>
      </c>
      <c r="Y42" s="307">
        <f>260+498+1</f>
        <v>759</v>
      </c>
      <c r="Z42" s="307">
        <f>X42-Y42</f>
        <v>-573</v>
      </c>
      <c r="AA42" s="46">
        <f t="shared" ref="AA42" si="14">E42+H42+K42+N42+R42+U42+X42</f>
        <v>1766</v>
      </c>
      <c r="AB42" s="46">
        <f t="shared" ref="AB42" si="15">F42+I42+L42+O42+S42+V42+Y42</f>
        <v>4385</v>
      </c>
      <c r="AC42" s="46">
        <f t="shared" ref="AC42" si="16">AA42-AB42</f>
        <v>-2619</v>
      </c>
      <c r="AD42" s="46">
        <f t="shared" si="11"/>
        <v>7340</v>
      </c>
      <c r="AE42" s="46">
        <f t="shared" si="12"/>
        <v>8512</v>
      </c>
      <c r="AF42" s="46">
        <f t="shared" si="13"/>
        <v>-1172</v>
      </c>
    </row>
    <row r="43" spans="1:32" ht="11.1" customHeight="1">
      <c r="A43" s="47">
        <v>2017</v>
      </c>
      <c r="B43" s="46">
        <v>5963</v>
      </c>
      <c r="C43" s="46">
        <v>4221</v>
      </c>
      <c r="D43" s="46">
        <f t="shared" si="0"/>
        <v>1742</v>
      </c>
      <c r="E43" s="46">
        <v>773</v>
      </c>
      <c r="F43" s="46">
        <v>756</v>
      </c>
      <c r="G43" s="46">
        <f t="shared" si="1"/>
        <v>17</v>
      </c>
      <c r="H43" s="46">
        <v>378</v>
      </c>
      <c r="I43" s="46">
        <v>1322</v>
      </c>
      <c r="J43" s="46">
        <f t="shared" si="2"/>
        <v>-944</v>
      </c>
      <c r="K43" s="46">
        <v>227</v>
      </c>
      <c r="L43" s="46">
        <v>213</v>
      </c>
      <c r="M43" s="46">
        <f t="shared" si="3"/>
        <v>14</v>
      </c>
      <c r="N43" s="46">
        <v>191</v>
      </c>
      <c r="O43" s="46">
        <v>333</v>
      </c>
      <c r="P43" s="46">
        <f t="shared" si="4"/>
        <v>-142</v>
      </c>
      <c r="Q43" s="47">
        <v>2017</v>
      </c>
      <c r="R43" s="46">
        <v>105</v>
      </c>
      <c r="S43" s="46">
        <v>115</v>
      </c>
      <c r="T43" s="46">
        <f t="shared" si="5"/>
        <v>-10</v>
      </c>
      <c r="U43" s="46">
        <v>0</v>
      </c>
      <c r="V43" s="46">
        <v>924</v>
      </c>
      <c r="W43" s="46">
        <f t="shared" si="6"/>
        <v>-924</v>
      </c>
      <c r="X43" s="46">
        <v>207</v>
      </c>
      <c r="Y43" s="46">
        <f>253+506+2</f>
        <v>761</v>
      </c>
      <c r="Z43" s="46">
        <f t="shared" si="7"/>
        <v>-554</v>
      </c>
      <c r="AA43" s="46">
        <f t="shared" si="8"/>
        <v>1881</v>
      </c>
      <c r="AB43" s="46">
        <f t="shared" si="9"/>
        <v>4424</v>
      </c>
      <c r="AC43" s="46">
        <f t="shared" si="10"/>
        <v>-2543</v>
      </c>
      <c r="AD43" s="46">
        <f t="shared" si="11"/>
        <v>7844</v>
      </c>
      <c r="AE43" s="46">
        <f t="shared" si="12"/>
        <v>8645</v>
      </c>
      <c r="AF43" s="46">
        <f t="shared" si="13"/>
        <v>-801</v>
      </c>
    </row>
    <row r="44" spans="1:32" ht="11.1" customHeight="1">
      <c r="A44" s="47">
        <v>2018</v>
      </c>
      <c r="B44" s="46">
        <v>5937</v>
      </c>
      <c r="C44" s="46">
        <v>4263</v>
      </c>
      <c r="D44" s="46">
        <f t="shared" si="0"/>
        <v>1674</v>
      </c>
      <c r="E44" s="46">
        <f>5+11+1394+2+25</f>
        <v>1437</v>
      </c>
      <c r="F44" s="46">
        <v>1264</v>
      </c>
      <c r="G44" s="46">
        <f t="shared" si="1"/>
        <v>173</v>
      </c>
      <c r="H44" s="46">
        <f>119+27+5+217+89</f>
        <v>457</v>
      </c>
      <c r="I44" s="46">
        <v>1391</v>
      </c>
      <c r="J44" s="46">
        <f t="shared" si="2"/>
        <v>-934</v>
      </c>
      <c r="K44" s="46">
        <f>7+263</f>
        <v>270</v>
      </c>
      <c r="L44" s="46">
        <v>210</v>
      </c>
      <c r="M44" s="46">
        <f t="shared" si="3"/>
        <v>60</v>
      </c>
      <c r="N44" s="46">
        <v>165</v>
      </c>
      <c r="O44" s="46">
        <v>277</v>
      </c>
      <c r="P44" s="46">
        <f t="shared" si="4"/>
        <v>-112</v>
      </c>
      <c r="Q44" s="47">
        <v>2018</v>
      </c>
      <c r="R44" s="46">
        <v>171</v>
      </c>
      <c r="S44" s="46">
        <v>133</v>
      </c>
      <c r="T44" s="46">
        <f t="shared" si="5"/>
        <v>38</v>
      </c>
      <c r="U44" s="46">
        <v>1</v>
      </c>
      <c r="V44" s="46">
        <v>929</v>
      </c>
      <c r="W44" s="46">
        <f t="shared" si="6"/>
        <v>-928</v>
      </c>
      <c r="X44" s="46">
        <f>76+48+122</f>
        <v>246</v>
      </c>
      <c r="Y44" s="46">
        <f>238+465</f>
        <v>703</v>
      </c>
      <c r="Z44" s="46">
        <f t="shared" si="7"/>
        <v>-457</v>
      </c>
      <c r="AA44" s="46">
        <f t="shared" si="8"/>
        <v>2747</v>
      </c>
      <c r="AB44" s="46">
        <f t="shared" si="9"/>
        <v>4907</v>
      </c>
      <c r="AC44" s="46">
        <f t="shared" si="10"/>
        <v>-2160</v>
      </c>
      <c r="AD44" s="46">
        <f t="shared" si="11"/>
        <v>8684</v>
      </c>
      <c r="AE44" s="46">
        <f t="shared" si="12"/>
        <v>9170</v>
      </c>
      <c r="AF44" s="46">
        <f t="shared" si="13"/>
        <v>-486</v>
      </c>
    </row>
    <row r="45" spans="1:32" ht="11.1" customHeight="1">
      <c r="A45" s="214">
        <v>2019</v>
      </c>
      <c r="B45" s="215">
        <v>6015</v>
      </c>
      <c r="C45" s="215">
        <v>4460</v>
      </c>
      <c r="D45" s="215">
        <f t="shared" si="0"/>
        <v>1555</v>
      </c>
      <c r="E45" s="215">
        <f>13+22+1039+9+35</f>
        <v>1118</v>
      </c>
      <c r="F45" s="215">
        <v>1019</v>
      </c>
      <c r="G45" s="215">
        <f t="shared" si="1"/>
        <v>99</v>
      </c>
      <c r="H45" s="215">
        <f>118+33+4+210+92</f>
        <v>457</v>
      </c>
      <c r="I45" s="215">
        <v>1519</v>
      </c>
      <c r="J45" s="215">
        <f t="shared" si="2"/>
        <v>-1062</v>
      </c>
      <c r="K45" s="215">
        <f>5+220</f>
        <v>225</v>
      </c>
      <c r="L45" s="215">
        <v>210</v>
      </c>
      <c r="M45" s="215">
        <f t="shared" si="3"/>
        <v>15</v>
      </c>
      <c r="N45" s="215">
        <v>164</v>
      </c>
      <c r="O45" s="215">
        <v>272</v>
      </c>
      <c r="P45" s="215">
        <f t="shared" si="4"/>
        <v>-108</v>
      </c>
      <c r="Q45" s="47">
        <v>2019</v>
      </c>
      <c r="R45" s="215">
        <v>113</v>
      </c>
      <c r="S45" s="215">
        <v>122</v>
      </c>
      <c r="T45" s="215">
        <f t="shared" si="5"/>
        <v>-9</v>
      </c>
      <c r="U45" s="215">
        <v>2</v>
      </c>
      <c r="V45" s="215">
        <v>1029</v>
      </c>
      <c r="W45" s="215">
        <f t="shared" si="6"/>
        <v>-1027</v>
      </c>
      <c r="X45" s="215">
        <f>51+58+107</f>
        <v>216</v>
      </c>
      <c r="Y45" s="215">
        <f>216+509+2+1</f>
        <v>728</v>
      </c>
      <c r="Z45" s="215">
        <f t="shared" si="7"/>
        <v>-512</v>
      </c>
      <c r="AA45" s="46">
        <f t="shared" ref="AA45:AA46" si="17">E45+H45+K45+N45+R45+U45+X45</f>
        <v>2295</v>
      </c>
      <c r="AB45" s="46">
        <f t="shared" ref="AB45:AB46" si="18">F45+I45+L45+O45+S45+V45+Y45</f>
        <v>4899</v>
      </c>
      <c r="AC45" s="46">
        <f t="shared" ref="AC45:AC46" si="19">AA45-AB45</f>
        <v>-2604</v>
      </c>
      <c r="AD45" s="46">
        <f t="shared" ref="AD45:AD46" si="20">B45+AA45</f>
        <v>8310</v>
      </c>
      <c r="AE45" s="46">
        <f t="shared" ref="AE45:AE46" si="21">C45+AB45</f>
        <v>9359</v>
      </c>
      <c r="AF45" s="46">
        <f t="shared" ref="AF45:AF46" si="22">AD45-AE45</f>
        <v>-1049</v>
      </c>
    </row>
    <row r="46" spans="1:32" ht="11.1" customHeight="1">
      <c r="A46" s="47">
        <v>2020</v>
      </c>
      <c r="B46" s="46">
        <v>6533</v>
      </c>
      <c r="C46" s="46">
        <v>4491</v>
      </c>
      <c r="D46" s="46">
        <f t="shared" si="0"/>
        <v>2042</v>
      </c>
      <c r="E46" s="46">
        <f>9+6+1159+11+29</f>
        <v>1214</v>
      </c>
      <c r="F46" s="46">
        <v>1071</v>
      </c>
      <c r="G46" s="46">
        <f t="shared" si="1"/>
        <v>143</v>
      </c>
      <c r="H46" s="46">
        <f>143+34+2+200+83</f>
        <v>462</v>
      </c>
      <c r="I46" s="46">
        <v>1441</v>
      </c>
      <c r="J46" s="46">
        <f t="shared" si="2"/>
        <v>-979</v>
      </c>
      <c r="K46" s="46">
        <f>12+241</f>
        <v>253</v>
      </c>
      <c r="L46" s="46">
        <v>213</v>
      </c>
      <c r="M46" s="46">
        <f t="shared" si="3"/>
        <v>40</v>
      </c>
      <c r="N46" s="46">
        <v>127</v>
      </c>
      <c r="O46" s="46">
        <v>222</v>
      </c>
      <c r="P46" s="46">
        <f t="shared" si="4"/>
        <v>-95</v>
      </c>
      <c r="Q46" s="47">
        <v>2020</v>
      </c>
      <c r="R46" s="47">
        <v>6291</v>
      </c>
      <c r="S46" s="46">
        <v>4705</v>
      </c>
      <c r="T46" s="215">
        <f t="shared" si="5"/>
        <v>1586</v>
      </c>
      <c r="U46" s="46">
        <v>1</v>
      </c>
      <c r="V46" s="46">
        <v>968</v>
      </c>
      <c r="W46" s="215">
        <f t="shared" si="6"/>
        <v>-967</v>
      </c>
      <c r="X46" s="46">
        <v>157</v>
      </c>
      <c r="Y46" s="46">
        <v>809</v>
      </c>
      <c r="Z46" s="215">
        <f t="shared" si="7"/>
        <v>-652</v>
      </c>
      <c r="AA46" s="46">
        <f t="shared" si="17"/>
        <v>8505</v>
      </c>
      <c r="AB46" s="46">
        <f t="shared" si="18"/>
        <v>9429</v>
      </c>
      <c r="AC46" s="46">
        <f t="shared" si="19"/>
        <v>-924</v>
      </c>
      <c r="AD46" s="46">
        <f t="shared" si="20"/>
        <v>15038</v>
      </c>
      <c r="AE46" s="46">
        <f t="shared" si="21"/>
        <v>13920</v>
      </c>
      <c r="AF46" s="46">
        <f t="shared" si="22"/>
        <v>1118</v>
      </c>
    </row>
    <row r="47" spans="1:32" ht="11.1" customHeight="1">
      <c r="A47" s="47" t="s">
        <v>91</v>
      </c>
      <c r="B47" s="46">
        <f>SUM(B5:B46)</f>
        <v>318159</v>
      </c>
      <c r="C47" s="46">
        <f>SUM(C5:C46)</f>
        <v>258304</v>
      </c>
      <c r="D47" s="46">
        <f t="shared" si="0"/>
        <v>59855</v>
      </c>
      <c r="E47" s="46">
        <f>SUM(E5:E46)</f>
        <v>32448</v>
      </c>
      <c r="F47" s="46">
        <f>SUM(F5:F46)</f>
        <v>34428</v>
      </c>
      <c r="G47" s="46">
        <f t="shared" si="1"/>
        <v>-1980</v>
      </c>
      <c r="H47" s="46">
        <f>SUM(H5:H46)</f>
        <v>19118</v>
      </c>
      <c r="I47" s="46">
        <f>SUM(I5:I46)</f>
        <v>61162</v>
      </c>
      <c r="J47" s="46">
        <f t="shared" si="2"/>
        <v>-42044</v>
      </c>
      <c r="K47" s="46">
        <f>SUM(K5:K46)</f>
        <v>14207</v>
      </c>
      <c r="L47" s="46">
        <f>SUM(L5:L46)</f>
        <v>10550</v>
      </c>
      <c r="M47" s="46">
        <f t="shared" si="3"/>
        <v>3657</v>
      </c>
      <c r="N47" s="46">
        <f>SUM(N5:N46)</f>
        <v>43386</v>
      </c>
      <c r="O47" s="46">
        <f>SUM(O5:O46)</f>
        <v>46695</v>
      </c>
      <c r="P47" s="46">
        <f t="shared" si="4"/>
        <v>-3309</v>
      </c>
      <c r="Q47" s="47" t="s">
        <v>91</v>
      </c>
      <c r="R47" s="46">
        <f>SUM(R5:R46)</f>
        <v>11271</v>
      </c>
      <c r="S47" s="46">
        <f>SUM(S5:S46)</f>
        <v>11277</v>
      </c>
      <c r="T47" s="46">
        <f t="shared" si="5"/>
        <v>-6</v>
      </c>
      <c r="U47" s="46">
        <f>SUM(U5:U46)</f>
        <v>152</v>
      </c>
      <c r="V47" s="46">
        <f>SUM(V5:V46)</f>
        <v>17987</v>
      </c>
      <c r="W47" s="46">
        <f t="shared" si="6"/>
        <v>-17835</v>
      </c>
      <c r="X47" s="46">
        <f>SUM(X5:X46)</f>
        <v>3861</v>
      </c>
      <c r="Y47" s="46">
        <f>SUM(Y5:Y46)</f>
        <v>17829</v>
      </c>
      <c r="Z47" s="46">
        <f t="shared" si="7"/>
        <v>-13968</v>
      </c>
      <c r="AA47" s="46">
        <f>SUM(AA5:AA46)</f>
        <v>124443</v>
      </c>
      <c r="AB47" s="46">
        <f>SUM(AB5:AB46)</f>
        <v>199928</v>
      </c>
      <c r="AC47" s="46">
        <f t="shared" si="10"/>
        <v>-75485</v>
      </c>
      <c r="AD47" s="46">
        <f>SUM(AD5:AD46)</f>
        <v>442602</v>
      </c>
      <c r="AE47" s="46">
        <f>SUM(AE5:AE46)</f>
        <v>458232</v>
      </c>
      <c r="AF47" s="46">
        <f>SUM(AF5:AF46)</f>
        <v>-15630</v>
      </c>
    </row>
    <row r="48" spans="1:32" s="21" customFormat="1" ht="2.1" customHeight="1">
      <c r="A48" s="29"/>
      <c r="Q48" s="29"/>
    </row>
    <row r="49" spans="1:32" s="28" customFormat="1" ht="48.75" customHeight="1">
      <c r="A49" s="40" t="s">
        <v>90</v>
      </c>
      <c r="B49" s="398" t="s">
        <v>105</v>
      </c>
      <c r="C49" s="399"/>
      <c r="D49" s="399"/>
      <c r="E49" s="399"/>
      <c r="F49" s="399"/>
      <c r="G49" s="399"/>
      <c r="H49" s="399"/>
      <c r="I49" s="399"/>
      <c r="J49" s="399"/>
      <c r="K49" s="399"/>
      <c r="L49" s="399"/>
      <c r="M49" s="399"/>
      <c r="N49" s="399"/>
      <c r="O49" s="399"/>
      <c r="P49" s="399"/>
      <c r="Q49" s="300"/>
      <c r="R49" s="401" t="s">
        <v>746</v>
      </c>
      <c r="S49" s="402"/>
      <c r="T49" s="402"/>
      <c r="U49" s="402"/>
      <c r="V49" s="402"/>
      <c r="W49" s="402"/>
      <c r="X49" s="402"/>
      <c r="Y49" s="402"/>
      <c r="Z49" s="402"/>
      <c r="AA49" s="402"/>
      <c r="AB49" s="402"/>
      <c r="AC49" s="402"/>
      <c r="AD49" s="402"/>
      <c r="AE49" s="402"/>
      <c r="AF49" s="402"/>
    </row>
    <row r="50" spans="1:32" s="28" customFormat="1" ht="12.95" customHeight="1">
      <c r="A50" s="40"/>
      <c r="B50" s="400" t="s">
        <v>720</v>
      </c>
      <c r="C50" s="399"/>
      <c r="D50" s="399"/>
      <c r="E50" s="399"/>
      <c r="F50" s="399"/>
      <c r="G50" s="399"/>
      <c r="H50" s="399"/>
      <c r="I50" s="399"/>
      <c r="J50" s="399"/>
      <c r="K50" s="399"/>
      <c r="L50" s="399"/>
      <c r="M50" s="399"/>
      <c r="N50" s="399"/>
      <c r="O50" s="399"/>
      <c r="P50" s="399"/>
      <c r="R50" s="400" t="s">
        <v>720</v>
      </c>
      <c r="S50" s="399"/>
      <c r="T50" s="399"/>
      <c r="U50" s="399"/>
      <c r="V50" s="399"/>
      <c r="W50" s="399"/>
      <c r="X50" s="399"/>
      <c r="Y50" s="399"/>
      <c r="Z50" s="399"/>
      <c r="AA50" s="399"/>
      <c r="AB50" s="399"/>
      <c r="AC50" s="399"/>
      <c r="AD50" s="399"/>
      <c r="AE50" s="399"/>
      <c r="AF50" s="399"/>
    </row>
    <row r="51" spans="1:32" s="28" customFormat="1" ht="12.95" customHeight="1">
      <c r="A51" s="26"/>
      <c r="B51" s="41" t="s">
        <v>106</v>
      </c>
      <c r="C51" s="15"/>
      <c r="D51" s="15"/>
      <c r="E51" s="15"/>
      <c r="F51" s="15"/>
      <c r="G51" s="15"/>
      <c r="H51" s="15"/>
      <c r="I51" s="15"/>
      <c r="J51" s="15"/>
      <c r="K51" s="15"/>
      <c r="L51" s="15"/>
      <c r="M51" s="15"/>
      <c r="N51" s="15"/>
      <c r="O51" s="15"/>
      <c r="P51" s="15"/>
      <c r="Q51" s="26"/>
      <c r="R51" s="41" t="s">
        <v>106</v>
      </c>
      <c r="S51" s="15"/>
      <c r="T51" s="15"/>
      <c r="U51" s="15"/>
      <c r="V51" s="15"/>
      <c r="W51" s="15"/>
      <c r="X51" s="15"/>
      <c r="Y51" s="15"/>
      <c r="Z51" s="15"/>
      <c r="AA51" s="15"/>
      <c r="AB51" s="15"/>
      <c r="AC51" s="15"/>
      <c r="AD51" s="15"/>
      <c r="AE51" s="15"/>
      <c r="AF51" s="15"/>
    </row>
    <row r="52" spans="1:32" s="28" customFormat="1" ht="9" customHeight="1">
      <c r="A52" s="26"/>
      <c r="B52" s="26"/>
      <c r="C52" s="15"/>
      <c r="D52" s="15"/>
      <c r="E52" s="15"/>
      <c r="F52" s="15"/>
      <c r="G52" s="15"/>
      <c r="H52" s="15"/>
      <c r="I52" s="15"/>
      <c r="J52" s="15"/>
      <c r="K52" s="15"/>
      <c r="L52" s="15"/>
      <c r="M52" s="15"/>
      <c r="N52" s="15"/>
      <c r="O52" s="15"/>
      <c r="P52" s="15"/>
      <c r="Q52" s="16"/>
    </row>
    <row r="53" spans="1:32">
      <c r="A53" s="16"/>
      <c r="Q53" s="16"/>
    </row>
    <row r="54" spans="1:32">
      <c r="A54" s="16"/>
    </row>
    <row r="55" spans="1:32">
      <c r="A55" s="16"/>
    </row>
    <row r="56" spans="1:32">
      <c r="A56" s="16"/>
    </row>
    <row r="57" spans="1:32">
      <c r="A57" s="16"/>
    </row>
    <row r="58" spans="1:32">
      <c r="A58" s="16"/>
    </row>
    <row r="59" spans="1:32">
      <c r="A59" s="16"/>
    </row>
    <row r="60" spans="1:32">
      <c r="A60" s="16"/>
    </row>
    <row r="61" spans="1:32">
      <c r="A61" s="16"/>
    </row>
    <row r="62" spans="1:32">
      <c r="A62" s="16"/>
    </row>
    <row r="63" spans="1:32">
      <c r="A63" s="16"/>
    </row>
    <row r="64" spans="1:32">
      <c r="A64" s="16"/>
    </row>
    <row r="65" spans="1:17">
      <c r="A65" s="16"/>
    </row>
    <row r="66" spans="1:17">
      <c r="A66" s="16"/>
    </row>
    <row r="67" spans="1:17">
      <c r="A67" s="16"/>
    </row>
    <row r="68" spans="1:17">
      <c r="A68" s="16"/>
    </row>
    <row r="69" spans="1:17">
      <c r="A69" s="16"/>
    </row>
    <row r="70" spans="1:17">
      <c r="A70" s="16"/>
    </row>
    <row r="71" spans="1:17">
      <c r="A71" s="16"/>
      <c r="Q71" s="16"/>
    </row>
    <row r="72" spans="1:17">
      <c r="A72" s="16"/>
      <c r="Q72" s="16"/>
    </row>
    <row r="73" spans="1:17">
      <c r="A73" s="16"/>
      <c r="Q73" s="16"/>
    </row>
    <row r="74" spans="1:17">
      <c r="A74" s="16"/>
      <c r="Q74" s="16"/>
    </row>
    <row r="75" spans="1:17">
      <c r="A75" s="16"/>
      <c r="Q75" s="16"/>
    </row>
    <row r="76" spans="1:17">
      <c r="A76" s="16"/>
      <c r="Q76" s="16"/>
    </row>
    <row r="77" spans="1:17">
      <c r="A77" s="16"/>
      <c r="Q77" s="16"/>
    </row>
    <row r="78" spans="1:17">
      <c r="A78" s="16"/>
      <c r="Q78" s="16"/>
    </row>
    <row r="79" spans="1:17">
      <c r="A79" s="16"/>
      <c r="Q79" s="16"/>
    </row>
    <row r="80" spans="1:17">
      <c r="A80" s="16"/>
      <c r="Q80" s="16"/>
    </row>
    <row r="81" spans="1:17">
      <c r="A81" s="16"/>
      <c r="Q81" s="16"/>
    </row>
    <row r="82" spans="1:17">
      <c r="A82" s="16"/>
      <c r="Q82" s="16"/>
    </row>
    <row r="83" spans="1:17">
      <c r="A83" s="16"/>
      <c r="Q83" s="16"/>
    </row>
    <row r="84" spans="1:17">
      <c r="A84" s="16"/>
      <c r="Q84" s="16"/>
    </row>
    <row r="85" spans="1:17">
      <c r="A85" s="16"/>
      <c r="Q85" s="16"/>
    </row>
    <row r="86" spans="1:17">
      <c r="A86" s="16"/>
      <c r="Q86" s="16"/>
    </row>
    <row r="87" spans="1:17">
      <c r="A87" s="16"/>
      <c r="Q87" s="16"/>
    </row>
    <row r="88" spans="1:17">
      <c r="A88" s="16"/>
      <c r="Q88" s="16"/>
    </row>
    <row r="89" spans="1:17">
      <c r="A89" s="16"/>
      <c r="Q89" s="16"/>
    </row>
    <row r="90" spans="1:17">
      <c r="A90" s="16"/>
      <c r="Q90" s="16"/>
    </row>
    <row r="91" spans="1:17">
      <c r="A91" s="16"/>
      <c r="Q91" s="16"/>
    </row>
    <row r="92" spans="1:17">
      <c r="A92" s="16"/>
      <c r="Q92" s="16"/>
    </row>
    <row r="93" spans="1:17">
      <c r="A93" s="16"/>
      <c r="Q93" s="16"/>
    </row>
    <row r="94" spans="1:17">
      <c r="A94" s="16"/>
      <c r="Q94" s="16"/>
    </row>
    <row r="95" spans="1:17">
      <c r="A95" s="16"/>
      <c r="Q95" s="16"/>
    </row>
    <row r="96" spans="1:17">
      <c r="A96" s="16"/>
      <c r="Q96" s="16"/>
    </row>
    <row r="97" spans="1:17">
      <c r="A97" s="16"/>
      <c r="Q97" s="16"/>
    </row>
    <row r="98" spans="1:17">
      <c r="A98" s="16"/>
      <c r="Q98" s="16"/>
    </row>
    <row r="99" spans="1:17">
      <c r="A99" s="16"/>
      <c r="Q99" s="16"/>
    </row>
    <row r="100" spans="1:17">
      <c r="A100" s="16"/>
      <c r="Q100" s="16"/>
    </row>
    <row r="101" spans="1:17">
      <c r="A101" s="16"/>
      <c r="Q101" s="16"/>
    </row>
    <row r="102" spans="1:17">
      <c r="A102" s="16"/>
      <c r="Q102" s="16"/>
    </row>
    <row r="103" spans="1:17">
      <c r="A103" s="16"/>
      <c r="Q103" s="16"/>
    </row>
    <row r="104" spans="1:17">
      <c r="A104" s="16"/>
      <c r="Q104" s="16"/>
    </row>
    <row r="105" spans="1:17">
      <c r="A105" s="16"/>
      <c r="Q105" s="16"/>
    </row>
    <row r="106" spans="1:17">
      <c r="A106" s="16"/>
      <c r="Q106" s="16"/>
    </row>
    <row r="107" spans="1:17">
      <c r="A107" s="16"/>
      <c r="Q107" s="16"/>
    </row>
    <row r="108" spans="1:17">
      <c r="A108" s="16"/>
      <c r="Q108" s="16"/>
    </row>
    <row r="109" spans="1:17">
      <c r="A109" s="16"/>
      <c r="Q109" s="16"/>
    </row>
    <row r="110" spans="1:17">
      <c r="A110" s="16"/>
      <c r="Q110" s="16"/>
    </row>
    <row r="111" spans="1:17">
      <c r="A111" s="16"/>
      <c r="Q111" s="16"/>
    </row>
    <row r="112" spans="1:17">
      <c r="A112" s="16"/>
      <c r="Q112" s="16"/>
    </row>
    <row r="113" spans="1:17">
      <c r="A113" s="16"/>
      <c r="Q113" s="16"/>
    </row>
    <row r="114" spans="1:17">
      <c r="A114" s="16"/>
      <c r="Q114" s="16"/>
    </row>
    <row r="115" spans="1:17">
      <c r="A115" s="16"/>
      <c r="Q115" s="16"/>
    </row>
    <row r="116" spans="1:17">
      <c r="A116" s="16"/>
      <c r="Q116" s="16"/>
    </row>
    <row r="117" spans="1:17">
      <c r="A117" s="16"/>
      <c r="Q117" s="16"/>
    </row>
    <row r="118" spans="1:17">
      <c r="A118" s="16"/>
      <c r="Q118" s="16"/>
    </row>
    <row r="119" spans="1:17">
      <c r="A119" s="16"/>
      <c r="Q119" s="16"/>
    </row>
    <row r="120" spans="1:17">
      <c r="A120" s="16"/>
      <c r="Q120" s="16"/>
    </row>
    <row r="121" spans="1:17">
      <c r="A121" s="16"/>
      <c r="Q121" s="16"/>
    </row>
    <row r="122" spans="1:17">
      <c r="A122" s="16"/>
      <c r="Q122" s="16"/>
    </row>
    <row r="123" spans="1:17">
      <c r="A123" s="16"/>
      <c r="Q123" s="16"/>
    </row>
    <row r="124" spans="1:17">
      <c r="A124" s="16"/>
      <c r="Q124" s="16"/>
    </row>
    <row r="125" spans="1:17">
      <c r="A125" s="16"/>
      <c r="Q125" s="16"/>
    </row>
    <row r="126" spans="1:17">
      <c r="A126" s="16"/>
      <c r="Q126" s="16"/>
    </row>
    <row r="127" spans="1:17">
      <c r="A127" s="16"/>
      <c r="Q127" s="16"/>
    </row>
    <row r="128" spans="1:17">
      <c r="A128" s="16"/>
      <c r="Q128" s="16"/>
    </row>
    <row r="129" spans="1:17">
      <c r="A129" s="16"/>
      <c r="Q129" s="16"/>
    </row>
    <row r="130" spans="1:17">
      <c r="A130" s="16"/>
      <c r="Q130" s="16"/>
    </row>
    <row r="131" spans="1:17">
      <c r="A131" s="16"/>
      <c r="Q131" s="16"/>
    </row>
    <row r="132" spans="1:17">
      <c r="A132" s="16"/>
      <c r="Q132" s="16"/>
    </row>
    <row r="133" spans="1:17">
      <c r="A133" s="16"/>
      <c r="Q133" s="16"/>
    </row>
    <row r="134" spans="1:17">
      <c r="A134" s="16"/>
      <c r="Q134" s="16"/>
    </row>
    <row r="135" spans="1:17">
      <c r="A135" s="16"/>
      <c r="Q135" s="16"/>
    </row>
    <row r="136" spans="1:17">
      <c r="A136" s="16"/>
      <c r="Q136" s="16"/>
    </row>
    <row r="137" spans="1:17">
      <c r="A137" s="16"/>
      <c r="Q137" s="16"/>
    </row>
    <row r="138" spans="1:17">
      <c r="A138" s="16"/>
      <c r="Q138" s="16"/>
    </row>
    <row r="139" spans="1:17">
      <c r="A139" s="16"/>
      <c r="Q139" s="16"/>
    </row>
    <row r="140" spans="1:17">
      <c r="A140" s="16"/>
      <c r="Q140" s="16"/>
    </row>
    <row r="141" spans="1:17">
      <c r="A141" s="16"/>
      <c r="Q141" s="16"/>
    </row>
    <row r="142" spans="1:17">
      <c r="A142" s="16"/>
      <c r="Q142" s="16"/>
    </row>
    <row r="143" spans="1:17">
      <c r="A143" s="16"/>
      <c r="Q143" s="16"/>
    </row>
    <row r="144" spans="1:17">
      <c r="A144" s="16"/>
      <c r="Q144" s="16"/>
    </row>
    <row r="145" spans="1:17">
      <c r="A145" s="16"/>
      <c r="Q145" s="16"/>
    </row>
    <row r="146" spans="1:17">
      <c r="A146" s="16"/>
      <c r="Q146" s="16"/>
    </row>
    <row r="147" spans="1:17">
      <c r="A147" s="16"/>
      <c r="Q147" s="16"/>
    </row>
    <row r="148" spans="1:17">
      <c r="A148" s="16"/>
      <c r="Q148" s="16"/>
    </row>
    <row r="149" spans="1:17">
      <c r="A149" s="16"/>
      <c r="Q149" s="16"/>
    </row>
    <row r="150" spans="1:17">
      <c r="A150" s="16"/>
      <c r="Q150" s="16"/>
    </row>
    <row r="151" spans="1:17">
      <c r="A151" s="16"/>
      <c r="Q151" s="16"/>
    </row>
    <row r="152" spans="1:17">
      <c r="A152" s="16"/>
      <c r="Q152" s="16"/>
    </row>
    <row r="153" spans="1:17">
      <c r="A153" s="16"/>
      <c r="Q153" s="16"/>
    </row>
    <row r="154" spans="1:17">
      <c r="A154" s="16"/>
      <c r="Q154" s="16"/>
    </row>
    <row r="155" spans="1:17">
      <c r="A155" s="16"/>
      <c r="Q155" s="16"/>
    </row>
    <row r="156" spans="1:17">
      <c r="A156" s="16"/>
      <c r="Q156" s="16"/>
    </row>
    <row r="157" spans="1:17">
      <c r="A157" s="16"/>
      <c r="Q157" s="16"/>
    </row>
    <row r="158" spans="1:17">
      <c r="A158" s="16"/>
      <c r="Q158" s="16"/>
    </row>
    <row r="159" spans="1:17">
      <c r="A159" s="16"/>
      <c r="Q159" s="16"/>
    </row>
    <row r="160" spans="1:17">
      <c r="A160" s="16"/>
      <c r="Q160" s="16"/>
    </row>
    <row r="161" spans="1:17">
      <c r="A161" s="16"/>
      <c r="Q161" s="16"/>
    </row>
    <row r="162" spans="1:17">
      <c r="A162" s="16"/>
      <c r="Q162" s="16"/>
    </row>
    <row r="163" spans="1:17">
      <c r="A163" s="16"/>
      <c r="Q163" s="16"/>
    </row>
    <row r="164" spans="1:17">
      <c r="A164" s="16"/>
      <c r="Q164" s="16"/>
    </row>
    <row r="165" spans="1:17">
      <c r="A165" s="16"/>
      <c r="Q165" s="16"/>
    </row>
    <row r="166" spans="1:17">
      <c r="A166" s="16"/>
      <c r="Q166" s="16"/>
    </row>
    <row r="167" spans="1:17">
      <c r="A167" s="16"/>
      <c r="Q167" s="16"/>
    </row>
    <row r="168" spans="1:17">
      <c r="A168" s="16"/>
      <c r="Q168" s="16"/>
    </row>
    <row r="169" spans="1:17">
      <c r="A169" s="16"/>
      <c r="Q169" s="16"/>
    </row>
    <row r="170" spans="1:17">
      <c r="A170" s="16"/>
      <c r="Q170" s="16"/>
    </row>
    <row r="171" spans="1:17">
      <c r="A171" s="16"/>
      <c r="Q171" s="16"/>
    </row>
    <row r="172" spans="1:17">
      <c r="A172" s="16"/>
      <c r="Q172" s="16"/>
    </row>
    <row r="173" spans="1:17">
      <c r="A173" s="16"/>
      <c r="Q173" s="16"/>
    </row>
    <row r="174" spans="1:17">
      <c r="Q174" s="16"/>
    </row>
    <row r="175" spans="1:17">
      <c r="Q175" s="16"/>
    </row>
    <row r="176" spans="1:17">
      <c r="Q176" s="16"/>
    </row>
    <row r="177" spans="17:17">
      <c r="Q177" s="16"/>
    </row>
    <row r="178" spans="17:17">
      <c r="Q178" s="16"/>
    </row>
    <row r="179" spans="17:17">
      <c r="Q179" s="16"/>
    </row>
    <row r="180" spans="17:17">
      <c r="Q180" s="16"/>
    </row>
    <row r="181" spans="17:17">
      <c r="Q181" s="16"/>
    </row>
    <row r="182" spans="17:17">
      <c r="Q182" s="16"/>
    </row>
    <row r="183" spans="17:17">
      <c r="Q183" s="16"/>
    </row>
    <row r="184" spans="17:17">
      <c r="Q184" s="16"/>
    </row>
    <row r="185" spans="17:17">
      <c r="Q185" s="16"/>
    </row>
    <row r="186" spans="17:17">
      <c r="Q186" s="16"/>
    </row>
    <row r="187" spans="17:17">
      <c r="Q187" s="16"/>
    </row>
    <row r="188" spans="17:17">
      <c r="Q188" s="16"/>
    </row>
    <row r="189" spans="17:17">
      <c r="Q189" s="16"/>
    </row>
    <row r="190" spans="17:17">
      <c r="Q190" s="16"/>
    </row>
    <row r="191" spans="17:17">
      <c r="Q191" s="16"/>
    </row>
  </sheetData>
  <mergeCells count="24">
    <mergeCell ref="U2:W2"/>
    <mergeCell ref="B2:D2"/>
    <mergeCell ref="B3:D3"/>
    <mergeCell ref="R2:T2"/>
    <mergeCell ref="R3:T3"/>
    <mergeCell ref="N2:P2"/>
    <mergeCell ref="E2:G2"/>
    <mergeCell ref="E3:G3"/>
    <mergeCell ref="K2:M2"/>
    <mergeCell ref="H3:J3"/>
    <mergeCell ref="H2:J2"/>
    <mergeCell ref="X2:Z2"/>
    <mergeCell ref="AA3:AC3"/>
    <mergeCell ref="AA2:AC2"/>
    <mergeCell ref="X3:Z3"/>
    <mergeCell ref="AD2:AF2"/>
    <mergeCell ref="B49:P49"/>
    <mergeCell ref="B50:P50"/>
    <mergeCell ref="R49:AF49"/>
    <mergeCell ref="R50:AF50"/>
    <mergeCell ref="N3:P3"/>
    <mergeCell ref="K3:M3"/>
    <mergeCell ref="AD3:AF3"/>
    <mergeCell ref="U3:W3"/>
  </mergeCells>
  <phoneticPr fontId="1"/>
  <pageMargins left="0.23622047244094491" right="0.23622047244094491" top="0.19685039370078741" bottom="0.19685039370078741" header="0.31496062992125984" footer="0.31496062992125984"/>
  <pageSetup paperSize="9" orientation="portrait" horizontalDpi="4800" verticalDpi="4800" r:id="rId1"/>
  <headerFooter alignWithMargins="0"/>
  <ignoredErrors>
    <ignoredError sqref="D47 G47 J47 M47 T47 W47 Z47 AC47 P47" formula="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C5C40D-A7B9-485B-8C4F-5AF2FDB98A5D}">
  <sheetPr>
    <pageSetUpPr fitToPage="1"/>
  </sheetPr>
  <dimension ref="A1:AJ127"/>
  <sheetViews>
    <sheetView zoomScale="160" zoomScaleNormal="160" workbookViewId="0">
      <selection sqref="A1:P44"/>
    </sheetView>
  </sheetViews>
  <sheetFormatPr defaultColWidth="8.25" defaultRowHeight="13.5"/>
  <cols>
    <col min="1" max="1" width="4" style="37" customWidth="1"/>
    <col min="2" max="4" width="5.75" style="37" customWidth="1"/>
    <col min="5" max="9" width="5.25" style="37" customWidth="1"/>
    <col min="10" max="10" width="5.125" style="37" bestFit="1" customWidth="1"/>
    <col min="11" max="12" width="5.25" style="37" customWidth="1"/>
    <col min="13" max="13" width="5.125" style="37" bestFit="1" customWidth="1"/>
    <col min="14" max="16" width="5.25" style="37" customWidth="1"/>
    <col min="17" max="17" width="0.375" style="29" customWidth="1"/>
    <col min="18" max="16384" width="8.25" style="37"/>
  </cols>
  <sheetData>
    <row r="1" spans="1:36" s="15" customFormat="1" ht="16.350000000000001" customHeight="1">
      <c r="A1" s="186" t="s">
        <v>110</v>
      </c>
      <c r="Q1" s="14"/>
    </row>
    <row r="2" spans="1:36" s="15" customFormat="1" ht="11.1" customHeight="1">
      <c r="A2" s="413" t="s">
        <v>0</v>
      </c>
      <c r="B2" s="416" t="s">
        <v>111</v>
      </c>
      <c r="C2" s="417"/>
      <c r="D2" s="417"/>
      <c r="E2" s="417"/>
      <c r="F2" s="417"/>
      <c r="G2" s="417"/>
      <c r="H2" s="417"/>
      <c r="I2" s="417"/>
      <c r="J2" s="417"/>
      <c r="K2" s="417"/>
      <c r="L2" s="417"/>
      <c r="M2" s="417"/>
      <c r="N2" s="417"/>
      <c r="O2" s="417"/>
      <c r="P2" s="418"/>
      <c r="Q2" s="14"/>
    </row>
    <row r="3" spans="1:36" ht="11.1" customHeight="1">
      <c r="A3" s="414"/>
      <c r="B3" s="419" t="s">
        <v>112</v>
      </c>
      <c r="C3" s="422"/>
      <c r="D3" s="423"/>
      <c r="E3" s="419" t="s">
        <v>113</v>
      </c>
      <c r="F3" s="420"/>
      <c r="G3" s="421"/>
      <c r="H3" s="419" t="s">
        <v>114</v>
      </c>
      <c r="I3" s="422"/>
      <c r="J3" s="423"/>
      <c r="K3" s="419" t="s">
        <v>115</v>
      </c>
      <c r="L3" s="422"/>
      <c r="M3" s="423"/>
      <c r="N3" s="419" t="s">
        <v>116</v>
      </c>
      <c r="O3" s="422"/>
      <c r="P3" s="423"/>
      <c r="Q3" s="48"/>
    </row>
    <row r="4" spans="1:36" ht="72" customHeight="1">
      <c r="A4" s="415"/>
      <c r="B4" s="403" t="s">
        <v>109</v>
      </c>
      <c r="C4" s="404"/>
      <c r="D4" s="405"/>
      <c r="E4" s="403" t="s">
        <v>653</v>
      </c>
      <c r="F4" s="404"/>
      <c r="G4" s="405"/>
      <c r="H4" s="403" t="s">
        <v>654</v>
      </c>
      <c r="I4" s="404"/>
      <c r="J4" s="405"/>
      <c r="K4" s="403" t="s">
        <v>655</v>
      </c>
      <c r="L4" s="404"/>
      <c r="M4" s="405"/>
      <c r="N4" s="403" t="s">
        <v>108</v>
      </c>
      <c r="O4" s="404"/>
      <c r="P4" s="405"/>
      <c r="Q4" s="16"/>
    </row>
    <row r="5" spans="1:36" s="38" customFormat="1" ht="11.1" customHeight="1">
      <c r="A5" s="221" t="s">
        <v>722</v>
      </c>
      <c r="B5" s="39" t="s">
        <v>79</v>
      </c>
      <c r="C5" s="39" t="s">
        <v>78</v>
      </c>
      <c r="D5" s="39" t="s">
        <v>92</v>
      </c>
      <c r="E5" s="39" t="s">
        <v>79</v>
      </c>
      <c r="F5" s="39" t="s">
        <v>78</v>
      </c>
      <c r="G5" s="39" t="s">
        <v>92</v>
      </c>
      <c r="H5" s="39" t="s">
        <v>79</v>
      </c>
      <c r="I5" s="39" t="s">
        <v>78</v>
      </c>
      <c r="J5" s="39" t="s">
        <v>92</v>
      </c>
      <c r="K5" s="39" t="s">
        <v>79</v>
      </c>
      <c r="L5" s="39" t="s">
        <v>78</v>
      </c>
      <c r="M5" s="39" t="s">
        <v>92</v>
      </c>
      <c r="N5" s="39" t="s">
        <v>79</v>
      </c>
      <c r="O5" s="39" t="s">
        <v>78</v>
      </c>
      <c r="P5" s="39" t="s">
        <v>92</v>
      </c>
      <c r="Q5" s="45"/>
      <c r="R5" s="45"/>
      <c r="S5" s="45"/>
      <c r="T5" s="45"/>
      <c r="U5" s="45"/>
      <c r="V5" s="45"/>
      <c r="W5" s="45"/>
      <c r="X5" s="45"/>
      <c r="Y5" s="45"/>
      <c r="Z5" s="45"/>
      <c r="AA5" s="45"/>
      <c r="AB5" s="45"/>
      <c r="AC5" s="45"/>
      <c r="AD5" s="45"/>
      <c r="AE5" s="45"/>
      <c r="AF5" s="45"/>
      <c r="AG5" s="45"/>
      <c r="AH5" s="45"/>
      <c r="AI5" s="45"/>
      <c r="AJ5" s="45"/>
    </row>
    <row r="6" spans="1:36" ht="11.1" customHeight="1">
      <c r="A6" s="50">
        <v>1986</v>
      </c>
      <c r="B6" s="46">
        <v>61</v>
      </c>
      <c r="C6" s="46">
        <v>303</v>
      </c>
      <c r="D6" s="46">
        <f t="shared" ref="D6:D38" si="0">B6-C6</f>
        <v>-242</v>
      </c>
      <c r="E6" s="46">
        <v>247</v>
      </c>
      <c r="F6" s="46">
        <v>56</v>
      </c>
      <c r="G6" s="46">
        <f t="shared" ref="G6:G38" si="1">E6-F6</f>
        <v>191</v>
      </c>
      <c r="H6" s="46">
        <v>54</v>
      </c>
      <c r="I6" s="46">
        <v>941</v>
      </c>
      <c r="J6" s="46">
        <f t="shared" ref="J6:J38" si="2">H6-I6</f>
        <v>-887</v>
      </c>
      <c r="K6" s="46">
        <v>155</v>
      </c>
      <c r="L6" s="46">
        <v>332</v>
      </c>
      <c r="M6" s="46">
        <f t="shared" ref="M6:M40" si="3">K6-L6</f>
        <v>-177</v>
      </c>
      <c r="N6" s="46">
        <v>15</v>
      </c>
      <c r="O6" s="46">
        <v>20</v>
      </c>
      <c r="P6" s="46">
        <f t="shared" ref="P6:P38" si="4">N6-O6</f>
        <v>-5</v>
      </c>
      <c r="Q6" s="45"/>
    </row>
    <row r="7" spans="1:36" ht="11.1" customHeight="1">
      <c r="A7" s="50">
        <v>1987</v>
      </c>
      <c r="B7" s="46">
        <v>124</v>
      </c>
      <c r="C7" s="46">
        <v>324</v>
      </c>
      <c r="D7" s="46">
        <f t="shared" si="0"/>
        <v>-200</v>
      </c>
      <c r="E7" s="46">
        <v>380</v>
      </c>
      <c r="F7" s="46">
        <v>49</v>
      </c>
      <c r="G7" s="46">
        <f t="shared" si="1"/>
        <v>331</v>
      </c>
      <c r="H7" s="46">
        <v>59</v>
      </c>
      <c r="I7" s="46">
        <v>731</v>
      </c>
      <c r="J7" s="46">
        <f t="shared" si="2"/>
        <v>-672</v>
      </c>
      <c r="K7" s="46">
        <v>127</v>
      </c>
      <c r="L7" s="46">
        <v>264</v>
      </c>
      <c r="M7" s="46">
        <f t="shared" si="3"/>
        <v>-137</v>
      </c>
      <c r="N7" s="46">
        <v>43</v>
      </c>
      <c r="O7" s="46">
        <v>14</v>
      </c>
      <c r="P7" s="46">
        <f t="shared" si="4"/>
        <v>29</v>
      </c>
      <c r="Q7" s="45"/>
    </row>
    <row r="8" spans="1:36" ht="11.1" customHeight="1">
      <c r="A8" s="50">
        <v>1988</v>
      </c>
      <c r="B8" s="46">
        <v>117</v>
      </c>
      <c r="C8" s="46">
        <v>351</v>
      </c>
      <c r="D8" s="46">
        <f t="shared" si="0"/>
        <v>-234</v>
      </c>
      <c r="E8" s="46">
        <v>267</v>
      </c>
      <c r="F8" s="46">
        <v>47</v>
      </c>
      <c r="G8" s="46">
        <f t="shared" si="1"/>
        <v>220</v>
      </c>
      <c r="H8" s="46">
        <v>50</v>
      </c>
      <c r="I8" s="46">
        <v>656</v>
      </c>
      <c r="J8" s="46">
        <f t="shared" si="2"/>
        <v>-606</v>
      </c>
      <c r="K8" s="46">
        <v>154</v>
      </c>
      <c r="L8" s="46">
        <v>304</v>
      </c>
      <c r="M8" s="46">
        <f t="shared" si="3"/>
        <v>-150</v>
      </c>
      <c r="N8" s="46">
        <v>24</v>
      </c>
      <c r="O8" s="46">
        <v>17</v>
      </c>
      <c r="P8" s="46">
        <f t="shared" si="4"/>
        <v>7</v>
      </c>
      <c r="Q8" s="45"/>
    </row>
    <row r="9" spans="1:36" ht="11.1" customHeight="1">
      <c r="A9" s="50">
        <v>1989</v>
      </c>
      <c r="B9" s="46">
        <v>144</v>
      </c>
      <c r="C9" s="46">
        <v>347</v>
      </c>
      <c r="D9" s="46">
        <f t="shared" si="0"/>
        <v>-203</v>
      </c>
      <c r="E9" s="46">
        <v>353</v>
      </c>
      <c r="F9" s="46">
        <v>32</v>
      </c>
      <c r="G9" s="46">
        <f t="shared" si="1"/>
        <v>321</v>
      </c>
      <c r="H9" s="46">
        <v>39</v>
      </c>
      <c r="I9" s="46">
        <v>505</v>
      </c>
      <c r="J9" s="46">
        <f t="shared" si="2"/>
        <v>-466</v>
      </c>
      <c r="K9" s="46">
        <v>111</v>
      </c>
      <c r="L9" s="46">
        <v>313</v>
      </c>
      <c r="M9" s="46">
        <f t="shared" si="3"/>
        <v>-202</v>
      </c>
      <c r="N9" s="46">
        <v>33</v>
      </c>
      <c r="O9" s="46">
        <v>24</v>
      </c>
      <c r="P9" s="46">
        <f t="shared" si="4"/>
        <v>9</v>
      </c>
      <c r="Q9" s="45"/>
    </row>
    <row r="10" spans="1:36" ht="11.1" customHeight="1">
      <c r="A10" s="50">
        <v>1990</v>
      </c>
      <c r="B10" s="46">
        <v>73</v>
      </c>
      <c r="C10" s="46">
        <v>324</v>
      </c>
      <c r="D10" s="46">
        <f t="shared" si="0"/>
        <v>-251</v>
      </c>
      <c r="E10" s="46">
        <v>297</v>
      </c>
      <c r="F10" s="46">
        <v>33</v>
      </c>
      <c r="G10" s="46">
        <f t="shared" si="1"/>
        <v>264</v>
      </c>
      <c r="H10" s="46">
        <v>23</v>
      </c>
      <c r="I10" s="46">
        <v>361</v>
      </c>
      <c r="J10" s="46">
        <f t="shared" si="2"/>
        <v>-338</v>
      </c>
      <c r="K10" s="46">
        <v>131</v>
      </c>
      <c r="L10" s="46">
        <v>268</v>
      </c>
      <c r="M10" s="46">
        <f t="shared" si="3"/>
        <v>-137</v>
      </c>
      <c r="N10" s="46">
        <v>19</v>
      </c>
      <c r="O10" s="46">
        <v>26</v>
      </c>
      <c r="P10" s="46">
        <f t="shared" si="4"/>
        <v>-7</v>
      </c>
      <c r="Q10" s="45"/>
    </row>
    <row r="11" spans="1:36" ht="11.1" customHeight="1">
      <c r="A11" s="50">
        <v>1991</v>
      </c>
      <c r="B11" s="46">
        <v>70</v>
      </c>
      <c r="C11" s="46">
        <v>344</v>
      </c>
      <c r="D11" s="46">
        <f t="shared" si="0"/>
        <v>-274</v>
      </c>
      <c r="E11" s="46">
        <v>186</v>
      </c>
      <c r="F11" s="46">
        <v>41</v>
      </c>
      <c r="G11" s="46">
        <f t="shared" si="1"/>
        <v>145</v>
      </c>
      <c r="H11" s="46">
        <v>23</v>
      </c>
      <c r="I11" s="46">
        <v>377</v>
      </c>
      <c r="J11" s="46">
        <f t="shared" si="2"/>
        <v>-354</v>
      </c>
      <c r="K11" s="46">
        <v>73</v>
      </c>
      <c r="L11" s="46">
        <v>213</v>
      </c>
      <c r="M11" s="46">
        <f t="shared" si="3"/>
        <v>-140</v>
      </c>
      <c r="N11" s="46">
        <v>18</v>
      </c>
      <c r="O11" s="46">
        <v>25</v>
      </c>
      <c r="P11" s="46">
        <f t="shared" si="4"/>
        <v>-7</v>
      </c>
      <c r="Q11" s="45"/>
    </row>
    <row r="12" spans="1:36" ht="11.1" customHeight="1">
      <c r="A12" s="50">
        <v>1992</v>
      </c>
      <c r="B12" s="46">
        <v>38</v>
      </c>
      <c r="C12" s="46">
        <v>458</v>
      </c>
      <c r="D12" s="46">
        <f t="shared" si="0"/>
        <v>-420</v>
      </c>
      <c r="E12" s="46">
        <v>64</v>
      </c>
      <c r="F12" s="46">
        <v>52</v>
      </c>
      <c r="G12" s="46">
        <f t="shared" si="1"/>
        <v>12</v>
      </c>
      <c r="H12" s="46">
        <v>21</v>
      </c>
      <c r="I12" s="46">
        <v>405</v>
      </c>
      <c r="J12" s="46">
        <f t="shared" si="2"/>
        <v>-384</v>
      </c>
      <c r="K12" s="46">
        <v>97</v>
      </c>
      <c r="L12" s="46">
        <v>195</v>
      </c>
      <c r="M12" s="46">
        <f t="shared" si="3"/>
        <v>-98</v>
      </c>
      <c r="N12" s="46">
        <v>20</v>
      </c>
      <c r="O12" s="46">
        <v>21</v>
      </c>
      <c r="P12" s="46">
        <f t="shared" si="4"/>
        <v>-1</v>
      </c>
      <c r="Q12" s="45"/>
    </row>
    <row r="13" spans="1:36" ht="11.1" customHeight="1">
      <c r="A13" s="50">
        <v>1993</v>
      </c>
      <c r="B13" s="46">
        <v>77</v>
      </c>
      <c r="C13" s="46">
        <v>296</v>
      </c>
      <c r="D13" s="46">
        <f t="shared" si="0"/>
        <v>-219</v>
      </c>
      <c r="E13" s="46">
        <v>96</v>
      </c>
      <c r="F13" s="46">
        <v>30</v>
      </c>
      <c r="G13" s="46">
        <f t="shared" si="1"/>
        <v>66</v>
      </c>
      <c r="H13" s="46">
        <v>24</v>
      </c>
      <c r="I13" s="46">
        <v>496</v>
      </c>
      <c r="J13" s="46">
        <f t="shared" si="2"/>
        <v>-472</v>
      </c>
      <c r="K13" s="46">
        <v>63</v>
      </c>
      <c r="L13" s="46">
        <v>182</v>
      </c>
      <c r="M13" s="46">
        <f t="shared" si="3"/>
        <v>-119</v>
      </c>
      <c r="N13" s="46">
        <v>30</v>
      </c>
      <c r="O13" s="46">
        <v>31</v>
      </c>
      <c r="P13" s="46">
        <f t="shared" si="4"/>
        <v>-1</v>
      </c>
      <c r="Q13" s="45"/>
    </row>
    <row r="14" spans="1:36" ht="11.1" customHeight="1">
      <c r="A14" s="50">
        <v>1994</v>
      </c>
      <c r="B14" s="46">
        <v>80</v>
      </c>
      <c r="C14" s="46">
        <v>262</v>
      </c>
      <c r="D14" s="46">
        <f t="shared" si="0"/>
        <v>-182</v>
      </c>
      <c r="E14" s="46">
        <v>62</v>
      </c>
      <c r="F14" s="46">
        <v>41</v>
      </c>
      <c r="G14" s="46">
        <f t="shared" si="1"/>
        <v>21</v>
      </c>
      <c r="H14" s="46">
        <v>17</v>
      </c>
      <c r="I14" s="46">
        <v>475</v>
      </c>
      <c r="J14" s="46">
        <f t="shared" si="2"/>
        <v>-458</v>
      </c>
      <c r="K14" s="46">
        <v>57</v>
      </c>
      <c r="L14" s="46">
        <v>156</v>
      </c>
      <c r="M14" s="46">
        <f t="shared" si="3"/>
        <v>-99</v>
      </c>
      <c r="N14" s="46">
        <v>19</v>
      </c>
      <c r="O14" s="46">
        <v>19</v>
      </c>
      <c r="P14" s="46">
        <f t="shared" si="4"/>
        <v>0</v>
      </c>
      <c r="Q14" s="45"/>
    </row>
    <row r="15" spans="1:36" ht="11.1" customHeight="1">
      <c r="A15" s="50">
        <v>1995</v>
      </c>
      <c r="B15" s="46">
        <v>75</v>
      </c>
      <c r="C15" s="46">
        <v>309</v>
      </c>
      <c r="D15" s="46">
        <f t="shared" si="0"/>
        <v>-234</v>
      </c>
      <c r="E15" s="46">
        <v>127</v>
      </c>
      <c r="F15" s="46">
        <v>37</v>
      </c>
      <c r="G15" s="46">
        <f t="shared" si="1"/>
        <v>90</v>
      </c>
      <c r="H15" s="46">
        <v>18</v>
      </c>
      <c r="I15" s="46">
        <v>578</v>
      </c>
      <c r="J15" s="46">
        <f t="shared" si="2"/>
        <v>-560</v>
      </c>
      <c r="K15" s="46">
        <v>56</v>
      </c>
      <c r="L15" s="46">
        <v>149</v>
      </c>
      <c r="M15" s="46">
        <f t="shared" si="3"/>
        <v>-93</v>
      </c>
      <c r="N15" s="46">
        <v>14</v>
      </c>
      <c r="O15" s="46">
        <v>24</v>
      </c>
      <c r="P15" s="46">
        <f t="shared" si="4"/>
        <v>-10</v>
      </c>
      <c r="Q15" s="45"/>
    </row>
    <row r="16" spans="1:36" ht="11.1" customHeight="1">
      <c r="A16" s="50">
        <v>1996</v>
      </c>
      <c r="B16" s="46">
        <v>76</v>
      </c>
      <c r="C16" s="46">
        <v>310</v>
      </c>
      <c r="D16" s="46">
        <f t="shared" si="0"/>
        <v>-234</v>
      </c>
      <c r="E16" s="46">
        <v>112</v>
      </c>
      <c r="F16" s="46">
        <v>35</v>
      </c>
      <c r="G16" s="46">
        <f t="shared" si="1"/>
        <v>77</v>
      </c>
      <c r="H16" s="46">
        <v>16</v>
      </c>
      <c r="I16" s="46">
        <v>556</v>
      </c>
      <c r="J16" s="46">
        <f t="shared" si="2"/>
        <v>-540</v>
      </c>
      <c r="K16" s="46">
        <v>77</v>
      </c>
      <c r="L16" s="46">
        <v>234</v>
      </c>
      <c r="M16" s="46">
        <f t="shared" si="3"/>
        <v>-157</v>
      </c>
      <c r="N16" s="46">
        <v>12</v>
      </c>
      <c r="O16" s="46">
        <v>28</v>
      </c>
      <c r="P16" s="46">
        <f t="shared" si="4"/>
        <v>-16</v>
      </c>
      <c r="Q16" s="45"/>
    </row>
    <row r="17" spans="1:17" ht="11.1" customHeight="1">
      <c r="A17" s="50">
        <v>1997</v>
      </c>
      <c r="B17" s="46">
        <v>95</v>
      </c>
      <c r="C17" s="46">
        <v>283</v>
      </c>
      <c r="D17" s="46">
        <f t="shared" si="0"/>
        <v>-188</v>
      </c>
      <c r="E17" s="46">
        <v>79</v>
      </c>
      <c r="F17" s="46">
        <v>44</v>
      </c>
      <c r="G17" s="46">
        <f t="shared" si="1"/>
        <v>35</v>
      </c>
      <c r="H17" s="46">
        <v>7</v>
      </c>
      <c r="I17" s="46">
        <v>612</v>
      </c>
      <c r="J17" s="46">
        <f t="shared" si="2"/>
        <v>-605</v>
      </c>
      <c r="K17" s="46">
        <v>94</v>
      </c>
      <c r="L17" s="46">
        <v>368</v>
      </c>
      <c r="M17" s="46">
        <f t="shared" si="3"/>
        <v>-274</v>
      </c>
      <c r="N17" s="46">
        <v>12</v>
      </c>
      <c r="O17" s="46">
        <v>23</v>
      </c>
      <c r="P17" s="46">
        <f t="shared" si="4"/>
        <v>-11</v>
      </c>
      <c r="Q17" s="45"/>
    </row>
    <row r="18" spans="1:17" ht="11.1" customHeight="1">
      <c r="A18" s="50">
        <v>1998</v>
      </c>
      <c r="B18" s="46">
        <v>106</v>
      </c>
      <c r="C18" s="46">
        <v>257</v>
      </c>
      <c r="D18" s="46">
        <f t="shared" si="0"/>
        <v>-151</v>
      </c>
      <c r="E18" s="46">
        <v>109</v>
      </c>
      <c r="F18" s="46">
        <v>45</v>
      </c>
      <c r="G18" s="46">
        <f t="shared" si="1"/>
        <v>64</v>
      </c>
      <c r="H18" s="46">
        <v>10</v>
      </c>
      <c r="I18" s="46">
        <v>773</v>
      </c>
      <c r="J18" s="46">
        <f t="shared" si="2"/>
        <v>-763</v>
      </c>
      <c r="K18" s="46">
        <v>80</v>
      </c>
      <c r="L18" s="46">
        <v>442</v>
      </c>
      <c r="M18" s="46">
        <f t="shared" si="3"/>
        <v>-362</v>
      </c>
      <c r="N18" s="46">
        <v>15</v>
      </c>
      <c r="O18" s="46">
        <v>5</v>
      </c>
      <c r="P18" s="46">
        <f t="shared" si="4"/>
        <v>10</v>
      </c>
      <c r="Q18" s="45"/>
    </row>
    <row r="19" spans="1:17" ht="11.1" customHeight="1">
      <c r="A19" s="50">
        <v>1999</v>
      </c>
      <c r="B19" s="46">
        <v>146</v>
      </c>
      <c r="C19" s="46">
        <v>286</v>
      </c>
      <c r="D19" s="46">
        <f t="shared" si="0"/>
        <v>-140</v>
      </c>
      <c r="E19" s="46">
        <v>73</v>
      </c>
      <c r="F19" s="46">
        <v>27</v>
      </c>
      <c r="G19" s="46">
        <f t="shared" si="1"/>
        <v>46</v>
      </c>
      <c r="H19" s="46">
        <v>6</v>
      </c>
      <c r="I19" s="46">
        <v>912</v>
      </c>
      <c r="J19" s="46">
        <f t="shared" si="2"/>
        <v>-906</v>
      </c>
      <c r="K19" s="46">
        <v>92</v>
      </c>
      <c r="L19" s="46">
        <v>496</v>
      </c>
      <c r="M19" s="46">
        <f t="shared" si="3"/>
        <v>-404</v>
      </c>
      <c r="N19" s="46">
        <v>40</v>
      </c>
      <c r="O19" s="46">
        <v>6</v>
      </c>
      <c r="P19" s="46">
        <f t="shared" si="4"/>
        <v>34</v>
      </c>
      <c r="Q19" s="45"/>
    </row>
    <row r="20" spans="1:17" ht="11.1" customHeight="1">
      <c r="A20" s="50">
        <v>2000</v>
      </c>
      <c r="B20" s="46">
        <v>158</v>
      </c>
      <c r="C20" s="46">
        <v>241</v>
      </c>
      <c r="D20" s="46">
        <f t="shared" si="0"/>
        <v>-83</v>
      </c>
      <c r="E20" s="46">
        <v>72</v>
      </c>
      <c r="F20" s="46">
        <v>48</v>
      </c>
      <c r="G20" s="46">
        <f t="shared" si="1"/>
        <v>24</v>
      </c>
      <c r="H20" s="46">
        <v>12</v>
      </c>
      <c r="I20" s="46">
        <v>784</v>
      </c>
      <c r="J20" s="46">
        <f t="shared" si="2"/>
        <v>-772</v>
      </c>
      <c r="K20" s="46">
        <v>134</v>
      </c>
      <c r="L20" s="46">
        <v>507</v>
      </c>
      <c r="M20" s="46">
        <f t="shared" si="3"/>
        <v>-373</v>
      </c>
      <c r="N20" s="46">
        <v>62</v>
      </c>
      <c r="O20" s="46">
        <v>15</v>
      </c>
      <c r="P20" s="46">
        <f t="shared" si="4"/>
        <v>47</v>
      </c>
      <c r="Q20" s="45"/>
    </row>
    <row r="21" spans="1:17" ht="11.1" customHeight="1">
      <c r="A21" s="50">
        <v>2001</v>
      </c>
      <c r="B21" s="46">
        <v>104</v>
      </c>
      <c r="C21" s="46">
        <v>179</v>
      </c>
      <c r="D21" s="46">
        <f t="shared" si="0"/>
        <v>-75</v>
      </c>
      <c r="E21" s="46">
        <v>77</v>
      </c>
      <c r="F21" s="46">
        <v>44</v>
      </c>
      <c r="G21" s="46">
        <f t="shared" si="1"/>
        <v>33</v>
      </c>
      <c r="H21" s="46">
        <v>16</v>
      </c>
      <c r="I21" s="46">
        <v>717</v>
      </c>
      <c r="J21" s="46">
        <f t="shared" si="2"/>
        <v>-701</v>
      </c>
      <c r="K21" s="46">
        <v>144</v>
      </c>
      <c r="L21" s="46">
        <v>558</v>
      </c>
      <c r="M21" s="46">
        <f t="shared" si="3"/>
        <v>-414</v>
      </c>
      <c r="N21" s="46">
        <v>40</v>
      </c>
      <c r="O21" s="46">
        <v>16</v>
      </c>
      <c r="P21" s="46">
        <f t="shared" si="4"/>
        <v>24</v>
      </c>
      <c r="Q21" s="45"/>
    </row>
    <row r="22" spans="1:17" ht="11.1" customHeight="1">
      <c r="A22" s="50">
        <v>2002</v>
      </c>
      <c r="B22" s="46">
        <v>75</v>
      </c>
      <c r="C22" s="46">
        <v>147</v>
      </c>
      <c r="D22" s="46">
        <f t="shared" si="0"/>
        <v>-72</v>
      </c>
      <c r="E22" s="46">
        <v>70</v>
      </c>
      <c r="F22" s="46">
        <v>65</v>
      </c>
      <c r="G22" s="46">
        <f t="shared" si="1"/>
        <v>5</v>
      </c>
      <c r="H22" s="46">
        <v>7</v>
      </c>
      <c r="I22" s="46">
        <v>632</v>
      </c>
      <c r="J22" s="46">
        <f t="shared" si="2"/>
        <v>-625</v>
      </c>
      <c r="K22" s="46">
        <v>150</v>
      </c>
      <c r="L22" s="46">
        <v>590</v>
      </c>
      <c r="M22" s="46">
        <f t="shared" si="3"/>
        <v>-440</v>
      </c>
      <c r="N22" s="46">
        <v>44</v>
      </c>
      <c r="O22" s="46">
        <v>14</v>
      </c>
      <c r="P22" s="46">
        <f t="shared" si="4"/>
        <v>30</v>
      </c>
      <c r="Q22" s="45"/>
    </row>
    <row r="23" spans="1:17" ht="11.1" customHeight="1">
      <c r="A23" s="50">
        <v>2003</v>
      </c>
      <c r="B23" s="46">
        <v>115</v>
      </c>
      <c r="C23" s="46">
        <v>149</v>
      </c>
      <c r="D23" s="46">
        <f t="shared" si="0"/>
        <v>-34</v>
      </c>
      <c r="E23" s="46">
        <v>61</v>
      </c>
      <c r="F23" s="46">
        <v>56</v>
      </c>
      <c r="G23" s="46">
        <f t="shared" si="1"/>
        <v>5</v>
      </c>
      <c r="H23" s="46">
        <v>7</v>
      </c>
      <c r="I23" s="46">
        <v>481</v>
      </c>
      <c r="J23" s="46">
        <f t="shared" si="2"/>
        <v>-474</v>
      </c>
      <c r="K23" s="46">
        <v>149</v>
      </c>
      <c r="L23" s="46">
        <v>581</v>
      </c>
      <c r="M23" s="46">
        <f t="shared" si="3"/>
        <v>-432</v>
      </c>
      <c r="N23" s="46">
        <v>61</v>
      </c>
      <c r="O23" s="46">
        <v>14</v>
      </c>
      <c r="P23" s="46">
        <f t="shared" si="4"/>
        <v>47</v>
      </c>
      <c r="Q23" s="45"/>
    </row>
    <row r="24" spans="1:17" ht="11.1" customHeight="1">
      <c r="A24" s="50">
        <v>2004</v>
      </c>
      <c r="B24" s="46">
        <v>89</v>
      </c>
      <c r="C24" s="46">
        <v>138</v>
      </c>
      <c r="D24" s="46">
        <f t="shared" si="0"/>
        <v>-49</v>
      </c>
      <c r="E24" s="46">
        <v>54</v>
      </c>
      <c r="F24" s="46">
        <v>52</v>
      </c>
      <c r="G24" s="46">
        <f t="shared" si="1"/>
        <v>2</v>
      </c>
      <c r="H24" s="46">
        <v>9</v>
      </c>
      <c r="I24" s="46">
        <v>412</v>
      </c>
      <c r="J24" s="46">
        <f t="shared" si="2"/>
        <v>-403</v>
      </c>
      <c r="K24" s="46">
        <v>154</v>
      </c>
      <c r="L24" s="46">
        <v>671</v>
      </c>
      <c r="M24" s="46">
        <f t="shared" si="3"/>
        <v>-517</v>
      </c>
      <c r="N24" s="46">
        <v>62</v>
      </c>
      <c r="O24" s="46">
        <v>10</v>
      </c>
      <c r="P24" s="46">
        <f t="shared" si="4"/>
        <v>52</v>
      </c>
      <c r="Q24" s="45"/>
    </row>
    <row r="25" spans="1:17" ht="11.1" customHeight="1">
      <c r="A25" s="50">
        <v>2005</v>
      </c>
      <c r="B25" s="46">
        <v>105</v>
      </c>
      <c r="C25" s="46">
        <v>133</v>
      </c>
      <c r="D25" s="46">
        <f t="shared" si="0"/>
        <v>-28</v>
      </c>
      <c r="E25" s="46">
        <v>55</v>
      </c>
      <c r="F25" s="46">
        <v>45</v>
      </c>
      <c r="G25" s="46">
        <f t="shared" si="1"/>
        <v>10</v>
      </c>
      <c r="H25" s="46">
        <v>4</v>
      </c>
      <c r="I25" s="46">
        <v>317</v>
      </c>
      <c r="J25" s="46">
        <f t="shared" si="2"/>
        <v>-313</v>
      </c>
      <c r="K25" s="46">
        <v>180</v>
      </c>
      <c r="L25" s="46">
        <v>711</v>
      </c>
      <c r="M25" s="46">
        <f t="shared" si="3"/>
        <v>-531</v>
      </c>
      <c r="N25" s="46">
        <v>81</v>
      </c>
      <c r="O25" s="46">
        <v>17</v>
      </c>
      <c r="P25" s="46">
        <f t="shared" si="4"/>
        <v>64</v>
      </c>
      <c r="Q25" s="45"/>
    </row>
    <row r="26" spans="1:17" ht="11.1" customHeight="1">
      <c r="A26" s="47">
        <v>2006</v>
      </c>
      <c r="B26" s="46">
        <v>92</v>
      </c>
      <c r="C26" s="46">
        <v>126</v>
      </c>
      <c r="D26" s="46">
        <f t="shared" si="0"/>
        <v>-34</v>
      </c>
      <c r="E26" s="46">
        <v>31</v>
      </c>
      <c r="F26" s="46">
        <v>71</v>
      </c>
      <c r="G26" s="46">
        <f t="shared" si="1"/>
        <v>-40</v>
      </c>
      <c r="H26" s="46">
        <v>6</v>
      </c>
      <c r="I26" s="46">
        <v>308</v>
      </c>
      <c r="J26" s="46">
        <f t="shared" si="2"/>
        <v>-302</v>
      </c>
      <c r="K26" s="46">
        <v>233</v>
      </c>
      <c r="L26" s="46">
        <v>924</v>
      </c>
      <c r="M26" s="46">
        <f t="shared" si="3"/>
        <v>-691</v>
      </c>
      <c r="N26" s="46">
        <v>70</v>
      </c>
      <c r="O26" s="46">
        <v>20</v>
      </c>
      <c r="P26" s="46">
        <f t="shared" si="4"/>
        <v>50</v>
      </c>
      <c r="Q26" s="45"/>
    </row>
    <row r="27" spans="1:17" ht="11.1" customHeight="1">
      <c r="A27" s="47">
        <v>2007</v>
      </c>
      <c r="B27" s="46">
        <v>119</v>
      </c>
      <c r="C27" s="46">
        <v>160</v>
      </c>
      <c r="D27" s="46">
        <f t="shared" si="0"/>
        <v>-41</v>
      </c>
      <c r="E27" s="46">
        <v>57</v>
      </c>
      <c r="F27" s="46">
        <v>63</v>
      </c>
      <c r="G27" s="46">
        <f t="shared" si="1"/>
        <v>-6</v>
      </c>
      <c r="H27" s="46">
        <v>5</v>
      </c>
      <c r="I27" s="46">
        <v>315</v>
      </c>
      <c r="J27" s="46">
        <f t="shared" si="2"/>
        <v>-310</v>
      </c>
      <c r="K27" s="46">
        <v>245</v>
      </c>
      <c r="L27" s="46">
        <v>940</v>
      </c>
      <c r="M27" s="46">
        <f t="shared" si="3"/>
        <v>-695</v>
      </c>
      <c r="N27" s="46">
        <v>92</v>
      </c>
      <c r="O27" s="46">
        <v>16</v>
      </c>
      <c r="P27" s="46">
        <f t="shared" si="4"/>
        <v>76</v>
      </c>
      <c r="Q27" s="45"/>
    </row>
    <row r="28" spans="1:17" ht="11.1" customHeight="1">
      <c r="A28" s="47">
        <v>2008</v>
      </c>
      <c r="B28" s="46">
        <v>89</v>
      </c>
      <c r="C28" s="46">
        <v>137</v>
      </c>
      <c r="D28" s="46">
        <f t="shared" si="0"/>
        <v>-48</v>
      </c>
      <c r="E28" s="46">
        <v>47</v>
      </c>
      <c r="F28" s="46">
        <v>72</v>
      </c>
      <c r="G28" s="46">
        <f t="shared" si="1"/>
        <v>-25</v>
      </c>
      <c r="H28" s="46">
        <v>3</v>
      </c>
      <c r="I28" s="46">
        <v>251</v>
      </c>
      <c r="J28" s="46">
        <f t="shared" si="2"/>
        <v>-248</v>
      </c>
      <c r="K28" s="46">
        <v>246</v>
      </c>
      <c r="L28" s="46">
        <v>986</v>
      </c>
      <c r="M28" s="46">
        <f t="shared" si="3"/>
        <v>-740</v>
      </c>
      <c r="N28" s="46">
        <v>105</v>
      </c>
      <c r="O28" s="46">
        <v>19</v>
      </c>
      <c r="P28" s="46">
        <f t="shared" si="4"/>
        <v>86</v>
      </c>
      <c r="Q28" s="45"/>
    </row>
    <row r="29" spans="1:17" ht="11.1" customHeight="1">
      <c r="A29" s="47">
        <v>2009</v>
      </c>
      <c r="B29" s="46">
        <v>109</v>
      </c>
      <c r="C29" s="46">
        <v>136</v>
      </c>
      <c r="D29" s="46">
        <f t="shared" si="0"/>
        <v>-27</v>
      </c>
      <c r="E29" s="46">
        <v>54</v>
      </c>
      <c r="F29" s="46">
        <v>81</v>
      </c>
      <c r="G29" s="46">
        <f t="shared" si="1"/>
        <v>-27</v>
      </c>
      <c r="H29" s="46">
        <v>3</v>
      </c>
      <c r="I29" s="46">
        <v>267</v>
      </c>
      <c r="J29" s="46">
        <f t="shared" si="2"/>
        <v>-264</v>
      </c>
      <c r="K29" s="46">
        <v>163</v>
      </c>
      <c r="L29" s="46">
        <v>726</v>
      </c>
      <c r="M29" s="46">
        <f t="shared" si="3"/>
        <v>-563</v>
      </c>
      <c r="N29" s="46">
        <v>59</v>
      </c>
      <c r="O29" s="46">
        <v>13</v>
      </c>
      <c r="P29" s="46">
        <f t="shared" si="4"/>
        <v>46</v>
      </c>
      <c r="Q29" s="45"/>
    </row>
    <row r="30" spans="1:17" ht="11.1" customHeight="1">
      <c r="A30" s="47">
        <v>2010</v>
      </c>
      <c r="B30" s="46">
        <v>117</v>
      </c>
      <c r="C30" s="46">
        <v>174</v>
      </c>
      <c r="D30" s="46">
        <f t="shared" si="0"/>
        <v>-57</v>
      </c>
      <c r="E30" s="46">
        <v>58</v>
      </c>
      <c r="F30" s="46">
        <v>79</v>
      </c>
      <c r="G30" s="46">
        <f t="shared" si="1"/>
        <v>-21</v>
      </c>
      <c r="H30" s="46">
        <v>5</v>
      </c>
      <c r="I30" s="46">
        <v>263</v>
      </c>
      <c r="J30" s="46">
        <f t="shared" si="2"/>
        <v>-258</v>
      </c>
      <c r="K30" s="46">
        <v>141</v>
      </c>
      <c r="L30" s="46">
        <v>707</v>
      </c>
      <c r="M30" s="46">
        <f t="shared" si="3"/>
        <v>-566</v>
      </c>
      <c r="N30" s="46">
        <v>73</v>
      </c>
      <c r="O30" s="46">
        <v>10</v>
      </c>
      <c r="P30" s="46">
        <f t="shared" si="4"/>
        <v>63</v>
      </c>
      <c r="Q30" s="45"/>
    </row>
    <row r="31" spans="1:17" ht="11.1" customHeight="1">
      <c r="A31" s="47">
        <v>2011</v>
      </c>
      <c r="B31" s="46">
        <v>87</v>
      </c>
      <c r="C31" s="46">
        <v>172</v>
      </c>
      <c r="D31" s="46">
        <f t="shared" si="0"/>
        <v>-85</v>
      </c>
      <c r="E31" s="46">
        <v>56</v>
      </c>
      <c r="F31" s="46">
        <v>40</v>
      </c>
      <c r="G31" s="46">
        <f t="shared" si="1"/>
        <v>16</v>
      </c>
      <c r="H31" s="46">
        <v>4</v>
      </c>
      <c r="I31" s="46">
        <v>272</v>
      </c>
      <c r="J31" s="46">
        <f t="shared" si="2"/>
        <v>-268</v>
      </c>
      <c r="K31" s="46">
        <v>161</v>
      </c>
      <c r="L31" s="46">
        <v>659</v>
      </c>
      <c r="M31" s="46">
        <f t="shared" si="3"/>
        <v>-498</v>
      </c>
      <c r="N31" s="46">
        <v>73</v>
      </c>
      <c r="O31" s="46">
        <v>6</v>
      </c>
      <c r="P31" s="46">
        <f t="shared" si="4"/>
        <v>67</v>
      </c>
      <c r="Q31" s="45"/>
    </row>
    <row r="32" spans="1:17" ht="11.1" customHeight="1">
      <c r="A32" s="47">
        <v>2012</v>
      </c>
      <c r="B32" s="46">
        <v>90</v>
      </c>
      <c r="C32" s="46">
        <v>196</v>
      </c>
      <c r="D32" s="46">
        <f t="shared" si="0"/>
        <v>-106</v>
      </c>
      <c r="E32" s="46">
        <v>43</v>
      </c>
      <c r="F32" s="46">
        <v>53</v>
      </c>
      <c r="G32" s="46">
        <f t="shared" si="1"/>
        <v>-10</v>
      </c>
      <c r="H32" s="46">
        <v>9</v>
      </c>
      <c r="I32" s="46">
        <v>296</v>
      </c>
      <c r="J32" s="46">
        <f t="shared" si="2"/>
        <v>-287</v>
      </c>
      <c r="K32" s="46">
        <v>139</v>
      </c>
      <c r="L32" s="46">
        <v>641</v>
      </c>
      <c r="M32" s="46">
        <f t="shared" si="3"/>
        <v>-502</v>
      </c>
      <c r="N32" s="46">
        <v>91</v>
      </c>
      <c r="O32" s="46">
        <v>7</v>
      </c>
      <c r="P32" s="46">
        <f t="shared" si="4"/>
        <v>84</v>
      </c>
      <c r="Q32" s="45"/>
    </row>
    <row r="33" spans="1:19" ht="11.1" customHeight="1">
      <c r="A33" s="47">
        <v>2013</v>
      </c>
      <c r="B33" s="46">
        <v>86</v>
      </c>
      <c r="C33" s="46">
        <v>206</v>
      </c>
      <c r="D33" s="46">
        <f t="shared" si="0"/>
        <v>-120</v>
      </c>
      <c r="E33" s="46">
        <v>50</v>
      </c>
      <c r="F33" s="46">
        <v>28</v>
      </c>
      <c r="G33" s="46">
        <f t="shared" si="1"/>
        <v>22</v>
      </c>
      <c r="H33" s="46">
        <v>2</v>
      </c>
      <c r="I33" s="46">
        <v>306</v>
      </c>
      <c r="J33" s="46">
        <f t="shared" si="2"/>
        <v>-304</v>
      </c>
      <c r="K33" s="46">
        <v>140</v>
      </c>
      <c r="L33" s="46">
        <v>673</v>
      </c>
      <c r="M33" s="46">
        <f t="shared" si="3"/>
        <v>-533</v>
      </c>
      <c r="N33" s="46">
        <v>68</v>
      </c>
      <c r="O33" s="46">
        <v>8</v>
      </c>
      <c r="P33" s="46">
        <f t="shared" si="4"/>
        <v>60</v>
      </c>
      <c r="Q33" s="45"/>
    </row>
    <row r="34" spans="1:19" ht="11.1" customHeight="1">
      <c r="A34" s="47">
        <v>2014</v>
      </c>
      <c r="B34" s="46">
        <v>124</v>
      </c>
      <c r="C34" s="46">
        <v>244</v>
      </c>
      <c r="D34" s="46">
        <f t="shared" si="0"/>
        <v>-120</v>
      </c>
      <c r="E34" s="46">
        <v>41</v>
      </c>
      <c r="F34" s="46">
        <v>52</v>
      </c>
      <c r="G34" s="46">
        <f t="shared" si="1"/>
        <v>-11</v>
      </c>
      <c r="H34" s="46">
        <v>3</v>
      </c>
      <c r="I34" s="46">
        <v>281</v>
      </c>
      <c r="J34" s="46">
        <f t="shared" si="2"/>
        <v>-278</v>
      </c>
      <c r="K34" s="46">
        <v>168</v>
      </c>
      <c r="L34" s="46">
        <v>823</v>
      </c>
      <c r="M34" s="46">
        <f t="shared" si="3"/>
        <v>-655</v>
      </c>
      <c r="N34" s="46">
        <v>84</v>
      </c>
      <c r="O34" s="46">
        <v>6</v>
      </c>
      <c r="P34" s="46">
        <f t="shared" si="4"/>
        <v>78</v>
      </c>
      <c r="Q34" s="45"/>
    </row>
    <row r="35" spans="1:19" ht="11.1" customHeight="1">
      <c r="A35" s="47">
        <v>2015</v>
      </c>
      <c r="B35" s="46">
        <v>125</v>
      </c>
      <c r="C35" s="46">
        <v>214</v>
      </c>
      <c r="D35" s="46">
        <f t="shared" si="0"/>
        <v>-89</v>
      </c>
      <c r="E35" s="46">
        <v>29</v>
      </c>
      <c r="F35" s="46">
        <v>39</v>
      </c>
      <c r="G35" s="46">
        <f t="shared" si="1"/>
        <v>-10</v>
      </c>
      <c r="H35" s="46">
        <v>5</v>
      </c>
      <c r="I35" s="46">
        <v>276</v>
      </c>
      <c r="J35" s="46">
        <f t="shared" si="2"/>
        <v>-271</v>
      </c>
      <c r="K35" s="46">
        <v>182</v>
      </c>
      <c r="L35" s="46">
        <v>787</v>
      </c>
      <c r="M35" s="46">
        <f t="shared" si="3"/>
        <v>-605</v>
      </c>
      <c r="N35" s="46">
        <v>78</v>
      </c>
      <c r="O35" s="46">
        <v>7</v>
      </c>
      <c r="P35" s="46">
        <f t="shared" si="4"/>
        <v>71</v>
      </c>
      <c r="Q35" s="45"/>
    </row>
    <row r="36" spans="1:19" ht="11.1" customHeight="1">
      <c r="A36" s="47">
        <v>2016</v>
      </c>
      <c r="B36" s="46">
        <v>75</v>
      </c>
      <c r="C36" s="46">
        <v>189</v>
      </c>
      <c r="D36" s="46">
        <f t="shared" si="0"/>
        <v>-114</v>
      </c>
      <c r="E36" s="46">
        <v>29</v>
      </c>
      <c r="F36" s="46">
        <v>49</v>
      </c>
      <c r="G36" s="46">
        <f t="shared" si="1"/>
        <v>-20</v>
      </c>
      <c r="H36" s="46">
        <v>2</v>
      </c>
      <c r="I36" s="46">
        <v>286</v>
      </c>
      <c r="J36" s="46">
        <f t="shared" si="2"/>
        <v>-284</v>
      </c>
      <c r="K36" s="46">
        <v>153</v>
      </c>
      <c r="L36" s="46">
        <v>780</v>
      </c>
      <c r="M36" s="46">
        <f t="shared" si="3"/>
        <v>-627</v>
      </c>
      <c r="N36" s="46">
        <v>52</v>
      </c>
      <c r="O36" s="46">
        <v>4</v>
      </c>
      <c r="P36" s="46">
        <f t="shared" si="4"/>
        <v>48</v>
      </c>
      <c r="Q36" s="45"/>
    </row>
    <row r="37" spans="1:19" ht="11.1" customHeight="1">
      <c r="A37" s="47">
        <v>2017</v>
      </c>
      <c r="B37" s="46">
        <v>143</v>
      </c>
      <c r="C37" s="46">
        <v>189</v>
      </c>
      <c r="D37" s="46">
        <f t="shared" si="0"/>
        <v>-46</v>
      </c>
      <c r="E37" s="46">
        <v>27</v>
      </c>
      <c r="F37" s="46">
        <v>49</v>
      </c>
      <c r="G37" s="46">
        <f t="shared" si="1"/>
        <v>-22</v>
      </c>
      <c r="H37" s="46">
        <v>4</v>
      </c>
      <c r="I37" s="46">
        <v>291</v>
      </c>
      <c r="J37" s="46">
        <f t="shared" si="2"/>
        <v>-287</v>
      </c>
      <c r="K37" s="46">
        <v>159</v>
      </c>
      <c r="L37" s="46">
        <v>834</v>
      </c>
      <c r="M37" s="46">
        <f t="shared" si="3"/>
        <v>-675</v>
      </c>
      <c r="N37" s="46">
        <v>73</v>
      </c>
      <c r="O37" s="46">
        <v>5</v>
      </c>
      <c r="P37" s="46">
        <f t="shared" si="4"/>
        <v>68</v>
      </c>
      <c r="Q37" s="45"/>
    </row>
    <row r="38" spans="1:19" ht="11.1" customHeight="1">
      <c r="A38" s="47">
        <v>2018</v>
      </c>
      <c r="B38" s="46">
        <v>119</v>
      </c>
      <c r="C38" s="46">
        <v>121</v>
      </c>
      <c r="D38" s="46">
        <f t="shared" si="0"/>
        <v>-2</v>
      </c>
      <c r="E38" s="46">
        <v>27</v>
      </c>
      <c r="F38" s="46">
        <v>68</v>
      </c>
      <c r="G38" s="46">
        <f t="shared" si="1"/>
        <v>-41</v>
      </c>
      <c r="H38" s="46">
        <v>5</v>
      </c>
      <c r="I38" s="46">
        <v>281</v>
      </c>
      <c r="J38" s="46">
        <f t="shared" si="2"/>
        <v>-276</v>
      </c>
      <c r="K38" s="46">
        <v>217</v>
      </c>
      <c r="L38" s="46">
        <v>916</v>
      </c>
      <c r="M38" s="46">
        <f t="shared" si="3"/>
        <v>-699</v>
      </c>
      <c r="N38" s="46">
        <v>89</v>
      </c>
      <c r="O38" s="46">
        <v>5</v>
      </c>
      <c r="P38" s="46">
        <f t="shared" si="4"/>
        <v>84</v>
      </c>
      <c r="Q38" s="45"/>
    </row>
    <row r="39" spans="1:19" ht="11.1" customHeight="1">
      <c r="A39" s="214">
        <v>2019</v>
      </c>
      <c r="B39" s="215">
        <v>118</v>
      </c>
      <c r="C39" s="215">
        <v>136</v>
      </c>
      <c r="D39" s="215">
        <f>B39-C39</f>
        <v>-18</v>
      </c>
      <c r="E39" s="215">
        <v>33</v>
      </c>
      <c r="F39" s="215">
        <v>82</v>
      </c>
      <c r="G39" s="215">
        <f>E39-F39</f>
        <v>-49</v>
      </c>
      <c r="H39" s="215">
        <v>4</v>
      </c>
      <c r="I39" s="215">
        <v>285</v>
      </c>
      <c r="J39" s="215">
        <f>H39-I39</f>
        <v>-281</v>
      </c>
      <c r="K39" s="215">
        <v>210</v>
      </c>
      <c r="L39" s="215">
        <v>1013</v>
      </c>
      <c r="M39" s="215">
        <f t="shared" si="3"/>
        <v>-803</v>
      </c>
      <c r="N39" s="215">
        <v>92</v>
      </c>
      <c r="O39" s="215">
        <v>3</v>
      </c>
      <c r="P39" s="215">
        <f>N39-O39</f>
        <v>89</v>
      </c>
      <c r="Q39" s="45"/>
    </row>
    <row r="40" spans="1:19" s="68" customFormat="1" ht="11.1" customHeight="1">
      <c r="A40" s="214">
        <v>2020</v>
      </c>
      <c r="B40" s="215">
        <v>143</v>
      </c>
      <c r="C40" s="215">
        <v>169</v>
      </c>
      <c r="D40" s="215">
        <f t="shared" ref="D40" si="5">B40-C40</f>
        <v>-26</v>
      </c>
      <c r="E40" s="215">
        <v>34</v>
      </c>
      <c r="F40" s="215">
        <v>79</v>
      </c>
      <c r="G40" s="215">
        <f t="shared" ref="G40" si="6">E40-F40</f>
        <v>-45</v>
      </c>
      <c r="H40" s="215">
        <v>2</v>
      </c>
      <c r="I40" s="215">
        <v>269</v>
      </c>
      <c r="J40" s="215">
        <f t="shared" ref="J40" si="7">H40-I40</f>
        <v>-267</v>
      </c>
      <c r="K40" s="215">
        <v>200</v>
      </c>
      <c r="L40" s="215">
        <v>921</v>
      </c>
      <c r="M40" s="215">
        <f t="shared" si="3"/>
        <v>-721</v>
      </c>
      <c r="N40" s="215">
        <v>83</v>
      </c>
      <c r="O40" s="215">
        <v>3</v>
      </c>
      <c r="P40" s="215">
        <f t="shared" ref="P40" si="8">N40-O40</f>
        <v>80</v>
      </c>
      <c r="Q40" s="71"/>
      <c r="R40" s="303"/>
      <c r="S40" s="303"/>
    </row>
    <row r="41" spans="1:19" s="21" customFormat="1" ht="2.1" customHeight="1">
      <c r="A41" s="29"/>
      <c r="Q41" s="45"/>
    </row>
    <row r="42" spans="1:19" s="28" customFormat="1" ht="16.5" customHeight="1">
      <c r="A42" s="51" t="s">
        <v>90</v>
      </c>
      <c r="B42" s="401" t="s">
        <v>117</v>
      </c>
      <c r="C42" s="402"/>
      <c r="D42" s="402"/>
      <c r="E42" s="402"/>
      <c r="F42" s="402"/>
      <c r="G42" s="402"/>
      <c r="H42" s="402"/>
      <c r="I42" s="402"/>
      <c r="J42" s="402"/>
      <c r="K42" s="402"/>
      <c r="L42" s="402"/>
      <c r="M42" s="402"/>
      <c r="N42" s="402"/>
      <c r="O42" s="402"/>
      <c r="P42" s="402"/>
      <c r="Q42" s="49"/>
    </row>
    <row r="43" spans="1:19" ht="32.450000000000003" customHeight="1">
      <c r="A43" s="16"/>
      <c r="B43" s="402"/>
      <c r="C43" s="402"/>
      <c r="D43" s="402"/>
      <c r="E43" s="402"/>
      <c r="F43" s="402"/>
      <c r="G43" s="402"/>
      <c r="H43" s="402"/>
      <c r="I43" s="402"/>
      <c r="J43" s="402"/>
      <c r="K43" s="402"/>
      <c r="L43" s="402"/>
      <c r="M43" s="402"/>
      <c r="N43" s="402"/>
      <c r="O43" s="402"/>
      <c r="P43" s="402"/>
      <c r="Q43" s="45"/>
    </row>
    <row r="44" spans="1:19">
      <c r="A44" s="16"/>
      <c r="B44" s="41" t="s">
        <v>106</v>
      </c>
    </row>
    <row r="45" spans="1:19">
      <c r="A45" s="16"/>
    </row>
    <row r="46" spans="1:19">
      <c r="A46" s="16"/>
    </row>
    <row r="47" spans="1:19">
      <c r="A47" s="16"/>
    </row>
    <row r="48" spans="1:19">
      <c r="A48" s="16"/>
    </row>
    <row r="49" spans="1:1">
      <c r="A49" s="16"/>
    </row>
    <row r="50" spans="1:1">
      <c r="A50" s="16"/>
    </row>
    <row r="51" spans="1:1">
      <c r="A51" s="16"/>
    </row>
    <row r="52" spans="1:1">
      <c r="A52" s="16"/>
    </row>
    <row r="53" spans="1:1">
      <c r="A53" s="16"/>
    </row>
    <row r="54" spans="1:1">
      <c r="A54" s="16"/>
    </row>
    <row r="55" spans="1:1">
      <c r="A55" s="16"/>
    </row>
    <row r="56" spans="1:1">
      <c r="A56" s="16"/>
    </row>
    <row r="57" spans="1:1">
      <c r="A57" s="16"/>
    </row>
    <row r="58" spans="1:1">
      <c r="A58" s="16"/>
    </row>
    <row r="59" spans="1:1">
      <c r="A59" s="16"/>
    </row>
    <row r="60" spans="1:1">
      <c r="A60" s="16"/>
    </row>
    <row r="61" spans="1:1">
      <c r="A61" s="16"/>
    </row>
    <row r="62" spans="1:1">
      <c r="A62" s="16"/>
    </row>
    <row r="63" spans="1:1">
      <c r="A63" s="16"/>
    </row>
    <row r="64" spans="1:1">
      <c r="A64" s="16"/>
    </row>
    <row r="65" spans="1:1">
      <c r="A65" s="16"/>
    </row>
    <row r="66" spans="1:1">
      <c r="A66" s="16"/>
    </row>
    <row r="67" spans="1:1">
      <c r="A67" s="16"/>
    </row>
    <row r="68" spans="1:1">
      <c r="A68" s="16"/>
    </row>
    <row r="69" spans="1:1">
      <c r="A69" s="16"/>
    </row>
    <row r="70" spans="1:1">
      <c r="A70" s="16"/>
    </row>
    <row r="71" spans="1:1">
      <c r="A71" s="16"/>
    </row>
    <row r="72" spans="1:1">
      <c r="A72" s="16"/>
    </row>
    <row r="73" spans="1:1">
      <c r="A73" s="16"/>
    </row>
    <row r="74" spans="1:1">
      <c r="A74" s="16"/>
    </row>
    <row r="75" spans="1:1">
      <c r="A75" s="16"/>
    </row>
    <row r="76" spans="1:1">
      <c r="A76" s="16"/>
    </row>
    <row r="77" spans="1:1">
      <c r="A77" s="16"/>
    </row>
    <row r="78" spans="1:1">
      <c r="A78" s="16"/>
    </row>
    <row r="79" spans="1:1">
      <c r="A79" s="16"/>
    </row>
    <row r="80" spans="1:1">
      <c r="A80" s="16"/>
    </row>
    <row r="81" spans="1:1">
      <c r="A81" s="16"/>
    </row>
    <row r="82" spans="1:1">
      <c r="A82" s="16"/>
    </row>
    <row r="83" spans="1:1">
      <c r="A83" s="16"/>
    </row>
    <row r="84" spans="1:1">
      <c r="A84" s="16"/>
    </row>
    <row r="85" spans="1:1">
      <c r="A85" s="16"/>
    </row>
    <row r="86" spans="1:1">
      <c r="A86" s="16"/>
    </row>
    <row r="87" spans="1:1">
      <c r="A87" s="16"/>
    </row>
    <row r="88" spans="1:1">
      <c r="A88" s="16"/>
    </row>
    <row r="89" spans="1:1">
      <c r="A89" s="16"/>
    </row>
    <row r="90" spans="1:1">
      <c r="A90" s="16"/>
    </row>
    <row r="91" spans="1:1">
      <c r="A91" s="16"/>
    </row>
    <row r="92" spans="1:1">
      <c r="A92" s="16"/>
    </row>
    <row r="93" spans="1:1">
      <c r="A93" s="16"/>
    </row>
    <row r="94" spans="1:1">
      <c r="A94" s="16"/>
    </row>
    <row r="95" spans="1:1">
      <c r="A95" s="16"/>
    </row>
    <row r="96" spans="1:1">
      <c r="A96" s="16"/>
    </row>
    <row r="97" spans="1:1">
      <c r="A97" s="16"/>
    </row>
    <row r="98" spans="1:1">
      <c r="A98" s="16"/>
    </row>
    <row r="99" spans="1:1">
      <c r="A99" s="16"/>
    </row>
    <row r="100" spans="1:1">
      <c r="A100" s="16"/>
    </row>
    <row r="101" spans="1:1">
      <c r="A101" s="16"/>
    </row>
    <row r="102" spans="1:1">
      <c r="A102" s="16"/>
    </row>
    <row r="103" spans="1:1">
      <c r="A103" s="16"/>
    </row>
    <row r="104" spans="1:1">
      <c r="A104" s="16"/>
    </row>
    <row r="105" spans="1:1">
      <c r="A105" s="16"/>
    </row>
    <row r="106" spans="1:1">
      <c r="A106" s="16"/>
    </row>
    <row r="107" spans="1:1">
      <c r="A107" s="16"/>
    </row>
    <row r="108" spans="1:1">
      <c r="A108" s="16"/>
    </row>
    <row r="109" spans="1:1">
      <c r="A109" s="16"/>
    </row>
    <row r="110" spans="1:1">
      <c r="A110" s="16"/>
    </row>
    <row r="111" spans="1:1">
      <c r="A111" s="16"/>
    </row>
    <row r="112" spans="1:1">
      <c r="A112" s="16"/>
    </row>
    <row r="113" spans="1:1">
      <c r="A113" s="16"/>
    </row>
    <row r="114" spans="1:1">
      <c r="A114" s="16"/>
    </row>
    <row r="115" spans="1:1">
      <c r="A115" s="16"/>
    </row>
    <row r="116" spans="1:1">
      <c r="A116" s="16"/>
    </row>
    <row r="117" spans="1:1">
      <c r="A117" s="16"/>
    </row>
    <row r="118" spans="1:1">
      <c r="A118" s="16"/>
    </row>
    <row r="119" spans="1:1">
      <c r="A119" s="16"/>
    </row>
    <row r="120" spans="1:1">
      <c r="A120" s="16"/>
    </row>
    <row r="121" spans="1:1">
      <c r="A121" s="16"/>
    </row>
    <row r="122" spans="1:1">
      <c r="A122" s="16"/>
    </row>
    <row r="123" spans="1:1">
      <c r="A123" s="16"/>
    </row>
    <row r="124" spans="1:1">
      <c r="A124" s="16"/>
    </row>
    <row r="125" spans="1:1">
      <c r="A125" s="16"/>
    </row>
    <row r="126" spans="1:1">
      <c r="A126" s="16"/>
    </row>
    <row r="127" spans="1:1">
      <c r="A127" s="16"/>
    </row>
  </sheetData>
  <mergeCells count="13">
    <mergeCell ref="A2:A4"/>
    <mergeCell ref="B42:P43"/>
    <mergeCell ref="B2:P2"/>
    <mergeCell ref="E3:G3"/>
    <mergeCell ref="E4:G4"/>
    <mergeCell ref="B3:D3"/>
    <mergeCell ref="B4:D4"/>
    <mergeCell ref="H4:J4"/>
    <mergeCell ref="H3:J3"/>
    <mergeCell ref="N3:P3"/>
    <mergeCell ref="N4:P4"/>
    <mergeCell ref="K4:M4"/>
    <mergeCell ref="K3:M3"/>
  </mergeCells>
  <phoneticPr fontId="1"/>
  <pageMargins left="0.25" right="0.25" top="0.75" bottom="0.75" header="0.3" footer="0.3"/>
  <pageSetup paperSize="9" orientation="portrait" horizontalDpi="4800" verticalDpi="4800"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B60BF9-CAD5-48AA-994D-9BEE6A4DDFB0}">
  <sheetPr>
    <pageSetUpPr fitToPage="1"/>
  </sheetPr>
  <dimension ref="A1:AF103"/>
  <sheetViews>
    <sheetView zoomScale="132" zoomScaleNormal="132" workbookViewId="0">
      <selection sqref="A1:AE30"/>
    </sheetView>
  </sheetViews>
  <sheetFormatPr defaultColWidth="8.25" defaultRowHeight="13.5"/>
  <cols>
    <col min="1" max="1" width="4.375" style="37" customWidth="1"/>
    <col min="2" max="4" width="3.75" style="37" customWidth="1"/>
    <col min="5" max="7" width="4.375" style="37" customWidth="1"/>
    <col min="8" max="9" width="3.75" style="37" customWidth="1"/>
    <col min="10" max="10" width="4" style="37" bestFit="1" customWidth="1"/>
    <col min="11" max="12" width="3.75" style="37" bestFit="1" customWidth="1"/>
    <col min="13" max="13" width="4" style="37" bestFit="1" customWidth="1"/>
    <col min="14" max="15" width="3.75" style="37" bestFit="1" customWidth="1"/>
    <col min="16" max="16" width="4" style="37" bestFit="1" customWidth="1"/>
    <col min="17" max="17" width="4.75" style="29" bestFit="1" customWidth="1"/>
    <col min="18" max="18" width="3.75" style="52" bestFit="1" customWidth="1"/>
    <col min="19" max="19" width="4" style="52" bestFit="1" customWidth="1"/>
    <col min="20" max="20" width="3.75" style="52" customWidth="1"/>
    <col min="21" max="21" width="3.75" style="52" bestFit="1" customWidth="1"/>
    <col min="22" max="22" width="4.375" style="37" bestFit="1" customWidth="1"/>
    <col min="23" max="25" width="3.875" style="37" customWidth="1"/>
    <col min="26" max="27" width="3.75" style="37" bestFit="1" customWidth="1"/>
    <col min="28" max="28" width="4" style="37" bestFit="1" customWidth="1"/>
    <col min="29" max="30" width="3.75" style="37" bestFit="1" customWidth="1"/>
    <col min="31" max="31" width="4" style="37" bestFit="1" customWidth="1"/>
    <col min="32" max="16384" width="8.25" style="37"/>
  </cols>
  <sheetData>
    <row r="1" spans="1:32" s="15" customFormat="1" ht="16.149999999999999" customHeight="1">
      <c r="A1" s="186" t="s">
        <v>142</v>
      </c>
      <c r="Q1" s="14"/>
      <c r="R1" s="55"/>
      <c r="S1" s="55"/>
      <c r="T1" s="55"/>
      <c r="U1" s="55"/>
    </row>
    <row r="2" spans="1:32" s="15" customFormat="1" ht="11.1" customHeight="1">
      <c r="A2" s="413" t="s">
        <v>0</v>
      </c>
      <c r="B2" s="416" t="s">
        <v>141</v>
      </c>
      <c r="C2" s="417"/>
      <c r="D2" s="417"/>
      <c r="E2" s="417"/>
      <c r="F2" s="417"/>
      <c r="G2" s="418"/>
      <c r="H2" s="425" t="s">
        <v>140</v>
      </c>
      <c r="I2" s="426"/>
      <c r="J2" s="426"/>
      <c r="K2" s="426"/>
      <c r="L2" s="426"/>
      <c r="M2" s="426"/>
      <c r="N2" s="426"/>
      <c r="O2" s="426"/>
      <c r="P2" s="426"/>
      <c r="Q2" s="427"/>
      <c r="R2" s="427"/>
      <c r="S2" s="427"/>
      <c r="T2" s="427"/>
      <c r="U2" s="427"/>
      <c r="V2" s="427"/>
      <c r="W2" s="427"/>
      <c r="X2" s="427"/>
      <c r="Y2" s="428"/>
      <c r="Z2" s="425" t="s">
        <v>667</v>
      </c>
      <c r="AA2" s="426"/>
      <c r="AB2" s="426"/>
      <c r="AC2" s="426"/>
      <c r="AD2" s="426"/>
      <c r="AE2" s="429"/>
    </row>
    <row r="3" spans="1:32" ht="11.1" customHeight="1">
      <c r="A3" s="414"/>
      <c r="B3" s="419" t="s">
        <v>139</v>
      </c>
      <c r="C3" s="422"/>
      <c r="D3" s="423"/>
      <c r="E3" s="419" t="s">
        <v>138</v>
      </c>
      <c r="F3" s="420"/>
      <c r="G3" s="421"/>
      <c r="H3" s="419" t="s">
        <v>137</v>
      </c>
      <c r="I3" s="422"/>
      <c r="J3" s="423"/>
      <c r="K3" s="419" t="s">
        <v>136</v>
      </c>
      <c r="L3" s="422"/>
      <c r="M3" s="423"/>
      <c r="N3" s="419" t="s">
        <v>135</v>
      </c>
      <c r="O3" s="422"/>
      <c r="P3" s="423"/>
      <c r="Q3" s="430" t="s">
        <v>170</v>
      </c>
      <c r="R3" s="431"/>
      <c r="S3" s="432"/>
      <c r="T3" s="430" t="s">
        <v>665</v>
      </c>
      <c r="U3" s="431"/>
      <c r="V3" s="432"/>
      <c r="W3" s="430" t="s">
        <v>666</v>
      </c>
      <c r="X3" s="431"/>
      <c r="Y3" s="432"/>
      <c r="Z3" s="430" t="s">
        <v>668</v>
      </c>
      <c r="AA3" s="431"/>
      <c r="AB3" s="432"/>
      <c r="AC3" s="430" t="s">
        <v>669</v>
      </c>
      <c r="AD3" s="431"/>
      <c r="AE3" s="432"/>
    </row>
    <row r="4" spans="1:32" ht="32.450000000000003" customHeight="1">
      <c r="A4" s="415"/>
      <c r="B4" s="403" t="s">
        <v>134</v>
      </c>
      <c r="C4" s="404"/>
      <c r="D4" s="405"/>
      <c r="E4" s="403" t="s">
        <v>133</v>
      </c>
      <c r="F4" s="404"/>
      <c r="G4" s="405"/>
      <c r="H4" s="403" t="s">
        <v>132</v>
      </c>
      <c r="I4" s="404"/>
      <c r="J4" s="405"/>
      <c r="K4" s="403" t="s">
        <v>131</v>
      </c>
      <c r="L4" s="404"/>
      <c r="M4" s="405"/>
      <c r="N4" s="403" t="s">
        <v>130</v>
      </c>
      <c r="O4" s="404"/>
      <c r="P4" s="405"/>
      <c r="Q4" s="403" t="s">
        <v>129</v>
      </c>
      <c r="R4" s="404"/>
      <c r="S4" s="405"/>
      <c r="T4" s="403" t="s">
        <v>128</v>
      </c>
      <c r="U4" s="404"/>
      <c r="V4" s="405"/>
      <c r="W4" s="403" t="s">
        <v>127</v>
      </c>
      <c r="X4" s="404"/>
      <c r="Y4" s="405"/>
      <c r="Z4" s="403" t="s">
        <v>126</v>
      </c>
      <c r="AA4" s="404"/>
      <c r="AB4" s="405"/>
      <c r="AC4" s="403" t="s">
        <v>721</v>
      </c>
      <c r="AD4" s="404"/>
      <c r="AE4" s="405"/>
    </row>
    <row r="5" spans="1:32" s="38" customFormat="1" ht="11.1" customHeight="1">
      <c r="A5" s="221" t="s">
        <v>722</v>
      </c>
      <c r="B5" s="54" t="s">
        <v>79</v>
      </c>
      <c r="C5" s="54" t="s">
        <v>78</v>
      </c>
      <c r="D5" s="39" t="s">
        <v>92</v>
      </c>
      <c r="E5" s="54" t="s">
        <v>79</v>
      </c>
      <c r="F5" s="54" t="s">
        <v>78</v>
      </c>
      <c r="G5" s="39" t="s">
        <v>92</v>
      </c>
      <c r="H5" s="54" t="s">
        <v>79</v>
      </c>
      <c r="I5" s="54" t="s">
        <v>78</v>
      </c>
      <c r="J5" s="39" t="s">
        <v>92</v>
      </c>
      <c r="K5" s="54" t="s">
        <v>79</v>
      </c>
      <c r="L5" s="54" t="s">
        <v>78</v>
      </c>
      <c r="M5" s="39" t="s">
        <v>92</v>
      </c>
      <c r="N5" s="54" t="s">
        <v>79</v>
      </c>
      <c r="O5" s="54" t="s">
        <v>78</v>
      </c>
      <c r="P5" s="39" t="s">
        <v>92</v>
      </c>
      <c r="Q5" s="54" t="s">
        <v>79</v>
      </c>
      <c r="R5" s="54" t="s">
        <v>78</v>
      </c>
      <c r="S5" s="39" t="s">
        <v>92</v>
      </c>
      <c r="T5" s="54" t="s">
        <v>79</v>
      </c>
      <c r="U5" s="54" t="s">
        <v>78</v>
      </c>
      <c r="V5" s="39" t="s">
        <v>92</v>
      </c>
      <c r="W5" s="54" t="s">
        <v>107</v>
      </c>
      <c r="X5" s="54" t="s">
        <v>79</v>
      </c>
      <c r="Y5" s="39" t="s">
        <v>92</v>
      </c>
      <c r="Z5" s="54" t="s">
        <v>79</v>
      </c>
      <c r="AA5" s="54" t="s">
        <v>78</v>
      </c>
      <c r="AB5" s="39" t="s">
        <v>92</v>
      </c>
      <c r="AC5" s="54" t="s">
        <v>79</v>
      </c>
      <c r="AD5" s="54" t="s">
        <v>78</v>
      </c>
      <c r="AE5" s="39" t="s">
        <v>92</v>
      </c>
      <c r="AF5" s="45"/>
    </row>
    <row r="6" spans="1:32" ht="11.1" customHeight="1">
      <c r="A6" s="50">
        <v>1999</v>
      </c>
      <c r="B6" s="53">
        <v>4559</v>
      </c>
      <c r="C6" s="53">
        <v>3061</v>
      </c>
      <c r="D6" s="53">
        <f t="shared" ref="D6:D25" si="0">B6-C6</f>
        <v>1498</v>
      </c>
      <c r="E6" s="53">
        <f>5388-4559</f>
        <v>829</v>
      </c>
      <c r="F6" s="53">
        <f>4658-3061</f>
        <v>1597</v>
      </c>
      <c r="G6" s="53">
        <f t="shared" ref="G6:G25" si="1">E6-F6</f>
        <v>-768</v>
      </c>
      <c r="H6" s="53">
        <v>7</v>
      </c>
      <c r="I6" s="53">
        <v>5</v>
      </c>
      <c r="J6" s="53">
        <f t="shared" ref="J6:J25" si="2">H6-I6</f>
        <v>2</v>
      </c>
      <c r="K6" s="53">
        <v>3</v>
      </c>
      <c r="L6" s="53">
        <v>3</v>
      </c>
      <c r="M6" s="53">
        <f t="shared" ref="M6:M25" si="3">K6-L6</f>
        <v>0</v>
      </c>
      <c r="N6" s="53">
        <v>10</v>
      </c>
      <c r="O6" s="53">
        <v>18</v>
      </c>
      <c r="P6" s="53">
        <f t="shared" ref="P6:P25" si="4">N6-O6</f>
        <v>-8</v>
      </c>
      <c r="Q6" s="53">
        <v>332</v>
      </c>
      <c r="R6" s="53">
        <v>157</v>
      </c>
      <c r="S6" s="53">
        <f t="shared" ref="S6:S25" si="5">Q6-R6</f>
        <v>175</v>
      </c>
      <c r="T6" s="53">
        <v>8</v>
      </c>
      <c r="U6" s="53">
        <v>499</v>
      </c>
      <c r="V6" s="53">
        <f t="shared" ref="V6:V25" si="6">T6-U6</f>
        <v>-491</v>
      </c>
      <c r="W6" s="53">
        <v>35</v>
      </c>
      <c r="X6" s="53">
        <v>2</v>
      </c>
      <c r="Y6" s="53">
        <f t="shared" ref="Y6:Y25" si="7">W6-X6</f>
        <v>33</v>
      </c>
      <c r="Z6" s="53">
        <v>9</v>
      </c>
      <c r="AA6" s="53">
        <v>18</v>
      </c>
      <c r="AB6" s="53">
        <f t="shared" ref="AB6:AB25" si="8">Z6-AA6</f>
        <v>-9</v>
      </c>
      <c r="AC6" s="53">
        <v>229</v>
      </c>
      <c r="AD6" s="53">
        <f>200-18</f>
        <v>182</v>
      </c>
      <c r="AE6" s="53">
        <f t="shared" ref="AE6:AE25" si="9">AC6-AD6</f>
        <v>47</v>
      </c>
    </row>
    <row r="7" spans="1:32" ht="11.1" customHeight="1">
      <c r="A7" s="50">
        <v>2000</v>
      </c>
      <c r="B7" s="53">
        <v>4622</v>
      </c>
      <c r="C7" s="53">
        <v>2749</v>
      </c>
      <c r="D7" s="53">
        <f t="shared" si="0"/>
        <v>1873</v>
      </c>
      <c r="E7" s="53">
        <f>5405-4622</f>
        <v>783</v>
      </c>
      <c r="F7" s="53">
        <f>4344-2749</f>
        <v>1595</v>
      </c>
      <c r="G7" s="53">
        <f t="shared" si="1"/>
        <v>-812</v>
      </c>
      <c r="H7" s="53">
        <v>5</v>
      </c>
      <c r="I7" s="53">
        <v>9</v>
      </c>
      <c r="J7" s="53">
        <f t="shared" si="2"/>
        <v>-4</v>
      </c>
      <c r="K7" s="53">
        <v>3</v>
      </c>
      <c r="L7" s="53">
        <v>3</v>
      </c>
      <c r="M7" s="53">
        <f t="shared" si="3"/>
        <v>0</v>
      </c>
      <c r="N7" s="53">
        <v>7</v>
      </c>
      <c r="O7" s="53">
        <v>14</v>
      </c>
      <c r="P7" s="53">
        <f t="shared" si="4"/>
        <v>-7</v>
      </c>
      <c r="Q7" s="53">
        <v>419</v>
      </c>
      <c r="R7" s="53">
        <v>176</v>
      </c>
      <c r="S7" s="53">
        <f t="shared" si="5"/>
        <v>243</v>
      </c>
      <c r="T7" s="53">
        <v>13</v>
      </c>
      <c r="U7" s="53">
        <v>515</v>
      </c>
      <c r="V7" s="53">
        <f t="shared" si="6"/>
        <v>-502</v>
      </c>
      <c r="W7" s="53">
        <v>14</v>
      </c>
      <c r="X7" s="53">
        <v>1</v>
      </c>
      <c r="Y7" s="53">
        <f t="shared" si="7"/>
        <v>13</v>
      </c>
      <c r="Z7" s="53">
        <v>21</v>
      </c>
      <c r="AA7" s="53">
        <v>25</v>
      </c>
      <c r="AB7" s="53">
        <f t="shared" si="8"/>
        <v>-4</v>
      </c>
      <c r="AC7" s="53">
        <v>302</v>
      </c>
      <c r="AD7" s="53">
        <f>227-25</f>
        <v>202</v>
      </c>
      <c r="AE7" s="53">
        <f t="shared" si="9"/>
        <v>100</v>
      </c>
    </row>
    <row r="8" spans="1:32" ht="11.1" customHeight="1">
      <c r="A8" s="50">
        <v>2001</v>
      </c>
      <c r="B8" s="53">
        <v>4793</v>
      </c>
      <c r="C8" s="53">
        <v>3106</v>
      </c>
      <c r="D8" s="53">
        <f t="shared" si="0"/>
        <v>1687</v>
      </c>
      <c r="E8" s="53">
        <f>5652-4793</f>
        <v>859</v>
      </c>
      <c r="F8" s="53">
        <f>4600-3106</f>
        <v>1494</v>
      </c>
      <c r="G8" s="53">
        <f t="shared" si="1"/>
        <v>-635</v>
      </c>
      <c r="H8" s="53">
        <v>6</v>
      </c>
      <c r="I8" s="53">
        <v>7</v>
      </c>
      <c r="J8" s="53">
        <f t="shared" si="2"/>
        <v>-1</v>
      </c>
      <c r="K8" s="53">
        <v>1</v>
      </c>
      <c r="L8" s="53">
        <v>0</v>
      </c>
      <c r="M8" s="53">
        <f t="shared" si="3"/>
        <v>1</v>
      </c>
      <c r="N8" s="53">
        <v>5</v>
      </c>
      <c r="O8" s="53">
        <v>11</v>
      </c>
      <c r="P8" s="53">
        <f t="shared" si="4"/>
        <v>-6</v>
      </c>
      <c r="Q8" s="53">
        <v>478</v>
      </c>
      <c r="R8" s="53">
        <v>272</v>
      </c>
      <c r="S8" s="53">
        <f t="shared" si="5"/>
        <v>206</v>
      </c>
      <c r="T8" s="53">
        <v>9</v>
      </c>
      <c r="U8" s="53">
        <v>532</v>
      </c>
      <c r="V8" s="53">
        <f t="shared" si="6"/>
        <v>-523</v>
      </c>
      <c r="W8" s="53">
        <v>18</v>
      </c>
      <c r="X8" s="53">
        <v>2</v>
      </c>
      <c r="Y8" s="53">
        <f t="shared" si="7"/>
        <v>16</v>
      </c>
      <c r="Z8" s="53">
        <v>15</v>
      </c>
      <c r="AA8" s="53">
        <v>13</v>
      </c>
      <c r="AB8" s="53">
        <f t="shared" si="8"/>
        <v>2</v>
      </c>
      <c r="AC8" s="53">
        <v>254</v>
      </c>
      <c r="AD8" s="53">
        <f>154-13</f>
        <v>141</v>
      </c>
      <c r="AE8" s="53">
        <f t="shared" si="9"/>
        <v>113</v>
      </c>
    </row>
    <row r="9" spans="1:32" ht="11.1" customHeight="1">
      <c r="A9" s="50">
        <v>2002</v>
      </c>
      <c r="B9" s="53">
        <v>4334</v>
      </c>
      <c r="C9" s="53">
        <v>3170</v>
      </c>
      <c r="D9" s="53">
        <f t="shared" si="0"/>
        <v>1164</v>
      </c>
      <c r="E9" s="53">
        <f>5277-4334</f>
        <v>943</v>
      </c>
      <c r="F9" s="53">
        <f>4650-3170</f>
        <v>1480</v>
      </c>
      <c r="G9" s="53">
        <f t="shared" si="1"/>
        <v>-537</v>
      </c>
      <c r="H9" s="53">
        <v>5</v>
      </c>
      <c r="I9" s="53">
        <v>4</v>
      </c>
      <c r="J9" s="53">
        <f t="shared" si="2"/>
        <v>1</v>
      </c>
      <c r="K9" s="53">
        <v>0</v>
      </c>
      <c r="L9" s="53">
        <v>1</v>
      </c>
      <c r="M9" s="53">
        <f t="shared" si="3"/>
        <v>-1</v>
      </c>
      <c r="N9" s="53">
        <v>3</v>
      </c>
      <c r="O9" s="53">
        <v>16</v>
      </c>
      <c r="P9" s="53">
        <f t="shared" si="4"/>
        <v>-13</v>
      </c>
      <c r="Q9" s="53">
        <v>407</v>
      </c>
      <c r="R9" s="53">
        <v>235</v>
      </c>
      <c r="S9" s="53">
        <f t="shared" si="5"/>
        <v>172</v>
      </c>
      <c r="T9" s="53">
        <v>9</v>
      </c>
      <c r="U9" s="53">
        <v>498</v>
      </c>
      <c r="V9" s="53">
        <f t="shared" si="6"/>
        <v>-489</v>
      </c>
      <c r="W9" s="53">
        <v>19</v>
      </c>
      <c r="X9" s="53">
        <v>0</v>
      </c>
      <c r="Y9" s="53">
        <f t="shared" si="7"/>
        <v>19</v>
      </c>
      <c r="Z9" s="53">
        <v>10</v>
      </c>
      <c r="AA9" s="53">
        <v>17</v>
      </c>
      <c r="AB9" s="53">
        <f t="shared" si="8"/>
        <v>-7</v>
      </c>
      <c r="AC9" s="53">
        <v>287</v>
      </c>
      <c r="AD9" s="53">
        <f>203-17</f>
        <v>186</v>
      </c>
      <c r="AE9" s="53">
        <f t="shared" si="9"/>
        <v>101</v>
      </c>
    </row>
    <row r="10" spans="1:32" ht="11.1" customHeight="1">
      <c r="A10" s="50">
        <v>2003</v>
      </c>
      <c r="B10" s="53">
        <v>4765</v>
      </c>
      <c r="C10" s="53">
        <v>3280</v>
      </c>
      <c r="D10" s="53">
        <f t="shared" si="0"/>
        <v>1485</v>
      </c>
      <c r="E10" s="53">
        <f>5861-4765</f>
        <v>1096</v>
      </c>
      <c r="F10" s="53">
        <f>4647-3280</f>
        <v>1367</v>
      </c>
      <c r="G10" s="53">
        <f t="shared" si="1"/>
        <v>-271</v>
      </c>
      <c r="H10" s="53">
        <v>8</v>
      </c>
      <c r="I10" s="53">
        <v>9</v>
      </c>
      <c r="J10" s="53">
        <f t="shared" si="2"/>
        <v>-1</v>
      </c>
      <c r="K10" s="53">
        <v>0</v>
      </c>
      <c r="L10" s="53">
        <v>3</v>
      </c>
      <c r="M10" s="53">
        <f t="shared" si="3"/>
        <v>-3</v>
      </c>
      <c r="N10" s="53">
        <v>8</v>
      </c>
      <c r="O10" s="53">
        <v>15</v>
      </c>
      <c r="P10" s="53">
        <f t="shared" si="4"/>
        <v>-7</v>
      </c>
      <c r="Q10" s="53">
        <v>394</v>
      </c>
      <c r="R10" s="53">
        <v>218</v>
      </c>
      <c r="S10" s="53">
        <f t="shared" si="5"/>
        <v>176</v>
      </c>
      <c r="T10" s="53">
        <v>8</v>
      </c>
      <c r="U10" s="53">
        <v>481</v>
      </c>
      <c r="V10" s="53">
        <f t="shared" si="6"/>
        <v>-473</v>
      </c>
      <c r="W10" s="53">
        <v>29</v>
      </c>
      <c r="X10" s="53">
        <v>4</v>
      </c>
      <c r="Y10" s="53">
        <f t="shared" si="7"/>
        <v>25</v>
      </c>
      <c r="Z10" s="53">
        <v>5</v>
      </c>
      <c r="AA10" s="53">
        <v>8</v>
      </c>
      <c r="AB10" s="53">
        <f t="shared" si="8"/>
        <v>-3</v>
      </c>
      <c r="AC10" s="53">
        <v>311</v>
      </c>
      <c r="AD10" s="53">
        <f>196-8</f>
        <v>188</v>
      </c>
      <c r="AE10" s="53">
        <f t="shared" si="9"/>
        <v>123</v>
      </c>
    </row>
    <row r="11" spans="1:32" ht="11.1" customHeight="1">
      <c r="A11" s="50">
        <v>2004</v>
      </c>
      <c r="B11" s="53">
        <v>4377</v>
      </c>
      <c r="C11" s="53">
        <v>3158</v>
      </c>
      <c r="D11" s="53">
        <f t="shared" si="0"/>
        <v>1219</v>
      </c>
      <c r="E11" s="53">
        <f>5370-4377</f>
        <v>993</v>
      </c>
      <c r="F11" s="53">
        <f>4530-3158</f>
        <v>1372</v>
      </c>
      <c r="G11" s="53">
        <f t="shared" si="1"/>
        <v>-379</v>
      </c>
      <c r="H11" s="53">
        <v>7</v>
      </c>
      <c r="I11" s="53">
        <v>6</v>
      </c>
      <c r="J11" s="53">
        <f t="shared" si="2"/>
        <v>1</v>
      </c>
      <c r="K11" s="53">
        <v>0</v>
      </c>
      <c r="L11" s="53">
        <v>2</v>
      </c>
      <c r="M11" s="53">
        <f t="shared" si="3"/>
        <v>-2</v>
      </c>
      <c r="N11" s="53">
        <v>11</v>
      </c>
      <c r="O11" s="53">
        <v>21</v>
      </c>
      <c r="P11" s="53">
        <f t="shared" si="4"/>
        <v>-10</v>
      </c>
      <c r="Q11" s="53">
        <v>467</v>
      </c>
      <c r="R11" s="53">
        <v>277</v>
      </c>
      <c r="S11" s="53">
        <f t="shared" si="5"/>
        <v>190</v>
      </c>
      <c r="T11" s="53">
        <v>9</v>
      </c>
      <c r="U11" s="53">
        <v>453</v>
      </c>
      <c r="V11" s="53">
        <f t="shared" si="6"/>
        <v>-444</v>
      </c>
      <c r="W11" s="53">
        <v>19</v>
      </c>
      <c r="X11" s="53">
        <v>7</v>
      </c>
      <c r="Y11" s="53">
        <f t="shared" si="7"/>
        <v>12</v>
      </c>
      <c r="Z11" s="53">
        <v>11</v>
      </c>
      <c r="AA11" s="53">
        <v>19</v>
      </c>
      <c r="AB11" s="53">
        <f t="shared" si="8"/>
        <v>-8</v>
      </c>
      <c r="AC11" s="53">
        <v>284</v>
      </c>
      <c r="AD11" s="53">
        <f>218-19</f>
        <v>199</v>
      </c>
      <c r="AE11" s="53">
        <f t="shared" si="9"/>
        <v>85</v>
      </c>
    </row>
    <row r="12" spans="1:32" ht="11.1" customHeight="1">
      <c r="A12" s="50">
        <v>2005</v>
      </c>
      <c r="B12" s="53">
        <v>4840</v>
      </c>
      <c r="C12" s="53">
        <v>3271</v>
      </c>
      <c r="D12" s="53">
        <f t="shared" si="0"/>
        <v>1569</v>
      </c>
      <c r="E12" s="53">
        <f>5829-4840</f>
        <v>989</v>
      </c>
      <c r="F12" s="53">
        <f>4660-3271</f>
        <v>1389</v>
      </c>
      <c r="G12" s="53">
        <f t="shared" si="1"/>
        <v>-400</v>
      </c>
      <c r="H12" s="53">
        <v>7</v>
      </c>
      <c r="I12" s="53">
        <v>10</v>
      </c>
      <c r="J12" s="53">
        <f t="shared" si="2"/>
        <v>-3</v>
      </c>
      <c r="K12" s="53">
        <v>0</v>
      </c>
      <c r="L12" s="53">
        <v>0</v>
      </c>
      <c r="M12" s="53">
        <f t="shared" si="3"/>
        <v>0</v>
      </c>
      <c r="N12" s="53">
        <v>16</v>
      </c>
      <c r="O12" s="53">
        <v>24</v>
      </c>
      <c r="P12" s="53">
        <f t="shared" si="4"/>
        <v>-8</v>
      </c>
      <c r="Q12" s="53">
        <v>397</v>
      </c>
      <c r="R12" s="53">
        <v>236</v>
      </c>
      <c r="S12" s="53">
        <f t="shared" si="5"/>
        <v>161</v>
      </c>
      <c r="T12" s="53">
        <v>10</v>
      </c>
      <c r="U12" s="53">
        <v>377</v>
      </c>
      <c r="V12" s="53">
        <f t="shared" si="6"/>
        <v>-367</v>
      </c>
      <c r="W12" s="53">
        <v>29</v>
      </c>
      <c r="X12" s="53">
        <v>2</v>
      </c>
      <c r="Y12" s="53">
        <f t="shared" si="7"/>
        <v>27</v>
      </c>
      <c r="Z12" s="53">
        <v>9</v>
      </c>
      <c r="AA12" s="53">
        <v>27</v>
      </c>
      <c r="AB12" s="53">
        <f t="shared" si="8"/>
        <v>-18</v>
      </c>
      <c r="AC12" s="53">
        <v>306</v>
      </c>
      <c r="AD12" s="53">
        <f>208-27</f>
        <v>181</v>
      </c>
      <c r="AE12" s="53">
        <f t="shared" si="9"/>
        <v>125</v>
      </c>
    </row>
    <row r="13" spans="1:32" ht="11.1" customHeight="1">
      <c r="A13" s="50">
        <v>2006</v>
      </c>
      <c r="B13" s="53">
        <v>4889</v>
      </c>
      <c r="C13" s="53">
        <v>3506</v>
      </c>
      <c r="D13" s="53">
        <f t="shared" si="0"/>
        <v>1383</v>
      </c>
      <c r="E13" s="53">
        <f>5962-4889</f>
        <v>1073</v>
      </c>
      <c r="F13" s="53">
        <f>5051-3506</f>
        <v>1545</v>
      </c>
      <c r="G13" s="53">
        <f t="shared" si="1"/>
        <v>-472</v>
      </c>
      <c r="H13" s="53">
        <v>6</v>
      </c>
      <c r="I13" s="53">
        <v>3</v>
      </c>
      <c r="J13" s="53">
        <f t="shared" si="2"/>
        <v>3</v>
      </c>
      <c r="K13" s="53">
        <v>0</v>
      </c>
      <c r="L13" s="53">
        <v>0</v>
      </c>
      <c r="M13" s="53">
        <f t="shared" si="3"/>
        <v>0</v>
      </c>
      <c r="N13" s="53">
        <v>20</v>
      </c>
      <c r="O13" s="53">
        <v>25</v>
      </c>
      <c r="P13" s="53">
        <f t="shared" si="4"/>
        <v>-5</v>
      </c>
      <c r="Q13" s="53">
        <v>422</v>
      </c>
      <c r="R13" s="53">
        <v>273</v>
      </c>
      <c r="S13" s="53">
        <f t="shared" si="5"/>
        <v>149</v>
      </c>
      <c r="T13" s="53">
        <v>12</v>
      </c>
      <c r="U13" s="53">
        <v>314</v>
      </c>
      <c r="V13" s="53">
        <f t="shared" si="6"/>
        <v>-302</v>
      </c>
      <c r="W13" s="53">
        <v>27</v>
      </c>
      <c r="X13" s="53">
        <v>4</v>
      </c>
      <c r="Y13" s="53">
        <f t="shared" si="7"/>
        <v>23</v>
      </c>
      <c r="Z13" s="53">
        <v>12</v>
      </c>
      <c r="AA13" s="53">
        <v>38</v>
      </c>
      <c r="AB13" s="53">
        <f t="shared" si="8"/>
        <v>-26</v>
      </c>
      <c r="AC13" s="53">
        <v>320</v>
      </c>
      <c r="AD13" s="53">
        <f>298-38</f>
        <v>260</v>
      </c>
      <c r="AE13" s="53">
        <f t="shared" si="9"/>
        <v>60</v>
      </c>
    </row>
    <row r="14" spans="1:32" ht="11.1" customHeight="1">
      <c r="A14" s="50">
        <v>2007</v>
      </c>
      <c r="B14" s="53">
        <v>5230</v>
      </c>
      <c r="C14" s="53">
        <v>3727</v>
      </c>
      <c r="D14" s="53">
        <f t="shared" si="0"/>
        <v>1503</v>
      </c>
      <c r="E14" s="53">
        <f>6252-5230</f>
        <v>1022</v>
      </c>
      <c r="F14" s="53">
        <f>5094-3727</f>
        <v>1367</v>
      </c>
      <c r="G14" s="53">
        <f t="shared" si="1"/>
        <v>-345</v>
      </c>
      <c r="H14" s="53">
        <v>9</v>
      </c>
      <c r="I14" s="53">
        <v>5</v>
      </c>
      <c r="J14" s="53">
        <f t="shared" si="2"/>
        <v>4</v>
      </c>
      <c r="K14" s="53">
        <v>0</v>
      </c>
      <c r="L14" s="53">
        <v>0</v>
      </c>
      <c r="M14" s="53">
        <f t="shared" si="3"/>
        <v>0</v>
      </c>
      <c r="N14" s="53">
        <v>18</v>
      </c>
      <c r="O14" s="53">
        <v>25</v>
      </c>
      <c r="P14" s="53">
        <f t="shared" si="4"/>
        <v>-7</v>
      </c>
      <c r="Q14" s="53">
        <v>474</v>
      </c>
      <c r="R14" s="53">
        <v>337</v>
      </c>
      <c r="S14" s="53">
        <f t="shared" si="5"/>
        <v>137</v>
      </c>
      <c r="T14" s="53">
        <v>9</v>
      </c>
      <c r="U14" s="53">
        <v>374</v>
      </c>
      <c r="V14" s="53">
        <f t="shared" si="6"/>
        <v>-365</v>
      </c>
      <c r="W14" s="53">
        <v>42</v>
      </c>
      <c r="X14" s="53">
        <v>6</v>
      </c>
      <c r="Y14" s="53">
        <f t="shared" si="7"/>
        <v>36</v>
      </c>
      <c r="Z14" s="53">
        <v>12</v>
      </c>
      <c r="AA14" s="53">
        <v>13</v>
      </c>
      <c r="AB14" s="53">
        <f t="shared" si="8"/>
        <v>-1</v>
      </c>
      <c r="AC14" s="53">
        <v>258</v>
      </c>
      <c r="AD14" s="53">
        <f>204-13</f>
        <v>191</v>
      </c>
      <c r="AE14" s="53">
        <f t="shared" si="9"/>
        <v>67</v>
      </c>
    </row>
    <row r="15" spans="1:32" ht="11.1" customHeight="1">
      <c r="A15" s="50">
        <v>2008</v>
      </c>
      <c r="B15" s="53">
        <v>5509</v>
      </c>
      <c r="C15" s="53">
        <v>3736</v>
      </c>
      <c r="D15" s="53">
        <f t="shared" si="0"/>
        <v>1773</v>
      </c>
      <c r="E15" s="53">
        <f>6625-5509</f>
        <v>1116</v>
      </c>
      <c r="F15" s="53">
        <f>5075-3736</f>
        <v>1339</v>
      </c>
      <c r="G15" s="53">
        <f t="shared" si="1"/>
        <v>-223</v>
      </c>
      <c r="H15" s="53">
        <v>7</v>
      </c>
      <c r="I15" s="53">
        <v>11</v>
      </c>
      <c r="J15" s="53">
        <f t="shared" si="2"/>
        <v>-4</v>
      </c>
      <c r="K15" s="53">
        <v>1</v>
      </c>
      <c r="L15" s="53">
        <v>0</v>
      </c>
      <c r="M15" s="53">
        <f t="shared" si="3"/>
        <v>1</v>
      </c>
      <c r="N15" s="53">
        <v>6</v>
      </c>
      <c r="O15" s="53">
        <v>20</v>
      </c>
      <c r="P15" s="53">
        <f t="shared" si="4"/>
        <v>-14</v>
      </c>
      <c r="Q15" s="53">
        <v>463</v>
      </c>
      <c r="R15" s="53">
        <v>278</v>
      </c>
      <c r="S15" s="53">
        <f t="shared" si="5"/>
        <v>185</v>
      </c>
      <c r="T15" s="53">
        <v>9</v>
      </c>
      <c r="U15" s="53">
        <v>295</v>
      </c>
      <c r="V15" s="53">
        <f t="shared" si="6"/>
        <v>-286</v>
      </c>
      <c r="W15" s="53">
        <v>16</v>
      </c>
      <c r="X15" s="53">
        <v>5</v>
      </c>
      <c r="Y15" s="53">
        <f t="shared" si="7"/>
        <v>11</v>
      </c>
      <c r="Z15" s="53">
        <v>11</v>
      </c>
      <c r="AA15" s="53">
        <v>11</v>
      </c>
      <c r="AB15" s="53">
        <f t="shared" si="8"/>
        <v>0</v>
      </c>
      <c r="AC15" s="53">
        <v>220</v>
      </c>
      <c r="AD15" s="53">
        <f>205-11</f>
        <v>194</v>
      </c>
      <c r="AE15" s="53">
        <f t="shared" si="9"/>
        <v>26</v>
      </c>
    </row>
    <row r="16" spans="1:32" ht="11.1" customHeight="1">
      <c r="A16" s="50">
        <v>2009</v>
      </c>
      <c r="B16" s="53">
        <v>4816</v>
      </c>
      <c r="C16" s="53">
        <v>3280</v>
      </c>
      <c r="D16" s="53">
        <f t="shared" si="0"/>
        <v>1536</v>
      </c>
      <c r="E16" s="53">
        <f>5721-B16</f>
        <v>905</v>
      </c>
      <c r="F16" s="53">
        <f>4457-C16</f>
        <v>1177</v>
      </c>
      <c r="G16" s="53">
        <f t="shared" si="1"/>
        <v>-272</v>
      </c>
      <c r="H16" s="53">
        <v>9</v>
      </c>
      <c r="I16" s="53">
        <v>11</v>
      </c>
      <c r="J16" s="53">
        <f t="shared" si="2"/>
        <v>-2</v>
      </c>
      <c r="K16" s="53">
        <v>1</v>
      </c>
      <c r="L16" s="53">
        <v>1</v>
      </c>
      <c r="M16" s="53">
        <f t="shared" si="3"/>
        <v>0</v>
      </c>
      <c r="N16" s="53">
        <v>3</v>
      </c>
      <c r="O16" s="53">
        <v>19</v>
      </c>
      <c r="P16" s="53">
        <f t="shared" si="4"/>
        <v>-16</v>
      </c>
      <c r="Q16" s="53">
        <v>288</v>
      </c>
      <c r="R16" s="53">
        <v>169</v>
      </c>
      <c r="S16" s="53">
        <f t="shared" si="5"/>
        <v>119</v>
      </c>
      <c r="T16" s="53">
        <v>10</v>
      </c>
      <c r="U16" s="53">
        <v>276</v>
      </c>
      <c r="V16" s="53">
        <f t="shared" si="6"/>
        <v>-266</v>
      </c>
      <c r="W16" s="53">
        <v>17</v>
      </c>
      <c r="X16" s="53">
        <v>3</v>
      </c>
      <c r="Y16" s="53">
        <f t="shared" si="7"/>
        <v>14</v>
      </c>
      <c r="Z16" s="53">
        <v>9</v>
      </c>
      <c r="AA16" s="53">
        <v>10</v>
      </c>
      <c r="AB16" s="53">
        <f t="shared" si="8"/>
        <v>-1</v>
      </c>
      <c r="AC16" s="53">
        <v>191</v>
      </c>
      <c r="AD16" s="53">
        <f>195-AA16</f>
        <v>185</v>
      </c>
      <c r="AE16" s="53">
        <f t="shared" si="9"/>
        <v>6</v>
      </c>
    </row>
    <row r="17" spans="1:31" ht="11.1" customHeight="1">
      <c r="A17" s="50">
        <v>2010</v>
      </c>
      <c r="B17" s="53">
        <v>4960</v>
      </c>
      <c r="C17" s="53">
        <v>3361</v>
      </c>
      <c r="D17" s="53">
        <f t="shared" si="0"/>
        <v>1599</v>
      </c>
      <c r="E17" s="53">
        <v>859</v>
      </c>
      <c r="F17" s="53">
        <f>4620-3361</f>
        <v>1259</v>
      </c>
      <c r="G17" s="53">
        <f t="shared" si="1"/>
        <v>-400</v>
      </c>
      <c r="H17" s="53">
        <v>8</v>
      </c>
      <c r="I17" s="53">
        <v>9</v>
      </c>
      <c r="J17" s="53">
        <f t="shared" si="2"/>
        <v>-1</v>
      </c>
      <c r="K17" s="53">
        <v>0</v>
      </c>
      <c r="L17" s="53">
        <v>2</v>
      </c>
      <c r="M17" s="53">
        <f t="shared" si="3"/>
        <v>-2</v>
      </c>
      <c r="N17" s="53">
        <v>10</v>
      </c>
      <c r="O17" s="53">
        <v>19</v>
      </c>
      <c r="P17" s="53">
        <f t="shared" si="4"/>
        <v>-9</v>
      </c>
      <c r="Q17" s="53">
        <v>816</v>
      </c>
      <c r="R17" s="53">
        <v>584</v>
      </c>
      <c r="S17" s="53">
        <f t="shared" si="5"/>
        <v>232</v>
      </c>
      <c r="T17" s="53">
        <v>9</v>
      </c>
      <c r="U17" s="53">
        <v>315</v>
      </c>
      <c r="V17" s="53">
        <f t="shared" si="6"/>
        <v>-306</v>
      </c>
      <c r="W17" s="53">
        <v>22</v>
      </c>
      <c r="X17" s="53">
        <v>3</v>
      </c>
      <c r="Y17" s="53">
        <f t="shared" si="7"/>
        <v>19</v>
      </c>
      <c r="Z17" s="53">
        <v>4</v>
      </c>
      <c r="AA17" s="53">
        <v>10</v>
      </c>
      <c r="AB17" s="53">
        <f t="shared" si="8"/>
        <v>-6</v>
      </c>
      <c r="AC17" s="53">
        <v>228</v>
      </c>
      <c r="AD17" s="53">
        <v>209</v>
      </c>
      <c r="AE17" s="53">
        <f t="shared" si="9"/>
        <v>19</v>
      </c>
    </row>
    <row r="18" spans="1:31" ht="11.1" customHeight="1">
      <c r="A18" s="50">
        <v>2011</v>
      </c>
      <c r="B18" s="53">
        <v>4766</v>
      </c>
      <c r="C18" s="53">
        <v>3190</v>
      </c>
      <c r="D18" s="53">
        <f t="shared" si="0"/>
        <v>1576</v>
      </c>
      <c r="E18" s="53">
        <v>888</v>
      </c>
      <c r="F18" s="53">
        <v>1326</v>
      </c>
      <c r="G18" s="53">
        <f t="shared" si="1"/>
        <v>-438</v>
      </c>
      <c r="H18" s="53">
        <v>3</v>
      </c>
      <c r="I18" s="53">
        <v>11</v>
      </c>
      <c r="J18" s="53">
        <f t="shared" si="2"/>
        <v>-8</v>
      </c>
      <c r="K18" s="53">
        <v>0</v>
      </c>
      <c r="L18" s="53">
        <v>2</v>
      </c>
      <c r="M18" s="53">
        <f t="shared" si="3"/>
        <v>-2</v>
      </c>
      <c r="N18" s="53">
        <v>12</v>
      </c>
      <c r="O18" s="53">
        <v>22</v>
      </c>
      <c r="P18" s="53">
        <f t="shared" si="4"/>
        <v>-10</v>
      </c>
      <c r="Q18" s="53">
        <v>606</v>
      </c>
      <c r="R18" s="53">
        <v>441</v>
      </c>
      <c r="S18" s="53">
        <f t="shared" si="5"/>
        <v>165</v>
      </c>
      <c r="T18" s="53">
        <v>8</v>
      </c>
      <c r="U18" s="53">
        <v>297</v>
      </c>
      <c r="V18" s="53">
        <f t="shared" si="6"/>
        <v>-289</v>
      </c>
      <c r="W18" s="53">
        <v>22</v>
      </c>
      <c r="X18" s="53">
        <v>1</v>
      </c>
      <c r="Y18" s="53">
        <f t="shared" si="7"/>
        <v>21</v>
      </c>
      <c r="Z18" s="53">
        <v>10</v>
      </c>
      <c r="AA18" s="53">
        <v>6</v>
      </c>
      <c r="AB18" s="53">
        <f t="shared" si="8"/>
        <v>4</v>
      </c>
      <c r="AC18" s="53">
        <v>257</v>
      </c>
      <c r="AD18" s="53">
        <v>238</v>
      </c>
      <c r="AE18" s="53">
        <f t="shared" si="9"/>
        <v>19</v>
      </c>
    </row>
    <row r="19" spans="1:31" ht="11.1" customHeight="1">
      <c r="A19" s="50">
        <v>2012</v>
      </c>
      <c r="B19" s="53">
        <v>4789</v>
      </c>
      <c r="C19" s="53">
        <v>3148</v>
      </c>
      <c r="D19" s="53">
        <f t="shared" si="0"/>
        <v>1641</v>
      </c>
      <c r="E19" s="53">
        <v>899</v>
      </c>
      <c r="F19" s="53">
        <v>1264</v>
      </c>
      <c r="G19" s="53">
        <f t="shared" si="1"/>
        <v>-365</v>
      </c>
      <c r="H19" s="53">
        <v>6</v>
      </c>
      <c r="I19" s="53">
        <v>20</v>
      </c>
      <c r="J19" s="53">
        <f t="shared" si="2"/>
        <v>-14</v>
      </c>
      <c r="K19" s="53">
        <v>0</v>
      </c>
      <c r="L19" s="53">
        <v>3</v>
      </c>
      <c r="M19" s="53">
        <f t="shared" si="3"/>
        <v>-3</v>
      </c>
      <c r="N19" s="53">
        <v>11</v>
      </c>
      <c r="O19" s="53">
        <v>31</v>
      </c>
      <c r="P19" s="53">
        <f t="shared" si="4"/>
        <v>-20</v>
      </c>
      <c r="Q19" s="53">
        <v>631</v>
      </c>
      <c r="R19" s="53">
        <v>412</v>
      </c>
      <c r="S19" s="53">
        <f t="shared" si="5"/>
        <v>219</v>
      </c>
      <c r="T19" s="53">
        <v>10</v>
      </c>
      <c r="U19" s="53">
        <v>328</v>
      </c>
      <c r="V19" s="53">
        <f t="shared" si="6"/>
        <v>-318</v>
      </c>
      <c r="W19" s="53">
        <v>26</v>
      </c>
      <c r="X19" s="53">
        <v>3</v>
      </c>
      <c r="Y19" s="53">
        <f t="shared" si="7"/>
        <v>23</v>
      </c>
      <c r="Z19" s="53">
        <v>12</v>
      </c>
      <c r="AA19" s="53">
        <v>11</v>
      </c>
      <c r="AB19" s="53">
        <f t="shared" si="8"/>
        <v>1</v>
      </c>
      <c r="AC19" s="53">
        <v>204</v>
      </c>
      <c r="AD19" s="53">
        <v>226</v>
      </c>
      <c r="AE19" s="53">
        <f t="shared" si="9"/>
        <v>-22</v>
      </c>
    </row>
    <row r="20" spans="1:31" ht="11.1" customHeight="1">
      <c r="A20" s="50">
        <v>2013</v>
      </c>
      <c r="B20" s="53">
        <v>4388</v>
      </c>
      <c r="C20" s="53">
        <v>3008</v>
      </c>
      <c r="D20" s="53">
        <f t="shared" si="0"/>
        <v>1380</v>
      </c>
      <c r="E20" s="53">
        <v>865</v>
      </c>
      <c r="F20" s="53">
        <v>1253</v>
      </c>
      <c r="G20" s="53">
        <f t="shared" si="1"/>
        <v>-388</v>
      </c>
      <c r="H20" s="53">
        <v>9</v>
      </c>
      <c r="I20" s="53">
        <v>11</v>
      </c>
      <c r="J20" s="53">
        <f t="shared" si="2"/>
        <v>-2</v>
      </c>
      <c r="K20" s="53">
        <v>0</v>
      </c>
      <c r="L20" s="53">
        <v>0</v>
      </c>
      <c r="M20" s="53">
        <f t="shared" si="3"/>
        <v>0</v>
      </c>
      <c r="N20" s="53">
        <v>21</v>
      </c>
      <c r="O20" s="53">
        <v>16</v>
      </c>
      <c r="P20" s="53">
        <f t="shared" si="4"/>
        <v>5</v>
      </c>
      <c r="Q20" s="53">
        <v>724</v>
      </c>
      <c r="R20" s="53">
        <v>485</v>
      </c>
      <c r="S20" s="53">
        <f t="shared" si="5"/>
        <v>239</v>
      </c>
      <c r="T20" s="53">
        <v>4</v>
      </c>
      <c r="U20" s="53">
        <v>365</v>
      </c>
      <c r="V20" s="53">
        <f t="shared" si="6"/>
        <v>-361</v>
      </c>
      <c r="W20" s="53">
        <v>27</v>
      </c>
      <c r="X20" s="53">
        <v>2</v>
      </c>
      <c r="Y20" s="53">
        <f t="shared" si="7"/>
        <v>25</v>
      </c>
      <c r="Z20" s="53">
        <v>16</v>
      </c>
      <c r="AA20" s="53">
        <v>4</v>
      </c>
      <c r="AB20" s="53">
        <f t="shared" si="8"/>
        <v>12</v>
      </c>
      <c r="AC20" s="53">
        <v>206</v>
      </c>
      <c r="AD20" s="53">
        <v>214</v>
      </c>
      <c r="AE20" s="53">
        <f t="shared" si="9"/>
        <v>-8</v>
      </c>
    </row>
    <row r="21" spans="1:31" ht="11.1" customHeight="1">
      <c r="A21" s="50">
        <v>2014</v>
      </c>
      <c r="B21" s="53">
        <v>4583</v>
      </c>
      <c r="C21" s="53">
        <v>3170</v>
      </c>
      <c r="D21" s="53">
        <f t="shared" si="0"/>
        <v>1413</v>
      </c>
      <c r="E21" s="53">
        <f>5445-B21</f>
        <v>862</v>
      </c>
      <c r="F21" s="53">
        <f>4511-C21</f>
        <v>1341</v>
      </c>
      <c r="G21" s="53">
        <f t="shared" si="1"/>
        <v>-479</v>
      </c>
      <c r="H21" s="53">
        <v>3</v>
      </c>
      <c r="I21" s="53">
        <v>5</v>
      </c>
      <c r="J21" s="53">
        <f t="shared" si="2"/>
        <v>-2</v>
      </c>
      <c r="K21" s="53">
        <v>1</v>
      </c>
      <c r="L21" s="53">
        <v>1</v>
      </c>
      <c r="M21" s="53">
        <f t="shared" si="3"/>
        <v>0</v>
      </c>
      <c r="N21" s="53">
        <v>13</v>
      </c>
      <c r="O21" s="53">
        <v>23</v>
      </c>
      <c r="P21" s="53">
        <f t="shared" si="4"/>
        <v>-10</v>
      </c>
      <c r="Q21" s="53">
        <v>619</v>
      </c>
      <c r="R21" s="53">
        <f>332+22+38</f>
        <v>392</v>
      </c>
      <c r="S21" s="53">
        <f t="shared" si="5"/>
        <v>227</v>
      </c>
      <c r="T21" s="53">
        <v>6</v>
      </c>
      <c r="U21" s="53">
        <v>287</v>
      </c>
      <c r="V21" s="53">
        <f t="shared" si="6"/>
        <v>-281</v>
      </c>
      <c r="W21" s="53">
        <v>23</v>
      </c>
      <c r="X21" s="53">
        <v>0</v>
      </c>
      <c r="Y21" s="53">
        <f t="shared" si="7"/>
        <v>23</v>
      </c>
      <c r="Z21" s="53">
        <v>4</v>
      </c>
      <c r="AA21" s="53">
        <v>12</v>
      </c>
      <c r="AB21" s="53">
        <f t="shared" si="8"/>
        <v>-8</v>
      </c>
      <c r="AC21" s="53">
        <v>201</v>
      </c>
      <c r="AD21" s="53">
        <f>228-AA21</f>
        <v>216</v>
      </c>
      <c r="AE21" s="53">
        <f t="shared" si="9"/>
        <v>-15</v>
      </c>
    </row>
    <row r="22" spans="1:31" ht="11.1" customHeight="1">
      <c r="A22" s="50">
        <v>2015</v>
      </c>
      <c r="B22" s="53">
        <v>4521</v>
      </c>
      <c r="C22" s="53">
        <v>2950</v>
      </c>
      <c r="D22" s="53">
        <f t="shared" si="0"/>
        <v>1571</v>
      </c>
      <c r="E22" s="53">
        <v>818</v>
      </c>
      <c r="F22" s="53">
        <v>1254</v>
      </c>
      <c r="G22" s="53">
        <f t="shared" si="1"/>
        <v>-436</v>
      </c>
      <c r="H22" s="53">
        <v>5</v>
      </c>
      <c r="I22" s="53">
        <v>10</v>
      </c>
      <c r="J22" s="53">
        <f t="shared" si="2"/>
        <v>-5</v>
      </c>
      <c r="K22" s="53">
        <v>0</v>
      </c>
      <c r="L22" s="53">
        <v>0</v>
      </c>
      <c r="M22" s="53">
        <f t="shared" si="3"/>
        <v>0</v>
      </c>
      <c r="N22" s="53">
        <v>15</v>
      </c>
      <c r="O22" s="53">
        <v>23</v>
      </c>
      <c r="P22" s="53">
        <f t="shared" si="4"/>
        <v>-8</v>
      </c>
      <c r="Q22" s="53">
        <v>642</v>
      </c>
      <c r="R22" s="53">
        <v>366</v>
      </c>
      <c r="S22" s="53">
        <f t="shared" si="5"/>
        <v>276</v>
      </c>
      <c r="T22" s="53">
        <v>7</v>
      </c>
      <c r="U22" s="53">
        <v>291</v>
      </c>
      <c r="V22" s="53">
        <f t="shared" si="6"/>
        <v>-284</v>
      </c>
      <c r="W22" s="53">
        <v>26</v>
      </c>
      <c r="X22" s="53">
        <v>2</v>
      </c>
      <c r="Y22" s="53">
        <f t="shared" si="7"/>
        <v>24</v>
      </c>
      <c r="Z22" s="53">
        <v>9</v>
      </c>
      <c r="AA22" s="53">
        <v>4</v>
      </c>
      <c r="AB22" s="53">
        <f t="shared" si="8"/>
        <v>5</v>
      </c>
      <c r="AC22" s="53">
        <v>247</v>
      </c>
      <c r="AD22" s="53">
        <v>188</v>
      </c>
      <c r="AE22" s="53">
        <f t="shared" si="9"/>
        <v>59</v>
      </c>
    </row>
    <row r="23" spans="1:31" s="197" customFormat="1" ht="11.1" customHeight="1">
      <c r="A23" s="216">
        <v>2016</v>
      </c>
      <c r="B23" s="217">
        <v>4722</v>
      </c>
      <c r="C23" s="217">
        <v>2894</v>
      </c>
      <c r="D23" s="217">
        <f t="shared" si="0"/>
        <v>1828</v>
      </c>
      <c r="E23" s="217">
        <v>852</v>
      </c>
      <c r="F23" s="217">
        <f>4127-C23</f>
        <v>1233</v>
      </c>
      <c r="G23" s="217">
        <f t="shared" si="1"/>
        <v>-381</v>
      </c>
      <c r="H23" s="217">
        <v>9</v>
      </c>
      <c r="I23" s="217">
        <v>10</v>
      </c>
      <c r="J23" s="217">
        <f t="shared" si="2"/>
        <v>-1</v>
      </c>
      <c r="K23" s="217">
        <v>0</v>
      </c>
      <c r="L23" s="217">
        <v>0</v>
      </c>
      <c r="M23" s="217">
        <f t="shared" si="3"/>
        <v>0</v>
      </c>
      <c r="N23" s="217">
        <v>10</v>
      </c>
      <c r="O23" s="217">
        <v>26</v>
      </c>
      <c r="P23" s="217">
        <f t="shared" si="4"/>
        <v>-16</v>
      </c>
      <c r="Q23" s="217">
        <v>650</v>
      </c>
      <c r="R23" s="217">
        <v>429</v>
      </c>
      <c r="S23" s="217">
        <f t="shared" si="5"/>
        <v>221</v>
      </c>
      <c r="T23" s="217">
        <v>6</v>
      </c>
      <c r="U23" s="217">
        <v>265</v>
      </c>
      <c r="V23" s="217">
        <f t="shared" si="6"/>
        <v>-259</v>
      </c>
      <c r="W23" s="217">
        <v>28</v>
      </c>
      <c r="X23" s="217">
        <v>1</v>
      </c>
      <c r="Y23" s="217">
        <f t="shared" si="7"/>
        <v>27</v>
      </c>
      <c r="Z23" s="217">
        <v>13</v>
      </c>
      <c r="AA23" s="217">
        <v>14</v>
      </c>
      <c r="AB23" s="217">
        <f t="shared" si="8"/>
        <v>-1</v>
      </c>
      <c r="AC23" s="217">
        <v>215</v>
      </c>
      <c r="AD23" s="217">
        <f>191-AA23</f>
        <v>177</v>
      </c>
      <c r="AE23" s="217">
        <f t="shared" si="9"/>
        <v>38</v>
      </c>
    </row>
    <row r="24" spans="1:31" ht="11.1" customHeight="1">
      <c r="A24" s="50">
        <v>2017</v>
      </c>
      <c r="B24" s="53">
        <v>5051</v>
      </c>
      <c r="C24" s="53">
        <v>2935</v>
      </c>
      <c r="D24" s="53">
        <f t="shared" si="0"/>
        <v>2116</v>
      </c>
      <c r="E24" s="53">
        <f>5963-5051</f>
        <v>912</v>
      </c>
      <c r="F24" s="53">
        <f>4221-C24</f>
        <v>1286</v>
      </c>
      <c r="G24" s="53">
        <f t="shared" si="1"/>
        <v>-374</v>
      </c>
      <c r="H24" s="53">
        <v>5</v>
      </c>
      <c r="I24" s="53">
        <v>6</v>
      </c>
      <c r="J24" s="53">
        <f t="shared" si="2"/>
        <v>-1</v>
      </c>
      <c r="K24" s="53">
        <v>0</v>
      </c>
      <c r="L24" s="53">
        <v>2</v>
      </c>
      <c r="M24" s="53">
        <f t="shared" si="3"/>
        <v>-2</v>
      </c>
      <c r="N24" s="53">
        <v>19</v>
      </c>
      <c r="O24" s="53">
        <v>21</v>
      </c>
      <c r="P24" s="53">
        <f t="shared" si="4"/>
        <v>-2</v>
      </c>
      <c r="Q24" s="53">
        <v>719</v>
      </c>
      <c r="R24" s="53">
        <f>414+20+36</f>
        <v>470</v>
      </c>
      <c r="S24" s="53">
        <f t="shared" si="5"/>
        <v>249</v>
      </c>
      <c r="T24" s="53">
        <v>8</v>
      </c>
      <c r="U24" s="53">
        <v>257</v>
      </c>
      <c r="V24" s="53">
        <f t="shared" si="6"/>
        <v>-249</v>
      </c>
      <c r="W24" s="53">
        <v>22</v>
      </c>
      <c r="X24" s="53">
        <v>0</v>
      </c>
      <c r="Y24" s="53">
        <f t="shared" si="7"/>
        <v>22</v>
      </c>
      <c r="Z24" s="53">
        <v>5</v>
      </c>
      <c r="AA24" s="53">
        <v>8</v>
      </c>
      <c r="AB24" s="53">
        <f t="shared" si="8"/>
        <v>-3</v>
      </c>
      <c r="AC24" s="53">
        <v>222</v>
      </c>
      <c r="AD24" s="53">
        <f>213-AA24</f>
        <v>205</v>
      </c>
      <c r="AE24" s="53">
        <f t="shared" si="9"/>
        <v>17</v>
      </c>
    </row>
    <row r="25" spans="1:31" ht="11.1" customHeight="1">
      <c r="A25" s="50">
        <v>2018</v>
      </c>
      <c r="B25" s="53">
        <v>5016</v>
      </c>
      <c r="C25" s="53">
        <v>2935</v>
      </c>
      <c r="D25" s="53">
        <f t="shared" si="0"/>
        <v>2081</v>
      </c>
      <c r="E25" s="53">
        <f>5937-5016</f>
        <v>921</v>
      </c>
      <c r="F25" s="53">
        <f>4263-C25</f>
        <v>1328</v>
      </c>
      <c r="G25" s="53">
        <f t="shared" si="1"/>
        <v>-407</v>
      </c>
      <c r="H25" s="53">
        <v>5</v>
      </c>
      <c r="I25" s="53">
        <v>9</v>
      </c>
      <c r="J25" s="53">
        <f t="shared" si="2"/>
        <v>-4</v>
      </c>
      <c r="K25" s="53">
        <v>0</v>
      </c>
      <c r="L25" s="53">
        <v>1</v>
      </c>
      <c r="M25" s="53">
        <f t="shared" si="3"/>
        <v>-1</v>
      </c>
      <c r="N25" s="53">
        <v>11</v>
      </c>
      <c r="O25" s="53">
        <v>23</v>
      </c>
      <c r="P25" s="53">
        <f t="shared" si="4"/>
        <v>-12</v>
      </c>
      <c r="Q25" s="53">
        <v>1394</v>
      </c>
      <c r="R25" s="53">
        <f>879+72</f>
        <v>951</v>
      </c>
      <c r="S25" s="53">
        <f t="shared" si="5"/>
        <v>443</v>
      </c>
      <c r="T25" s="53">
        <v>2</v>
      </c>
      <c r="U25" s="53">
        <v>279</v>
      </c>
      <c r="V25" s="53">
        <f t="shared" si="6"/>
        <v>-277</v>
      </c>
      <c r="W25" s="53">
        <v>25</v>
      </c>
      <c r="X25" s="53">
        <v>1</v>
      </c>
      <c r="Y25" s="53">
        <f t="shared" si="7"/>
        <v>24</v>
      </c>
      <c r="Z25" s="53">
        <v>7</v>
      </c>
      <c r="AA25" s="53">
        <v>8</v>
      </c>
      <c r="AB25" s="53">
        <f t="shared" si="8"/>
        <v>-1</v>
      </c>
      <c r="AC25" s="53">
        <v>263</v>
      </c>
      <c r="AD25" s="53">
        <f>210-8</f>
        <v>202</v>
      </c>
      <c r="AE25" s="53">
        <f t="shared" si="9"/>
        <v>61</v>
      </c>
    </row>
    <row r="26" spans="1:31" ht="11.1" customHeight="1">
      <c r="A26" s="50">
        <v>2019</v>
      </c>
      <c r="B26" s="219">
        <v>5132</v>
      </c>
      <c r="C26" s="219">
        <v>3101</v>
      </c>
      <c r="D26" s="219">
        <f>B26-C26</f>
        <v>2031</v>
      </c>
      <c r="E26" s="219">
        <f>6015-5132</f>
        <v>883</v>
      </c>
      <c r="F26" s="219">
        <f>4460-3101</f>
        <v>1359</v>
      </c>
      <c r="G26" s="219">
        <f>E26-F26</f>
        <v>-476</v>
      </c>
      <c r="H26" s="219">
        <v>13</v>
      </c>
      <c r="I26" s="219">
        <v>8</v>
      </c>
      <c r="J26" s="219">
        <f>H26-I26</f>
        <v>5</v>
      </c>
      <c r="K26" s="219">
        <v>0</v>
      </c>
      <c r="L26" s="219">
        <v>0</v>
      </c>
      <c r="M26" s="219">
        <f>K26-L26</f>
        <v>0</v>
      </c>
      <c r="N26" s="219">
        <v>22</v>
      </c>
      <c r="O26" s="219">
        <v>23</v>
      </c>
      <c r="P26" s="219">
        <f>N26-O26</f>
        <v>-1</v>
      </c>
      <c r="Q26" s="219">
        <v>1039</v>
      </c>
      <c r="R26" s="219">
        <f>631+40+32</f>
        <v>703</v>
      </c>
      <c r="S26" s="219">
        <f>Q26-R26</f>
        <v>336</v>
      </c>
      <c r="T26" s="219">
        <v>9</v>
      </c>
      <c r="U26" s="219">
        <v>284</v>
      </c>
      <c r="V26" s="219">
        <f>T26-U26</f>
        <v>-275</v>
      </c>
      <c r="W26" s="219">
        <v>35</v>
      </c>
      <c r="X26" s="219">
        <v>1</v>
      </c>
      <c r="Y26" s="219">
        <f>W26-X26</f>
        <v>34</v>
      </c>
      <c r="Z26" s="219">
        <v>5</v>
      </c>
      <c r="AA26" s="219">
        <v>8</v>
      </c>
      <c r="AB26" s="219">
        <f>Z26-AA26</f>
        <v>-3</v>
      </c>
      <c r="AC26" s="219">
        <v>220</v>
      </c>
      <c r="AD26" s="219">
        <f>210-8</f>
        <v>202</v>
      </c>
      <c r="AE26" s="219">
        <f>AC26-AD26</f>
        <v>18</v>
      </c>
    </row>
    <row r="27" spans="1:31" ht="11.1" customHeight="1">
      <c r="A27" s="50">
        <v>2020</v>
      </c>
      <c r="B27" s="219">
        <v>5582</v>
      </c>
      <c r="C27" s="219">
        <v>3136</v>
      </c>
      <c r="D27" s="219">
        <f t="shared" ref="D27" si="10">B27-C27</f>
        <v>2446</v>
      </c>
      <c r="E27" s="219">
        <f>6533-B27</f>
        <v>951</v>
      </c>
      <c r="F27" s="219">
        <f>4491-C27</f>
        <v>1355</v>
      </c>
      <c r="G27" s="219">
        <f t="shared" ref="G27" si="11">E27-F27</f>
        <v>-404</v>
      </c>
      <c r="H27" s="219">
        <v>9</v>
      </c>
      <c r="I27" s="219">
        <v>6</v>
      </c>
      <c r="J27" s="219">
        <f t="shared" ref="J27" si="12">H27-I27</f>
        <v>3</v>
      </c>
      <c r="K27" s="219">
        <v>0</v>
      </c>
      <c r="L27" s="219">
        <v>0</v>
      </c>
      <c r="M27" s="219">
        <f t="shared" ref="M27" si="13">K27-L27</f>
        <v>0</v>
      </c>
      <c r="N27" s="219">
        <v>6</v>
      </c>
      <c r="O27" s="219">
        <v>7</v>
      </c>
      <c r="P27" s="219">
        <f t="shared" ref="P27" si="14">N27-O27</f>
        <v>-1</v>
      </c>
      <c r="Q27" s="219">
        <v>1159</v>
      </c>
      <c r="R27" s="219">
        <f>709+27+45</f>
        <v>781</v>
      </c>
      <c r="S27" s="219">
        <f>Q27-R27</f>
        <v>378</v>
      </c>
      <c r="T27" s="219">
        <v>11</v>
      </c>
      <c r="U27" s="219">
        <v>275</v>
      </c>
      <c r="V27" s="219">
        <f>T27-U27</f>
        <v>-264</v>
      </c>
      <c r="W27" s="219">
        <v>29</v>
      </c>
      <c r="X27" s="219">
        <v>2</v>
      </c>
      <c r="Y27" s="219">
        <f>W27-X27</f>
        <v>27</v>
      </c>
      <c r="Z27" s="219">
        <v>12</v>
      </c>
      <c r="AA27" s="219">
        <v>6</v>
      </c>
      <c r="AB27" s="219">
        <f>Z27-AA27</f>
        <v>6</v>
      </c>
      <c r="AC27" s="219">
        <v>241</v>
      </c>
      <c r="AD27" s="219">
        <f>213-AA27</f>
        <v>207</v>
      </c>
      <c r="AE27" s="219">
        <f>AC27-AD27</f>
        <v>34</v>
      </c>
    </row>
    <row r="28" spans="1:31" ht="10.5" customHeight="1">
      <c r="A28" s="16"/>
      <c r="B28" s="56"/>
      <c r="C28" s="56"/>
      <c r="D28" s="56"/>
      <c r="E28" s="56"/>
      <c r="F28" s="56"/>
      <c r="G28" s="56"/>
      <c r="H28" s="56"/>
      <c r="I28" s="56"/>
      <c r="J28" s="56"/>
      <c r="K28" s="56"/>
      <c r="L28" s="56"/>
      <c r="M28" s="56"/>
      <c r="N28" s="56"/>
      <c r="O28" s="56"/>
      <c r="P28" s="56"/>
      <c r="Q28" s="45"/>
    </row>
    <row r="29" spans="1:31" ht="30.6" customHeight="1">
      <c r="A29" s="40" t="s">
        <v>90</v>
      </c>
      <c r="B29" s="398" t="s">
        <v>105</v>
      </c>
      <c r="C29" s="424"/>
      <c r="D29" s="424"/>
      <c r="E29" s="424"/>
      <c r="F29" s="424"/>
      <c r="G29" s="424"/>
      <c r="H29" s="424"/>
      <c r="I29" s="424"/>
      <c r="J29" s="424"/>
      <c r="K29" s="424"/>
      <c r="L29" s="424"/>
      <c r="M29" s="424"/>
      <c r="N29" s="424"/>
      <c r="O29" s="424"/>
      <c r="P29" s="424"/>
      <c r="Q29" s="424"/>
      <c r="R29" s="424"/>
      <c r="S29" s="424"/>
      <c r="T29" s="424"/>
      <c r="U29" s="424"/>
      <c r="V29" s="424"/>
      <c r="W29" s="424"/>
      <c r="X29" s="424"/>
    </row>
    <row r="30" spans="1:31">
      <c r="A30" s="26"/>
      <c r="B30" s="41" t="s">
        <v>106</v>
      </c>
      <c r="C30" s="15"/>
      <c r="D30" s="15"/>
      <c r="E30" s="15"/>
      <c r="F30" s="15"/>
      <c r="G30" s="15"/>
      <c r="H30" s="15"/>
      <c r="I30" s="15"/>
      <c r="J30" s="15"/>
      <c r="K30" s="15"/>
      <c r="L30" s="15"/>
      <c r="M30" s="15"/>
      <c r="N30" s="15"/>
      <c r="O30" s="15"/>
      <c r="P30" s="15"/>
      <c r="Q30" s="28"/>
      <c r="R30" s="28"/>
      <c r="S30" s="28"/>
      <c r="T30" s="28"/>
      <c r="U30" s="28"/>
      <c r="V30" s="28"/>
      <c r="W30" s="28"/>
      <c r="X30" s="28"/>
    </row>
    <row r="31" spans="1:31">
      <c r="A31" s="16"/>
    </row>
    <row r="32" spans="1:31">
      <c r="A32" s="16"/>
    </row>
    <row r="33" spans="1:1">
      <c r="A33" s="16"/>
    </row>
    <row r="34" spans="1:1">
      <c r="A34" s="16"/>
    </row>
    <row r="35" spans="1:1">
      <c r="A35" s="16"/>
    </row>
    <row r="36" spans="1:1">
      <c r="A36" s="16"/>
    </row>
    <row r="37" spans="1:1">
      <c r="A37" s="16"/>
    </row>
    <row r="38" spans="1:1">
      <c r="A38" s="16"/>
    </row>
    <row r="39" spans="1:1">
      <c r="A39" s="16"/>
    </row>
    <row r="40" spans="1:1">
      <c r="A40" s="16"/>
    </row>
    <row r="41" spans="1:1">
      <c r="A41" s="16"/>
    </row>
    <row r="42" spans="1:1">
      <c r="A42" s="16"/>
    </row>
    <row r="43" spans="1:1">
      <c r="A43" s="16"/>
    </row>
    <row r="44" spans="1:1">
      <c r="A44" s="16"/>
    </row>
    <row r="45" spans="1:1">
      <c r="A45" s="16"/>
    </row>
    <row r="46" spans="1:1">
      <c r="A46" s="16"/>
    </row>
    <row r="47" spans="1:1">
      <c r="A47" s="16"/>
    </row>
    <row r="48" spans="1:1">
      <c r="A48" s="16"/>
    </row>
    <row r="49" spans="1:1">
      <c r="A49" s="16"/>
    </row>
    <row r="50" spans="1:1">
      <c r="A50" s="16"/>
    </row>
    <row r="51" spans="1:1">
      <c r="A51" s="16"/>
    </row>
    <row r="52" spans="1:1">
      <c r="A52" s="16"/>
    </row>
    <row r="53" spans="1:1">
      <c r="A53" s="16"/>
    </row>
    <row r="54" spans="1:1">
      <c r="A54" s="16"/>
    </row>
    <row r="55" spans="1:1">
      <c r="A55" s="16"/>
    </row>
    <row r="56" spans="1:1">
      <c r="A56" s="16"/>
    </row>
    <row r="57" spans="1:1">
      <c r="A57" s="16"/>
    </row>
    <row r="58" spans="1:1">
      <c r="A58" s="16"/>
    </row>
    <row r="59" spans="1:1">
      <c r="A59" s="16"/>
    </row>
    <row r="60" spans="1:1">
      <c r="A60" s="16"/>
    </row>
    <row r="61" spans="1:1">
      <c r="A61" s="16"/>
    </row>
    <row r="62" spans="1:1">
      <c r="A62" s="16"/>
    </row>
    <row r="63" spans="1:1">
      <c r="A63" s="16"/>
    </row>
    <row r="64" spans="1:1">
      <c r="A64" s="16"/>
    </row>
    <row r="65" spans="1:1">
      <c r="A65" s="16"/>
    </row>
    <row r="66" spans="1:1">
      <c r="A66" s="16"/>
    </row>
    <row r="67" spans="1:1">
      <c r="A67" s="16"/>
    </row>
    <row r="68" spans="1:1">
      <c r="A68" s="16"/>
    </row>
    <row r="69" spans="1:1">
      <c r="A69" s="16"/>
    </row>
    <row r="70" spans="1:1">
      <c r="A70" s="16"/>
    </row>
    <row r="71" spans="1:1">
      <c r="A71" s="16"/>
    </row>
    <row r="72" spans="1:1">
      <c r="A72" s="16"/>
    </row>
    <row r="73" spans="1:1">
      <c r="A73" s="16"/>
    </row>
    <row r="74" spans="1:1">
      <c r="A74" s="16"/>
    </row>
    <row r="75" spans="1:1">
      <c r="A75" s="16"/>
    </row>
    <row r="76" spans="1:1">
      <c r="A76" s="16"/>
    </row>
    <row r="77" spans="1:1">
      <c r="A77" s="16"/>
    </row>
    <row r="78" spans="1:1">
      <c r="A78" s="16"/>
    </row>
    <row r="79" spans="1:1">
      <c r="A79" s="16"/>
    </row>
    <row r="80" spans="1:1">
      <c r="A80" s="16"/>
    </row>
    <row r="81" spans="1:1">
      <c r="A81" s="16"/>
    </row>
    <row r="82" spans="1:1">
      <c r="A82" s="16"/>
    </row>
    <row r="83" spans="1:1">
      <c r="A83" s="16"/>
    </row>
    <row r="84" spans="1:1">
      <c r="A84" s="16"/>
    </row>
    <row r="85" spans="1:1">
      <c r="A85" s="16"/>
    </row>
    <row r="86" spans="1:1">
      <c r="A86" s="16"/>
    </row>
    <row r="87" spans="1:1">
      <c r="A87" s="16"/>
    </row>
    <row r="88" spans="1:1">
      <c r="A88" s="16"/>
    </row>
    <row r="89" spans="1:1">
      <c r="A89" s="16"/>
    </row>
    <row r="90" spans="1:1">
      <c r="A90" s="16"/>
    </row>
    <row r="91" spans="1:1">
      <c r="A91" s="16"/>
    </row>
    <row r="92" spans="1:1">
      <c r="A92" s="16"/>
    </row>
    <row r="93" spans="1:1">
      <c r="A93" s="16"/>
    </row>
    <row r="94" spans="1:1">
      <c r="A94" s="16"/>
    </row>
    <row r="95" spans="1:1">
      <c r="A95" s="16"/>
    </row>
    <row r="96" spans="1:1">
      <c r="A96" s="16"/>
    </row>
    <row r="97" spans="1:1">
      <c r="A97" s="16"/>
    </row>
    <row r="98" spans="1:1">
      <c r="A98" s="16"/>
    </row>
    <row r="99" spans="1:1">
      <c r="A99" s="16"/>
    </row>
    <row r="100" spans="1:1">
      <c r="A100" s="16"/>
    </row>
    <row r="101" spans="1:1">
      <c r="A101" s="16"/>
    </row>
    <row r="102" spans="1:1">
      <c r="A102" s="16"/>
    </row>
    <row r="103" spans="1:1">
      <c r="A103" s="16"/>
    </row>
  </sheetData>
  <mergeCells count="25">
    <mergeCell ref="W4:Y4"/>
    <mergeCell ref="Z4:AB4"/>
    <mergeCell ref="AC4:AE4"/>
    <mergeCell ref="Z2:AE2"/>
    <mergeCell ref="Q3:S3"/>
    <mergeCell ref="T3:V3"/>
    <mergeCell ref="W3:Y3"/>
    <mergeCell ref="Z3:AB3"/>
    <mergeCell ref="AC3:AE3"/>
    <mergeCell ref="A2:A4"/>
    <mergeCell ref="B29:X29"/>
    <mergeCell ref="N3:P3"/>
    <mergeCell ref="N4:P4"/>
    <mergeCell ref="K4:M4"/>
    <mergeCell ref="K3:M3"/>
    <mergeCell ref="B3:D3"/>
    <mergeCell ref="B4:D4"/>
    <mergeCell ref="H4:J4"/>
    <mergeCell ref="H3:J3"/>
    <mergeCell ref="H2:Y2"/>
    <mergeCell ref="B2:G2"/>
    <mergeCell ref="E3:G3"/>
    <mergeCell ref="E4:G4"/>
    <mergeCell ref="Q4:S4"/>
    <mergeCell ref="T4:V4"/>
  </mergeCells>
  <phoneticPr fontId="1"/>
  <pageMargins left="0.25" right="0.25" top="0.75" bottom="0.75" header="0.3" footer="0.3"/>
  <pageSetup paperSize="9" orientation="landscape" horizontalDpi="4800" verticalDpi="4800"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21</vt:i4>
      </vt:variant>
      <vt:variant>
        <vt:lpstr>名前付き一覧</vt:lpstr>
      </vt:variant>
      <vt:variant>
        <vt:i4>23</vt:i4>
      </vt:variant>
    </vt:vector>
  </HeadingPairs>
  <TitlesOfParts>
    <vt:vector size="44" baseType="lpstr">
      <vt:lpstr>死亡・休業・不休災害比較</vt:lpstr>
      <vt:lpstr>業種別新規受給者数内訳</vt:lpstr>
      <vt:lpstr>負傷の年度別労災補償状況と疾病との合計</vt:lpstr>
      <vt:lpstr>休業４日以上の死傷者数</vt:lpstr>
      <vt:lpstr>業務上疾病統計比較</vt:lpstr>
      <vt:lpstr>表1</vt:lpstr>
      <vt:lpstr>表2-1</vt:lpstr>
      <vt:lpstr>表2-2</vt:lpstr>
      <vt:lpstr>表2-3</vt:lpstr>
      <vt:lpstr>表2-4</vt:lpstr>
      <vt:lpstr>表3-1</vt:lpstr>
      <vt:lpstr>表3-2</vt:lpstr>
      <vt:lpstr>表4</vt:lpstr>
      <vt:lpstr>表5</vt:lpstr>
      <vt:lpstr>表6</vt:lpstr>
      <vt:lpstr>表7-1年度別・傷病別</vt:lpstr>
      <vt:lpstr>表7-2 傷病別長期療養者推移状況（2020年度）</vt:lpstr>
      <vt:lpstr>表7-3都道府県別・傷病別長期（1年以上）療養者数2020末</vt:lpstr>
      <vt:lpstr>表8</vt:lpstr>
      <vt:lpstr>表9</vt:lpstr>
      <vt:lpstr>Sheet2</vt:lpstr>
      <vt:lpstr>休業４日以上の死傷者数!Print_Area</vt:lpstr>
      <vt:lpstr>業種別新規受給者数内訳!Print_Area</vt:lpstr>
      <vt:lpstr>業務上疾病統計比較!Print_Area</vt:lpstr>
      <vt:lpstr>死亡・休業・不休災害比較!Print_Area</vt:lpstr>
      <vt:lpstr>表1!Print_Area</vt:lpstr>
      <vt:lpstr>'表2-1'!Print_Area</vt:lpstr>
      <vt:lpstr>'表2-2'!Print_Area</vt:lpstr>
      <vt:lpstr>'表2-3'!Print_Area</vt:lpstr>
      <vt:lpstr>'表2-4'!Print_Area</vt:lpstr>
      <vt:lpstr>'表3-1'!Print_Area</vt:lpstr>
      <vt:lpstr>'表3-2'!Print_Area</vt:lpstr>
      <vt:lpstr>表4!Print_Area</vt:lpstr>
      <vt:lpstr>表5!Print_Area</vt:lpstr>
      <vt:lpstr>表6!Print_Area</vt:lpstr>
      <vt:lpstr>'表7-1年度別・傷病別'!Print_Area</vt:lpstr>
      <vt:lpstr>'表7-2 傷病別長期療養者推移状況（2020年度）'!Print_Area</vt:lpstr>
      <vt:lpstr>'表7-3都道府県別・傷病別長期（1年以上）療養者数2020末'!Print_Area</vt:lpstr>
      <vt:lpstr>表8!Print_Area</vt:lpstr>
      <vt:lpstr>表9!Print_Area</vt:lpstr>
      <vt:lpstr>負傷の年度別労災補償状況と疾病との合計!Print_Area</vt:lpstr>
      <vt:lpstr>表4!Print_Titles</vt:lpstr>
      <vt:lpstr>表6!Print_Titles</vt:lpstr>
      <vt:lpstr>表9!Print_Titles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user</cp:lastModifiedBy>
  <cp:lastPrinted>2022-12-07T06:54:45Z</cp:lastPrinted>
  <dcterms:created xsi:type="dcterms:W3CDTF">2020-08-11T06:53:20Z</dcterms:created>
  <dcterms:modified xsi:type="dcterms:W3CDTF">2022-12-07T06:55:51Z</dcterms:modified>
</cp:coreProperties>
</file>